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4.xml" ContentType="application/vnd.openxmlformats-officedocument.drawing+xml"/>
  <Override PartName="/xl/tables/table6.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5.xml" ContentType="application/vnd.openxmlformats-officedocument.drawing+xml"/>
  <Override PartName="/xl/drawings/drawing6.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comments3.xml" ContentType="application/vnd.openxmlformats-officedocument.spreadsheetml.comments+xml"/>
  <Override PartName="/xl/drawings/drawing10.xml" ContentType="application/vnd.openxmlformats-officedocument.drawing+xml"/>
  <Override PartName="/xl/comments4.xml" ContentType="application/vnd.openxmlformats-officedocument.spreadsheetml.comments+xml"/>
  <Override PartName="/xl/drawings/drawing11.xml" ContentType="application/vnd.openxmlformats-officedocument.drawing+xml"/>
  <Override PartName="/xl/comments5.xml" ContentType="application/vnd.openxmlformats-officedocument.spreadsheetml.comments+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Grupos\Desarrollo Rural\Igualdad\3048891_IGUALDAD EN LA EMPRESA\IGUALDAD_EMPRESA_19_20\02_DOC_TECNICA\1_ASESORAMIENTO_activas\PATIO DE IDEAS\REVISIONES HRR\"/>
    </mc:Choice>
  </mc:AlternateContent>
  <bookViews>
    <workbookView xWindow="0" yWindow="0" windowWidth="19200" windowHeight="11160" activeTab="1"/>
  </bookViews>
  <sheets>
    <sheet name="Inicio" sheetId="13" r:id="rId1"/>
    <sheet name="CAMPOS" sheetId="17" r:id="rId2"/>
    <sheet name="CONC.RETR" sheetId="2" r:id="rId3"/>
    <sheet name="DATOS" sheetId="4" r:id="rId4"/>
    <sheet name="AGRUPACIONES" sheetId="15" r:id="rId5"/>
    <sheet name="CONTRATOS" sheetId="32" r:id="rId6"/>
    <sheet name="1.1.a.Efect.Prom" sheetId="33" r:id="rId7"/>
    <sheet name="1.2.a.Efect.Mediana" sheetId="42" r:id="rId8"/>
    <sheet name="2.1.a.Equip.Prom" sheetId="41" r:id="rId9"/>
    <sheet name="2.2.a.Equip.Mediana" sheetId="43" r:id="rId10"/>
    <sheet name="1.1.b.Efect.Prom" sheetId="44" r:id="rId11"/>
    <sheet name="1.2.b.Efect.Mediana" sheetId="45" r:id="rId12"/>
    <sheet name="2.1.b.Equip.Prom" sheetId="46" r:id="rId13"/>
    <sheet name="2.2.b.Equip.Mediana" sheetId="47" r:id="rId14"/>
  </sheets>
  <definedNames>
    <definedName name="_Hlk61886961" localSheetId="1">CAMPOS!$D$54</definedName>
    <definedName name="_TIPO">TblTIPOS_RETRIB[Nombre]</definedName>
    <definedName name="AGR_CL_EMP">TblAGR_CL_EMP[AGRUP. CLAS. PROF. ]</definedName>
    <definedName name="AGR_VAL_PTO">TblAGR_VAL_PTO[AGRUP. VALOR. PTO]</definedName>
    <definedName name="_xlnm.Print_Area" localSheetId="5">CONTRATOS!$A$1:$Q$47</definedName>
    <definedName name="DATOS">DATOS_[]</definedName>
    <definedName name="rngAnualizable">DATOS!$AE$5:$BM$5</definedName>
    <definedName name="rngNombre">DATOS!$AG$6:$BM$6</definedName>
    <definedName name="rngNormalizable">DATOS!$AE$4:$BM$4</definedName>
    <definedName name="RngTipo">DATOS!$AE$3:$BM$3</definedName>
    <definedName name="TblRngEdad" localSheetId="5">CONTRATOS!$M$5:$N$14</definedName>
  </definedNames>
  <calcPr calcId="162913"/>
  <pivotCaches>
    <pivotCache cacheId="1" r:id="rId1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T104" i="47" l="1" a="1"/>
  <c r="AT104" i="47" s="1"/>
  <c r="AS104" i="47" a="1"/>
  <c r="AS104" i="47" s="1"/>
  <c r="AR104" i="47" a="1"/>
  <c r="AR104" i="47" s="1"/>
  <c r="AQ104" i="47" a="1"/>
  <c r="AQ104" i="47" s="1"/>
  <c r="AP104" i="47" a="1"/>
  <c r="AP104" i="47" s="1"/>
  <c r="AM104" i="47" a="1"/>
  <c r="AM104" i="47" s="1"/>
  <c r="AL104" i="47" a="1"/>
  <c r="AL104" i="47" s="1"/>
  <c r="AK104" i="47" a="1"/>
  <c r="AK104" i="47" s="1"/>
  <c r="AJ104" i="47" a="1"/>
  <c r="AJ104" i="47" s="1"/>
  <c r="AI104" i="47" a="1"/>
  <c r="AI104" i="47" s="1"/>
  <c r="AH104" i="47" a="1"/>
  <c r="AH104" i="47" s="1"/>
  <c r="AG104" i="47" a="1"/>
  <c r="AG104" i="47" s="1"/>
  <c r="AF104" i="47" a="1"/>
  <c r="AF104" i="47" s="1"/>
  <c r="AE104" i="47" a="1"/>
  <c r="AE104" i="47" s="1"/>
  <c r="AD104" i="47" a="1"/>
  <c r="AD104" i="47" s="1"/>
  <c r="AC104" i="47" a="1"/>
  <c r="AC104" i="47" s="1"/>
  <c r="AB104" i="47" a="1"/>
  <c r="AB104" i="47" s="1"/>
  <c r="AA104" i="47" a="1"/>
  <c r="AA104" i="47" s="1"/>
  <c r="Z104" i="47" a="1"/>
  <c r="Z104" i="47" s="1"/>
  <c r="Y104" i="47" a="1"/>
  <c r="Y104" i="47" s="1"/>
  <c r="X104" i="47" a="1"/>
  <c r="X104" i="47" s="1"/>
  <c r="W104" i="47" a="1"/>
  <c r="W104" i="47" s="1"/>
  <c r="V104" i="47" a="1"/>
  <c r="V104" i="47" s="1"/>
  <c r="U104" i="47" a="1"/>
  <c r="U104" i="47" s="1"/>
  <c r="T104" i="47" a="1"/>
  <c r="T104" i="47" s="1"/>
  <c r="S104" i="47" a="1"/>
  <c r="S104" i="47" s="1"/>
  <c r="R104" i="47" a="1"/>
  <c r="R104" i="47" s="1"/>
  <c r="Q104" i="47" a="1"/>
  <c r="Q104" i="47" s="1"/>
  <c r="P104" i="47" a="1"/>
  <c r="P104" i="47" s="1"/>
  <c r="O104" i="47" a="1"/>
  <c r="O104" i="47" s="1"/>
  <c r="N104" i="47" a="1"/>
  <c r="N104" i="47" s="1"/>
  <c r="M104" i="47" a="1"/>
  <c r="M104" i="47" s="1"/>
  <c r="L104" i="47" a="1"/>
  <c r="L104" i="47" s="1"/>
  <c r="K104" i="47" a="1"/>
  <c r="K104" i="47" s="1"/>
  <c r="J104" i="47" a="1"/>
  <c r="J104" i="47" s="1"/>
  <c r="AT103" i="47" a="1"/>
  <c r="AT103" i="47" s="1"/>
  <c r="AS103" i="47" a="1"/>
  <c r="AS103" i="47" s="1"/>
  <c r="AR103" i="47" a="1"/>
  <c r="AR103" i="47" s="1"/>
  <c r="AQ103" i="47" a="1"/>
  <c r="AQ103" i="47" s="1"/>
  <c r="AP103" i="47" a="1"/>
  <c r="AP103" i="47" s="1"/>
  <c r="AM103" i="47" a="1"/>
  <c r="AM103" i="47" s="1"/>
  <c r="AL103" i="47" a="1"/>
  <c r="AL103" i="47" s="1"/>
  <c r="AK103" i="47" a="1"/>
  <c r="AK103" i="47" s="1"/>
  <c r="AJ103" i="47" a="1"/>
  <c r="AJ103" i="47" s="1"/>
  <c r="AI103" i="47" a="1"/>
  <c r="AI103" i="47" s="1"/>
  <c r="AH103" i="47" a="1"/>
  <c r="AH103" i="47" s="1"/>
  <c r="AG103" i="47" a="1"/>
  <c r="AG103" i="47" s="1"/>
  <c r="AF103" i="47" a="1"/>
  <c r="AF103" i="47" s="1"/>
  <c r="AE103" i="47" a="1"/>
  <c r="AE103" i="47" s="1"/>
  <c r="AD103" i="47" a="1"/>
  <c r="AD103" i="47" s="1"/>
  <c r="AC103" i="47" a="1"/>
  <c r="AC103" i="47" s="1"/>
  <c r="AB103" i="47" a="1"/>
  <c r="AB103" i="47" s="1"/>
  <c r="AA103" i="47" a="1"/>
  <c r="AA103" i="47" s="1"/>
  <c r="Z103" i="47" a="1"/>
  <c r="Z103" i="47" s="1"/>
  <c r="Y103" i="47" a="1"/>
  <c r="Y103" i="47" s="1"/>
  <c r="X103" i="47" a="1"/>
  <c r="X103" i="47" s="1"/>
  <c r="W103" i="47" a="1"/>
  <c r="W103" i="47" s="1"/>
  <c r="V103" i="47" a="1"/>
  <c r="V103" i="47" s="1"/>
  <c r="U103" i="47" a="1"/>
  <c r="U103" i="47" s="1"/>
  <c r="T103" i="47" a="1"/>
  <c r="T103" i="47" s="1"/>
  <c r="S103" i="47" a="1"/>
  <c r="S103" i="47" s="1"/>
  <c r="R103" i="47" a="1"/>
  <c r="R103" i="47" s="1"/>
  <c r="Q103" i="47" a="1"/>
  <c r="Q103" i="47" s="1"/>
  <c r="P103" i="47" a="1"/>
  <c r="P103" i="47" s="1"/>
  <c r="O103" i="47" a="1"/>
  <c r="O103" i="47" s="1"/>
  <c r="N103" i="47" a="1"/>
  <c r="N103" i="47" s="1"/>
  <c r="M103" i="47" a="1"/>
  <c r="M103" i="47" s="1"/>
  <c r="L103" i="47" a="1"/>
  <c r="L103" i="47" s="1"/>
  <c r="K103" i="47" a="1"/>
  <c r="K103" i="47" s="1"/>
  <c r="J103" i="47" a="1"/>
  <c r="J103" i="47" s="1"/>
  <c r="AT101" i="47" a="1"/>
  <c r="AT101" i="47" s="1"/>
  <c r="AS101" i="47" a="1"/>
  <c r="AS101" i="47" s="1"/>
  <c r="AR101" i="47" a="1"/>
  <c r="AR101" i="47" s="1"/>
  <c r="AQ101" i="47" a="1"/>
  <c r="AQ101" i="47" s="1"/>
  <c r="AP101" i="47" a="1"/>
  <c r="AP101" i="47" s="1"/>
  <c r="AM101" i="47" a="1"/>
  <c r="AM101" i="47" s="1"/>
  <c r="AL101" i="47" a="1"/>
  <c r="AL101" i="47" s="1"/>
  <c r="AK101" i="47" a="1"/>
  <c r="AK101" i="47" s="1"/>
  <c r="AJ101" i="47" a="1"/>
  <c r="AJ101" i="47" s="1"/>
  <c r="AI101" i="47" a="1"/>
  <c r="AI101" i="47" s="1"/>
  <c r="AH101" i="47" a="1"/>
  <c r="AH101" i="47" s="1"/>
  <c r="AG101" i="47" a="1"/>
  <c r="AG101" i="47" s="1"/>
  <c r="AF101" i="47" a="1"/>
  <c r="AF101" i="47" s="1"/>
  <c r="AE101" i="47" a="1"/>
  <c r="AE101" i="47" s="1"/>
  <c r="AD101" i="47" a="1"/>
  <c r="AD101" i="47" s="1"/>
  <c r="AC101" i="47" a="1"/>
  <c r="AC101" i="47" s="1"/>
  <c r="AB101" i="47" a="1"/>
  <c r="AB101" i="47" s="1"/>
  <c r="AA101" i="47" a="1"/>
  <c r="AA101" i="47" s="1"/>
  <c r="Z101" i="47" a="1"/>
  <c r="Z101" i="47" s="1"/>
  <c r="Y101" i="47" a="1"/>
  <c r="Y101" i="47" s="1"/>
  <c r="X101" i="47" a="1"/>
  <c r="X101" i="47" s="1"/>
  <c r="W101" i="47" a="1"/>
  <c r="W101" i="47" s="1"/>
  <c r="V101" i="47" a="1"/>
  <c r="V101" i="47" s="1"/>
  <c r="U101" i="47" a="1"/>
  <c r="U101" i="47" s="1"/>
  <c r="T101" i="47" a="1"/>
  <c r="T101" i="47" s="1"/>
  <c r="S101" i="47" a="1"/>
  <c r="S101" i="47" s="1"/>
  <c r="R101" i="47" a="1"/>
  <c r="R101" i="47" s="1"/>
  <c r="Q101" i="47" a="1"/>
  <c r="Q101" i="47" s="1"/>
  <c r="P101" i="47" a="1"/>
  <c r="P101" i="47" s="1"/>
  <c r="O101" i="47" a="1"/>
  <c r="O101" i="47" s="1"/>
  <c r="N101" i="47" a="1"/>
  <c r="N101" i="47" s="1"/>
  <c r="M101" i="47" a="1"/>
  <c r="M101" i="47" s="1"/>
  <c r="L101" i="47" a="1"/>
  <c r="L101" i="47" s="1"/>
  <c r="K101" i="47" a="1"/>
  <c r="K101" i="47" s="1"/>
  <c r="J101" i="47" a="1"/>
  <c r="J101" i="47" s="1"/>
  <c r="AT100" i="47" a="1"/>
  <c r="AT100" i="47" s="1"/>
  <c r="AS100" i="47" a="1"/>
  <c r="AS100" i="47" s="1"/>
  <c r="AR100" i="47" a="1"/>
  <c r="AR100" i="47" s="1"/>
  <c r="AQ100" i="47" a="1"/>
  <c r="AQ100" i="47" s="1"/>
  <c r="AP100" i="47" a="1"/>
  <c r="AP100" i="47" s="1"/>
  <c r="AM100" i="47" a="1"/>
  <c r="AM100" i="47" s="1"/>
  <c r="AL100" i="47" a="1"/>
  <c r="AL100" i="47" s="1"/>
  <c r="AK100" i="47" a="1"/>
  <c r="AK100" i="47" s="1"/>
  <c r="AJ100" i="47" a="1"/>
  <c r="AJ100" i="47" s="1"/>
  <c r="AI100" i="47" a="1"/>
  <c r="AI100" i="47" s="1"/>
  <c r="AH100" i="47" a="1"/>
  <c r="AH100" i="47" s="1"/>
  <c r="AG100" i="47" a="1"/>
  <c r="AG100" i="47" s="1"/>
  <c r="AF100" i="47" a="1"/>
  <c r="AF100" i="47" s="1"/>
  <c r="AE100" i="47" a="1"/>
  <c r="AE100" i="47" s="1"/>
  <c r="AD100" i="47" a="1"/>
  <c r="AD100" i="47" s="1"/>
  <c r="AC100" i="47" a="1"/>
  <c r="AC100" i="47" s="1"/>
  <c r="AB100" i="47" a="1"/>
  <c r="AB100" i="47" s="1"/>
  <c r="AA100" i="47" a="1"/>
  <c r="AA100" i="47" s="1"/>
  <c r="Z100" i="47" a="1"/>
  <c r="Z100" i="47" s="1"/>
  <c r="Y100" i="47" a="1"/>
  <c r="Y100" i="47" s="1"/>
  <c r="X100" i="47" a="1"/>
  <c r="X100" i="47" s="1"/>
  <c r="W100" i="47" a="1"/>
  <c r="W100" i="47" s="1"/>
  <c r="V100" i="47" a="1"/>
  <c r="V100" i="47" s="1"/>
  <c r="U100" i="47" a="1"/>
  <c r="U100" i="47" s="1"/>
  <c r="T100" i="47" a="1"/>
  <c r="T100" i="47" s="1"/>
  <c r="S100" i="47" a="1"/>
  <c r="S100" i="47" s="1"/>
  <c r="R100" i="47" a="1"/>
  <c r="R100" i="47" s="1"/>
  <c r="Q100" i="47" a="1"/>
  <c r="Q100" i="47" s="1"/>
  <c r="P100" i="47" a="1"/>
  <c r="P100" i="47" s="1"/>
  <c r="O100" i="47" a="1"/>
  <c r="O100" i="47" s="1"/>
  <c r="N100" i="47" a="1"/>
  <c r="N100" i="47" s="1"/>
  <c r="M100" i="47" a="1"/>
  <c r="M100" i="47" s="1"/>
  <c r="L100" i="47" a="1"/>
  <c r="L100" i="47" s="1"/>
  <c r="K100" i="47" a="1"/>
  <c r="K100" i="47" s="1"/>
  <c r="J100" i="47" a="1"/>
  <c r="J100" i="47" s="1"/>
  <c r="AT98" i="47" a="1"/>
  <c r="AT98" i="47" s="1"/>
  <c r="AS98" i="47" a="1"/>
  <c r="AS98" i="47" s="1"/>
  <c r="AR98" i="47" a="1"/>
  <c r="AR98" i="47" s="1"/>
  <c r="AQ98" i="47" a="1"/>
  <c r="AQ98" i="47" s="1"/>
  <c r="AP98" i="47" a="1"/>
  <c r="AP98" i="47" s="1"/>
  <c r="AM98" i="47" a="1"/>
  <c r="AM98" i="47" s="1"/>
  <c r="AL98" i="47" a="1"/>
  <c r="AL98" i="47" s="1"/>
  <c r="AK98" i="47" a="1"/>
  <c r="AK98" i="47" s="1"/>
  <c r="AJ98" i="47" a="1"/>
  <c r="AJ98" i="47" s="1"/>
  <c r="AI98" i="47" a="1"/>
  <c r="AI98" i="47" s="1"/>
  <c r="AH98" i="47" a="1"/>
  <c r="AH98" i="47" s="1"/>
  <c r="AG98" i="47" a="1"/>
  <c r="AG98" i="47" s="1"/>
  <c r="AF98" i="47" a="1"/>
  <c r="AF98" i="47" s="1"/>
  <c r="AE98" i="47" a="1"/>
  <c r="AE98" i="47" s="1"/>
  <c r="AD98" i="47" a="1"/>
  <c r="AD98" i="47" s="1"/>
  <c r="AC98" i="47" a="1"/>
  <c r="AC98" i="47" s="1"/>
  <c r="AB98" i="47" a="1"/>
  <c r="AB98" i="47" s="1"/>
  <c r="AA98" i="47" a="1"/>
  <c r="AA98" i="47" s="1"/>
  <c r="Z98" i="47" a="1"/>
  <c r="Z98" i="47" s="1"/>
  <c r="Y98" i="47" a="1"/>
  <c r="Y98" i="47" s="1"/>
  <c r="X98" i="47" a="1"/>
  <c r="X98" i="47" s="1"/>
  <c r="W98" i="47" a="1"/>
  <c r="W98" i="47" s="1"/>
  <c r="V98" i="47" a="1"/>
  <c r="V98" i="47" s="1"/>
  <c r="U98" i="47" a="1"/>
  <c r="U98" i="47" s="1"/>
  <c r="T98" i="47" a="1"/>
  <c r="T98" i="47" s="1"/>
  <c r="S98" i="47" a="1"/>
  <c r="S98" i="47" s="1"/>
  <c r="R98" i="47" a="1"/>
  <c r="R98" i="47" s="1"/>
  <c r="Q98" i="47" a="1"/>
  <c r="Q98" i="47" s="1"/>
  <c r="P98" i="47" a="1"/>
  <c r="P98" i="47" s="1"/>
  <c r="O98" i="47" a="1"/>
  <c r="O98" i="47" s="1"/>
  <c r="N98" i="47" a="1"/>
  <c r="N98" i="47" s="1"/>
  <c r="M98" i="47" a="1"/>
  <c r="M98" i="47" s="1"/>
  <c r="L98" i="47" a="1"/>
  <c r="L98" i="47" s="1"/>
  <c r="K98" i="47" a="1"/>
  <c r="K98" i="47" s="1"/>
  <c r="J98" i="47" a="1"/>
  <c r="J98" i="47" s="1"/>
  <c r="AT97" i="47" a="1"/>
  <c r="AT97" i="47" s="1"/>
  <c r="AS97" i="47" a="1"/>
  <c r="AS97" i="47" s="1"/>
  <c r="AR97" i="47" a="1"/>
  <c r="AR97" i="47" s="1"/>
  <c r="AQ97" i="47" a="1"/>
  <c r="AQ97" i="47" s="1"/>
  <c r="AP97" i="47" a="1"/>
  <c r="AP97" i="47" s="1"/>
  <c r="AM97" i="47" a="1"/>
  <c r="AM97" i="47" s="1"/>
  <c r="AL97" i="47" a="1"/>
  <c r="AL97" i="47" s="1"/>
  <c r="AK97" i="47" a="1"/>
  <c r="AK97" i="47" s="1"/>
  <c r="AJ97" i="47" a="1"/>
  <c r="AJ97" i="47" s="1"/>
  <c r="AI97" i="47" a="1"/>
  <c r="AI97" i="47" s="1"/>
  <c r="AH97" i="47" a="1"/>
  <c r="AH97" i="47" s="1"/>
  <c r="AG97" i="47" a="1"/>
  <c r="AG97" i="47" s="1"/>
  <c r="AF97" i="47" a="1"/>
  <c r="AF97" i="47" s="1"/>
  <c r="AE97" i="47" a="1"/>
  <c r="AE97" i="47" s="1"/>
  <c r="AD97" i="47" a="1"/>
  <c r="AD97" i="47" s="1"/>
  <c r="AC97" i="47" a="1"/>
  <c r="AC97" i="47" s="1"/>
  <c r="AB97" i="47" a="1"/>
  <c r="AB97" i="47" s="1"/>
  <c r="AA97" i="47" a="1"/>
  <c r="AA97" i="47" s="1"/>
  <c r="Z97" i="47" a="1"/>
  <c r="Z97" i="47" s="1"/>
  <c r="Y97" i="47" a="1"/>
  <c r="Y97" i="47" s="1"/>
  <c r="X97" i="47" a="1"/>
  <c r="X97" i="47" s="1"/>
  <c r="W97" i="47" a="1"/>
  <c r="W97" i="47" s="1"/>
  <c r="V97" i="47" a="1"/>
  <c r="V97" i="47" s="1"/>
  <c r="U97" i="47" a="1"/>
  <c r="U97" i="47" s="1"/>
  <c r="T97" i="47" a="1"/>
  <c r="T97" i="47" s="1"/>
  <c r="S97" i="47" a="1"/>
  <c r="S97" i="47" s="1"/>
  <c r="R97" i="47" a="1"/>
  <c r="R97" i="47" s="1"/>
  <c r="Q97" i="47" a="1"/>
  <c r="Q97" i="47" s="1"/>
  <c r="P97" i="47" a="1"/>
  <c r="P97" i="47" s="1"/>
  <c r="O97" i="47" a="1"/>
  <c r="O97" i="47" s="1"/>
  <c r="N97" i="47" a="1"/>
  <c r="N97" i="47" s="1"/>
  <c r="M97" i="47" a="1"/>
  <c r="M97" i="47" s="1"/>
  <c r="L97" i="47" a="1"/>
  <c r="L97" i="47" s="1"/>
  <c r="K97" i="47" a="1"/>
  <c r="K97" i="47" s="1"/>
  <c r="J97" i="47" a="1"/>
  <c r="J97" i="47" s="1"/>
  <c r="AT95" i="47" a="1"/>
  <c r="AT95" i="47" s="1"/>
  <c r="AS95" i="47" a="1"/>
  <c r="AS95" i="47" s="1"/>
  <c r="AR95" i="47" a="1"/>
  <c r="AR95" i="47" s="1"/>
  <c r="AQ95" i="47" a="1"/>
  <c r="AQ95" i="47" s="1"/>
  <c r="AP95" i="47" a="1"/>
  <c r="AP95" i="47" s="1"/>
  <c r="AM95" i="47" a="1"/>
  <c r="AM95" i="47" s="1"/>
  <c r="AL95" i="47" a="1"/>
  <c r="AL95" i="47" s="1"/>
  <c r="AK95" i="47" a="1"/>
  <c r="AK95" i="47" s="1"/>
  <c r="AJ95" i="47" a="1"/>
  <c r="AJ95" i="47" s="1"/>
  <c r="AI95" i="47" a="1"/>
  <c r="AI95" i="47" s="1"/>
  <c r="AH95" i="47" a="1"/>
  <c r="AH95" i="47" s="1"/>
  <c r="AG95" i="47" a="1"/>
  <c r="AG95" i="47" s="1"/>
  <c r="AF95" i="47" a="1"/>
  <c r="AF95" i="47" s="1"/>
  <c r="AE95" i="47" a="1"/>
  <c r="AE95" i="47" s="1"/>
  <c r="AD95" i="47" a="1"/>
  <c r="AD95" i="47" s="1"/>
  <c r="AC95" i="47" a="1"/>
  <c r="AC95" i="47" s="1"/>
  <c r="AB95" i="47" a="1"/>
  <c r="AB95" i="47" s="1"/>
  <c r="AA95" i="47" a="1"/>
  <c r="AA95" i="47" s="1"/>
  <c r="Z95" i="47" a="1"/>
  <c r="Z95" i="47" s="1"/>
  <c r="Y95" i="47" a="1"/>
  <c r="Y95" i="47" s="1"/>
  <c r="X95" i="47" a="1"/>
  <c r="X95" i="47" s="1"/>
  <c r="W95" i="47" a="1"/>
  <c r="W95" i="47" s="1"/>
  <c r="V95" i="47" a="1"/>
  <c r="V95" i="47" s="1"/>
  <c r="U95" i="47" a="1"/>
  <c r="U95" i="47" s="1"/>
  <c r="T95" i="47" a="1"/>
  <c r="T95" i="47" s="1"/>
  <c r="S95" i="47" a="1"/>
  <c r="S95" i="47" s="1"/>
  <c r="R95" i="47" a="1"/>
  <c r="R95" i="47" s="1"/>
  <c r="Q95" i="47" a="1"/>
  <c r="Q95" i="47" s="1"/>
  <c r="P95" i="47" a="1"/>
  <c r="P95" i="47" s="1"/>
  <c r="O95" i="47" a="1"/>
  <c r="O95" i="47" s="1"/>
  <c r="N95" i="47" a="1"/>
  <c r="N95" i="47" s="1"/>
  <c r="M95" i="47" a="1"/>
  <c r="M95" i="47" s="1"/>
  <c r="L95" i="47" a="1"/>
  <c r="L95" i="47" s="1"/>
  <c r="K95" i="47" a="1"/>
  <c r="K95" i="47" s="1"/>
  <c r="J95" i="47" a="1"/>
  <c r="J95" i="47" s="1"/>
  <c r="AT94" i="47" a="1"/>
  <c r="AT94" i="47" s="1"/>
  <c r="AS94" i="47" a="1"/>
  <c r="AS94" i="47" s="1"/>
  <c r="AR94" i="47" a="1"/>
  <c r="AR94" i="47" s="1"/>
  <c r="AQ94" i="47" a="1"/>
  <c r="AQ94" i="47" s="1"/>
  <c r="AP94" i="47" a="1"/>
  <c r="AP94" i="47" s="1"/>
  <c r="AM94" i="47" a="1"/>
  <c r="AM94" i="47" s="1"/>
  <c r="AL94" i="47" a="1"/>
  <c r="AL94" i="47" s="1"/>
  <c r="AK94" i="47" a="1"/>
  <c r="AK94" i="47" s="1"/>
  <c r="AJ94" i="47" a="1"/>
  <c r="AJ94" i="47" s="1"/>
  <c r="AI94" i="47" a="1"/>
  <c r="AI94" i="47" s="1"/>
  <c r="AH94" i="47" a="1"/>
  <c r="AH94" i="47" s="1"/>
  <c r="AG94" i="47" a="1"/>
  <c r="AG94" i="47" s="1"/>
  <c r="AF94" i="47" a="1"/>
  <c r="AF94" i="47" s="1"/>
  <c r="AE94" i="47" a="1"/>
  <c r="AE94" i="47" s="1"/>
  <c r="AD94" i="47" a="1"/>
  <c r="AD94" i="47" s="1"/>
  <c r="AC94" i="47" a="1"/>
  <c r="AC94" i="47" s="1"/>
  <c r="AB94" i="47" a="1"/>
  <c r="AB94" i="47" s="1"/>
  <c r="AA94" i="47" a="1"/>
  <c r="AA94" i="47" s="1"/>
  <c r="Z94" i="47" a="1"/>
  <c r="Z94" i="47" s="1"/>
  <c r="Y94" i="47" a="1"/>
  <c r="Y94" i="47" s="1"/>
  <c r="X94" i="47" a="1"/>
  <c r="X94" i="47" s="1"/>
  <c r="W94" i="47" a="1"/>
  <c r="W94" i="47" s="1"/>
  <c r="V94" i="47" a="1"/>
  <c r="V94" i="47" s="1"/>
  <c r="U94" i="47" a="1"/>
  <c r="U94" i="47" s="1"/>
  <c r="T94" i="47" a="1"/>
  <c r="T94" i="47" s="1"/>
  <c r="S94" i="47" a="1"/>
  <c r="S94" i="47" s="1"/>
  <c r="R94" i="47" a="1"/>
  <c r="R94" i="47" s="1"/>
  <c r="Q94" i="47" a="1"/>
  <c r="Q94" i="47" s="1"/>
  <c r="P94" i="47" a="1"/>
  <c r="P94" i="47" s="1"/>
  <c r="O94" i="47" a="1"/>
  <c r="O94" i="47" s="1"/>
  <c r="N94" i="47" a="1"/>
  <c r="N94" i="47" s="1"/>
  <c r="M94" i="47" a="1"/>
  <c r="M94" i="47" s="1"/>
  <c r="L94" i="47" a="1"/>
  <c r="L94" i="47" s="1"/>
  <c r="K94" i="47" a="1"/>
  <c r="K94" i="47" s="1"/>
  <c r="J94" i="47" a="1"/>
  <c r="J94" i="47" s="1"/>
  <c r="AT92" i="47" a="1"/>
  <c r="AT92" i="47" s="1"/>
  <c r="AS92" i="47" a="1"/>
  <c r="AS92" i="47" s="1"/>
  <c r="AR92" i="47" a="1"/>
  <c r="AR92" i="47" s="1"/>
  <c r="AQ92" i="47" a="1"/>
  <c r="AQ92" i="47" s="1"/>
  <c r="AP92" i="47" a="1"/>
  <c r="AP92" i="47" s="1"/>
  <c r="AM92" i="47" a="1"/>
  <c r="AM92" i="47" s="1"/>
  <c r="AL92" i="47" a="1"/>
  <c r="AL92" i="47" s="1"/>
  <c r="AK92" i="47" a="1"/>
  <c r="AK92" i="47" s="1"/>
  <c r="AJ92" i="47" a="1"/>
  <c r="AJ92" i="47" s="1"/>
  <c r="AI92" i="47" a="1"/>
  <c r="AI92" i="47" s="1"/>
  <c r="AH92" i="47" a="1"/>
  <c r="AH92" i="47" s="1"/>
  <c r="AG92" i="47" a="1"/>
  <c r="AG92" i="47" s="1"/>
  <c r="AF92" i="47" a="1"/>
  <c r="AF92" i="47" s="1"/>
  <c r="AE92" i="47" a="1"/>
  <c r="AE92" i="47" s="1"/>
  <c r="AD92" i="47" a="1"/>
  <c r="AD92" i="47" s="1"/>
  <c r="AC92" i="47" a="1"/>
  <c r="AC92" i="47" s="1"/>
  <c r="AB92" i="47" a="1"/>
  <c r="AB92" i="47" s="1"/>
  <c r="AA92" i="47" a="1"/>
  <c r="AA92" i="47" s="1"/>
  <c r="Z92" i="47" a="1"/>
  <c r="Z92" i="47" s="1"/>
  <c r="Y92" i="47" a="1"/>
  <c r="Y92" i="47" s="1"/>
  <c r="X92" i="47" a="1"/>
  <c r="X92" i="47" s="1"/>
  <c r="W92" i="47" a="1"/>
  <c r="W92" i="47" s="1"/>
  <c r="V92" i="47" a="1"/>
  <c r="V92" i="47" s="1"/>
  <c r="U92" i="47" a="1"/>
  <c r="U92" i="47" s="1"/>
  <c r="T92" i="47" a="1"/>
  <c r="T92" i="47" s="1"/>
  <c r="S92" i="47" a="1"/>
  <c r="S92" i="47" s="1"/>
  <c r="R92" i="47" a="1"/>
  <c r="R92" i="47" s="1"/>
  <c r="Q92" i="47" a="1"/>
  <c r="Q92" i="47" s="1"/>
  <c r="P92" i="47" a="1"/>
  <c r="P92" i="47" s="1"/>
  <c r="O92" i="47" a="1"/>
  <c r="O92" i="47" s="1"/>
  <c r="N92" i="47" a="1"/>
  <c r="N92" i="47" s="1"/>
  <c r="M92" i="47" a="1"/>
  <c r="M92" i="47" s="1"/>
  <c r="L92" i="47" a="1"/>
  <c r="L92" i="47" s="1"/>
  <c r="K92" i="47" a="1"/>
  <c r="K92" i="47" s="1"/>
  <c r="J92" i="47" a="1"/>
  <c r="J92" i="47" s="1"/>
  <c r="AT91" i="47" a="1"/>
  <c r="AT91" i="47" s="1"/>
  <c r="AS91" i="47" a="1"/>
  <c r="AS91" i="47" s="1"/>
  <c r="AR91" i="47" a="1"/>
  <c r="AR91" i="47" s="1"/>
  <c r="AQ91" i="47" a="1"/>
  <c r="AQ91" i="47" s="1"/>
  <c r="AP91" i="47" a="1"/>
  <c r="AP91" i="47" s="1"/>
  <c r="AM91" i="47" a="1"/>
  <c r="AM91" i="47" s="1"/>
  <c r="AL91" i="47" a="1"/>
  <c r="AL91" i="47" s="1"/>
  <c r="AK91" i="47" a="1"/>
  <c r="AK91" i="47" s="1"/>
  <c r="AJ91" i="47" a="1"/>
  <c r="AJ91" i="47" s="1"/>
  <c r="AI91" i="47" a="1"/>
  <c r="AI91" i="47" s="1"/>
  <c r="AH91" i="47" a="1"/>
  <c r="AH91" i="47" s="1"/>
  <c r="AG91" i="47" a="1"/>
  <c r="AG91" i="47" s="1"/>
  <c r="AF91" i="47" a="1"/>
  <c r="AF91" i="47" s="1"/>
  <c r="AE91" i="47" a="1"/>
  <c r="AE91" i="47" s="1"/>
  <c r="AD91" i="47" a="1"/>
  <c r="AD91" i="47" s="1"/>
  <c r="AC91" i="47" a="1"/>
  <c r="AC91" i="47" s="1"/>
  <c r="AB91" i="47" a="1"/>
  <c r="AB91" i="47" s="1"/>
  <c r="AA91" i="47" a="1"/>
  <c r="AA91" i="47" s="1"/>
  <c r="Z91" i="47" a="1"/>
  <c r="Z91" i="47" s="1"/>
  <c r="Y91" i="47" a="1"/>
  <c r="Y91" i="47" s="1"/>
  <c r="X91" i="47" a="1"/>
  <c r="X91" i="47" s="1"/>
  <c r="W91" i="47" a="1"/>
  <c r="W91" i="47" s="1"/>
  <c r="V91" i="47" a="1"/>
  <c r="V91" i="47" s="1"/>
  <c r="U91" i="47" a="1"/>
  <c r="U91" i="47" s="1"/>
  <c r="T91" i="47"/>
  <c r="T91" i="47" a="1"/>
  <c r="S91" i="47" a="1"/>
  <c r="S91" i="47" s="1"/>
  <c r="R91" i="47"/>
  <c r="R91" i="47" a="1"/>
  <c r="Q91" i="47" a="1"/>
  <c r="Q91" i="47" s="1"/>
  <c r="P91" i="47" a="1"/>
  <c r="P91" i="47" s="1"/>
  <c r="O91" i="47" a="1"/>
  <c r="O91" i="47" s="1"/>
  <c r="N91" i="47" a="1"/>
  <c r="N91" i="47" s="1"/>
  <c r="M91" i="47" a="1"/>
  <c r="M91" i="47" s="1"/>
  <c r="L91" i="47"/>
  <c r="L91" i="47" a="1"/>
  <c r="K91" i="47" a="1"/>
  <c r="K91" i="47" s="1"/>
  <c r="J91" i="47"/>
  <c r="J91" i="47" a="1"/>
  <c r="AT89" i="47" a="1"/>
  <c r="AT89" i="47" s="1"/>
  <c r="AS89" i="47" a="1"/>
  <c r="AS89" i="47" s="1"/>
  <c r="AR89" i="47" a="1"/>
  <c r="AR89" i="47" s="1"/>
  <c r="AQ89" i="47" a="1"/>
  <c r="AQ89" i="47" s="1"/>
  <c r="AP89" i="47" a="1"/>
  <c r="AP89" i="47" s="1"/>
  <c r="AM89" i="47"/>
  <c r="AM89" i="47" a="1"/>
  <c r="AL89" i="47" a="1"/>
  <c r="AL89" i="47" s="1"/>
  <c r="AK89" i="47"/>
  <c r="AK89" i="47" a="1"/>
  <c r="AJ89" i="47" a="1"/>
  <c r="AJ89" i="47" s="1"/>
  <c r="AI89" i="47" a="1"/>
  <c r="AI89" i="47" s="1"/>
  <c r="AH89" i="47" a="1"/>
  <c r="AH89" i="47" s="1"/>
  <c r="AG89" i="47" a="1"/>
  <c r="AG89" i="47" s="1"/>
  <c r="AF89" i="47" a="1"/>
  <c r="AF89" i="47" s="1"/>
  <c r="AE89" i="47"/>
  <c r="AE89" i="47" a="1"/>
  <c r="AD89" i="47" a="1"/>
  <c r="AD89" i="47" s="1"/>
  <c r="AC89" i="47"/>
  <c r="AC89" i="47" a="1"/>
  <c r="AB89" i="47" a="1"/>
  <c r="AB89" i="47" s="1"/>
  <c r="AA89" i="47" a="1"/>
  <c r="AA89" i="47" s="1"/>
  <c r="Z89" i="47" a="1"/>
  <c r="Z89" i="47" s="1"/>
  <c r="Y89" i="47" a="1"/>
  <c r="Y89" i="47" s="1"/>
  <c r="X89" i="47" a="1"/>
  <c r="X89" i="47" s="1"/>
  <c r="W89" i="47"/>
  <c r="W89" i="47" a="1"/>
  <c r="V89" i="47" a="1"/>
  <c r="V89" i="47" s="1"/>
  <c r="U89" i="47"/>
  <c r="U89" i="47" a="1"/>
  <c r="T89" i="47" a="1"/>
  <c r="T89" i="47" s="1"/>
  <c r="S89" i="47" a="1"/>
  <c r="S89" i="47" s="1"/>
  <c r="R89" i="47" a="1"/>
  <c r="R89" i="47" s="1"/>
  <c r="Q89" i="47" a="1"/>
  <c r="Q89" i="47" s="1"/>
  <c r="P89" i="47" a="1"/>
  <c r="P89" i="47" s="1"/>
  <c r="O89" i="47"/>
  <c r="O89" i="47" a="1"/>
  <c r="N89" i="47" a="1"/>
  <c r="N89" i="47" s="1"/>
  <c r="M89" i="47"/>
  <c r="M89" i="47" a="1"/>
  <c r="L89" i="47" a="1"/>
  <c r="L89" i="47" s="1"/>
  <c r="K89" i="47" a="1"/>
  <c r="K89" i="47" s="1"/>
  <c r="J89" i="47" a="1"/>
  <c r="J89" i="47" s="1"/>
  <c r="AT88" i="47" a="1"/>
  <c r="AT88" i="47" s="1"/>
  <c r="AS88" i="47" a="1"/>
  <c r="AS88" i="47" s="1"/>
  <c r="AR88" i="47"/>
  <c r="AR88" i="47" a="1"/>
  <c r="AQ88" i="47" a="1"/>
  <c r="AQ88" i="47" s="1"/>
  <c r="AP88" i="47"/>
  <c r="AP88" i="47" a="1"/>
  <c r="AM88" i="47" a="1"/>
  <c r="AM88" i="47" s="1"/>
  <c r="AL88" i="47" a="1"/>
  <c r="AL88" i="47" s="1"/>
  <c r="AK88" i="47" a="1"/>
  <c r="AK88" i="47" s="1"/>
  <c r="AJ88" i="47" a="1"/>
  <c r="AJ88" i="47" s="1"/>
  <c r="AI88" i="47" a="1"/>
  <c r="AI88" i="47" s="1"/>
  <c r="AH88" i="47"/>
  <c r="AH88" i="47" a="1"/>
  <c r="AG88" i="47" a="1"/>
  <c r="AG88" i="47" s="1"/>
  <c r="AF88" i="47"/>
  <c r="AF88" i="47" a="1"/>
  <c r="AE88" i="47" a="1"/>
  <c r="AE88" i="47" s="1"/>
  <c r="AD88" i="47" a="1"/>
  <c r="AD88" i="47" s="1"/>
  <c r="AC88" i="47" a="1"/>
  <c r="AC88" i="47" s="1"/>
  <c r="AB88" i="47" a="1"/>
  <c r="AB88" i="47" s="1"/>
  <c r="AA88" i="47" a="1"/>
  <c r="AA88" i="47" s="1"/>
  <c r="Z88" i="47"/>
  <c r="Z88" i="47" a="1"/>
  <c r="Y88" i="47" a="1"/>
  <c r="Y88" i="47" s="1"/>
  <c r="X88" i="47"/>
  <c r="X88" i="47" a="1"/>
  <c r="W88" i="47" a="1"/>
  <c r="W88" i="47" s="1"/>
  <c r="V88" i="47" a="1"/>
  <c r="V88" i="47" s="1"/>
  <c r="U88" i="47" a="1"/>
  <c r="U88" i="47" s="1"/>
  <c r="T88" i="47" a="1"/>
  <c r="T88" i="47" s="1"/>
  <c r="S88" i="47" a="1"/>
  <c r="S88" i="47" s="1"/>
  <c r="R88" i="47"/>
  <c r="R88" i="47" a="1"/>
  <c r="Q88" i="47" a="1"/>
  <c r="Q88" i="47" s="1"/>
  <c r="P88" i="47"/>
  <c r="P88" i="47" a="1"/>
  <c r="O88" i="47" a="1"/>
  <c r="O88" i="47" s="1"/>
  <c r="N88" i="47" a="1"/>
  <c r="N88" i="47" s="1"/>
  <c r="M88" i="47" a="1"/>
  <c r="M88" i="47" s="1"/>
  <c r="L88" i="47" a="1"/>
  <c r="L88" i="47" s="1"/>
  <c r="K88" i="47" a="1"/>
  <c r="K88" i="47" s="1"/>
  <c r="J88" i="47"/>
  <c r="J88" i="47" a="1"/>
  <c r="AT86" i="47" a="1"/>
  <c r="AT86" i="47" s="1"/>
  <c r="AS86" i="47"/>
  <c r="AS86" i="47" a="1"/>
  <c r="AR86" i="47" a="1"/>
  <c r="AR86" i="47" s="1"/>
  <c r="AQ86" i="47" a="1"/>
  <c r="AQ86" i="47" s="1"/>
  <c r="AP86" i="47" a="1"/>
  <c r="AP86" i="47" s="1"/>
  <c r="AM86" i="47" a="1"/>
  <c r="AM86" i="47" s="1"/>
  <c r="AL86" i="47" a="1"/>
  <c r="AL86" i="47" s="1"/>
  <c r="AK86" i="47"/>
  <c r="AK86" i="47" a="1"/>
  <c r="AJ86" i="47" a="1"/>
  <c r="AJ86" i="47" s="1"/>
  <c r="AI86" i="47"/>
  <c r="AI86" i="47" a="1"/>
  <c r="AH86" i="47" a="1"/>
  <c r="AH86" i="47" s="1"/>
  <c r="AG86" i="47" a="1"/>
  <c r="AG86" i="47" s="1"/>
  <c r="AF86" i="47" a="1"/>
  <c r="AF86" i="47" s="1"/>
  <c r="AE86" i="47" a="1"/>
  <c r="AE86" i="47" s="1"/>
  <c r="AD86" i="47" a="1"/>
  <c r="AD86" i="47" s="1"/>
  <c r="AC86" i="47"/>
  <c r="AC86" i="47" a="1"/>
  <c r="AB86" i="47" a="1"/>
  <c r="AB86" i="47" s="1"/>
  <c r="AA86" i="47"/>
  <c r="AA86" i="47" a="1"/>
  <c r="Z86" i="47" a="1"/>
  <c r="Z86" i="47" s="1"/>
  <c r="Y86" i="47" a="1"/>
  <c r="Y86" i="47" s="1"/>
  <c r="X86" i="47" a="1"/>
  <c r="X86" i="47" s="1"/>
  <c r="W86" i="47" a="1"/>
  <c r="W86" i="47" s="1"/>
  <c r="V86" i="47" a="1"/>
  <c r="V86" i="47" s="1"/>
  <c r="U86" i="47"/>
  <c r="U86" i="47" a="1"/>
  <c r="T86" i="47" a="1"/>
  <c r="T86" i="47" s="1"/>
  <c r="S86" i="47"/>
  <c r="S86" i="47" a="1"/>
  <c r="R86" i="47" a="1"/>
  <c r="R86" i="47" s="1"/>
  <c r="Q86" i="47" a="1"/>
  <c r="Q86" i="47" s="1"/>
  <c r="P86" i="47" a="1"/>
  <c r="P86" i="47" s="1"/>
  <c r="O86" i="47" a="1"/>
  <c r="O86" i="47" s="1"/>
  <c r="N86" i="47" a="1"/>
  <c r="N86" i="47" s="1"/>
  <c r="M86" i="47"/>
  <c r="M86" i="47" a="1"/>
  <c r="L86" i="47" a="1"/>
  <c r="L86" i="47" s="1"/>
  <c r="K86" i="47"/>
  <c r="K86" i="47" a="1"/>
  <c r="J86" i="47" a="1"/>
  <c r="J86" i="47" s="1"/>
  <c r="AT85" i="47" a="1"/>
  <c r="AT85" i="47" s="1"/>
  <c r="AS85" i="47" a="1"/>
  <c r="AS85" i="47" s="1"/>
  <c r="AR85" i="47" a="1"/>
  <c r="AR85" i="47" s="1"/>
  <c r="AQ85" i="47" a="1"/>
  <c r="AQ85" i="47" s="1"/>
  <c r="AP85" i="47"/>
  <c r="AP85" i="47" a="1"/>
  <c r="AM85" i="47" a="1"/>
  <c r="AM85" i="47" s="1"/>
  <c r="AL85" i="47"/>
  <c r="AL85" i="47" a="1"/>
  <c r="AK85" i="47" a="1"/>
  <c r="AK85" i="47" s="1"/>
  <c r="AJ85" i="47" a="1"/>
  <c r="AJ85" i="47" s="1"/>
  <c r="AI85" i="47" a="1"/>
  <c r="AI85" i="47" s="1"/>
  <c r="AH85" i="47" a="1"/>
  <c r="AH85" i="47" s="1"/>
  <c r="AG85" i="47" a="1"/>
  <c r="AG85" i="47" s="1"/>
  <c r="AF85" i="47"/>
  <c r="AF85" i="47" a="1"/>
  <c r="AE85" i="47" a="1"/>
  <c r="AE85" i="47" s="1"/>
  <c r="AD85" i="47"/>
  <c r="AD85" i="47" a="1"/>
  <c r="AC85" i="47" a="1"/>
  <c r="AC85" i="47" s="1"/>
  <c r="AB85" i="47" a="1"/>
  <c r="AB85" i="47" s="1"/>
  <c r="AA85" i="47" a="1"/>
  <c r="AA85" i="47" s="1"/>
  <c r="Z85" i="47" a="1"/>
  <c r="Z85" i="47" s="1"/>
  <c r="Y85" i="47" a="1"/>
  <c r="Y85" i="47" s="1"/>
  <c r="X85" i="47"/>
  <c r="X85" i="47" a="1"/>
  <c r="W85" i="47" a="1"/>
  <c r="W85" i="47" s="1"/>
  <c r="V85" i="47"/>
  <c r="V85" i="47" a="1"/>
  <c r="U85" i="47" a="1"/>
  <c r="U85" i="47" s="1"/>
  <c r="T85" i="47" a="1"/>
  <c r="T85" i="47" s="1"/>
  <c r="S85" i="47" a="1"/>
  <c r="S85" i="47" s="1"/>
  <c r="R85" i="47" a="1"/>
  <c r="R85" i="47" s="1"/>
  <c r="Q85" i="47" a="1"/>
  <c r="Q85" i="47" s="1"/>
  <c r="P85" i="47"/>
  <c r="P85" i="47" a="1"/>
  <c r="O85" i="47" a="1"/>
  <c r="O85" i="47" s="1"/>
  <c r="N85" i="47"/>
  <c r="N85" i="47" a="1"/>
  <c r="M85" i="47" a="1"/>
  <c r="M85" i="47" s="1"/>
  <c r="L85" i="47" a="1"/>
  <c r="L85" i="47" s="1"/>
  <c r="K85" i="47" a="1"/>
  <c r="K85" i="47" s="1"/>
  <c r="J85" i="47" a="1"/>
  <c r="J85" i="47" s="1"/>
  <c r="AT83" i="47" a="1"/>
  <c r="AT83" i="47" s="1"/>
  <c r="AS83" i="47"/>
  <c r="AS83" i="47" a="1"/>
  <c r="AR83" i="47" a="1"/>
  <c r="AR83" i="47" s="1"/>
  <c r="AQ83" i="47"/>
  <c r="AQ83" i="47" a="1"/>
  <c r="AP83" i="47" a="1"/>
  <c r="AP83" i="47" s="1"/>
  <c r="AM83" i="47" a="1"/>
  <c r="AM83" i="47" s="1"/>
  <c r="AL83" i="47" a="1"/>
  <c r="AL83" i="47" s="1"/>
  <c r="AK83" i="47" a="1"/>
  <c r="AK83" i="47" s="1"/>
  <c r="AJ83" i="47" a="1"/>
  <c r="AJ83" i="47" s="1"/>
  <c r="AI83" i="47"/>
  <c r="AI83" i="47" a="1"/>
  <c r="AH83" i="47" a="1"/>
  <c r="AH83" i="47" s="1"/>
  <c r="AG83" i="47"/>
  <c r="AG83" i="47" a="1"/>
  <c r="AF83" i="47" a="1"/>
  <c r="AF83" i="47" s="1"/>
  <c r="AE83" i="47" a="1"/>
  <c r="AE83" i="47" s="1"/>
  <c r="AD83" i="47" a="1"/>
  <c r="AD83" i="47" s="1"/>
  <c r="AC83" i="47" a="1"/>
  <c r="AC83" i="47" s="1"/>
  <c r="AB83" i="47" a="1"/>
  <c r="AB83" i="47" s="1"/>
  <c r="AA83" i="47"/>
  <c r="AA83" i="47" a="1"/>
  <c r="Z83" i="47" a="1"/>
  <c r="Z83" i="47" s="1"/>
  <c r="Y83" i="47"/>
  <c r="Y83" i="47" a="1"/>
  <c r="X83" i="47" a="1"/>
  <c r="X83" i="47" s="1"/>
  <c r="W83" i="47"/>
  <c r="W83" i="47" a="1"/>
  <c r="V83" i="47" a="1"/>
  <c r="V83" i="47" s="1"/>
  <c r="U83" i="47"/>
  <c r="U83" i="47" a="1"/>
  <c r="T83" i="47" a="1"/>
  <c r="T83" i="47" s="1"/>
  <c r="S83" i="47"/>
  <c r="S83" i="47" a="1"/>
  <c r="R83" i="47" a="1"/>
  <c r="R83" i="47" s="1"/>
  <c r="Q83" i="47"/>
  <c r="Q83" i="47" a="1"/>
  <c r="P83" i="47" a="1"/>
  <c r="P83" i="47" s="1"/>
  <c r="O83" i="47"/>
  <c r="O83" i="47" a="1"/>
  <c r="N83" i="47" a="1"/>
  <c r="N83" i="47" s="1"/>
  <c r="M83" i="47"/>
  <c r="M83" i="47" a="1"/>
  <c r="L83" i="47" a="1"/>
  <c r="L83" i="47" s="1"/>
  <c r="K83" i="47"/>
  <c r="K83" i="47" a="1"/>
  <c r="J83" i="47" a="1"/>
  <c r="J83" i="47" s="1"/>
  <c r="AT82" i="47"/>
  <c r="AT82" i="47" a="1"/>
  <c r="AS82" i="47" a="1"/>
  <c r="AS82" i="47" s="1"/>
  <c r="AR82" i="47"/>
  <c r="AR82" i="47" a="1"/>
  <c r="AQ82" i="47" a="1"/>
  <c r="AQ82" i="47" s="1"/>
  <c r="AP82" i="47"/>
  <c r="AP82" i="47" a="1"/>
  <c r="AM82" i="47" a="1"/>
  <c r="AM82" i="47" s="1"/>
  <c r="AL82" i="47"/>
  <c r="AL82" i="47" a="1"/>
  <c r="AK82" i="47" a="1"/>
  <c r="AK82" i="47" s="1"/>
  <c r="AJ82" i="47"/>
  <c r="AJ82" i="47" a="1"/>
  <c r="AI82" i="47" a="1"/>
  <c r="AI82" i="47" s="1"/>
  <c r="AH82" i="47"/>
  <c r="AH82" i="47" a="1"/>
  <c r="AG82" i="47" a="1"/>
  <c r="AG82" i="47" s="1"/>
  <c r="AF82" i="47"/>
  <c r="AF82" i="47" a="1"/>
  <c r="AE82" i="47" a="1"/>
  <c r="AE82" i="47" s="1"/>
  <c r="AD82" i="47"/>
  <c r="AD82" i="47" a="1"/>
  <c r="AC82" i="47" a="1"/>
  <c r="AC82" i="47" s="1"/>
  <c r="AB82" i="47"/>
  <c r="AB82" i="47" a="1"/>
  <c r="AA82" i="47" a="1"/>
  <c r="AA82" i="47" s="1"/>
  <c r="Z82" i="47"/>
  <c r="Z82" i="47" a="1"/>
  <c r="Y82" i="47" a="1"/>
  <c r="Y82" i="47" s="1"/>
  <c r="X82" i="47"/>
  <c r="X82" i="47" a="1"/>
  <c r="W82" i="47" a="1"/>
  <c r="W82" i="47" s="1"/>
  <c r="V82" i="47"/>
  <c r="V82" i="47" a="1"/>
  <c r="U82" i="47" a="1"/>
  <c r="U82" i="47" s="1"/>
  <c r="T82" i="47"/>
  <c r="T82" i="47" a="1"/>
  <c r="S82" i="47" a="1"/>
  <c r="S82" i="47" s="1"/>
  <c r="R82" i="47"/>
  <c r="R82" i="47" a="1"/>
  <c r="Q82" i="47" a="1"/>
  <c r="Q82" i="47" s="1"/>
  <c r="P82" i="47"/>
  <c r="P82" i="47" a="1"/>
  <c r="O82" i="47" a="1"/>
  <c r="O82" i="47" s="1"/>
  <c r="N82" i="47"/>
  <c r="N82" i="47" a="1"/>
  <c r="M82" i="47" a="1"/>
  <c r="M82" i="47" s="1"/>
  <c r="L82" i="47"/>
  <c r="L82" i="47" a="1"/>
  <c r="K82" i="47" a="1"/>
  <c r="K82" i="47" s="1"/>
  <c r="J82" i="47"/>
  <c r="J82" i="47" a="1"/>
  <c r="AT80" i="47" a="1"/>
  <c r="AT80" i="47" s="1"/>
  <c r="AS80" i="47" a="1"/>
  <c r="AS80" i="47" s="1"/>
  <c r="AR80" i="47" a="1"/>
  <c r="AR80" i="47" s="1"/>
  <c r="AQ80" i="47" a="1"/>
  <c r="AQ80" i="47" s="1"/>
  <c r="AP80" i="47" a="1"/>
  <c r="AP80" i="47" s="1"/>
  <c r="AM80" i="47" a="1"/>
  <c r="AM80" i="47" s="1"/>
  <c r="AL80" i="47" a="1"/>
  <c r="AL80" i="47" s="1"/>
  <c r="AK80" i="47" a="1"/>
  <c r="AK80" i="47" s="1"/>
  <c r="AJ80" i="47" a="1"/>
  <c r="AJ80" i="47" s="1"/>
  <c r="AI80" i="47" a="1"/>
  <c r="AI80" i="47" s="1"/>
  <c r="AH80" i="47" a="1"/>
  <c r="AH80" i="47" s="1"/>
  <c r="AG80" i="47" a="1"/>
  <c r="AG80" i="47" s="1"/>
  <c r="AF80" i="47" a="1"/>
  <c r="AF80" i="47" s="1"/>
  <c r="AE80" i="47" a="1"/>
  <c r="AE80" i="47" s="1"/>
  <c r="AD80" i="47" a="1"/>
  <c r="AD80" i="47" s="1"/>
  <c r="AC80" i="47" a="1"/>
  <c r="AC80" i="47" s="1"/>
  <c r="AB80" i="47" a="1"/>
  <c r="AB80" i="47" s="1"/>
  <c r="AA80" i="47" a="1"/>
  <c r="AA80" i="47" s="1"/>
  <c r="Z80" i="47" a="1"/>
  <c r="Z80" i="47" s="1"/>
  <c r="Y80" i="47" a="1"/>
  <c r="Y80" i="47" s="1"/>
  <c r="X80" i="47" a="1"/>
  <c r="X80" i="47" s="1"/>
  <c r="W80" i="47" a="1"/>
  <c r="W80" i="47" s="1"/>
  <c r="V80" i="47" a="1"/>
  <c r="V80" i="47" s="1"/>
  <c r="U80" i="47" a="1"/>
  <c r="U80" i="47" s="1"/>
  <c r="T80" i="47" a="1"/>
  <c r="T80" i="47" s="1"/>
  <c r="S80" i="47" a="1"/>
  <c r="S80" i="47" s="1"/>
  <c r="R80" i="47" a="1"/>
  <c r="R80" i="47" s="1"/>
  <c r="Q80" i="47" a="1"/>
  <c r="Q80" i="47" s="1"/>
  <c r="P80" i="47" a="1"/>
  <c r="P80" i="47" s="1"/>
  <c r="O80" i="47" a="1"/>
  <c r="O80" i="47" s="1"/>
  <c r="N80" i="47" a="1"/>
  <c r="N80" i="47" s="1"/>
  <c r="M80" i="47" a="1"/>
  <c r="M80" i="47" s="1"/>
  <c r="L80" i="47" a="1"/>
  <c r="L80" i="47" s="1"/>
  <c r="K80" i="47" a="1"/>
  <c r="K80" i="47" s="1"/>
  <c r="J80" i="47" a="1"/>
  <c r="J80" i="47" s="1"/>
  <c r="AT79" i="47" a="1"/>
  <c r="AT79" i="47" s="1"/>
  <c r="AS79" i="47" a="1"/>
  <c r="AS79" i="47" s="1"/>
  <c r="AR79" i="47" a="1"/>
  <c r="AR79" i="47" s="1"/>
  <c r="AQ79" i="47" a="1"/>
  <c r="AQ79" i="47" s="1"/>
  <c r="AP79" i="47" a="1"/>
  <c r="AP79" i="47" s="1"/>
  <c r="AM79" i="47" a="1"/>
  <c r="AM79" i="47" s="1"/>
  <c r="AL79" i="47" a="1"/>
  <c r="AL79" i="47" s="1"/>
  <c r="AK79" i="47" a="1"/>
  <c r="AK79" i="47" s="1"/>
  <c r="AJ79" i="47" a="1"/>
  <c r="AJ79" i="47" s="1"/>
  <c r="AI79" i="47" a="1"/>
  <c r="AI79" i="47" s="1"/>
  <c r="AH79" i="47" a="1"/>
  <c r="AH79" i="47" s="1"/>
  <c r="AG79" i="47" a="1"/>
  <c r="AG79" i="47" s="1"/>
  <c r="AF79" i="47" a="1"/>
  <c r="AF79" i="47" s="1"/>
  <c r="AE79" i="47" a="1"/>
  <c r="AE79" i="47" s="1"/>
  <c r="AD79" i="47" a="1"/>
  <c r="AD79" i="47" s="1"/>
  <c r="AC79" i="47" a="1"/>
  <c r="AC79" i="47" s="1"/>
  <c r="AB79" i="47" a="1"/>
  <c r="AB79" i="47" s="1"/>
  <c r="AA79" i="47" a="1"/>
  <c r="AA79" i="47" s="1"/>
  <c r="Z79" i="47" a="1"/>
  <c r="Z79" i="47" s="1"/>
  <c r="Y79" i="47" a="1"/>
  <c r="Y79" i="47" s="1"/>
  <c r="X79" i="47" a="1"/>
  <c r="X79" i="47" s="1"/>
  <c r="W79" i="47" a="1"/>
  <c r="W79" i="47" s="1"/>
  <c r="V79" i="47" a="1"/>
  <c r="V79" i="47" s="1"/>
  <c r="U79" i="47" a="1"/>
  <c r="U79" i="47" s="1"/>
  <c r="T79" i="47" a="1"/>
  <c r="T79" i="47" s="1"/>
  <c r="S79" i="47" a="1"/>
  <c r="S79" i="47" s="1"/>
  <c r="R79" i="47" a="1"/>
  <c r="R79" i="47" s="1"/>
  <c r="Q79" i="47" a="1"/>
  <c r="Q79" i="47" s="1"/>
  <c r="P79" i="47" a="1"/>
  <c r="P79" i="47" s="1"/>
  <c r="O79" i="47" a="1"/>
  <c r="O79" i="47" s="1"/>
  <c r="N79" i="47" a="1"/>
  <c r="N79" i="47" s="1"/>
  <c r="M79" i="47" a="1"/>
  <c r="M79" i="47" s="1"/>
  <c r="L79" i="47" a="1"/>
  <c r="L79" i="47" s="1"/>
  <c r="K79" i="47" a="1"/>
  <c r="K79" i="47" s="1"/>
  <c r="J79" i="47" a="1"/>
  <c r="J79" i="47" s="1"/>
  <c r="AT77" i="47" a="1"/>
  <c r="AT77" i="47" s="1"/>
  <c r="AS77" i="47" a="1"/>
  <c r="AS77" i="47" s="1"/>
  <c r="AR77" i="47" a="1"/>
  <c r="AR77" i="47" s="1"/>
  <c r="AQ77" i="47" a="1"/>
  <c r="AQ77" i="47" s="1"/>
  <c r="AP77" i="47" a="1"/>
  <c r="AP77" i="47" s="1"/>
  <c r="AM77" i="47" a="1"/>
  <c r="AM77" i="47" s="1"/>
  <c r="AL77" i="47" a="1"/>
  <c r="AL77" i="47" s="1"/>
  <c r="AK77" i="47" a="1"/>
  <c r="AK77" i="47" s="1"/>
  <c r="AJ77" i="47" a="1"/>
  <c r="AJ77" i="47" s="1"/>
  <c r="AI77" i="47" a="1"/>
  <c r="AI77" i="47" s="1"/>
  <c r="AH77" i="47" a="1"/>
  <c r="AH77" i="47" s="1"/>
  <c r="AG77" i="47" a="1"/>
  <c r="AG77" i="47" s="1"/>
  <c r="AF77" i="47" a="1"/>
  <c r="AF77" i="47" s="1"/>
  <c r="AE77" i="47" a="1"/>
  <c r="AE77" i="47" s="1"/>
  <c r="AD77" i="47" a="1"/>
  <c r="AD77" i="47" s="1"/>
  <c r="AC77" i="47" a="1"/>
  <c r="AC77" i="47" s="1"/>
  <c r="AB77" i="47" a="1"/>
  <c r="AB77" i="47" s="1"/>
  <c r="AA77" i="47" a="1"/>
  <c r="AA77" i="47" s="1"/>
  <c r="Z77" i="47" a="1"/>
  <c r="Z77" i="47" s="1"/>
  <c r="Y77" i="47" a="1"/>
  <c r="Y77" i="47" s="1"/>
  <c r="X77" i="47" a="1"/>
  <c r="X77" i="47" s="1"/>
  <c r="W77" i="47" a="1"/>
  <c r="W77" i="47" s="1"/>
  <c r="V77" i="47" a="1"/>
  <c r="V77" i="47" s="1"/>
  <c r="U77" i="47" a="1"/>
  <c r="U77" i="47" s="1"/>
  <c r="T77" i="47" a="1"/>
  <c r="T77" i="47" s="1"/>
  <c r="S77" i="47" a="1"/>
  <c r="S77" i="47" s="1"/>
  <c r="R77" i="47" a="1"/>
  <c r="R77" i="47" s="1"/>
  <c r="Q77" i="47" a="1"/>
  <c r="Q77" i="47" s="1"/>
  <c r="P77" i="47" a="1"/>
  <c r="P77" i="47" s="1"/>
  <c r="O77" i="47" a="1"/>
  <c r="O77" i="47" s="1"/>
  <c r="N77" i="47" a="1"/>
  <c r="N77" i="47" s="1"/>
  <c r="M77" i="47" a="1"/>
  <c r="M77" i="47" s="1"/>
  <c r="L77" i="47" a="1"/>
  <c r="L77" i="47" s="1"/>
  <c r="K77" i="47" a="1"/>
  <c r="K77" i="47" s="1"/>
  <c r="J77" i="47" a="1"/>
  <c r="J77" i="47" s="1"/>
  <c r="AT76" i="47" a="1"/>
  <c r="AT76" i="47" s="1"/>
  <c r="AS76" i="47" a="1"/>
  <c r="AS76" i="47" s="1"/>
  <c r="AR76" i="47" a="1"/>
  <c r="AR76" i="47" s="1"/>
  <c r="AQ76" i="47" a="1"/>
  <c r="AQ76" i="47" s="1"/>
  <c r="AP76" i="47" a="1"/>
  <c r="AP76" i="47" s="1"/>
  <c r="AM76" i="47" a="1"/>
  <c r="AM76" i="47" s="1"/>
  <c r="AL76" i="47" a="1"/>
  <c r="AL76" i="47" s="1"/>
  <c r="AK76" i="47" a="1"/>
  <c r="AK76" i="47" s="1"/>
  <c r="AJ76" i="47" a="1"/>
  <c r="AJ76" i="47" s="1"/>
  <c r="AI76" i="47" a="1"/>
  <c r="AI76" i="47" s="1"/>
  <c r="AH76" i="47" a="1"/>
  <c r="AH76" i="47" s="1"/>
  <c r="AG76" i="47" a="1"/>
  <c r="AG76" i="47" s="1"/>
  <c r="AF76" i="47" a="1"/>
  <c r="AF76" i="47" s="1"/>
  <c r="AE76" i="47" a="1"/>
  <c r="AE76" i="47" s="1"/>
  <c r="AD76" i="47" a="1"/>
  <c r="AD76" i="47" s="1"/>
  <c r="AC76" i="47" a="1"/>
  <c r="AC76" i="47" s="1"/>
  <c r="AB76" i="47" a="1"/>
  <c r="AB76" i="47" s="1"/>
  <c r="AA76" i="47" a="1"/>
  <c r="AA76" i="47" s="1"/>
  <c r="Z76" i="47" a="1"/>
  <c r="Z76" i="47" s="1"/>
  <c r="Y76" i="47" a="1"/>
  <c r="Y76" i="47" s="1"/>
  <c r="X76" i="47" a="1"/>
  <c r="X76" i="47" s="1"/>
  <c r="W76" i="47" a="1"/>
  <c r="W76" i="47" s="1"/>
  <c r="V76" i="47" a="1"/>
  <c r="V76" i="47" s="1"/>
  <c r="U76" i="47" a="1"/>
  <c r="U76" i="47" s="1"/>
  <c r="T76" i="47" a="1"/>
  <c r="T76" i="47" s="1"/>
  <c r="S76" i="47" a="1"/>
  <c r="S76" i="47" s="1"/>
  <c r="R76" i="47" a="1"/>
  <c r="R76" i="47" s="1"/>
  <c r="Q76" i="47" a="1"/>
  <c r="Q76" i="47" s="1"/>
  <c r="P76" i="47" a="1"/>
  <c r="P76" i="47" s="1"/>
  <c r="O76" i="47" a="1"/>
  <c r="O76" i="47" s="1"/>
  <c r="N76" i="47" a="1"/>
  <c r="N76" i="47" s="1"/>
  <c r="M76" i="47" a="1"/>
  <c r="M76" i="47" s="1"/>
  <c r="L76" i="47" a="1"/>
  <c r="L76" i="47" s="1"/>
  <c r="K76" i="47" a="1"/>
  <c r="K76" i="47" s="1"/>
  <c r="J76" i="47" a="1"/>
  <c r="J76" i="47" s="1"/>
  <c r="AT74" i="47" a="1"/>
  <c r="AT74" i="47" s="1"/>
  <c r="AS74" i="47" a="1"/>
  <c r="AS74" i="47" s="1"/>
  <c r="AR74" i="47" a="1"/>
  <c r="AR74" i="47" s="1"/>
  <c r="AQ74" i="47" a="1"/>
  <c r="AQ74" i="47" s="1"/>
  <c r="AP74" i="47" a="1"/>
  <c r="AP74" i="47" s="1"/>
  <c r="AM74" i="47" a="1"/>
  <c r="AM74" i="47" s="1"/>
  <c r="AL74" i="47" a="1"/>
  <c r="AL74" i="47" s="1"/>
  <c r="AK74" i="47" a="1"/>
  <c r="AK74" i="47" s="1"/>
  <c r="AJ74" i="47" a="1"/>
  <c r="AJ74" i="47" s="1"/>
  <c r="AI74" i="47" a="1"/>
  <c r="AI74" i="47" s="1"/>
  <c r="AH74" i="47" a="1"/>
  <c r="AH74" i="47" s="1"/>
  <c r="AG74" i="47" a="1"/>
  <c r="AG74" i="47" s="1"/>
  <c r="AF74" i="47" a="1"/>
  <c r="AF74" i="47" s="1"/>
  <c r="AE74" i="47" a="1"/>
  <c r="AE74" i="47" s="1"/>
  <c r="AD74" i="47" a="1"/>
  <c r="AD74" i="47" s="1"/>
  <c r="AC74" i="47" a="1"/>
  <c r="AC74" i="47" s="1"/>
  <c r="AB74" i="47" a="1"/>
  <c r="AB74" i="47" s="1"/>
  <c r="AA74" i="47" a="1"/>
  <c r="AA74" i="47" s="1"/>
  <c r="Z74" i="47" a="1"/>
  <c r="Z74" i="47" s="1"/>
  <c r="Y74" i="47" a="1"/>
  <c r="Y74" i="47" s="1"/>
  <c r="X74" i="47" a="1"/>
  <c r="X74" i="47" s="1"/>
  <c r="W74" i="47" a="1"/>
  <c r="W74" i="47" s="1"/>
  <c r="V74" i="47" a="1"/>
  <c r="V74" i="47" s="1"/>
  <c r="U74" i="47" a="1"/>
  <c r="U74" i="47" s="1"/>
  <c r="T74" i="47" a="1"/>
  <c r="T74" i="47" s="1"/>
  <c r="S74" i="47" a="1"/>
  <c r="S74" i="47" s="1"/>
  <c r="R74" i="47" a="1"/>
  <c r="R74" i="47" s="1"/>
  <c r="Q74" i="47" a="1"/>
  <c r="Q74" i="47" s="1"/>
  <c r="P74" i="47" a="1"/>
  <c r="P74" i="47" s="1"/>
  <c r="O74" i="47" a="1"/>
  <c r="O74" i="47" s="1"/>
  <c r="N74" i="47" a="1"/>
  <c r="N74" i="47" s="1"/>
  <c r="M74" i="47" a="1"/>
  <c r="M74" i="47" s="1"/>
  <c r="L74" i="47" a="1"/>
  <c r="L74" i="47" s="1"/>
  <c r="K74" i="47" a="1"/>
  <c r="K74" i="47" s="1"/>
  <c r="J74" i="47" a="1"/>
  <c r="J74" i="47" s="1"/>
  <c r="AT73" i="47" a="1"/>
  <c r="AT73" i="47" s="1"/>
  <c r="AS73" i="47" a="1"/>
  <c r="AS73" i="47" s="1"/>
  <c r="AR73" i="47" a="1"/>
  <c r="AR73" i="47" s="1"/>
  <c r="AQ73" i="47" a="1"/>
  <c r="AQ73" i="47" s="1"/>
  <c r="AP73" i="47" a="1"/>
  <c r="AP73" i="47" s="1"/>
  <c r="AM73" i="47" a="1"/>
  <c r="AM73" i="47" s="1"/>
  <c r="AL73" i="47" a="1"/>
  <c r="AL73" i="47" s="1"/>
  <c r="AK73" i="47" a="1"/>
  <c r="AK73" i="47" s="1"/>
  <c r="AJ73" i="47"/>
  <c r="AJ73" i="47" a="1"/>
  <c r="AI73" i="47" a="1"/>
  <c r="AI73" i="47" s="1"/>
  <c r="AH73" i="47" a="1"/>
  <c r="AH73" i="47" s="1"/>
  <c r="AG73" i="47" a="1"/>
  <c r="AG73" i="47" s="1"/>
  <c r="AF73" i="47"/>
  <c r="AF73" i="47" a="1"/>
  <c r="AE73" i="47" a="1"/>
  <c r="AE73" i="47" s="1"/>
  <c r="AD73" i="47" a="1"/>
  <c r="AD73" i="47" s="1"/>
  <c r="AC73" i="47" a="1"/>
  <c r="AC73" i="47" s="1"/>
  <c r="AB73" i="47"/>
  <c r="AB73" i="47" a="1"/>
  <c r="AA73" i="47" a="1"/>
  <c r="AA73" i="47" s="1"/>
  <c r="Z73" i="47" a="1"/>
  <c r="Z73" i="47" s="1"/>
  <c r="Y73" i="47" a="1"/>
  <c r="Y73" i="47" s="1"/>
  <c r="X73" i="47"/>
  <c r="X73" i="47" a="1"/>
  <c r="W73" i="47" a="1"/>
  <c r="W73" i="47" s="1"/>
  <c r="V73" i="47" a="1"/>
  <c r="V73" i="47" s="1"/>
  <c r="U73" i="47" a="1"/>
  <c r="U73" i="47" s="1"/>
  <c r="T73" i="47"/>
  <c r="T73" i="47" a="1"/>
  <c r="S73" i="47" a="1"/>
  <c r="S73" i="47" s="1"/>
  <c r="R73" i="47" a="1"/>
  <c r="R73" i="47" s="1"/>
  <c r="Q73" i="47" a="1"/>
  <c r="Q73" i="47" s="1"/>
  <c r="P73" i="47"/>
  <c r="P73" i="47" a="1"/>
  <c r="O73" i="47" a="1"/>
  <c r="O73" i="47" s="1"/>
  <c r="N73" i="47" a="1"/>
  <c r="N73" i="47" s="1"/>
  <c r="M73" i="47" a="1"/>
  <c r="M73" i="47" s="1"/>
  <c r="L73" i="47"/>
  <c r="L73" i="47" a="1"/>
  <c r="K73" i="47" a="1"/>
  <c r="K73" i="47" s="1"/>
  <c r="J73" i="47" a="1"/>
  <c r="J73" i="47" s="1"/>
  <c r="AT71" i="47" a="1"/>
  <c r="AT71" i="47" s="1"/>
  <c r="AS71" i="47"/>
  <c r="AS71" i="47" a="1"/>
  <c r="AR71" i="47" a="1"/>
  <c r="AR71" i="47" s="1"/>
  <c r="AQ71" i="47" a="1"/>
  <c r="AQ71" i="47" s="1"/>
  <c r="AP71" i="47" a="1"/>
  <c r="AP71" i="47" s="1"/>
  <c r="AM71" i="47"/>
  <c r="AM71" i="47" a="1"/>
  <c r="AL71" i="47" a="1"/>
  <c r="AL71" i="47" s="1"/>
  <c r="AK71" i="47" a="1"/>
  <c r="AK71" i="47" s="1"/>
  <c r="AJ71" i="47" a="1"/>
  <c r="AJ71" i="47" s="1"/>
  <c r="AI71" i="47"/>
  <c r="AI71" i="47" a="1"/>
  <c r="AH71" i="47" a="1"/>
  <c r="AH71" i="47" s="1"/>
  <c r="AG71" i="47" a="1"/>
  <c r="AG71" i="47" s="1"/>
  <c r="AF71" i="47" a="1"/>
  <c r="AF71" i="47" s="1"/>
  <c r="AE71" i="47"/>
  <c r="AE71" i="47" a="1"/>
  <c r="AD71" i="47" a="1"/>
  <c r="AD71" i="47" s="1"/>
  <c r="AC71" i="47" a="1"/>
  <c r="AC71" i="47" s="1"/>
  <c r="AB71" i="47" a="1"/>
  <c r="AB71" i="47" s="1"/>
  <c r="AA71" i="47"/>
  <c r="AA71" i="47" a="1"/>
  <c r="Z71" i="47" a="1"/>
  <c r="Z71" i="47" s="1"/>
  <c r="Y71" i="47" a="1"/>
  <c r="Y71" i="47" s="1"/>
  <c r="X71" i="47" a="1"/>
  <c r="X71" i="47" s="1"/>
  <c r="W71" i="47"/>
  <c r="W71" i="47" a="1"/>
  <c r="V71" i="47" a="1"/>
  <c r="V71" i="47" s="1"/>
  <c r="U71" i="47" a="1"/>
  <c r="U71" i="47" s="1"/>
  <c r="T71" i="47" a="1"/>
  <c r="T71" i="47" s="1"/>
  <c r="S71" i="47"/>
  <c r="S71" i="47" a="1"/>
  <c r="R71" i="47" a="1"/>
  <c r="R71" i="47" s="1"/>
  <c r="Q71" i="47" a="1"/>
  <c r="Q71" i="47" s="1"/>
  <c r="P71" i="47" a="1"/>
  <c r="P71" i="47" s="1"/>
  <c r="O71" i="47"/>
  <c r="O71" i="47" a="1"/>
  <c r="N71" i="47" a="1"/>
  <c r="N71" i="47" s="1"/>
  <c r="M71" i="47" a="1"/>
  <c r="M71" i="47" s="1"/>
  <c r="L71" i="47" a="1"/>
  <c r="L71" i="47" s="1"/>
  <c r="K71" i="47"/>
  <c r="K71" i="47" a="1"/>
  <c r="J71" i="47" a="1"/>
  <c r="J71" i="47" s="1"/>
  <c r="AT70" i="47" a="1"/>
  <c r="AT70" i="47" s="1"/>
  <c r="AS70" i="47" a="1"/>
  <c r="AS70" i="47" s="1"/>
  <c r="AR70" i="47"/>
  <c r="AR70" i="47" a="1"/>
  <c r="AQ70" i="47"/>
  <c r="AQ70" i="47" a="1"/>
  <c r="AP70" i="47"/>
  <c r="AP70" i="47" a="1"/>
  <c r="AM70" i="47"/>
  <c r="AM70" i="47" a="1"/>
  <c r="AL70" i="47"/>
  <c r="AL70" i="47" a="1"/>
  <c r="AK70" i="47"/>
  <c r="AK70" i="47" a="1"/>
  <c r="AJ70" i="47"/>
  <c r="AJ70" i="47" a="1"/>
  <c r="AI70" i="47"/>
  <c r="AI70" i="47" a="1"/>
  <c r="AH70" i="47"/>
  <c r="AH70" i="47" a="1"/>
  <c r="AG70" i="47"/>
  <c r="AG70" i="47" a="1"/>
  <c r="AF70" i="47"/>
  <c r="AF70" i="47" a="1"/>
  <c r="AE70" i="47"/>
  <c r="AE70" i="47" a="1"/>
  <c r="AD70" i="47"/>
  <c r="AD70" i="47" a="1"/>
  <c r="AC70" i="47"/>
  <c r="AC70" i="47" a="1"/>
  <c r="AB70" i="47"/>
  <c r="AB70" i="47" a="1"/>
  <c r="AA70" i="47"/>
  <c r="AA70" i="47" a="1"/>
  <c r="Z70" i="47"/>
  <c r="Z70" i="47" a="1"/>
  <c r="Y70" i="47"/>
  <c r="Y70" i="47" a="1"/>
  <c r="X70" i="47"/>
  <c r="X70" i="47" a="1"/>
  <c r="W70" i="47"/>
  <c r="W70" i="47" a="1"/>
  <c r="V70" i="47"/>
  <c r="V70" i="47" a="1"/>
  <c r="U70" i="47"/>
  <c r="U70" i="47" a="1"/>
  <c r="T70" i="47"/>
  <c r="T70" i="47" a="1"/>
  <c r="S70" i="47" a="1"/>
  <c r="S70" i="47" s="1"/>
  <c r="R70" i="47"/>
  <c r="R70" i="47" a="1"/>
  <c r="Q70" i="47" a="1"/>
  <c r="Q70" i="47" s="1"/>
  <c r="P70" i="47"/>
  <c r="P70" i="47" a="1"/>
  <c r="O70" i="47" a="1"/>
  <c r="O70" i="47" s="1"/>
  <c r="N70" i="47"/>
  <c r="N70" i="47" a="1"/>
  <c r="M70" i="47" a="1"/>
  <c r="M70" i="47" s="1"/>
  <c r="L70" i="47"/>
  <c r="L70" i="47" a="1"/>
  <c r="K70" i="47" a="1"/>
  <c r="K70" i="47" s="1"/>
  <c r="J70" i="47"/>
  <c r="J70" i="47" a="1"/>
  <c r="AT68" i="47" a="1"/>
  <c r="AT68" i="47" s="1"/>
  <c r="AS68" i="47"/>
  <c r="AS68" i="47" a="1"/>
  <c r="AR68" i="47" a="1"/>
  <c r="AR68" i="47" s="1"/>
  <c r="AQ68" i="47"/>
  <c r="AQ68" i="47" a="1"/>
  <c r="AP68" i="47" a="1"/>
  <c r="AP68" i="47" s="1"/>
  <c r="AM68" i="47"/>
  <c r="AM68" i="47" a="1"/>
  <c r="AL68" i="47" a="1"/>
  <c r="AL68" i="47" s="1"/>
  <c r="AK68" i="47"/>
  <c r="AK68" i="47" a="1"/>
  <c r="AJ68" i="47" a="1"/>
  <c r="AJ68" i="47" s="1"/>
  <c r="AI68" i="47"/>
  <c r="AI68" i="47" a="1"/>
  <c r="AH68" i="47" a="1"/>
  <c r="AH68" i="47" s="1"/>
  <c r="AG68" i="47"/>
  <c r="AG68" i="47" a="1"/>
  <c r="AF68" i="47" a="1"/>
  <c r="AF68" i="47" s="1"/>
  <c r="AE68" i="47"/>
  <c r="AE68" i="47" a="1"/>
  <c r="AD68" i="47" a="1"/>
  <c r="AD68" i="47" s="1"/>
  <c r="AC68" i="47"/>
  <c r="AC68" i="47" a="1"/>
  <c r="AB68" i="47" a="1"/>
  <c r="AB68" i="47" s="1"/>
  <c r="AA68" i="47"/>
  <c r="AA68" i="47" a="1"/>
  <c r="Z68" i="47" a="1"/>
  <c r="Z68" i="47" s="1"/>
  <c r="Y68" i="47"/>
  <c r="Y68" i="47" a="1"/>
  <c r="X68" i="47" a="1"/>
  <c r="X68" i="47" s="1"/>
  <c r="W68" i="47"/>
  <c r="W68" i="47" a="1"/>
  <c r="V68" i="47" a="1"/>
  <c r="V68" i="47" s="1"/>
  <c r="U68" i="47"/>
  <c r="U68" i="47" a="1"/>
  <c r="T68" i="47" a="1"/>
  <c r="T68" i="47" s="1"/>
  <c r="S68" i="47"/>
  <c r="S68" i="47" a="1"/>
  <c r="R68" i="47" a="1"/>
  <c r="R68" i="47" s="1"/>
  <c r="Q68" i="47"/>
  <c r="Q68" i="47" a="1"/>
  <c r="P68" i="47" a="1"/>
  <c r="P68" i="47" s="1"/>
  <c r="O68" i="47" a="1"/>
  <c r="O68" i="47" s="1"/>
  <c r="N68" i="47" a="1"/>
  <c r="N68" i="47" s="1"/>
  <c r="M68" i="47" a="1"/>
  <c r="M68" i="47" s="1"/>
  <c r="L68" i="47" a="1"/>
  <c r="L68" i="47" s="1"/>
  <c r="K68" i="47"/>
  <c r="K68" i="47" a="1"/>
  <c r="J68" i="47" a="1"/>
  <c r="J68" i="47" s="1"/>
  <c r="AT67" i="47"/>
  <c r="AT67" i="47" a="1"/>
  <c r="AS67" i="47" a="1"/>
  <c r="AS67" i="47" s="1"/>
  <c r="AR67" i="47" a="1"/>
  <c r="AR67" i="47" s="1"/>
  <c r="AQ67" i="47" a="1"/>
  <c r="AQ67" i="47" s="1"/>
  <c r="AP67" i="47" a="1"/>
  <c r="AP67" i="47" s="1"/>
  <c r="AM67" i="47" a="1"/>
  <c r="AM67" i="47" s="1"/>
  <c r="AL67" i="47"/>
  <c r="AL67" i="47" a="1"/>
  <c r="AK67" i="47" a="1"/>
  <c r="AK67" i="47" s="1"/>
  <c r="AJ67" i="47"/>
  <c r="AJ67" i="47" a="1"/>
  <c r="AI67" i="47" a="1"/>
  <c r="AI67" i="47" s="1"/>
  <c r="AH67" i="47" a="1"/>
  <c r="AH67" i="47" s="1"/>
  <c r="AG67" i="47" a="1"/>
  <c r="AG67" i="47" s="1"/>
  <c r="AF67" i="47" a="1"/>
  <c r="AF67" i="47" s="1"/>
  <c r="AE67" i="47" a="1"/>
  <c r="AE67" i="47" s="1"/>
  <c r="AD67" i="47"/>
  <c r="AD67" i="47" a="1"/>
  <c r="AC67" i="47" a="1"/>
  <c r="AC67" i="47" s="1"/>
  <c r="AB67" i="47"/>
  <c r="AB67" i="47" a="1"/>
  <c r="AA67" i="47" a="1"/>
  <c r="AA67" i="47" s="1"/>
  <c r="Z67" i="47" a="1"/>
  <c r="Z67" i="47" s="1"/>
  <c r="Y67" i="47" a="1"/>
  <c r="Y67" i="47" s="1"/>
  <c r="X67" i="47" a="1"/>
  <c r="X67" i="47" s="1"/>
  <c r="W67" i="47" a="1"/>
  <c r="W67" i="47" s="1"/>
  <c r="V67" i="47"/>
  <c r="V67" i="47" a="1"/>
  <c r="U67" i="47" a="1"/>
  <c r="U67" i="47" s="1"/>
  <c r="T67" i="47"/>
  <c r="T67" i="47" a="1"/>
  <c r="S67" i="47" a="1"/>
  <c r="S67" i="47" s="1"/>
  <c r="R67" i="47" a="1"/>
  <c r="R67" i="47" s="1"/>
  <c r="Q67" i="47" a="1"/>
  <c r="Q67" i="47" s="1"/>
  <c r="P67" i="47" a="1"/>
  <c r="P67" i="47" s="1"/>
  <c r="O67" i="47" a="1"/>
  <c r="O67" i="47" s="1"/>
  <c r="N67" i="47"/>
  <c r="N67" i="47" a="1"/>
  <c r="M67" i="47" a="1"/>
  <c r="M67" i="47" s="1"/>
  <c r="L67" i="47"/>
  <c r="L67" i="47" a="1"/>
  <c r="K67" i="47" a="1"/>
  <c r="K67" i="47" s="1"/>
  <c r="J67" i="47" a="1"/>
  <c r="J67" i="47" s="1"/>
  <c r="AT65" i="47" a="1"/>
  <c r="AT65" i="47" s="1"/>
  <c r="AS65" i="47" a="1"/>
  <c r="AS65" i="47" s="1"/>
  <c r="AR65" i="47" a="1"/>
  <c r="AR65" i="47" s="1"/>
  <c r="AQ65" i="47"/>
  <c r="AQ65" i="47" a="1"/>
  <c r="AP65" i="47" a="1"/>
  <c r="AP65" i="47" s="1"/>
  <c r="AM65" i="47"/>
  <c r="AM65" i="47" a="1"/>
  <c r="AL65" i="47" a="1"/>
  <c r="AL65" i="47" s="1"/>
  <c r="AK65" i="47" a="1"/>
  <c r="AK65" i="47" s="1"/>
  <c r="AJ65" i="47" a="1"/>
  <c r="AJ65" i="47" s="1"/>
  <c r="AI65" i="47" a="1"/>
  <c r="AI65" i="47" s="1"/>
  <c r="AH65" i="47" a="1"/>
  <c r="AH65" i="47" s="1"/>
  <c r="AG65" i="47"/>
  <c r="AG65" i="47" a="1"/>
  <c r="AF65" i="47" a="1"/>
  <c r="AF65" i="47" s="1"/>
  <c r="AE65" i="47"/>
  <c r="AE65" i="47" a="1"/>
  <c r="AD65" i="47" a="1"/>
  <c r="AD65" i="47" s="1"/>
  <c r="AC65" i="47" a="1"/>
  <c r="AC65" i="47" s="1"/>
  <c r="AB65" i="47" a="1"/>
  <c r="AB65" i="47" s="1"/>
  <c r="AA65" i="47" a="1"/>
  <c r="AA65" i="47" s="1"/>
  <c r="Z65" i="47" a="1"/>
  <c r="Z65" i="47" s="1"/>
  <c r="Y65" i="47"/>
  <c r="Y65" i="47" a="1"/>
  <c r="X65" i="47" a="1"/>
  <c r="X65" i="47" s="1"/>
  <c r="W65" i="47"/>
  <c r="W65" i="47" a="1"/>
  <c r="V65" i="47" a="1"/>
  <c r="V65" i="47" s="1"/>
  <c r="U65" i="47" a="1"/>
  <c r="U65" i="47" s="1"/>
  <c r="T65" i="47" a="1"/>
  <c r="T65" i="47" s="1"/>
  <c r="S65" i="47" a="1"/>
  <c r="S65" i="47" s="1"/>
  <c r="R65" i="47" a="1"/>
  <c r="R65" i="47" s="1"/>
  <c r="Q65" i="47"/>
  <c r="Q65" i="47" a="1"/>
  <c r="P65" i="47" a="1"/>
  <c r="P65" i="47" s="1"/>
  <c r="O65" i="47"/>
  <c r="O65" i="47" a="1"/>
  <c r="N65" i="47" a="1"/>
  <c r="N65" i="47" s="1"/>
  <c r="M65" i="47" a="1"/>
  <c r="M65" i="47" s="1"/>
  <c r="L65" i="47" a="1"/>
  <c r="L65" i="47" s="1"/>
  <c r="K65" i="47" a="1"/>
  <c r="K65" i="47" s="1"/>
  <c r="J65" i="47" a="1"/>
  <c r="J65" i="47" s="1"/>
  <c r="AT64" i="47"/>
  <c r="AT64" i="47" a="1"/>
  <c r="AS64" i="47" a="1"/>
  <c r="AS64" i="47" s="1"/>
  <c r="AR64" i="47"/>
  <c r="AR64" i="47" a="1"/>
  <c r="AQ64" i="47" a="1"/>
  <c r="AQ64" i="47" s="1"/>
  <c r="AP64" i="47" a="1"/>
  <c r="AP64" i="47" s="1"/>
  <c r="AM64" i="47" a="1"/>
  <c r="AM64" i="47" s="1"/>
  <c r="AL64" i="47" a="1"/>
  <c r="AL64" i="47" s="1"/>
  <c r="AK64" i="47" a="1"/>
  <c r="AK64" i="47" s="1"/>
  <c r="AJ64" i="47"/>
  <c r="AJ64" i="47" a="1"/>
  <c r="AI64" i="47" a="1"/>
  <c r="AI64" i="47" s="1"/>
  <c r="AH64" i="47"/>
  <c r="AH64" i="47" a="1"/>
  <c r="AG64" i="47" a="1"/>
  <c r="AG64" i="47" s="1"/>
  <c r="AF64" i="47" a="1"/>
  <c r="AF64" i="47" s="1"/>
  <c r="AE64" i="47" a="1"/>
  <c r="AE64" i="47" s="1"/>
  <c r="AD64" i="47" a="1"/>
  <c r="AD64" i="47" s="1"/>
  <c r="AC64" i="47" a="1"/>
  <c r="AC64" i="47" s="1"/>
  <c r="AB64" i="47"/>
  <c r="AB64" i="47" a="1"/>
  <c r="AA64" i="47" a="1"/>
  <c r="AA64" i="47" s="1"/>
  <c r="Z64" i="47"/>
  <c r="Z64" i="47" a="1"/>
  <c r="Y64" i="47" a="1"/>
  <c r="Y64" i="47" s="1"/>
  <c r="X64" i="47" a="1"/>
  <c r="X64" i="47" s="1"/>
  <c r="W64" i="47" a="1"/>
  <c r="W64" i="47" s="1"/>
  <c r="V64" i="47" a="1"/>
  <c r="V64" i="47" s="1"/>
  <c r="U64" i="47" a="1"/>
  <c r="U64" i="47" s="1"/>
  <c r="T64" i="47"/>
  <c r="T64" i="47" a="1"/>
  <c r="S64" i="47" a="1"/>
  <c r="S64" i="47" s="1"/>
  <c r="R64" i="47"/>
  <c r="R64" i="47" a="1"/>
  <c r="Q64" i="47" a="1"/>
  <c r="Q64" i="47" s="1"/>
  <c r="P64" i="47" a="1"/>
  <c r="P64" i="47" s="1"/>
  <c r="O64" i="47" a="1"/>
  <c r="O64" i="47" s="1"/>
  <c r="N64" i="47" a="1"/>
  <c r="N64" i="47" s="1"/>
  <c r="M64" i="47" a="1"/>
  <c r="M64" i="47" s="1"/>
  <c r="L64" i="47"/>
  <c r="L64" i="47" a="1"/>
  <c r="K64" i="47" a="1"/>
  <c r="K64" i="47" s="1"/>
  <c r="J64" i="47"/>
  <c r="J64" i="47" a="1"/>
  <c r="AT62" i="47" a="1"/>
  <c r="AT62" i="47" s="1"/>
  <c r="AS62" i="47" a="1"/>
  <c r="AS62" i="47" s="1"/>
  <c r="AR62" i="47" a="1"/>
  <c r="AR62" i="47" s="1"/>
  <c r="AQ62" i="47" a="1"/>
  <c r="AQ62" i="47" s="1"/>
  <c r="AP62" i="47" a="1"/>
  <c r="AP62" i="47" s="1"/>
  <c r="AM62" i="47"/>
  <c r="AM62" i="47" a="1"/>
  <c r="AL62" i="47" a="1"/>
  <c r="AL62" i="47" s="1"/>
  <c r="AK62" i="47"/>
  <c r="AK62" i="47" a="1"/>
  <c r="AJ62" i="47" a="1"/>
  <c r="AJ62" i="47" s="1"/>
  <c r="AI62" i="47" a="1"/>
  <c r="AI62" i="47" s="1"/>
  <c r="AH62" i="47" a="1"/>
  <c r="AH62" i="47" s="1"/>
  <c r="AG62" i="47" a="1"/>
  <c r="AG62" i="47" s="1"/>
  <c r="AF62" i="47" a="1"/>
  <c r="AF62" i="47" s="1"/>
  <c r="AE62" i="47"/>
  <c r="AE62" i="47" a="1"/>
  <c r="AD62" i="47" a="1"/>
  <c r="AD62" i="47" s="1"/>
  <c r="AC62" i="47"/>
  <c r="AC62" i="47" a="1"/>
  <c r="AB62" i="47" a="1"/>
  <c r="AB62" i="47" s="1"/>
  <c r="AA62" i="47" a="1"/>
  <c r="AA62" i="47" s="1"/>
  <c r="Z62" i="47" a="1"/>
  <c r="Z62" i="47" s="1"/>
  <c r="Y62" i="47" a="1"/>
  <c r="Y62" i="47" s="1"/>
  <c r="X62" i="47" a="1"/>
  <c r="X62" i="47" s="1"/>
  <c r="W62" i="47"/>
  <c r="W62" i="47" a="1"/>
  <c r="V62" i="47" a="1"/>
  <c r="V62" i="47" s="1"/>
  <c r="U62" i="47"/>
  <c r="U62" i="47" a="1"/>
  <c r="T62" i="47" a="1"/>
  <c r="T62" i="47" s="1"/>
  <c r="S62" i="47" a="1"/>
  <c r="S62" i="47" s="1"/>
  <c r="R62" i="47" a="1"/>
  <c r="R62" i="47" s="1"/>
  <c r="Q62" i="47" a="1"/>
  <c r="Q62" i="47" s="1"/>
  <c r="P62" i="47" a="1"/>
  <c r="P62" i="47" s="1"/>
  <c r="O62" i="47"/>
  <c r="O62" i="47" a="1"/>
  <c r="N62" i="47" a="1"/>
  <c r="N62" i="47" s="1"/>
  <c r="M62" i="47"/>
  <c r="M62" i="47" a="1"/>
  <c r="L62" i="47" a="1"/>
  <c r="L62" i="47" s="1"/>
  <c r="K62" i="47" a="1"/>
  <c r="K62" i="47" s="1"/>
  <c r="J62" i="47" a="1"/>
  <c r="J62" i="47" s="1"/>
  <c r="AT61" i="47" a="1"/>
  <c r="AT61" i="47" s="1"/>
  <c r="AS61" i="47" a="1"/>
  <c r="AS61" i="47" s="1"/>
  <c r="AR61" i="47"/>
  <c r="AR61" i="47" a="1"/>
  <c r="AQ61" i="47" a="1"/>
  <c r="AQ61" i="47" s="1"/>
  <c r="AP61" i="47"/>
  <c r="AP61" i="47" a="1"/>
  <c r="AM61" i="47" a="1"/>
  <c r="AM61" i="47" s="1"/>
  <c r="AL61" i="47" a="1"/>
  <c r="AL61" i="47" s="1"/>
  <c r="AK61" i="47" a="1"/>
  <c r="AK61" i="47" s="1"/>
  <c r="AJ61" i="47" a="1"/>
  <c r="AJ61" i="47" s="1"/>
  <c r="AI61" i="47" a="1"/>
  <c r="AI61" i="47" s="1"/>
  <c r="AH61" i="47" a="1"/>
  <c r="AH61" i="47" s="1"/>
  <c r="AG61" i="47" a="1"/>
  <c r="AG61" i="47" s="1"/>
  <c r="AF61" i="47"/>
  <c r="AF61" i="47" a="1"/>
  <c r="AE61" i="47" a="1"/>
  <c r="AE61" i="47" s="1"/>
  <c r="AD61" i="47" a="1"/>
  <c r="AD61" i="47" s="1"/>
  <c r="AC61" i="47" a="1"/>
  <c r="AC61" i="47" s="1"/>
  <c r="AB61" i="47" a="1"/>
  <c r="AB61" i="47" s="1"/>
  <c r="AA61" i="47" a="1"/>
  <c r="AA61" i="47" s="1"/>
  <c r="Z61" i="47" a="1"/>
  <c r="Z61" i="47" s="1"/>
  <c r="Y61" i="47" a="1"/>
  <c r="Y61" i="47" s="1"/>
  <c r="X61" i="47"/>
  <c r="X61" i="47" a="1"/>
  <c r="W61" i="47" a="1"/>
  <c r="W61" i="47" s="1"/>
  <c r="V61" i="47" a="1"/>
  <c r="V61" i="47" s="1"/>
  <c r="U61" i="47" a="1"/>
  <c r="U61" i="47" s="1"/>
  <c r="T61" i="47" a="1"/>
  <c r="T61" i="47" s="1"/>
  <c r="S61" i="47" a="1"/>
  <c r="S61" i="47" s="1"/>
  <c r="R61" i="47" a="1"/>
  <c r="R61" i="47" s="1"/>
  <c r="Q61" i="47" a="1"/>
  <c r="Q61" i="47" s="1"/>
  <c r="P61" i="47"/>
  <c r="P61" i="47" a="1"/>
  <c r="O61" i="47" a="1"/>
  <c r="O61" i="47" s="1"/>
  <c r="N61" i="47" a="1"/>
  <c r="N61" i="47" s="1"/>
  <c r="M61" i="47" a="1"/>
  <c r="M61" i="47" s="1"/>
  <c r="L61" i="47" a="1"/>
  <c r="L61" i="47" s="1"/>
  <c r="K61" i="47" a="1"/>
  <c r="K61" i="47" s="1"/>
  <c r="J61" i="47"/>
  <c r="J61" i="47" a="1"/>
  <c r="AT59" i="47" a="1"/>
  <c r="AT59" i="47" s="1"/>
  <c r="AS59" i="47"/>
  <c r="AS59" i="47" a="1"/>
  <c r="AR59" i="47" a="1"/>
  <c r="AR59" i="47" s="1"/>
  <c r="AQ59" i="47" a="1"/>
  <c r="AQ59" i="47" s="1"/>
  <c r="AP59" i="47" a="1"/>
  <c r="AP59" i="47" s="1"/>
  <c r="AM59" i="47" a="1"/>
  <c r="AM59" i="47" s="1"/>
  <c r="AL59" i="47" a="1"/>
  <c r="AL59" i="47" s="1"/>
  <c r="AK59" i="47"/>
  <c r="AK59" i="47" a="1"/>
  <c r="AJ59" i="47" a="1"/>
  <c r="AJ59" i="47" s="1"/>
  <c r="AI59" i="47"/>
  <c r="AI59" i="47" a="1"/>
  <c r="AH59" i="47" a="1"/>
  <c r="AH59" i="47" s="1"/>
  <c r="AG59" i="47" a="1"/>
  <c r="AG59" i="47" s="1"/>
  <c r="AF59" i="47" a="1"/>
  <c r="AF59" i="47" s="1"/>
  <c r="AE59" i="47" a="1"/>
  <c r="AE59" i="47" s="1"/>
  <c r="AD59" i="47" a="1"/>
  <c r="AD59" i="47" s="1"/>
  <c r="AC59" i="47"/>
  <c r="AC59" i="47" a="1"/>
  <c r="AB59" i="47" a="1"/>
  <c r="AB59" i="47" s="1"/>
  <c r="AA59" i="47"/>
  <c r="AA59" i="47" a="1"/>
  <c r="Z59" i="47" a="1"/>
  <c r="Z59" i="47" s="1"/>
  <c r="Y59" i="47" a="1"/>
  <c r="Y59" i="47" s="1"/>
  <c r="X59" i="47" a="1"/>
  <c r="X59" i="47" s="1"/>
  <c r="W59" i="47" a="1"/>
  <c r="W59" i="47" s="1"/>
  <c r="V59" i="47" a="1"/>
  <c r="V59" i="47" s="1"/>
  <c r="U59" i="47" a="1"/>
  <c r="U59" i="47" s="1"/>
  <c r="T59" i="47" a="1"/>
  <c r="T59" i="47" s="1"/>
  <c r="S59" i="47"/>
  <c r="S59" i="47" a="1"/>
  <c r="R59" i="47" a="1"/>
  <c r="R59" i="47" s="1"/>
  <c r="Q59" i="47" a="1"/>
  <c r="Q59" i="47" s="1"/>
  <c r="P59" i="47" a="1"/>
  <c r="P59" i="47" s="1"/>
  <c r="O59" i="47" a="1"/>
  <c r="O59" i="47" s="1"/>
  <c r="N59" i="47" a="1"/>
  <c r="N59" i="47" s="1"/>
  <c r="M59" i="47" a="1"/>
  <c r="M59" i="47" s="1"/>
  <c r="L59" i="47" a="1"/>
  <c r="L59" i="47" s="1"/>
  <c r="K59" i="47"/>
  <c r="K59" i="47" a="1"/>
  <c r="J59" i="47" a="1"/>
  <c r="J59" i="47" s="1"/>
  <c r="AT58" i="47" a="1"/>
  <c r="AT58" i="47" s="1"/>
  <c r="AS58" i="47" a="1"/>
  <c r="AS58" i="47" s="1"/>
  <c r="AR58" i="47" a="1"/>
  <c r="AR58" i="47" s="1"/>
  <c r="AQ58" i="47" a="1"/>
  <c r="AQ58" i="47" s="1"/>
  <c r="AP58" i="47" a="1"/>
  <c r="AP58" i="47" s="1"/>
  <c r="AM58" i="47" a="1"/>
  <c r="AM58" i="47" s="1"/>
  <c r="AL58" i="47"/>
  <c r="AL58" i="47" a="1"/>
  <c r="AK58" i="47" a="1"/>
  <c r="AK58" i="47" s="1"/>
  <c r="AJ58" i="47" a="1"/>
  <c r="AJ58" i="47" s="1"/>
  <c r="AI58" i="47" a="1"/>
  <c r="AI58" i="47" s="1"/>
  <c r="AH58" i="47" a="1"/>
  <c r="AH58" i="47" s="1"/>
  <c r="AG58" i="47" a="1"/>
  <c r="AG58" i="47" s="1"/>
  <c r="AF58" i="47" a="1"/>
  <c r="AF58" i="47" s="1"/>
  <c r="AE58" i="47" a="1"/>
  <c r="AE58" i="47" s="1"/>
  <c r="AD58" i="47"/>
  <c r="AD58" i="47" a="1"/>
  <c r="AC58" i="47" a="1"/>
  <c r="AC58" i="47" s="1"/>
  <c r="AB58" i="47" a="1"/>
  <c r="AB58" i="47" s="1"/>
  <c r="AA58" i="47" a="1"/>
  <c r="AA58" i="47" s="1"/>
  <c r="Z58" i="47" a="1"/>
  <c r="Z58" i="47" s="1"/>
  <c r="Y58" i="47" a="1"/>
  <c r="Y58" i="47" s="1"/>
  <c r="X58" i="47" a="1"/>
  <c r="X58" i="47" s="1"/>
  <c r="W58" i="47" a="1"/>
  <c r="W58" i="47" s="1"/>
  <c r="V58" i="47"/>
  <c r="V58" i="47" a="1"/>
  <c r="U58" i="47" a="1"/>
  <c r="U58" i="47" s="1"/>
  <c r="T58" i="47" a="1"/>
  <c r="T58" i="47" s="1"/>
  <c r="S58" i="47" a="1"/>
  <c r="S58" i="47" s="1"/>
  <c r="R58" i="47" a="1"/>
  <c r="R58" i="47" s="1"/>
  <c r="Q58" i="47" a="1"/>
  <c r="Q58" i="47" s="1"/>
  <c r="P58" i="47" a="1"/>
  <c r="P58" i="47" s="1"/>
  <c r="O58" i="47" a="1"/>
  <c r="O58" i="47" s="1"/>
  <c r="N58" i="47"/>
  <c r="N58" i="47" a="1"/>
  <c r="M58" i="47" a="1"/>
  <c r="M58" i="47" s="1"/>
  <c r="L58" i="47" a="1"/>
  <c r="L58" i="47" s="1"/>
  <c r="K58" i="47" a="1"/>
  <c r="K58" i="47" s="1"/>
  <c r="J58" i="47" a="1"/>
  <c r="J58" i="47" s="1"/>
  <c r="AT56" i="47" a="1"/>
  <c r="AT56" i="47" s="1"/>
  <c r="AS56" i="47" a="1"/>
  <c r="AS56" i="47" s="1"/>
  <c r="AR56" i="47" a="1"/>
  <c r="AR56" i="47" s="1"/>
  <c r="AQ56" i="47"/>
  <c r="AQ56" i="47" a="1"/>
  <c r="AP56" i="47" a="1"/>
  <c r="AP56" i="47" s="1"/>
  <c r="AM56" i="47" a="1"/>
  <c r="AM56" i="47" s="1"/>
  <c r="AL56" i="47" a="1"/>
  <c r="AL56" i="47" s="1"/>
  <c r="AK56" i="47" a="1"/>
  <c r="AK56" i="47" s="1"/>
  <c r="AJ56" i="47" a="1"/>
  <c r="AJ56" i="47" s="1"/>
  <c r="AI56" i="47" a="1"/>
  <c r="AI56" i="47" s="1"/>
  <c r="AH56" i="47" a="1"/>
  <c r="AH56" i="47" s="1"/>
  <c r="AG56" i="47"/>
  <c r="AG56" i="47" a="1"/>
  <c r="AF56" i="47" a="1"/>
  <c r="AF56" i="47" s="1"/>
  <c r="AE56" i="47" a="1"/>
  <c r="AE56" i="47" s="1"/>
  <c r="AD56" i="47" a="1"/>
  <c r="AD56" i="47" s="1"/>
  <c r="AC56" i="47" a="1"/>
  <c r="AC56" i="47" s="1"/>
  <c r="AB56" i="47" a="1"/>
  <c r="AB56" i="47" s="1"/>
  <c r="AA56" i="47"/>
  <c r="AA56" i="47" a="1"/>
  <c r="Z56" i="47" a="1"/>
  <c r="Z56" i="47" s="1"/>
  <c r="Y56" i="47"/>
  <c r="Y56" i="47" a="1"/>
  <c r="X56" i="47" a="1"/>
  <c r="X56" i="47" s="1"/>
  <c r="W56" i="47" a="1"/>
  <c r="W56" i="47" s="1"/>
  <c r="V56" i="47" a="1"/>
  <c r="V56" i="47" s="1"/>
  <c r="U56" i="47" a="1"/>
  <c r="U56" i="47" s="1"/>
  <c r="T56" i="47" a="1"/>
  <c r="T56" i="47" s="1"/>
  <c r="S56" i="47"/>
  <c r="S56" i="47" a="1"/>
  <c r="R56" i="47" a="1"/>
  <c r="R56" i="47" s="1"/>
  <c r="Q56" i="47"/>
  <c r="Q56" i="47" a="1"/>
  <c r="P56" i="47" a="1"/>
  <c r="P56" i="47" s="1"/>
  <c r="O56" i="47" a="1"/>
  <c r="O56" i="47" s="1"/>
  <c r="N56" i="47" a="1"/>
  <c r="N56" i="47" s="1"/>
  <c r="M56" i="47" a="1"/>
  <c r="M56" i="47" s="1"/>
  <c r="L56" i="47" a="1"/>
  <c r="L56" i="47" s="1"/>
  <c r="K56" i="47"/>
  <c r="K56" i="47" a="1"/>
  <c r="J56" i="47" a="1"/>
  <c r="J56" i="47" s="1"/>
  <c r="AT55" i="47"/>
  <c r="AT55" i="47" a="1"/>
  <c r="AS55" i="47" a="1"/>
  <c r="AS55" i="47" s="1"/>
  <c r="AR55" i="47" a="1"/>
  <c r="AR55" i="47" s="1"/>
  <c r="AQ55" i="47" a="1"/>
  <c r="AQ55" i="47" s="1"/>
  <c r="AP55" i="47" a="1"/>
  <c r="AP55" i="47" s="1"/>
  <c r="AM55" i="47" a="1"/>
  <c r="AM55" i="47" s="1"/>
  <c r="AL55" i="47"/>
  <c r="AL55" i="47" a="1"/>
  <c r="AK55" i="47" a="1"/>
  <c r="AK55" i="47" s="1"/>
  <c r="AJ55" i="47"/>
  <c r="AJ55" i="47" a="1"/>
  <c r="AI55" i="47" a="1"/>
  <c r="AI55" i="47" s="1"/>
  <c r="AH55" i="47" a="1"/>
  <c r="AH55" i="47" s="1"/>
  <c r="AG55" i="47" a="1"/>
  <c r="AG55" i="47" s="1"/>
  <c r="AF55" i="47" a="1"/>
  <c r="AF55" i="47" s="1"/>
  <c r="AE55" i="47" a="1"/>
  <c r="AE55" i="47" s="1"/>
  <c r="AD55" i="47"/>
  <c r="AD55" i="47" a="1"/>
  <c r="AC55" i="47" a="1"/>
  <c r="AC55" i="47" s="1"/>
  <c r="AB55" i="47"/>
  <c r="AB55" i="47" a="1"/>
  <c r="AA55" i="47" a="1"/>
  <c r="AA55" i="47" s="1"/>
  <c r="Z55" i="47" a="1"/>
  <c r="Z55" i="47" s="1"/>
  <c r="Y55" i="47" a="1"/>
  <c r="Y55" i="47" s="1"/>
  <c r="X55" i="47" a="1"/>
  <c r="X55" i="47" s="1"/>
  <c r="W55" i="47" a="1"/>
  <c r="W55" i="47" s="1"/>
  <c r="V55" i="47" a="1"/>
  <c r="V55" i="47" s="1"/>
  <c r="U55" i="47" a="1"/>
  <c r="U55" i="47" s="1"/>
  <c r="T55" i="47" a="1"/>
  <c r="T55" i="47" s="1"/>
  <c r="S55" i="47" a="1"/>
  <c r="S55" i="47" s="1"/>
  <c r="R55" i="47" a="1"/>
  <c r="R55" i="47" s="1"/>
  <c r="Q55" i="47" a="1"/>
  <c r="Q55" i="47" s="1"/>
  <c r="P55" i="47" a="1"/>
  <c r="P55" i="47" s="1"/>
  <c r="O55" i="47" a="1"/>
  <c r="O55" i="47" s="1"/>
  <c r="N55" i="47" a="1"/>
  <c r="N55" i="47" s="1"/>
  <c r="M55" i="47" a="1"/>
  <c r="M55" i="47" s="1"/>
  <c r="L55" i="47" a="1"/>
  <c r="L55" i="47" s="1"/>
  <c r="K55" i="47" a="1"/>
  <c r="K55" i="47" s="1"/>
  <c r="J55" i="47" a="1"/>
  <c r="J55" i="47" s="1"/>
  <c r="AT53" i="47" a="1"/>
  <c r="AT53" i="47" s="1"/>
  <c r="AS53" i="47" a="1"/>
  <c r="AS53" i="47" s="1"/>
  <c r="AR53" i="47" a="1"/>
  <c r="AR53" i="47" s="1"/>
  <c r="AQ53" i="47" a="1"/>
  <c r="AQ53" i="47" s="1"/>
  <c r="AP53" i="47" a="1"/>
  <c r="AP53" i="47" s="1"/>
  <c r="AM53" i="47" a="1"/>
  <c r="AM53" i="47" s="1"/>
  <c r="AL53" i="47" a="1"/>
  <c r="AL53" i="47" s="1"/>
  <c r="AK53" i="47" a="1"/>
  <c r="AK53" i="47" s="1"/>
  <c r="AJ53" i="47" a="1"/>
  <c r="AJ53" i="47" s="1"/>
  <c r="AI53" i="47" a="1"/>
  <c r="AI53" i="47" s="1"/>
  <c r="AH53" i="47" a="1"/>
  <c r="AH53" i="47" s="1"/>
  <c r="AG53" i="47" a="1"/>
  <c r="AG53" i="47" s="1"/>
  <c r="AF53" i="47" a="1"/>
  <c r="AF53" i="47" s="1"/>
  <c r="AE53" i="47" a="1"/>
  <c r="AE53" i="47" s="1"/>
  <c r="AD53" i="47" a="1"/>
  <c r="AD53" i="47" s="1"/>
  <c r="AC53" i="47" a="1"/>
  <c r="AC53" i="47" s="1"/>
  <c r="AB53" i="47" a="1"/>
  <c r="AB53" i="47" s="1"/>
  <c r="AA53" i="47" a="1"/>
  <c r="AA53" i="47" s="1"/>
  <c r="Z53" i="47" a="1"/>
  <c r="Z53" i="47" s="1"/>
  <c r="Y53" i="47" a="1"/>
  <c r="Y53" i="47" s="1"/>
  <c r="X53" i="47" a="1"/>
  <c r="X53" i="47" s="1"/>
  <c r="W53" i="47" a="1"/>
  <c r="W53" i="47" s="1"/>
  <c r="V53" i="47" a="1"/>
  <c r="V53" i="47" s="1"/>
  <c r="U53" i="47" a="1"/>
  <c r="U53" i="47" s="1"/>
  <c r="T53" i="47" a="1"/>
  <c r="T53" i="47" s="1"/>
  <c r="S53" i="47" a="1"/>
  <c r="S53" i="47" s="1"/>
  <c r="R53" i="47" a="1"/>
  <c r="R53" i="47" s="1"/>
  <c r="Q53" i="47" a="1"/>
  <c r="Q53" i="47" s="1"/>
  <c r="P53" i="47" a="1"/>
  <c r="P53" i="47" s="1"/>
  <c r="O53" i="47" a="1"/>
  <c r="O53" i="47" s="1"/>
  <c r="N53" i="47" a="1"/>
  <c r="N53" i="47" s="1"/>
  <c r="M53" i="47" a="1"/>
  <c r="M53" i="47" s="1"/>
  <c r="L53" i="47" a="1"/>
  <c r="L53" i="47" s="1"/>
  <c r="K53" i="47" a="1"/>
  <c r="K53" i="47" s="1"/>
  <c r="J53" i="47" a="1"/>
  <c r="J53" i="47" s="1"/>
  <c r="AT52" i="47" a="1"/>
  <c r="AT52" i="47" s="1"/>
  <c r="AS52" i="47" a="1"/>
  <c r="AS52" i="47" s="1"/>
  <c r="AR52" i="47" a="1"/>
  <c r="AR52" i="47" s="1"/>
  <c r="AQ52" i="47" a="1"/>
  <c r="AQ52" i="47" s="1"/>
  <c r="AP52" i="47" a="1"/>
  <c r="AP52" i="47" s="1"/>
  <c r="AM52" i="47" a="1"/>
  <c r="AM52" i="47" s="1"/>
  <c r="AL52" i="47" a="1"/>
  <c r="AL52" i="47" s="1"/>
  <c r="AK52" i="47" a="1"/>
  <c r="AK52" i="47" s="1"/>
  <c r="AJ52" i="47" a="1"/>
  <c r="AJ52" i="47" s="1"/>
  <c r="AI52" i="47" a="1"/>
  <c r="AI52" i="47" s="1"/>
  <c r="AH52" i="47" a="1"/>
  <c r="AH52" i="47" s="1"/>
  <c r="AG52" i="47" a="1"/>
  <c r="AG52" i="47" s="1"/>
  <c r="AF52" i="47" a="1"/>
  <c r="AF52" i="47" s="1"/>
  <c r="AE52" i="47" a="1"/>
  <c r="AE52" i="47" s="1"/>
  <c r="AD52" i="47" a="1"/>
  <c r="AD52" i="47" s="1"/>
  <c r="AC52" i="47" a="1"/>
  <c r="AC52" i="47" s="1"/>
  <c r="AB52" i="47" a="1"/>
  <c r="AB52" i="47" s="1"/>
  <c r="AA52" i="47" a="1"/>
  <c r="AA52" i="47" s="1"/>
  <c r="Z52" i="47" a="1"/>
  <c r="Z52" i="47" s="1"/>
  <c r="Y52" i="47" a="1"/>
  <c r="Y52" i="47" s="1"/>
  <c r="X52" i="47" a="1"/>
  <c r="X52" i="47" s="1"/>
  <c r="W52" i="47" a="1"/>
  <c r="W52" i="47" s="1"/>
  <c r="V52" i="47" a="1"/>
  <c r="V52" i="47" s="1"/>
  <c r="U52" i="47" a="1"/>
  <c r="U52" i="47" s="1"/>
  <c r="T52" i="47" a="1"/>
  <c r="T52" i="47" s="1"/>
  <c r="S52" i="47" a="1"/>
  <c r="S52" i="47" s="1"/>
  <c r="R52" i="47" a="1"/>
  <c r="R52" i="47" s="1"/>
  <c r="Q52" i="47" a="1"/>
  <c r="Q52" i="47" s="1"/>
  <c r="P52" i="47" a="1"/>
  <c r="P52" i="47" s="1"/>
  <c r="O52" i="47" a="1"/>
  <c r="O52" i="47" s="1"/>
  <c r="N52" i="47" a="1"/>
  <c r="N52" i="47" s="1"/>
  <c r="M52" i="47" a="1"/>
  <c r="M52" i="47" s="1"/>
  <c r="L52" i="47" a="1"/>
  <c r="L52" i="47" s="1"/>
  <c r="K52" i="47" a="1"/>
  <c r="K52" i="47" s="1"/>
  <c r="J52" i="47" a="1"/>
  <c r="J52" i="47" s="1"/>
  <c r="AT50" i="47" a="1"/>
  <c r="AT50" i="47" s="1"/>
  <c r="AS50" i="47" a="1"/>
  <c r="AS50" i="47" s="1"/>
  <c r="AR50" i="47" a="1"/>
  <c r="AR50" i="47" s="1"/>
  <c r="AQ50" i="47" a="1"/>
  <c r="AQ50" i="47" s="1"/>
  <c r="AP50" i="47" a="1"/>
  <c r="AP50" i="47" s="1"/>
  <c r="AM50" i="47" a="1"/>
  <c r="AM50" i="47" s="1"/>
  <c r="AL50" i="47" a="1"/>
  <c r="AL50" i="47" s="1"/>
  <c r="AK50" i="47" a="1"/>
  <c r="AK50" i="47" s="1"/>
  <c r="AJ50" i="47" a="1"/>
  <c r="AJ50" i="47" s="1"/>
  <c r="AI50" i="47" a="1"/>
  <c r="AI50" i="47" s="1"/>
  <c r="AH50" i="47" a="1"/>
  <c r="AH50" i="47" s="1"/>
  <c r="AG50" i="47" a="1"/>
  <c r="AG50" i="47" s="1"/>
  <c r="AF50" i="47" a="1"/>
  <c r="AF50" i="47" s="1"/>
  <c r="AE50" i="47" a="1"/>
  <c r="AE50" i="47" s="1"/>
  <c r="AD50" i="47" a="1"/>
  <c r="AD50" i="47" s="1"/>
  <c r="AC50" i="47" a="1"/>
  <c r="AC50" i="47" s="1"/>
  <c r="AB50" i="47" a="1"/>
  <c r="AB50" i="47" s="1"/>
  <c r="AA50" i="47" a="1"/>
  <c r="AA50" i="47" s="1"/>
  <c r="Z50" i="47" a="1"/>
  <c r="Z50" i="47" s="1"/>
  <c r="Y50" i="47" a="1"/>
  <c r="Y50" i="47" s="1"/>
  <c r="X50" i="47" a="1"/>
  <c r="X50" i="47" s="1"/>
  <c r="W50" i="47" a="1"/>
  <c r="W50" i="47" s="1"/>
  <c r="V50" i="47" a="1"/>
  <c r="V50" i="47" s="1"/>
  <c r="U50" i="47" a="1"/>
  <c r="U50" i="47" s="1"/>
  <c r="T50" i="47" a="1"/>
  <c r="T50" i="47" s="1"/>
  <c r="S50" i="47" a="1"/>
  <c r="S50" i="47" s="1"/>
  <c r="R50" i="47" a="1"/>
  <c r="R50" i="47" s="1"/>
  <c r="Q50" i="47" a="1"/>
  <c r="Q50" i="47" s="1"/>
  <c r="P50" i="47" a="1"/>
  <c r="P50" i="47" s="1"/>
  <c r="O50" i="47" a="1"/>
  <c r="O50" i="47" s="1"/>
  <c r="N50" i="47" a="1"/>
  <c r="N50" i="47" s="1"/>
  <c r="M50" i="47" a="1"/>
  <c r="M50" i="47" s="1"/>
  <c r="L50" i="47" a="1"/>
  <c r="L50" i="47" s="1"/>
  <c r="K50" i="47" a="1"/>
  <c r="K50" i="47" s="1"/>
  <c r="J50" i="47" a="1"/>
  <c r="J50" i="47" s="1"/>
  <c r="AT49" i="47" a="1"/>
  <c r="AT49" i="47" s="1"/>
  <c r="AS49" i="47" a="1"/>
  <c r="AS49" i="47" s="1"/>
  <c r="AR49" i="47" a="1"/>
  <c r="AR49" i="47" s="1"/>
  <c r="AQ49" i="47" a="1"/>
  <c r="AQ49" i="47" s="1"/>
  <c r="AP49" i="47" a="1"/>
  <c r="AP49" i="47" s="1"/>
  <c r="AM49" i="47" a="1"/>
  <c r="AM49" i="47" s="1"/>
  <c r="AL49" i="47" a="1"/>
  <c r="AL49" i="47" s="1"/>
  <c r="AK49" i="47" a="1"/>
  <c r="AK49" i="47" s="1"/>
  <c r="AJ49" i="47" a="1"/>
  <c r="AJ49" i="47" s="1"/>
  <c r="AI49" i="47" a="1"/>
  <c r="AI49" i="47" s="1"/>
  <c r="AH49" i="47" a="1"/>
  <c r="AH49" i="47" s="1"/>
  <c r="AG49" i="47" a="1"/>
  <c r="AG49" i="47" s="1"/>
  <c r="AF49" i="47" a="1"/>
  <c r="AF49" i="47" s="1"/>
  <c r="AE49" i="47" a="1"/>
  <c r="AE49" i="47" s="1"/>
  <c r="AD49" i="47" a="1"/>
  <c r="AD49" i="47" s="1"/>
  <c r="AC49" i="47" a="1"/>
  <c r="AC49" i="47" s="1"/>
  <c r="AB49" i="47" a="1"/>
  <c r="AB49" i="47" s="1"/>
  <c r="AA49" i="47" a="1"/>
  <c r="AA49" i="47" s="1"/>
  <c r="Z49" i="47" a="1"/>
  <c r="Z49" i="47" s="1"/>
  <c r="Y49" i="47" a="1"/>
  <c r="Y49" i="47" s="1"/>
  <c r="X49" i="47" a="1"/>
  <c r="X49" i="47" s="1"/>
  <c r="W49" i="47" a="1"/>
  <c r="W49" i="47" s="1"/>
  <c r="V49" i="47" a="1"/>
  <c r="V49" i="47" s="1"/>
  <c r="U49" i="47" a="1"/>
  <c r="U49" i="47" s="1"/>
  <c r="T49" i="47" a="1"/>
  <c r="T49" i="47" s="1"/>
  <c r="S49" i="47" a="1"/>
  <c r="S49" i="47" s="1"/>
  <c r="R49" i="47" a="1"/>
  <c r="R49" i="47" s="1"/>
  <c r="Q49" i="47" a="1"/>
  <c r="Q49" i="47" s="1"/>
  <c r="P49" i="47" a="1"/>
  <c r="P49" i="47" s="1"/>
  <c r="O49" i="47" a="1"/>
  <c r="O49" i="47" s="1"/>
  <c r="N49" i="47" a="1"/>
  <c r="N49" i="47" s="1"/>
  <c r="M49" i="47" a="1"/>
  <c r="M49" i="47" s="1"/>
  <c r="L49" i="47" a="1"/>
  <c r="L49" i="47" s="1"/>
  <c r="K49" i="47" a="1"/>
  <c r="K49" i="47" s="1"/>
  <c r="J49" i="47" a="1"/>
  <c r="J49" i="47" s="1"/>
  <c r="AT47" i="47" a="1"/>
  <c r="AT47" i="47" s="1"/>
  <c r="AS47" i="47" a="1"/>
  <c r="AS47" i="47" s="1"/>
  <c r="AR47" i="47" a="1"/>
  <c r="AR47" i="47" s="1"/>
  <c r="AQ47" i="47" a="1"/>
  <c r="AQ47" i="47" s="1"/>
  <c r="AP47" i="47" a="1"/>
  <c r="AP47" i="47" s="1"/>
  <c r="AM47" i="47" a="1"/>
  <c r="AM47" i="47" s="1"/>
  <c r="AL47" i="47" a="1"/>
  <c r="AL47" i="47" s="1"/>
  <c r="AK47" i="47" a="1"/>
  <c r="AK47" i="47" s="1"/>
  <c r="AJ47" i="47" a="1"/>
  <c r="AJ47" i="47" s="1"/>
  <c r="AI47" i="47" a="1"/>
  <c r="AI47" i="47" s="1"/>
  <c r="AH47" i="47" a="1"/>
  <c r="AH47" i="47" s="1"/>
  <c r="AG47" i="47" a="1"/>
  <c r="AG47" i="47" s="1"/>
  <c r="AF47" i="47" a="1"/>
  <c r="AF47" i="47" s="1"/>
  <c r="AE47" i="47" a="1"/>
  <c r="AE47" i="47" s="1"/>
  <c r="AD47" i="47" a="1"/>
  <c r="AD47" i="47" s="1"/>
  <c r="AC47" i="47" a="1"/>
  <c r="AC47" i="47" s="1"/>
  <c r="AB47" i="47" a="1"/>
  <c r="AB47" i="47" s="1"/>
  <c r="AA47" i="47" a="1"/>
  <c r="AA47" i="47" s="1"/>
  <c r="Z47" i="47" a="1"/>
  <c r="Z47" i="47" s="1"/>
  <c r="Y47" i="47" a="1"/>
  <c r="Y47" i="47" s="1"/>
  <c r="X47" i="47" a="1"/>
  <c r="X47" i="47" s="1"/>
  <c r="W47" i="47" a="1"/>
  <c r="W47" i="47" s="1"/>
  <c r="V47" i="47" a="1"/>
  <c r="V47" i="47" s="1"/>
  <c r="U47" i="47" a="1"/>
  <c r="U47" i="47" s="1"/>
  <c r="T47" i="47" a="1"/>
  <c r="T47" i="47" s="1"/>
  <c r="S47" i="47" a="1"/>
  <c r="S47" i="47" s="1"/>
  <c r="R47" i="47" a="1"/>
  <c r="R47" i="47" s="1"/>
  <c r="Q47" i="47" a="1"/>
  <c r="Q47" i="47" s="1"/>
  <c r="P47" i="47" a="1"/>
  <c r="P47" i="47" s="1"/>
  <c r="O47" i="47" a="1"/>
  <c r="O47" i="47" s="1"/>
  <c r="N47" i="47" a="1"/>
  <c r="N47" i="47" s="1"/>
  <c r="M47" i="47" a="1"/>
  <c r="M47" i="47" s="1"/>
  <c r="L47" i="47" a="1"/>
  <c r="L47" i="47" s="1"/>
  <c r="K47" i="47" a="1"/>
  <c r="K47" i="47" s="1"/>
  <c r="J47" i="47" a="1"/>
  <c r="J47" i="47" s="1"/>
  <c r="AT46" i="47" a="1"/>
  <c r="AT46" i="47" s="1"/>
  <c r="AS46" i="47" a="1"/>
  <c r="AS46" i="47" s="1"/>
  <c r="AR46" i="47" a="1"/>
  <c r="AR46" i="47" s="1"/>
  <c r="AQ46" i="47" a="1"/>
  <c r="AQ46" i="47" s="1"/>
  <c r="AP46" i="47" a="1"/>
  <c r="AP46" i="47" s="1"/>
  <c r="AM46" i="47" a="1"/>
  <c r="AM46" i="47" s="1"/>
  <c r="AL46" i="47" a="1"/>
  <c r="AL46" i="47" s="1"/>
  <c r="AK46" i="47" a="1"/>
  <c r="AK46" i="47" s="1"/>
  <c r="AJ46" i="47" a="1"/>
  <c r="AJ46" i="47" s="1"/>
  <c r="AI46" i="47" a="1"/>
  <c r="AI46" i="47" s="1"/>
  <c r="AH46" i="47" a="1"/>
  <c r="AH46" i="47" s="1"/>
  <c r="AG46" i="47" a="1"/>
  <c r="AG46" i="47" s="1"/>
  <c r="AF46" i="47" a="1"/>
  <c r="AF46" i="47" s="1"/>
  <c r="AE46" i="47" a="1"/>
  <c r="AE46" i="47" s="1"/>
  <c r="AD46" i="47" a="1"/>
  <c r="AD46" i="47" s="1"/>
  <c r="AC46" i="47" a="1"/>
  <c r="AC46" i="47" s="1"/>
  <c r="AB46" i="47" a="1"/>
  <c r="AB46" i="47" s="1"/>
  <c r="AA46" i="47" a="1"/>
  <c r="AA46" i="47" s="1"/>
  <c r="Z46" i="47" a="1"/>
  <c r="Z46" i="47" s="1"/>
  <c r="Y46" i="47" a="1"/>
  <c r="Y46" i="47" s="1"/>
  <c r="X46" i="47" a="1"/>
  <c r="X46" i="47" s="1"/>
  <c r="W46" i="47" a="1"/>
  <c r="W46" i="47" s="1"/>
  <c r="V46" i="47" a="1"/>
  <c r="V46" i="47" s="1"/>
  <c r="U46" i="47" a="1"/>
  <c r="U46" i="47" s="1"/>
  <c r="T46" i="47" a="1"/>
  <c r="T46" i="47" s="1"/>
  <c r="S46" i="47" a="1"/>
  <c r="S46" i="47" s="1"/>
  <c r="R46" i="47" a="1"/>
  <c r="R46" i="47" s="1"/>
  <c r="Q46" i="47" a="1"/>
  <c r="Q46" i="47" s="1"/>
  <c r="P46" i="47" a="1"/>
  <c r="P46" i="47" s="1"/>
  <c r="O46" i="47" a="1"/>
  <c r="O46" i="47" s="1"/>
  <c r="N46" i="47" a="1"/>
  <c r="N46" i="47" s="1"/>
  <c r="M46" i="47" a="1"/>
  <c r="M46" i="47" s="1"/>
  <c r="L46" i="47" a="1"/>
  <c r="L46" i="47" s="1"/>
  <c r="K46" i="47" a="1"/>
  <c r="K46" i="47" s="1"/>
  <c r="J46" i="47" a="1"/>
  <c r="J46" i="47" s="1"/>
  <c r="AT44" i="47" a="1"/>
  <c r="AT44" i="47" s="1"/>
  <c r="AS44" i="47" a="1"/>
  <c r="AS44" i="47" s="1"/>
  <c r="AR44" i="47" a="1"/>
  <c r="AR44" i="47" s="1"/>
  <c r="AQ44" i="47" a="1"/>
  <c r="AQ44" i="47" s="1"/>
  <c r="AP44" i="47" a="1"/>
  <c r="AP44" i="47" s="1"/>
  <c r="AM44" i="47" a="1"/>
  <c r="AM44" i="47" s="1"/>
  <c r="AL44" i="47" a="1"/>
  <c r="AL44" i="47" s="1"/>
  <c r="AK44" i="47" a="1"/>
  <c r="AK44" i="47" s="1"/>
  <c r="AJ44" i="47" a="1"/>
  <c r="AJ44" i="47" s="1"/>
  <c r="AI44" i="47" a="1"/>
  <c r="AI44" i="47" s="1"/>
  <c r="AH44" i="47" a="1"/>
  <c r="AH44" i="47" s="1"/>
  <c r="AG44" i="47" a="1"/>
  <c r="AG44" i="47" s="1"/>
  <c r="AF44" i="47" a="1"/>
  <c r="AF44" i="47" s="1"/>
  <c r="AE44" i="47" a="1"/>
  <c r="AE44" i="47" s="1"/>
  <c r="AD44" i="47" a="1"/>
  <c r="AD44" i="47" s="1"/>
  <c r="AC44" i="47" a="1"/>
  <c r="AC44" i="47" s="1"/>
  <c r="AB44" i="47" a="1"/>
  <c r="AB44" i="47" s="1"/>
  <c r="AA44" i="47" a="1"/>
  <c r="AA44" i="47" s="1"/>
  <c r="Z44" i="47" a="1"/>
  <c r="Z44" i="47" s="1"/>
  <c r="Y44" i="47" a="1"/>
  <c r="Y44" i="47" s="1"/>
  <c r="X44" i="47" a="1"/>
  <c r="X44" i="47" s="1"/>
  <c r="W44" i="47" a="1"/>
  <c r="W44" i="47" s="1"/>
  <c r="V44" i="47" a="1"/>
  <c r="V44" i="47" s="1"/>
  <c r="U44" i="47" a="1"/>
  <c r="U44" i="47" s="1"/>
  <c r="T44" i="47" a="1"/>
  <c r="T44" i="47" s="1"/>
  <c r="S44" i="47" a="1"/>
  <c r="S44" i="47" s="1"/>
  <c r="R44" i="47" a="1"/>
  <c r="R44" i="47" s="1"/>
  <c r="Q44" i="47" a="1"/>
  <c r="Q44" i="47" s="1"/>
  <c r="P44" i="47" a="1"/>
  <c r="P44" i="47" s="1"/>
  <c r="O44" i="47" a="1"/>
  <c r="O44" i="47" s="1"/>
  <c r="N44" i="47" a="1"/>
  <c r="N44" i="47" s="1"/>
  <c r="M44" i="47" a="1"/>
  <c r="M44" i="47" s="1"/>
  <c r="L44" i="47" a="1"/>
  <c r="L44" i="47" s="1"/>
  <c r="K44" i="47" a="1"/>
  <c r="K44" i="47" s="1"/>
  <c r="J44" i="47" a="1"/>
  <c r="J44" i="47" s="1"/>
  <c r="AT43" i="47" a="1"/>
  <c r="AT43" i="47" s="1"/>
  <c r="AS43" i="47" a="1"/>
  <c r="AS43" i="47" s="1"/>
  <c r="AR43" i="47" a="1"/>
  <c r="AR43" i="47" s="1"/>
  <c r="AQ43" i="47" a="1"/>
  <c r="AQ43" i="47" s="1"/>
  <c r="AP43" i="47" a="1"/>
  <c r="AP43" i="47" s="1"/>
  <c r="AM43" i="47" a="1"/>
  <c r="AM43" i="47" s="1"/>
  <c r="AL43" i="47" a="1"/>
  <c r="AL43" i="47" s="1"/>
  <c r="AK43" i="47" a="1"/>
  <c r="AK43" i="47" s="1"/>
  <c r="AJ43" i="47" a="1"/>
  <c r="AJ43" i="47" s="1"/>
  <c r="AI43" i="47" a="1"/>
  <c r="AI43" i="47" s="1"/>
  <c r="AH43" i="47" a="1"/>
  <c r="AH43" i="47" s="1"/>
  <c r="AG43" i="47" a="1"/>
  <c r="AG43" i="47" s="1"/>
  <c r="AF43" i="47" a="1"/>
  <c r="AF43" i="47" s="1"/>
  <c r="AE43" i="47" a="1"/>
  <c r="AE43" i="47" s="1"/>
  <c r="AD43" i="47" a="1"/>
  <c r="AD43" i="47" s="1"/>
  <c r="AC43" i="47" a="1"/>
  <c r="AC43" i="47" s="1"/>
  <c r="AB43" i="47" a="1"/>
  <c r="AB43" i="47" s="1"/>
  <c r="AA43" i="47" a="1"/>
  <c r="AA43" i="47" s="1"/>
  <c r="Z43" i="47" a="1"/>
  <c r="Z43" i="47" s="1"/>
  <c r="Y43" i="47" a="1"/>
  <c r="Y43" i="47" s="1"/>
  <c r="X43" i="47" a="1"/>
  <c r="X43" i="47" s="1"/>
  <c r="W43" i="47" a="1"/>
  <c r="W43" i="47" s="1"/>
  <c r="V43" i="47" a="1"/>
  <c r="V43" i="47" s="1"/>
  <c r="U43" i="47" a="1"/>
  <c r="U43" i="47" s="1"/>
  <c r="T43" i="47" a="1"/>
  <c r="T43" i="47" s="1"/>
  <c r="S43" i="47" a="1"/>
  <c r="S43" i="47" s="1"/>
  <c r="R43" i="47" a="1"/>
  <c r="R43" i="47" s="1"/>
  <c r="Q43" i="47" a="1"/>
  <c r="Q43" i="47" s="1"/>
  <c r="P43" i="47" a="1"/>
  <c r="P43" i="47" s="1"/>
  <c r="O43" i="47" a="1"/>
  <c r="O43" i="47" s="1"/>
  <c r="N43" i="47" a="1"/>
  <c r="N43" i="47" s="1"/>
  <c r="M43" i="47" a="1"/>
  <c r="M43" i="47" s="1"/>
  <c r="L43" i="47" a="1"/>
  <c r="L43" i="47" s="1"/>
  <c r="K43" i="47" a="1"/>
  <c r="K43" i="47" s="1"/>
  <c r="J43" i="47" a="1"/>
  <c r="J43" i="47" s="1"/>
  <c r="AT41" i="47" a="1"/>
  <c r="AT41" i="47" s="1"/>
  <c r="AS41" i="47" a="1"/>
  <c r="AS41" i="47" s="1"/>
  <c r="AR41" i="47" a="1"/>
  <c r="AR41" i="47" s="1"/>
  <c r="AQ41" i="47" a="1"/>
  <c r="AQ41" i="47" s="1"/>
  <c r="AP41" i="47" a="1"/>
  <c r="AP41" i="47" s="1"/>
  <c r="AM41" i="47" a="1"/>
  <c r="AM41" i="47" s="1"/>
  <c r="AL41" i="47" a="1"/>
  <c r="AL41" i="47" s="1"/>
  <c r="AK41" i="47" a="1"/>
  <c r="AK41" i="47" s="1"/>
  <c r="AJ41" i="47" a="1"/>
  <c r="AJ41" i="47" s="1"/>
  <c r="AI41" i="47" a="1"/>
  <c r="AI41" i="47" s="1"/>
  <c r="AH41" i="47" a="1"/>
  <c r="AH41" i="47" s="1"/>
  <c r="AG41" i="47" a="1"/>
  <c r="AG41" i="47" s="1"/>
  <c r="AF41" i="47" a="1"/>
  <c r="AF41" i="47" s="1"/>
  <c r="AE41" i="47" a="1"/>
  <c r="AE41" i="47" s="1"/>
  <c r="AD41" i="47" a="1"/>
  <c r="AD41" i="47" s="1"/>
  <c r="AC41" i="47" a="1"/>
  <c r="AC41" i="47" s="1"/>
  <c r="AB41" i="47" a="1"/>
  <c r="AB41" i="47" s="1"/>
  <c r="AA41" i="47" a="1"/>
  <c r="AA41" i="47" s="1"/>
  <c r="Z41" i="47" a="1"/>
  <c r="Z41" i="47" s="1"/>
  <c r="Y41" i="47" a="1"/>
  <c r="Y41" i="47" s="1"/>
  <c r="X41" i="47" a="1"/>
  <c r="X41" i="47" s="1"/>
  <c r="W41" i="47" a="1"/>
  <c r="W41" i="47" s="1"/>
  <c r="V41" i="47" a="1"/>
  <c r="V41" i="47" s="1"/>
  <c r="U41" i="47" a="1"/>
  <c r="U41" i="47" s="1"/>
  <c r="T41" i="47" a="1"/>
  <c r="T41" i="47" s="1"/>
  <c r="S41" i="47" a="1"/>
  <c r="S41" i="47" s="1"/>
  <c r="R41" i="47" a="1"/>
  <c r="R41" i="47" s="1"/>
  <c r="Q41" i="47" a="1"/>
  <c r="Q41" i="47" s="1"/>
  <c r="P41" i="47" a="1"/>
  <c r="P41" i="47" s="1"/>
  <c r="O41" i="47" a="1"/>
  <c r="O41" i="47" s="1"/>
  <c r="N41" i="47" a="1"/>
  <c r="N41" i="47" s="1"/>
  <c r="M41" i="47" a="1"/>
  <c r="M41" i="47" s="1"/>
  <c r="L41" i="47" a="1"/>
  <c r="L41" i="47" s="1"/>
  <c r="K41" i="47" a="1"/>
  <c r="K41" i="47" s="1"/>
  <c r="J41" i="47" a="1"/>
  <c r="J41" i="47" s="1"/>
  <c r="AT40" i="47" a="1"/>
  <c r="AT40" i="47" s="1"/>
  <c r="AS40" i="47" a="1"/>
  <c r="AS40" i="47" s="1"/>
  <c r="AR40" i="47" a="1"/>
  <c r="AR40" i="47" s="1"/>
  <c r="AQ40" i="47" a="1"/>
  <c r="AQ40" i="47" s="1"/>
  <c r="AP40" i="47" a="1"/>
  <c r="AP40" i="47" s="1"/>
  <c r="AM40" i="47" a="1"/>
  <c r="AM40" i="47" s="1"/>
  <c r="AL40" i="47" a="1"/>
  <c r="AL40" i="47" s="1"/>
  <c r="AK40" i="47" a="1"/>
  <c r="AK40" i="47" s="1"/>
  <c r="AJ40" i="47" a="1"/>
  <c r="AJ40" i="47" s="1"/>
  <c r="AI40" i="47" a="1"/>
  <c r="AI40" i="47" s="1"/>
  <c r="AH40" i="47" a="1"/>
  <c r="AH40" i="47" s="1"/>
  <c r="AG40" i="47" a="1"/>
  <c r="AG40" i="47" s="1"/>
  <c r="AF40" i="47" a="1"/>
  <c r="AF40" i="47" s="1"/>
  <c r="AE40" i="47" a="1"/>
  <c r="AE40" i="47" s="1"/>
  <c r="AD40" i="47" a="1"/>
  <c r="AD40" i="47" s="1"/>
  <c r="AC40" i="47" a="1"/>
  <c r="AC40" i="47" s="1"/>
  <c r="AB40" i="47" a="1"/>
  <c r="AB40" i="47" s="1"/>
  <c r="AA40" i="47" a="1"/>
  <c r="AA40" i="47" s="1"/>
  <c r="Z40" i="47" a="1"/>
  <c r="Z40" i="47" s="1"/>
  <c r="Y40" i="47" a="1"/>
  <c r="Y40" i="47" s="1"/>
  <c r="X40" i="47" a="1"/>
  <c r="X40" i="47" s="1"/>
  <c r="W40" i="47" a="1"/>
  <c r="W40" i="47" s="1"/>
  <c r="V40" i="47" a="1"/>
  <c r="V40" i="47" s="1"/>
  <c r="U40" i="47" a="1"/>
  <c r="U40" i="47" s="1"/>
  <c r="T40" i="47" a="1"/>
  <c r="T40" i="47" s="1"/>
  <c r="S40" i="47" a="1"/>
  <c r="S40" i="47" s="1"/>
  <c r="R40" i="47" a="1"/>
  <c r="R40" i="47" s="1"/>
  <c r="Q40" i="47" a="1"/>
  <c r="Q40" i="47" s="1"/>
  <c r="P40" i="47" a="1"/>
  <c r="P40" i="47" s="1"/>
  <c r="O40" i="47" a="1"/>
  <c r="O40" i="47" s="1"/>
  <c r="N40" i="47" a="1"/>
  <c r="N40" i="47" s="1"/>
  <c r="M40" i="47" a="1"/>
  <c r="M40" i="47" s="1"/>
  <c r="L40" i="47" a="1"/>
  <c r="L40" i="47" s="1"/>
  <c r="K40" i="47" a="1"/>
  <c r="K40" i="47" s="1"/>
  <c r="J40" i="47" a="1"/>
  <c r="J40" i="47" s="1"/>
  <c r="AT38" i="47" a="1"/>
  <c r="AT38" i="47" s="1"/>
  <c r="AS38" i="47" a="1"/>
  <c r="AS38" i="47" s="1"/>
  <c r="AR38" i="47" a="1"/>
  <c r="AR38" i="47" s="1"/>
  <c r="AQ38" i="47" a="1"/>
  <c r="AQ38" i="47" s="1"/>
  <c r="AP38" i="47" a="1"/>
  <c r="AP38" i="47" s="1"/>
  <c r="AM38" i="47" a="1"/>
  <c r="AM38" i="47" s="1"/>
  <c r="AL38" i="47" a="1"/>
  <c r="AL38" i="47" s="1"/>
  <c r="AK38" i="47" a="1"/>
  <c r="AK38" i="47" s="1"/>
  <c r="AJ38" i="47" a="1"/>
  <c r="AJ38" i="47" s="1"/>
  <c r="AI38" i="47" a="1"/>
  <c r="AI38" i="47" s="1"/>
  <c r="AH38" i="47" a="1"/>
  <c r="AH38" i="47" s="1"/>
  <c r="AG38" i="47" a="1"/>
  <c r="AG38" i="47" s="1"/>
  <c r="AF38" i="47" a="1"/>
  <c r="AF38" i="47" s="1"/>
  <c r="AE38" i="47" a="1"/>
  <c r="AE38" i="47" s="1"/>
  <c r="AD38" i="47" a="1"/>
  <c r="AD38" i="47" s="1"/>
  <c r="AC38" i="47" a="1"/>
  <c r="AC38" i="47" s="1"/>
  <c r="AB38" i="47" a="1"/>
  <c r="AB38" i="47" s="1"/>
  <c r="AA38" i="47" a="1"/>
  <c r="AA38" i="47" s="1"/>
  <c r="Z38" i="47" a="1"/>
  <c r="Z38" i="47" s="1"/>
  <c r="Y38" i="47" a="1"/>
  <c r="Y38" i="47" s="1"/>
  <c r="X38" i="47" a="1"/>
  <c r="X38" i="47" s="1"/>
  <c r="W38" i="47" a="1"/>
  <c r="W38" i="47" s="1"/>
  <c r="V38" i="47" a="1"/>
  <c r="V38" i="47" s="1"/>
  <c r="U38" i="47" a="1"/>
  <c r="U38" i="47" s="1"/>
  <c r="T38" i="47" a="1"/>
  <c r="T38" i="47" s="1"/>
  <c r="S38" i="47" a="1"/>
  <c r="S38" i="47" s="1"/>
  <c r="R38" i="47" a="1"/>
  <c r="R38" i="47" s="1"/>
  <c r="Q38" i="47" a="1"/>
  <c r="Q38" i="47" s="1"/>
  <c r="P38" i="47" a="1"/>
  <c r="P38" i="47" s="1"/>
  <c r="O38" i="47" a="1"/>
  <c r="O38" i="47" s="1"/>
  <c r="N38" i="47" a="1"/>
  <c r="N38" i="47" s="1"/>
  <c r="M38" i="47" a="1"/>
  <c r="M38" i="47" s="1"/>
  <c r="L38" i="47" a="1"/>
  <c r="L38" i="47" s="1"/>
  <c r="K38" i="47" a="1"/>
  <c r="K38" i="47" s="1"/>
  <c r="J38" i="47" a="1"/>
  <c r="J38" i="47" s="1"/>
  <c r="AT37" i="47" a="1"/>
  <c r="AT37" i="47" s="1"/>
  <c r="AS37" i="47" a="1"/>
  <c r="AS37" i="47" s="1"/>
  <c r="AR37" i="47" a="1"/>
  <c r="AR37" i="47" s="1"/>
  <c r="AQ37" i="47" a="1"/>
  <c r="AQ37" i="47" s="1"/>
  <c r="AP37" i="47" a="1"/>
  <c r="AP37" i="47" s="1"/>
  <c r="AM37" i="47" a="1"/>
  <c r="AM37" i="47" s="1"/>
  <c r="AL37" i="47" a="1"/>
  <c r="AL37" i="47" s="1"/>
  <c r="AK37" i="47" a="1"/>
  <c r="AK37" i="47" s="1"/>
  <c r="AJ37" i="47" a="1"/>
  <c r="AJ37" i="47" s="1"/>
  <c r="AI37" i="47" a="1"/>
  <c r="AI37" i="47" s="1"/>
  <c r="AH37" i="47" a="1"/>
  <c r="AH37" i="47" s="1"/>
  <c r="AG37" i="47" a="1"/>
  <c r="AG37" i="47" s="1"/>
  <c r="AF37" i="47" a="1"/>
  <c r="AF37" i="47" s="1"/>
  <c r="AE37" i="47" a="1"/>
  <c r="AE37" i="47" s="1"/>
  <c r="AD37" i="47" a="1"/>
  <c r="AD37" i="47" s="1"/>
  <c r="AC37" i="47" a="1"/>
  <c r="AC37" i="47" s="1"/>
  <c r="AB37" i="47" a="1"/>
  <c r="AB37" i="47" s="1"/>
  <c r="AA37" i="47" a="1"/>
  <c r="AA37" i="47" s="1"/>
  <c r="Z37" i="47" a="1"/>
  <c r="Z37" i="47" s="1"/>
  <c r="Y37" i="47" a="1"/>
  <c r="Y37" i="47" s="1"/>
  <c r="X37" i="47" a="1"/>
  <c r="X37" i="47" s="1"/>
  <c r="W37" i="47" a="1"/>
  <c r="W37" i="47" s="1"/>
  <c r="V37" i="47" a="1"/>
  <c r="V37" i="47" s="1"/>
  <c r="U37" i="47" a="1"/>
  <c r="U37" i="47" s="1"/>
  <c r="T37" i="47" a="1"/>
  <c r="T37" i="47" s="1"/>
  <c r="S37" i="47" a="1"/>
  <c r="S37" i="47" s="1"/>
  <c r="R37" i="47" a="1"/>
  <c r="R37" i="47" s="1"/>
  <c r="Q37" i="47" a="1"/>
  <c r="Q37" i="47" s="1"/>
  <c r="P37" i="47" a="1"/>
  <c r="P37" i="47" s="1"/>
  <c r="O37" i="47" a="1"/>
  <c r="O37" i="47" s="1"/>
  <c r="N37" i="47" a="1"/>
  <c r="N37" i="47" s="1"/>
  <c r="M37" i="47" a="1"/>
  <c r="M37" i="47" s="1"/>
  <c r="L37" i="47" a="1"/>
  <c r="L37" i="47" s="1"/>
  <c r="K37" i="47" a="1"/>
  <c r="K37" i="47" s="1"/>
  <c r="J37" i="47" a="1"/>
  <c r="J37" i="47" s="1"/>
  <c r="AT35" i="47" a="1"/>
  <c r="AT35" i="47" s="1"/>
  <c r="AS35" i="47" a="1"/>
  <c r="AS35" i="47" s="1"/>
  <c r="AR35" i="47" a="1"/>
  <c r="AR35" i="47" s="1"/>
  <c r="AQ35" i="47" a="1"/>
  <c r="AQ35" i="47" s="1"/>
  <c r="AP35" i="47" a="1"/>
  <c r="AP35" i="47" s="1"/>
  <c r="AM35" i="47" a="1"/>
  <c r="AM35" i="47" s="1"/>
  <c r="AL35" i="47" a="1"/>
  <c r="AL35" i="47" s="1"/>
  <c r="AK35" i="47" a="1"/>
  <c r="AK35" i="47" s="1"/>
  <c r="AJ35" i="47" a="1"/>
  <c r="AJ35" i="47" s="1"/>
  <c r="AI35" i="47" a="1"/>
  <c r="AI35" i="47" s="1"/>
  <c r="AH35" i="47" a="1"/>
  <c r="AH35" i="47" s="1"/>
  <c r="AG35" i="47" a="1"/>
  <c r="AG35" i="47" s="1"/>
  <c r="AF35" i="47" a="1"/>
  <c r="AF35" i="47" s="1"/>
  <c r="AE35" i="47" a="1"/>
  <c r="AE35" i="47" s="1"/>
  <c r="AD35" i="47" a="1"/>
  <c r="AD35" i="47" s="1"/>
  <c r="AC35" i="47" a="1"/>
  <c r="AC35" i="47" s="1"/>
  <c r="AB35" i="47" a="1"/>
  <c r="AB35" i="47" s="1"/>
  <c r="AA35" i="47" a="1"/>
  <c r="AA35" i="47" s="1"/>
  <c r="Z35" i="47" a="1"/>
  <c r="Z35" i="47" s="1"/>
  <c r="Y35" i="47" a="1"/>
  <c r="Y35" i="47" s="1"/>
  <c r="X35" i="47" a="1"/>
  <c r="X35" i="47" s="1"/>
  <c r="W35" i="47" a="1"/>
  <c r="W35" i="47" s="1"/>
  <c r="V35" i="47" a="1"/>
  <c r="V35" i="47" s="1"/>
  <c r="U35" i="47" a="1"/>
  <c r="U35" i="47" s="1"/>
  <c r="T35" i="47" a="1"/>
  <c r="T35" i="47" s="1"/>
  <c r="S35" i="47" a="1"/>
  <c r="S35" i="47" s="1"/>
  <c r="R35" i="47" a="1"/>
  <c r="R35" i="47" s="1"/>
  <c r="Q35" i="47" a="1"/>
  <c r="Q35" i="47" s="1"/>
  <c r="P35" i="47" a="1"/>
  <c r="P35" i="47" s="1"/>
  <c r="O35" i="47" a="1"/>
  <c r="O35" i="47" s="1"/>
  <c r="N35" i="47" a="1"/>
  <c r="N35" i="47" s="1"/>
  <c r="M35" i="47" a="1"/>
  <c r="M35" i="47" s="1"/>
  <c r="L35" i="47" a="1"/>
  <c r="L35" i="47" s="1"/>
  <c r="K35" i="47" a="1"/>
  <c r="K35" i="47" s="1"/>
  <c r="J35" i="47" a="1"/>
  <c r="J35" i="47" s="1"/>
  <c r="AT34" i="47" a="1"/>
  <c r="AT34" i="47" s="1"/>
  <c r="AS34" i="47" a="1"/>
  <c r="AS34" i="47" s="1"/>
  <c r="AR34" i="47" a="1"/>
  <c r="AR34" i="47" s="1"/>
  <c r="AQ34" i="47" a="1"/>
  <c r="AQ34" i="47" s="1"/>
  <c r="AP34" i="47" a="1"/>
  <c r="AP34" i="47" s="1"/>
  <c r="AM34" i="47" a="1"/>
  <c r="AM34" i="47" s="1"/>
  <c r="AL34" i="47" a="1"/>
  <c r="AL34" i="47" s="1"/>
  <c r="AK34" i="47" a="1"/>
  <c r="AK34" i="47" s="1"/>
  <c r="AJ34" i="47" a="1"/>
  <c r="AJ34" i="47" s="1"/>
  <c r="AI34" i="47" a="1"/>
  <c r="AI34" i="47" s="1"/>
  <c r="AH34" i="47" a="1"/>
  <c r="AH34" i="47" s="1"/>
  <c r="AG34" i="47" a="1"/>
  <c r="AG34" i="47" s="1"/>
  <c r="AF34" i="47" a="1"/>
  <c r="AF34" i="47" s="1"/>
  <c r="AE34" i="47" a="1"/>
  <c r="AE34" i="47" s="1"/>
  <c r="AD34" i="47" a="1"/>
  <c r="AD34" i="47" s="1"/>
  <c r="AC34" i="47" a="1"/>
  <c r="AC34" i="47" s="1"/>
  <c r="AB34" i="47" a="1"/>
  <c r="AB34" i="47" s="1"/>
  <c r="AA34" i="47" a="1"/>
  <c r="AA34" i="47" s="1"/>
  <c r="Z34" i="47" a="1"/>
  <c r="Z34" i="47" s="1"/>
  <c r="Y34" i="47" a="1"/>
  <c r="Y34" i="47" s="1"/>
  <c r="X34" i="47" a="1"/>
  <c r="X34" i="47" s="1"/>
  <c r="W34" i="47" a="1"/>
  <c r="W34" i="47" s="1"/>
  <c r="V34" i="47" a="1"/>
  <c r="V34" i="47" s="1"/>
  <c r="U34" i="47" a="1"/>
  <c r="U34" i="47" s="1"/>
  <c r="T34" i="47" a="1"/>
  <c r="T34" i="47" s="1"/>
  <c r="S34" i="47" a="1"/>
  <c r="S34" i="47" s="1"/>
  <c r="R34" i="47" a="1"/>
  <c r="R34" i="47" s="1"/>
  <c r="Q34" i="47" a="1"/>
  <c r="Q34" i="47" s="1"/>
  <c r="P34" i="47" a="1"/>
  <c r="P34" i="47" s="1"/>
  <c r="O34" i="47" a="1"/>
  <c r="O34" i="47" s="1"/>
  <c r="N34" i="47" a="1"/>
  <c r="N34" i="47" s="1"/>
  <c r="M34" i="47" a="1"/>
  <c r="M34" i="47" s="1"/>
  <c r="L34" i="47" a="1"/>
  <c r="L34" i="47" s="1"/>
  <c r="K34" i="47" a="1"/>
  <c r="K34" i="47" s="1"/>
  <c r="J34" i="47" a="1"/>
  <c r="J34" i="47" s="1"/>
  <c r="AT32" i="47" a="1"/>
  <c r="AT32" i="47" s="1"/>
  <c r="AS32" i="47" a="1"/>
  <c r="AS32" i="47" s="1"/>
  <c r="AR32" i="47" a="1"/>
  <c r="AR32" i="47" s="1"/>
  <c r="AQ32" i="47" a="1"/>
  <c r="AQ32" i="47" s="1"/>
  <c r="AP32" i="47" a="1"/>
  <c r="AP32" i="47" s="1"/>
  <c r="AM32" i="47" a="1"/>
  <c r="AM32" i="47" s="1"/>
  <c r="AL32" i="47" a="1"/>
  <c r="AL32" i="47" s="1"/>
  <c r="AK32" i="47" a="1"/>
  <c r="AK32" i="47" s="1"/>
  <c r="AJ32" i="47" a="1"/>
  <c r="AJ32" i="47" s="1"/>
  <c r="AI32" i="47" a="1"/>
  <c r="AI32" i="47" s="1"/>
  <c r="AH32" i="47" a="1"/>
  <c r="AH32" i="47" s="1"/>
  <c r="AG32" i="47" a="1"/>
  <c r="AG32" i="47" s="1"/>
  <c r="AF32" i="47" a="1"/>
  <c r="AF32" i="47" s="1"/>
  <c r="AE32" i="47" a="1"/>
  <c r="AE32" i="47" s="1"/>
  <c r="AD32" i="47" a="1"/>
  <c r="AD32" i="47" s="1"/>
  <c r="AC32" i="47" a="1"/>
  <c r="AC32" i="47" s="1"/>
  <c r="AB32" i="47" a="1"/>
  <c r="AB32" i="47" s="1"/>
  <c r="AA32" i="47" a="1"/>
  <c r="AA32" i="47" s="1"/>
  <c r="Z32" i="47" a="1"/>
  <c r="Z32" i="47" s="1"/>
  <c r="Y32" i="47" a="1"/>
  <c r="Y32" i="47" s="1"/>
  <c r="X32" i="47" a="1"/>
  <c r="X32" i="47" s="1"/>
  <c r="W32" i="47" a="1"/>
  <c r="W32" i="47" s="1"/>
  <c r="V32" i="47" a="1"/>
  <c r="V32" i="47" s="1"/>
  <c r="U32" i="47" a="1"/>
  <c r="U32" i="47" s="1"/>
  <c r="T32" i="47" a="1"/>
  <c r="T32" i="47" s="1"/>
  <c r="S32" i="47" a="1"/>
  <c r="S32" i="47" s="1"/>
  <c r="R32" i="47" a="1"/>
  <c r="R32" i="47" s="1"/>
  <c r="Q32" i="47" a="1"/>
  <c r="Q32" i="47" s="1"/>
  <c r="P32" i="47" a="1"/>
  <c r="P32" i="47" s="1"/>
  <c r="O32" i="47" a="1"/>
  <c r="O32" i="47" s="1"/>
  <c r="N32" i="47" a="1"/>
  <c r="N32" i="47" s="1"/>
  <c r="M32" i="47" a="1"/>
  <c r="M32" i="47" s="1"/>
  <c r="L32" i="47" a="1"/>
  <c r="L32" i="47" s="1"/>
  <c r="K32" i="47" a="1"/>
  <c r="K32" i="47" s="1"/>
  <c r="J32" i="47" a="1"/>
  <c r="J32" i="47" s="1"/>
  <c r="AT31" i="47" a="1"/>
  <c r="AT31" i="47" s="1"/>
  <c r="AS31" i="47" a="1"/>
  <c r="AS31" i="47" s="1"/>
  <c r="AR31" i="47" a="1"/>
  <c r="AR31" i="47" s="1"/>
  <c r="AQ31" i="47" a="1"/>
  <c r="AQ31" i="47" s="1"/>
  <c r="AP31" i="47" a="1"/>
  <c r="AP31" i="47" s="1"/>
  <c r="AM31" i="47" a="1"/>
  <c r="AM31" i="47" s="1"/>
  <c r="AL31" i="47" a="1"/>
  <c r="AL31" i="47" s="1"/>
  <c r="AK31" i="47" a="1"/>
  <c r="AK31" i="47" s="1"/>
  <c r="AJ31" i="47" a="1"/>
  <c r="AJ31" i="47" s="1"/>
  <c r="AI31" i="47" a="1"/>
  <c r="AI31" i="47" s="1"/>
  <c r="AH31" i="47" a="1"/>
  <c r="AH31" i="47" s="1"/>
  <c r="AG31" i="47" a="1"/>
  <c r="AG31" i="47" s="1"/>
  <c r="AF31" i="47" a="1"/>
  <c r="AF31" i="47" s="1"/>
  <c r="AE31" i="47" a="1"/>
  <c r="AE31" i="47" s="1"/>
  <c r="AD31" i="47" a="1"/>
  <c r="AD31" i="47" s="1"/>
  <c r="AC31" i="47" a="1"/>
  <c r="AC31" i="47" s="1"/>
  <c r="AB31" i="47" a="1"/>
  <c r="AB31" i="47" s="1"/>
  <c r="AA31" i="47" a="1"/>
  <c r="AA31" i="47" s="1"/>
  <c r="Z31" i="47" a="1"/>
  <c r="Z31" i="47" s="1"/>
  <c r="Y31" i="47" a="1"/>
  <c r="Y31" i="47" s="1"/>
  <c r="X31" i="47" a="1"/>
  <c r="X31" i="47" s="1"/>
  <c r="W31" i="47" a="1"/>
  <c r="W31" i="47" s="1"/>
  <c r="V31" i="47" a="1"/>
  <c r="V31" i="47" s="1"/>
  <c r="U31" i="47" a="1"/>
  <c r="U31" i="47" s="1"/>
  <c r="T31" i="47" a="1"/>
  <c r="T31" i="47" s="1"/>
  <c r="S31" i="47" a="1"/>
  <c r="S31" i="47" s="1"/>
  <c r="R31" i="47" a="1"/>
  <c r="R31" i="47" s="1"/>
  <c r="Q31" i="47" a="1"/>
  <c r="Q31" i="47" s="1"/>
  <c r="P31" i="47" a="1"/>
  <c r="P31" i="47" s="1"/>
  <c r="O31" i="47" a="1"/>
  <c r="O31" i="47" s="1"/>
  <c r="N31" i="47" a="1"/>
  <c r="N31" i="47" s="1"/>
  <c r="M31" i="47" a="1"/>
  <c r="M31" i="47" s="1"/>
  <c r="L31" i="47" a="1"/>
  <c r="L31" i="47" s="1"/>
  <c r="K31" i="47" a="1"/>
  <c r="K31" i="47" s="1"/>
  <c r="J31" i="47" a="1"/>
  <c r="J31" i="47" s="1"/>
  <c r="AT29" i="47" a="1"/>
  <c r="AT29" i="47" s="1"/>
  <c r="AS29" i="47" a="1"/>
  <c r="AS29" i="47" s="1"/>
  <c r="AR29" i="47" a="1"/>
  <c r="AR29" i="47" s="1"/>
  <c r="AQ29" i="47" a="1"/>
  <c r="AQ29" i="47" s="1"/>
  <c r="AP29" i="47" a="1"/>
  <c r="AP29" i="47" s="1"/>
  <c r="AM29" i="47" a="1"/>
  <c r="AM29" i="47" s="1"/>
  <c r="AL29" i="47" a="1"/>
  <c r="AL29" i="47" s="1"/>
  <c r="AK29" i="47" a="1"/>
  <c r="AK29" i="47" s="1"/>
  <c r="AJ29" i="47" a="1"/>
  <c r="AJ29" i="47" s="1"/>
  <c r="AI29" i="47" a="1"/>
  <c r="AI29" i="47" s="1"/>
  <c r="AH29" i="47" a="1"/>
  <c r="AH29" i="47" s="1"/>
  <c r="AG29" i="47" a="1"/>
  <c r="AG29" i="47" s="1"/>
  <c r="AF29" i="47" a="1"/>
  <c r="AF29" i="47" s="1"/>
  <c r="AE29" i="47" a="1"/>
  <c r="AE29" i="47" s="1"/>
  <c r="AD29" i="47" a="1"/>
  <c r="AD29" i="47" s="1"/>
  <c r="AC29" i="47" a="1"/>
  <c r="AC29" i="47" s="1"/>
  <c r="AB29" i="47" a="1"/>
  <c r="AB29" i="47" s="1"/>
  <c r="AA29" i="47" a="1"/>
  <c r="AA29" i="47" s="1"/>
  <c r="Z29" i="47" a="1"/>
  <c r="Z29" i="47" s="1"/>
  <c r="Y29" i="47" a="1"/>
  <c r="Y29" i="47" s="1"/>
  <c r="X29" i="47" a="1"/>
  <c r="X29" i="47" s="1"/>
  <c r="W29" i="47" a="1"/>
  <c r="W29" i="47" s="1"/>
  <c r="V29" i="47" a="1"/>
  <c r="V29" i="47" s="1"/>
  <c r="U29" i="47" a="1"/>
  <c r="U29" i="47" s="1"/>
  <c r="T29" i="47" a="1"/>
  <c r="T29" i="47" s="1"/>
  <c r="S29" i="47" a="1"/>
  <c r="S29" i="47" s="1"/>
  <c r="R29" i="47"/>
  <c r="R29" i="47" a="1"/>
  <c r="Q29" i="47"/>
  <c r="Q29" i="47" a="1"/>
  <c r="P29" i="47"/>
  <c r="P29" i="47" a="1"/>
  <c r="O29" i="47"/>
  <c r="O29" i="47" a="1"/>
  <c r="N29" i="47"/>
  <c r="N29" i="47" a="1"/>
  <c r="M29" i="47"/>
  <c r="M29" i="47" a="1"/>
  <c r="L29" i="47"/>
  <c r="L29" i="47" a="1"/>
  <c r="K29" i="47"/>
  <c r="K29" i="47" a="1"/>
  <c r="J29" i="47"/>
  <c r="J29" i="47" a="1"/>
  <c r="AT28" i="47"/>
  <c r="AT28" i="47" a="1"/>
  <c r="AS28" i="47"/>
  <c r="AS28" i="47" a="1"/>
  <c r="AR28" i="47"/>
  <c r="AR28" i="47" a="1"/>
  <c r="AQ28" i="47"/>
  <c r="AQ28" i="47" a="1"/>
  <c r="AP28" i="47"/>
  <c r="AP28" i="47" a="1"/>
  <c r="AM28" i="47"/>
  <c r="AM28" i="47" a="1"/>
  <c r="AL28" i="47"/>
  <c r="AL28" i="47" a="1"/>
  <c r="AK28" i="47"/>
  <c r="AK28" i="47" a="1"/>
  <c r="AJ28" i="47"/>
  <c r="AJ28" i="47" a="1"/>
  <c r="AI28" i="47"/>
  <c r="AI28" i="47" a="1"/>
  <c r="AH28" i="47"/>
  <c r="AH28" i="47" a="1"/>
  <c r="AG28" i="47"/>
  <c r="AG28" i="47" a="1"/>
  <c r="AF28" i="47"/>
  <c r="AF28" i="47" a="1"/>
  <c r="AE28" i="47"/>
  <c r="AE28" i="47" a="1"/>
  <c r="AD28" i="47"/>
  <c r="AD28" i="47" a="1"/>
  <c r="AC28" i="47"/>
  <c r="AC28" i="47" a="1"/>
  <c r="AB28" i="47"/>
  <c r="AB28" i="47" a="1"/>
  <c r="AA28" i="47"/>
  <c r="AA28" i="47" a="1"/>
  <c r="Z28" i="47"/>
  <c r="Z28" i="47" a="1"/>
  <c r="Y28" i="47"/>
  <c r="Y28" i="47" a="1"/>
  <c r="X28" i="47"/>
  <c r="X28" i="47" a="1"/>
  <c r="W28" i="47"/>
  <c r="W28" i="47" a="1"/>
  <c r="V28" i="47"/>
  <c r="V28" i="47" a="1"/>
  <c r="U28" i="47"/>
  <c r="U28" i="47" a="1"/>
  <c r="T28" i="47"/>
  <c r="T28" i="47" a="1"/>
  <c r="S28" i="47"/>
  <c r="S28" i="47" a="1"/>
  <c r="R28" i="47"/>
  <c r="R28" i="47" a="1"/>
  <c r="Q28" i="47"/>
  <c r="Q28" i="47" a="1"/>
  <c r="P28" i="47"/>
  <c r="P28" i="47" a="1"/>
  <c r="O28" i="47"/>
  <c r="O28" i="47" a="1"/>
  <c r="N28" i="47"/>
  <c r="N28" i="47" a="1"/>
  <c r="M28" i="47"/>
  <c r="M28" i="47" a="1"/>
  <c r="L28" i="47"/>
  <c r="L28" i="47" a="1"/>
  <c r="K28" i="47"/>
  <c r="K28" i="47" a="1"/>
  <c r="J28" i="47"/>
  <c r="J28" i="47" a="1"/>
  <c r="AT26" i="47"/>
  <c r="AT26" i="47" a="1"/>
  <c r="AS26" i="47"/>
  <c r="AS26" i="47" a="1"/>
  <c r="AR26" i="47"/>
  <c r="AR26" i="47" a="1"/>
  <c r="AQ26" i="47"/>
  <c r="AQ26" i="47" a="1"/>
  <c r="AP26" i="47"/>
  <c r="AP26" i="47" a="1"/>
  <c r="AM26" i="47"/>
  <c r="AM26" i="47" a="1"/>
  <c r="AL26" i="47"/>
  <c r="AL26" i="47" a="1"/>
  <c r="AK26" i="47"/>
  <c r="AK26" i="47" a="1"/>
  <c r="AJ26" i="47"/>
  <c r="AJ26" i="47" a="1"/>
  <c r="AI26" i="47"/>
  <c r="AI26" i="47" a="1"/>
  <c r="AH26" i="47"/>
  <c r="AH26" i="47" a="1"/>
  <c r="AG26" i="47"/>
  <c r="AG26" i="47" a="1"/>
  <c r="AF26" i="47"/>
  <c r="AF26" i="47" a="1"/>
  <c r="AE26" i="47"/>
  <c r="AE26" i="47" a="1"/>
  <c r="AD26" i="47"/>
  <c r="AD26" i="47" a="1"/>
  <c r="AC26" i="47"/>
  <c r="AC26" i="47" a="1"/>
  <c r="AB26" i="47"/>
  <c r="AB26" i="47" a="1"/>
  <c r="AA26" i="47"/>
  <c r="AA26" i="47" a="1"/>
  <c r="Z26" i="47"/>
  <c r="Z26" i="47" a="1"/>
  <c r="Y26" i="47"/>
  <c r="Y26" i="47" a="1"/>
  <c r="X26" i="47" a="1"/>
  <c r="X26" i="47" s="1"/>
  <c r="W26" i="47"/>
  <c r="W26" i="47" a="1"/>
  <c r="V26" i="47" a="1"/>
  <c r="V26" i="47" s="1"/>
  <c r="U26" i="47"/>
  <c r="U26" i="47" a="1"/>
  <c r="T26" i="47" a="1"/>
  <c r="T26" i="47" s="1"/>
  <c r="S26" i="47"/>
  <c r="S26" i="47" a="1"/>
  <c r="R26" i="47" a="1"/>
  <c r="R26" i="47" s="1"/>
  <c r="Q26" i="47"/>
  <c r="Q26" i="47" a="1"/>
  <c r="P26" i="47" a="1"/>
  <c r="P26" i="47" s="1"/>
  <c r="O26" i="47" a="1"/>
  <c r="O26" i="47" s="1"/>
  <c r="N26" i="47" a="1"/>
  <c r="N26" i="47" s="1"/>
  <c r="M26" i="47" a="1"/>
  <c r="M26" i="47" s="1"/>
  <c r="L26" i="47" a="1"/>
  <c r="L26" i="47" s="1"/>
  <c r="K26" i="47" a="1"/>
  <c r="K26" i="47" s="1"/>
  <c r="J26" i="47" a="1"/>
  <c r="J26" i="47" s="1"/>
  <c r="AT25" i="47" a="1"/>
  <c r="AT25" i="47" s="1"/>
  <c r="AS25" i="47" a="1"/>
  <c r="AS25" i="47" s="1"/>
  <c r="AR25" i="47" a="1"/>
  <c r="AR25" i="47" s="1"/>
  <c r="AQ25" i="47" a="1"/>
  <c r="AQ25" i="47" s="1"/>
  <c r="AP25" i="47" a="1"/>
  <c r="AP25" i="47" s="1"/>
  <c r="AM25" i="47" a="1"/>
  <c r="AM25" i="47" s="1"/>
  <c r="AL25" i="47" a="1"/>
  <c r="AL25" i="47" s="1"/>
  <c r="AK25" i="47" a="1"/>
  <c r="AK25" i="47" s="1"/>
  <c r="AJ25" i="47" a="1"/>
  <c r="AJ25" i="47" s="1"/>
  <c r="AI25" i="47" a="1"/>
  <c r="AI25" i="47" s="1"/>
  <c r="AH25" i="47" a="1"/>
  <c r="AH25" i="47" s="1"/>
  <c r="AG25" i="47" a="1"/>
  <c r="AG25" i="47" s="1"/>
  <c r="AF25" i="47" a="1"/>
  <c r="AF25" i="47" s="1"/>
  <c r="AE25" i="47" a="1"/>
  <c r="AE25" i="47" s="1"/>
  <c r="AD25" i="47" a="1"/>
  <c r="AD25" i="47" s="1"/>
  <c r="AC25" i="47" a="1"/>
  <c r="AC25" i="47" s="1"/>
  <c r="AB25" i="47" a="1"/>
  <c r="AB25" i="47" s="1"/>
  <c r="AA25" i="47" a="1"/>
  <c r="AA25" i="47" s="1"/>
  <c r="Z25" i="47" a="1"/>
  <c r="Z25" i="47" s="1"/>
  <c r="Y25" i="47" a="1"/>
  <c r="Y25" i="47" s="1"/>
  <c r="X25" i="47" a="1"/>
  <c r="X25" i="47" s="1"/>
  <c r="W25" i="47" a="1"/>
  <c r="W25" i="47" s="1"/>
  <c r="V25" i="47" a="1"/>
  <c r="V25" i="47" s="1"/>
  <c r="U25" i="47" a="1"/>
  <c r="U25" i="47" s="1"/>
  <c r="T25" i="47" a="1"/>
  <c r="T25" i="47" s="1"/>
  <c r="S25" i="47" a="1"/>
  <c r="S25" i="47" s="1"/>
  <c r="R25" i="47" a="1"/>
  <c r="R25" i="47" s="1"/>
  <c r="Q25" i="47" a="1"/>
  <c r="Q25" i="47" s="1"/>
  <c r="P25" i="47" a="1"/>
  <c r="P25" i="47" s="1"/>
  <c r="O25" i="47" a="1"/>
  <c r="O25" i="47" s="1"/>
  <c r="N25" i="47" a="1"/>
  <c r="N25" i="47" s="1"/>
  <c r="M25" i="47" a="1"/>
  <c r="M25" i="47" s="1"/>
  <c r="L25" i="47" a="1"/>
  <c r="L25" i="47" s="1"/>
  <c r="K25" i="47" a="1"/>
  <c r="K25" i="47" s="1"/>
  <c r="J25" i="47" a="1"/>
  <c r="J25" i="47" s="1"/>
  <c r="AT23" i="47" a="1"/>
  <c r="AT23" i="47" s="1"/>
  <c r="AS23" i="47" a="1"/>
  <c r="AS23" i="47" s="1"/>
  <c r="AR23" i="47" a="1"/>
  <c r="AR23" i="47" s="1"/>
  <c r="AQ23" i="47" a="1"/>
  <c r="AQ23" i="47" s="1"/>
  <c r="AP23" i="47" a="1"/>
  <c r="AP23" i="47" s="1"/>
  <c r="AM23" i="47" a="1"/>
  <c r="AM23" i="47" s="1"/>
  <c r="AL23" i="47" a="1"/>
  <c r="AL23" i="47" s="1"/>
  <c r="AK23" i="47" a="1"/>
  <c r="AK23" i="47" s="1"/>
  <c r="AJ23" i="47" a="1"/>
  <c r="AJ23" i="47" s="1"/>
  <c r="AI23" i="47" a="1"/>
  <c r="AI23" i="47" s="1"/>
  <c r="AH23" i="47" a="1"/>
  <c r="AH23" i="47" s="1"/>
  <c r="AG23" i="47" a="1"/>
  <c r="AG23" i="47" s="1"/>
  <c r="AF23" i="47" a="1"/>
  <c r="AF23" i="47" s="1"/>
  <c r="AE23" i="47" a="1"/>
  <c r="AE23" i="47" s="1"/>
  <c r="AD23" i="47" a="1"/>
  <c r="AD23" i="47" s="1"/>
  <c r="AC23" i="47" a="1"/>
  <c r="AC23" i="47" s="1"/>
  <c r="AB23" i="47" a="1"/>
  <c r="AB23" i="47" s="1"/>
  <c r="AA23" i="47" a="1"/>
  <c r="AA23" i="47" s="1"/>
  <c r="Z23" i="47" a="1"/>
  <c r="Z23" i="47" s="1"/>
  <c r="Y23" i="47" a="1"/>
  <c r="Y23" i="47" s="1"/>
  <c r="X23" i="47" a="1"/>
  <c r="X23" i="47" s="1"/>
  <c r="W23" i="47" a="1"/>
  <c r="W23" i="47" s="1"/>
  <c r="V23" i="47" a="1"/>
  <c r="V23" i="47" s="1"/>
  <c r="U23" i="47" a="1"/>
  <c r="U23" i="47" s="1"/>
  <c r="T23" i="47" a="1"/>
  <c r="T23" i="47" s="1"/>
  <c r="S23" i="47" a="1"/>
  <c r="S23" i="47" s="1"/>
  <c r="R23" i="47" a="1"/>
  <c r="R23" i="47" s="1"/>
  <c r="Q23" i="47" a="1"/>
  <c r="Q23" i="47" s="1"/>
  <c r="P23" i="47" a="1"/>
  <c r="P23" i="47" s="1"/>
  <c r="O23" i="47" a="1"/>
  <c r="O23" i="47" s="1"/>
  <c r="N23" i="47" a="1"/>
  <c r="N23" i="47" s="1"/>
  <c r="M23" i="47" a="1"/>
  <c r="M23" i="47" s="1"/>
  <c r="L23" i="47" a="1"/>
  <c r="L23" i="47" s="1"/>
  <c r="K23" i="47" a="1"/>
  <c r="K23" i="47" s="1"/>
  <c r="J23" i="47" a="1"/>
  <c r="J23" i="47" s="1"/>
  <c r="AT22" i="47" a="1"/>
  <c r="AT22" i="47" s="1"/>
  <c r="AS22" i="47" a="1"/>
  <c r="AS22" i="47" s="1"/>
  <c r="AR22" i="47" a="1"/>
  <c r="AR22" i="47" s="1"/>
  <c r="AQ22" i="47" a="1"/>
  <c r="AQ22" i="47" s="1"/>
  <c r="AP22" i="47" a="1"/>
  <c r="AP22" i="47" s="1"/>
  <c r="AM22" i="47" a="1"/>
  <c r="AM22" i="47" s="1"/>
  <c r="AL22" i="47" a="1"/>
  <c r="AL22" i="47" s="1"/>
  <c r="AK22" i="47" a="1"/>
  <c r="AK22" i="47" s="1"/>
  <c r="AJ22" i="47" a="1"/>
  <c r="AJ22" i="47" s="1"/>
  <c r="AI22" i="47" a="1"/>
  <c r="AI22" i="47" s="1"/>
  <c r="AH22" i="47" a="1"/>
  <c r="AH22" i="47" s="1"/>
  <c r="AG22" i="47" a="1"/>
  <c r="AG22" i="47" s="1"/>
  <c r="AF22" i="47" a="1"/>
  <c r="AF22" i="47" s="1"/>
  <c r="AE22" i="47" a="1"/>
  <c r="AE22" i="47" s="1"/>
  <c r="AD22" i="47" a="1"/>
  <c r="AD22" i="47" s="1"/>
  <c r="AC22" i="47" a="1"/>
  <c r="AC22" i="47" s="1"/>
  <c r="AB22" i="47" a="1"/>
  <c r="AB22" i="47" s="1"/>
  <c r="AA22" i="47" a="1"/>
  <c r="AA22" i="47" s="1"/>
  <c r="Z22" i="47" a="1"/>
  <c r="Z22" i="47" s="1"/>
  <c r="Y22" i="47" a="1"/>
  <c r="Y22" i="47" s="1"/>
  <c r="X22" i="47" a="1"/>
  <c r="X22" i="47" s="1"/>
  <c r="W22" i="47" a="1"/>
  <c r="W22" i="47" s="1"/>
  <c r="V22" i="47" a="1"/>
  <c r="V22" i="47" s="1"/>
  <c r="U22" i="47" a="1"/>
  <c r="U22" i="47" s="1"/>
  <c r="T22" i="47" a="1"/>
  <c r="T22" i="47" s="1"/>
  <c r="S22" i="47" a="1"/>
  <c r="S22" i="47" s="1"/>
  <c r="R22" i="47" a="1"/>
  <c r="R22" i="47" s="1"/>
  <c r="Q22" i="47" a="1"/>
  <c r="Q22" i="47" s="1"/>
  <c r="P22" i="47" a="1"/>
  <c r="P22" i="47" s="1"/>
  <c r="O22" i="47" a="1"/>
  <c r="O22" i="47" s="1"/>
  <c r="N22" i="47" a="1"/>
  <c r="N22" i="47" s="1"/>
  <c r="M22" i="47" a="1"/>
  <c r="M22" i="47" s="1"/>
  <c r="L22" i="47" a="1"/>
  <c r="L22" i="47" s="1"/>
  <c r="K22" i="47" a="1"/>
  <c r="K22" i="47" s="1"/>
  <c r="J22" i="47" a="1"/>
  <c r="J22" i="47" s="1"/>
  <c r="AT20" i="47" a="1"/>
  <c r="AT20" i="47" s="1"/>
  <c r="AS20" i="47" a="1"/>
  <c r="AS20" i="47" s="1"/>
  <c r="AR20" i="47" a="1"/>
  <c r="AR20" i="47" s="1"/>
  <c r="AQ20" i="47" a="1"/>
  <c r="AQ20" i="47" s="1"/>
  <c r="AP20" i="47" a="1"/>
  <c r="AP20" i="47" s="1"/>
  <c r="AM20" i="47" a="1"/>
  <c r="AM20" i="47" s="1"/>
  <c r="AL20" i="47" a="1"/>
  <c r="AL20" i="47" s="1"/>
  <c r="AK20" i="47" a="1"/>
  <c r="AK20" i="47" s="1"/>
  <c r="AJ20" i="47" a="1"/>
  <c r="AJ20" i="47" s="1"/>
  <c r="AI20" i="47" a="1"/>
  <c r="AI20" i="47" s="1"/>
  <c r="AH20" i="47" a="1"/>
  <c r="AH20" i="47" s="1"/>
  <c r="AG20" i="47" a="1"/>
  <c r="AG20" i="47" s="1"/>
  <c r="AF20" i="47" a="1"/>
  <c r="AF20" i="47" s="1"/>
  <c r="AE20" i="47" a="1"/>
  <c r="AE20" i="47" s="1"/>
  <c r="AD20" i="47" a="1"/>
  <c r="AD20" i="47" s="1"/>
  <c r="AC20" i="47" a="1"/>
  <c r="AC20" i="47" s="1"/>
  <c r="AB20" i="47" a="1"/>
  <c r="AB20" i="47" s="1"/>
  <c r="AA20" i="47" a="1"/>
  <c r="AA20" i="47" s="1"/>
  <c r="Z20" i="47" a="1"/>
  <c r="Z20" i="47" s="1"/>
  <c r="Y20" i="47" a="1"/>
  <c r="Y20" i="47" s="1"/>
  <c r="X20" i="47" a="1"/>
  <c r="X20" i="47" s="1"/>
  <c r="W20" i="47" a="1"/>
  <c r="W20" i="47" s="1"/>
  <c r="V20" i="47" a="1"/>
  <c r="V20" i="47" s="1"/>
  <c r="U20" i="47" a="1"/>
  <c r="U20" i="47" s="1"/>
  <c r="T20" i="47" a="1"/>
  <c r="T20" i="47" s="1"/>
  <c r="S20" i="47" a="1"/>
  <c r="S20" i="47" s="1"/>
  <c r="R20" i="47" a="1"/>
  <c r="R20" i="47" s="1"/>
  <c r="Q20" i="47" a="1"/>
  <c r="Q20" i="47" s="1"/>
  <c r="P20" i="47" a="1"/>
  <c r="P20" i="47" s="1"/>
  <c r="O20" i="47" a="1"/>
  <c r="O20" i="47" s="1"/>
  <c r="N20" i="47" a="1"/>
  <c r="N20" i="47" s="1"/>
  <c r="M20" i="47" a="1"/>
  <c r="M20" i="47" s="1"/>
  <c r="L20" i="47" a="1"/>
  <c r="L20" i="47" s="1"/>
  <c r="K20" i="47" a="1"/>
  <c r="K20" i="47" s="1"/>
  <c r="J20" i="47" a="1"/>
  <c r="J20" i="47" s="1"/>
  <c r="AT19" i="47" a="1"/>
  <c r="AT19" i="47" s="1"/>
  <c r="AS19" i="47" a="1"/>
  <c r="AS19" i="47" s="1"/>
  <c r="AR19" i="47" a="1"/>
  <c r="AR19" i="47" s="1"/>
  <c r="AQ19" i="47" a="1"/>
  <c r="AQ19" i="47" s="1"/>
  <c r="AP19" i="47" a="1"/>
  <c r="AP19" i="47" s="1"/>
  <c r="AM19" i="47" a="1"/>
  <c r="AM19" i="47" s="1"/>
  <c r="AL19" i="47" a="1"/>
  <c r="AL19" i="47" s="1"/>
  <c r="AK19" i="47" a="1"/>
  <c r="AK19" i="47" s="1"/>
  <c r="AJ19" i="47" a="1"/>
  <c r="AJ19" i="47" s="1"/>
  <c r="AI19" i="47" a="1"/>
  <c r="AI19" i="47" s="1"/>
  <c r="AH19" i="47" a="1"/>
  <c r="AH19" i="47" s="1"/>
  <c r="AG19" i="47" a="1"/>
  <c r="AG19" i="47" s="1"/>
  <c r="AF19" i="47" a="1"/>
  <c r="AF19" i="47" s="1"/>
  <c r="AE19" i="47" a="1"/>
  <c r="AE19" i="47" s="1"/>
  <c r="AD19" i="47" a="1"/>
  <c r="AD19" i="47" s="1"/>
  <c r="AC19" i="47" a="1"/>
  <c r="AC19" i="47" s="1"/>
  <c r="AB19" i="47" a="1"/>
  <c r="AB19" i="47" s="1"/>
  <c r="AA19" i="47" a="1"/>
  <c r="AA19" i="47" s="1"/>
  <c r="Z19" i="47" a="1"/>
  <c r="Z19" i="47" s="1"/>
  <c r="Y19" i="47" a="1"/>
  <c r="Y19" i="47" s="1"/>
  <c r="X19" i="47" a="1"/>
  <c r="X19" i="47" s="1"/>
  <c r="W19" i="47" a="1"/>
  <c r="W19" i="47" s="1"/>
  <c r="V19" i="47" a="1"/>
  <c r="V19" i="47" s="1"/>
  <c r="U19" i="47" a="1"/>
  <c r="U19" i="47" s="1"/>
  <c r="T19" i="47" a="1"/>
  <c r="T19" i="47" s="1"/>
  <c r="S19" i="47" a="1"/>
  <c r="S19" i="47" s="1"/>
  <c r="R19" i="47" a="1"/>
  <c r="R19" i="47" s="1"/>
  <c r="Q19" i="47" a="1"/>
  <c r="Q19" i="47" s="1"/>
  <c r="P19" i="47" a="1"/>
  <c r="P19" i="47" s="1"/>
  <c r="O19" i="47" a="1"/>
  <c r="O19" i="47" s="1"/>
  <c r="N19" i="47" a="1"/>
  <c r="N19" i="47" s="1"/>
  <c r="M19" i="47" a="1"/>
  <c r="M19" i="47" s="1"/>
  <c r="L19" i="47" a="1"/>
  <c r="L19" i="47" s="1"/>
  <c r="K19" i="47" a="1"/>
  <c r="K19" i="47" s="1"/>
  <c r="J19" i="47" a="1"/>
  <c r="J19" i="47" s="1"/>
  <c r="AT17" i="47" a="1"/>
  <c r="AT17" i="47" s="1"/>
  <c r="AS17" i="47" a="1"/>
  <c r="AS17" i="47" s="1"/>
  <c r="AR17" i="47" a="1"/>
  <c r="AR17" i="47" s="1"/>
  <c r="AQ17" i="47" a="1"/>
  <c r="AQ17" i="47" s="1"/>
  <c r="AP17" i="47" a="1"/>
  <c r="AP17" i="47" s="1"/>
  <c r="AM17" i="47" a="1"/>
  <c r="AM17" i="47" s="1"/>
  <c r="AL17" i="47" a="1"/>
  <c r="AL17" i="47" s="1"/>
  <c r="AK17" i="47" a="1"/>
  <c r="AK17" i="47" s="1"/>
  <c r="AJ17" i="47" a="1"/>
  <c r="AJ17" i="47" s="1"/>
  <c r="AI17" i="47" a="1"/>
  <c r="AI17" i="47" s="1"/>
  <c r="AH17" i="47" a="1"/>
  <c r="AH17" i="47" s="1"/>
  <c r="AG17" i="47" a="1"/>
  <c r="AG17" i="47" s="1"/>
  <c r="AF17" i="47" a="1"/>
  <c r="AF17" i="47" s="1"/>
  <c r="AE17" i="47" a="1"/>
  <c r="AE17" i="47" s="1"/>
  <c r="AD17" i="47" a="1"/>
  <c r="AD17" i="47" s="1"/>
  <c r="AC17" i="47" a="1"/>
  <c r="AC17" i="47" s="1"/>
  <c r="AB17" i="47" a="1"/>
  <c r="AB17" i="47" s="1"/>
  <c r="AA17" i="47" a="1"/>
  <c r="AA17" i="47" s="1"/>
  <c r="Z17" i="47" a="1"/>
  <c r="Z17" i="47" s="1"/>
  <c r="Y17" i="47" a="1"/>
  <c r="Y17" i="47" s="1"/>
  <c r="X17" i="47" a="1"/>
  <c r="X17" i="47" s="1"/>
  <c r="W17" i="47" a="1"/>
  <c r="W17" i="47" s="1"/>
  <c r="V17" i="47" a="1"/>
  <c r="V17" i="47" s="1"/>
  <c r="U17" i="47" a="1"/>
  <c r="U17" i="47" s="1"/>
  <c r="T17" i="47" a="1"/>
  <c r="T17" i="47" s="1"/>
  <c r="S17" i="47" a="1"/>
  <c r="S17" i="47" s="1"/>
  <c r="R17" i="47" a="1"/>
  <c r="R17" i="47" s="1"/>
  <c r="Q17" i="47" a="1"/>
  <c r="Q17" i="47" s="1"/>
  <c r="P17" i="47" a="1"/>
  <c r="P17" i="47" s="1"/>
  <c r="O17" i="47" a="1"/>
  <c r="O17" i="47" s="1"/>
  <c r="N17" i="47" a="1"/>
  <c r="N17" i="47" s="1"/>
  <c r="M17" i="47" a="1"/>
  <c r="M17" i="47" s="1"/>
  <c r="L17" i="47" a="1"/>
  <c r="L17" i="47" s="1"/>
  <c r="K17" i="47" a="1"/>
  <c r="K17" i="47" s="1"/>
  <c r="J17" i="47" a="1"/>
  <c r="J17" i="47" s="1"/>
  <c r="AT16" i="47" a="1"/>
  <c r="AT16" i="47" s="1"/>
  <c r="AS16" i="47" a="1"/>
  <c r="AS16" i="47" s="1"/>
  <c r="AR16" i="47" a="1"/>
  <c r="AR16" i="47" s="1"/>
  <c r="AQ16" i="47" a="1"/>
  <c r="AQ16" i="47" s="1"/>
  <c r="AP16" i="47" a="1"/>
  <c r="AP16" i="47" s="1"/>
  <c r="AM16" i="47" a="1"/>
  <c r="AM16" i="47" s="1"/>
  <c r="AL16" i="47" a="1"/>
  <c r="AL16" i="47" s="1"/>
  <c r="AK16" i="47" a="1"/>
  <c r="AK16" i="47" s="1"/>
  <c r="AJ16" i="47" a="1"/>
  <c r="AJ16" i="47" s="1"/>
  <c r="AI16" i="47" a="1"/>
  <c r="AI16" i="47" s="1"/>
  <c r="AH16" i="47" a="1"/>
  <c r="AH16" i="47" s="1"/>
  <c r="AG16" i="47" a="1"/>
  <c r="AG16" i="47" s="1"/>
  <c r="AF16" i="47" a="1"/>
  <c r="AF16" i="47" s="1"/>
  <c r="AE16" i="47" a="1"/>
  <c r="AE16" i="47" s="1"/>
  <c r="AD16" i="47" a="1"/>
  <c r="AD16" i="47" s="1"/>
  <c r="AC16" i="47" a="1"/>
  <c r="AC16" i="47" s="1"/>
  <c r="AB16" i="47" a="1"/>
  <c r="AB16" i="47" s="1"/>
  <c r="AA16" i="47" a="1"/>
  <c r="AA16" i="47" s="1"/>
  <c r="Z16" i="47" a="1"/>
  <c r="Z16" i="47" s="1"/>
  <c r="Y16" i="47" a="1"/>
  <c r="Y16" i="47" s="1"/>
  <c r="X16" i="47" a="1"/>
  <c r="X16" i="47" s="1"/>
  <c r="W16" i="47" a="1"/>
  <c r="W16" i="47" s="1"/>
  <c r="V16" i="47" a="1"/>
  <c r="V16" i="47" s="1"/>
  <c r="U16" i="47" a="1"/>
  <c r="U16" i="47" s="1"/>
  <c r="T16" i="47" a="1"/>
  <c r="T16" i="47" s="1"/>
  <c r="S16" i="47" a="1"/>
  <c r="S16" i="47" s="1"/>
  <c r="R16" i="47" a="1"/>
  <c r="R16" i="47" s="1"/>
  <c r="Q16" i="47" a="1"/>
  <c r="Q16" i="47" s="1"/>
  <c r="P16" i="47" a="1"/>
  <c r="P16" i="47" s="1"/>
  <c r="O16" i="47" a="1"/>
  <c r="O16" i="47" s="1"/>
  <c r="N16" i="47" a="1"/>
  <c r="N16" i="47" s="1"/>
  <c r="M16" i="47" a="1"/>
  <c r="M16" i="47" s="1"/>
  <c r="L16" i="47" a="1"/>
  <c r="L16" i="47" s="1"/>
  <c r="K16" i="47" a="1"/>
  <c r="K16" i="47" s="1"/>
  <c r="J16" i="47" a="1"/>
  <c r="J16" i="47" s="1"/>
  <c r="AT11" i="47" a="1"/>
  <c r="AT11" i="47" s="1"/>
  <c r="AS11" i="47" a="1"/>
  <c r="AS11" i="47" s="1"/>
  <c r="AR11" i="47" a="1"/>
  <c r="AR11" i="47" s="1"/>
  <c r="AQ11" i="47" a="1"/>
  <c r="AQ11" i="47" s="1"/>
  <c r="AP11" i="47" a="1"/>
  <c r="AP11" i="47" s="1"/>
  <c r="AM11" i="47" a="1"/>
  <c r="AM11" i="47" s="1"/>
  <c r="AL11" i="47" a="1"/>
  <c r="AL11" i="47" s="1"/>
  <c r="AK11" i="47" a="1"/>
  <c r="AK11" i="47" s="1"/>
  <c r="AJ11" i="47" a="1"/>
  <c r="AJ11" i="47" s="1"/>
  <c r="AI11" i="47" a="1"/>
  <c r="AI11" i="47" s="1"/>
  <c r="AH11" i="47" a="1"/>
  <c r="AH11" i="47" s="1"/>
  <c r="AG11" i="47" a="1"/>
  <c r="AG11" i="47" s="1"/>
  <c r="AF11" i="47" a="1"/>
  <c r="AF11" i="47" s="1"/>
  <c r="AE11" i="47" a="1"/>
  <c r="AE11" i="47" s="1"/>
  <c r="AD11" i="47" a="1"/>
  <c r="AD11" i="47" s="1"/>
  <c r="AC11" i="47" a="1"/>
  <c r="AC11" i="47" s="1"/>
  <c r="AB11" i="47" a="1"/>
  <c r="AB11" i="47" s="1"/>
  <c r="AA11" i="47" a="1"/>
  <c r="AA11" i="47" s="1"/>
  <c r="Z11" i="47" a="1"/>
  <c r="Z11" i="47" s="1"/>
  <c r="Y11" i="47" a="1"/>
  <c r="Y11" i="47" s="1"/>
  <c r="X11" i="47" a="1"/>
  <c r="X11" i="47" s="1"/>
  <c r="W11" i="47" a="1"/>
  <c r="W11" i="47" s="1"/>
  <c r="V11" i="47" a="1"/>
  <c r="V11" i="47" s="1"/>
  <c r="U11" i="47" a="1"/>
  <c r="U11" i="47" s="1"/>
  <c r="T11" i="47" a="1"/>
  <c r="T11" i="47" s="1"/>
  <c r="S11" i="47" a="1"/>
  <c r="S11" i="47" s="1"/>
  <c r="R11" i="47" a="1"/>
  <c r="R11" i="47" s="1"/>
  <c r="Q11" i="47" a="1"/>
  <c r="Q11" i="47" s="1"/>
  <c r="P11" i="47" a="1"/>
  <c r="P11" i="47" s="1"/>
  <c r="O11" i="47" a="1"/>
  <c r="O11" i="47" s="1"/>
  <c r="N11" i="47" a="1"/>
  <c r="N11" i="47" s="1"/>
  <c r="M11" i="47" a="1"/>
  <c r="M11" i="47" s="1"/>
  <c r="L11" i="47" a="1"/>
  <c r="L11" i="47" s="1"/>
  <c r="K11" i="47" a="1"/>
  <c r="K11" i="47" s="1"/>
  <c r="J11" i="47" a="1"/>
  <c r="J11" i="47" s="1"/>
  <c r="AT10" i="47" a="1"/>
  <c r="AT10" i="47" s="1"/>
  <c r="AS10" i="47" a="1"/>
  <c r="AS10" i="47" s="1"/>
  <c r="AR10" i="47" a="1"/>
  <c r="AR10" i="47" s="1"/>
  <c r="AQ10" i="47" a="1"/>
  <c r="AQ10" i="47" s="1"/>
  <c r="AP10" i="47" a="1"/>
  <c r="AP10" i="47" s="1"/>
  <c r="AM10" i="47" a="1"/>
  <c r="AM10" i="47" s="1"/>
  <c r="AL10" i="47" a="1"/>
  <c r="AL10" i="47" s="1"/>
  <c r="AK10" i="47" a="1"/>
  <c r="AK10" i="47" s="1"/>
  <c r="AJ10" i="47" a="1"/>
  <c r="AJ10" i="47" s="1"/>
  <c r="AI10" i="47" a="1"/>
  <c r="AI10" i="47" s="1"/>
  <c r="AH10" i="47" a="1"/>
  <c r="AH10" i="47" s="1"/>
  <c r="AG10" i="47" a="1"/>
  <c r="AG10" i="47" s="1"/>
  <c r="AF10" i="47" a="1"/>
  <c r="AF10" i="47" s="1"/>
  <c r="AE10" i="47" a="1"/>
  <c r="AE10" i="47" s="1"/>
  <c r="AD10" i="47" a="1"/>
  <c r="AD10" i="47" s="1"/>
  <c r="AC10" i="47" a="1"/>
  <c r="AC10" i="47" s="1"/>
  <c r="AB10" i="47" a="1"/>
  <c r="AB10" i="47" s="1"/>
  <c r="AA10" i="47" a="1"/>
  <c r="AA10" i="47" s="1"/>
  <c r="Z10" i="47" a="1"/>
  <c r="Z10" i="47" s="1"/>
  <c r="Y10" i="47" a="1"/>
  <c r="Y10" i="47" s="1"/>
  <c r="X10" i="47" a="1"/>
  <c r="X10" i="47" s="1"/>
  <c r="W10" i="47" a="1"/>
  <c r="W10" i="47" s="1"/>
  <c r="V10" i="47" a="1"/>
  <c r="V10" i="47" s="1"/>
  <c r="U10" i="47" a="1"/>
  <c r="U10" i="47" s="1"/>
  <c r="T10" i="47" a="1"/>
  <c r="T10" i="47" s="1"/>
  <c r="S10" i="47" a="1"/>
  <c r="S10" i="47" s="1"/>
  <c r="R10" i="47" a="1"/>
  <c r="R10" i="47" s="1"/>
  <c r="Q10" i="47" a="1"/>
  <c r="Q10" i="47" s="1"/>
  <c r="P10" i="47" a="1"/>
  <c r="P10" i="47" s="1"/>
  <c r="O10" i="47" a="1"/>
  <c r="O10" i="47" s="1"/>
  <c r="N10" i="47" a="1"/>
  <c r="N10" i="47" s="1"/>
  <c r="M10" i="47" a="1"/>
  <c r="M10" i="47" s="1"/>
  <c r="L10" i="47" a="1"/>
  <c r="L10" i="47" s="1"/>
  <c r="K10" i="47" a="1"/>
  <c r="K10" i="47" s="1"/>
  <c r="J10" i="47" a="1"/>
  <c r="J10" i="47" s="1"/>
  <c r="AT104" i="46" a="1"/>
  <c r="AT104" i="46" s="1"/>
  <c r="AS104" i="46" a="1"/>
  <c r="AS104" i="46" s="1"/>
  <c r="AR104" i="46" a="1"/>
  <c r="AR104" i="46" s="1"/>
  <c r="AQ104" i="46" a="1"/>
  <c r="AQ104" i="46" s="1"/>
  <c r="AP104" i="46" a="1"/>
  <c r="AP104" i="46" s="1"/>
  <c r="AM104" i="46" a="1"/>
  <c r="AM104" i="46" s="1"/>
  <c r="AL104" i="46" a="1"/>
  <c r="AL104" i="46" s="1"/>
  <c r="AK104" i="46" a="1"/>
  <c r="AK104" i="46" s="1"/>
  <c r="AJ104" i="46" a="1"/>
  <c r="AJ104" i="46" s="1"/>
  <c r="AI104" i="46" a="1"/>
  <c r="AI104" i="46" s="1"/>
  <c r="AH104" i="46" a="1"/>
  <c r="AH104" i="46" s="1"/>
  <c r="AG104" i="46" a="1"/>
  <c r="AG104" i="46" s="1"/>
  <c r="AF104" i="46" a="1"/>
  <c r="AF104" i="46" s="1"/>
  <c r="AE104" i="46" a="1"/>
  <c r="AE104" i="46" s="1"/>
  <c r="AD104" i="46" a="1"/>
  <c r="AD104" i="46" s="1"/>
  <c r="AC104" i="46" a="1"/>
  <c r="AC104" i="46" s="1"/>
  <c r="AB104" i="46" a="1"/>
  <c r="AB104" i="46" s="1"/>
  <c r="AA104" i="46" a="1"/>
  <c r="AA104" i="46" s="1"/>
  <c r="Z104" i="46" a="1"/>
  <c r="Z104" i="46" s="1"/>
  <c r="Y104" i="46" a="1"/>
  <c r="Y104" i="46" s="1"/>
  <c r="X104" i="46" a="1"/>
  <c r="X104" i="46" s="1"/>
  <c r="W104" i="46" a="1"/>
  <c r="W104" i="46" s="1"/>
  <c r="V104" i="46" a="1"/>
  <c r="V104" i="46" s="1"/>
  <c r="U104" i="46" a="1"/>
  <c r="U104" i="46" s="1"/>
  <c r="T104" i="46" a="1"/>
  <c r="T104" i="46" s="1"/>
  <c r="S104" i="46" a="1"/>
  <c r="S104" i="46" s="1"/>
  <c r="R104" i="46" a="1"/>
  <c r="R104" i="46" s="1"/>
  <c r="Q104" i="46" a="1"/>
  <c r="Q104" i="46" s="1"/>
  <c r="P104" i="46" a="1"/>
  <c r="P104" i="46" s="1"/>
  <c r="O104" i="46" a="1"/>
  <c r="O104" i="46" s="1"/>
  <c r="N104" i="46" a="1"/>
  <c r="N104" i="46" s="1"/>
  <c r="M104" i="46" a="1"/>
  <c r="M104" i="46" s="1"/>
  <c r="L104" i="46" a="1"/>
  <c r="L104" i="46" s="1"/>
  <c r="K104" i="46" a="1"/>
  <c r="K104" i="46" s="1"/>
  <c r="J104" i="46" a="1"/>
  <c r="J104" i="46" s="1"/>
  <c r="AT103" i="46" a="1"/>
  <c r="AT103" i="46" s="1"/>
  <c r="AS103" i="46" a="1"/>
  <c r="AS103" i="46" s="1"/>
  <c r="AR103" i="46" a="1"/>
  <c r="AR103" i="46" s="1"/>
  <c r="AQ103" i="46" a="1"/>
  <c r="AQ103" i="46" s="1"/>
  <c r="AP103" i="46" a="1"/>
  <c r="AP103" i="46" s="1"/>
  <c r="AM103" i="46" a="1"/>
  <c r="AM103" i="46" s="1"/>
  <c r="AL103" i="46" a="1"/>
  <c r="AL103" i="46" s="1"/>
  <c r="AK103" i="46" a="1"/>
  <c r="AK103" i="46" s="1"/>
  <c r="AJ103" i="46" a="1"/>
  <c r="AJ103" i="46" s="1"/>
  <c r="AI103" i="46" a="1"/>
  <c r="AI103" i="46" s="1"/>
  <c r="AH103" i="46" a="1"/>
  <c r="AH103" i="46" s="1"/>
  <c r="AG103" i="46" a="1"/>
  <c r="AG103" i="46" s="1"/>
  <c r="AF103" i="46" a="1"/>
  <c r="AF103" i="46" s="1"/>
  <c r="AE103" i="46" a="1"/>
  <c r="AE103" i="46" s="1"/>
  <c r="AD103" i="46" a="1"/>
  <c r="AD103" i="46" s="1"/>
  <c r="AC103" i="46" a="1"/>
  <c r="AC103" i="46" s="1"/>
  <c r="AB103" i="46" a="1"/>
  <c r="AB103" i="46" s="1"/>
  <c r="AA103" i="46" a="1"/>
  <c r="AA103" i="46" s="1"/>
  <c r="Z103" i="46" a="1"/>
  <c r="Z103" i="46" s="1"/>
  <c r="Y103" i="46" a="1"/>
  <c r="Y103" i="46" s="1"/>
  <c r="X103" i="46" a="1"/>
  <c r="X103" i="46" s="1"/>
  <c r="W103" i="46" a="1"/>
  <c r="W103" i="46" s="1"/>
  <c r="V103" i="46" a="1"/>
  <c r="V103" i="46" s="1"/>
  <c r="U103" i="46" a="1"/>
  <c r="U103" i="46" s="1"/>
  <c r="T103" i="46" a="1"/>
  <c r="T103" i="46" s="1"/>
  <c r="S103" i="46" a="1"/>
  <c r="S103" i="46" s="1"/>
  <c r="R103" i="46" a="1"/>
  <c r="R103" i="46" s="1"/>
  <c r="Q103" i="46" a="1"/>
  <c r="Q103" i="46" s="1"/>
  <c r="P103" i="46" a="1"/>
  <c r="P103" i="46" s="1"/>
  <c r="O103" i="46" a="1"/>
  <c r="O103" i="46" s="1"/>
  <c r="N103" i="46" a="1"/>
  <c r="N103" i="46" s="1"/>
  <c r="M103" i="46" a="1"/>
  <c r="M103" i="46" s="1"/>
  <c r="L103" i="46" a="1"/>
  <c r="L103" i="46" s="1"/>
  <c r="K103" i="46" a="1"/>
  <c r="K103" i="46" s="1"/>
  <c r="J103" i="46" a="1"/>
  <c r="J103" i="46" s="1"/>
  <c r="AT101" i="46" a="1"/>
  <c r="AT101" i="46" s="1"/>
  <c r="AS101" i="46" a="1"/>
  <c r="AS101" i="46" s="1"/>
  <c r="AR101" i="46" a="1"/>
  <c r="AR101" i="46" s="1"/>
  <c r="AQ101" i="46" a="1"/>
  <c r="AQ101" i="46" s="1"/>
  <c r="AP101" i="46" a="1"/>
  <c r="AP101" i="46" s="1"/>
  <c r="AM101" i="46" a="1"/>
  <c r="AM101" i="46" s="1"/>
  <c r="AL101" i="46" a="1"/>
  <c r="AL101" i="46" s="1"/>
  <c r="AK101" i="46" a="1"/>
  <c r="AK101" i="46" s="1"/>
  <c r="AJ101" i="46" a="1"/>
  <c r="AJ101" i="46" s="1"/>
  <c r="AI101" i="46" a="1"/>
  <c r="AI101" i="46" s="1"/>
  <c r="AH101" i="46" a="1"/>
  <c r="AH101" i="46" s="1"/>
  <c r="AG101" i="46" a="1"/>
  <c r="AG101" i="46" s="1"/>
  <c r="AF101" i="46" a="1"/>
  <c r="AF101" i="46" s="1"/>
  <c r="AE101" i="46" a="1"/>
  <c r="AE101" i="46" s="1"/>
  <c r="AD101" i="46" a="1"/>
  <c r="AD101" i="46" s="1"/>
  <c r="AC101" i="46" a="1"/>
  <c r="AC101" i="46" s="1"/>
  <c r="AB101" i="46" a="1"/>
  <c r="AB101" i="46" s="1"/>
  <c r="AA101" i="46" a="1"/>
  <c r="AA101" i="46" s="1"/>
  <c r="Z101" i="46" a="1"/>
  <c r="Z101" i="46" s="1"/>
  <c r="Y101" i="46" a="1"/>
  <c r="Y101" i="46" s="1"/>
  <c r="X101" i="46" a="1"/>
  <c r="X101" i="46" s="1"/>
  <c r="W101" i="46" a="1"/>
  <c r="W101" i="46" s="1"/>
  <c r="V101" i="46" a="1"/>
  <c r="V101" i="46" s="1"/>
  <c r="U101" i="46" a="1"/>
  <c r="U101" i="46" s="1"/>
  <c r="T101" i="46" a="1"/>
  <c r="T101" i="46" s="1"/>
  <c r="S101" i="46" a="1"/>
  <c r="S101" i="46" s="1"/>
  <c r="R101" i="46" a="1"/>
  <c r="R101" i="46" s="1"/>
  <c r="Q101" i="46" a="1"/>
  <c r="Q101" i="46" s="1"/>
  <c r="P101" i="46" a="1"/>
  <c r="P101" i="46" s="1"/>
  <c r="O101" i="46" a="1"/>
  <c r="O101" i="46" s="1"/>
  <c r="N101" i="46" a="1"/>
  <c r="N101" i="46" s="1"/>
  <c r="M101" i="46" a="1"/>
  <c r="M101" i="46" s="1"/>
  <c r="L101" i="46" a="1"/>
  <c r="L101" i="46" s="1"/>
  <c r="K101" i="46" a="1"/>
  <c r="K101" i="46" s="1"/>
  <c r="J101" i="46" a="1"/>
  <c r="J101" i="46" s="1"/>
  <c r="AT100" i="46" a="1"/>
  <c r="AT100" i="46" s="1"/>
  <c r="AS100" i="46" a="1"/>
  <c r="AS100" i="46" s="1"/>
  <c r="AR100" i="46" a="1"/>
  <c r="AR100" i="46" s="1"/>
  <c r="AQ100" i="46" a="1"/>
  <c r="AQ100" i="46" s="1"/>
  <c r="AP100" i="46" a="1"/>
  <c r="AP100" i="46" s="1"/>
  <c r="AM100" i="46" a="1"/>
  <c r="AM100" i="46" s="1"/>
  <c r="AL100" i="46" a="1"/>
  <c r="AL100" i="46" s="1"/>
  <c r="AK100" i="46" a="1"/>
  <c r="AK100" i="46" s="1"/>
  <c r="AJ100" i="46" a="1"/>
  <c r="AJ100" i="46" s="1"/>
  <c r="AI100" i="46" a="1"/>
  <c r="AI100" i="46" s="1"/>
  <c r="AH100" i="46" a="1"/>
  <c r="AH100" i="46" s="1"/>
  <c r="AG100" i="46" a="1"/>
  <c r="AG100" i="46" s="1"/>
  <c r="AF100" i="46" a="1"/>
  <c r="AF100" i="46" s="1"/>
  <c r="AE100" i="46" a="1"/>
  <c r="AE100" i="46" s="1"/>
  <c r="AD100" i="46" a="1"/>
  <c r="AD100" i="46" s="1"/>
  <c r="AC100" i="46" a="1"/>
  <c r="AC100" i="46" s="1"/>
  <c r="AB100" i="46" a="1"/>
  <c r="AB100" i="46" s="1"/>
  <c r="AA100" i="46" a="1"/>
  <c r="AA100" i="46" s="1"/>
  <c r="Z100" i="46" a="1"/>
  <c r="Z100" i="46" s="1"/>
  <c r="Y100" i="46" a="1"/>
  <c r="Y100" i="46" s="1"/>
  <c r="X100" i="46" a="1"/>
  <c r="X100" i="46" s="1"/>
  <c r="W100" i="46" a="1"/>
  <c r="W100" i="46" s="1"/>
  <c r="V100" i="46" a="1"/>
  <c r="V100" i="46" s="1"/>
  <c r="U100" i="46" a="1"/>
  <c r="U100" i="46" s="1"/>
  <c r="T100" i="46" a="1"/>
  <c r="T100" i="46" s="1"/>
  <c r="S100" i="46" a="1"/>
  <c r="S100" i="46" s="1"/>
  <c r="R100" i="46" a="1"/>
  <c r="R100" i="46" s="1"/>
  <c r="Q100" i="46" a="1"/>
  <c r="Q100" i="46" s="1"/>
  <c r="P100" i="46" a="1"/>
  <c r="P100" i="46" s="1"/>
  <c r="O100" i="46" a="1"/>
  <c r="O100" i="46" s="1"/>
  <c r="N100" i="46" a="1"/>
  <c r="N100" i="46" s="1"/>
  <c r="M100" i="46" a="1"/>
  <c r="M100" i="46" s="1"/>
  <c r="L100" i="46" a="1"/>
  <c r="L100" i="46" s="1"/>
  <c r="K100" i="46" a="1"/>
  <c r="K100" i="46" s="1"/>
  <c r="J100" i="46" a="1"/>
  <c r="J100" i="46" s="1"/>
  <c r="AT98" i="46" a="1"/>
  <c r="AT98" i="46" s="1"/>
  <c r="AS98" i="46" a="1"/>
  <c r="AS98" i="46" s="1"/>
  <c r="AR98" i="46" a="1"/>
  <c r="AR98" i="46" s="1"/>
  <c r="AQ98" i="46" a="1"/>
  <c r="AQ98" i="46" s="1"/>
  <c r="AP98" i="46" a="1"/>
  <c r="AP98" i="46" s="1"/>
  <c r="AM98" i="46" a="1"/>
  <c r="AM98" i="46" s="1"/>
  <c r="AL98" i="46" a="1"/>
  <c r="AL98" i="46" s="1"/>
  <c r="AK98" i="46" a="1"/>
  <c r="AK98" i="46" s="1"/>
  <c r="AJ98" i="46" a="1"/>
  <c r="AJ98" i="46" s="1"/>
  <c r="AI98" i="46" a="1"/>
  <c r="AI98" i="46" s="1"/>
  <c r="AH98" i="46" a="1"/>
  <c r="AH98" i="46" s="1"/>
  <c r="AG98" i="46" a="1"/>
  <c r="AG98" i="46" s="1"/>
  <c r="AF98" i="46" a="1"/>
  <c r="AF98" i="46" s="1"/>
  <c r="AE98" i="46" a="1"/>
  <c r="AE98" i="46" s="1"/>
  <c r="AD98" i="46" a="1"/>
  <c r="AD98" i="46" s="1"/>
  <c r="AC98" i="46" a="1"/>
  <c r="AC98" i="46" s="1"/>
  <c r="AB98" i="46" a="1"/>
  <c r="AB98" i="46" s="1"/>
  <c r="AA98" i="46" a="1"/>
  <c r="AA98" i="46" s="1"/>
  <c r="Z98" i="46" a="1"/>
  <c r="Z98" i="46" s="1"/>
  <c r="Y98" i="46" a="1"/>
  <c r="Y98" i="46" s="1"/>
  <c r="X98" i="46" a="1"/>
  <c r="X98" i="46" s="1"/>
  <c r="W98" i="46" a="1"/>
  <c r="W98" i="46" s="1"/>
  <c r="V98" i="46" a="1"/>
  <c r="V98" i="46" s="1"/>
  <c r="U98" i="46" a="1"/>
  <c r="U98" i="46" s="1"/>
  <c r="T98" i="46" a="1"/>
  <c r="T98" i="46" s="1"/>
  <c r="S98" i="46" a="1"/>
  <c r="S98" i="46" s="1"/>
  <c r="R98" i="46" a="1"/>
  <c r="R98" i="46" s="1"/>
  <c r="Q98" i="46" a="1"/>
  <c r="Q98" i="46" s="1"/>
  <c r="P98" i="46" a="1"/>
  <c r="P98" i="46" s="1"/>
  <c r="O98" i="46" a="1"/>
  <c r="O98" i="46" s="1"/>
  <c r="N98" i="46" a="1"/>
  <c r="N98" i="46" s="1"/>
  <c r="M98" i="46" a="1"/>
  <c r="M98" i="46" s="1"/>
  <c r="L98" i="46" a="1"/>
  <c r="L98" i="46" s="1"/>
  <c r="K98" i="46" a="1"/>
  <c r="K98" i="46" s="1"/>
  <c r="J98" i="46" a="1"/>
  <c r="J98" i="46" s="1"/>
  <c r="AT97" i="46" a="1"/>
  <c r="AT97" i="46" s="1"/>
  <c r="AS97" i="46" a="1"/>
  <c r="AS97" i="46" s="1"/>
  <c r="AR97" i="46" a="1"/>
  <c r="AR97" i="46" s="1"/>
  <c r="AQ97" i="46" a="1"/>
  <c r="AQ97" i="46" s="1"/>
  <c r="AP97" i="46" a="1"/>
  <c r="AP97" i="46" s="1"/>
  <c r="AM97" i="46" a="1"/>
  <c r="AM97" i="46" s="1"/>
  <c r="AL97" i="46" a="1"/>
  <c r="AL97" i="46" s="1"/>
  <c r="AK97" i="46" a="1"/>
  <c r="AK97" i="46" s="1"/>
  <c r="AJ97" i="46" a="1"/>
  <c r="AJ97" i="46" s="1"/>
  <c r="AI97" i="46" a="1"/>
  <c r="AI97" i="46" s="1"/>
  <c r="AH97" i="46" a="1"/>
  <c r="AH97" i="46" s="1"/>
  <c r="AG97" i="46" a="1"/>
  <c r="AG97" i="46" s="1"/>
  <c r="AF97" i="46" a="1"/>
  <c r="AF97" i="46" s="1"/>
  <c r="AE97" i="46" a="1"/>
  <c r="AE97" i="46" s="1"/>
  <c r="AD97" i="46" a="1"/>
  <c r="AD97" i="46" s="1"/>
  <c r="AC97" i="46" a="1"/>
  <c r="AC97" i="46" s="1"/>
  <c r="AB97" i="46" a="1"/>
  <c r="AB97" i="46" s="1"/>
  <c r="AA97" i="46" a="1"/>
  <c r="AA97" i="46" s="1"/>
  <c r="Z97" i="46" a="1"/>
  <c r="Z97" i="46" s="1"/>
  <c r="Y97" i="46" a="1"/>
  <c r="Y97" i="46" s="1"/>
  <c r="X97" i="46" a="1"/>
  <c r="X97" i="46" s="1"/>
  <c r="W97" i="46" a="1"/>
  <c r="W97" i="46" s="1"/>
  <c r="V97" i="46" a="1"/>
  <c r="V97" i="46" s="1"/>
  <c r="U97" i="46" a="1"/>
  <c r="U97" i="46" s="1"/>
  <c r="T97" i="46" a="1"/>
  <c r="T97" i="46" s="1"/>
  <c r="S97" i="46" a="1"/>
  <c r="S97" i="46" s="1"/>
  <c r="R97" i="46" a="1"/>
  <c r="R97" i="46" s="1"/>
  <c r="Q97" i="46" a="1"/>
  <c r="Q97" i="46" s="1"/>
  <c r="P97" i="46" a="1"/>
  <c r="P97" i="46" s="1"/>
  <c r="O97" i="46" a="1"/>
  <c r="O97" i="46" s="1"/>
  <c r="N97" i="46" a="1"/>
  <c r="N97" i="46" s="1"/>
  <c r="M97" i="46" a="1"/>
  <c r="M97" i="46" s="1"/>
  <c r="L97" i="46" a="1"/>
  <c r="L97" i="46" s="1"/>
  <c r="K97" i="46" a="1"/>
  <c r="K97" i="46" s="1"/>
  <c r="J97" i="46" a="1"/>
  <c r="J97" i="46" s="1"/>
  <c r="AT95" i="46" a="1"/>
  <c r="AT95" i="46" s="1"/>
  <c r="AS95" i="46" a="1"/>
  <c r="AS95" i="46" s="1"/>
  <c r="AR95" i="46" a="1"/>
  <c r="AR95" i="46" s="1"/>
  <c r="AQ95" i="46" a="1"/>
  <c r="AQ95" i="46" s="1"/>
  <c r="AP95" i="46" a="1"/>
  <c r="AP95" i="46" s="1"/>
  <c r="AM95" i="46" a="1"/>
  <c r="AM95" i="46" s="1"/>
  <c r="AL95" i="46" a="1"/>
  <c r="AL95" i="46" s="1"/>
  <c r="AK95" i="46" a="1"/>
  <c r="AK95" i="46" s="1"/>
  <c r="AJ95" i="46" a="1"/>
  <c r="AJ95" i="46" s="1"/>
  <c r="AI95" i="46" a="1"/>
  <c r="AI95" i="46" s="1"/>
  <c r="AH95" i="46" a="1"/>
  <c r="AH95" i="46" s="1"/>
  <c r="AG95" i="46" a="1"/>
  <c r="AG95" i="46" s="1"/>
  <c r="AF95" i="46" a="1"/>
  <c r="AF95" i="46" s="1"/>
  <c r="AE95" i="46" a="1"/>
  <c r="AE95" i="46" s="1"/>
  <c r="AD95" i="46" a="1"/>
  <c r="AD95" i="46" s="1"/>
  <c r="AC95" i="46" a="1"/>
  <c r="AC95" i="46" s="1"/>
  <c r="AB95" i="46" a="1"/>
  <c r="AB95" i="46" s="1"/>
  <c r="AA95" i="46" a="1"/>
  <c r="AA95" i="46" s="1"/>
  <c r="Z95" i="46" a="1"/>
  <c r="Z95" i="46" s="1"/>
  <c r="Y95" i="46" a="1"/>
  <c r="Y95" i="46" s="1"/>
  <c r="X95" i="46" a="1"/>
  <c r="X95" i="46" s="1"/>
  <c r="W95" i="46" a="1"/>
  <c r="W95" i="46" s="1"/>
  <c r="V95" i="46" a="1"/>
  <c r="V95" i="46" s="1"/>
  <c r="U95" i="46" a="1"/>
  <c r="U95" i="46" s="1"/>
  <c r="T95" i="46" a="1"/>
  <c r="T95" i="46" s="1"/>
  <c r="S95" i="46" a="1"/>
  <c r="S95" i="46" s="1"/>
  <c r="R95" i="46" a="1"/>
  <c r="R95" i="46" s="1"/>
  <c r="Q95" i="46" a="1"/>
  <c r="Q95" i="46" s="1"/>
  <c r="P95" i="46" a="1"/>
  <c r="P95" i="46" s="1"/>
  <c r="O95" i="46" a="1"/>
  <c r="O95" i="46" s="1"/>
  <c r="N95" i="46" a="1"/>
  <c r="N95" i="46" s="1"/>
  <c r="M95" i="46" a="1"/>
  <c r="M95" i="46" s="1"/>
  <c r="L95" i="46" a="1"/>
  <c r="L95" i="46" s="1"/>
  <c r="K95" i="46" a="1"/>
  <c r="K95" i="46" s="1"/>
  <c r="J95" i="46" a="1"/>
  <c r="J95" i="46" s="1"/>
  <c r="AT94" i="46" a="1"/>
  <c r="AT94" i="46" s="1"/>
  <c r="AS94" i="46" a="1"/>
  <c r="AS94" i="46" s="1"/>
  <c r="AR94" i="46" a="1"/>
  <c r="AR94" i="46" s="1"/>
  <c r="AQ94" i="46" a="1"/>
  <c r="AQ94" i="46" s="1"/>
  <c r="AP94" i="46" a="1"/>
  <c r="AP94" i="46" s="1"/>
  <c r="AM94" i="46" a="1"/>
  <c r="AM94" i="46" s="1"/>
  <c r="AL94" i="46" a="1"/>
  <c r="AL94" i="46" s="1"/>
  <c r="AK94" i="46" a="1"/>
  <c r="AK94" i="46" s="1"/>
  <c r="AJ94" i="46" a="1"/>
  <c r="AJ94" i="46" s="1"/>
  <c r="AI94" i="46" a="1"/>
  <c r="AI94" i="46" s="1"/>
  <c r="AH94" i="46" a="1"/>
  <c r="AH94" i="46" s="1"/>
  <c r="AG94" i="46" a="1"/>
  <c r="AG94" i="46" s="1"/>
  <c r="AF94" i="46" a="1"/>
  <c r="AF94" i="46" s="1"/>
  <c r="AE94" i="46" a="1"/>
  <c r="AE94" i="46" s="1"/>
  <c r="AD94" i="46" a="1"/>
  <c r="AD94" i="46" s="1"/>
  <c r="AC94" i="46" a="1"/>
  <c r="AC94" i="46" s="1"/>
  <c r="AB94" i="46" a="1"/>
  <c r="AB94" i="46" s="1"/>
  <c r="AA94" i="46" a="1"/>
  <c r="AA94" i="46" s="1"/>
  <c r="Z94" i="46" a="1"/>
  <c r="Z94" i="46" s="1"/>
  <c r="Y94" i="46" a="1"/>
  <c r="Y94" i="46" s="1"/>
  <c r="X94" i="46" a="1"/>
  <c r="X94" i="46" s="1"/>
  <c r="W94" i="46" a="1"/>
  <c r="W94" i="46" s="1"/>
  <c r="V94" i="46" a="1"/>
  <c r="V94" i="46" s="1"/>
  <c r="U94" i="46" a="1"/>
  <c r="U94" i="46" s="1"/>
  <c r="T94" i="46" a="1"/>
  <c r="T94" i="46" s="1"/>
  <c r="S94" i="46" a="1"/>
  <c r="S94" i="46" s="1"/>
  <c r="R94" i="46" a="1"/>
  <c r="R94" i="46" s="1"/>
  <c r="Q94" i="46" a="1"/>
  <c r="Q94" i="46" s="1"/>
  <c r="P94" i="46" a="1"/>
  <c r="P94" i="46" s="1"/>
  <c r="O94" i="46" a="1"/>
  <c r="O94" i="46" s="1"/>
  <c r="N94" i="46" a="1"/>
  <c r="N94" i="46" s="1"/>
  <c r="M94" i="46" a="1"/>
  <c r="M94" i="46" s="1"/>
  <c r="L94" i="46" a="1"/>
  <c r="L94" i="46" s="1"/>
  <c r="K94" i="46" a="1"/>
  <c r="K94" i="46" s="1"/>
  <c r="J94" i="46" a="1"/>
  <c r="J94" i="46" s="1"/>
  <c r="AT92" i="46" a="1"/>
  <c r="AT92" i="46" s="1"/>
  <c r="AS92" i="46" a="1"/>
  <c r="AS92" i="46" s="1"/>
  <c r="AR92" i="46" a="1"/>
  <c r="AR92" i="46" s="1"/>
  <c r="AQ92" i="46" a="1"/>
  <c r="AQ92" i="46" s="1"/>
  <c r="AP92" i="46" a="1"/>
  <c r="AP92" i="46" s="1"/>
  <c r="AM92" i="46" a="1"/>
  <c r="AM92" i="46" s="1"/>
  <c r="AL92" i="46" a="1"/>
  <c r="AL92" i="46" s="1"/>
  <c r="AK92" i="46" a="1"/>
  <c r="AK92" i="46" s="1"/>
  <c r="AJ92" i="46" a="1"/>
  <c r="AJ92" i="46" s="1"/>
  <c r="AI92" i="46" a="1"/>
  <c r="AI92" i="46" s="1"/>
  <c r="AH92" i="46" a="1"/>
  <c r="AH92" i="46" s="1"/>
  <c r="AG92" i="46" a="1"/>
  <c r="AG92" i="46" s="1"/>
  <c r="AF92" i="46" a="1"/>
  <c r="AF92" i="46" s="1"/>
  <c r="AE92" i="46" a="1"/>
  <c r="AE92" i="46" s="1"/>
  <c r="AD92" i="46" a="1"/>
  <c r="AD92" i="46" s="1"/>
  <c r="AC92" i="46" a="1"/>
  <c r="AC92" i="46" s="1"/>
  <c r="AB92" i="46" a="1"/>
  <c r="AB92" i="46" s="1"/>
  <c r="AA92" i="46" a="1"/>
  <c r="AA92" i="46" s="1"/>
  <c r="Z92" i="46" a="1"/>
  <c r="Z92" i="46" s="1"/>
  <c r="Y92" i="46" a="1"/>
  <c r="Y92" i="46" s="1"/>
  <c r="X92" i="46" a="1"/>
  <c r="X92" i="46" s="1"/>
  <c r="W92" i="46" a="1"/>
  <c r="W92" i="46" s="1"/>
  <c r="V92" i="46" a="1"/>
  <c r="V92" i="46" s="1"/>
  <c r="U92" i="46" a="1"/>
  <c r="U92" i="46" s="1"/>
  <c r="T92" i="46" a="1"/>
  <c r="T92" i="46" s="1"/>
  <c r="S92" i="46" a="1"/>
  <c r="S92" i="46" s="1"/>
  <c r="R92" i="46" a="1"/>
  <c r="R92" i="46" s="1"/>
  <c r="Q92" i="46" a="1"/>
  <c r="Q92" i="46" s="1"/>
  <c r="P92" i="46" a="1"/>
  <c r="P92" i="46" s="1"/>
  <c r="O92" i="46" a="1"/>
  <c r="O92" i="46" s="1"/>
  <c r="N92" i="46" a="1"/>
  <c r="N92" i="46" s="1"/>
  <c r="M92" i="46" a="1"/>
  <c r="M92" i="46" s="1"/>
  <c r="L92" i="46" a="1"/>
  <c r="L92" i="46" s="1"/>
  <c r="K92" i="46" a="1"/>
  <c r="K92" i="46" s="1"/>
  <c r="J92" i="46" a="1"/>
  <c r="J92" i="46" s="1"/>
  <c r="AT91" i="46" a="1"/>
  <c r="AT91" i="46" s="1"/>
  <c r="AS91" i="46" a="1"/>
  <c r="AS91" i="46" s="1"/>
  <c r="AR91" i="46" a="1"/>
  <c r="AR91" i="46" s="1"/>
  <c r="AQ91" i="46" a="1"/>
  <c r="AQ91" i="46" s="1"/>
  <c r="AP91" i="46" a="1"/>
  <c r="AP91" i="46" s="1"/>
  <c r="AM91" i="46" a="1"/>
  <c r="AM91" i="46" s="1"/>
  <c r="AL91" i="46" a="1"/>
  <c r="AL91" i="46" s="1"/>
  <c r="AK91" i="46" a="1"/>
  <c r="AK91" i="46" s="1"/>
  <c r="AJ91" i="46" a="1"/>
  <c r="AJ91" i="46" s="1"/>
  <c r="AI91" i="46" a="1"/>
  <c r="AI91" i="46" s="1"/>
  <c r="AH91" i="46" a="1"/>
  <c r="AH91" i="46" s="1"/>
  <c r="AG91" i="46" a="1"/>
  <c r="AG91" i="46" s="1"/>
  <c r="AF91" i="46" a="1"/>
  <c r="AF91" i="46" s="1"/>
  <c r="AE91" i="46" a="1"/>
  <c r="AE91" i="46" s="1"/>
  <c r="AD91" i="46" a="1"/>
  <c r="AD91" i="46" s="1"/>
  <c r="AC91" i="46" a="1"/>
  <c r="AC91" i="46" s="1"/>
  <c r="AB91" i="46" a="1"/>
  <c r="AB91" i="46" s="1"/>
  <c r="AA91" i="46" a="1"/>
  <c r="AA91" i="46" s="1"/>
  <c r="Z91" i="46" a="1"/>
  <c r="Z91" i="46" s="1"/>
  <c r="Y91" i="46" a="1"/>
  <c r="Y91" i="46" s="1"/>
  <c r="X91" i="46" a="1"/>
  <c r="X91" i="46" s="1"/>
  <c r="W91" i="46" a="1"/>
  <c r="W91" i="46" s="1"/>
  <c r="V91" i="46" a="1"/>
  <c r="V91" i="46" s="1"/>
  <c r="U91" i="46" a="1"/>
  <c r="U91" i="46" s="1"/>
  <c r="T91" i="46" a="1"/>
  <c r="T91" i="46" s="1"/>
  <c r="S91" i="46" a="1"/>
  <c r="S91" i="46" s="1"/>
  <c r="R91" i="46" a="1"/>
  <c r="R91" i="46" s="1"/>
  <c r="Q91" i="46" a="1"/>
  <c r="Q91" i="46" s="1"/>
  <c r="P91" i="46" a="1"/>
  <c r="P91" i="46" s="1"/>
  <c r="O91" i="46" a="1"/>
  <c r="O91" i="46" s="1"/>
  <c r="N91" i="46" a="1"/>
  <c r="N91" i="46" s="1"/>
  <c r="M91" i="46" a="1"/>
  <c r="M91" i="46" s="1"/>
  <c r="L91" i="46" a="1"/>
  <c r="L91" i="46" s="1"/>
  <c r="K91" i="46" a="1"/>
  <c r="K91" i="46" s="1"/>
  <c r="J91" i="46" a="1"/>
  <c r="J91" i="46" s="1"/>
  <c r="AT89" i="46" a="1"/>
  <c r="AT89" i="46" s="1"/>
  <c r="AS89" i="46" a="1"/>
  <c r="AS89" i="46" s="1"/>
  <c r="AR89" i="46" a="1"/>
  <c r="AR89" i="46" s="1"/>
  <c r="AQ89" i="46" a="1"/>
  <c r="AQ89" i="46" s="1"/>
  <c r="AP89" i="46" a="1"/>
  <c r="AP89" i="46" s="1"/>
  <c r="AM89" i="46" a="1"/>
  <c r="AM89" i="46" s="1"/>
  <c r="AL89" i="46" a="1"/>
  <c r="AL89" i="46" s="1"/>
  <c r="AK89" i="46" a="1"/>
  <c r="AK89" i="46" s="1"/>
  <c r="AJ89" i="46" a="1"/>
  <c r="AJ89" i="46" s="1"/>
  <c r="AI89" i="46" a="1"/>
  <c r="AI89" i="46" s="1"/>
  <c r="AH89" i="46" a="1"/>
  <c r="AH89" i="46" s="1"/>
  <c r="AG89" i="46"/>
  <c r="AG89" i="46" a="1"/>
  <c r="AF89" i="46" a="1"/>
  <c r="AF89" i="46" s="1"/>
  <c r="AE89" i="46"/>
  <c r="AE89" i="46" a="1"/>
  <c r="AD89" i="46" a="1"/>
  <c r="AD89" i="46" s="1"/>
  <c r="AC89" i="46"/>
  <c r="AC89" i="46" a="1"/>
  <c r="AB89" i="46" a="1"/>
  <c r="AB89" i="46" s="1"/>
  <c r="AA89" i="46"/>
  <c r="AA89" i="46" a="1"/>
  <c r="Z89" i="46" a="1"/>
  <c r="Z89" i="46" s="1"/>
  <c r="Y89" i="46"/>
  <c r="Y89" i="46" a="1"/>
  <c r="X89" i="46" a="1"/>
  <c r="X89" i="46" s="1"/>
  <c r="W89" i="46"/>
  <c r="W89" i="46" a="1"/>
  <c r="V89" i="46" a="1"/>
  <c r="V89" i="46" s="1"/>
  <c r="U89" i="46"/>
  <c r="U89" i="46" a="1"/>
  <c r="T89" i="46" a="1"/>
  <c r="T89" i="46" s="1"/>
  <c r="S89" i="46"/>
  <c r="S89" i="46" a="1"/>
  <c r="R89" i="46" a="1"/>
  <c r="R89" i="46" s="1"/>
  <c r="Q89" i="46"/>
  <c r="Q89" i="46" a="1"/>
  <c r="P89" i="46" a="1"/>
  <c r="P89" i="46" s="1"/>
  <c r="O89" i="46"/>
  <c r="O89" i="46" a="1"/>
  <c r="N89" i="46" a="1"/>
  <c r="N89" i="46" s="1"/>
  <c r="M89" i="46"/>
  <c r="M89" i="46" a="1"/>
  <c r="L89" i="46" a="1"/>
  <c r="L89" i="46" s="1"/>
  <c r="K89" i="46"/>
  <c r="K89" i="46" a="1"/>
  <c r="J89" i="46" a="1"/>
  <c r="J89" i="46" s="1"/>
  <c r="AT88" i="46"/>
  <c r="AT88" i="46" a="1"/>
  <c r="AS88" i="46" a="1"/>
  <c r="AS88" i="46" s="1"/>
  <c r="AR88" i="46"/>
  <c r="AR88" i="46" a="1"/>
  <c r="AQ88" i="46" a="1"/>
  <c r="AQ88" i="46" s="1"/>
  <c r="AP88" i="46"/>
  <c r="AP88" i="46" a="1"/>
  <c r="AM88" i="46" a="1"/>
  <c r="AM88" i="46" s="1"/>
  <c r="AL88" i="46"/>
  <c r="AL88" i="46" a="1"/>
  <c r="AK88" i="46" a="1"/>
  <c r="AK88" i="46" s="1"/>
  <c r="AJ88" i="46"/>
  <c r="AJ88" i="46" a="1"/>
  <c r="AI88" i="46" a="1"/>
  <c r="AI88" i="46" s="1"/>
  <c r="AH88" i="46"/>
  <c r="AH88" i="46" a="1"/>
  <c r="AG88" i="46" a="1"/>
  <c r="AG88" i="46" s="1"/>
  <c r="AF88" i="46"/>
  <c r="AF88" i="46" a="1"/>
  <c r="AE88" i="46" a="1"/>
  <c r="AE88" i="46" s="1"/>
  <c r="AD88" i="46"/>
  <c r="AD88" i="46" a="1"/>
  <c r="AC88" i="46" a="1"/>
  <c r="AC88" i="46" s="1"/>
  <c r="AB88" i="46"/>
  <c r="AB88" i="46" a="1"/>
  <c r="AA88" i="46" a="1"/>
  <c r="AA88" i="46" s="1"/>
  <c r="Z88" i="46"/>
  <c r="Z88" i="46" a="1"/>
  <c r="Y88" i="46" a="1"/>
  <c r="Y88" i="46" s="1"/>
  <c r="X88" i="46"/>
  <c r="X88" i="46" a="1"/>
  <c r="W88" i="46" a="1"/>
  <c r="W88" i="46" s="1"/>
  <c r="V88" i="46"/>
  <c r="V88" i="46" a="1"/>
  <c r="U88" i="46" a="1"/>
  <c r="U88" i="46" s="1"/>
  <c r="T88" i="46"/>
  <c r="T88" i="46" a="1"/>
  <c r="S88" i="46" a="1"/>
  <c r="S88" i="46" s="1"/>
  <c r="R88" i="46" a="1"/>
  <c r="R88" i="46" s="1"/>
  <c r="Q88" i="46" a="1"/>
  <c r="Q88" i="46" s="1"/>
  <c r="P88" i="46" a="1"/>
  <c r="P88" i="46" s="1"/>
  <c r="O88" i="46" a="1"/>
  <c r="O88" i="46" s="1"/>
  <c r="N88" i="46" a="1"/>
  <c r="N88" i="46" s="1"/>
  <c r="M88" i="46" a="1"/>
  <c r="M88" i="46" s="1"/>
  <c r="L88" i="46"/>
  <c r="L88" i="46" a="1"/>
  <c r="K88" i="46" a="1"/>
  <c r="K88" i="46" s="1"/>
  <c r="J88" i="46" a="1"/>
  <c r="J88" i="46" s="1"/>
  <c r="AT86" i="46" a="1"/>
  <c r="AT86" i="46" s="1"/>
  <c r="AS86" i="46" a="1"/>
  <c r="AS86" i="46" s="1"/>
  <c r="AR86" i="46" a="1"/>
  <c r="AR86" i="46" s="1"/>
  <c r="AQ86" i="46" a="1"/>
  <c r="AQ86" i="46" s="1"/>
  <c r="AP86" i="46" a="1"/>
  <c r="AP86" i="46" s="1"/>
  <c r="AM86" i="46"/>
  <c r="AM86" i="46" a="1"/>
  <c r="AL86" i="46" a="1"/>
  <c r="AL86" i="46" s="1"/>
  <c r="AK86" i="46" a="1"/>
  <c r="AK86" i="46" s="1"/>
  <c r="AJ86" i="46" a="1"/>
  <c r="AJ86" i="46" s="1"/>
  <c r="AI86" i="46" a="1"/>
  <c r="AI86" i="46" s="1"/>
  <c r="AH86" i="46" a="1"/>
  <c r="AH86" i="46" s="1"/>
  <c r="AG86" i="46" a="1"/>
  <c r="AG86" i="46" s="1"/>
  <c r="AF86" i="46" a="1"/>
  <c r="AF86" i="46" s="1"/>
  <c r="AE86" i="46"/>
  <c r="AE86" i="46" a="1"/>
  <c r="AD86" i="46" a="1"/>
  <c r="AD86" i="46" s="1"/>
  <c r="AC86" i="46" a="1"/>
  <c r="AC86" i="46" s="1"/>
  <c r="AB86" i="46" a="1"/>
  <c r="AB86" i="46" s="1"/>
  <c r="AA86" i="46" a="1"/>
  <c r="AA86" i="46" s="1"/>
  <c r="Z86" i="46" a="1"/>
  <c r="Z86" i="46" s="1"/>
  <c r="Y86" i="46" a="1"/>
  <c r="Y86" i="46" s="1"/>
  <c r="X86" i="46" a="1"/>
  <c r="X86" i="46" s="1"/>
  <c r="W86" i="46"/>
  <c r="W86" i="46" a="1"/>
  <c r="V86" i="46" a="1"/>
  <c r="V86" i="46" s="1"/>
  <c r="U86" i="46" a="1"/>
  <c r="U86" i="46" s="1"/>
  <c r="T86" i="46" a="1"/>
  <c r="T86" i="46" s="1"/>
  <c r="S86" i="46" a="1"/>
  <c r="S86" i="46" s="1"/>
  <c r="R86" i="46" a="1"/>
  <c r="R86" i="46" s="1"/>
  <c r="Q86" i="46" a="1"/>
  <c r="Q86" i="46" s="1"/>
  <c r="P86" i="46" a="1"/>
  <c r="P86" i="46" s="1"/>
  <c r="O86" i="46"/>
  <c r="O86" i="46" a="1"/>
  <c r="N86" i="46" a="1"/>
  <c r="N86" i="46" s="1"/>
  <c r="M86" i="46" a="1"/>
  <c r="M86" i="46" s="1"/>
  <c r="L86" i="46" a="1"/>
  <c r="L86" i="46" s="1"/>
  <c r="K86" i="46" a="1"/>
  <c r="K86" i="46" s="1"/>
  <c r="J86" i="46" a="1"/>
  <c r="J86" i="46" s="1"/>
  <c r="AT85" i="46" a="1"/>
  <c r="AT85" i="46" s="1"/>
  <c r="AS85" i="46" a="1"/>
  <c r="AS85" i="46" s="1"/>
  <c r="AR85" i="46"/>
  <c r="AR85" i="46" a="1"/>
  <c r="AQ85" i="46" a="1"/>
  <c r="AQ85" i="46" s="1"/>
  <c r="AP85" i="46" a="1"/>
  <c r="AP85" i="46" s="1"/>
  <c r="AM85" i="46" a="1"/>
  <c r="AM85" i="46" s="1"/>
  <c r="AL85" i="46" a="1"/>
  <c r="AL85" i="46" s="1"/>
  <c r="AK85" i="46" a="1"/>
  <c r="AK85" i="46" s="1"/>
  <c r="AJ85" i="46" a="1"/>
  <c r="AJ85" i="46" s="1"/>
  <c r="AI85" i="46" a="1"/>
  <c r="AI85" i="46" s="1"/>
  <c r="AH85" i="46"/>
  <c r="AH85" i="46" a="1"/>
  <c r="AG85" i="46" a="1"/>
  <c r="AG85" i="46" s="1"/>
  <c r="AF85" i="46" a="1"/>
  <c r="AF85" i="46" s="1"/>
  <c r="AE85" i="46" a="1"/>
  <c r="AE85" i="46" s="1"/>
  <c r="AD85" i="46" a="1"/>
  <c r="AD85" i="46" s="1"/>
  <c r="AC85" i="46" a="1"/>
  <c r="AC85" i="46" s="1"/>
  <c r="AB85" i="46" a="1"/>
  <c r="AB85" i="46" s="1"/>
  <c r="AA85" i="46" a="1"/>
  <c r="AA85" i="46" s="1"/>
  <c r="Z85" i="46"/>
  <c r="Z85" i="46" a="1"/>
  <c r="Y85" i="46" a="1"/>
  <c r="Y85" i="46" s="1"/>
  <c r="X85" i="46" a="1"/>
  <c r="X85" i="46" s="1"/>
  <c r="W85" i="46" a="1"/>
  <c r="W85" i="46" s="1"/>
  <c r="V85" i="46" a="1"/>
  <c r="V85" i="46" s="1"/>
  <c r="U85" i="46" a="1"/>
  <c r="U85" i="46" s="1"/>
  <c r="T85" i="46" a="1"/>
  <c r="T85" i="46" s="1"/>
  <c r="S85" i="46" a="1"/>
  <c r="S85" i="46" s="1"/>
  <c r="R85" i="46"/>
  <c r="R85" i="46" a="1"/>
  <c r="Q85" i="46" a="1"/>
  <c r="Q85" i="46" s="1"/>
  <c r="P85" i="46" a="1"/>
  <c r="P85" i="46" s="1"/>
  <c r="O85" i="46" a="1"/>
  <c r="O85" i="46" s="1"/>
  <c r="N85" i="46" a="1"/>
  <c r="N85" i="46" s="1"/>
  <c r="M85" i="46" a="1"/>
  <c r="M85" i="46" s="1"/>
  <c r="L85" i="46" a="1"/>
  <c r="L85" i="46" s="1"/>
  <c r="K85" i="46" a="1"/>
  <c r="K85" i="46" s="1"/>
  <c r="J85" i="46"/>
  <c r="J85" i="46" a="1"/>
  <c r="AT83" i="46" a="1"/>
  <c r="AT83" i="46" s="1"/>
  <c r="AS83" i="46" a="1"/>
  <c r="AS83" i="46" s="1"/>
  <c r="AR83" i="46" a="1"/>
  <c r="AR83" i="46" s="1"/>
  <c r="AQ83" i="46" a="1"/>
  <c r="AQ83" i="46" s="1"/>
  <c r="AP83" i="46" a="1"/>
  <c r="AP83" i="46" s="1"/>
  <c r="AM83" i="46" a="1"/>
  <c r="AM83" i="46" s="1"/>
  <c r="AL83" i="46" a="1"/>
  <c r="AL83" i="46" s="1"/>
  <c r="AK83" i="46"/>
  <c r="AK83" i="46" a="1"/>
  <c r="AJ83" i="46" a="1"/>
  <c r="AJ83" i="46" s="1"/>
  <c r="AI83" i="46" a="1"/>
  <c r="AI83" i="46" s="1"/>
  <c r="AH83" i="46" a="1"/>
  <c r="AH83" i="46" s="1"/>
  <c r="AG83" i="46" a="1"/>
  <c r="AG83" i="46" s="1"/>
  <c r="AF83" i="46" a="1"/>
  <c r="AF83" i="46" s="1"/>
  <c r="AE83" i="46" a="1"/>
  <c r="AE83" i="46" s="1"/>
  <c r="AD83" i="46" a="1"/>
  <c r="AD83" i="46" s="1"/>
  <c r="AC83" i="46"/>
  <c r="AC83" i="46" a="1"/>
  <c r="AB83" i="46" a="1"/>
  <c r="AB83" i="46" s="1"/>
  <c r="AA83" i="46" a="1"/>
  <c r="AA83" i="46" s="1"/>
  <c r="Z83" i="46" a="1"/>
  <c r="Z83" i="46" s="1"/>
  <c r="Y83" i="46" a="1"/>
  <c r="Y83" i="46" s="1"/>
  <c r="X83" i="46" a="1"/>
  <c r="X83" i="46" s="1"/>
  <c r="W83" i="46" a="1"/>
  <c r="W83" i="46" s="1"/>
  <c r="V83" i="46" a="1"/>
  <c r="V83" i="46" s="1"/>
  <c r="U83" i="46"/>
  <c r="U83" i="46" a="1"/>
  <c r="T83" i="46" a="1"/>
  <c r="T83" i="46" s="1"/>
  <c r="S83" i="46" a="1"/>
  <c r="S83" i="46" s="1"/>
  <c r="R83" i="46" a="1"/>
  <c r="R83" i="46" s="1"/>
  <c r="Q83" i="46" a="1"/>
  <c r="Q83" i="46" s="1"/>
  <c r="P83" i="46" a="1"/>
  <c r="P83" i="46" s="1"/>
  <c r="O83" i="46" a="1"/>
  <c r="O83" i="46" s="1"/>
  <c r="N83" i="46" a="1"/>
  <c r="N83" i="46" s="1"/>
  <c r="M83" i="46"/>
  <c r="M83" i="46" a="1"/>
  <c r="L83" i="46" a="1"/>
  <c r="L83" i="46" s="1"/>
  <c r="K83" i="46" a="1"/>
  <c r="K83" i="46" s="1"/>
  <c r="J83" i="46" a="1"/>
  <c r="J83" i="46" s="1"/>
  <c r="AT82" i="46" a="1"/>
  <c r="AT82" i="46" s="1"/>
  <c r="AS82" i="46" a="1"/>
  <c r="AS82" i="46" s="1"/>
  <c r="AR82" i="46" a="1"/>
  <c r="AR82" i="46" s="1"/>
  <c r="AQ82" i="46" a="1"/>
  <c r="AQ82" i="46" s="1"/>
  <c r="AP82" i="46"/>
  <c r="AP82" i="46" a="1"/>
  <c r="AM82" i="46" a="1"/>
  <c r="AM82" i="46" s="1"/>
  <c r="AL82" i="46" a="1"/>
  <c r="AL82" i="46" s="1"/>
  <c r="AK82" i="46" a="1"/>
  <c r="AK82" i="46" s="1"/>
  <c r="AJ82" i="46" a="1"/>
  <c r="AJ82" i="46" s="1"/>
  <c r="AI82" i="46" a="1"/>
  <c r="AI82" i="46" s="1"/>
  <c r="AH82" i="46" a="1"/>
  <c r="AH82" i="46" s="1"/>
  <c r="AG82" i="46" a="1"/>
  <c r="AG82" i="46" s="1"/>
  <c r="AF82" i="46"/>
  <c r="AF82" i="46" a="1"/>
  <c r="AE82" i="46" a="1"/>
  <c r="AE82" i="46" s="1"/>
  <c r="AD82" i="46" a="1"/>
  <c r="AD82" i="46" s="1"/>
  <c r="AC82" i="46" a="1"/>
  <c r="AC82" i="46" s="1"/>
  <c r="AB82" i="46" a="1"/>
  <c r="AB82" i="46" s="1"/>
  <c r="AA82" i="46" a="1"/>
  <c r="AA82" i="46" s="1"/>
  <c r="Z82" i="46" a="1"/>
  <c r="Z82" i="46" s="1"/>
  <c r="Y82" i="46" a="1"/>
  <c r="Y82" i="46" s="1"/>
  <c r="X82" i="46"/>
  <c r="X82" i="46" a="1"/>
  <c r="W82" i="46" a="1"/>
  <c r="W82" i="46" s="1"/>
  <c r="V82" i="46" a="1"/>
  <c r="V82" i="46" s="1"/>
  <c r="U82" i="46" a="1"/>
  <c r="U82" i="46" s="1"/>
  <c r="T82" i="46" a="1"/>
  <c r="T82" i="46" s="1"/>
  <c r="S82" i="46" a="1"/>
  <c r="S82" i="46" s="1"/>
  <c r="R82" i="46" a="1"/>
  <c r="R82" i="46" s="1"/>
  <c r="Q82" i="46" a="1"/>
  <c r="Q82" i="46" s="1"/>
  <c r="P82" i="46"/>
  <c r="P82" i="46" a="1"/>
  <c r="O82" i="46" a="1"/>
  <c r="O82" i="46" s="1"/>
  <c r="N82" i="46" a="1"/>
  <c r="N82" i="46" s="1"/>
  <c r="M82" i="46" a="1"/>
  <c r="M82" i="46" s="1"/>
  <c r="L82" i="46" a="1"/>
  <c r="L82" i="46" s="1"/>
  <c r="K82" i="46" a="1"/>
  <c r="K82" i="46" s="1"/>
  <c r="J82" i="46" a="1"/>
  <c r="J82" i="46" s="1"/>
  <c r="AT80" i="46" a="1"/>
  <c r="AT80" i="46" s="1"/>
  <c r="AS80" i="46"/>
  <c r="AS80" i="46" a="1"/>
  <c r="AR80" i="46" a="1"/>
  <c r="AR80" i="46" s="1"/>
  <c r="AQ80" i="46" a="1"/>
  <c r="AQ80" i="46" s="1"/>
  <c r="AP80" i="46" a="1"/>
  <c r="AP80" i="46" s="1"/>
  <c r="AM80" i="46" a="1"/>
  <c r="AM80" i="46" s="1"/>
  <c r="AL80" i="46" a="1"/>
  <c r="AL80" i="46" s="1"/>
  <c r="AK80" i="46" a="1"/>
  <c r="AK80" i="46" s="1"/>
  <c r="AJ80" i="46" a="1"/>
  <c r="AJ80" i="46" s="1"/>
  <c r="AI80" i="46"/>
  <c r="AI80" i="46" a="1"/>
  <c r="AH80" i="46" a="1"/>
  <c r="AH80" i="46" s="1"/>
  <c r="AG80" i="46" a="1"/>
  <c r="AG80" i="46" s="1"/>
  <c r="AF80" i="46" a="1"/>
  <c r="AF80" i="46" s="1"/>
  <c r="AE80" i="46" a="1"/>
  <c r="AE80" i="46" s="1"/>
  <c r="AD80" i="46" a="1"/>
  <c r="AD80" i="46" s="1"/>
  <c r="AC80" i="46" a="1"/>
  <c r="AC80" i="46" s="1"/>
  <c r="AB80" i="46" a="1"/>
  <c r="AB80" i="46" s="1"/>
  <c r="AA80" i="46"/>
  <c r="AA80" i="46" a="1"/>
  <c r="Z80" i="46" a="1"/>
  <c r="Z80" i="46" s="1"/>
  <c r="Y80" i="46" a="1"/>
  <c r="Y80" i="46" s="1"/>
  <c r="X80" i="46" a="1"/>
  <c r="X80" i="46" s="1"/>
  <c r="W80" i="46" a="1"/>
  <c r="W80" i="46" s="1"/>
  <c r="V80" i="46" a="1"/>
  <c r="V80" i="46" s="1"/>
  <c r="U80" i="46" a="1"/>
  <c r="U80" i="46" s="1"/>
  <c r="T80" i="46" a="1"/>
  <c r="T80" i="46" s="1"/>
  <c r="S80" i="46"/>
  <c r="S80" i="46" a="1"/>
  <c r="R80" i="46" a="1"/>
  <c r="R80" i="46" s="1"/>
  <c r="Q80" i="46" a="1"/>
  <c r="Q80" i="46" s="1"/>
  <c r="P80" i="46" a="1"/>
  <c r="P80" i="46" s="1"/>
  <c r="O80" i="46" a="1"/>
  <c r="O80" i="46" s="1"/>
  <c r="N80" i="46" a="1"/>
  <c r="N80" i="46" s="1"/>
  <c r="M80" i="46" a="1"/>
  <c r="M80" i="46" s="1"/>
  <c r="L80" i="46" a="1"/>
  <c r="L80" i="46" s="1"/>
  <c r="K80" i="46"/>
  <c r="K80" i="46" a="1"/>
  <c r="J80" i="46" a="1"/>
  <c r="J80" i="46" s="1"/>
  <c r="AT79" i="46" a="1"/>
  <c r="AT79" i="46" s="1"/>
  <c r="AS79" i="46" a="1"/>
  <c r="AS79" i="46" s="1"/>
  <c r="AR79" i="46" a="1"/>
  <c r="AR79" i="46" s="1"/>
  <c r="AQ79" i="46" a="1"/>
  <c r="AQ79" i="46" s="1"/>
  <c r="AP79" i="46" a="1"/>
  <c r="AP79" i="46" s="1"/>
  <c r="AM79" i="46" a="1"/>
  <c r="AM79" i="46" s="1"/>
  <c r="AL79" i="46"/>
  <c r="AL79" i="46" a="1"/>
  <c r="AK79" i="46" a="1"/>
  <c r="AK79" i="46" s="1"/>
  <c r="AJ79" i="46" a="1"/>
  <c r="AJ79" i="46" s="1"/>
  <c r="AI79" i="46" a="1"/>
  <c r="AI79" i="46" s="1"/>
  <c r="AH79" i="46" a="1"/>
  <c r="AH79" i="46" s="1"/>
  <c r="AG79" i="46" a="1"/>
  <c r="AG79" i="46" s="1"/>
  <c r="AF79" i="46" a="1"/>
  <c r="AF79" i="46" s="1"/>
  <c r="AE79" i="46" a="1"/>
  <c r="AE79" i="46" s="1"/>
  <c r="AD79" i="46"/>
  <c r="AD79" i="46" a="1"/>
  <c r="AC79" i="46" a="1"/>
  <c r="AC79" i="46" s="1"/>
  <c r="AB79" i="46" a="1"/>
  <c r="AB79" i="46" s="1"/>
  <c r="AA79" i="46" a="1"/>
  <c r="AA79" i="46" s="1"/>
  <c r="Z79" i="46" a="1"/>
  <c r="Z79" i="46" s="1"/>
  <c r="Y79" i="46" a="1"/>
  <c r="Y79" i="46" s="1"/>
  <c r="X79" i="46" a="1"/>
  <c r="X79" i="46" s="1"/>
  <c r="W79" i="46" a="1"/>
  <c r="W79" i="46" s="1"/>
  <c r="V79" i="46"/>
  <c r="V79" i="46" a="1"/>
  <c r="U79" i="46" a="1"/>
  <c r="U79" i="46" s="1"/>
  <c r="T79" i="46" a="1"/>
  <c r="T79" i="46" s="1"/>
  <c r="S79" i="46" a="1"/>
  <c r="S79" i="46" s="1"/>
  <c r="R79" i="46" a="1"/>
  <c r="R79" i="46" s="1"/>
  <c r="Q79" i="46" a="1"/>
  <c r="Q79" i="46" s="1"/>
  <c r="P79" i="46" a="1"/>
  <c r="P79" i="46" s="1"/>
  <c r="O79" i="46" a="1"/>
  <c r="O79" i="46" s="1"/>
  <c r="N79" i="46"/>
  <c r="N79" i="46" a="1"/>
  <c r="M79" i="46" a="1"/>
  <c r="M79" i="46" s="1"/>
  <c r="L79" i="46" a="1"/>
  <c r="L79" i="46" s="1"/>
  <c r="K79" i="46" a="1"/>
  <c r="K79" i="46" s="1"/>
  <c r="J79" i="46" a="1"/>
  <c r="J79" i="46" s="1"/>
  <c r="AT77" i="46" a="1"/>
  <c r="AT77" i="46" s="1"/>
  <c r="AS77" i="46" a="1"/>
  <c r="AS77" i="46" s="1"/>
  <c r="AR77" i="46" a="1"/>
  <c r="AR77" i="46" s="1"/>
  <c r="AQ77" i="46"/>
  <c r="AQ77" i="46" a="1"/>
  <c r="AP77" i="46" a="1"/>
  <c r="AP77" i="46" s="1"/>
  <c r="AM77" i="46" a="1"/>
  <c r="AM77" i="46" s="1"/>
  <c r="AL77" i="46" a="1"/>
  <c r="AL77" i="46" s="1"/>
  <c r="AK77" i="46" a="1"/>
  <c r="AK77" i="46" s="1"/>
  <c r="AJ77" i="46" a="1"/>
  <c r="AJ77" i="46" s="1"/>
  <c r="AI77" i="46" a="1"/>
  <c r="AI77" i="46" s="1"/>
  <c r="AH77" i="46" a="1"/>
  <c r="AH77" i="46" s="1"/>
  <c r="AG77" i="46"/>
  <c r="AG77" i="46" a="1"/>
  <c r="AF77" i="46" a="1"/>
  <c r="AF77" i="46" s="1"/>
  <c r="AE77" i="46" a="1"/>
  <c r="AE77" i="46" s="1"/>
  <c r="AD77" i="46" a="1"/>
  <c r="AD77" i="46" s="1"/>
  <c r="AC77" i="46" a="1"/>
  <c r="AC77" i="46" s="1"/>
  <c r="AB77" i="46" a="1"/>
  <c r="AB77" i="46" s="1"/>
  <c r="AA77" i="46" a="1"/>
  <c r="AA77" i="46" s="1"/>
  <c r="Z77" i="46" a="1"/>
  <c r="Z77" i="46" s="1"/>
  <c r="Y77" i="46"/>
  <c r="Y77" i="46" a="1"/>
  <c r="X77" i="46" a="1"/>
  <c r="X77" i="46" s="1"/>
  <c r="W77" i="46" a="1"/>
  <c r="W77" i="46" s="1"/>
  <c r="V77" i="46" a="1"/>
  <c r="V77" i="46" s="1"/>
  <c r="U77" i="46" a="1"/>
  <c r="U77" i="46" s="1"/>
  <c r="T77" i="46" a="1"/>
  <c r="T77" i="46" s="1"/>
  <c r="S77" i="46" a="1"/>
  <c r="S77" i="46" s="1"/>
  <c r="R77" i="46" a="1"/>
  <c r="R77" i="46" s="1"/>
  <c r="Q77" i="46"/>
  <c r="Q77" i="46" a="1"/>
  <c r="P77" i="46" a="1"/>
  <c r="P77" i="46" s="1"/>
  <c r="O77" i="46" a="1"/>
  <c r="O77" i="46" s="1"/>
  <c r="N77" i="46" a="1"/>
  <c r="N77" i="46" s="1"/>
  <c r="M77" i="46" a="1"/>
  <c r="M77" i="46" s="1"/>
  <c r="L77" i="46" a="1"/>
  <c r="L77" i="46" s="1"/>
  <c r="K77" i="46" a="1"/>
  <c r="K77" i="46" s="1"/>
  <c r="J77" i="46" a="1"/>
  <c r="J77" i="46" s="1"/>
  <c r="AT76" i="46"/>
  <c r="AT76" i="46" a="1"/>
  <c r="AS76" i="46" a="1"/>
  <c r="AS76" i="46" s="1"/>
  <c r="AR76" i="46" a="1"/>
  <c r="AR76" i="46" s="1"/>
  <c r="AQ76" i="46" a="1"/>
  <c r="AQ76" i="46" s="1"/>
  <c r="AP76" i="46" a="1"/>
  <c r="AP76" i="46" s="1"/>
  <c r="AM76" i="46" a="1"/>
  <c r="AM76" i="46" s="1"/>
  <c r="AL76" i="46" a="1"/>
  <c r="AL76" i="46" s="1"/>
  <c r="AK76" i="46" a="1"/>
  <c r="AK76" i="46" s="1"/>
  <c r="AJ76" i="46"/>
  <c r="AJ76" i="46" a="1"/>
  <c r="AI76" i="46" a="1"/>
  <c r="AI76" i="46" s="1"/>
  <c r="AH76" i="46" a="1"/>
  <c r="AH76" i="46" s="1"/>
  <c r="AG76" i="46" a="1"/>
  <c r="AG76" i="46" s="1"/>
  <c r="AF76" i="46" a="1"/>
  <c r="AF76" i="46" s="1"/>
  <c r="AE76" i="46" a="1"/>
  <c r="AE76" i="46" s="1"/>
  <c r="AD76" i="46" a="1"/>
  <c r="AD76" i="46" s="1"/>
  <c r="AC76" i="46" a="1"/>
  <c r="AC76" i="46" s="1"/>
  <c r="AB76" i="46"/>
  <c r="AB76" i="46" a="1"/>
  <c r="AA76" i="46" a="1"/>
  <c r="AA76" i="46" s="1"/>
  <c r="Z76" i="46" a="1"/>
  <c r="Z76" i="46" s="1"/>
  <c r="Y76" i="46" a="1"/>
  <c r="Y76" i="46" s="1"/>
  <c r="X76" i="46" a="1"/>
  <c r="X76" i="46" s="1"/>
  <c r="W76" i="46" a="1"/>
  <c r="W76" i="46" s="1"/>
  <c r="V76" i="46" a="1"/>
  <c r="V76" i="46" s="1"/>
  <c r="U76" i="46" a="1"/>
  <c r="U76" i="46" s="1"/>
  <c r="T76" i="46"/>
  <c r="T76" i="46" a="1"/>
  <c r="S76" i="46" a="1"/>
  <c r="S76" i="46" s="1"/>
  <c r="R76" i="46" a="1"/>
  <c r="R76" i="46" s="1"/>
  <c r="Q76" i="46" a="1"/>
  <c r="Q76" i="46" s="1"/>
  <c r="P76" i="46" a="1"/>
  <c r="P76" i="46" s="1"/>
  <c r="O76" i="46" a="1"/>
  <c r="O76" i="46" s="1"/>
  <c r="N76" i="46" a="1"/>
  <c r="N76" i="46" s="1"/>
  <c r="M76" i="46" a="1"/>
  <c r="M76" i="46" s="1"/>
  <c r="L76" i="46"/>
  <c r="L76" i="46" a="1"/>
  <c r="K76" i="46" a="1"/>
  <c r="K76" i="46" s="1"/>
  <c r="J76" i="46" a="1"/>
  <c r="J76" i="46" s="1"/>
  <c r="AT74" i="46" a="1"/>
  <c r="AT74" i="46" s="1"/>
  <c r="AS74" i="46" a="1"/>
  <c r="AS74" i="46" s="1"/>
  <c r="AR74" i="46"/>
  <c r="AR74" i="46" a="1"/>
  <c r="AQ74" i="46" a="1"/>
  <c r="AQ74" i="46" s="1"/>
  <c r="AP74" i="46"/>
  <c r="AP74" i="46" a="1"/>
  <c r="AM74" i="46" a="1"/>
  <c r="AM74" i="46" s="1"/>
  <c r="AL74" i="46"/>
  <c r="AL74" i="46" a="1"/>
  <c r="AK74" i="46" a="1"/>
  <c r="AK74" i="46" s="1"/>
  <c r="AJ74" i="46"/>
  <c r="AJ74" i="46" a="1"/>
  <c r="AI74" i="46" a="1"/>
  <c r="AI74" i="46" s="1"/>
  <c r="AH74" i="46"/>
  <c r="AH74" i="46" a="1"/>
  <c r="AG74" i="46" a="1"/>
  <c r="AG74" i="46" s="1"/>
  <c r="AF74" i="46"/>
  <c r="AF74" i="46" a="1"/>
  <c r="AE74" i="46" a="1"/>
  <c r="AE74" i="46" s="1"/>
  <c r="AD74" i="46"/>
  <c r="AD74" i="46" a="1"/>
  <c r="AC74" i="46" a="1"/>
  <c r="AC74" i="46" s="1"/>
  <c r="AB74" i="46"/>
  <c r="AB74" i="46" a="1"/>
  <c r="AA74" i="46" a="1"/>
  <c r="AA74" i="46" s="1"/>
  <c r="Z74" i="46"/>
  <c r="Z74" i="46" a="1"/>
  <c r="Y74" i="46" a="1"/>
  <c r="Y74" i="46" s="1"/>
  <c r="X74" i="46"/>
  <c r="X74" i="46" a="1"/>
  <c r="W74" i="46" a="1"/>
  <c r="W74" i="46" s="1"/>
  <c r="V74" i="46"/>
  <c r="V74" i="46" a="1"/>
  <c r="U74" i="46" a="1"/>
  <c r="U74" i="46" s="1"/>
  <c r="T74" i="46"/>
  <c r="T74" i="46" a="1"/>
  <c r="S74" i="46" a="1"/>
  <c r="S74" i="46" s="1"/>
  <c r="R74" i="46"/>
  <c r="R74" i="46" a="1"/>
  <c r="Q74" i="46" a="1"/>
  <c r="Q74" i="46" s="1"/>
  <c r="P74" i="46"/>
  <c r="P74" i="46" a="1"/>
  <c r="O74" i="46" a="1"/>
  <c r="O74" i="46" s="1"/>
  <c r="N74" i="46"/>
  <c r="N74" i="46" a="1"/>
  <c r="M74" i="46" a="1"/>
  <c r="M74" i="46" s="1"/>
  <c r="L74" i="46"/>
  <c r="L74" i="46" a="1"/>
  <c r="K74" i="46" a="1"/>
  <c r="K74" i="46" s="1"/>
  <c r="J74" i="46"/>
  <c r="J74" i="46" a="1"/>
  <c r="AT73" i="46" a="1"/>
  <c r="AT73" i="46" s="1"/>
  <c r="AS73" i="46"/>
  <c r="AS73" i="46" a="1"/>
  <c r="AR73" i="46" a="1"/>
  <c r="AR73" i="46" s="1"/>
  <c r="AQ73" i="46"/>
  <c r="AQ73" i="46" a="1"/>
  <c r="AP73" i="46" a="1"/>
  <c r="AP73" i="46" s="1"/>
  <c r="AM73" i="46"/>
  <c r="AM73" i="46" a="1"/>
  <c r="AL73" i="46" a="1"/>
  <c r="AL73" i="46" s="1"/>
  <c r="AK73" i="46"/>
  <c r="AK73" i="46" a="1"/>
  <c r="AJ73" i="46" a="1"/>
  <c r="AJ73" i="46" s="1"/>
  <c r="AI73" i="46"/>
  <c r="AI73" i="46" a="1"/>
  <c r="AH73" i="46" a="1"/>
  <c r="AH73" i="46" s="1"/>
  <c r="AG73" i="46"/>
  <c r="AG73" i="46" a="1"/>
  <c r="AF73" i="46" a="1"/>
  <c r="AF73" i="46" s="1"/>
  <c r="AE73" i="46"/>
  <c r="AE73" i="46" a="1"/>
  <c r="AD73" i="46" a="1"/>
  <c r="AD73" i="46" s="1"/>
  <c r="AC73" i="46"/>
  <c r="AC73" i="46" a="1"/>
  <c r="AB73" i="46" a="1"/>
  <c r="AB73" i="46" s="1"/>
  <c r="AA73" i="46"/>
  <c r="AA73" i="46" a="1"/>
  <c r="Z73" i="46" a="1"/>
  <c r="Z73" i="46" s="1"/>
  <c r="Y73" i="46"/>
  <c r="Y73" i="46" a="1"/>
  <c r="X73" i="46" a="1"/>
  <c r="X73" i="46" s="1"/>
  <c r="W73" i="46"/>
  <c r="W73" i="46" a="1"/>
  <c r="V73" i="46" a="1"/>
  <c r="V73" i="46" s="1"/>
  <c r="U73" i="46"/>
  <c r="U73" i="46" a="1"/>
  <c r="T73" i="46" a="1"/>
  <c r="T73" i="46" s="1"/>
  <c r="S73" i="46"/>
  <c r="S73" i="46" a="1"/>
  <c r="R73" i="46" a="1"/>
  <c r="R73" i="46" s="1"/>
  <c r="Q73" i="46"/>
  <c r="Q73" i="46" a="1"/>
  <c r="P73" i="46" a="1"/>
  <c r="P73" i="46" s="1"/>
  <c r="O73" i="46"/>
  <c r="O73" i="46" a="1"/>
  <c r="N73" i="46" a="1"/>
  <c r="N73" i="46" s="1"/>
  <c r="M73" i="46"/>
  <c r="M73" i="46" a="1"/>
  <c r="L73" i="46" a="1"/>
  <c r="L73" i="46" s="1"/>
  <c r="K73" i="46"/>
  <c r="K73" i="46" a="1"/>
  <c r="J73" i="46" a="1"/>
  <c r="J73" i="46" s="1"/>
  <c r="AT71" i="46"/>
  <c r="AT71" i="46" a="1"/>
  <c r="AS71" i="46" a="1"/>
  <c r="AS71" i="46" s="1"/>
  <c r="AR71" i="46"/>
  <c r="AR71" i="46" a="1"/>
  <c r="AQ71" i="46" a="1"/>
  <c r="AQ71" i="46" s="1"/>
  <c r="AP71" i="46"/>
  <c r="AP71" i="46" a="1"/>
  <c r="AM71" i="46" a="1"/>
  <c r="AM71" i="46" s="1"/>
  <c r="AL71" i="46"/>
  <c r="AL71" i="46" a="1"/>
  <c r="AK71" i="46" a="1"/>
  <c r="AK71" i="46" s="1"/>
  <c r="AJ71" i="46"/>
  <c r="AJ71" i="46" a="1"/>
  <c r="AI71" i="46" a="1"/>
  <c r="AI71" i="46" s="1"/>
  <c r="AH71" i="46"/>
  <c r="AH71" i="46" a="1"/>
  <c r="AG71" i="46" a="1"/>
  <c r="AG71" i="46" s="1"/>
  <c r="AF71" i="46"/>
  <c r="AF71" i="46" a="1"/>
  <c r="AE71" i="46" a="1"/>
  <c r="AE71" i="46" s="1"/>
  <c r="AD71" i="46"/>
  <c r="AD71" i="46" a="1"/>
  <c r="AC71" i="46" a="1"/>
  <c r="AC71" i="46" s="1"/>
  <c r="AB71" i="46"/>
  <c r="AB71" i="46" a="1"/>
  <c r="AA71" i="46" a="1"/>
  <c r="AA71" i="46" s="1"/>
  <c r="Z71" i="46"/>
  <c r="Z71" i="46" a="1"/>
  <c r="Y71" i="46" a="1"/>
  <c r="Y71" i="46" s="1"/>
  <c r="X71" i="46"/>
  <c r="X71" i="46" a="1"/>
  <c r="W71" i="46" a="1"/>
  <c r="W71" i="46" s="1"/>
  <c r="V71" i="46"/>
  <c r="V71" i="46" a="1"/>
  <c r="U71" i="46" a="1"/>
  <c r="U71" i="46" s="1"/>
  <c r="T71" i="46"/>
  <c r="T71" i="46" a="1"/>
  <c r="S71" i="46" a="1"/>
  <c r="S71" i="46" s="1"/>
  <c r="R71" i="46"/>
  <c r="R71" i="46" a="1"/>
  <c r="Q71" i="46" a="1"/>
  <c r="Q71" i="46" s="1"/>
  <c r="P71" i="46"/>
  <c r="P71" i="46" a="1"/>
  <c r="O71" i="46" a="1"/>
  <c r="O71" i="46" s="1"/>
  <c r="N71" i="46"/>
  <c r="N71" i="46" a="1"/>
  <c r="M71" i="46" a="1"/>
  <c r="M71" i="46" s="1"/>
  <c r="L71" i="46"/>
  <c r="L71" i="46" a="1"/>
  <c r="K71" i="46" a="1"/>
  <c r="K71" i="46" s="1"/>
  <c r="J71" i="46"/>
  <c r="J71" i="46" a="1"/>
  <c r="AT70" i="46" a="1"/>
  <c r="AT70" i="46" s="1"/>
  <c r="AS70" i="46"/>
  <c r="AS70" i="46" a="1"/>
  <c r="AR70" i="46" a="1"/>
  <c r="AR70" i="46" s="1"/>
  <c r="AQ70" i="46"/>
  <c r="AQ70" i="46" a="1"/>
  <c r="AP70" i="46" a="1"/>
  <c r="AP70" i="46" s="1"/>
  <c r="AM70" i="46"/>
  <c r="AM70" i="46" a="1"/>
  <c r="AL70" i="46" a="1"/>
  <c r="AL70" i="46" s="1"/>
  <c r="AK70" i="46"/>
  <c r="AK70" i="46" a="1"/>
  <c r="AJ70" i="46" a="1"/>
  <c r="AJ70" i="46" s="1"/>
  <c r="AI70" i="46"/>
  <c r="AI70" i="46" a="1"/>
  <c r="AH70" i="46" a="1"/>
  <c r="AH70" i="46" s="1"/>
  <c r="AG70" i="46"/>
  <c r="AG70" i="46" a="1"/>
  <c r="AF70" i="46" a="1"/>
  <c r="AF70" i="46" s="1"/>
  <c r="AE70" i="46"/>
  <c r="AE70" i="46" a="1"/>
  <c r="AD70" i="46" a="1"/>
  <c r="AD70" i="46" s="1"/>
  <c r="AC70" i="46"/>
  <c r="AC70" i="46" a="1"/>
  <c r="AB70" i="46" a="1"/>
  <c r="AB70" i="46" s="1"/>
  <c r="AA70" i="46"/>
  <c r="AA70" i="46" a="1"/>
  <c r="Z70" i="46" a="1"/>
  <c r="Z70" i="46" s="1"/>
  <c r="Y70" i="46"/>
  <c r="Y70" i="46" a="1"/>
  <c r="X70" i="46" a="1"/>
  <c r="X70" i="46" s="1"/>
  <c r="W70" i="46"/>
  <c r="W70" i="46" a="1"/>
  <c r="V70" i="46" a="1"/>
  <c r="V70" i="46" s="1"/>
  <c r="U70" i="46"/>
  <c r="U70" i="46" a="1"/>
  <c r="T70" i="46" a="1"/>
  <c r="T70" i="46" s="1"/>
  <c r="S70" i="46"/>
  <c r="S70" i="46" a="1"/>
  <c r="R70" i="46" a="1"/>
  <c r="R70" i="46" s="1"/>
  <c r="Q70" i="46"/>
  <c r="Q70" i="46" a="1"/>
  <c r="P70" i="46" a="1"/>
  <c r="P70" i="46" s="1"/>
  <c r="O70" i="46"/>
  <c r="O70" i="46" a="1"/>
  <c r="N70" i="46" a="1"/>
  <c r="N70" i="46" s="1"/>
  <c r="M70" i="46"/>
  <c r="M70" i="46" a="1"/>
  <c r="L70" i="46" a="1"/>
  <c r="L70" i="46" s="1"/>
  <c r="K70" i="46"/>
  <c r="K70" i="46" a="1"/>
  <c r="J70" i="46" a="1"/>
  <c r="J70" i="46" s="1"/>
  <c r="AT68" i="46"/>
  <c r="AT68" i="46" a="1"/>
  <c r="AS68" i="46" a="1"/>
  <c r="AS68" i="46" s="1"/>
  <c r="AR68" i="46"/>
  <c r="AR68" i="46" a="1"/>
  <c r="AQ68" i="46" a="1"/>
  <c r="AQ68" i="46" s="1"/>
  <c r="AP68" i="46"/>
  <c r="AP68" i="46" a="1"/>
  <c r="AM68" i="46" a="1"/>
  <c r="AM68" i="46" s="1"/>
  <c r="AL68" i="46"/>
  <c r="AL68" i="46" a="1"/>
  <c r="AK68" i="46" a="1"/>
  <c r="AK68" i="46" s="1"/>
  <c r="AJ68" i="46"/>
  <c r="AJ68" i="46" a="1"/>
  <c r="AI68" i="46" a="1"/>
  <c r="AI68" i="46" s="1"/>
  <c r="AH68" i="46"/>
  <c r="AH68" i="46" a="1"/>
  <c r="AG68" i="46" a="1"/>
  <c r="AG68" i="46" s="1"/>
  <c r="AF68" i="46"/>
  <c r="AF68" i="46" a="1"/>
  <c r="AE68" i="46" a="1"/>
  <c r="AE68" i="46" s="1"/>
  <c r="AD68" i="46"/>
  <c r="AD68" i="46" a="1"/>
  <c r="AC68" i="46" a="1"/>
  <c r="AC68" i="46" s="1"/>
  <c r="AB68" i="46"/>
  <c r="AB68" i="46" a="1"/>
  <c r="AA68" i="46" a="1"/>
  <c r="AA68" i="46" s="1"/>
  <c r="Z68" i="46"/>
  <c r="Z68" i="46" a="1"/>
  <c r="Y68" i="46" a="1"/>
  <c r="Y68" i="46" s="1"/>
  <c r="X68" i="46"/>
  <c r="X68" i="46" a="1"/>
  <c r="W68" i="46" a="1"/>
  <c r="W68" i="46" s="1"/>
  <c r="V68" i="46"/>
  <c r="V68" i="46" a="1"/>
  <c r="U68" i="46" a="1"/>
  <c r="U68" i="46" s="1"/>
  <c r="T68" i="46"/>
  <c r="T68" i="46" a="1"/>
  <c r="S68" i="46" a="1"/>
  <c r="S68" i="46" s="1"/>
  <c r="R68" i="46"/>
  <c r="R68" i="46" a="1"/>
  <c r="Q68" i="46" a="1"/>
  <c r="Q68" i="46" s="1"/>
  <c r="P68" i="46"/>
  <c r="P68" i="46" a="1"/>
  <c r="O68" i="46" a="1"/>
  <c r="O68" i="46" s="1"/>
  <c r="N68" i="46"/>
  <c r="N68" i="46" a="1"/>
  <c r="M68" i="46" a="1"/>
  <c r="M68" i="46" s="1"/>
  <c r="L68" i="46"/>
  <c r="L68" i="46" a="1"/>
  <c r="K68" i="46" a="1"/>
  <c r="K68" i="46" s="1"/>
  <c r="J68" i="46"/>
  <c r="J68" i="46" a="1"/>
  <c r="AT67" i="46" a="1"/>
  <c r="AT67" i="46" s="1"/>
  <c r="AS67" i="46"/>
  <c r="AS67" i="46" a="1"/>
  <c r="AR67" i="46" a="1"/>
  <c r="AR67" i="46" s="1"/>
  <c r="AQ67" i="46"/>
  <c r="AQ67" i="46" a="1"/>
  <c r="AP67" i="46" a="1"/>
  <c r="AP67" i="46" s="1"/>
  <c r="AM67" i="46"/>
  <c r="AM67" i="46" a="1"/>
  <c r="AL67" i="46" a="1"/>
  <c r="AL67" i="46" s="1"/>
  <c r="AK67" i="46"/>
  <c r="AK67" i="46" a="1"/>
  <c r="AJ67" i="46" a="1"/>
  <c r="AJ67" i="46" s="1"/>
  <c r="AI67" i="46"/>
  <c r="AI67" i="46" a="1"/>
  <c r="AH67" i="46" a="1"/>
  <c r="AH67" i="46" s="1"/>
  <c r="AG67" i="46"/>
  <c r="AG67" i="46" a="1"/>
  <c r="AF67" i="46" a="1"/>
  <c r="AF67" i="46" s="1"/>
  <c r="AE67" i="46"/>
  <c r="AE67" i="46" a="1"/>
  <c r="AD67" i="46" a="1"/>
  <c r="AD67" i="46" s="1"/>
  <c r="AC67" i="46"/>
  <c r="AC67" i="46" a="1"/>
  <c r="AB67" i="46" a="1"/>
  <c r="AB67" i="46" s="1"/>
  <c r="AA67" i="46"/>
  <c r="AA67" i="46" a="1"/>
  <c r="Z67" i="46" a="1"/>
  <c r="Z67" i="46" s="1"/>
  <c r="Y67" i="46"/>
  <c r="Y67" i="46" a="1"/>
  <c r="X67" i="46" a="1"/>
  <c r="X67" i="46" s="1"/>
  <c r="W67" i="46"/>
  <c r="W67" i="46" a="1"/>
  <c r="V67" i="46" a="1"/>
  <c r="V67" i="46" s="1"/>
  <c r="U67" i="46" a="1"/>
  <c r="U67" i="46" s="1"/>
  <c r="T67" i="46" a="1"/>
  <c r="T67" i="46" s="1"/>
  <c r="S67" i="46"/>
  <c r="S67" i="46" a="1"/>
  <c r="R67" i="46" a="1"/>
  <c r="R67" i="46" s="1"/>
  <c r="Q67" i="46" a="1"/>
  <c r="Q67" i="46" s="1"/>
  <c r="P67" i="46" a="1"/>
  <c r="P67" i="46" s="1"/>
  <c r="O67" i="46" a="1"/>
  <c r="O67" i="46" s="1"/>
  <c r="N67" i="46" a="1"/>
  <c r="N67" i="46" s="1"/>
  <c r="M67" i="46" a="1"/>
  <c r="M67" i="46" s="1"/>
  <c r="L67" i="46" a="1"/>
  <c r="L67" i="46" s="1"/>
  <c r="K67" i="46"/>
  <c r="K67" i="46" a="1"/>
  <c r="J67" i="46" a="1"/>
  <c r="J67" i="46" s="1"/>
  <c r="AT65" i="46" a="1"/>
  <c r="AT65" i="46" s="1"/>
  <c r="AS65" i="46" a="1"/>
  <c r="AS65" i="46" s="1"/>
  <c r="AR65" i="46" a="1"/>
  <c r="AR65" i="46" s="1"/>
  <c r="AQ65" i="46" a="1"/>
  <c r="AQ65" i="46" s="1"/>
  <c r="AP65" i="46"/>
  <c r="AP65" i="46" a="1"/>
  <c r="AM65" i="46" a="1"/>
  <c r="AM65" i="46" s="1"/>
  <c r="AL65" i="46"/>
  <c r="AL65" i="46" a="1"/>
  <c r="AK65" i="46" a="1"/>
  <c r="AK65" i="46" s="1"/>
  <c r="AJ65" i="46" a="1"/>
  <c r="AJ65" i="46" s="1"/>
  <c r="AI65" i="46" a="1"/>
  <c r="AI65" i="46" s="1"/>
  <c r="AH65" i="46" a="1"/>
  <c r="AH65" i="46" s="1"/>
  <c r="AG65" i="46" a="1"/>
  <c r="AG65" i="46" s="1"/>
  <c r="AF65" i="46"/>
  <c r="AF65" i="46" a="1"/>
  <c r="AE65" i="46" a="1"/>
  <c r="AE65" i="46" s="1"/>
  <c r="AD65" i="46"/>
  <c r="AD65" i="46" a="1"/>
  <c r="AC65" i="46" a="1"/>
  <c r="AC65" i="46" s="1"/>
  <c r="AB65" i="46" a="1"/>
  <c r="AB65" i="46" s="1"/>
  <c r="AA65" i="46" a="1"/>
  <c r="AA65" i="46" s="1"/>
  <c r="Z65" i="46" a="1"/>
  <c r="Z65" i="46" s="1"/>
  <c r="Y65" i="46" a="1"/>
  <c r="Y65" i="46" s="1"/>
  <c r="X65" i="46"/>
  <c r="X65" i="46" a="1"/>
  <c r="W65" i="46" a="1"/>
  <c r="W65" i="46" s="1"/>
  <c r="V65" i="46"/>
  <c r="V65" i="46" a="1"/>
  <c r="U65" i="46" a="1"/>
  <c r="U65" i="46" s="1"/>
  <c r="T65" i="46" a="1"/>
  <c r="T65" i="46" s="1"/>
  <c r="S65" i="46" a="1"/>
  <c r="S65" i="46" s="1"/>
  <c r="R65" i="46" a="1"/>
  <c r="R65" i="46" s="1"/>
  <c r="Q65" i="46" a="1"/>
  <c r="Q65" i="46" s="1"/>
  <c r="P65" i="46"/>
  <c r="P65" i="46" a="1"/>
  <c r="O65" i="46" a="1"/>
  <c r="O65" i="46" s="1"/>
  <c r="N65" i="46"/>
  <c r="N65" i="46" a="1"/>
  <c r="M65" i="46" a="1"/>
  <c r="M65" i="46" s="1"/>
  <c r="L65" i="46" a="1"/>
  <c r="L65" i="46" s="1"/>
  <c r="K65" i="46" a="1"/>
  <c r="K65" i="46" s="1"/>
  <c r="J65" i="46" a="1"/>
  <c r="J65" i="46" s="1"/>
  <c r="AT64" i="46" a="1"/>
  <c r="AT64" i="46" s="1"/>
  <c r="AS64" i="46"/>
  <c r="AS64" i="46" a="1"/>
  <c r="AR64" i="46" a="1"/>
  <c r="AR64" i="46" s="1"/>
  <c r="AQ64" i="46"/>
  <c r="AQ64" i="46" a="1"/>
  <c r="AP64" i="46" a="1"/>
  <c r="AP64" i="46" s="1"/>
  <c r="AM64" i="46" a="1"/>
  <c r="AM64" i="46" s="1"/>
  <c r="AL64" i="46" a="1"/>
  <c r="AL64" i="46" s="1"/>
  <c r="AK64" i="46" a="1"/>
  <c r="AK64" i="46" s="1"/>
  <c r="AJ64" i="46" a="1"/>
  <c r="AJ64" i="46" s="1"/>
  <c r="AI64" i="46"/>
  <c r="AI64" i="46" a="1"/>
  <c r="AH64" i="46" a="1"/>
  <c r="AH64" i="46" s="1"/>
  <c r="AG64" i="46"/>
  <c r="AG64" i="46" a="1"/>
  <c r="AF64" i="46" a="1"/>
  <c r="AF64" i="46" s="1"/>
  <c r="AE64" i="46" a="1"/>
  <c r="AE64" i="46" s="1"/>
  <c r="AD64" i="46" a="1"/>
  <c r="AD64" i="46" s="1"/>
  <c r="AC64" i="46" a="1"/>
  <c r="AC64" i="46" s="1"/>
  <c r="AB64" i="46" a="1"/>
  <c r="AB64" i="46" s="1"/>
  <c r="AA64" i="46"/>
  <c r="AA64" i="46" a="1"/>
  <c r="Z64" i="46" a="1"/>
  <c r="Z64" i="46" s="1"/>
  <c r="Y64" i="46"/>
  <c r="Y64" i="46" a="1"/>
  <c r="X64" i="46" a="1"/>
  <c r="X64" i="46" s="1"/>
  <c r="W64" i="46" a="1"/>
  <c r="W64" i="46" s="1"/>
  <c r="V64" i="46" a="1"/>
  <c r="V64" i="46" s="1"/>
  <c r="U64" i="46" a="1"/>
  <c r="U64" i="46" s="1"/>
  <c r="T64" i="46" a="1"/>
  <c r="T64" i="46" s="1"/>
  <c r="S64" i="46"/>
  <c r="S64" i="46" a="1"/>
  <c r="R64" i="46" a="1"/>
  <c r="R64" i="46" s="1"/>
  <c r="Q64" i="46"/>
  <c r="Q64" i="46" a="1"/>
  <c r="P64" i="46" a="1"/>
  <c r="P64" i="46" s="1"/>
  <c r="O64" i="46" a="1"/>
  <c r="O64" i="46" s="1"/>
  <c r="N64" i="46" a="1"/>
  <c r="N64" i="46" s="1"/>
  <c r="M64" i="46" a="1"/>
  <c r="M64" i="46" s="1"/>
  <c r="L64" i="46" a="1"/>
  <c r="L64" i="46" s="1"/>
  <c r="K64" i="46"/>
  <c r="K64" i="46" a="1"/>
  <c r="J64" i="46" a="1"/>
  <c r="J64" i="46" s="1"/>
  <c r="AT62" i="46"/>
  <c r="AT62" i="46" a="1"/>
  <c r="AS62" i="46" a="1"/>
  <c r="AS62" i="46" s="1"/>
  <c r="AR62" i="46" a="1"/>
  <c r="AR62" i="46" s="1"/>
  <c r="AQ62" i="46" a="1"/>
  <c r="AQ62" i="46" s="1"/>
  <c r="AP62" i="46" a="1"/>
  <c r="AP62" i="46" s="1"/>
  <c r="AM62" i="46" a="1"/>
  <c r="AM62" i="46" s="1"/>
  <c r="AL62" i="46"/>
  <c r="AL62" i="46" a="1"/>
  <c r="AK62" i="46" a="1"/>
  <c r="AK62" i="46" s="1"/>
  <c r="AJ62" i="46"/>
  <c r="AJ62" i="46" a="1"/>
  <c r="AI62" i="46" a="1"/>
  <c r="AI62" i="46" s="1"/>
  <c r="AH62" i="46" a="1"/>
  <c r="AH62" i="46" s="1"/>
  <c r="AG62" i="46" a="1"/>
  <c r="AG62" i="46" s="1"/>
  <c r="AF62" i="46" a="1"/>
  <c r="AF62" i="46" s="1"/>
  <c r="AE62" i="46" a="1"/>
  <c r="AE62" i="46" s="1"/>
  <c r="AD62" i="46"/>
  <c r="AD62" i="46" a="1"/>
  <c r="AC62" i="46" a="1"/>
  <c r="AC62" i="46" s="1"/>
  <c r="AB62" i="46"/>
  <c r="AB62" i="46" a="1"/>
  <c r="AA62" i="46" a="1"/>
  <c r="AA62" i="46" s="1"/>
  <c r="Z62" i="46" a="1"/>
  <c r="Z62" i="46" s="1"/>
  <c r="Y62" i="46" a="1"/>
  <c r="Y62" i="46" s="1"/>
  <c r="X62" i="46" a="1"/>
  <c r="X62" i="46" s="1"/>
  <c r="W62" i="46" a="1"/>
  <c r="W62" i="46" s="1"/>
  <c r="V62" i="46"/>
  <c r="V62" i="46" a="1"/>
  <c r="U62" i="46" a="1"/>
  <c r="U62" i="46" s="1"/>
  <c r="T62" i="46"/>
  <c r="T62" i="46" a="1"/>
  <c r="S62" i="46" a="1"/>
  <c r="S62" i="46" s="1"/>
  <c r="R62" i="46" a="1"/>
  <c r="R62" i="46" s="1"/>
  <c r="Q62" i="46" a="1"/>
  <c r="Q62" i="46" s="1"/>
  <c r="P62" i="46" a="1"/>
  <c r="P62" i="46" s="1"/>
  <c r="O62" i="46" a="1"/>
  <c r="O62" i="46" s="1"/>
  <c r="N62" i="46"/>
  <c r="N62" i="46" a="1"/>
  <c r="M62" i="46" a="1"/>
  <c r="M62" i="46" s="1"/>
  <c r="L62" i="46"/>
  <c r="L62" i="46" a="1"/>
  <c r="K62" i="46" a="1"/>
  <c r="K62" i="46" s="1"/>
  <c r="J62" i="46" a="1"/>
  <c r="J62" i="46" s="1"/>
  <c r="AT61" i="46" a="1"/>
  <c r="AT61" i="46" s="1"/>
  <c r="AS61" i="46" a="1"/>
  <c r="AS61" i="46" s="1"/>
  <c r="AR61" i="46" a="1"/>
  <c r="AR61" i="46" s="1"/>
  <c r="AQ61" i="46"/>
  <c r="AQ61" i="46" a="1"/>
  <c r="AP61" i="46" a="1"/>
  <c r="AP61" i="46" s="1"/>
  <c r="AM61" i="46"/>
  <c r="AM61" i="46" a="1"/>
  <c r="AL61" i="46" a="1"/>
  <c r="AL61" i="46" s="1"/>
  <c r="AK61" i="46" a="1"/>
  <c r="AK61" i="46" s="1"/>
  <c r="AJ61" i="46" a="1"/>
  <c r="AJ61" i="46" s="1"/>
  <c r="AI61" i="46" a="1"/>
  <c r="AI61" i="46" s="1"/>
  <c r="AH61" i="46" a="1"/>
  <c r="AH61" i="46" s="1"/>
  <c r="AG61" i="46"/>
  <c r="AG61" i="46" a="1"/>
  <c r="AF61" i="46" a="1"/>
  <c r="AF61" i="46" s="1"/>
  <c r="AE61" i="46"/>
  <c r="AE61" i="46" a="1"/>
  <c r="AD61" i="46" a="1"/>
  <c r="AD61" i="46" s="1"/>
  <c r="AC61" i="46" a="1"/>
  <c r="AC61" i="46" s="1"/>
  <c r="AB61" i="46" a="1"/>
  <c r="AB61" i="46" s="1"/>
  <c r="AA61" i="46" a="1"/>
  <c r="AA61" i="46" s="1"/>
  <c r="Z61" i="46" a="1"/>
  <c r="Z61" i="46" s="1"/>
  <c r="Y61" i="46"/>
  <c r="Y61" i="46" a="1"/>
  <c r="X61" i="46" a="1"/>
  <c r="X61" i="46" s="1"/>
  <c r="W61" i="46"/>
  <c r="W61" i="46" a="1"/>
  <c r="V61" i="46" a="1"/>
  <c r="V61" i="46" s="1"/>
  <c r="U61" i="46" a="1"/>
  <c r="U61" i="46" s="1"/>
  <c r="T61" i="46" a="1"/>
  <c r="T61" i="46" s="1"/>
  <c r="S61" i="46" a="1"/>
  <c r="S61" i="46" s="1"/>
  <c r="R61" i="46" a="1"/>
  <c r="R61" i="46" s="1"/>
  <c r="Q61" i="46"/>
  <c r="Q61" i="46" a="1"/>
  <c r="P61" i="46" a="1"/>
  <c r="P61" i="46" s="1"/>
  <c r="O61" i="46"/>
  <c r="O61" i="46" a="1"/>
  <c r="N61" i="46" a="1"/>
  <c r="N61" i="46" s="1"/>
  <c r="M61" i="46" a="1"/>
  <c r="M61" i="46" s="1"/>
  <c r="L61" i="46" a="1"/>
  <c r="L61" i="46" s="1"/>
  <c r="K61" i="46" a="1"/>
  <c r="K61" i="46" s="1"/>
  <c r="J61" i="46" a="1"/>
  <c r="J61" i="46" s="1"/>
  <c r="AT59" i="46"/>
  <c r="AT59" i="46" a="1"/>
  <c r="AS59" i="46" a="1"/>
  <c r="AS59" i="46" s="1"/>
  <c r="AR59" i="46"/>
  <c r="AR59" i="46" a="1"/>
  <c r="AQ59" i="46" a="1"/>
  <c r="AQ59" i="46" s="1"/>
  <c r="AP59" i="46" a="1"/>
  <c r="AP59" i="46" s="1"/>
  <c r="AM59" i="46" a="1"/>
  <c r="AM59" i="46" s="1"/>
  <c r="AL59" i="46" a="1"/>
  <c r="AL59" i="46" s="1"/>
  <c r="AK59" i="46" a="1"/>
  <c r="AK59" i="46" s="1"/>
  <c r="AJ59" i="46"/>
  <c r="AJ59" i="46" a="1"/>
  <c r="AI59" i="46" a="1"/>
  <c r="AI59" i="46" s="1"/>
  <c r="AH59" i="46"/>
  <c r="AH59" i="46" a="1"/>
  <c r="AG59" i="46" a="1"/>
  <c r="AG59" i="46" s="1"/>
  <c r="AF59" i="46" a="1"/>
  <c r="AF59" i="46" s="1"/>
  <c r="AE59" i="46" a="1"/>
  <c r="AE59" i="46" s="1"/>
  <c r="AD59" i="46" a="1"/>
  <c r="AD59" i="46" s="1"/>
  <c r="AC59" i="46" a="1"/>
  <c r="AC59" i="46" s="1"/>
  <c r="AB59" i="46"/>
  <c r="AB59" i="46" a="1"/>
  <c r="AA59" i="46" a="1"/>
  <c r="AA59" i="46" s="1"/>
  <c r="Z59" i="46"/>
  <c r="Z59" i="46" a="1"/>
  <c r="Y59" i="46" a="1"/>
  <c r="Y59" i="46" s="1"/>
  <c r="X59" i="46" a="1"/>
  <c r="X59" i="46" s="1"/>
  <c r="W59" i="46" a="1"/>
  <c r="W59" i="46" s="1"/>
  <c r="V59" i="46" a="1"/>
  <c r="V59" i="46" s="1"/>
  <c r="U59" i="46" a="1"/>
  <c r="U59" i="46" s="1"/>
  <c r="T59" i="46"/>
  <c r="T59" i="46" a="1"/>
  <c r="S59" i="46" a="1"/>
  <c r="S59" i="46" s="1"/>
  <c r="R59" i="46"/>
  <c r="R59" i="46" a="1"/>
  <c r="Q59" i="46" a="1"/>
  <c r="Q59" i="46" s="1"/>
  <c r="P59" i="46" a="1"/>
  <c r="P59" i="46" s="1"/>
  <c r="O59" i="46" a="1"/>
  <c r="O59" i="46" s="1"/>
  <c r="N59" i="46" a="1"/>
  <c r="N59" i="46" s="1"/>
  <c r="M59" i="46" a="1"/>
  <c r="M59" i="46" s="1"/>
  <c r="L59" i="46"/>
  <c r="L59" i="46" a="1"/>
  <c r="K59" i="46" a="1"/>
  <c r="K59" i="46" s="1"/>
  <c r="J59" i="46"/>
  <c r="J59" i="46" a="1"/>
  <c r="AT58" i="46" a="1"/>
  <c r="AT58" i="46" s="1"/>
  <c r="AS58" i="46" a="1"/>
  <c r="AS58" i="46" s="1"/>
  <c r="AR58" i="46" a="1"/>
  <c r="AR58" i="46" s="1"/>
  <c r="AQ58" i="46" a="1"/>
  <c r="AQ58" i="46" s="1"/>
  <c r="AP58" i="46" a="1"/>
  <c r="AP58" i="46" s="1"/>
  <c r="AM58" i="46"/>
  <c r="AM58" i="46" a="1"/>
  <c r="AL58" i="46" a="1"/>
  <c r="AL58" i="46" s="1"/>
  <c r="AK58" i="46"/>
  <c r="AK58" i="46" a="1"/>
  <c r="AJ58" i="46" a="1"/>
  <c r="AJ58" i="46" s="1"/>
  <c r="AI58" i="46" a="1"/>
  <c r="AI58" i="46" s="1"/>
  <c r="AH58" i="46" a="1"/>
  <c r="AH58" i="46" s="1"/>
  <c r="AG58" i="46" a="1"/>
  <c r="AG58" i="46" s="1"/>
  <c r="AF58" i="46" a="1"/>
  <c r="AF58" i="46" s="1"/>
  <c r="AE58" i="46"/>
  <c r="AE58" i="46" a="1"/>
  <c r="AD58" i="46" a="1"/>
  <c r="AD58" i="46" s="1"/>
  <c r="AC58" i="46"/>
  <c r="AC58" i="46" a="1"/>
  <c r="AB58" i="46" a="1"/>
  <c r="AB58" i="46" s="1"/>
  <c r="AA58" i="46" a="1"/>
  <c r="AA58" i="46" s="1"/>
  <c r="Z58" i="46" a="1"/>
  <c r="Z58" i="46" s="1"/>
  <c r="Y58" i="46" a="1"/>
  <c r="Y58" i="46" s="1"/>
  <c r="X58" i="46" a="1"/>
  <c r="X58" i="46" s="1"/>
  <c r="W58" i="46"/>
  <c r="W58" i="46" a="1"/>
  <c r="V58" i="46" a="1"/>
  <c r="V58" i="46" s="1"/>
  <c r="U58" i="46"/>
  <c r="U58" i="46" a="1"/>
  <c r="T58" i="46" a="1"/>
  <c r="T58" i="46" s="1"/>
  <c r="S58" i="46" a="1"/>
  <c r="S58" i="46" s="1"/>
  <c r="R58" i="46" a="1"/>
  <c r="R58" i="46" s="1"/>
  <c r="Q58" i="46" a="1"/>
  <c r="Q58" i="46" s="1"/>
  <c r="P58" i="46" a="1"/>
  <c r="P58" i="46" s="1"/>
  <c r="O58" i="46"/>
  <c r="O58" i="46" a="1"/>
  <c r="N58" i="46" a="1"/>
  <c r="N58" i="46" s="1"/>
  <c r="M58" i="46"/>
  <c r="M58" i="46" a="1"/>
  <c r="L58" i="46" a="1"/>
  <c r="L58" i="46" s="1"/>
  <c r="K58" i="46" a="1"/>
  <c r="K58" i="46" s="1"/>
  <c r="J58" i="46" a="1"/>
  <c r="J58" i="46" s="1"/>
  <c r="AT56" i="46" a="1"/>
  <c r="AT56" i="46" s="1"/>
  <c r="AS56" i="46" a="1"/>
  <c r="AS56" i="46" s="1"/>
  <c r="AR56" i="46"/>
  <c r="AR56" i="46" a="1"/>
  <c r="AQ56" i="46" a="1"/>
  <c r="AQ56" i="46" s="1"/>
  <c r="AP56" i="46"/>
  <c r="AP56" i="46" a="1"/>
  <c r="AM56" i="46" a="1"/>
  <c r="AM56" i="46" s="1"/>
  <c r="AL56" i="46" a="1"/>
  <c r="AL56" i="46" s="1"/>
  <c r="AK56" i="46" a="1"/>
  <c r="AK56" i="46" s="1"/>
  <c r="AJ56" i="46" a="1"/>
  <c r="AJ56" i="46" s="1"/>
  <c r="AI56" i="46" a="1"/>
  <c r="AI56" i="46" s="1"/>
  <c r="AH56" i="46"/>
  <c r="AH56" i="46" a="1"/>
  <c r="AG56" i="46" a="1"/>
  <c r="AG56" i="46" s="1"/>
  <c r="AF56" i="46"/>
  <c r="AF56" i="46" a="1"/>
  <c r="AE56" i="46" a="1"/>
  <c r="AE56" i="46" s="1"/>
  <c r="AD56" i="46" a="1"/>
  <c r="AD56" i="46" s="1"/>
  <c r="AC56" i="46" a="1"/>
  <c r="AC56" i="46" s="1"/>
  <c r="AB56" i="46" a="1"/>
  <c r="AB56" i="46" s="1"/>
  <c r="AA56" i="46" a="1"/>
  <c r="AA56" i="46" s="1"/>
  <c r="Z56" i="46"/>
  <c r="Z56" i="46" a="1"/>
  <c r="Y56" i="46" a="1"/>
  <c r="Y56" i="46" s="1"/>
  <c r="X56" i="46"/>
  <c r="X56" i="46" a="1"/>
  <c r="W56" i="46" a="1"/>
  <c r="W56" i="46" s="1"/>
  <c r="V56" i="46" a="1"/>
  <c r="V56" i="46" s="1"/>
  <c r="U56" i="46" a="1"/>
  <c r="U56" i="46" s="1"/>
  <c r="T56" i="46" a="1"/>
  <c r="T56" i="46" s="1"/>
  <c r="S56" i="46" a="1"/>
  <c r="S56" i="46" s="1"/>
  <c r="R56" i="46"/>
  <c r="R56" i="46" a="1"/>
  <c r="Q56" i="46" a="1"/>
  <c r="Q56" i="46" s="1"/>
  <c r="P56" i="46"/>
  <c r="P56" i="46" a="1"/>
  <c r="O56" i="46" a="1"/>
  <c r="O56" i="46" s="1"/>
  <c r="N56" i="46" a="1"/>
  <c r="N56" i="46" s="1"/>
  <c r="M56" i="46" a="1"/>
  <c r="M56" i="46" s="1"/>
  <c r="L56" i="46" a="1"/>
  <c r="L56" i="46" s="1"/>
  <c r="K56" i="46" a="1"/>
  <c r="K56" i="46" s="1"/>
  <c r="J56" i="46"/>
  <c r="J56" i="46" a="1"/>
  <c r="AT55" i="46" a="1"/>
  <c r="AT55" i="46" s="1"/>
  <c r="AS55" i="46"/>
  <c r="AS55" i="46" a="1"/>
  <c r="AR55" i="46" a="1"/>
  <c r="AR55" i="46" s="1"/>
  <c r="AQ55" i="46" a="1"/>
  <c r="AQ55" i="46" s="1"/>
  <c r="AP55" i="46" a="1"/>
  <c r="AP55" i="46" s="1"/>
  <c r="AM55" i="46" a="1"/>
  <c r="AM55" i="46" s="1"/>
  <c r="AL55" i="46" a="1"/>
  <c r="AL55" i="46" s="1"/>
  <c r="AK55" i="46"/>
  <c r="AK55" i="46" a="1"/>
  <c r="AJ55" i="46" a="1"/>
  <c r="AJ55" i="46" s="1"/>
  <c r="AI55" i="46"/>
  <c r="AI55" i="46" a="1"/>
  <c r="AH55" i="46" a="1"/>
  <c r="AH55" i="46" s="1"/>
  <c r="AG55" i="46" a="1"/>
  <c r="AG55" i="46" s="1"/>
  <c r="AF55" i="46" a="1"/>
  <c r="AF55" i="46" s="1"/>
  <c r="AE55" i="46" a="1"/>
  <c r="AE55" i="46" s="1"/>
  <c r="AD55" i="46" a="1"/>
  <c r="AD55" i="46" s="1"/>
  <c r="AC55" i="46"/>
  <c r="AC55" i="46" a="1"/>
  <c r="AB55" i="46" a="1"/>
  <c r="AB55" i="46" s="1"/>
  <c r="AA55" i="46"/>
  <c r="AA55" i="46" a="1"/>
  <c r="Z55" i="46" a="1"/>
  <c r="Z55" i="46" s="1"/>
  <c r="Y55" i="46" a="1"/>
  <c r="Y55" i="46" s="1"/>
  <c r="X55" i="46" a="1"/>
  <c r="X55" i="46" s="1"/>
  <c r="W55" i="46" a="1"/>
  <c r="W55" i="46" s="1"/>
  <c r="V55" i="46" a="1"/>
  <c r="V55" i="46" s="1"/>
  <c r="U55" i="46"/>
  <c r="U55" i="46" a="1"/>
  <c r="T55" i="46" a="1"/>
  <c r="T55" i="46" s="1"/>
  <c r="S55" i="46"/>
  <c r="S55" i="46" a="1"/>
  <c r="R55" i="46" a="1"/>
  <c r="R55" i="46" s="1"/>
  <c r="Q55" i="46" a="1"/>
  <c r="Q55" i="46" s="1"/>
  <c r="P55" i="46" a="1"/>
  <c r="P55" i="46" s="1"/>
  <c r="O55" i="46" a="1"/>
  <c r="O55" i="46" s="1"/>
  <c r="N55" i="46" a="1"/>
  <c r="N55" i="46" s="1"/>
  <c r="M55" i="46"/>
  <c r="M55" i="46" a="1"/>
  <c r="L55" i="46" a="1"/>
  <c r="L55" i="46" s="1"/>
  <c r="K55" i="46"/>
  <c r="K55" i="46" a="1"/>
  <c r="J55" i="46" a="1"/>
  <c r="J55" i="46" s="1"/>
  <c r="AT53" i="46" a="1"/>
  <c r="AT53" i="46" s="1"/>
  <c r="AS53" i="46" a="1"/>
  <c r="AS53" i="46" s="1"/>
  <c r="AR53" i="46" a="1"/>
  <c r="AR53" i="46" s="1"/>
  <c r="AQ53" i="46" a="1"/>
  <c r="AQ53" i="46" s="1"/>
  <c r="AP53" i="46"/>
  <c r="AP53" i="46" a="1"/>
  <c r="AM53" i="46" a="1"/>
  <c r="AM53" i="46" s="1"/>
  <c r="AL53" i="46"/>
  <c r="AL53" i="46" a="1"/>
  <c r="AK53" i="46" a="1"/>
  <c r="AK53" i="46" s="1"/>
  <c r="AJ53" i="46" a="1"/>
  <c r="AJ53" i="46" s="1"/>
  <c r="AI53" i="46" a="1"/>
  <c r="AI53" i="46" s="1"/>
  <c r="AH53" i="46" a="1"/>
  <c r="AH53" i="46" s="1"/>
  <c r="AG53" i="46" a="1"/>
  <c r="AG53" i="46" s="1"/>
  <c r="AF53" i="46"/>
  <c r="AF53" i="46" a="1"/>
  <c r="AE53" i="46" a="1"/>
  <c r="AE53" i="46" s="1"/>
  <c r="AD53" i="46"/>
  <c r="AD53" i="46" a="1"/>
  <c r="AC53" i="46" a="1"/>
  <c r="AC53" i="46" s="1"/>
  <c r="AB53" i="46" a="1"/>
  <c r="AB53" i="46" s="1"/>
  <c r="AA53" i="46" a="1"/>
  <c r="AA53" i="46" s="1"/>
  <c r="Z53" i="46" a="1"/>
  <c r="Z53" i="46" s="1"/>
  <c r="Y53" i="46" a="1"/>
  <c r="Y53" i="46" s="1"/>
  <c r="X53" i="46"/>
  <c r="X53" i="46" a="1"/>
  <c r="W53" i="46" a="1"/>
  <c r="W53" i="46" s="1"/>
  <c r="V53" i="46"/>
  <c r="V53" i="46" a="1"/>
  <c r="U53" i="46" a="1"/>
  <c r="U53" i="46" s="1"/>
  <c r="T53" i="46" a="1"/>
  <c r="T53" i="46" s="1"/>
  <c r="S53" i="46" a="1"/>
  <c r="S53" i="46" s="1"/>
  <c r="R53" i="46" a="1"/>
  <c r="R53" i="46" s="1"/>
  <c r="Q53" i="46" a="1"/>
  <c r="Q53" i="46" s="1"/>
  <c r="P53" i="46"/>
  <c r="P53" i="46" a="1"/>
  <c r="O53" i="46" a="1"/>
  <c r="O53" i="46" s="1"/>
  <c r="N53" i="46"/>
  <c r="N53" i="46" a="1"/>
  <c r="M53" i="46" a="1"/>
  <c r="M53" i="46" s="1"/>
  <c r="L53" i="46" a="1"/>
  <c r="L53" i="46" s="1"/>
  <c r="K53" i="46" a="1"/>
  <c r="K53" i="46" s="1"/>
  <c r="J53" i="46" a="1"/>
  <c r="J53" i="46" s="1"/>
  <c r="AT52" i="46" a="1"/>
  <c r="AT52" i="46" s="1"/>
  <c r="AS52" i="46"/>
  <c r="AS52" i="46" a="1"/>
  <c r="AR52" i="46" a="1"/>
  <c r="AR52" i="46" s="1"/>
  <c r="AQ52" i="46"/>
  <c r="AQ52" i="46" a="1"/>
  <c r="AP52" i="46" a="1"/>
  <c r="AP52" i="46" s="1"/>
  <c r="AM52" i="46" a="1"/>
  <c r="AM52" i="46" s="1"/>
  <c r="AL52" i="46" a="1"/>
  <c r="AL52" i="46" s="1"/>
  <c r="AK52" i="46" a="1"/>
  <c r="AK52" i="46" s="1"/>
  <c r="AJ52" i="46" a="1"/>
  <c r="AJ52" i="46" s="1"/>
  <c r="AI52" i="46"/>
  <c r="AI52" i="46" a="1"/>
  <c r="AH52" i="46" a="1"/>
  <c r="AH52" i="46" s="1"/>
  <c r="AG52" i="46"/>
  <c r="AG52" i="46" a="1"/>
  <c r="AF52" i="46" a="1"/>
  <c r="AF52" i="46" s="1"/>
  <c r="AE52" i="46" a="1"/>
  <c r="AE52" i="46" s="1"/>
  <c r="AD52" i="46" a="1"/>
  <c r="AD52" i="46" s="1"/>
  <c r="AC52" i="46" a="1"/>
  <c r="AC52" i="46" s="1"/>
  <c r="AB52" i="46" a="1"/>
  <c r="AB52" i="46" s="1"/>
  <c r="AA52" i="46"/>
  <c r="AA52" i="46" a="1"/>
  <c r="Z52" i="46" a="1"/>
  <c r="Z52" i="46" s="1"/>
  <c r="Y52" i="46"/>
  <c r="Y52" i="46" a="1"/>
  <c r="X52" i="46" a="1"/>
  <c r="X52" i="46" s="1"/>
  <c r="W52" i="46" a="1"/>
  <c r="W52" i="46" s="1"/>
  <c r="V52" i="46" a="1"/>
  <c r="V52" i="46" s="1"/>
  <c r="U52" i="46" a="1"/>
  <c r="U52" i="46" s="1"/>
  <c r="T52" i="46" a="1"/>
  <c r="T52" i="46" s="1"/>
  <c r="S52" i="46"/>
  <c r="S52" i="46" a="1"/>
  <c r="R52" i="46" a="1"/>
  <c r="R52" i="46" s="1"/>
  <c r="Q52" i="46"/>
  <c r="Q52" i="46" a="1"/>
  <c r="P52" i="46" a="1"/>
  <c r="P52" i="46" s="1"/>
  <c r="O52" i="46" a="1"/>
  <c r="O52" i="46" s="1"/>
  <c r="N52" i="46" a="1"/>
  <c r="N52" i="46" s="1"/>
  <c r="M52" i="46" a="1"/>
  <c r="M52" i="46" s="1"/>
  <c r="L52" i="46" a="1"/>
  <c r="L52" i="46" s="1"/>
  <c r="K52" i="46"/>
  <c r="K52" i="46" a="1"/>
  <c r="J52" i="46" a="1"/>
  <c r="J52" i="46" s="1"/>
  <c r="AT50" i="46"/>
  <c r="AT50" i="46" a="1"/>
  <c r="AS50" i="46" a="1"/>
  <c r="AS50" i="46" s="1"/>
  <c r="AR50" i="46" a="1"/>
  <c r="AR50" i="46" s="1"/>
  <c r="AQ50" i="46" a="1"/>
  <c r="AQ50" i="46" s="1"/>
  <c r="AP50" i="46" a="1"/>
  <c r="AP50" i="46" s="1"/>
  <c r="AM50" i="46" a="1"/>
  <c r="AM50" i="46" s="1"/>
  <c r="AL50" i="46"/>
  <c r="AL50" i="46" a="1"/>
  <c r="AK50" i="46" a="1"/>
  <c r="AK50" i="46" s="1"/>
  <c r="AJ50" i="46"/>
  <c r="AJ50" i="46" a="1"/>
  <c r="AI50" i="46" a="1"/>
  <c r="AI50" i="46" s="1"/>
  <c r="AH50" i="46" a="1"/>
  <c r="AH50" i="46" s="1"/>
  <c r="AG50" i="46" a="1"/>
  <c r="AG50" i="46" s="1"/>
  <c r="AF50" i="46" a="1"/>
  <c r="AF50" i="46" s="1"/>
  <c r="AE50" i="46" a="1"/>
  <c r="AE50" i="46" s="1"/>
  <c r="AD50" i="46"/>
  <c r="AD50" i="46" a="1"/>
  <c r="AC50" i="46" a="1"/>
  <c r="AC50" i="46" s="1"/>
  <c r="AB50" i="46"/>
  <c r="AB50" i="46" a="1"/>
  <c r="AA50" i="46" a="1"/>
  <c r="AA50" i="46" s="1"/>
  <c r="Z50" i="46" a="1"/>
  <c r="Z50" i="46" s="1"/>
  <c r="Y50" i="46" a="1"/>
  <c r="Y50" i="46" s="1"/>
  <c r="X50" i="46" a="1"/>
  <c r="X50" i="46" s="1"/>
  <c r="W50" i="46" a="1"/>
  <c r="W50" i="46" s="1"/>
  <c r="V50" i="46"/>
  <c r="V50" i="46" a="1"/>
  <c r="U50" i="46" a="1"/>
  <c r="U50" i="46" s="1"/>
  <c r="T50" i="46"/>
  <c r="T50" i="46" a="1"/>
  <c r="S50" i="46" a="1"/>
  <c r="S50" i="46" s="1"/>
  <c r="R50" i="46" a="1"/>
  <c r="R50" i="46" s="1"/>
  <c r="Q50" i="46" a="1"/>
  <c r="Q50" i="46" s="1"/>
  <c r="P50" i="46" a="1"/>
  <c r="P50" i="46" s="1"/>
  <c r="O50" i="46" a="1"/>
  <c r="O50" i="46" s="1"/>
  <c r="N50" i="46"/>
  <c r="N50" i="46" a="1"/>
  <c r="M50" i="46" a="1"/>
  <c r="M50" i="46" s="1"/>
  <c r="L50" i="46"/>
  <c r="L50" i="46" a="1"/>
  <c r="K50" i="46" a="1"/>
  <c r="K50" i="46" s="1"/>
  <c r="J50" i="46" a="1"/>
  <c r="J50" i="46" s="1"/>
  <c r="AT49" i="46" a="1"/>
  <c r="AT49" i="46" s="1"/>
  <c r="AS49" i="46" a="1"/>
  <c r="AS49" i="46" s="1"/>
  <c r="AR49" i="46" a="1"/>
  <c r="AR49" i="46" s="1"/>
  <c r="AQ49" i="46"/>
  <c r="AQ49" i="46" a="1"/>
  <c r="AP49" i="46" a="1"/>
  <c r="AP49" i="46" s="1"/>
  <c r="AM49" i="46"/>
  <c r="AM49" i="46" a="1"/>
  <c r="AL49" i="46" a="1"/>
  <c r="AL49" i="46" s="1"/>
  <c r="AK49" i="46" a="1"/>
  <c r="AK49" i="46" s="1"/>
  <c r="AJ49" i="46" a="1"/>
  <c r="AJ49" i="46" s="1"/>
  <c r="AI49" i="46" a="1"/>
  <c r="AI49" i="46" s="1"/>
  <c r="AH49" i="46" a="1"/>
  <c r="AH49" i="46" s="1"/>
  <c r="AG49" i="46"/>
  <c r="AG49" i="46" a="1"/>
  <c r="AF49" i="46" a="1"/>
  <c r="AF49" i="46" s="1"/>
  <c r="AE49" i="46"/>
  <c r="AE49" i="46" a="1"/>
  <c r="AD49" i="46" a="1"/>
  <c r="AD49" i="46" s="1"/>
  <c r="AC49" i="46" a="1"/>
  <c r="AC49" i="46" s="1"/>
  <c r="AB49" i="46"/>
  <c r="AB49" i="46" a="1"/>
  <c r="AA49" i="46" a="1"/>
  <c r="AA49" i="46" s="1"/>
  <c r="Z49" i="46"/>
  <c r="Z49" i="46" a="1"/>
  <c r="Y49" i="46" a="1"/>
  <c r="Y49" i="46" s="1"/>
  <c r="X49" i="46"/>
  <c r="X49" i="46" a="1"/>
  <c r="W49" i="46" a="1"/>
  <c r="W49" i="46" s="1"/>
  <c r="V49" i="46"/>
  <c r="V49" i="46" a="1"/>
  <c r="U49" i="46" a="1"/>
  <c r="U49" i="46" s="1"/>
  <c r="T49" i="46"/>
  <c r="T49" i="46" a="1"/>
  <c r="S49" i="46" a="1"/>
  <c r="S49" i="46" s="1"/>
  <c r="R49" i="46"/>
  <c r="R49" i="46" a="1"/>
  <c r="Q49" i="46" a="1"/>
  <c r="Q49" i="46" s="1"/>
  <c r="P49" i="46"/>
  <c r="P49" i="46" a="1"/>
  <c r="O49" i="46" a="1"/>
  <c r="O49" i="46" s="1"/>
  <c r="N49" i="46"/>
  <c r="N49" i="46" a="1"/>
  <c r="M49" i="46" a="1"/>
  <c r="M49" i="46" s="1"/>
  <c r="L49" i="46"/>
  <c r="L49" i="46" a="1"/>
  <c r="K49" i="46" a="1"/>
  <c r="K49" i="46" s="1"/>
  <c r="J49" i="46"/>
  <c r="J49" i="46" a="1"/>
  <c r="AT47" i="46" a="1"/>
  <c r="AT47" i="46" s="1"/>
  <c r="AS47" i="46"/>
  <c r="AS47" i="46" a="1"/>
  <c r="AR47" i="46" a="1"/>
  <c r="AR47" i="46" s="1"/>
  <c r="AQ47" i="46"/>
  <c r="AQ47" i="46" a="1"/>
  <c r="AP47" i="46" a="1"/>
  <c r="AP47" i="46" s="1"/>
  <c r="AM47" i="46"/>
  <c r="AM47" i="46" a="1"/>
  <c r="AL47" i="46" a="1"/>
  <c r="AL47" i="46" s="1"/>
  <c r="AK47" i="46"/>
  <c r="AK47" i="46" a="1"/>
  <c r="AJ47" i="46" a="1"/>
  <c r="AJ47" i="46" s="1"/>
  <c r="AI47" i="46"/>
  <c r="AI47" i="46" a="1"/>
  <c r="AH47" i="46" a="1"/>
  <c r="AH47" i="46" s="1"/>
  <c r="AG47" i="46"/>
  <c r="AG47" i="46" a="1"/>
  <c r="AF47" i="46" a="1"/>
  <c r="AF47" i="46" s="1"/>
  <c r="AE47" i="46"/>
  <c r="AE47" i="46" a="1"/>
  <c r="AD47" i="46" a="1"/>
  <c r="AD47" i="46" s="1"/>
  <c r="AC47" i="46"/>
  <c r="AC47" i="46" a="1"/>
  <c r="AB47" i="46" a="1"/>
  <c r="AB47" i="46" s="1"/>
  <c r="AA47" i="46"/>
  <c r="AA47" i="46" a="1"/>
  <c r="Z47" i="46" a="1"/>
  <c r="Z47" i="46" s="1"/>
  <c r="Y47" i="46"/>
  <c r="Y47" i="46" a="1"/>
  <c r="X47" i="46" a="1"/>
  <c r="X47" i="46" s="1"/>
  <c r="W47" i="46"/>
  <c r="W47" i="46" a="1"/>
  <c r="V47" i="46" a="1"/>
  <c r="V47" i="46" s="1"/>
  <c r="U47" i="46"/>
  <c r="U47" i="46" a="1"/>
  <c r="T47" i="46" a="1"/>
  <c r="T47" i="46" s="1"/>
  <c r="S47" i="46"/>
  <c r="S47" i="46" a="1"/>
  <c r="R47" i="46" a="1"/>
  <c r="R47" i="46" s="1"/>
  <c r="Q47" i="46"/>
  <c r="Q47" i="46" a="1"/>
  <c r="P47" i="46" a="1"/>
  <c r="P47" i="46" s="1"/>
  <c r="O47" i="46"/>
  <c r="O47" i="46" a="1"/>
  <c r="N47" i="46" a="1"/>
  <c r="N47" i="46" s="1"/>
  <c r="M47" i="46"/>
  <c r="M47" i="46" a="1"/>
  <c r="L47" i="46" a="1"/>
  <c r="L47" i="46" s="1"/>
  <c r="K47" i="46"/>
  <c r="K47" i="46" a="1"/>
  <c r="J47" i="46" a="1"/>
  <c r="J47" i="46" s="1"/>
  <c r="AT46" i="46"/>
  <c r="AT46" i="46" a="1"/>
  <c r="AS46" i="46" a="1"/>
  <c r="AS46" i="46" s="1"/>
  <c r="AR46" i="46"/>
  <c r="AR46" i="46" a="1"/>
  <c r="AQ46" i="46" a="1"/>
  <c r="AQ46" i="46" s="1"/>
  <c r="AP46" i="46"/>
  <c r="AP46" i="46" a="1"/>
  <c r="AM46" i="46" a="1"/>
  <c r="AM46" i="46" s="1"/>
  <c r="AL46" i="46"/>
  <c r="AL46" i="46" a="1"/>
  <c r="AK46" i="46" a="1"/>
  <c r="AK46" i="46" s="1"/>
  <c r="AJ46" i="46"/>
  <c r="AJ46" i="46" a="1"/>
  <c r="AI46" i="46" a="1"/>
  <c r="AI46" i="46" s="1"/>
  <c r="AH46" i="46"/>
  <c r="AH46" i="46" a="1"/>
  <c r="AG46" i="46" a="1"/>
  <c r="AG46" i="46" s="1"/>
  <c r="AF46" i="46"/>
  <c r="AF46" i="46" a="1"/>
  <c r="AE46" i="46" a="1"/>
  <c r="AE46" i="46" s="1"/>
  <c r="AD46" i="46"/>
  <c r="AD46" i="46" a="1"/>
  <c r="AC46" i="46" a="1"/>
  <c r="AC46" i="46" s="1"/>
  <c r="AB46" i="46"/>
  <c r="AB46" i="46" a="1"/>
  <c r="AA46" i="46" a="1"/>
  <c r="AA46" i="46" s="1"/>
  <c r="Z46" i="46"/>
  <c r="Z46" i="46" a="1"/>
  <c r="Y46" i="46" a="1"/>
  <c r="Y46" i="46" s="1"/>
  <c r="X46" i="46"/>
  <c r="X46" i="46" a="1"/>
  <c r="W46" i="46" a="1"/>
  <c r="W46" i="46" s="1"/>
  <c r="V46" i="46"/>
  <c r="V46" i="46" a="1"/>
  <c r="U46" i="46" a="1"/>
  <c r="U46" i="46" s="1"/>
  <c r="T46" i="46"/>
  <c r="T46" i="46" a="1"/>
  <c r="S46" i="46" a="1"/>
  <c r="S46" i="46" s="1"/>
  <c r="R46" i="46"/>
  <c r="R46" i="46" a="1"/>
  <c r="Q46" i="46" a="1"/>
  <c r="Q46" i="46" s="1"/>
  <c r="P46" i="46"/>
  <c r="P46" i="46" a="1"/>
  <c r="O46" i="46" a="1"/>
  <c r="O46" i="46" s="1"/>
  <c r="N46" i="46"/>
  <c r="N46" i="46" a="1"/>
  <c r="M46" i="46" a="1"/>
  <c r="M46" i="46" s="1"/>
  <c r="L46" i="46"/>
  <c r="L46" i="46" a="1"/>
  <c r="K46" i="46" a="1"/>
  <c r="K46" i="46" s="1"/>
  <c r="J46" i="46"/>
  <c r="J46" i="46" a="1"/>
  <c r="AT44" i="46" a="1"/>
  <c r="AT44" i="46" s="1"/>
  <c r="AS44" i="46"/>
  <c r="AS44" i="46" a="1"/>
  <c r="AR44" i="46" a="1"/>
  <c r="AR44" i="46" s="1"/>
  <c r="AQ44" i="46"/>
  <c r="AQ44" i="46" a="1"/>
  <c r="AP44" i="46" a="1"/>
  <c r="AP44" i="46" s="1"/>
  <c r="AM44" i="46"/>
  <c r="AM44" i="46" a="1"/>
  <c r="AL44" i="46" a="1"/>
  <c r="AL44" i="46" s="1"/>
  <c r="AK44" i="46"/>
  <c r="AK44" i="46" a="1"/>
  <c r="AJ44" i="46" a="1"/>
  <c r="AJ44" i="46" s="1"/>
  <c r="AI44" i="46"/>
  <c r="AI44" i="46" a="1"/>
  <c r="AH44" i="46" a="1"/>
  <c r="AH44" i="46" s="1"/>
  <c r="AG44" i="46"/>
  <c r="AG44" i="46" a="1"/>
  <c r="AF44" i="46" a="1"/>
  <c r="AF44" i="46" s="1"/>
  <c r="AE44" i="46"/>
  <c r="AE44" i="46" a="1"/>
  <c r="AD44" i="46" a="1"/>
  <c r="AD44" i="46" s="1"/>
  <c r="AC44" i="46"/>
  <c r="AC44" i="46" a="1"/>
  <c r="AB44" i="46" a="1"/>
  <c r="AB44" i="46" s="1"/>
  <c r="AA44" i="46"/>
  <c r="AA44" i="46" a="1"/>
  <c r="Z44" i="46" a="1"/>
  <c r="Z44" i="46" s="1"/>
  <c r="Y44" i="46"/>
  <c r="Y44" i="46" a="1"/>
  <c r="X44" i="46" a="1"/>
  <c r="X44" i="46" s="1"/>
  <c r="W44" i="46"/>
  <c r="W44" i="46" a="1"/>
  <c r="V44" i="46" a="1"/>
  <c r="V44" i="46" s="1"/>
  <c r="U44" i="46"/>
  <c r="U44" i="46" a="1"/>
  <c r="T44" i="46" a="1"/>
  <c r="T44" i="46" s="1"/>
  <c r="S44" i="46"/>
  <c r="S44" i="46" a="1"/>
  <c r="R44" i="46" a="1"/>
  <c r="R44" i="46" s="1"/>
  <c r="Q44" i="46"/>
  <c r="Q44" i="46" a="1"/>
  <c r="P44" i="46" a="1"/>
  <c r="P44" i="46" s="1"/>
  <c r="O44" i="46"/>
  <c r="O44" i="46" a="1"/>
  <c r="N44" i="46" a="1"/>
  <c r="N44" i="46" s="1"/>
  <c r="M44" i="46"/>
  <c r="M44" i="46" a="1"/>
  <c r="L44" i="46" a="1"/>
  <c r="L44" i="46" s="1"/>
  <c r="K44" i="46"/>
  <c r="K44" i="46" a="1"/>
  <c r="J44" i="46" a="1"/>
  <c r="J44" i="46" s="1"/>
  <c r="AT43" i="46"/>
  <c r="AT43" i="46" a="1"/>
  <c r="AS43" i="46" a="1"/>
  <c r="AS43" i="46" s="1"/>
  <c r="AR43" i="46"/>
  <c r="AR43" i="46" a="1"/>
  <c r="AQ43" i="46" a="1"/>
  <c r="AQ43" i="46" s="1"/>
  <c r="AP43" i="46"/>
  <c r="AP43" i="46" a="1"/>
  <c r="AM43" i="46" a="1"/>
  <c r="AM43" i="46" s="1"/>
  <c r="AL43" i="46"/>
  <c r="AL43" i="46" a="1"/>
  <c r="AK43" i="46" a="1"/>
  <c r="AK43" i="46" s="1"/>
  <c r="AJ43" i="46"/>
  <c r="AJ43" i="46" a="1"/>
  <c r="AI43" i="46" a="1"/>
  <c r="AI43" i="46" s="1"/>
  <c r="AH43" i="46"/>
  <c r="AH43" i="46" a="1"/>
  <c r="AG43" i="46" a="1"/>
  <c r="AG43" i="46" s="1"/>
  <c r="AF43" i="46"/>
  <c r="AF43" i="46" a="1"/>
  <c r="AE43" i="46" a="1"/>
  <c r="AE43" i="46" s="1"/>
  <c r="AD43" i="46"/>
  <c r="AD43" i="46" a="1"/>
  <c r="AC43" i="46" a="1"/>
  <c r="AC43" i="46" s="1"/>
  <c r="AB43" i="46"/>
  <c r="AB43" i="46" a="1"/>
  <c r="AA43" i="46" a="1"/>
  <c r="AA43" i="46" s="1"/>
  <c r="Z43" i="46"/>
  <c r="Z43" i="46" a="1"/>
  <c r="Y43" i="46" a="1"/>
  <c r="Y43" i="46" s="1"/>
  <c r="X43" i="46"/>
  <c r="X43" i="46" a="1"/>
  <c r="W43" i="46" a="1"/>
  <c r="W43" i="46" s="1"/>
  <c r="V43" i="46"/>
  <c r="V43" i="46" a="1"/>
  <c r="U43" i="46" a="1"/>
  <c r="U43" i="46" s="1"/>
  <c r="T43" i="46"/>
  <c r="T43" i="46" a="1"/>
  <c r="S43" i="46" a="1"/>
  <c r="S43" i="46" s="1"/>
  <c r="R43" i="46"/>
  <c r="R43" i="46" a="1"/>
  <c r="Q43" i="46" a="1"/>
  <c r="Q43" i="46" s="1"/>
  <c r="P43" i="46"/>
  <c r="P43" i="46" a="1"/>
  <c r="O43" i="46" a="1"/>
  <c r="O43" i="46" s="1"/>
  <c r="N43" i="46"/>
  <c r="N43" i="46" a="1"/>
  <c r="M43" i="46" a="1"/>
  <c r="M43" i="46" s="1"/>
  <c r="L43" i="46"/>
  <c r="L43" i="46" a="1"/>
  <c r="K43" i="46" a="1"/>
  <c r="K43" i="46" s="1"/>
  <c r="J43" i="46"/>
  <c r="J43" i="46" a="1"/>
  <c r="AT41" i="46" a="1"/>
  <c r="AT41" i="46" s="1"/>
  <c r="AS41" i="46"/>
  <c r="AS41" i="46" a="1"/>
  <c r="AR41" i="46" a="1"/>
  <c r="AR41" i="46" s="1"/>
  <c r="AQ41" i="46"/>
  <c r="AQ41" i="46" a="1"/>
  <c r="AP41" i="46" a="1"/>
  <c r="AP41" i="46" s="1"/>
  <c r="AM41" i="46"/>
  <c r="AM41" i="46" a="1"/>
  <c r="AL41" i="46" a="1"/>
  <c r="AL41" i="46" s="1"/>
  <c r="AK41" i="46"/>
  <c r="AK41" i="46" a="1"/>
  <c r="AJ41" i="46" a="1"/>
  <c r="AJ41" i="46" s="1"/>
  <c r="AI41" i="46"/>
  <c r="AI41" i="46" a="1"/>
  <c r="AH41" i="46" a="1"/>
  <c r="AH41" i="46" s="1"/>
  <c r="AG41" i="46"/>
  <c r="AG41" i="46" a="1"/>
  <c r="AF41" i="46" a="1"/>
  <c r="AF41" i="46" s="1"/>
  <c r="AE41" i="46"/>
  <c r="AE41" i="46" a="1"/>
  <c r="AD41" i="46" a="1"/>
  <c r="AD41" i="46" s="1"/>
  <c r="AC41" i="46"/>
  <c r="AC41" i="46" a="1"/>
  <c r="AB41" i="46" a="1"/>
  <c r="AB41" i="46" s="1"/>
  <c r="AA41" i="46"/>
  <c r="AA41" i="46" a="1"/>
  <c r="Z41" i="46" a="1"/>
  <c r="Z41" i="46" s="1"/>
  <c r="Y41" i="46"/>
  <c r="Y41" i="46" a="1"/>
  <c r="X41" i="46" a="1"/>
  <c r="X41" i="46" s="1"/>
  <c r="W41" i="46"/>
  <c r="W41" i="46" a="1"/>
  <c r="V41" i="46" a="1"/>
  <c r="V41" i="46" s="1"/>
  <c r="U41" i="46"/>
  <c r="U41" i="46" a="1"/>
  <c r="T41" i="46" a="1"/>
  <c r="T41" i="46" s="1"/>
  <c r="S41" i="46"/>
  <c r="S41" i="46" a="1"/>
  <c r="R41" i="46" a="1"/>
  <c r="R41" i="46" s="1"/>
  <c r="Q41" i="46"/>
  <c r="Q41" i="46" a="1"/>
  <c r="P41" i="46" a="1"/>
  <c r="P41" i="46" s="1"/>
  <c r="O41" i="46"/>
  <c r="O41" i="46" a="1"/>
  <c r="N41" i="46" a="1"/>
  <c r="N41" i="46" s="1"/>
  <c r="M41" i="46"/>
  <c r="M41" i="46" a="1"/>
  <c r="L41" i="46" a="1"/>
  <c r="L41" i="46" s="1"/>
  <c r="K41" i="46"/>
  <c r="K41" i="46" a="1"/>
  <c r="J41" i="46" a="1"/>
  <c r="J41" i="46" s="1"/>
  <c r="AT40" i="46"/>
  <c r="AT40" i="46" a="1"/>
  <c r="AS40" i="46" a="1"/>
  <c r="AS40" i="46" s="1"/>
  <c r="AR40" i="46"/>
  <c r="AR40" i="46" a="1"/>
  <c r="AQ40" i="46" a="1"/>
  <c r="AQ40" i="46" s="1"/>
  <c r="AP40" i="46"/>
  <c r="AP40" i="46" a="1"/>
  <c r="AM40" i="46" a="1"/>
  <c r="AM40" i="46" s="1"/>
  <c r="AL40" i="46"/>
  <c r="AL40" i="46" a="1"/>
  <c r="AK40" i="46" a="1"/>
  <c r="AK40" i="46" s="1"/>
  <c r="AJ40" i="46"/>
  <c r="AJ40" i="46" a="1"/>
  <c r="AI40" i="46" a="1"/>
  <c r="AI40" i="46" s="1"/>
  <c r="AH40" i="46"/>
  <c r="AH40" i="46" a="1"/>
  <c r="AG40" i="46" a="1"/>
  <c r="AG40" i="46" s="1"/>
  <c r="AF40" i="46"/>
  <c r="AF40" i="46" a="1"/>
  <c r="AE40" i="46" a="1"/>
  <c r="AE40" i="46" s="1"/>
  <c r="AD40" i="46"/>
  <c r="AD40" i="46" a="1"/>
  <c r="AC40" i="46" a="1"/>
  <c r="AC40" i="46" s="1"/>
  <c r="AB40" i="46"/>
  <c r="AB40" i="46" a="1"/>
  <c r="AA40" i="46" a="1"/>
  <c r="AA40" i="46" s="1"/>
  <c r="Z40" i="46"/>
  <c r="Z40" i="46" a="1"/>
  <c r="Y40" i="46" a="1"/>
  <c r="Y40" i="46" s="1"/>
  <c r="X40" i="46"/>
  <c r="X40" i="46" a="1"/>
  <c r="W40" i="46" a="1"/>
  <c r="W40" i="46" s="1"/>
  <c r="V40" i="46"/>
  <c r="V40" i="46" a="1"/>
  <c r="U40" i="46" a="1"/>
  <c r="U40" i="46" s="1"/>
  <c r="T40" i="46"/>
  <c r="T40" i="46" a="1"/>
  <c r="S40" i="46" a="1"/>
  <c r="S40" i="46" s="1"/>
  <c r="R40" i="46"/>
  <c r="R40" i="46" a="1"/>
  <c r="Q40" i="46" a="1"/>
  <c r="Q40" i="46" s="1"/>
  <c r="P40" i="46"/>
  <c r="P40" i="46" a="1"/>
  <c r="O40" i="46" a="1"/>
  <c r="O40" i="46" s="1"/>
  <c r="N40" i="46"/>
  <c r="N40" i="46" a="1"/>
  <c r="M40" i="46" a="1"/>
  <c r="M40" i="46" s="1"/>
  <c r="L40" i="46"/>
  <c r="L40" i="46" a="1"/>
  <c r="K40" i="46" a="1"/>
  <c r="K40" i="46" s="1"/>
  <c r="J40" i="46"/>
  <c r="J40" i="46" a="1"/>
  <c r="AT38" i="46" a="1"/>
  <c r="AT38" i="46" s="1"/>
  <c r="AS38" i="46"/>
  <c r="AS38" i="46" a="1"/>
  <c r="AR38" i="46" a="1"/>
  <c r="AR38" i="46" s="1"/>
  <c r="AQ38" i="46"/>
  <c r="AQ38" i="46" a="1"/>
  <c r="AP38" i="46" a="1"/>
  <c r="AP38" i="46" s="1"/>
  <c r="AM38" i="46"/>
  <c r="AM38" i="46" a="1"/>
  <c r="AL38" i="46" a="1"/>
  <c r="AL38" i="46" s="1"/>
  <c r="AK38" i="46"/>
  <c r="AK38" i="46" a="1"/>
  <c r="AJ38" i="46" a="1"/>
  <c r="AJ38" i="46" s="1"/>
  <c r="AI38" i="46"/>
  <c r="AI38" i="46" a="1"/>
  <c r="AH38" i="46" a="1"/>
  <c r="AH38" i="46" s="1"/>
  <c r="AG38" i="46"/>
  <c r="AG38" i="46" a="1"/>
  <c r="AF38" i="46" a="1"/>
  <c r="AF38" i="46" s="1"/>
  <c r="AE38" i="46"/>
  <c r="AE38" i="46" a="1"/>
  <c r="AD38" i="46" a="1"/>
  <c r="AD38" i="46" s="1"/>
  <c r="AC38" i="46"/>
  <c r="AC38" i="46" a="1"/>
  <c r="AB38" i="46" a="1"/>
  <c r="AB38" i="46" s="1"/>
  <c r="AA38" i="46"/>
  <c r="AA38" i="46" a="1"/>
  <c r="Z38" i="46" a="1"/>
  <c r="Z38" i="46" s="1"/>
  <c r="Y38" i="46"/>
  <c r="Y38" i="46" a="1"/>
  <c r="X38" i="46" a="1"/>
  <c r="X38" i="46" s="1"/>
  <c r="W38" i="46"/>
  <c r="W38" i="46" a="1"/>
  <c r="V38" i="46" a="1"/>
  <c r="V38" i="46" s="1"/>
  <c r="U38" i="46"/>
  <c r="U38" i="46" a="1"/>
  <c r="T38" i="46" a="1"/>
  <c r="T38" i="46" s="1"/>
  <c r="S38" i="46"/>
  <c r="S38" i="46" a="1"/>
  <c r="R38" i="46" a="1"/>
  <c r="R38" i="46" s="1"/>
  <c r="Q38" i="46"/>
  <c r="Q38" i="46" a="1"/>
  <c r="P38" i="46" a="1"/>
  <c r="P38" i="46" s="1"/>
  <c r="O38" i="46"/>
  <c r="O38" i="46" a="1"/>
  <c r="N38" i="46" a="1"/>
  <c r="N38" i="46" s="1"/>
  <c r="M38" i="46"/>
  <c r="M38" i="46" a="1"/>
  <c r="L38" i="46" a="1"/>
  <c r="L38" i="46" s="1"/>
  <c r="K38" i="46"/>
  <c r="K38" i="46" a="1"/>
  <c r="J38" i="46" a="1"/>
  <c r="J38" i="46" s="1"/>
  <c r="AT37" i="46"/>
  <c r="AT37" i="46" a="1"/>
  <c r="AS37" i="46" a="1"/>
  <c r="AS37" i="46" s="1"/>
  <c r="AR37" i="46"/>
  <c r="AR37" i="46" a="1"/>
  <c r="AQ37" i="46" a="1"/>
  <c r="AQ37" i="46" s="1"/>
  <c r="AP37" i="46"/>
  <c r="AP37" i="46" a="1"/>
  <c r="AM37" i="46" a="1"/>
  <c r="AM37" i="46" s="1"/>
  <c r="AL37" i="46"/>
  <c r="AL37" i="46" a="1"/>
  <c r="AK37" i="46" a="1"/>
  <c r="AK37" i="46" s="1"/>
  <c r="AJ37" i="46"/>
  <c r="AJ37" i="46" a="1"/>
  <c r="AI37" i="46" a="1"/>
  <c r="AI37" i="46" s="1"/>
  <c r="AH37" i="46"/>
  <c r="AH37" i="46" a="1"/>
  <c r="AG37" i="46" a="1"/>
  <c r="AG37" i="46" s="1"/>
  <c r="AF37" i="46"/>
  <c r="AF37" i="46" a="1"/>
  <c r="AE37" i="46" a="1"/>
  <c r="AE37" i="46" s="1"/>
  <c r="AD37" i="46"/>
  <c r="AD37" i="46" a="1"/>
  <c r="AC37" i="46" a="1"/>
  <c r="AC37" i="46" s="1"/>
  <c r="AB37" i="46"/>
  <c r="AB37" i="46" a="1"/>
  <c r="AA37" i="46" a="1"/>
  <c r="AA37" i="46" s="1"/>
  <c r="Z37" i="46"/>
  <c r="Z37" i="46" a="1"/>
  <c r="Y37" i="46" a="1"/>
  <c r="Y37" i="46" s="1"/>
  <c r="X37" i="46"/>
  <c r="X37" i="46" a="1"/>
  <c r="W37" i="46" a="1"/>
  <c r="W37" i="46" s="1"/>
  <c r="V37" i="46"/>
  <c r="V37" i="46" a="1"/>
  <c r="U37" i="46" a="1"/>
  <c r="U37" i="46" s="1"/>
  <c r="T37" i="46"/>
  <c r="T37" i="46" a="1"/>
  <c r="S37" i="46" a="1"/>
  <c r="S37" i="46" s="1"/>
  <c r="R37" i="46"/>
  <c r="R37" i="46" a="1"/>
  <c r="Q37" i="46" a="1"/>
  <c r="Q37" i="46" s="1"/>
  <c r="P37" i="46"/>
  <c r="P37" i="46" a="1"/>
  <c r="O37" i="46" a="1"/>
  <c r="O37" i="46" s="1"/>
  <c r="N37" i="46"/>
  <c r="N37" i="46" a="1"/>
  <c r="M37" i="46" a="1"/>
  <c r="M37" i="46" s="1"/>
  <c r="L37" i="46"/>
  <c r="L37" i="46" a="1"/>
  <c r="K37" i="46" a="1"/>
  <c r="K37" i="46" s="1"/>
  <c r="J37" i="46"/>
  <c r="J37" i="46" a="1"/>
  <c r="AT35" i="46" a="1"/>
  <c r="AT35" i="46" s="1"/>
  <c r="AS35" i="46"/>
  <c r="AS35" i="46" a="1"/>
  <c r="AR35" i="46" a="1"/>
  <c r="AR35" i="46" s="1"/>
  <c r="AQ35" i="46"/>
  <c r="AQ35" i="46" a="1"/>
  <c r="AP35" i="46" a="1"/>
  <c r="AP35" i="46" s="1"/>
  <c r="AM35" i="46"/>
  <c r="AM35" i="46" a="1"/>
  <c r="AL35" i="46" a="1"/>
  <c r="AL35" i="46" s="1"/>
  <c r="AK35" i="46"/>
  <c r="AK35" i="46" a="1"/>
  <c r="AJ35" i="46" a="1"/>
  <c r="AJ35" i="46" s="1"/>
  <c r="AI35" i="46" a="1"/>
  <c r="AI35" i="46" s="1"/>
  <c r="AH35" i="46" a="1"/>
  <c r="AH35" i="46" s="1"/>
  <c r="AG35" i="46" a="1"/>
  <c r="AG35" i="46" s="1"/>
  <c r="AF35" i="46" a="1"/>
  <c r="AF35" i="46" s="1"/>
  <c r="AE35" i="46" a="1"/>
  <c r="AE35" i="46" s="1"/>
  <c r="AD35" i="46" a="1"/>
  <c r="AD35" i="46" s="1"/>
  <c r="AC35" i="46" a="1"/>
  <c r="AC35" i="46" s="1"/>
  <c r="AB35" i="46" a="1"/>
  <c r="AB35" i="46" s="1"/>
  <c r="AA35" i="46" a="1"/>
  <c r="AA35" i="46" s="1"/>
  <c r="Z35" i="46" a="1"/>
  <c r="Z35" i="46" s="1"/>
  <c r="Y35" i="46" a="1"/>
  <c r="Y35" i="46" s="1"/>
  <c r="X35" i="46" a="1"/>
  <c r="X35" i="46" s="1"/>
  <c r="W35" i="46" a="1"/>
  <c r="W35" i="46" s="1"/>
  <c r="V35" i="46" a="1"/>
  <c r="V35" i="46" s="1"/>
  <c r="U35" i="46" a="1"/>
  <c r="U35" i="46" s="1"/>
  <c r="T35" i="46" a="1"/>
  <c r="T35" i="46" s="1"/>
  <c r="S35" i="46" a="1"/>
  <c r="S35" i="46" s="1"/>
  <c r="R35" i="46" a="1"/>
  <c r="R35" i="46" s="1"/>
  <c r="Q35" i="46" a="1"/>
  <c r="Q35" i="46" s="1"/>
  <c r="P35" i="46" a="1"/>
  <c r="P35" i="46" s="1"/>
  <c r="O35" i="46" a="1"/>
  <c r="O35" i="46" s="1"/>
  <c r="N35" i="46" a="1"/>
  <c r="N35" i="46" s="1"/>
  <c r="M35" i="46" a="1"/>
  <c r="M35" i="46" s="1"/>
  <c r="L35" i="46" a="1"/>
  <c r="L35" i="46" s="1"/>
  <c r="K35" i="46" a="1"/>
  <c r="K35" i="46" s="1"/>
  <c r="J35" i="46" a="1"/>
  <c r="J35" i="46" s="1"/>
  <c r="AT34" i="46" a="1"/>
  <c r="AT34" i="46" s="1"/>
  <c r="AS34" i="46" a="1"/>
  <c r="AS34" i="46" s="1"/>
  <c r="AR34" i="46" a="1"/>
  <c r="AR34" i="46" s="1"/>
  <c r="AQ34" i="46" a="1"/>
  <c r="AQ34" i="46" s="1"/>
  <c r="AP34" i="46" a="1"/>
  <c r="AP34" i="46" s="1"/>
  <c r="AM34" i="46" a="1"/>
  <c r="AM34" i="46" s="1"/>
  <c r="AL34" i="46" a="1"/>
  <c r="AL34" i="46" s="1"/>
  <c r="AK34" i="46" a="1"/>
  <c r="AK34" i="46" s="1"/>
  <c r="AJ34" i="46" a="1"/>
  <c r="AJ34" i="46" s="1"/>
  <c r="AI34" i="46" a="1"/>
  <c r="AI34" i="46" s="1"/>
  <c r="AH34" i="46" a="1"/>
  <c r="AH34" i="46" s="1"/>
  <c r="AG34" i="46" a="1"/>
  <c r="AG34" i="46" s="1"/>
  <c r="AF34" i="46" a="1"/>
  <c r="AF34" i="46" s="1"/>
  <c r="AE34" i="46" a="1"/>
  <c r="AE34" i="46" s="1"/>
  <c r="AD34" i="46" a="1"/>
  <c r="AD34" i="46" s="1"/>
  <c r="AC34" i="46" a="1"/>
  <c r="AC34" i="46" s="1"/>
  <c r="AB34" i="46" a="1"/>
  <c r="AB34" i="46" s="1"/>
  <c r="AA34" i="46" a="1"/>
  <c r="AA34" i="46" s="1"/>
  <c r="Z34" i="46" a="1"/>
  <c r="Z34" i="46" s="1"/>
  <c r="Y34" i="46" a="1"/>
  <c r="Y34" i="46" s="1"/>
  <c r="X34" i="46" a="1"/>
  <c r="X34" i="46" s="1"/>
  <c r="W34" i="46" a="1"/>
  <c r="W34" i="46" s="1"/>
  <c r="V34" i="46" a="1"/>
  <c r="V34" i="46" s="1"/>
  <c r="U34" i="46" a="1"/>
  <c r="U34" i="46" s="1"/>
  <c r="T34" i="46" a="1"/>
  <c r="T34" i="46" s="1"/>
  <c r="S34" i="46" a="1"/>
  <c r="S34" i="46" s="1"/>
  <c r="R34" i="46" a="1"/>
  <c r="R34" i="46" s="1"/>
  <c r="Q34" i="46" a="1"/>
  <c r="Q34" i="46" s="1"/>
  <c r="P34" i="46" a="1"/>
  <c r="P34" i="46" s="1"/>
  <c r="O34" i="46" a="1"/>
  <c r="O34" i="46" s="1"/>
  <c r="N34" i="46" a="1"/>
  <c r="N34" i="46" s="1"/>
  <c r="M34" i="46" a="1"/>
  <c r="M34" i="46" s="1"/>
  <c r="L34" i="46" a="1"/>
  <c r="L34" i="46" s="1"/>
  <c r="K34" i="46" a="1"/>
  <c r="K34" i="46" s="1"/>
  <c r="J34" i="46" a="1"/>
  <c r="J34" i="46" s="1"/>
  <c r="AT32" i="46" a="1"/>
  <c r="AT32" i="46" s="1"/>
  <c r="AS32" i="46" a="1"/>
  <c r="AS32" i="46" s="1"/>
  <c r="AR32" i="46" a="1"/>
  <c r="AR32" i="46" s="1"/>
  <c r="AQ32" i="46" a="1"/>
  <c r="AQ32" i="46" s="1"/>
  <c r="AP32" i="46" a="1"/>
  <c r="AP32" i="46" s="1"/>
  <c r="AM32" i="46" a="1"/>
  <c r="AM32" i="46" s="1"/>
  <c r="AL32" i="46" a="1"/>
  <c r="AL32" i="46" s="1"/>
  <c r="AK32" i="46" a="1"/>
  <c r="AK32" i="46" s="1"/>
  <c r="AJ32" i="46" a="1"/>
  <c r="AJ32" i="46" s="1"/>
  <c r="AI32" i="46" a="1"/>
  <c r="AI32" i="46" s="1"/>
  <c r="AH32" i="46" a="1"/>
  <c r="AH32" i="46" s="1"/>
  <c r="AG32" i="46" a="1"/>
  <c r="AG32" i="46" s="1"/>
  <c r="AF32" i="46" a="1"/>
  <c r="AF32" i="46" s="1"/>
  <c r="AE32" i="46" a="1"/>
  <c r="AE32" i="46" s="1"/>
  <c r="AD32" i="46" a="1"/>
  <c r="AD32" i="46" s="1"/>
  <c r="AC32" i="46" a="1"/>
  <c r="AC32" i="46" s="1"/>
  <c r="AB32" i="46" a="1"/>
  <c r="AB32" i="46" s="1"/>
  <c r="AA32" i="46" a="1"/>
  <c r="AA32" i="46" s="1"/>
  <c r="Z32" i="46" a="1"/>
  <c r="Z32" i="46" s="1"/>
  <c r="Y32" i="46" a="1"/>
  <c r="Y32" i="46" s="1"/>
  <c r="X32" i="46" a="1"/>
  <c r="X32" i="46" s="1"/>
  <c r="W32" i="46" a="1"/>
  <c r="W32" i="46" s="1"/>
  <c r="V32" i="46" a="1"/>
  <c r="V32" i="46" s="1"/>
  <c r="U32" i="46" a="1"/>
  <c r="U32" i="46" s="1"/>
  <c r="T32" i="46" a="1"/>
  <c r="T32" i="46" s="1"/>
  <c r="S32" i="46" a="1"/>
  <c r="S32" i="46" s="1"/>
  <c r="R32" i="46" a="1"/>
  <c r="R32" i="46" s="1"/>
  <c r="Q32" i="46" a="1"/>
  <c r="Q32" i="46" s="1"/>
  <c r="P32" i="46" a="1"/>
  <c r="P32" i="46" s="1"/>
  <c r="O32" i="46" a="1"/>
  <c r="O32" i="46" s="1"/>
  <c r="N32" i="46" a="1"/>
  <c r="N32" i="46" s="1"/>
  <c r="M32" i="46" a="1"/>
  <c r="M32" i="46" s="1"/>
  <c r="L32" i="46" a="1"/>
  <c r="L32" i="46" s="1"/>
  <c r="K32" i="46" a="1"/>
  <c r="K32" i="46" s="1"/>
  <c r="J32" i="46" a="1"/>
  <c r="J32" i="46" s="1"/>
  <c r="AT31" i="46" a="1"/>
  <c r="AT31" i="46" s="1"/>
  <c r="AS31" i="46" a="1"/>
  <c r="AS31" i="46" s="1"/>
  <c r="AR31" i="46" a="1"/>
  <c r="AR31" i="46" s="1"/>
  <c r="AQ31" i="46" a="1"/>
  <c r="AQ31" i="46" s="1"/>
  <c r="AP31" i="46" a="1"/>
  <c r="AP31" i="46" s="1"/>
  <c r="AM31" i="46" a="1"/>
  <c r="AM31" i="46" s="1"/>
  <c r="AL31" i="46" a="1"/>
  <c r="AL31" i="46" s="1"/>
  <c r="AK31" i="46" a="1"/>
  <c r="AK31" i="46" s="1"/>
  <c r="AJ31" i="46" a="1"/>
  <c r="AJ31" i="46" s="1"/>
  <c r="AI31" i="46" a="1"/>
  <c r="AI31" i="46" s="1"/>
  <c r="AH31" i="46" a="1"/>
  <c r="AH31" i="46" s="1"/>
  <c r="AG31" i="46" a="1"/>
  <c r="AG31" i="46" s="1"/>
  <c r="AF31" i="46" a="1"/>
  <c r="AF31" i="46" s="1"/>
  <c r="AE31" i="46" a="1"/>
  <c r="AE31" i="46" s="1"/>
  <c r="AD31" i="46" a="1"/>
  <c r="AD31" i="46" s="1"/>
  <c r="AC31" i="46" a="1"/>
  <c r="AC31" i="46" s="1"/>
  <c r="AB31" i="46" a="1"/>
  <c r="AB31" i="46" s="1"/>
  <c r="AA31" i="46" a="1"/>
  <c r="AA31" i="46" s="1"/>
  <c r="Z31" i="46" a="1"/>
  <c r="Z31" i="46" s="1"/>
  <c r="Y31" i="46" a="1"/>
  <c r="Y31" i="46" s="1"/>
  <c r="X31" i="46" a="1"/>
  <c r="X31" i="46" s="1"/>
  <c r="W31" i="46" a="1"/>
  <c r="W31" i="46" s="1"/>
  <c r="V31" i="46" a="1"/>
  <c r="V31" i="46" s="1"/>
  <c r="U31" i="46" a="1"/>
  <c r="U31" i="46" s="1"/>
  <c r="T31" i="46" a="1"/>
  <c r="T31" i="46" s="1"/>
  <c r="S31" i="46" a="1"/>
  <c r="S31" i="46" s="1"/>
  <c r="R31" i="46" a="1"/>
  <c r="R31" i="46" s="1"/>
  <c r="Q31" i="46" a="1"/>
  <c r="Q31" i="46" s="1"/>
  <c r="P31" i="46" a="1"/>
  <c r="P31" i="46" s="1"/>
  <c r="O31" i="46" a="1"/>
  <c r="O31" i="46" s="1"/>
  <c r="N31" i="46" a="1"/>
  <c r="N31" i="46" s="1"/>
  <c r="M31" i="46" a="1"/>
  <c r="M31" i="46" s="1"/>
  <c r="L31" i="46" a="1"/>
  <c r="L31" i="46" s="1"/>
  <c r="K31" i="46" a="1"/>
  <c r="K31" i="46" s="1"/>
  <c r="J31" i="46" a="1"/>
  <c r="J31" i="46" s="1"/>
  <c r="AT29" i="46" a="1"/>
  <c r="AT29" i="46" s="1"/>
  <c r="AS29" i="46" a="1"/>
  <c r="AS29" i="46" s="1"/>
  <c r="AR29" i="46" a="1"/>
  <c r="AR29" i="46" s="1"/>
  <c r="AQ29" i="46" a="1"/>
  <c r="AQ29" i="46" s="1"/>
  <c r="AP29" i="46" a="1"/>
  <c r="AP29" i="46" s="1"/>
  <c r="AM29" i="46" a="1"/>
  <c r="AM29" i="46" s="1"/>
  <c r="AL29" i="46" a="1"/>
  <c r="AL29" i="46" s="1"/>
  <c r="AK29" i="46" a="1"/>
  <c r="AK29" i="46" s="1"/>
  <c r="AJ29" i="46" a="1"/>
  <c r="AJ29" i="46" s="1"/>
  <c r="AI29" i="46" a="1"/>
  <c r="AI29" i="46" s="1"/>
  <c r="AH29" i="46" a="1"/>
  <c r="AH29" i="46" s="1"/>
  <c r="AG29" i="46" a="1"/>
  <c r="AG29" i="46" s="1"/>
  <c r="AF29" i="46" a="1"/>
  <c r="AF29" i="46" s="1"/>
  <c r="AE29" i="46" a="1"/>
  <c r="AE29" i="46" s="1"/>
  <c r="AD29" i="46" a="1"/>
  <c r="AD29" i="46" s="1"/>
  <c r="AC29" i="46" a="1"/>
  <c r="AC29" i="46" s="1"/>
  <c r="AB29" i="46" a="1"/>
  <c r="AB29" i="46" s="1"/>
  <c r="AA29" i="46" a="1"/>
  <c r="AA29" i="46" s="1"/>
  <c r="Z29" i="46" a="1"/>
  <c r="Z29" i="46" s="1"/>
  <c r="Y29" i="46" a="1"/>
  <c r="Y29" i="46" s="1"/>
  <c r="X29" i="46" a="1"/>
  <c r="X29" i="46" s="1"/>
  <c r="W29" i="46" a="1"/>
  <c r="W29" i="46" s="1"/>
  <c r="V29" i="46" a="1"/>
  <c r="V29" i="46" s="1"/>
  <c r="U29" i="46" a="1"/>
  <c r="U29" i="46" s="1"/>
  <c r="T29" i="46" a="1"/>
  <c r="T29" i="46" s="1"/>
  <c r="S29" i="46" a="1"/>
  <c r="S29" i="46" s="1"/>
  <c r="R29" i="46" a="1"/>
  <c r="R29" i="46" s="1"/>
  <c r="Q29" i="46" a="1"/>
  <c r="Q29" i="46" s="1"/>
  <c r="P29" i="46" a="1"/>
  <c r="P29" i="46" s="1"/>
  <c r="O29" i="46" a="1"/>
  <c r="O29" i="46" s="1"/>
  <c r="N29" i="46" a="1"/>
  <c r="N29" i="46" s="1"/>
  <c r="M29" i="46" a="1"/>
  <c r="M29" i="46" s="1"/>
  <c r="L29" i="46" a="1"/>
  <c r="L29" i="46" s="1"/>
  <c r="K29" i="46" a="1"/>
  <c r="K29" i="46" s="1"/>
  <c r="J29" i="46" a="1"/>
  <c r="J29" i="46" s="1"/>
  <c r="AT28" i="46" a="1"/>
  <c r="AT28" i="46" s="1"/>
  <c r="AS28" i="46" a="1"/>
  <c r="AS28" i="46" s="1"/>
  <c r="AR28" i="46" a="1"/>
  <c r="AR28" i="46" s="1"/>
  <c r="AQ28" i="46" a="1"/>
  <c r="AQ28" i="46" s="1"/>
  <c r="AP28" i="46" a="1"/>
  <c r="AP28" i="46" s="1"/>
  <c r="AM28" i="46" a="1"/>
  <c r="AM28" i="46" s="1"/>
  <c r="AL28" i="46" a="1"/>
  <c r="AL28" i="46" s="1"/>
  <c r="AK28" i="46" a="1"/>
  <c r="AK28" i="46" s="1"/>
  <c r="AJ28" i="46" a="1"/>
  <c r="AJ28" i="46" s="1"/>
  <c r="AI28" i="46" a="1"/>
  <c r="AI28" i="46" s="1"/>
  <c r="AH28" i="46" a="1"/>
  <c r="AH28" i="46" s="1"/>
  <c r="AG28" i="46" a="1"/>
  <c r="AG28" i="46" s="1"/>
  <c r="AF28" i="46" a="1"/>
  <c r="AF28" i="46" s="1"/>
  <c r="AE28" i="46" a="1"/>
  <c r="AE28" i="46" s="1"/>
  <c r="AD28" i="46" a="1"/>
  <c r="AD28" i="46" s="1"/>
  <c r="AC28" i="46" a="1"/>
  <c r="AC28" i="46" s="1"/>
  <c r="AB28" i="46" a="1"/>
  <c r="AB28" i="46" s="1"/>
  <c r="AA28" i="46" a="1"/>
  <c r="AA28" i="46" s="1"/>
  <c r="Z28" i="46" a="1"/>
  <c r="Z28" i="46" s="1"/>
  <c r="Y28" i="46" a="1"/>
  <c r="Y28" i="46" s="1"/>
  <c r="X28" i="46" a="1"/>
  <c r="X28" i="46" s="1"/>
  <c r="W28" i="46" a="1"/>
  <c r="W28" i="46" s="1"/>
  <c r="V28" i="46" a="1"/>
  <c r="V28" i="46" s="1"/>
  <c r="U28" i="46" a="1"/>
  <c r="U28" i="46" s="1"/>
  <c r="T28" i="46" a="1"/>
  <c r="T28" i="46" s="1"/>
  <c r="S28" i="46" a="1"/>
  <c r="S28" i="46" s="1"/>
  <c r="R28" i="46" a="1"/>
  <c r="R28" i="46" s="1"/>
  <c r="Q28" i="46" a="1"/>
  <c r="Q28" i="46" s="1"/>
  <c r="P28" i="46" a="1"/>
  <c r="P28" i="46" s="1"/>
  <c r="O28" i="46" a="1"/>
  <c r="O28" i="46" s="1"/>
  <c r="N28" i="46" a="1"/>
  <c r="N28" i="46" s="1"/>
  <c r="M28" i="46" a="1"/>
  <c r="M28" i="46" s="1"/>
  <c r="L28" i="46" a="1"/>
  <c r="L28" i="46" s="1"/>
  <c r="K28" i="46" a="1"/>
  <c r="K28" i="46" s="1"/>
  <c r="J28" i="46" a="1"/>
  <c r="J28" i="46" s="1"/>
  <c r="AT26" i="46" a="1"/>
  <c r="AT26" i="46" s="1"/>
  <c r="AS26" i="46" a="1"/>
  <c r="AS26" i="46" s="1"/>
  <c r="AR26" i="46" a="1"/>
  <c r="AR26" i="46" s="1"/>
  <c r="AQ26" i="46" a="1"/>
  <c r="AQ26" i="46" s="1"/>
  <c r="AP26" i="46" a="1"/>
  <c r="AP26" i="46" s="1"/>
  <c r="AM26" i="46" a="1"/>
  <c r="AM26" i="46" s="1"/>
  <c r="AL26" i="46" a="1"/>
  <c r="AL26" i="46" s="1"/>
  <c r="AK26" i="46" a="1"/>
  <c r="AK26" i="46" s="1"/>
  <c r="AJ26" i="46" a="1"/>
  <c r="AJ26" i="46" s="1"/>
  <c r="AI26" i="46" a="1"/>
  <c r="AI26" i="46" s="1"/>
  <c r="AH26" i="46" a="1"/>
  <c r="AH26" i="46" s="1"/>
  <c r="AG26" i="46" a="1"/>
  <c r="AG26" i="46" s="1"/>
  <c r="AF26" i="46" a="1"/>
  <c r="AF26" i="46" s="1"/>
  <c r="AE26" i="46" a="1"/>
  <c r="AE26" i="46" s="1"/>
  <c r="AD26" i="46" a="1"/>
  <c r="AD26" i="46" s="1"/>
  <c r="AC26" i="46" a="1"/>
  <c r="AC26" i="46" s="1"/>
  <c r="AB26" i="46" a="1"/>
  <c r="AB26" i="46" s="1"/>
  <c r="AA26" i="46" a="1"/>
  <c r="AA26" i="46" s="1"/>
  <c r="Z26" i="46" a="1"/>
  <c r="Z26" i="46" s="1"/>
  <c r="Y26" i="46" a="1"/>
  <c r="Y26" i="46" s="1"/>
  <c r="X26" i="46" a="1"/>
  <c r="X26" i="46" s="1"/>
  <c r="W26" i="46" a="1"/>
  <c r="W26" i="46" s="1"/>
  <c r="V26" i="46" a="1"/>
  <c r="V26" i="46" s="1"/>
  <c r="U26" i="46" a="1"/>
  <c r="U26" i="46" s="1"/>
  <c r="T26" i="46" a="1"/>
  <c r="T26" i="46" s="1"/>
  <c r="S26" i="46" a="1"/>
  <c r="S26" i="46" s="1"/>
  <c r="R26" i="46" a="1"/>
  <c r="R26" i="46" s="1"/>
  <c r="Q26" i="46" a="1"/>
  <c r="Q26" i="46" s="1"/>
  <c r="P26" i="46" a="1"/>
  <c r="P26" i="46" s="1"/>
  <c r="O26" i="46" a="1"/>
  <c r="O26" i="46" s="1"/>
  <c r="N26" i="46" a="1"/>
  <c r="N26" i="46" s="1"/>
  <c r="M26" i="46" a="1"/>
  <c r="M26" i="46" s="1"/>
  <c r="L26" i="46" a="1"/>
  <c r="L26" i="46" s="1"/>
  <c r="K26" i="46" a="1"/>
  <c r="K26" i="46" s="1"/>
  <c r="J26" i="46" a="1"/>
  <c r="J26" i="46" s="1"/>
  <c r="AT25" i="46" a="1"/>
  <c r="AT25" i="46" s="1"/>
  <c r="AS25" i="46" a="1"/>
  <c r="AS25" i="46" s="1"/>
  <c r="AR25" i="46" a="1"/>
  <c r="AR25" i="46" s="1"/>
  <c r="AQ25" i="46" a="1"/>
  <c r="AQ25" i="46" s="1"/>
  <c r="AP25" i="46" a="1"/>
  <c r="AP25" i="46" s="1"/>
  <c r="AM25" i="46" a="1"/>
  <c r="AM25" i="46" s="1"/>
  <c r="AL25" i="46" a="1"/>
  <c r="AL25" i="46" s="1"/>
  <c r="AK25" i="46" a="1"/>
  <c r="AK25" i="46" s="1"/>
  <c r="AJ25" i="46" a="1"/>
  <c r="AJ25" i="46" s="1"/>
  <c r="AI25" i="46" a="1"/>
  <c r="AI25" i="46" s="1"/>
  <c r="AH25" i="46" a="1"/>
  <c r="AH25" i="46" s="1"/>
  <c r="AG25" i="46" a="1"/>
  <c r="AG25" i="46" s="1"/>
  <c r="AF25" i="46" a="1"/>
  <c r="AF25" i="46" s="1"/>
  <c r="AE25" i="46" a="1"/>
  <c r="AE25" i="46" s="1"/>
  <c r="AD25" i="46" a="1"/>
  <c r="AD25" i="46" s="1"/>
  <c r="AC25" i="46" a="1"/>
  <c r="AC25" i="46" s="1"/>
  <c r="AB25" i="46" a="1"/>
  <c r="AB25" i="46" s="1"/>
  <c r="AA25" i="46" a="1"/>
  <c r="AA25" i="46" s="1"/>
  <c r="Z25" i="46" a="1"/>
  <c r="Z25" i="46" s="1"/>
  <c r="Y25" i="46" a="1"/>
  <c r="Y25" i="46" s="1"/>
  <c r="X25" i="46" a="1"/>
  <c r="X25" i="46" s="1"/>
  <c r="W25" i="46" a="1"/>
  <c r="W25" i="46" s="1"/>
  <c r="V25" i="46" a="1"/>
  <c r="V25" i="46" s="1"/>
  <c r="U25" i="46" a="1"/>
  <c r="U25" i="46" s="1"/>
  <c r="T25" i="46" a="1"/>
  <c r="T25" i="46" s="1"/>
  <c r="S25" i="46" a="1"/>
  <c r="S25" i="46" s="1"/>
  <c r="R25" i="46" a="1"/>
  <c r="R25" i="46" s="1"/>
  <c r="Q25" i="46" a="1"/>
  <c r="Q25" i="46" s="1"/>
  <c r="P25" i="46" a="1"/>
  <c r="P25" i="46" s="1"/>
  <c r="O25" i="46" a="1"/>
  <c r="O25" i="46" s="1"/>
  <c r="N25" i="46" a="1"/>
  <c r="N25" i="46" s="1"/>
  <c r="M25" i="46" a="1"/>
  <c r="M25" i="46" s="1"/>
  <c r="L25" i="46" a="1"/>
  <c r="L25" i="46" s="1"/>
  <c r="K25" i="46" a="1"/>
  <c r="K25" i="46" s="1"/>
  <c r="J25" i="46" a="1"/>
  <c r="J25" i="46" s="1"/>
  <c r="AT23" i="46" a="1"/>
  <c r="AT23" i="46" s="1"/>
  <c r="AS23" i="46" a="1"/>
  <c r="AS23" i="46" s="1"/>
  <c r="AR23" i="46" a="1"/>
  <c r="AR23" i="46" s="1"/>
  <c r="AQ23" i="46" a="1"/>
  <c r="AQ23" i="46" s="1"/>
  <c r="AP23" i="46" a="1"/>
  <c r="AP23" i="46" s="1"/>
  <c r="AM23" i="46" a="1"/>
  <c r="AM23" i="46" s="1"/>
  <c r="AL23" i="46" a="1"/>
  <c r="AL23" i="46" s="1"/>
  <c r="AK23" i="46" a="1"/>
  <c r="AK23" i="46" s="1"/>
  <c r="AJ23" i="46" a="1"/>
  <c r="AJ23" i="46" s="1"/>
  <c r="AI23" i="46" a="1"/>
  <c r="AI23" i="46" s="1"/>
  <c r="AH23" i="46" a="1"/>
  <c r="AH23" i="46" s="1"/>
  <c r="AG23" i="46" a="1"/>
  <c r="AG23" i="46" s="1"/>
  <c r="AF23" i="46" a="1"/>
  <c r="AF23" i="46" s="1"/>
  <c r="AE23" i="46" a="1"/>
  <c r="AE23" i="46" s="1"/>
  <c r="AD23" i="46" a="1"/>
  <c r="AD23" i="46" s="1"/>
  <c r="AC23" i="46" a="1"/>
  <c r="AC23" i="46" s="1"/>
  <c r="AB23" i="46" a="1"/>
  <c r="AB23" i="46" s="1"/>
  <c r="AA23" i="46" a="1"/>
  <c r="AA23" i="46" s="1"/>
  <c r="Z23" i="46" a="1"/>
  <c r="Z23" i="46" s="1"/>
  <c r="Y23" i="46" a="1"/>
  <c r="Y23" i="46" s="1"/>
  <c r="X23" i="46" a="1"/>
  <c r="X23" i="46" s="1"/>
  <c r="W23" i="46" a="1"/>
  <c r="W23" i="46" s="1"/>
  <c r="V23" i="46" a="1"/>
  <c r="V23" i="46" s="1"/>
  <c r="U23" i="46" a="1"/>
  <c r="U23" i="46" s="1"/>
  <c r="T23" i="46" a="1"/>
  <c r="T23" i="46" s="1"/>
  <c r="S23" i="46" a="1"/>
  <c r="S23" i="46" s="1"/>
  <c r="R23" i="46" a="1"/>
  <c r="R23" i="46" s="1"/>
  <c r="Q23" i="46" a="1"/>
  <c r="Q23" i="46" s="1"/>
  <c r="P23" i="46" a="1"/>
  <c r="P23" i="46" s="1"/>
  <c r="O23" i="46" a="1"/>
  <c r="O23" i="46" s="1"/>
  <c r="N23" i="46" a="1"/>
  <c r="N23" i="46" s="1"/>
  <c r="M23" i="46" a="1"/>
  <c r="M23" i="46" s="1"/>
  <c r="L23" i="46" a="1"/>
  <c r="L23" i="46" s="1"/>
  <c r="K23" i="46" a="1"/>
  <c r="K23" i="46" s="1"/>
  <c r="J23" i="46" a="1"/>
  <c r="J23" i="46" s="1"/>
  <c r="AT22" i="46" a="1"/>
  <c r="AT22" i="46" s="1"/>
  <c r="AS22" i="46" a="1"/>
  <c r="AS22" i="46" s="1"/>
  <c r="AR22" i="46" a="1"/>
  <c r="AR22" i="46" s="1"/>
  <c r="AQ22" i="46" a="1"/>
  <c r="AQ22" i="46" s="1"/>
  <c r="AP22" i="46" a="1"/>
  <c r="AP22" i="46" s="1"/>
  <c r="AM22" i="46" a="1"/>
  <c r="AM22" i="46" s="1"/>
  <c r="AL22" i="46" a="1"/>
  <c r="AL22" i="46" s="1"/>
  <c r="AK22" i="46" a="1"/>
  <c r="AK22" i="46" s="1"/>
  <c r="AJ22" i="46" a="1"/>
  <c r="AJ22" i="46" s="1"/>
  <c r="AI22" i="46" a="1"/>
  <c r="AI22" i="46" s="1"/>
  <c r="AH22" i="46" a="1"/>
  <c r="AH22" i="46" s="1"/>
  <c r="AG22" i="46" a="1"/>
  <c r="AG22" i="46" s="1"/>
  <c r="AF22" i="46" a="1"/>
  <c r="AF22" i="46" s="1"/>
  <c r="AE22" i="46" a="1"/>
  <c r="AE22" i="46" s="1"/>
  <c r="AD22" i="46" a="1"/>
  <c r="AD22" i="46" s="1"/>
  <c r="AC22" i="46" a="1"/>
  <c r="AC22" i="46" s="1"/>
  <c r="AB22" i="46" a="1"/>
  <c r="AB22" i="46" s="1"/>
  <c r="AA22" i="46" a="1"/>
  <c r="AA22" i="46" s="1"/>
  <c r="Z22" i="46" a="1"/>
  <c r="Z22" i="46" s="1"/>
  <c r="Y22" i="46" a="1"/>
  <c r="Y22" i="46" s="1"/>
  <c r="X22" i="46" a="1"/>
  <c r="X22" i="46" s="1"/>
  <c r="W22" i="46" a="1"/>
  <c r="W22" i="46" s="1"/>
  <c r="V22" i="46" a="1"/>
  <c r="V22" i="46" s="1"/>
  <c r="U22" i="46" a="1"/>
  <c r="U22" i="46" s="1"/>
  <c r="T22" i="46" a="1"/>
  <c r="T22" i="46" s="1"/>
  <c r="S22" i="46" a="1"/>
  <c r="S22" i="46" s="1"/>
  <c r="R22" i="46" a="1"/>
  <c r="R22" i="46" s="1"/>
  <c r="Q22" i="46" a="1"/>
  <c r="Q22" i="46" s="1"/>
  <c r="P22" i="46" a="1"/>
  <c r="P22" i="46" s="1"/>
  <c r="O22" i="46" a="1"/>
  <c r="O22" i="46" s="1"/>
  <c r="N22" i="46" a="1"/>
  <c r="N22" i="46" s="1"/>
  <c r="M22" i="46" a="1"/>
  <c r="M22" i="46" s="1"/>
  <c r="L22" i="46" a="1"/>
  <c r="L22" i="46" s="1"/>
  <c r="K22" i="46" a="1"/>
  <c r="K22" i="46" s="1"/>
  <c r="J22" i="46" a="1"/>
  <c r="J22" i="46" s="1"/>
  <c r="AT20" i="46" a="1"/>
  <c r="AT20" i="46" s="1"/>
  <c r="AS20" i="46" a="1"/>
  <c r="AS20" i="46" s="1"/>
  <c r="AR20" i="46" a="1"/>
  <c r="AR20" i="46" s="1"/>
  <c r="AQ20" i="46" a="1"/>
  <c r="AQ20" i="46" s="1"/>
  <c r="AP20" i="46" a="1"/>
  <c r="AP20" i="46" s="1"/>
  <c r="AM20" i="46" a="1"/>
  <c r="AM20" i="46" s="1"/>
  <c r="AL20" i="46" a="1"/>
  <c r="AL20" i="46" s="1"/>
  <c r="AK20" i="46" a="1"/>
  <c r="AK20" i="46" s="1"/>
  <c r="AJ20" i="46" a="1"/>
  <c r="AJ20" i="46" s="1"/>
  <c r="AI20" i="46" a="1"/>
  <c r="AI20" i="46" s="1"/>
  <c r="AH20" i="46" a="1"/>
  <c r="AH20" i="46" s="1"/>
  <c r="AG20" i="46" a="1"/>
  <c r="AG20" i="46" s="1"/>
  <c r="AF20" i="46" a="1"/>
  <c r="AF20" i="46" s="1"/>
  <c r="AE20" i="46" a="1"/>
  <c r="AE20" i="46" s="1"/>
  <c r="AD20" i="46" a="1"/>
  <c r="AD20" i="46" s="1"/>
  <c r="AC20" i="46" a="1"/>
  <c r="AC20" i="46" s="1"/>
  <c r="AB20" i="46" a="1"/>
  <c r="AB20" i="46" s="1"/>
  <c r="AA20" i="46" a="1"/>
  <c r="AA20" i="46" s="1"/>
  <c r="Z20" i="46" a="1"/>
  <c r="Z20" i="46" s="1"/>
  <c r="Y20" i="46" a="1"/>
  <c r="Y20" i="46" s="1"/>
  <c r="X20" i="46" a="1"/>
  <c r="X20" i="46" s="1"/>
  <c r="W20" i="46" a="1"/>
  <c r="W20" i="46" s="1"/>
  <c r="V20" i="46" a="1"/>
  <c r="V20" i="46" s="1"/>
  <c r="U20" i="46" a="1"/>
  <c r="U20" i="46" s="1"/>
  <c r="T20" i="46" a="1"/>
  <c r="T20" i="46" s="1"/>
  <c r="S20" i="46" a="1"/>
  <c r="S20" i="46" s="1"/>
  <c r="R20" i="46" a="1"/>
  <c r="R20" i="46" s="1"/>
  <c r="Q20" i="46" a="1"/>
  <c r="Q20" i="46" s="1"/>
  <c r="P20" i="46" a="1"/>
  <c r="P20" i="46" s="1"/>
  <c r="O20" i="46" a="1"/>
  <c r="O20" i="46" s="1"/>
  <c r="N20" i="46" a="1"/>
  <c r="N20" i="46" s="1"/>
  <c r="M20" i="46" a="1"/>
  <c r="M20" i="46" s="1"/>
  <c r="L20" i="46" a="1"/>
  <c r="L20" i="46" s="1"/>
  <c r="K20" i="46" a="1"/>
  <c r="K20" i="46" s="1"/>
  <c r="J20" i="46" a="1"/>
  <c r="J20" i="46" s="1"/>
  <c r="AT19" i="46" a="1"/>
  <c r="AT19" i="46" s="1"/>
  <c r="AS19" i="46" a="1"/>
  <c r="AS19" i="46" s="1"/>
  <c r="AR19" i="46" a="1"/>
  <c r="AR19" i="46" s="1"/>
  <c r="AQ19" i="46" a="1"/>
  <c r="AQ19" i="46" s="1"/>
  <c r="AP19" i="46" a="1"/>
  <c r="AP19" i="46" s="1"/>
  <c r="AM19" i="46" a="1"/>
  <c r="AM19" i="46" s="1"/>
  <c r="AL19" i="46" a="1"/>
  <c r="AL19" i="46" s="1"/>
  <c r="AK19" i="46" a="1"/>
  <c r="AK19" i="46" s="1"/>
  <c r="AJ19" i="46" a="1"/>
  <c r="AJ19" i="46" s="1"/>
  <c r="AI19" i="46" a="1"/>
  <c r="AI19" i="46" s="1"/>
  <c r="AH19" i="46" a="1"/>
  <c r="AH19" i="46" s="1"/>
  <c r="AG19" i="46" a="1"/>
  <c r="AG19" i="46" s="1"/>
  <c r="AF19" i="46" a="1"/>
  <c r="AF19" i="46" s="1"/>
  <c r="AE19" i="46" a="1"/>
  <c r="AE19" i="46" s="1"/>
  <c r="AD19" i="46" a="1"/>
  <c r="AD19" i="46" s="1"/>
  <c r="AC19" i="46" a="1"/>
  <c r="AC19" i="46" s="1"/>
  <c r="AB19" i="46" a="1"/>
  <c r="AB19" i="46" s="1"/>
  <c r="AA19" i="46" a="1"/>
  <c r="AA19" i="46" s="1"/>
  <c r="Z19" i="46" a="1"/>
  <c r="Z19" i="46" s="1"/>
  <c r="Y19" i="46" a="1"/>
  <c r="Y19" i="46" s="1"/>
  <c r="X19" i="46" a="1"/>
  <c r="X19" i="46" s="1"/>
  <c r="W19" i="46" a="1"/>
  <c r="W19" i="46" s="1"/>
  <c r="V19" i="46" a="1"/>
  <c r="V19" i="46" s="1"/>
  <c r="U19" i="46" a="1"/>
  <c r="U19" i="46" s="1"/>
  <c r="T19" i="46" a="1"/>
  <c r="T19" i="46" s="1"/>
  <c r="S19" i="46" a="1"/>
  <c r="S19" i="46" s="1"/>
  <c r="R19" i="46" a="1"/>
  <c r="R19" i="46" s="1"/>
  <c r="Q19" i="46" a="1"/>
  <c r="Q19" i="46" s="1"/>
  <c r="P19" i="46" a="1"/>
  <c r="P19" i="46" s="1"/>
  <c r="O19" i="46" a="1"/>
  <c r="O19" i="46" s="1"/>
  <c r="N19" i="46" a="1"/>
  <c r="N19" i="46" s="1"/>
  <c r="M19" i="46" a="1"/>
  <c r="M19" i="46" s="1"/>
  <c r="L19" i="46" a="1"/>
  <c r="L19" i="46" s="1"/>
  <c r="K19" i="46" a="1"/>
  <c r="K19" i="46" s="1"/>
  <c r="J19" i="46" a="1"/>
  <c r="J19" i="46" s="1"/>
  <c r="AT17" i="46" a="1"/>
  <c r="AT17" i="46" s="1"/>
  <c r="AS17" i="46" a="1"/>
  <c r="AS17" i="46" s="1"/>
  <c r="AR17" i="46" a="1"/>
  <c r="AR17" i="46" s="1"/>
  <c r="AQ17" i="46" a="1"/>
  <c r="AQ17" i="46" s="1"/>
  <c r="AP17" i="46" a="1"/>
  <c r="AP17" i="46" s="1"/>
  <c r="AM17" i="46" a="1"/>
  <c r="AM17" i="46" s="1"/>
  <c r="AL17" i="46" a="1"/>
  <c r="AL17" i="46" s="1"/>
  <c r="AK17" i="46" a="1"/>
  <c r="AK17" i="46" s="1"/>
  <c r="AJ17" i="46" a="1"/>
  <c r="AJ17" i="46" s="1"/>
  <c r="AI17" i="46" a="1"/>
  <c r="AI17" i="46" s="1"/>
  <c r="AH17" i="46" a="1"/>
  <c r="AH17" i="46" s="1"/>
  <c r="AG17" i="46" a="1"/>
  <c r="AG17" i="46" s="1"/>
  <c r="AF17" i="46" a="1"/>
  <c r="AF17" i="46" s="1"/>
  <c r="AE17" i="46" a="1"/>
  <c r="AE17" i="46" s="1"/>
  <c r="AD17" i="46" a="1"/>
  <c r="AD17" i="46" s="1"/>
  <c r="AC17" i="46" a="1"/>
  <c r="AC17" i="46" s="1"/>
  <c r="AB17" i="46" a="1"/>
  <c r="AB17" i="46" s="1"/>
  <c r="AA17" i="46" a="1"/>
  <c r="AA17" i="46" s="1"/>
  <c r="Z17" i="46" a="1"/>
  <c r="Z17" i="46" s="1"/>
  <c r="Y17" i="46" a="1"/>
  <c r="Y17" i="46" s="1"/>
  <c r="X17" i="46" a="1"/>
  <c r="X17" i="46" s="1"/>
  <c r="W17" i="46" a="1"/>
  <c r="W17" i="46" s="1"/>
  <c r="V17" i="46" a="1"/>
  <c r="V17" i="46" s="1"/>
  <c r="U17" i="46" a="1"/>
  <c r="U17" i="46" s="1"/>
  <c r="T17" i="46" a="1"/>
  <c r="T17" i="46" s="1"/>
  <c r="S17" i="46" a="1"/>
  <c r="S17" i="46" s="1"/>
  <c r="R17" i="46" a="1"/>
  <c r="R17" i="46" s="1"/>
  <c r="Q17" i="46" a="1"/>
  <c r="Q17" i="46" s="1"/>
  <c r="P17" i="46" a="1"/>
  <c r="P17" i="46" s="1"/>
  <c r="O17" i="46" a="1"/>
  <c r="O17" i="46" s="1"/>
  <c r="N17" i="46" a="1"/>
  <c r="N17" i="46" s="1"/>
  <c r="M17" i="46" a="1"/>
  <c r="M17" i="46" s="1"/>
  <c r="L17" i="46" a="1"/>
  <c r="L17" i="46" s="1"/>
  <c r="K17" i="46" a="1"/>
  <c r="K17" i="46" s="1"/>
  <c r="J17" i="46" a="1"/>
  <c r="J17" i="46" s="1"/>
  <c r="AT16" i="46" a="1"/>
  <c r="AT16" i="46" s="1"/>
  <c r="AS16" i="46" a="1"/>
  <c r="AS16" i="46" s="1"/>
  <c r="AR16" i="46" a="1"/>
  <c r="AR16" i="46" s="1"/>
  <c r="AQ16" i="46" a="1"/>
  <c r="AQ16" i="46" s="1"/>
  <c r="AP16" i="46" a="1"/>
  <c r="AP16" i="46" s="1"/>
  <c r="AM16" i="46" a="1"/>
  <c r="AM16" i="46" s="1"/>
  <c r="AL16" i="46" a="1"/>
  <c r="AL16" i="46" s="1"/>
  <c r="AK16" i="46" a="1"/>
  <c r="AK16" i="46" s="1"/>
  <c r="AJ16" i="46" a="1"/>
  <c r="AJ16" i="46" s="1"/>
  <c r="AI16" i="46" a="1"/>
  <c r="AI16" i="46" s="1"/>
  <c r="AH16" i="46" a="1"/>
  <c r="AH16" i="46" s="1"/>
  <c r="AG16" i="46" a="1"/>
  <c r="AG16" i="46" s="1"/>
  <c r="AF16" i="46" a="1"/>
  <c r="AF16" i="46" s="1"/>
  <c r="AE16" i="46" a="1"/>
  <c r="AE16" i="46" s="1"/>
  <c r="AD16" i="46" a="1"/>
  <c r="AD16" i="46" s="1"/>
  <c r="AC16" i="46" a="1"/>
  <c r="AC16" i="46" s="1"/>
  <c r="AB16" i="46" a="1"/>
  <c r="AB16" i="46" s="1"/>
  <c r="AA16" i="46" a="1"/>
  <c r="AA16" i="46" s="1"/>
  <c r="Z16" i="46" a="1"/>
  <c r="Z16" i="46" s="1"/>
  <c r="Y16" i="46" a="1"/>
  <c r="Y16" i="46" s="1"/>
  <c r="X16" i="46" a="1"/>
  <c r="X16" i="46" s="1"/>
  <c r="W16" i="46" a="1"/>
  <c r="W16" i="46" s="1"/>
  <c r="V16" i="46" a="1"/>
  <c r="V16" i="46" s="1"/>
  <c r="U16" i="46" a="1"/>
  <c r="U16" i="46" s="1"/>
  <c r="T16" i="46" a="1"/>
  <c r="T16" i="46" s="1"/>
  <c r="S16" i="46" a="1"/>
  <c r="S16" i="46" s="1"/>
  <c r="R16" i="46" a="1"/>
  <c r="R16" i="46" s="1"/>
  <c r="Q16" i="46" a="1"/>
  <c r="Q16" i="46" s="1"/>
  <c r="P16" i="46" a="1"/>
  <c r="P16" i="46" s="1"/>
  <c r="O16" i="46" a="1"/>
  <c r="O16" i="46" s="1"/>
  <c r="N16" i="46" a="1"/>
  <c r="N16" i="46" s="1"/>
  <c r="M16" i="46" a="1"/>
  <c r="M16" i="46" s="1"/>
  <c r="L16" i="46" a="1"/>
  <c r="L16" i="46" s="1"/>
  <c r="K16" i="46" a="1"/>
  <c r="K16" i="46" s="1"/>
  <c r="J16" i="46" a="1"/>
  <c r="J16" i="46" s="1"/>
  <c r="AT11" i="46" a="1"/>
  <c r="AT11" i="46" s="1"/>
  <c r="AS11" i="46" a="1"/>
  <c r="AS11" i="46" s="1"/>
  <c r="AR11" i="46" a="1"/>
  <c r="AR11" i="46" s="1"/>
  <c r="AQ11" i="46" a="1"/>
  <c r="AQ11" i="46" s="1"/>
  <c r="AP11" i="46" a="1"/>
  <c r="AP11" i="46" s="1"/>
  <c r="AM11" i="46" a="1"/>
  <c r="AM11" i="46" s="1"/>
  <c r="AL11" i="46" a="1"/>
  <c r="AL11" i="46" s="1"/>
  <c r="AK11" i="46" a="1"/>
  <c r="AK11" i="46" s="1"/>
  <c r="AJ11" i="46" a="1"/>
  <c r="AJ11" i="46" s="1"/>
  <c r="AI11" i="46" a="1"/>
  <c r="AI11" i="46" s="1"/>
  <c r="AH11" i="46" a="1"/>
  <c r="AH11" i="46" s="1"/>
  <c r="AG11" i="46" a="1"/>
  <c r="AG11" i="46" s="1"/>
  <c r="AF11" i="46" a="1"/>
  <c r="AF11" i="46" s="1"/>
  <c r="AE11" i="46" a="1"/>
  <c r="AE11" i="46" s="1"/>
  <c r="AD11" i="46" a="1"/>
  <c r="AD11" i="46" s="1"/>
  <c r="AC11" i="46" a="1"/>
  <c r="AC11" i="46" s="1"/>
  <c r="AB11" i="46" a="1"/>
  <c r="AB11" i="46" s="1"/>
  <c r="AA11" i="46" a="1"/>
  <c r="AA11" i="46" s="1"/>
  <c r="Z11" i="46" a="1"/>
  <c r="Z11" i="46" s="1"/>
  <c r="Y11" i="46" a="1"/>
  <c r="Y11" i="46" s="1"/>
  <c r="X11" i="46" a="1"/>
  <c r="X11" i="46" s="1"/>
  <c r="W11" i="46" a="1"/>
  <c r="W11" i="46" s="1"/>
  <c r="V11" i="46" a="1"/>
  <c r="V11" i="46" s="1"/>
  <c r="U11" i="46" a="1"/>
  <c r="U11" i="46" s="1"/>
  <c r="T11" i="46" a="1"/>
  <c r="T11" i="46" s="1"/>
  <c r="S11" i="46" a="1"/>
  <c r="S11" i="46" s="1"/>
  <c r="R11" i="46" a="1"/>
  <c r="R11" i="46" s="1"/>
  <c r="Q11" i="46" a="1"/>
  <c r="Q11" i="46" s="1"/>
  <c r="P11" i="46" a="1"/>
  <c r="P11" i="46" s="1"/>
  <c r="O11" i="46" a="1"/>
  <c r="O11" i="46" s="1"/>
  <c r="N11" i="46" a="1"/>
  <c r="N11" i="46" s="1"/>
  <c r="M11" i="46" a="1"/>
  <c r="M11" i="46" s="1"/>
  <c r="L11" i="46" a="1"/>
  <c r="L11" i="46" s="1"/>
  <c r="K11" i="46" a="1"/>
  <c r="K11" i="46" s="1"/>
  <c r="J11" i="46" a="1"/>
  <c r="J11" i="46" s="1"/>
  <c r="AT10" i="46" a="1"/>
  <c r="AT10" i="46" s="1"/>
  <c r="AS10" i="46" a="1"/>
  <c r="AS10" i="46" s="1"/>
  <c r="AR10" i="46" a="1"/>
  <c r="AR10" i="46" s="1"/>
  <c r="AQ10" i="46" a="1"/>
  <c r="AQ10" i="46" s="1"/>
  <c r="AP10" i="46" a="1"/>
  <c r="AP10" i="46" s="1"/>
  <c r="AM10" i="46" a="1"/>
  <c r="AM10" i="46" s="1"/>
  <c r="AL10" i="46" a="1"/>
  <c r="AL10" i="46" s="1"/>
  <c r="AK10" i="46" a="1"/>
  <c r="AK10" i="46" s="1"/>
  <c r="AJ10" i="46" a="1"/>
  <c r="AJ10" i="46" s="1"/>
  <c r="AI10" i="46" a="1"/>
  <c r="AI10" i="46" s="1"/>
  <c r="AH10" i="46" a="1"/>
  <c r="AH10" i="46" s="1"/>
  <c r="AG10" i="46" a="1"/>
  <c r="AG10" i="46" s="1"/>
  <c r="AF10" i="46" a="1"/>
  <c r="AF10" i="46" s="1"/>
  <c r="AE10" i="46" a="1"/>
  <c r="AE10" i="46" s="1"/>
  <c r="AD10" i="46" a="1"/>
  <c r="AD10" i="46" s="1"/>
  <c r="AC10" i="46" a="1"/>
  <c r="AC10" i="46" s="1"/>
  <c r="AB10" i="46" a="1"/>
  <c r="AB10" i="46" s="1"/>
  <c r="AA10" i="46" a="1"/>
  <c r="AA10" i="46" s="1"/>
  <c r="Z10" i="46" a="1"/>
  <c r="Z10" i="46" s="1"/>
  <c r="Y10" i="46" a="1"/>
  <c r="Y10" i="46" s="1"/>
  <c r="X10" i="46" a="1"/>
  <c r="X10" i="46" s="1"/>
  <c r="W10" i="46" a="1"/>
  <c r="W10" i="46" s="1"/>
  <c r="V10" i="46" a="1"/>
  <c r="V10" i="46" s="1"/>
  <c r="U10" i="46" a="1"/>
  <c r="U10" i="46" s="1"/>
  <c r="T10" i="46" a="1"/>
  <c r="T10" i="46" s="1"/>
  <c r="S10" i="46" a="1"/>
  <c r="S10" i="46" s="1"/>
  <c r="R10" i="46" a="1"/>
  <c r="R10" i="46" s="1"/>
  <c r="Q10" i="46" a="1"/>
  <c r="Q10" i="46" s="1"/>
  <c r="P10" i="46" a="1"/>
  <c r="P10" i="46" s="1"/>
  <c r="O10" i="46" a="1"/>
  <c r="O10" i="46" s="1"/>
  <c r="N10" i="46" a="1"/>
  <c r="N10" i="46" s="1"/>
  <c r="M10" i="46" a="1"/>
  <c r="M10" i="46" s="1"/>
  <c r="L10" i="46" a="1"/>
  <c r="L10" i="46" s="1"/>
  <c r="K10" i="46" a="1"/>
  <c r="K10" i="46" s="1"/>
  <c r="J10" i="46" a="1"/>
  <c r="J10" i="46" s="1"/>
  <c r="AT104" i="43" a="1"/>
  <c r="AT104" i="43" s="1"/>
  <c r="AS104" i="43" a="1"/>
  <c r="AS104" i="43" s="1"/>
  <c r="AR104" i="43" a="1"/>
  <c r="AR104" i="43" s="1"/>
  <c r="AQ104" i="43" a="1"/>
  <c r="AQ104" i="43" s="1"/>
  <c r="AP104" i="43" a="1"/>
  <c r="AP104" i="43" s="1"/>
  <c r="AM104" i="43" a="1"/>
  <c r="AM104" i="43" s="1"/>
  <c r="AL104" i="43" a="1"/>
  <c r="AL104" i="43" s="1"/>
  <c r="AK104" i="43" a="1"/>
  <c r="AK104" i="43" s="1"/>
  <c r="AJ104" i="43" a="1"/>
  <c r="AJ104" i="43" s="1"/>
  <c r="AI104" i="43" a="1"/>
  <c r="AI104" i="43" s="1"/>
  <c r="AH104" i="43" a="1"/>
  <c r="AH104" i="43" s="1"/>
  <c r="AG104" i="43" a="1"/>
  <c r="AG104" i="43" s="1"/>
  <c r="AF104" i="43" a="1"/>
  <c r="AF104" i="43" s="1"/>
  <c r="AE104" i="43" a="1"/>
  <c r="AE104" i="43" s="1"/>
  <c r="AD104" i="43" a="1"/>
  <c r="AD104" i="43" s="1"/>
  <c r="AC104" i="43" a="1"/>
  <c r="AC104" i="43" s="1"/>
  <c r="AB104" i="43" a="1"/>
  <c r="AB104" i="43" s="1"/>
  <c r="AA104" i="43" a="1"/>
  <c r="AA104" i="43" s="1"/>
  <c r="Z104" i="43" a="1"/>
  <c r="Z104" i="43" s="1"/>
  <c r="Y104" i="43" a="1"/>
  <c r="Y104" i="43" s="1"/>
  <c r="X104" i="43" a="1"/>
  <c r="X104" i="43" s="1"/>
  <c r="W104" i="43" a="1"/>
  <c r="W104" i="43" s="1"/>
  <c r="V104" i="43" a="1"/>
  <c r="V104" i="43" s="1"/>
  <c r="U104" i="43" a="1"/>
  <c r="U104" i="43" s="1"/>
  <c r="T104" i="43" a="1"/>
  <c r="T104" i="43" s="1"/>
  <c r="S104" i="43" a="1"/>
  <c r="S104" i="43" s="1"/>
  <c r="R104" i="43" a="1"/>
  <c r="R104" i="43" s="1"/>
  <c r="Q104" i="43" a="1"/>
  <c r="Q104" i="43" s="1"/>
  <c r="P104" i="43" a="1"/>
  <c r="P104" i="43" s="1"/>
  <c r="O104" i="43" a="1"/>
  <c r="O104" i="43" s="1"/>
  <c r="N104" i="43" a="1"/>
  <c r="N104" i="43" s="1"/>
  <c r="M104" i="43" a="1"/>
  <c r="M104" i="43" s="1"/>
  <c r="L104" i="43" a="1"/>
  <c r="L104" i="43" s="1"/>
  <c r="K104" i="43" a="1"/>
  <c r="K104" i="43" s="1"/>
  <c r="J104" i="43" a="1"/>
  <c r="J104" i="43" s="1"/>
  <c r="AT103" i="43" a="1"/>
  <c r="AT103" i="43" s="1"/>
  <c r="AS103" i="43" a="1"/>
  <c r="AS103" i="43" s="1"/>
  <c r="AR103" i="43" a="1"/>
  <c r="AR103" i="43" s="1"/>
  <c r="AQ103" i="43" a="1"/>
  <c r="AQ103" i="43" s="1"/>
  <c r="AP103" i="43" a="1"/>
  <c r="AP103" i="43" s="1"/>
  <c r="AM103" i="43" a="1"/>
  <c r="AM103" i="43" s="1"/>
  <c r="AL103" i="43" a="1"/>
  <c r="AL103" i="43" s="1"/>
  <c r="AK103" i="43" a="1"/>
  <c r="AK103" i="43" s="1"/>
  <c r="AJ103" i="43" a="1"/>
  <c r="AJ103" i="43" s="1"/>
  <c r="AI103" i="43" a="1"/>
  <c r="AI103" i="43" s="1"/>
  <c r="AH103" i="43" a="1"/>
  <c r="AH103" i="43" s="1"/>
  <c r="AG103" i="43" a="1"/>
  <c r="AG103" i="43" s="1"/>
  <c r="AF103" i="43" a="1"/>
  <c r="AF103" i="43" s="1"/>
  <c r="AE103" i="43" a="1"/>
  <c r="AE103" i="43" s="1"/>
  <c r="AD103" i="43" a="1"/>
  <c r="AD103" i="43" s="1"/>
  <c r="AC103" i="43" a="1"/>
  <c r="AC103" i="43" s="1"/>
  <c r="AB103" i="43" a="1"/>
  <c r="AB103" i="43" s="1"/>
  <c r="AA103" i="43" a="1"/>
  <c r="AA103" i="43" s="1"/>
  <c r="Z103" i="43" a="1"/>
  <c r="Z103" i="43" s="1"/>
  <c r="Y103" i="43" a="1"/>
  <c r="Y103" i="43" s="1"/>
  <c r="X103" i="43" a="1"/>
  <c r="X103" i="43" s="1"/>
  <c r="W103" i="43" a="1"/>
  <c r="W103" i="43" s="1"/>
  <c r="V103" i="43" a="1"/>
  <c r="V103" i="43" s="1"/>
  <c r="U103" i="43" a="1"/>
  <c r="U103" i="43" s="1"/>
  <c r="T103" i="43" a="1"/>
  <c r="T103" i="43" s="1"/>
  <c r="S103" i="43" a="1"/>
  <c r="S103" i="43" s="1"/>
  <c r="R103" i="43" a="1"/>
  <c r="R103" i="43" s="1"/>
  <c r="Q103" i="43" a="1"/>
  <c r="Q103" i="43" s="1"/>
  <c r="P103" i="43" a="1"/>
  <c r="P103" i="43" s="1"/>
  <c r="O103" i="43" a="1"/>
  <c r="O103" i="43" s="1"/>
  <c r="N103" i="43" a="1"/>
  <c r="N103" i="43" s="1"/>
  <c r="M103" i="43" a="1"/>
  <c r="M103" i="43" s="1"/>
  <c r="L103" i="43" a="1"/>
  <c r="L103" i="43" s="1"/>
  <c r="K103" i="43" a="1"/>
  <c r="K103" i="43" s="1"/>
  <c r="J103" i="43" a="1"/>
  <c r="J103" i="43" s="1"/>
  <c r="AT101" i="43" a="1"/>
  <c r="AT101" i="43" s="1"/>
  <c r="AS101" i="43" a="1"/>
  <c r="AS101" i="43" s="1"/>
  <c r="AR101" i="43" a="1"/>
  <c r="AR101" i="43" s="1"/>
  <c r="AQ101" i="43" a="1"/>
  <c r="AQ101" i="43" s="1"/>
  <c r="AP101" i="43" a="1"/>
  <c r="AP101" i="43" s="1"/>
  <c r="AM101" i="43" a="1"/>
  <c r="AM101" i="43" s="1"/>
  <c r="AL101" i="43" a="1"/>
  <c r="AL101" i="43" s="1"/>
  <c r="AK101" i="43" a="1"/>
  <c r="AK101" i="43" s="1"/>
  <c r="AJ101" i="43" a="1"/>
  <c r="AJ101" i="43" s="1"/>
  <c r="AI101" i="43" a="1"/>
  <c r="AI101" i="43" s="1"/>
  <c r="AH101" i="43" a="1"/>
  <c r="AH101" i="43" s="1"/>
  <c r="AG101" i="43" a="1"/>
  <c r="AG101" i="43" s="1"/>
  <c r="AF101" i="43" a="1"/>
  <c r="AF101" i="43" s="1"/>
  <c r="AE101" i="43" a="1"/>
  <c r="AE101" i="43" s="1"/>
  <c r="AD101" i="43" a="1"/>
  <c r="AD101" i="43" s="1"/>
  <c r="AC101" i="43" a="1"/>
  <c r="AC101" i="43" s="1"/>
  <c r="AB101" i="43" a="1"/>
  <c r="AB101" i="43" s="1"/>
  <c r="AA101" i="43" a="1"/>
  <c r="AA101" i="43" s="1"/>
  <c r="Z101" i="43" a="1"/>
  <c r="Z101" i="43" s="1"/>
  <c r="Y101" i="43" a="1"/>
  <c r="Y101" i="43" s="1"/>
  <c r="X101" i="43" a="1"/>
  <c r="X101" i="43" s="1"/>
  <c r="W101" i="43" a="1"/>
  <c r="W101" i="43" s="1"/>
  <c r="V101" i="43" a="1"/>
  <c r="V101" i="43" s="1"/>
  <c r="U101" i="43" a="1"/>
  <c r="U101" i="43" s="1"/>
  <c r="T101" i="43" a="1"/>
  <c r="T101" i="43" s="1"/>
  <c r="S101" i="43" a="1"/>
  <c r="S101" i="43" s="1"/>
  <c r="R101" i="43" a="1"/>
  <c r="R101" i="43" s="1"/>
  <c r="Q101" i="43" a="1"/>
  <c r="Q101" i="43" s="1"/>
  <c r="P101" i="43" a="1"/>
  <c r="P101" i="43" s="1"/>
  <c r="O101" i="43" a="1"/>
  <c r="O101" i="43" s="1"/>
  <c r="N101" i="43" a="1"/>
  <c r="N101" i="43" s="1"/>
  <c r="M101" i="43" a="1"/>
  <c r="M101" i="43" s="1"/>
  <c r="L101" i="43" a="1"/>
  <c r="L101" i="43" s="1"/>
  <c r="K101" i="43" a="1"/>
  <c r="K101" i="43" s="1"/>
  <c r="J101" i="43" a="1"/>
  <c r="J101" i="43" s="1"/>
  <c r="AT100" i="43" a="1"/>
  <c r="AT100" i="43" s="1"/>
  <c r="AS100" i="43" a="1"/>
  <c r="AS100" i="43" s="1"/>
  <c r="AR100" i="43" a="1"/>
  <c r="AR100" i="43" s="1"/>
  <c r="AQ100" i="43" a="1"/>
  <c r="AQ100" i="43" s="1"/>
  <c r="AP100" i="43" a="1"/>
  <c r="AP100" i="43" s="1"/>
  <c r="AM100" i="43" a="1"/>
  <c r="AM100" i="43" s="1"/>
  <c r="AL100" i="43" a="1"/>
  <c r="AL100" i="43" s="1"/>
  <c r="AK100" i="43" a="1"/>
  <c r="AK100" i="43" s="1"/>
  <c r="AJ100" i="43" a="1"/>
  <c r="AJ100" i="43" s="1"/>
  <c r="AI100" i="43" a="1"/>
  <c r="AI100" i="43" s="1"/>
  <c r="AH100" i="43" a="1"/>
  <c r="AH100" i="43" s="1"/>
  <c r="AG100" i="43" a="1"/>
  <c r="AG100" i="43" s="1"/>
  <c r="AF100" i="43" a="1"/>
  <c r="AF100" i="43" s="1"/>
  <c r="AE100" i="43" a="1"/>
  <c r="AE100" i="43" s="1"/>
  <c r="AD100" i="43" a="1"/>
  <c r="AD100" i="43" s="1"/>
  <c r="AC100" i="43" a="1"/>
  <c r="AC100" i="43" s="1"/>
  <c r="AB100" i="43" a="1"/>
  <c r="AB100" i="43" s="1"/>
  <c r="AA100" i="43" a="1"/>
  <c r="AA100" i="43" s="1"/>
  <c r="Z100" i="43" a="1"/>
  <c r="Z100" i="43" s="1"/>
  <c r="Y100" i="43" a="1"/>
  <c r="Y100" i="43" s="1"/>
  <c r="X100" i="43" a="1"/>
  <c r="X100" i="43" s="1"/>
  <c r="W100" i="43" a="1"/>
  <c r="W100" i="43" s="1"/>
  <c r="V100" i="43" a="1"/>
  <c r="V100" i="43" s="1"/>
  <c r="U100" i="43" a="1"/>
  <c r="U100" i="43" s="1"/>
  <c r="T100" i="43" a="1"/>
  <c r="T100" i="43" s="1"/>
  <c r="S100" i="43" a="1"/>
  <c r="S100" i="43" s="1"/>
  <c r="R100" i="43" a="1"/>
  <c r="R100" i="43" s="1"/>
  <c r="Q100" i="43" a="1"/>
  <c r="Q100" i="43" s="1"/>
  <c r="P100" i="43" a="1"/>
  <c r="P100" i="43" s="1"/>
  <c r="O100" i="43" a="1"/>
  <c r="O100" i="43" s="1"/>
  <c r="N100" i="43" a="1"/>
  <c r="N100" i="43" s="1"/>
  <c r="M100" i="43" a="1"/>
  <c r="M100" i="43" s="1"/>
  <c r="L100" i="43" a="1"/>
  <c r="L100" i="43" s="1"/>
  <c r="K100" i="43" a="1"/>
  <c r="K100" i="43" s="1"/>
  <c r="J100" i="43" a="1"/>
  <c r="J100" i="43" s="1"/>
  <c r="AT98" i="43" a="1"/>
  <c r="AT98" i="43" s="1"/>
  <c r="AS98" i="43" a="1"/>
  <c r="AS98" i="43" s="1"/>
  <c r="AR98" i="43" a="1"/>
  <c r="AR98" i="43" s="1"/>
  <c r="AQ98" i="43" a="1"/>
  <c r="AQ98" i="43" s="1"/>
  <c r="AP98" i="43" a="1"/>
  <c r="AP98" i="43" s="1"/>
  <c r="AM98" i="43" a="1"/>
  <c r="AM98" i="43" s="1"/>
  <c r="AL98" i="43" a="1"/>
  <c r="AL98" i="43" s="1"/>
  <c r="AK98" i="43" a="1"/>
  <c r="AK98" i="43" s="1"/>
  <c r="AJ98" i="43" a="1"/>
  <c r="AJ98" i="43" s="1"/>
  <c r="AI98" i="43" a="1"/>
  <c r="AI98" i="43" s="1"/>
  <c r="AH98" i="43" a="1"/>
  <c r="AH98" i="43" s="1"/>
  <c r="AG98" i="43" a="1"/>
  <c r="AG98" i="43" s="1"/>
  <c r="AF98" i="43" a="1"/>
  <c r="AF98" i="43" s="1"/>
  <c r="AE98" i="43" a="1"/>
  <c r="AE98" i="43" s="1"/>
  <c r="AD98" i="43" a="1"/>
  <c r="AD98" i="43" s="1"/>
  <c r="AC98" i="43" a="1"/>
  <c r="AC98" i="43" s="1"/>
  <c r="AB98" i="43" a="1"/>
  <c r="AB98" i="43" s="1"/>
  <c r="AA98" i="43" a="1"/>
  <c r="AA98" i="43" s="1"/>
  <c r="Z98" i="43" a="1"/>
  <c r="Z98" i="43" s="1"/>
  <c r="Y98" i="43" a="1"/>
  <c r="Y98" i="43" s="1"/>
  <c r="X98" i="43" a="1"/>
  <c r="X98" i="43" s="1"/>
  <c r="W98" i="43" a="1"/>
  <c r="W98" i="43" s="1"/>
  <c r="V98" i="43" a="1"/>
  <c r="V98" i="43" s="1"/>
  <c r="U98" i="43" a="1"/>
  <c r="U98" i="43" s="1"/>
  <c r="T98" i="43" a="1"/>
  <c r="T98" i="43" s="1"/>
  <c r="S98" i="43" a="1"/>
  <c r="S98" i="43" s="1"/>
  <c r="R98" i="43" a="1"/>
  <c r="R98" i="43" s="1"/>
  <c r="Q98" i="43" a="1"/>
  <c r="Q98" i="43" s="1"/>
  <c r="P98" i="43" a="1"/>
  <c r="P98" i="43" s="1"/>
  <c r="O98" i="43" a="1"/>
  <c r="O98" i="43" s="1"/>
  <c r="N98" i="43" a="1"/>
  <c r="N98" i="43" s="1"/>
  <c r="M98" i="43" a="1"/>
  <c r="M98" i="43" s="1"/>
  <c r="L98" i="43" a="1"/>
  <c r="L98" i="43" s="1"/>
  <c r="K98" i="43" a="1"/>
  <c r="K98" i="43" s="1"/>
  <c r="J98" i="43" a="1"/>
  <c r="J98" i="43" s="1"/>
  <c r="AT97" i="43" a="1"/>
  <c r="AT97" i="43" s="1"/>
  <c r="AS97" i="43" a="1"/>
  <c r="AS97" i="43" s="1"/>
  <c r="AR97" i="43" a="1"/>
  <c r="AR97" i="43" s="1"/>
  <c r="AQ97" i="43" a="1"/>
  <c r="AQ97" i="43" s="1"/>
  <c r="AP97" i="43" a="1"/>
  <c r="AP97" i="43" s="1"/>
  <c r="AM97" i="43" a="1"/>
  <c r="AM97" i="43" s="1"/>
  <c r="AL97" i="43" a="1"/>
  <c r="AL97" i="43" s="1"/>
  <c r="AK97" i="43" a="1"/>
  <c r="AK97" i="43" s="1"/>
  <c r="AJ97" i="43" a="1"/>
  <c r="AJ97" i="43" s="1"/>
  <c r="AI97" i="43" a="1"/>
  <c r="AI97" i="43" s="1"/>
  <c r="AH97" i="43" a="1"/>
  <c r="AH97" i="43" s="1"/>
  <c r="AG97" i="43" a="1"/>
  <c r="AG97" i="43" s="1"/>
  <c r="AF97" i="43" a="1"/>
  <c r="AF97" i="43" s="1"/>
  <c r="AE97" i="43" a="1"/>
  <c r="AE97" i="43" s="1"/>
  <c r="AD97" i="43" a="1"/>
  <c r="AD97" i="43" s="1"/>
  <c r="AC97" i="43" a="1"/>
  <c r="AC97" i="43" s="1"/>
  <c r="AB97" i="43" a="1"/>
  <c r="AB97" i="43" s="1"/>
  <c r="AA97" i="43" a="1"/>
  <c r="AA97" i="43" s="1"/>
  <c r="Z97" i="43" a="1"/>
  <c r="Z97" i="43" s="1"/>
  <c r="Y97" i="43" a="1"/>
  <c r="Y97" i="43" s="1"/>
  <c r="X97" i="43" a="1"/>
  <c r="X97" i="43" s="1"/>
  <c r="W97" i="43" a="1"/>
  <c r="W97" i="43" s="1"/>
  <c r="V97" i="43" a="1"/>
  <c r="V97" i="43" s="1"/>
  <c r="U97" i="43" a="1"/>
  <c r="U97" i="43" s="1"/>
  <c r="T97" i="43" a="1"/>
  <c r="T97" i="43" s="1"/>
  <c r="S97" i="43" a="1"/>
  <c r="S97" i="43" s="1"/>
  <c r="R97" i="43" a="1"/>
  <c r="R97" i="43" s="1"/>
  <c r="Q97" i="43" a="1"/>
  <c r="Q97" i="43" s="1"/>
  <c r="P97" i="43" a="1"/>
  <c r="P97" i="43" s="1"/>
  <c r="O97" i="43" a="1"/>
  <c r="O97" i="43" s="1"/>
  <c r="N97" i="43" a="1"/>
  <c r="N97" i="43" s="1"/>
  <c r="M97" i="43" a="1"/>
  <c r="M97" i="43" s="1"/>
  <c r="L97" i="43" a="1"/>
  <c r="L97" i="43" s="1"/>
  <c r="K97" i="43" a="1"/>
  <c r="K97" i="43" s="1"/>
  <c r="J97" i="43" a="1"/>
  <c r="J97" i="43" s="1"/>
  <c r="AT95" i="43" a="1"/>
  <c r="AT95" i="43" s="1"/>
  <c r="AS95" i="43" a="1"/>
  <c r="AS95" i="43" s="1"/>
  <c r="AR95" i="43" a="1"/>
  <c r="AR95" i="43" s="1"/>
  <c r="AQ95" i="43" a="1"/>
  <c r="AQ95" i="43" s="1"/>
  <c r="AP95" i="43" a="1"/>
  <c r="AP95" i="43" s="1"/>
  <c r="AM95" i="43" a="1"/>
  <c r="AM95" i="43" s="1"/>
  <c r="AL95" i="43" a="1"/>
  <c r="AL95" i="43" s="1"/>
  <c r="AK95" i="43" a="1"/>
  <c r="AK95" i="43" s="1"/>
  <c r="AJ95" i="43" a="1"/>
  <c r="AJ95" i="43" s="1"/>
  <c r="AI95" i="43" a="1"/>
  <c r="AI95" i="43" s="1"/>
  <c r="AH95" i="43" a="1"/>
  <c r="AH95" i="43" s="1"/>
  <c r="AG95" i="43" a="1"/>
  <c r="AG95" i="43" s="1"/>
  <c r="AF95" i="43" a="1"/>
  <c r="AF95" i="43" s="1"/>
  <c r="AE95" i="43" a="1"/>
  <c r="AE95" i="43" s="1"/>
  <c r="AD95" i="43" a="1"/>
  <c r="AD95" i="43" s="1"/>
  <c r="AC95" i="43" a="1"/>
  <c r="AC95" i="43" s="1"/>
  <c r="AB95" i="43" a="1"/>
  <c r="AB95" i="43" s="1"/>
  <c r="AA95" i="43" a="1"/>
  <c r="AA95" i="43" s="1"/>
  <c r="Z95" i="43" a="1"/>
  <c r="Z95" i="43" s="1"/>
  <c r="Y95" i="43" a="1"/>
  <c r="Y95" i="43" s="1"/>
  <c r="X95" i="43" a="1"/>
  <c r="X95" i="43" s="1"/>
  <c r="W95" i="43" a="1"/>
  <c r="W95" i="43" s="1"/>
  <c r="V95" i="43" a="1"/>
  <c r="V95" i="43" s="1"/>
  <c r="U95" i="43" a="1"/>
  <c r="U95" i="43" s="1"/>
  <c r="T95" i="43" a="1"/>
  <c r="T95" i="43" s="1"/>
  <c r="S95" i="43" a="1"/>
  <c r="S95" i="43" s="1"/>
  <c r="R95" i="43" a="1"/>
  <c r="R95" i="43" s="1"/>
  <c r="Q95" i="43" a="1"/>
  <c r="Q95" i="43" s="1"/>
  <c r="P95" i="43" a="1"/>
  <c r="P95" i="43" s="1"/>
  <c r="O95" i="43" a="1"/>
  <c r="O95" i="43" s="1"/>
  <c r="N95" i="43" a="1"/>
  <c r="N95" i="43" s="1"/>
  <c r="M95" i="43" a="1"/>
  <c r="M95" i="43" s="1"/>
  <c r="L95" i="43" a="1"/>
  <c r="L95" i="43" s="1"/>
  <c r="K95" i="43" a="1"/>
  <c r="K95" i="43" s="1"/>
  <c r="J95" i="43" a="1"/>
  <c r="J95" i="43" s="1"/>
  <c r="AT94" i="43" a="1"/>
  <c r="AT94" i="43" s="1"/>
  <c r="AS94" i="43" a="1"/>
  <c r="AS94" i="43" s="1"/>
  <c r="AR94" i="43" a="1"/>
  <c r="AR94" i="43" s="1"/>
  <c r="AQ94" i="43" a="1"/>
  <c r="AQ94" i="43" s="1"/>
  <c r="AP94" i="43" a="1"/>
  <c r="AP94" i="43" s="1"/>
  <c r="AM94" i="43" a="1"/>
  <c r="AM94" i="43" s="1"/>
  <c r="AL94" i="43" a="1"/>
  <c r="AL94" i="43" s="1"/>
  <c r="AK94" i="43" a="1"/>
  <c r="AK94" i="43" s="1"/>
  <c r="AJ94" i="43" a="1"/>
  <c r="AJ94" i="43" s="1"/>
  <c r="AI94" i="43" a="1"/>
  <c r="AI94" i="43" s="1"/>
  <c r="AH94" i="43" a="1"/>
  <c r="AH94" i="43" s="1"/>
  <c r="AG94" i="43" a="1"/>
  <c r="AG94" i="43" s="1"/>
  <c r="AF94" i="43" a="1"/>
  <c r="AF94" i="43" s="1"/>
  <c r="AE94" i="43" a="1"/>
  <c r="AE94" i="43" s="1"/>
  <c r="AD94" i="43" a="1"/>
  <c r="AD94" i="43" s="1"/>
  <c r="AC94" i="43" a="1"/>
  <c r="AC94" i="43" s="1"/>
  <c r="AB94" i="43" a="1"/>
  <c r="AB94" i="43" s="1"/>
  <c r="AA94" i="43" a="1"/>
  <c r="AA94" i="43" s="1"/>
  <c r="Z94" i="43" a="1"/>
  <c r="Z94" i="43" s="1"/>
  <c r="Y94" i="43" a="1"/>
  <c r="Y94" i="43" s="1"/>
  <c r="X94" i="43" a="1"/>
  <c r="X94" i="43" s="1"/>
  <c r="W94" i="43" a="1"/>
  <c r="W94" i="43" s="1"/>
  <c r="V94" i="43" a="1"/>
  <c r="V94" i="43" s="1"/>
  <c r="U94" i="43" a="1"/>
  <c r="U94" i="43" s="1"/>
  <c r="T94" i="43" a="1"/>
  <c r="T94" i="43" s="1"/>
  <c r="S94" i="43" a="1"/>
  <c r="S94" i="43" s="1"/>
  <c r="R94" i="43" a="1"/>
  <c r="R94" i="43" s="1"/>
  <c r="Q94" i="43" a="1"/>
  <c r="Q94" i="43" s="1"/>
  <c r="P94" i="43" a="1"/>
  <c r="P94" i="43" s="1"/>
  <c r="O94" i="43" a="1"/>
  <c r="O94" i="43" s="1"/>
  <c r="N94" i="43" a="1"/>
  <c r="N94" i="43" s="1"/>
  <c r="M94" i="43" a="1"/>
  <c r="M94" i="43" s="1"/>
  <c r="L94" i="43" a="1"/>
  <c r="L94" i="43" s="1"/>
  <c r="K94" i="43" a="1"/>
  <c r="K94" i="43" s="1"/>
  <c r="J94" i="43" a="1"/>
  <c r="J94" i="43" s="1"/>
  <c r="AT92" i="43" a="1"/>
  <c r="AT92" i="43" s="1"/>
  <c r="AS92" i="43" a="1"/>
  <c r="AS92" i="43" s="1"/>
  <c r="AR92" i="43" a="1"/>
  <c r="AR92" i="43" s="1"/>
  <c r="AQ92" i="43" a="1"/>
  <c r="AQ92" i="43" s="1"/>
  <c r="AP92" i="43" a="1"/>
  <c r="AP92" i="43" s="1"/>
  <c r="AM92" i="43" a="1"/>
  <c r="AM92" i="43" s="1"/>
  <c r="AL92" i="43" a="1"/>
  <c r="AL92" i="43" s="1"/>
  <c r="AK92" i="43" a="1"/>
  <c r="AK92" i="43" s="1"/>
  <c r="AJ92" i="43" a="1"/>
  <c r="AJ92" i="43" s="1"/>
  <c r="AI92" i="43" a="1"/>
  <c r="AI92" i="43" s="1"/>
  <c r="AH92" i="43" a="1"/>
  <c r="AH92" i="43" s="1"/>
  <c r="AG92" i="43" a="1"/>
  <c r="AG92" i="43" s="1"/>
  <c r="AF92" i="43" a="1"/>
  <c r="AF92" i="43" s="1"/>
  <c r="AE92" i="43" a="1"/>
  <c r="AE92" i="43" s="1"/>
  <c r="AD92" i="43" a="1"/>
  <c r="AD92" i="43" s="1"/>
  <c r="AC92" i="43" a="1"/>
  <c r="AC92" i="43" s="1"/>
  <c r="AB92" i="43" a="1"/>
  <c r="AB92" i="43" s="1"/>
  <c r="AA92" i="43" a="1"/>
  <c r="AA92" i="43" s="1"/>
  <c r="Z92" i="43" a="1"/>
  <c r="Z92" i="43" s="1"/>
  <c r="Y92" i="43" a="1"/>
  <c r="Y92" i="43" s="1"/>
  <c r="X92" i="43" a="1"/>
  <c r="X92" i="43" s="1"/>
  <c r="W92" i="43" a="1"/>
  <c r="W92" i="43" s="1"/>
  <c r="V92" i="43" a="1"/>
  <c r="V92" i="43" s="1"/>
  <c r="U92" i="43" a="1"/>
  <c r="U92" i="43" s="1"/>
  <c r="T92" i="43" a="1"/>
  <c r="T92" i="43" s="1"/>
  <c r="S92" i="43" a="1"/>
  <c r="S92" i="43" s="1"/>
  <c r="R92" i="43" a="1"/>
  <c r="R92" i="43" s="1"/>
  <c r="Q92" i="43" a="1"/>
  <c r="Q92" i="43" s="1"/>
  <c r="P92" i="43" a="1"/>
  <c r="P92" i="43" s="1"/>
  <c r="O92" i="43" a="1"/>
  <c r="O92" i="43" s="1"/>
  <c r="N92" i="43" a="1"/>
  <c r="N92" i="43" s="1"/>
  <c r="M92" i="43" a="1"/>
  <c r="M92" i="43" s="1"/>
  <c r="L92" i="43" a="1"/>
  <c r="L92" i="43" s="1"/>
  <c r="K92" i="43" a="1"/>
  <c r="K92" i="43" s="1"/>
  <c r="J92" i="43" a="1"/>
  <c r="J92" i="43" s="1"/>
  <c r="AT91" i="43" a="1"/>
  <c r="AT91" i="43" s="1"/>
  <c r="AS91" i="43" a="1"/>
  <c r="AS91" i="43" s="1"/>
  <c r="AR91" i="43" a="1"/>
  <c r="AR91" i="43" s="1"/>
  <c r="AQ91" i="43" a="1"/>
  <c r="AQ91" i="43" s="1"/>
  <c r="AP91" i="43" a="1"/>
  <c r="AP91" i="43" s="1"/>
  <c r="AM91" i="43" a="1"/>
  <c r="AM91" i="43" s="1"/>
  <c r="AL91" i="43" a="1"/>
  <c r="AL91" i="43" s="1"/>
  <c r="AK91" i="43" a="1"/>
  <c r="AK91" i="43" s="1"/>
  <c r="AJ91" i="43" a="1"/>
  <c r="AJ91" i="43" s="1"/>
  <c r="AI91" i="43" a="1"/>
  <c r="AI91" i="43" s="1"/>
  <c r="AH91" i="43" a="1"/>
  <c r="AH91" i="43" s="1"/>
  <c r="AG91" i="43" a="1"/>
  <c r="AG91" i="43" s="1"/>
  <c r="AF91" i="43" a="1"/>
  <c r="AF91" i="43" s="1"/>
  <c r="AE91" i="43" a="1"/>
  <c r="AE91" i="43" s="1"/>
  <c r="AD91" i="43" a="1"/>
  <c r="AD91" i="43" s="1"/>
  <c r="AC91" i="43" a="1"/>
  <c r="AC91" i="43" s="1"/>
  <c r="AB91" i="43" a="1"/>
  <c r="AB91" i="43" s="1"/>
  <c r="AA91" i="43" a="1"/>
  <c r="AA91" i="43" s="1"/>
  <c r="Z91" i="43" a="1"/>
  <c r="Z91" i="43" s="1"/>
  <c r="Y91" i="43" a="1"/>
  <c r="Y91" i="43" s="1"/>
  <c r="X91" i="43" a="1"/>
  <c r="X91" i="43" s="1"/>
  <c r="W91" i="43" a="1"/>
  <c r="W91" i="43" s="1"/>
  <c r="V91" i="43" a="1"/>
  <c r="V91" i="43" s="1"/>
  <c r="U91" i="43" a="1"/>
  <c r="U91" i="43" s="1"/>
  <c r="T91" i="43" a="1"/>
  <c r="T91" i="43" s="1"/>
  <c r="S91" i="43" a="1"/>
  <c r="S91" i="43" s="1"/>
  <c r="R91" i="43" a="1"/>
  <c r="R91" i="43" s="1"/>
  <c r="Q91" i="43" a="1"/>
  <c r="Q91" i="43" s="1"/>
  <c r="P91" i="43" a="1"/>
  <c r="P91" i="43" s="1"/>
  <c r="O91" i="43" a="1"/>
  <c r="O91" i="43" s="1"/>
  <c r="N91" i="43" a="1"/>
  <c r="N91" i="43" s="1"/>
  <c r="M91" i="43" a="1"/>
  <c r="M91" i="43" s="1"/>
  <c r="L91" i="43" a="1"/>
  <c r="L91" i="43" s="1"/>
  <c r="K91" i="43" a="1"/>
  <c r="K91" i="43" s="1"/>
  <c r="J91" i="43" a="1"/>
  <c r="J91" i="43" s="1"/>
  <c r="AT89" i="43" a="1"/>
  <c r="AT89" i="43" s="1"/>
  <c r="AS89" i="43" a="1"/>
  <c r="AS89" i="43" s="1"/>
  <c r="AR89" i="43" a="1"/>
  <c r="AR89" i="43" s="1"/>
  <c r="AQ89" i="43" a="1"/>
  <c r="AQ89" i="43" s="1"/>
  <c r="AP89" i="43" a="1"/>
  <c r="AP89" i="43" s="1"/>
  <c r="AM89" i="43" a="1"/>
  <c r="AM89" i="43" s="1"/>
  <c r="AL89" i="43" a="1"/>
  <c r="AL89" i="43" s="1"/>
  <c r="AK89" i="43" a="1"/>
  <c r="AK89" i="43" s="1"/>
  <c r="AJ89" i="43" a="1"/>
  <c r="AJ89" i="43" s="1"/>
  <c r="AI89" i="43" a="1"/>
  <c r="AI89" i="43" s="1"/>
  <c r="AH89" i="43" a="1"/>
  <c r="AH89" i="43" s="1"/>
  <c r="AG89" i="43" a="1"/>
  <c r="AG89" i="43" s="1"/>
  <c r="AF89" i="43" a="1"/>
  <c r="AF89" i="43" s="1"/>
  <c r="AE89" i="43" a="1"/>
  <c r="AE89" i="43" s="1"/>
  <c r="AD89" i="43" a="1"/>
  <c r="AD89" i="43" s="1"/>
  <c r="AC89" i="43" a="1"/>
  <c r="AC89" i="43" s="1"/>
  <c r="AB89" i="43" a="1"/>
  <c r="AB89" i="43" s="1"/>
  <c r="AA89" i="43" a="1"/>
  <c r="AA89" i="43" s="1"/>
  <c r="Z89" i="43" a="1"/>
  <c r="Z89" i="43" s="1"/>
  <c r="Y89" i="43" a="1"/>
  <c r="Y89" i="43" s="1"/>
  <c r="X89" i="43" a="1"/>
  <c r="X89" i="43" s="1"/>
  <c r="W89" i="43" a="1"/>
  <c r="W89" i="43" s="1"/>
  <c r="V89" i="43" a="1"/>
  <c r="V89" i="43" s="1"/>
  <c r="U89" i="43" a="1"/>
  <c r="U89" i="43" s="1"/>
  <c r="T89" i="43" a="1"/>
  <c r="T89" i="43" s="1"/>
  <c r="S89" i="43" a="1"/>
  <c r="S89" i="43" s="1"/>
  <c r="R89" i="43" a="1"/>
  <c r="R89" i="43" s="1"/>
  <c r="Q89" i="43" a="1"/>
  <c r="Q89" i="43" s="1"/>
  <c r="P89" i="43" a="1"/>
  <c r="P89" i="43" s="1"/>
  <c r="O89" i="43" a="1"/>
  <c r="O89" i="43" s="1"/>
  <c r="N89" i="43" a="1"/>
  <c r="N89" i="43" s="1"/>
  <c r="M89" i="43" a="1"/>
  <c r="M89" i="43" s="1"/>
  <c r="L89" i="43" a="1"/>
  <c r="L89" i="43" s="1"/>
  <c r="K89" i="43" a="1"/>
  <c r="K89" i="43" s="1"/>
  <c r="J89" i="43" a="1"/>
  <c r="J89" i="43" s="1"/>
  <c r="AT88" i="43" a="1"/>
  <c r="AT88" i="43" s="1"/>
  <c r="AS88" i="43" a="1"/>
  <c r="AS88" i="43" s="1"/>
  <c r="AR88" i="43" a="1"/>
  <c r="AR88" i="43" s="1"/>
  <c r="AQ88" i="43"/>
  <c r="AQ88" i="43" a="1"/>
  <c r="AP88" i="43" a="1"/>
  <c r="AP88" i="43" s="1"/>
  <c r="AM88" i="43" a="1"/>
  <c r="AM88" i="43" s="1"/>
  <c r="AL88" i="43" a="1"/>
  <c r="AL88" i="43" s="1"/>
  <c r="AK88" i="43" a="1"/>
  <c r="AK88" i="43" s="1"/>
  <c r="AJ88" i="43" a="1"/>
  <c r="AJ88" i="43" s="1"/>
  <c r="AI88" i="43"/>
  <c r="AI88" i="43" a="1"/>
  <c r="AH88" i="43" a="1"/>
  <c r="AH88" i="43" s="1"/>
  <c r="AG88" i="43"/>
  <c r="AG88" i="43" a="1"/>
  <c r="AF88" i="43" a="1"/>
  <c r="AF88" i="43" s="1"/>
  <c r="AE88" i="43" a="1"/>
  <c r="AE88" i="43" s="1"/>
  <c r="AD88" i="43" a="1"/>
  <c r="AD88" i="43" s="1"/>
  <c r="AC88" i="43" a="1"/>
  <c r="AC88" i="43" s="1"/>
  <c r="AB88" i="43" a="1"/>
  <c r="AB88" i="43" s="1"/>
  <c r="AA88" i="43"/>
  <c r="AA88" i="43" a="1"/>
  <c r="Z88" i="43" a="1"/>
  <c r="Z88" i="43" s="1"/>
  <c r="Y88" i="43"/>
  <c r="Y88" i="43" a="1"/>
  <c r="X88" i="43" a="1"/>
  <c r="X88" i="43" s="1"/>
  <c r="W88" i="43" a="1"/>
  <c r="W88" i="43" s="1"/>
  <c r="V88" i="43" a="1"/>
  <c r="V88" i="43" s="1"/>
  <c r="U88" i="43" a="1"/>
  <c r="U88" i="43" s="1"/>
  <c r="T88" i="43" a="1"/>
  <c r="T88" i="43" s="1"/>
  <c r="S88" i="43"/>
  <c r="S88" i="43" a="1"/>
  <c r="R88" i="43" a="1"/>
  <c r="R88" i="43" s="1"/>
  <c r="Q88" i="43"/>
  <c r="Q88" i="43" a="1"/>
  <c r="P88" i="43" a="1"/>
  <c r="P88" i="43" s="1"/>
  <c r="O88" i="43" a="1"/>
  <c r="O88" i="43" s="1"/>
  <c r="N88" i="43" a="1"/>
  <c r="N88" i="43" s="1"/>
  <c r="M88" i="43" a="1"/>
  <c r="M88" i="43" s="1"/>
  <c r="L88" i="43" a="1"/>
  <c r="L88" i="43" s="1"/>
  <c r="K88" i="43"/>
  <c r="K88" i="43" a="1"/>
  <c r="J88" i="43" a="1"/>
  <c r="J88" i="43" s="1"/>
  <c r="AT86" i="43"/>
  <c r="AT86" i="43" a="1"/>
  <c r="AS86" i="43" a="1"/>
  <c r="AS86" i="43" s="1"/>
  <c r="AR86" i="43" a="1"/>
  <c r="AR86" i="43" s="1"/>
  <c r="AQ86" i="43" a="1"/>
  <c r="AQ86" i="43" s="1"/>
  <c r="AP86" i="43" a="1"/>
  <c r="AP86" i="43" s="1"/>
  <c r="AM86" i="43" a="1"/>
  <c r="AM86" i="43" s="1"/>
  <c r="AL86" i="43"/>
  <c r="AL86" i="43" a="1"/>
  <c r="AK86" i="43" a="1"/>
  <c r="AK86" i="43" s="1"/>
  <c r="AJ86" i="43"/>
  <c r="AJ86" i="43" a="1"/>
  <c r="AI86" i="43" a="1"/>
  <c r="AI86" i="43" s="1"/>
  <c r="AH86" i="43" a="1"/>
  <c r="AH86" i="43" s="1"/>
  <c r="AG86" i="43" a="1"/>
  <c r="AG86" i="43" s="1"/>
  <c r="AF86" i="43" a="1"/>
  <c r="AF86" i="43" s="1"/>
  <c r="AE86" i="43" a="1"/>
  <c r="AE86" i="43" s="1"/>
  <c r="AD86" i="43"/>
  <c r="AD86" i="43" a="1"/>
  <c r="AC86" i="43" a="1"/>
  <c r="AC86" i="43" s="1"/>
  <c r="AB86" i="43"/>
  <c r="AB86" i="43" a="1"/>
  <c r="AA86" i="43" a="1"/>
  <c r="AA86" i="43" s="1"/>
  <c r="Z86" i="43" a="1"/>
  <c r="Z86" i="43" s="1"/>
  <c r="Y86" i="43" a="1"/>
  <c r="Y86" i="43" s="1"/>
  <c r="X86" i="43" a="1"/>
  <c r="X86" i="43" s="1"/>
  <c r="W86" i="43" a="1"/>
  <c r="W86" i="43" s="1"/>
  <c r="V86" i="43"/>
  <c r="V86" i="43" a="1"/>
  <c r="U86" i="43" a="1"/>
  <c r="U86" i="43" s="1"/>
  <c r="T86" i="43"/>
  <c r="T86" i="43" a="1"/>
  <c r="S86" i="43" a="1"/>
  <c r="S86" i="43" s="1"/>
  <c r="R86" i="43" a="1"/>
  <c r="R86" i="43" s="1"/>
  <c r="Q86" i="43" a="1"/>
  <c r="Q86" i="43" s="1"/>
  <c r="P86" i="43" a="1"/>
  <c r="P86" i="43" s="1"/>
  <c r="O86" i="43" a="1"/>
  <c r="O86" i="43" s="1"/>
  <c r="N86" i="43"/>
  <c r="N86" i="43" a="1"/>
  <c r="M86" i="43" a="1"/>
  <c r="M86" i="43" s="1"/>
  <c r="L86" i="43"/>
  <c r="L86" i="43" a="1"/>
  <c r="K86" i="43" a="1"/>
  <c r="K86" i="43" s="1"/>
  <c r="J86" i="43" a="1"/>
  <c r="J86" i="43" s="1"/>
  <c r="AT85" i="43" a="1"/>
  <c r="AT85" i="43" s="1"/>
  <c r="AS85" i="43" a="1"/>
  <c r="AS85" i="43" s="1"/>
  <c r="AR85" i="43" a="1"/>
  <c r="AR85" i="43" s="1"/>
  <c r="AQ85" i="43"/>
  <c r="AQ85" i="43" a="1"/>
  <c r="AP85" i="43" a="1"/>
  <c r="AP85" i="43" s="1"/>
  <c r="AM85" i="43"/>
  <c r="AM85" i="43" a="1"/>
  <c r="AL85" i="43" a="1"/>
  <c r="AL85" i="43" s="1"/>
  <c r="AK85" i="43" a="1"/>
  <c r="AK85" i="43" s="1"/>
  <c r="AJ85" i="43" a="1"/>
  <c r="AJ85" i="43" s="1"/>
  <c r="AI85" i="43" a="1"/>
  <c r="AI85" i="43" s="1"/>
  <c r="AH85" i="43" a="1"/>
  <c r="AH85" i="43" s="1"/>
  <c r="AG85" i="43"/>
  <c r="AG85" i="43" a="1"/>
  <c r="AF85" i="43" a="1"/>
  <c r="AF85" i="43" s="1"/>
  <c r="AE85" i="43"/>
  <c r="AE85" i="43" a="1"/>
  <c r="AD85" i="43" a="1"/>
  <c r="AD85" i="43" s="1"/>
  <c r="AC85" i="43" a="1"/>
  <c r="AC85" i="43" s="1"/>
  <c r="AB85" i="43" a="1"/>
  <c r="AB85" i="43" s="1"/>
  <c r="AA85" i="43" a="1"/>
  <c r="AA85" i="43" s="1"/>
  <c r="Z85" i="43" a="1"/>
  <c r="Z85" i="43" s="1"/>
  <c r="Y85" i="43"/>
  <c r="Y85" i="43" a="1"/>
  <c r="X85" i="43" a="1"/>
  <c r="X85" i="43" s="1"/>
  <c r="W85" i="43"/>
  <c r="W85" i="43" a="1"/>
  <c r="V85" i="43" a="1"/>
  <c r="V85" i="43" s="1"/>
  <c r="U85" i="43" a="1"/>
  <c r="U85" i="43" s="1"/>
  <c r="T85" i="43" a="1"/>
  <c r="T85" i="43" s="1"/>
  <c r="S85" i="43" a="1"/>
  <c r="S85" i="43" s="1"/>
  <c r="R85" i="43" a="1"/>
  <c r="R85" i="43" s="1"/>
  <c r="Q85" i="43"/>
  <c r="Q85" i="43" a="1"/>
  <c r="P85" i="43" a="1"/>
  <c r="P85" i="43" s="1"/>
  <c r="O85" i="43"/>
  <c r="O85" i="43" a="1"/>
  <c r="N85" i="43" a="1"/>
  <c r="N85" i="43" s="1"/>
  <c r="M85" i="43" a="1"/>
  <c r="M85" i="43" s="1"/>
  <c r="L85" i="43" a="1"/>
  <c r="L85" i="43" s="1"/>
  <c r="K85" i="43" a="1"/>
  <c r="K85" i="43" s="1"/>
  <c r="J85" i="43" a="1"/>
  <c r="J85" i="43" s="1"/>
  <c r="AT83" i="43"/>
  <c r="AT83" i="43" a="1"/>
  <c r="AS83" i="43" a="1"/>
  <c r="AS83" i="43" s="1"/>
  <c r="AR83" i="43"/>
  <c r="AR83" i="43" a="1"/>
  <c r="AQ83" i="43" a="1"/>
  <c r="AQ83" i="43" s="1"/>
  <c r="AP83" i="43" a="1"/>
  <c r="AP83" i="43" s="1"/>
  <c r="AM83" i="43" a="1"/>
  <c r="AM83" i="43" s="1"/>
  <c r="AL83" i="43" a="1"/>
  <c r="AL83" i="43" s="1"/>
  <c r="AK83" i="43" a="1"/>
  <c r="AK83" i="43" s="1"/>
  <c r="AJ83" i="43"/>
  <c r="AJ83" i="43" a="1"/>
  <c r="AI83" i="43" a="1"/>
  <c r="AI83" i="43" s="1"/>
  <c r="AH83" i="43"/>
  <c r="AH83" i="43" a="1"/>
  <c r="AG83" i="43" a="1"/>
  <c r="AG83" i="43" s="1"/>
  <c r="AF83" i="43" a="1"/>
  <c r="AF83" i="43" s="1"/>
  <c r="AE83" i="43" a="1"/>
  <c r="AE83" i="43" s="1"/>
  <c r="AD83" i="43" a="1"/>
  <c r="AD83" i="43" s="1"/>
  <c r="AC83" i="43" a="1"/>
  <c r="AC83" i="43" s="1"/>
  <c r="AB83" i="43"/>
  <c r="AB83" i="43" a="1"/>
  <c r="AA83" i="43" a="1"/>
  <c r="AA83" i="43" s="1"/>
  <c r="Z83" i="43"/>
  <c r="Z83" i="43" a="1"/>
  <c r="Y83" i="43" a="1"/>
  <c r="Y83" i="43" s="1"/>
  <c r="X83" i="43" a="1"/>
  <c r="X83" i="43" s="1"/>
  <c r="W83" i="43" a="1"/>
  <c r="W83" i="43" s="1"/>
  <c r="V83" i="43" a="1"/>
  <c r="V83" i="43" s="1"/>
  <c r="U83" i="43" a="1"/>
  <c r="U83" i="43" s="1"/>
  <c r="T83" i="43"/>
  <c r="T83" i="43" a="1"/>
  <c r="S83" i="43" a="1"/>
  <c r="S83" i="43" s="1"/>
  <c r="R83" i="43"/>
  <c r="R83" i="43" a="1"/>
  <c r="Q83" i="43" a="1"/>
  <c r="Q83" i="43" s="1"/>
  <c r="P83" i="43" a="1"/>
  <c r="P83" i="43" s="1"/>
  <c r="O83" i="43" a="1"/>
  <c r="O83" i="43" s="1"/>
  <c r="N83" i="43" a="1"/>
  <c r="N83" i="43" s="1"/>
  <c r="M83" i="43" a="1"/>
  <c r="M83" i="43" s="1"/>
  <c r="L83" i="43"/>
  <c r="L83" i="43" a="1"/>
  <c r="K83" i="43" a="1"/>
  <c r="K83" i="43" s="1"/>
  <c r="J83" i="43"/>
  <c r="J83" i="43" a="1"/>
  <c r="AT82" i="43" a="1"/>
  <c r="AT82" i="43" s="1"/>
  <c r="AS82" i="43" a="1"/>
  <c r="AS82" i="43" s="1"/>
  <c r="AR82" i="43" a="1"/>
  <c r="AR82" i="43" s="1"/>
  <c r="AQ82" i="43" a="1"/>
  <c r="AQ82" i="43" s="1"/>
  <c r="AP82" i="43" a="1"/>
  <c r="AP82" i="43" s="1"/>
  <c r="AM82" i="43"/>
  <c r="AM82" i="43" a="1"/>
  <c r="AL82" i="43" a="1"/>
  <c r="AL82" i="43" s="1"/>
  <c r="AK82" i="43"/>
  <c r="AK82" i="43" a="1"/>
  <c r="AJ82" i="43" a="1"/>
  <c r="AJ82" i="43" s="1"/>
  <c r="AI82" i="43" a="1"/>
  <c r="AI82" i="43" s="1"/>
  <c r="AH82" i="43" a="1"/>
  <c r="AH82" i="43" s="1"/>
  <c r="AG82" i="43" a="1"/>
  <c r="AG82" i="43" s="1"/>
  <c r="AF82" i="43" a="1"/>
  <c r="AF82" i="43" s="1"/>
  <c r="AE82" i="43"/>
  <c r="AE82" i="43" a="1"/>
  <c r="AD82" i="43" a="1"/>
  <c r="AD82" i="43" s="1"/>
  <c r="AC82" i="43"/>
  <c r="AC82" i="43" a="1"/>
  <c r="AB82" i="43" a="1"/>
  <c r="AB82" i="43" s="1"/>
  <c r="AA82" i="43" a="1"/>
  <c r="AA82" i="43" s="1"/>
  <c r="Z82" i="43" a="1"/>
  <c r="Z82" i="43" s="1"/>
  <c r="Y82" i="43" a="1"/>
  <c r="Y82" i="43" s="1"/>
  <c r="X82" i="43" a="1"/>
  <c r="X82" i="43" s="1"/>
  <c r="W82" i="43"/>
  <c r="W82" i="43" a="1"/>
  <c r="V82" i="43" a="1"/>
  <c r="V82" i="43" s="1"/>
  <c r="U82" i="43"/>
  <c r="U82" i="43" a="1"/>
  <c r="T82" i="43" a="1"/>
  <c r="T82" i="43" s="1"/>
  <c r="S82" i="43" a="1"/>
  <c r="S82" i="43" s="1"/>
  <c r="R82" i="43" a="1"/>
  <c r="R82" i="43" s="1"/>
  <c r="Q82" i="43" a="1"/>
  <c r="Q82" i="43" s="1"/>
  <c r="P82" i="43" a="1"/>
  <c r="P82" i="43" s="1"/>
  <c r="O82" i="43"/>
  <c r="O82" i="43" a="1"/>
  <c r="N82" i="43" a="1"/>
  <c r="N82" i="43" s="1"/>
  <c r="M82" i="43"/>
  <c r="M82" i="43" a="1"/>
  <c r="L82" i="43" a="1"/>
  <c r="L82" i="43" s="1"/>
  <c r="K82" i="43" a="1"/>
  <c r="K82" i="43" s="1"/>
  <c r="J82" i="43" a="1"/>
  <c r="J82" i="43" s="1"/>
  <c r="AT80" i="43" a="1"/>
  <c r="AT80" i="43" s="1"/>
  <c r="AS80" i="43" a="1"/>
  <c r="AS80" i="43" s="1"/>
  <c r="AR80" i="43"/>
  <c r="AR80" i="43" a="1"/>
  <c r="AQ80" i="43" a="1"/>
  <c r="AQ80" i="43" s="1"/>
  <c r="AP80" i="43"/>
  <c r="AP80" i="43" a="1"/>
  <c r="AM80" i="43" a="1"/>
  <c r="AM80" i="43" s="1"/>
  <c r="AL80" i="43" a="1"/>
  <c r="AL80" i="43" s="1"/>
  <c r="AK80" i="43" a="1"/>
  <c r="AK80" i="43" s="1"/>
  <c r="AJ80" i="43" a="1"/>
  <c r="AJ80" i="43" s="1"/>
  <c r="AI80" i="43" a="1"/>
  <c r="AI80" i="43" s="1"/>
  <c r="AH80" i="43"/>
  <c r="AH80" i="43" a="1"/>
  <c r="AG80" i="43" a="1"/>
  <c r="AG80" i="43" s="1"/>
  <c r="AF80" i="43"/>
  <c r="AF80" i="43" a="1"/>
  <c r="AE80" i="43" a="1"/>
  <c r="AE80" i="43" s="1"/>
  <c r="AD80" i="43" a="1"/>
  <c r="AD80" i="43" s="1"/>
  <c r="AC80" i="43" a="1"/>
  <c r="AC80" i="43" s="1"/>
  <c r="AB80" i="43" a="1"/>
  <c r="AB80" i="43" s="1"/>
  <c r="AA80" i="43" a="1"/>
  <c r="AA80" i="43" s="1"/>
  <c r="Z80" i="43"/>
  <c r="Z80" i="43" a="1"/>
  <c r="Y80" i="43" a="1"/>
  <c r="Y80" i="43" s="1"/>
  <c r="X80" i="43"/>
  <c r="X80" i="43" a="1"/>
  <c r="W80" i="43" a="1"/>
  <c r="W80" i="43" s="1"/>
  <c r="V80" i="43" a="1"/>
  <c r="V80" i="43" s="1"/>
  <c r="U80" i="43" a="1"/>
  <c r="U80" i="43" s="1"/>
  <c r="T80" i="43" a="1"/>
  <c r="T80" i="43" s="1"/>
  <c r="S80" i="43" a="1"/>
  <c r="S80" i="43" s="1"/>
  <c r="R80" i="43"/>
  <c r="R80" i="43" a="1"/>
  <c r="Q80" i="43" a="1"/>
  <c r="Q80" i="43" s="1"/>
  <c r="P80" i="43"/>
  <c r="P80" i="43" a="1"/>
  <c r="O80" i="43" a="1"/>
  <c r="O80" i="43" s="1"/>
  <c r="N80" i="43" a="1"/>
  <c r="N80" i="43" s="1"/>
  <c r="M80" i="43" a="1"/>
  <c r="M80" i="43" s="1"/>
  <c r="L80" i="43" a="1"/>
  <c r="L80" i="43" s="1"/>
  <c r="K80" i="43" a="1"/>
  <c r="K80" i="43" s="1"/>
  <c r="J80" i="43"/>
  <c r="J80" i="43" a="1"/>
  <c r="AT79" i="43" a="1"/>
  <c r="AT79" i="43" s="1"/>
  <c r="AS79" i="43"/>
  <c r="AS79" i="43" a="1"/>
  <c r="AR79" i="43" a="1"/>
  <c r="AR79" i="43" s="1"/>
  <c r="AQ79" i="43" a="1"/>
  <c r="AQ79" i="43" s="1"/>
  <c r="AP79" i="43" a="1"/>
  <c r="AP79" i="43" s="1"/>
  <c r="AM79" i="43" a="1"/>
  <c r="AM79" i="43" s="1"/>
  <c r="AL79" i="43" a="1"/>
  <c r="AL79" i="43" s="1"/>
  <c r="AK79" i="43"/>
  <c r="AK79" i="43" a="1"/>
  <c r="AJ79" i="43" a="1"/>
  <c r="AJ79" i="43" s="1"/>
  <c r="AI79" i="43"/>
  <c r="AI79" i="43" a="1"/>
  <c r="AH79" i="43" a="1"/>
  <c r="AH79" i="43" s="1"/>
  <c r="AG79" i="43" a="1"/>
  <c r="AG79" i="43" s="1"/>
  <c r="AF79" i="43" a="1"/>
  <c r="AF79" i="43" s="1"/>
  <c r="AE79" i="43" a="1"/>
  <c r="AE79" i="43" s="1"/>
  <c r="AD79" i="43" a="1"/>
  <c r="AD79" i="43" s="1"/>
  <c r="AC79" i="43"/>
  <c r="AC79" i="43" a="1"/>
  <c r="AB79" i="43" a="1"/>
  <c r="AB79" i="43" s="1"/>
  <c r="AA79" i="43"/>
  <c r="AA79" i="43" a="1"/>
  <c r="Z79" i="43" a="1"/>
  <c r="Z79" i="43" s="1"/>
  <c r="Y79" i="43" a="1"/>
  <c r="Y79" i="43" s="1"/>
  <c r="X79" i="43" a="1"/>
  <c r="X79" i="43" s="1"/>
  <c r="W79" i="43" a="1"/>
  <c r="W79" i="43" s="1"/>
  <c r="V79" i="43" a="1"/>
  <c r="V79" i="43" s="1"/>
  <c r="U79" i="43"/>
  <c r="U79" i="43" a="1"/>
  <c r="T79" i="43" a="1"/>
  <c r="T79" i="43" s="1"/>
  <c r="S79" i="43"/>
  <c r="S79" i="43" a="1"/>
  <c r="R79" i="43" a="1"/>
  <c r="R79" i="43" s="1"/>
  <c r="Q79" i="43" a="1"/>
  <c r="Q79" i="43" s="1"/>
  <c r="P79" i="43" a="1"/>
  <c r="P79" i="43" s="1"/>
  <c r="O79" i="43" a="1"/>
  <c r="O79" i="43" s="1"/>
  <c r="N79" i="43" a="1"/>
  <c r="N79" i="43" s="1"/>
  <c r="M79" i="43"/>
  <c r="M79" i="43" a="1"/>
  <c r="L79" i="43" a="1"/>
  <c r="L79" i="43" s="1"/>
  <c r="K79" i="43"/>
  <c r="K79" i="43" a="1"/>
  <c r="J79" i="43" a="1"/>
  <c r="J79" i="43" s="1"/>
  <c r="AT77" i="43" a="1"/>
  <c r="AT77" i="43" s="1"/>
  <c r="AS77" i="43" a="1"/>
  <c r="AS77" i="43" s="1"/>
  <c r="AR77" i="43" a="1"/>
  <c r="AR77" i="43" s="1"/>
  <c r="AQ77" i="43" a="1"/>
  <c r="AQ77" i="43" s="1"/>
  <c r="AP77" i="43"/>
  <c r="AP77" i="43" a="1"/>
  <c r="AM77" i="43" a="1"/>
  <c r="AM77" i="43" s="1"/>
  <c r="AL77" i="43"/>
  <c r="AL77" i="43" a="1"/>
  <c r="AK77" i="43" a="1"/>
  <c r="AK77" i="43" s="1"/>
  <c r="AJ77" i="43" a="1"/>
  <c r="AJ77" i="43" s="1"/>
  <c r="AI77" i="43" a="1"/>
  <c r="AI77" i="43" s="1"/>
  <c r="AH77" i="43" a="1"/>
  <c r="AH77" i="43" s="1"/>
  <c r="AG77" i="43" a="1"/>
  <c r="AG77" i="43" s="1"/>
  <c r="AF77" i="43"/>
  <c r="AF77" i="43" a="1"/>
  <c r="AE77" i="43" a="1"/>
  <c r="AE77" i="43" s="1"/>
  <c r="AD77" i="43"/>
  <c r="AD77" i="43" a="1"/>
  <c r="AC77" i="43" a="1"/>
  <c r="AC77" i="43" s="1"/>
  <c r="AB77" i="43" a="1"/>
  <c r="AB77" i="43" s="1"/>
  <c r="AA77" i="43" a="1"/>
  <c r="AA77" i="43" s="1"/>
  <c r="Z77" i="43" a="1"/>
  <c r="Z77" i="43" s="1"/>
  <c r="Y77" i="43" a="1"/>
  <c r="Y77" i="43" s="1"/>
  <c r="X77" i="43"/>
  <c r="X77" i="43" a="1"/>
  <c r="W77" i="43" a="1"/>
  <c r="W77" i="43" s="1"/>
  <c r="V77" i="43"/>
  <c r="V77" i="43" a="1"/>
  <c r="U77" i="43" a="1"/>
  <c r="U77" i="43" s="1"/>
  <c r="T77" i="43" a="1"/>
  <c r="T77" i="43" s="1"/>
  <c r="S77" i="43" a="1"/>
  <c r="S77" i="43" s="1"/>
  <c r="R77" i="43" a="1"/>
  <c r="R77" i="43" s="1"/>
  <c r="Q77" i="43" a="1"/>
  <c r="Q77" i="43" s="1"/>
  <c r="P77" i="43"/>
  <c r="P77" i="43" a="1"/>
  <c r="O77" i="43" a="1"/>
  <c r="O77" i="43" s="1"/>
  <c r="N77" i="43"/>
  <c r="N77" i="43" a="1"/>
  <c r="M77" i="43" a="1"/>
  <c r="M77" i="43" s="1"/>
  <c r="L77" i="43" a="1"/>
  <c r="L77" i="43" s="1"/>
  <c r="K77" i="43" a="1"/>
  <c r="K77" i="43" s="1"/>
  <c r="J77" i="43" a="1"/>
  <c r="J77" i="43" s="1"/>
  <c r="AT76" i="43" a="1"/>
  <c r="AT76" i="43" s="1"/>
  <c r="AS76" i="43"/>
  <c r="AS76" i="43" a="1"/>
  <c r="AR76" i="43" a="1"/>
  <c r="AR76" i="43" s="1"/>
  <c r="AQ76" i="43"/>
  <c r="AQ76" i="43" a="1"/>
  <c r="AP76" i="43" a="1"/>
  <c r="AP76" i="43" s="1"/>
  <c r="AM76" i="43" a="1"/>
  <c r="AM76" i="43" s="1"/>
  <c r="AL76" i="43" a="1"/>
  <c r="AL76" i="43" s="1"/>
  <c r="AK76" i="43" a="1"/>
  <c r="AK76" i="43" s="1"/>
  <c r="AJ76" i="43" a="1"/>
  <c r="AJ76" i="43" s="1"/>
  <c r="AI76" i="43"/>
  <c r="AI76" i="43" a="1"/>
  <c r="AH76" i="43" a="1"/>
  <c r="AH76" i="43" s="1"/>
  <c r="AG76" i="43"/>
  <c r="AG76" i="43" a="1"/>
  <c r="AF76" i="43" a="1"/>
  <c r="AF76" i="43" s="1"/>
  <c r="AE76" i="43" a="1"/>
  <c r="AE76" i="43" s="1"/>
  <c r="AD76" i="43" a="1"/>
  <c r="AD76" i="43" s="1"/>
  <c r="AC76" i="43" a="1"/>
  <c r="AC76" i="43" s="1"/>
  <c r="AB76" i="43" a="1"/>
  <c r="AB76" i="43" s="1"/>
  <c r="AA76" i="43"/>
  <c r="AA76" i="43" a="1"/>
  <c r="Z76" i="43" a="1"/>
  <c r="Z76" i="43" s="1"/>
  <c r="Y76" i="43"/>
  <c r="Y76" i="43" a="1"/>
  <c r="X76" i="43" a="1"/>
  <c r="X76" i="43" s="1"/>
  <c r="W76" i="43" a="1"/>
  <c r="W76" i="43" s="1"/>
  <c r="V76" i="43" a="1"/>
  <c r="V76" i="43" s="1"/>
  <c r="U76" i="43" a="1"/>
  <c r="U76" i="43" s="1"/>
  <c r="T76" i="43" a="1"/>
  <c r="T76" i="43" s="1"/>
  <c r="S76" i="43"/>
  <c r="S76" i="43" a="1"/>
  <c r="R76" i="43" a="1"/>
  <c r="R76" i="43" s="1"/>
  <c r="Q76" i="43"/>
  <c r="Q76" i="43" a="1"/>
  <c r="P76" i="43" a="1"/>
  <c r="P76" i="43" s="1"/>
  <c r="O76" i="43" a="1"/>
  <c r="O76" i="43" s="1"/>
  <c r="N76" i="43" a="1"/>
  <c r="N76" i="43" s="1"/>
  <c r="M76" i="43" a="1"/>
  <c r="M76" i="43" s="1"/>
  <c r="L76" i="43" a="1"/>
  <c r="L76" i="43" s="1"/>
  <c r="K76" i="43"/>
  <c r="K76" i="43" a="1"/>
  <c r="J76" i="43" a="1"/>
  <c r="J76" i="43" s="1"/>
  <c r="AT74" i="43"/>
  <c r="AT74" i="43" a="1"/>
  <c r="AS74" i="43" a="1"/>
  <c r="AS74" i="43" s="1"/>
  <c r="AR74" i="43" a="1"/>
  <c r="AR74" i="43" s="1"/>
  <c r="AQ74" i="43" a="1"/>
  <c r="AQ74" i="43" s="1"/>
  <c r="AP74" i="43" a="1"/>
  <c r="AP74" i="43" s="1"/>
  <c r="AM74" i="43" a="1"/>
  <c r="AM74" i="43" s="1"/>
  <c r="AL74" i="43" a="1"/>
  <c r="AL74" i="43" s="1"/>
  <c r="AK74" i="43" a="1"/>
  <c r="AK74" i="43" s="1"/>
  <c r="AJ74" i="43" a="1"/>
  <c r="AJ74" i="43" s="1"/>
  <c r="AI74" i="43" a="1"/>
  <c r="AI74" i="43" s="1"/>
  <c r="AH74" i="43" a="1"/>
  <c r="AH74" i="43" s="1"/>
  <c r="AG74" i="43" a="1"/>
  <c r="AG74" i="43" s="1"/>
  <c r="AF74" i="43" a="1"/>
  <c r="AF74" i="43" s="1"/>
  <c r="AE74" i="43" a="1"/>
  <c r="AE74" i="43" s="1"/>
  <c r="AD74" i="43" a="1"/>
  <c r="AD74" i="43" s="1"/>
  <c r="AC74" i="43" a="1"/>
  <c r="AC74" i="43" s="1"/>
  <c r="AB74" i="43" a="1"/>
  <c r="AB74" i="43" s="1"/>
  <c r="AA74" i="43" a="1"/>
  <c r="AA74" i="43" s="1"/>
  <c r="Z74" i="43" a="1"/>
  <c r="Z74" i="43" s="1"/>
  <c r="Y74" i="43" a="1"/>
  <c r="Y74" i="43" s="1"/>
  <c r="X74" i="43" a="1"/>
  <c r="X74" i="43" s="1"/>
  <c r="W74" i="43" a="1"/>
  <c r="W74" i="43" s="1"/>
  <c r="V74" i="43" a="1"/>
  <c r="V74" i="43" s="1"/>
  <c r="U74" i="43" a="1"/>
  <c r="U74" i="43" s="1"/>
  <c r="T74" i="43" a="1"/>
  <c r="T74" i="43" s="1"/>
  <c r="S74" i="43" a="1"/>
  <c r="S74" i="43" s="1"/>
  <c r="R74" i="43" a="1"/>
  <c r="R74" i="43" s="1"/>
  <c r="Q74" i="43" a="1"/>
  <c r="Q74" i="43" s="1"/>
  <c r="P74" i="43" a="1"/>
  <c r="P74" i="43" s="1"/>
  <c r="O74" i="43" a="1"/>
  <c r="O74" i="43" s="1"/>
  <c r="N74" i="43" a="1"/>
  <c r="N74" i="43" s="1"/>
  <c r="M74" i="43" a="1"/>
  <c r="M74" i="43" s="1"/>
  <c r="L74" i="43" a="1"/>
  <c r="L74" i="43" s="1"/>
  <c r="K74" i="43" a="1"/>
  <c r="K74" i="43" s="1"/>
  <c r="J74" i="43" a="1"/>
  <c r="J74" i="43" s="1"/>
  <c r="AT73" i="43" a="1"/>
  <c r="AT73" i="43" s="1"/>
  <c r="AS73" i="43" a="1"/>
  <c r="AS73" i="43" s="1"/>
  <c r="AR73" i="43" a="1"/>
  <c r="AR73" i="43" s="1"/>
  <c r="AQ73" i="43" a="1"/>
  <c r="AQ73" i="43" s="1"/>
  <c r="AP73" i="43" a="1"/>
  <c r="AP73" i="43" s="1"/>
  <c r="AM73" i="43" a="1"/>
  <c r="AM73" i="43" s="1"/>
  <c r="AL73" i="43" a="1"/>
  <c r="AL73" i="43" s="1"/>
  <c r="AK73" i="43" a="1"/>
  <c r="AK73" i="43" s="1"/>
  <c r="AJ73" i="43" a="1"/>
  <c r="AJ73" i="43" s="1"/>
  <c r="AI73" i="43" a="1"/>
  <c r="AI73" i="43" s="1"/>
  <c r="AH73" i="43" a="1"/>
  <c r="AH73" i="43" s="1"/>
  <c r="AG73" i="43" a="1"/>
  <c r="AG73" i="43" s="1"/>
  <c r="AF73" i="43" a="1"/>
  <c r="AF73" i="43" s="1"/>
  <c r="AE73" i="43" a="1"/>
  <c r="AE73" i="43" s="1"/>
  <c r="AD73" i="43" a="1"/>
  <c r="AD73" i="43" s="1"/>
  <c r="AC73" i="43" a="1"/>
  <c r="AC73" i="43" s="1"/>
  <c r="AB73" i="43" a="1"/>
  <c r="AB73" i="43" s="1"/>
  <c r="AA73" i="43" a="1"/>
  <c r="AA73" i="43" s="1"/>
  <c r="Z73" i="43" a="1"/>
  <c r="Z73" i="43" s="1"/>
  <c r="Y73" i="43" a="1"/>
  <c r="Y73" i="43" s="1"/>
  <c r="X73" i="43" a="1"/>
  <c r="X73" i="43" s="1"/>
  <c r="W73" i="43" a="1"/>
  <c r="W73" i="43" s="1"/>
  <c r="V73" i="43" a="1"/>
  <c r="V73" i="43" s="1"/>
  <c r="U73" i="43" a="1"/>
  <c r="U73" i="43" s="1"/>
  <c r="T73" i="43" a="1"/>
  <c r="T73" i="43" s="1"/>
  <c r="S73" i="43" a="1"/>
  <c r="S73" i="43" s="1"/>
  <c r="R73" i="43" a="1"/>
  <c r="R73" i="43" s="1"/>
  <c r="Q73" i="43" a="1"/>
  <c r="Q73" i="43" s="1"/>
  <c r="P73" i="43" a="1"/>
  <c r="P73" i="43" s="1"/>
  <c r="O73" i="43" a="1"/>
  <c r="O73" i="43" s="1"/>
  <c r="N73" i="43" a="1"/>
  <c r="N73" i="43" s="1"/>
  <c r="M73" i="43" a="1"/>
  <c r="M73" i="43" s="1"/>
  <c r="L73" i="43" a="1"/>
  <c r="L73" i="43" s="1"/>
  <c r="K73" i="43" a="1"/>
  <c r="K73" i="43" s="1"/>
  <c r="J73" i="43" a="1"/>
  <c r="J73" i="43" s="1"/>
  <c r="AT71" i="43" a="1"/>
  <c r="AT71" i="43" s="1"/>
  <c r="AS71" i="43" a="1"/>
  <c r="AS71" i="43" s="1"/>
  <c r="AR71" i="43" a="1"/>
  <c r="AR71" i="43" s="1"/>
  <c r="AQ71" i="43" a="1"/>
  <c r="AQ71" i="43" s="1"/>
  <c r="AP71" i="43" a="1"/>
  <c r="AP71" i="43" s="1"/>
  <c r="AM71" i="43" a="1"/>
  <c r="AM71" i="43" s="1"/>
  <c r="AL71" i="43" a="1"/>
  <c r="AL71" i="43" s="1"/>
  <c r="AK71" i="43" a="1"/>
  <c r="AK71" i="43" s="1"/>
  <c r="AJ71" i="43" a="1"/>
  <c r="AJ71" i="43" s="1"/>
  <c r="AI71" i="43" a="1"/>
  <c r="AI71" i="43" s="1"/>
  <c r="AH71" i="43" a="1"/>
  <c r="AH71" i="43" s="1"/>
  <c r="AG71" i="43" a="1"/>
  <c r="AG71" i="43" s="1"/>
  <c r="AF71" i="43" a="1"/>
  <c r="AF71" i="43" s="1"/>
  <c r="AE71" i="43" a="1"/>
  <c r="AE71" i="43" s="1"/>
  <c r="AD71" i="43" a="1"/>
  <c r="AD71" i="43" s="1"/>
  <c r="AC71" i="43" a="1"/>
  <c r="AC71" i="43" s="1"/>
  <c r="AB71" i="43" a="1"/>
  <c r="AB71" i="43" s="1"/>
  <c r="AA71" i="43" a="1"/>
  <c r="AA71" i="43" s="1"/>
  <c r="Z71" i="43" a="1"/>
  <c r="Z71" i="43" s="1"/>
  <c r="Y71" i="43" a="1"/>
  <c r="Y71" i="43" s="1"/>
  <c r="X71" i="43" a="1"/>
  <c r="X71" i="43" s="1"/>
  <c r="W71" i="43" a="1"/>
  <c r="W71" i="43" s="1"/>
  <c r="V71" i="43" a="1"/>
  <c r="V71" i="43" s="1"/>
  <c r="U71" i="43" a="1"/>
  <c r="U71" i="43" s="1"/>
  <c r="T71" i="43" a="1"/>
  <c r="T71" i="43" s="1"/>
  <c r="S71" i="43" a="1"/>
  <c r="S71" i="43" s="1"/>
  <c r="R71" i="43" a="1"/>
  <c r="R71" i="43" s="1"/>
  <c r="Q71" i="43" a="1"/>
  <c r="Q71" i="43" s="1"/>
  <c r="P71" i="43" a="1"/>
  <c r="P71" i="43" s="1"/>
  <c r="O71" i="43" a="1"/>
  <c r="O71" i="43" s="1"/>
  <c r="N71" i="43" a="1"/>
  <c r="N71" i="43" s="1"/>
  <c r="M71" i="43" a="1"/>
  <c r="M71" i="43" s="1"/>
  <c r="L71" i="43" a="1"/>
  <c r="L71" i="43" s="1"/>
  <c r="K71" i="43" a="1"/>
  <c r="K71" i="43" s="1"/>
  <c r="J71" i="43" a="1"/>
  <c r="J71" i="43" s="1"/>
  <c r="AT70" i="43" a="1"/>
  <c r="AT70" i="43" s="1"/>
  <c r="AS70" i="43" a="1"/>
  <c r="AS70" i="43" s="1"/>
  <c r="AR70" i="43" a="1"/>
  <c r="AR70" i="43" s="1"/>
  <c r="AQ70" i="43" a="1"/>
  <c r="AQ70" i="43" s="1"/>
  <c r="AP70" i="43" a="1"/>
  <c r="AP70" i="43" s="1"/>
  <c r="AM70" i="43" a="1"/>
  <c r="AM70" i="43" s="1"/>
  <c r="AL70" i="43" a="1"/>
  <c r="AL70" i="43" s="1"/>
  <c r="AK70" i="43" a="1"/>
  <c r="AK70" i="43" s="1"/>
  <c r="AJ70" i="43" a="1"/>
  <c r="AJ70" i="43" s="1"/>
  <c r="AI70" i="43" a="1"/>
  <c r="AI70" i="43" s="1"/>
  <c r="AH70" i="43" a="1"/>
  <c r="AH70" i="43" s="1"/>
  <c r="AG70" i="43" a="1"/>
  <c r="AG70" i="43" s="1"/>
  <c r="AF70" i="43" a="1"/>
  <c r="AF70" i="43" s="1"/>
  <c r="AE70" i="43" a="1"/>
  <c r="AE70" i="43" s="1"/>
  <c r="AD70" i="43" a="1"/>
  <c r="AD70" i="43" s="1"/>
  <c r="AC70" i="43" a="1"/>
  <c r="AC70" i="43" s="1"/>
  <c r="AB70" i="43" a="1"/>
  <c r="AB70" i="43" s="1"/>
  <c r="AA70" i="43" a="1"/>
  <c r="AA70" i="43" s="1"/>
  <c r="Z70" i="43" a="1"/>
  <c r="Z70" i="43" s="1"/>
  <c r="Y70" i="43" a="1"/>
  <c r="Y70" i="43" s="1"/>
  <c r="X70" i="43" a="1"/>
  <c r="X70" i="43" s="1"/>
  <c r="W70" i="43" a="1"/>
  <c r="W70" i="43" s="1"/>
  <c r="V70" i="43" a="1"/>
  <c r="V70" i="43" s="1"/>
  <c r="U70" i="43" a="1"/>
  <c r="U70" i="43" s="1"/>
  <c r="T70" i="43" a="1"/>
  <c r="T70" i="43" s="1"/>
  <c r="S70" i="43" a="1"/>
  <c r="S70" i="43" s="1"/>
  <c r="R70" i="43" a="1"/>
  <c r="R70" i="43" s="1"/>
  <c r="Q70" i="43" a="1"/>
  <c r="Q70" i="43" s="1"/>
  <c r="P70" i="43" a="1"/>
  <c r="P70" i="43" s="1"/>
  <c r="O70" i="43" a="1"/>
  <c r="O70" i="43" s="1"/>
  <c r="N70" i="43" a="1"/>
  <c r="N70" i="43" s="1"/>
  <c r="M70" i="43" a="1"/>
  <c r="M70" i="43" s="1"/>
  <c r="L70" i="43" a="1"/>
  <c r="L70" i="43" s="1"/>
  <c r="K70" i="43" a="1"/>
  <c r="K70" i="43" s="1"/>
  <c r="J70" i="43" a="1"/>
  <c r="J70" i="43" s="1"/>
  <c r="AT68" i="43" a="1"/>
  <c r="AT68" i="43" s="1"/>
  <c r="AS68" i="43" a="1"/>
  <c r="AS68" i="43" s="1"/>
  <c r="AR68" i="43" a="1"/>
  <c r="AR68" i="43" s="1"/>
  <c r="AQ68" i="43" a="1"/>
  <c r="AQ68" i="43" s="1"/>
  <c r="AP68" i="43" a="1"/>
  <c r="AP68" i="43" s="1"/>
  <c r="AM68" i="43" a="1"/>
  <c r="AM68" i="43" s="1"/>
  <c r="AL68" i="43" a="1"/>
  <c r="AL68" i="43" s="1"/>
  <c r="AK68" i="43" a="1"/>
  <c r="AK68" i="43" s="1"/>
  <c r="AJ68" i="43" a="1"/>
  <c r="AJ68" i="43" s="1"/>
  <c r="AI68" i="43" a="1"/>
  <c r="AI68" i="43" s="1"/>
  <c r="AH68" i="43" a="1"/>
  <c r="AH68" i="43" s="1"/>
  <c r="AG68" i="43" a="1"/>
  <c r="AG68" i="43" s="1"/>
  <c r="AF68" i="43" a="1"/>
  <c r="AF68" i="43" s="1"/>
  <c r="AE68" i="43" a="1"/>
  <c r="AE68" i="43" s="1"/>
  <c r="AD68" i="43" a="1"/>
  <c r="AD68" i="43" s="1"/>
  <c r="AC68" i="43" a="1"/>
  <c r="AC68" i="43" s="1"/>
  <c r="AB68" i="43" a="1"/>
  <c r="AB68" i="43" s="1"/>
  <c r="AA68" i="43" a="1"/>
  <c r="AA68" i="43" s="1"/>
  <c r="Z68" i="43" a="1"/>
  <c r="Z68" i="43" s="1"/>
  <c r="Y68" i="43" a="1"/>
  <c r="Y68" i="43" s="1"/>
  <c r="X68" i="43" a="1"/>
  <c r="X68" i="43" s="1"/>
  <c r="W68" i="43" a="1"/>
  <c r="W68" i="43" s="1"/>
  <c r="V68" i="43" a="1"/>
  <c r="V68" i="43" s="1"/>
  <c r="U68" i="43" a="1"/>
  <c r="U68" i="43" s="1"/>
  <c r="T68" i="43" a="1"/>
  <c r="T68" i="43" s="1"/>
  <c r="S68" i="43" a="1"/>
  <c r="S68" i="43" s="1"/>
  <c r="R68" i="43" a="1"/>
  <c r="R68" i="43" s="1"/>
  <c r="Q68" i="43" a="1"/>
  <c r="Q68" i="43" s="1"/>
  <c r="P68" i="43" a="1"/>
  <c r="P68" i="43" s="1"/>
  <c r="O68" i="43" a="1"/>
  <c r="O68" i="43" s="1"/>
  <c r="N68" i="43" a="1"/>
  <c r="N68" i="43" s="1"/>
  <c r="M68" i="43" a="1"/>
  <c r="M68" i="43" s="1"/>
  <c r="L68" i="43" a="1"/>
  <c r="L68" i="43" s="1"/>
  <c r="K68" i="43" a="1"/>
  <c r="K68" i="43" s="1"/>
  <c r="J68" i="43" a="1"/>
  <c r="J68" i="43" s="1"/>
  <c r="AT67" i="43" a="1"/>
  <c r="AT67" i="43" s="1"/>
  <c r="AS67" i="43" a="1"/>
  <c r="AS67" i="43" s="1"/>
  <c r="AR67" i="43" a="1"/>
  <c r="AR67" i="43" s="1"/>
  <c r="AQ67" i="43" a="1"/>
  <c r="AQ67" i="43" s="1"/>
  <c r="AP67" i="43" a="1"/>
  <c r="AP67" i="43" s="1"/>
  <c r="AM67" i="43" a="1"/>
  <c r="AM67" i="43" s="1"/>
  <c r="AL67" i="43" a="1"/>
  <c r="AL67" i="43" s="1"/>
  <c r="AK67" i="43" a="1"/>
  <c r="AK67" i="43" s="1"/>
  <c r="AJ67" i="43" a="1"/>
  <c r="AJ67" i="43" s="1"/>
  <c r="AI67" i="43" a="1"/>
  <c r="AI67" i="43" s="1"/>
  <c r="AH67" i="43" a="1"/>
  <c r="AH67" i="43" s="1"/>
  <c r="AG67" i="43" a="1"/>
  <c r="AG67" i="43" s="1"/>
  <c r="AF67" i="43" a="1"/>
  <c r="AF67" i="43" s="1"/>
  <c r="AE67" i="43" a="1"/>
  <c r="AE67" i="43" s="1"/>
  <c r="AD67" i="43" a="1"/>
  <c r="AD67" i="43" s="1"/>
  <c r="AC67" i="43" a="1"/>
  <c r="AC67" i="43" s="1"/>
  <c r="AB67" i="43" a="1"/>
  <c r="AB67" i="43" s="1"/>
  <c r="AA67" i="43" a="1"/>
  <c r="AA67" i="43" s="1"/>
  <c r="Z67" i="43" a="1"/>
  <c r="Z67" i="43" s="1"/>
  <c r="Y67" i="43" a="1"/>
  <c r="Y67" i="43" s="1"/>
  <c r="X67" i="43" a="1"/>
  <c r="X67" i="43" s="1"/>
  <c r="W67" i="43" a="1"/>
  <c r="W67" i="43" s="1"/>
  <c r="V67" i="43" a="1"/>
  <c r="V67" i="43" s="1"/>
  <c r="U67" i="43" a="1"/>
  <c r="U67" i="43" s="1"/>
  <c r="T67" i="43" a="1"/>
  <c r="T67" i="43" s="1"/>
  <c r="S67" i="43" a="1"/>
  <c r="S67" i="43" s="1"/>
  <c r="R67" i="43" a="1"/>
  <c r="R67" i="43" s="1"/>
  <c r="Q67" i="43" a="1"/>
  <c r="Q67" i="43" s="1"/>
  <c r="P67" i="43" a="1"/>
  <c r="P67" i="43" s="1"/>
  <c r="O67" i="43" a="1"/>
  <c r="O67" i="43" s="1"/>
  <c r="N67" i="43" a="1"/>
  <c r="N67" i="43" s="1"/>
  <c r="M67" i="43" a="1"/>
  <c r="M67" i="43" s="1"/>
  <c r="L67" i="43" a="1"/>
  <c r="L67" i="43" s="1"/>
  <c r="K67" i="43" a="1"/>
  <c r="K67" i="43" s="1"/>
  <c r="J67" i="43" a="1"/>
  <c r="J67" i="43" s="1"/>
  <c r="AT65" i="43" a="1"/>
  <c r="AT65" i="43" s="1"/>
  <c r="AS65" i="43" a="1"/>
  <c r="AS65" i="43" s="1"/>
  <c r="AR65" i="43" a="1"/>
  <c r="AR65" i="43" s="1"/>
  <c r="AQ65" i="43" a="1"/>
  <c r="AQ65" i="43" s="1"/>
  <c r="AP65" i="43" a="1"/>
  <c r="AP65" i="43" s="1"/>
  <c r="AM65" i="43" a="1"/>
  <c r="AM65" i="43" s="1"/>
  <c r="AL65" i="43" a="1"/>
  <c r="AL65" i="43" s="1"/>
  <c r="AK65" i="43" a="1"/>
  <c r="AK65" i="43" s="1"/>
  <c r="AJ65" i="43" a="1"/>
  <c r="AJ65" i="43" s="1"/>
  <c r="AI65" i="43" a="1"/>
  <c r="AI65" i="43" s="1"/>
  <c r="AH65" i="43" a="1"/>
  <c r="AH65" i="43" s="1"/>
  <c r="AG65" i="43" a="1"/>
  <c r="AG65" i="43" s="1"/>
  <c r="AF65" i="43" a="1"/>
  <c r="AF65" i="43" s="1"/>
  <c r="AE65" i="43" a="1"/>
  <c r="AE65" i="43" s="1"/>
  <c r="AD65" i="43" a="1"/>
  <c r="AD65" i="43" s="1"/>
  <c r="AC65" i="43" a="1"/>
  <c r="AC65" i="43" s="1"/>
  <c r="AB65" i="43" a="1"/>
  <c r="AB65" i="43" s="1"/>
  <c r="AA65" i="43" a="1"/>
  <c r="AA65" i="43" s="1"/>
  <c r="Z65" i="43" a="1"/>
  <c r="Z65" i="43" s="1"/>
  <c r="Y65" i="43" a="1"/>
  <c r="Y65" i="43" s="1"/>
  <c r="X65" i="43" a="1"/>
  <c r="X65" i="43" s="1"/>
  <c r="W65" i="43" a="1"/>
  <c r="W65" i="43" s="1"/>
  <c r="V65" i="43" a="1"/>
  <c r="V65" i="43" s="1"/>
  <c r="U65" i="43" a="1"/>
  <c r="U65" i="43" s="1"/>
  <c r="T65" i="43" a="1"/>
  <c r="T65" i="43" s="1"/>
  <c r="S65" i="43" a="1"/>
  <c r="S65" i="43" s="1"/>
  <c r="R65" i="43" a="1"/>
  <c r="R65" i="43" s="1"/>
  <c r="Q65" i="43" a="1"/>
  <c r="Q65" i="43" s="1"/>
  <c r="P65" i="43" a="1"/>
  <c r="P65" i="43" s="1"/>
  <c r="O65" i="43" a="1"/>
  <c r="O65" i="43" s="1"/>
  <c r="N65" i="43" a="1"/>
  <c r="N65" i="43" s="1"/>
  <c r="M65" i="43" a="1"/>
  <c r="M65" i="43" s="1"/>
  <c r="L65" i="43" a="1"/>
  <c r="L65" i="43" s="1"/>
  <c r="K65" i="43" a="1"/>
  <c r="K65" i="43" s="1"/>
  <c r="J65" i="43" a="1"/>
  <c r="J65" i="43" s="1"/>
  <c r="AT64" i="43" a="1"/>
  <c r="AT64" i="43" s="1"/>
  <c r="AS64" i="43" a="1"/>
  <c r="AS64" i="43" s="1"/>
  <c r="AR64" i="43" a="1"/>
  <c r="AR64" i="43" s="1"/>
  <c r="AQ64" i="43" a="1"/>
  <c r="AQ64" i="43" s="1"/>
  <c r="AP64" i="43" a="1"/>
  <c r="AP64" i="43" s="1"/>
  <c r="AM64" i="43" a="1"/>
  <c r="AM64" i="43" s="1"/>
  <c r="AL64" i="43" a="1"/>
  <c r="AL64" i="43" s="1"/>
  <c r="AK64" i="43" a="1"/>
  <c r="AK64" i="43" s="1"/>
  <c r="AJ64" i="43" a="1"/>
  <c r="AJ64" i="43" s="1"/>
  <c r="AI64" i="43" a="1"/>
  <c r="AI64" i="43" s="1"/>
  <c r="AH64" i="43" a="1"/>
  <c r="AH64" i="43" s="1"/>
  <c r="AG64" i="43" a="1"/>
  <c r="AG64" i="43" s="1"/>
  <c r="AF64" i="43" a="1"/>
  <c r="AF64" i="43" s="1"/>
  <c r="AE64" i="43" a="1"/>
  <c r="AE64" i="43" s="1"/>
  <c r="AD64" i="43" a="1"/>
  <c r="AD64" i="43" s="1"/>
  <c r="AC64" i="43" a="1"/>
  <c r="AC64" i="43" s="1"/>
  <c r="AB64" i="43" a="1"/>
  <c r="AB64" i="43" s="1"/>
  <c r="AA64" i="43" a="1"/>
  <c r="AA64" i="43" s="1"/>
  <c r="Z64" i="43" a="1"/>
  <c r="Z64" i="43" s="1"/>
  <c r="Y64" i="43" a="1"/>
  <c r="Y64" i="43" s="1"/>
  <c r="X64" i="43" a="1"/>
  <c r="X64" i="43" s="1"/>
  <c r="W64" i="43" a="1"/>
  <c r="W64" i="43" s="1"/>
  <c r="V64" i="43" a="1"/>
  <c r="V64" i="43" s="1"/>
  <c r="U64" i="43" a="1"/>
  <c r="U64" i="43" s="1"/>
  <c r="T64" i="43" a="1"/>
  <c r="T64" i="43" s="1"/>
  <c r="S64" i="43" a="1"/>
  <c r="S64" i="43" s="1"/>
  <c r="R64" i="43" a="1"/>
  <c r="R64" i="43" s="1"/>
  <c r="Q64" i="43" a="1"/>
  <c r="Q64" i="43" s="1"/>
  <c r="P64" i="43" a="1"/>
  <c r="P64" i="43" s="1"/>
  <c r="O64" i="43" a="1"/>
  <c r="O64" i="43" s="1"/>
  <c r="N64" i="43" a="1"/>
  <c r="N64" i="43" s="1"/>
  <c r="M64" i="43" a="1"/>
  <c r="M64" i="43" s="1"/>
  <c r="L64" i="43" a="1"/>
  <c r="L64" i="43" s="1"/>
  <c r="K64" i="43" a="1"/>
  <c r="K64" i="43" s="1"/>
  <c r="J64" i="43" a="1"/>
  <c r="J64" i="43" s="1"/>
  <c r="AT62" i="43" a="1"/>
  <c r="AT62" i="43" s="1"/>
  <c r="AS62" i="43" a="1"/>
  <c r="AS62" i="43" s="1"/>
  <c r="AR62" i="43" a="1"/>
  <c r="AR62" i="43" s="1"/>
  <c r="AQ62" i="43" a="1"/>
  <c r="AQ62" i="43" s="1"/>
  <c r="AP62" i="43" a="1"/>
  <c r="AP62" i="43" s="1"/>
  <c r="AM62" i="43" a="1"/>
  <c r="AM62" i="43" s="1"/>
  <c r="AL62" i="43" a="1"/>
  <c r="AL62" i="43" s="1"/>
  <c r="AK62" i="43" a="1"/>
  <c r="AK62" i="43" s="1"/>
  <c r="AJ62" i="43" a="1"/>
  <c r="AJ62" i="43" s="1"/>
  <c r="AI62" i="43" a="1"/>
  <c r="AI62" i="43" s="1"/>
  <c r="AH62" i="43" a="1"/>
  <c r="AH62" i="43" s="1"/>
  <c r="AG62" i="43" a="1"/>
  <c r="AG62" i="43" s="1"/>
  <c r="AF62" i="43" a="1"/>
  <c r="AF62" i="43" s="1"/>
  <c r="AE62" i="43" a="1"/>
  <c r="AE62" i="43" s="1"/>
  <c r="AD62" i="43" a="1"/>
  <c r="AD62" i="43" s="1"/>
  <c r="AC62" i="43" a="1"/>
  <c r="AC62" i="43" s="1"/>
  <c r="AB62" i="43" a="1"/>
  <c r="AB62" i="43" s="1"/>
  <c r="AA62" i="43" a="1"/>
  <c r="AA62" i="43" s="1"/>
  <c r="Z62" i="43" a="1"/>
  <c r="Z62" i="43" s="1"/>
  <c r="Y62" i="43" a="1"/>
  <c r="Y62" i="43" s="1"/>
  <c r="X62" i="43" a="1"/>
  <c r="X62" i="43" s="1"/>
  <c r="W62" i="43" a="1"/>
  <c r="W62" i="43" s="1"/>
  <c r="V62" i="43" a="1"/>
  <c r="V62" i="43" s="1"/>
  <c r="U62" i="43" a="1"/>
  <c r="U62" i="43" s="1"/>
  <c r="T62" i="43" a="1"/>
  <c r="T62" i="43" s="1"/>
  <c r="S62" i="43" a="1"/>
  <c r="S62" i="43" s="1"/>
  <c r="R62" i="43" a="1"/>
  <c r="R62" i="43" s="1"/>
  <c r="Q62" i="43" a="1"/>
  <c r="Q62" i="43" s="1"/>
  <c r="P62" i="43" a="1"/>
  <c r="P62" i="43" s="1"/>
  <c r="O62" i="43" a="1"/>
  <c r="O62" i="43" s="1"/>
  <c r="N62" i="43" a="1"/>
  <c r="N62" i="43" s="1"/>
  <c r="M62" i="43" a="1"/>
  <c r="M62" i="43" s="1"/>
  <c r="L62" i="43" a="1"/>
  <c r="L62" i="43" s="1"/>
  <c r="K62" i="43" a="1"/>
  <c r="K62" i="43" s="1"/>
  <c r="J62" i="43" a="1"/>
  <c r="J62" i="43" s="1"/>
  <c r="AT61" i="43" a="1"/>
  <c r="AT61" i="43" s="1"/>
  <c r="AS61" i="43" a="1"/>
  <c r="AS61" i="43" s="1"/>
  <c r="AR61" i="43" a="1"/>
  <c r="AR61" i="43" s="1"/>
  <c r="AQ61" i="43" a="1"/>
  <c r="AQ61" i="43" s="1"/>
  <c r="AP61" i="43" a="1"/>
  <c r="AP61" i="43" s="1"/>
  <c r="AM61" i="43" a="1"/>
  <c r="AM61" i="43" s="1"/>
  <c r="AL61" i="43" a="1"/>
  <c r="AL61" i="43" s="1"/>
  <c r="AK61" i="43" a="1"/>
  <c r="AK61" i="43" s="1"/>
  <c r="AJ61" i="43" a="1"/>
  <c r="AJ61" i="43" s="1"/>
  <c r="AI61" i="43" a="1"/>
  <c r="AI61" i="43" s="1"/>
  <c r="AH61" i="43" a="1"/>
  <c r="AH61" i="43" s="1"/>
  <c r="AG61" i="43" a="1"/>
  <c r="AG61" i="43" s="1"/>
  <c r="AF61" i="43" a="1"/>
  <c r="AF61" i="43" s="1"/>
  <c r="AE61" i="43" a="1"/>
  <c r="AE61" i="43" s="1"/>
  <c r="AD61" i="43" a="1"/>
  <c r="AD61" i="43" s="1"/>
  <c r="AC61" i="43" a="1"/>
  <c r="AC61" i="43" s="1"/>
  <c r="AB61" i="43" a="1"/>
  <c r="AB61" i="43" s="1"/>
  <c r="AA61" i="43" a="1"/>
  <c r="AA61" i="43" s="1"/>
  <c r="Z61" i="43" a="1"/>
  <c r="Z61" i="43" s="1"/>
  <c r="Y61" i="43" a="1"/>
  <c r="Y61" i="43" s="1"/>
  <c r="X61" i="43" a="1"/>
  <c r="X61" i="43" s="1"/>
  <c r="W61" i="43" a="1"/>
  <c r="W61" i="43" s="1"/>
  <c r="V61" i="43" a="1"/>
  <c r="V61" i="43" s="1"/>
  <c r="U61" i="43" a="1"/>
  <c r="U61" i="43" s="1"/>
  <c r="T61" i="43" a="1"/>
  <c r="T61" i="43" s="1"/>
  <c r="S61" i="43" a="1"/>
  <c r="S61" i="43" s="1"/>
  <c r="R61" i="43" a="1"/>
  <c r="R61" i="43" s="1"/>
  <c r="Q61" i="43" a="1"/>
  <c r="Q61" i="43" s="1"/>
  <c r="P61" i="43" a="1"/>
  <c r="P61" i="43" s="1"/>
  <c r="O61" i="43" a="1"/>
  <c r="O61" i="43" s="1"/>
  <c r="N61" i="43" a="1"/>
  <c r="N61" i="43" s="1"/>
  <c r="M61" i="43" a="1"/>
  <c r="M61" i="43" s="1"/>
  <c r="L61" i="43" a="1"/>
  <c r="L61" i="43" s="1"/>
  <c r="K61" i="43" a="1"/>
  <c r="K61" i="43" s="1"/>
  <c r="J61" i="43" a="1"/>
  <c r="J61" i="43" s="1"/>
  <c r="AT59" i="43" a="1"/>
  <c r="AT59" i="43" s="1"/>
  <c r="AS59" i="43" a="1"/>
  <c r="AS59" i="43" s="1"/>
  <c r="AR59" i="43" a="1"/>
  <c r="AR59" i="43" s="1"/>
  <c r="AQ59" i="43" a="1"/>
  <c r="AQ59" i="43" s="1"/>
  <c r="AP59" i="43" a="1"/>
  <c r="AP59" i="43" s="1"/>
  <c r="AM59" i="43" a="1"/>
  <c r="AM59" i="43" s="1"/>
  <c r="AL59" i="43" a="1"/>
  <c r="AL59" i="43" s="1"/>
  <c r="AK59" i="43" a="1"/>
  <c r="AK59" i="43" s="1"/>
  <c r="AJ59" i="43" a="1"/>
  <c r="AJ59" i="43" s="1"/>
  <c r="AI59" i="43" a="1"/>
  <c r="AI59" i="43" s="1"/>
  <c r="AH59" i="43" a="1"/>
  <c r="AH59" i="43" s="1"/>
  <c r="AG59" i="43" a="1"/>
  <c r="AG59" i="43" s="1"/>
  <c r="AF59" i="43" a="1"/>
  <c r="AF59" i="43" s="1"/>
  <c r="AE59" i="43" a="1"/>
  <c r="AE59" i="43" s="1"/>
  <c r="AD59" i="43" a="1"/>
  <c r="AD59" i="43" s="1"/>
  <c r="AC59" i="43" a="1"/>
  <c r="AC59" i="43" s="1"/>
  <c r="AB59" i="43" a="1"/>
  <c r="AB59" i="43" s="1"/>
  <c r="AA59" i="43" a="1"/>
  <c r="AA59" i="43" s="1"/>
  <c r="Z59" i="43" a="1"/>
  <c r="Z59" i="43" s="1"/>
  <c r="Y59" i="43" a="1"/>
  <c r="Y59" i="43" s="1"/>
  <c r="X59" i="43" a="1"/>
  <c r="X59" i="43" s="1"/>
  <c r="W59" i="43" a="1"/>
  <c r="W59" i="43" s="1"/>
  <c r="V59" i="43" a="1"/>
  <c r="V59" i="43" s="1"/>
  <c r="U59" i="43" a="1"/>
  <c r="U59" i="43" s="1"/>
  <c r="T59" i="43" a="1"/>
  <c r="T59" i="43" s="1"/>
  <c r="S59" i="43" a="1"/>
  <c r="S59" i="43" s="1"/>
  <c r="R59" i="43" a="1"/>
  <c r="R59" i="43" s="1"/>
  <c r="Q59" i="43" a="1"/>
  <c r="Q59" i="43" s="1"/>
  <c r="P59" i="43" a="1"/>
  <c r="P59" i="43" s="1"/>
  <c r="O59" i="43" a="1"/>
  <c r="O59" i="43" s="1"/>
  <c r="N59" i="43" a="1"/>
  <c r="N59" i="43" s="1"/>
  <c r="M59" i="43" a="1"/>
  <c r="M59" i="43" s="1"/>
  <c r="L59" i="43" a="1"/>
  <c r="L59" i="43" s="1"/>
  <c r="K59" i="43" a="1"/>
  <c r="K59" i="43" s="1"/>
  <c r="J59" i="43" a="1"/>
  <c r="J59" i="43" s="1"/>
  <c r="AT58" i="43" a="1"/>
  <c r="AT58" i="43" s="1"/>
  <c r="AS58" i="43" a="1"/>
  <c r="AS58" i="43" s="1"/>
  <c r="AR58" i="43" a="1"/>
  <c r="AR58" i="43" s="1"/>
  <c r="AQ58" i="43" a="1"/>
  <c r="AQ58" i="43" s="1"/>
  <c r="AP58" i="43" a="1"/>
  <c r="AP58" i="43" s="1"/>
  <c r="AM58" i="43" a="1"/>
  <c r="AM58" i="43" s="1"/>
  <c r="AL58" i="43" a="1"/>
  <c r="AL58" i="43" s="1"/>
  <c r="AK58" i="43" a="1"/>
  <c r="AK58" i="43" s="1"/>
  <c r="AJ58" i="43" a="1"/>
  <c r="AJ58" i="43" s="1"/>
  <c r="AI58" i="43" a="1"/>
  <c r="AI58" i="43" s="1"/>
  <c r="AH58" i="43" a="1"/>
  <c r="AH58" i="43" s="1"/>
  <c r="AG58" i="43" a="1"/>
  <c r="AG58" i="43" s="1"/>
  <c r="AF58" i="43" a="1"/>
  <c r="AF58" i="43" s="1"/>
  <c r="AE58" i="43" a="1"/>
  <c r="AE58" i="43" s="1"/>
  <c r="AD58" i="43" a="1"/>
  <c r="AD58" i="43" s="1"/>
  <c r="AC58" i="43" a="1"/>
  <c r="AC58" i="43" s="1"/>
  <c r="AB58" i="43" a="1"/>
  <c r="AB58" i="43" s="1"/>
  <c r="AA58" i="43" a="1"/>
  <c r="AA58" i="43" s="1"/>
  <c r="Z58" i="43" a="1"/>
  <c r="Z58" i="43" s="1"/>
  <c r="Y58" i="43" a="1"/>
  <c r="Y58" i="43" s="1"/>
  <c r="X58" i="43" a="1"/>
  <c r="X58" i="43" s="1"/>
  <c r="W58" i="43" a="1"/>
  <c r="W58" i="43" s="1"/>
  <c r="V58" i="43" a="1"/>
  <c r="V58" i="43" s="1"/>
  <c r="U58" i="43" a="1"/>
  <c r="U58" i="43" s="1"/>
  <c r="T58" i="43" a="1"/>
  <c r="T58" i="43" s="1"/>
  <c r="S58" i="43" a="1"/>
  <c r="S58" i="43" s="1"/>
  <c r="R58" i="43" a="1"/>
  <c r="R58" i="43" s="1"/>
  <c r="Q58" i="43" a="1"/>
  <c r="Q58" i="43" s="1"/>
  <c r="P58" i="43" a="1"/>
  <c r="P58" i="43" s="1"/>
  <c r="O58" i="43" a="1"/>
  <c r="O58" i="43" s="1"/>
  <c r="N58" i="43" a="1"/>
  <c r="N58" i="43" s="1"/>
  <c r="M58" i="43" a="1"/>
  <c r="M58" i="43" s="1"/>
  <c r="L58" i="43" a="1"/>
  <c r="L58" i="43" s="1"/>
  <c r="K58" i="43" a="1"/>
  <c r="K58" i="43" s="1"/>
  <c r="J58" i="43" a="1"/>
  <c r="J58" i="43" s="1"/>
  <c r="AT56" i="43" a="1"/>
  <c r="AT56" i="43" s="1"/>
  <c r="AS56" i="43" a="1"/>
  <c r="AS56" i="43" s="1"/>
  <c r="AR56" i="43" a="1"/>
  <c r="AR56" i="43" s="1"/>
  <c r="AQ56" i="43" a="1"/>
  <c r="AQ56" i="43" s="1"/>
  <c r="AP56" i="43" a="1"/>
  <c r="AP56" i="43" s="1"/>
  <c r="AM56" i="43" a="1"/>
  <c r="AM56" i="43" s="1"/>
  <c r="AL56" i="43" a="1"/>
  <c r="AL56" i="43" s="1"/>
  <c r="AK56" i="43" a="1"/>
  <c r="AK56" i="43" s="1"/>
  <c r="AJ56" i="43" a="1"/>
  <c r="AJ56" i="43" s="1"/>
  <c r="AI56" i="43" a="1"/>
  <c r="AI56" i="43" s="1"/>
  <c r="AH56" i="43" a="1"/>
  <c r="AH56" i="43" s="1"/>
  <c r="AG56" i="43" a="1"/>
  <c r="AG56" i="43" s="1"/>
  <c r="AF56" i="43" a="1"/>
  <c r="AF56" i="43" s="1"/>
  <c r="AE56" i="43" a="1"/>
  <c r="AE56" i="43" s="1"/>
  <c r="AD56" i="43" a="1"/>
  <c r="AD56" i="43" s="1"/>
  <c r="AC56" i="43" a="1"/>
  <c r="AC56" i="43" s="1"/>
  <c r="AB56" i="43" a="1"/>
  <c r="AB56" i="43" s="1"/>
  <c r="AA56" i="43" a="1"/>
  <c r="AA56" i="43" s="1"/>
  <c r="Z56" i="43" a="1"/>
  <c r="Z56" i="43" s="1"/>
  <c r="Y56" i="43" a="1"/>
  <c r="Y56" i="43" s="1"/>
  <c r="X56" i="43" a="1"/>
  <c r="X56" i="43" s="1"/>
  <c r="W56" i="43" a="1"/>
  <c r="W56" i="43" s="1"/>
  <c r="V56" i="43" a="1"/>
  <c r="V56" i="43" s="1"/>
  <c r="U56" i="43" a="1"/>
  <c r="U56" i="43" s="1"/>
  <c r="T56" i="43" a="1"/>
  <c r="T56" i="43" s="1"/>
  <c r="S56" i="43" a="1"/>
  <c r="S56" i="43" s="1"/>
  <c r="R56" i="43" a="1"/>
  <c r="R56" i="43" s="1"/>
  <c r="Q56" i="43" a="1"/>
  <c r="Q56" i="43" s="1"/>
  <c r="P56" i="43" a="1"/>
  <c r="P56" i="43" s="1"/>
  <c r="O56" i="43" a="1"/>
  <c r="O56" i="43" s="1"/>
  <c r="N56" i="43" a="1"/>
  <c r="N56" i="43" s="1"/>
  <c r="M56" i="43" a="1"/>
  <c r="M56" i="43" s="1"/>
  <c r="L56" i="43" a="1"/>
  <c r="L56" i="43" s="1"/>
  <c r="K56" i="43" a="1"/>
  <c r="K56" i="43" s="1"/>
  <c r="J56" i="43" a="1"/>
  <c r="J56" i="43" s="1"/>
  <c r="AT55" i="43" a="1"/>
  <c r="AT55" i="43" s="1"/>
  <c r="AS55" i="43" a="1"/>
  <c r="AS55" i="43" s="1"/>
  <c r="AR55" i="43" a="1"/>
  <c r="AR55" i="43" s="1"/>
  <c r="AQ55" i="43" a="1"/>
  <c r="AQ55" i="43" s="1"/>
  <c r="AP55" i="43" a="1"/>
  <c r="AP55" i="43" s="1"/>
  <c r="AM55" i="43" a="1"/>
  <c r="AM55" i="43" s="1"/>
  <c r="AL55" i="43" a="1"/>
  <c r="AL55" i="43" s="1"/>
  <c r="AK55" i="43" a="1"/>
  <c r="AK55" i="43" s="1"/>
  <c r="AJ55" i="43" a="1"/>
  <c r="AJ55" i="43" s="1"/>
  <c r="AI55" i="43" a="1"/>
  <c r="AI55" i="43" s="1"/>
  <c r="AH55" i="43" a="1"/>
  <c r="AH55" i="43" s="1"/>
  <c r="AG55" i="43" a="1"/>
  <c r="AG55" i="43" s="1"/>
  <c r="AF55" i="43" a="1"/>
  <c r="AF55" i="43" s="1"/>
  <c r="AE55" i="43" a="1"/>
  <c r="AE55" i="43" s="1"/>
  <c r="AD55" i="43" a="1"/>
  <c r="AD55" i="43" s="1"/>
  <c r="AC55" i="43" a="1"/>
  <c r="AC55" i="43" s="1"/>
  <c r="AB55" i="43" a="1"/>
  <c r="AB55" i="43" s="1"/>
  <c r="AA55" i="43" a="1"/>
  <c r="AA55" i="43" s="1"/>
  <c r="Z55" i="43" a="1"/>
  <c r="Z55" i="43" s="1"/>
  <c r="Y55" i="43" a="1"/>
  <c r="Y55" i="43" s="1"/>
  <c r="X55" i="43" a="1"/>
  <c r="X55" i="43" s="1"/>
  <c r="W55" i="43" a="1"/>
  <c r="W55" i="43" s="1"/>
  <c r="V55" i="43" a="1"/>
  <c r="V55" i="43" s="1"/>
  <c r="U55" i="43" a="1"/>
  <c r="U55" i="43" s="1"/>
  <c r="T55" i="43" a="1"/>
  <c r="T55" i="43" s="1"/>
  <c r="S55" i="43" a="1"/>
  <c r="S55" i="43" s="1"/>
  <c r="R55" i="43" a="1"/>
  <c r="R55" i="43" s="1"/>
  <c r="Q55" i="43" a="1"/>
  <c r="Q55" i="43" s="1"/>
  <c r="P55" i="43" a="1"/>
  <c r="P55" i="43" s="1"/>
  <c r="O55" i="43" a="1"/>
  <c r="O55" i="43" s="1"/>
  <c r="N55" i="43" a="1"/>
  <c r="N55" i="43" s="1"/>
  <c r="M55" i="43" a="1"/>
  <c r="M55" i="43" s="1"/>
  <c r="L55" i="43" a="1"/>
  <c r="L55" i="43" s="1"/>
  <c r="K55" i="43" a="1"/>
  <c r="K55" i="43" s="1"/>
  <c r="J55" i="43" a="1"/>
  <c r="J55" i="43" s="1"/>
  <c r="AT53" i="43" a="1"/>
  <c r="AT53" i="43" s="1"/>
  <c r="AS53" i="43" a="1"/>
  <c r="AS53" i="43" s="1"/>
  <c r="AR53" i="43" a="1"/>
  <c r="AR53" i="43" s="1"/>
  <c r="AQ53" i="43" a="1"/>
  <c r="AQ53" i="43" s="1"/>
  <c r="AP53" i="43" a="1"/>
  <c r="AP53" i="43" s="1"/>
  <c r="AM53" i="43" a="1"/>
  <c r="AM53" i="43" s="1"/>
  <c r="AL53" i="43" a="1"/>
  <c r="AL53" i="43" s="1"/>
  <c r="AK53" i="43" a="1"/>
  <c r="AK53" i="43" s="1"/>
  <c r="AJ53" i="43" a="1"/>
  <c r="AJ53" i="43" s="1"/>
  <c r="AI53" i="43" a="1"/>
  <c r="AI53" i="43" s="1"/>
  <c r="AH53" i="43" a="1"/>
  <c r="AH53" i="43" s="1"/>
  <c r="AG53" i="43" a="1"/>
  <c r="AG53" i="43" s="1"/>
  <c r="AF53" i="43" a="1"/>
  <c r="AF53" i="43" s="1"/>
  <c r="AE53" i="43" a="1"/>
  <c r="AE53" i="43" s="1"/>
  <c r="AD53" i="43" a="1"/>
  <c r="AD53" i="43" s="1"/>
  <c r="AC53" i="43" a="1"/>
  <c r="AC53" i="43" s="1"/>
  <c r="AB53" i="43" a="1"/>
  <c r="AB53" i="43" s="1"/>
  <c r="AA53" i="43" a="1"/>
  <c r="AA53" i="43" s="1"/>
  <c r="Z53" i="43" a="1"/>
  <c r="Z53" i="43" s="1"/>
  <c r="Y53" i="43" a="1"/>
  <c r="Y53" i="43" s="1"/>
  <c r="X53" i="43" a="1"/>
  <c r="X53" i="43" s="1"/>
  <c r="W53" i="43" a="1"/>
  <c r="W53" i="43" s="1"/>
  <c r="V53" i="43" a="1"/>
  <c r="V53" i="43" s="1"/>
  <c r="U53" i="43" a="1"/>
  <c r="U53" i="43" s="1"/>
  <c r="T53" i="43" a="1"/>
  <c r="T53" i="43" s="1"/>
  <c r="S53" i="43" a="1"/>
  <c r="S53" i="43" s="1"/>
  <c r="R53" i="43" a="1"/>
  <c r="R53" i="43" s="1"/>
  <c r="Q53" i="43" a="1"/>
  <c r="Q53" i="43" s="1"/>
  <c r="P53" i="43" a="1"/>
  <c r="P53" i="43" s="1"/>
  <c r="O53" i="43" a="1"/>
  <c r="O53" i="43" s="1"/>
  <c r="N53" i="43" a="1"/>
  <c r="N53" i="43" s="1"/>
  <c r="M53" i="43" a="1"/>
  <c r="M53" i="43" s="1"/>
  <c r="L53" i="43" a="1"/>
  <c r="L53" i="43" s="1"/>
  <c r="K53" i="43" a="1"/>
  <c r="K53" i="43" s="1"/>
  <c r="J53" i="43" a="1"/>
  <c r="J53" i="43" s="1"/>
  <c r="AT52" i="43" a="1"/>
  <c r="AT52" i="43" s="1"/>
  <c r="AS52" i="43" a="1"/>
  <c r="AS52" i="43" s="1"/>
  <c r="AR52" i="43" a="1"/>
  <c r="AR52" i="43" s="1"/>
  <c r="AQ52" i="43" a="1"/>
  <c r="AQ52" i="43" s="1"/>
  <c r="AP52" i="43" a="1"/>
  <c r="AP52" i="43" s="1"/>
  <c r="AM52" i="43" a="1"/>
  <c r="AM52" i="43" s="1"/>
  <c r="AL52" i="43" a="1"/>
  <c r="AL52" i="43" s="1"/>
  <c r="AK52" i="43" a="1"/>
  <c r="AK52" i="43" s="1"/>
  <c r="AJ52" i="43" a="1"/>
  <c r="AJ52" i="43" s="1"/>
  <c r="AI52" i="43" a="1"/>
  <c r="AI52" i="43" s="1"/>
  <c r="AH52" i="43" a="1"/>
  <c r="AH52" i="43" s="1"/>
  <c r="AG52" i="43" a="1"/>
  <c r="AG52" i="43" s="1"/>
  <c r="AF52" i="43" a="1"/>
  <c r="AF52" i="43" s="1"/>
  <c r="AE52" i="43" a="1"/>
  <c r="AE52" i="43" s="1"/>
  <c r="AD52" i="43" a="1"/>
  <c r="AD52" i="43" s="1"/>
  <c r="AC52" i="43" a="1"/>
  <c r="AC52" i="43" s="1"/>
  <c r="AB52" i="43" a="1"/>
  <c r="AB52" i="43" s="1"/>
  <c r="AA52" i="43" a="1"/>
  <c r="AA52" i="43" s="1"/>
  <c r="Z52" i="43" a="1"/>
  <c r="Z52" i="43" s="1"/>
  <c r="Y52" i="43" a="1"/>
  <c r="Y52" i="43" s="1"/>
  <c r="X52" i="43" a="1"/>
  <c r="X52" i="43" s="1"/>
  <c r="W52" i="43" a="1"/>
  <c r="W52" i="43" s="1"/>
  <c r="V52" i="43" a="1"/>
  <c r="V52" i="43" s="1"/>
  <c r="U52" i="43" a="1"/>
  <c r="U52" i="43" s="1"/>
  <c r="T52" i="43" a="1"/>
  <c r="T52" i="43" s="1"/>
  <c r="S52" i="43" a="1"/>
  <c r="S52" i="43" s="1"/>
  <c r="R52" i="43" a="1"/>
  <c r="R52" i="43" s="1"/>
  <c r="Q52" i="43" a="1"/>
  <c r="Q52" i="43" s="1"/>
  <c r="P52" i="43" a="1"/>
  <c r="P52" i="43" s="1"/>
  <c r="O52" i="43" a="1"/>
  <c r="O52" i="43" s="1"/>
  <c r="N52" i="43" a="1"/>
  <c r="N52" i="43" s="1"/>
  <c r="M52" i="43" a="1"/>
  <c r="M52" i="43" s="1"/>
  <c r="L52" i="43" a="1"/>
  <c r="L52" i="43" s="1"/>
  <c r="K52" i="43" a="1"/>
  <c r="K52" i="43" s="1"/>
  <c r="J52" i="43" a="1"/>
  <c r="J52" i="43" s="1"/>
  <c r="AT50" i="43" a="1"/>
  <c r="AT50" i="43" s="1"/>
  <c r="AS50" i="43" a="1"/>
  <c r="AS50" i="43" s="1"/>
  <c r="AR50" i="43" a="1"/>
  <c r="AR50" i="43" s="1"/>
  <c r="AQ50" i="43" a="1"/>
  <c r="AQ50" i="43" s="1"/>
  <c r="AP50" i="43" a="1"/>
  <c r="AP50" i="43" s="1"/>
  <c r="AM50" i="43" a="1"/>
  <c r="AM50" i="43" s="1"/>
  <c r="AL50" i="43" a="1"/>
  <c r="AL50" i="43" s="1"/>
  <c r="AK50" i="43" a="1"/>
  <c r="AK50" i="43" s="1"/>
  <c r="AJ50" i="43" a="1"/>
  <c r="AJ50" i="43" s="1"/>
  <c r="AI50" i="43" a="1"/>
  <c r="AI50" i="43" s="1"/>
  <c r="AH50" i="43" a="1"/>
  <c r="AH50" i="43" s="1"/>
  <c r="AG50" i="43" a="1"/>
  <c r="AG50" i="43" s="1"/>
  <c r="AF50" i="43" a="1"/>
  <c r="AF50" i="43" s="1"/>
  <c r="AE50" i="43" a="1"/>
  <c r="AE50" i="43" s="1"/>
  <c r="AD50" i="43" a="1"/>
  <c r="AD50" i="43" s="1"/>
  <c r="AC50" i="43" a="1"/>
  <c r="AC50" i="43" s="1"/>
  <c r="AB50" i="43" a="1"/>
  <c r="AB50" i="43" s="1"/>
  <c r="AA50" i="43" a="1"/>
  <c r="AA50" i="43" s="1"/>
  <c r="Z50" i="43" a="1"/>
  <c r="Z50" i="43" s="1"/>
  <c r="Y50" i="43" a="1"/>
  <c r="Y50" i="43" s="1"/>
  <c r="X50" i="43" a="1"/>
  <c r="X50" i="43" s="1"/>
  <c r="W50" i="43" a="1"/>
  <c r="W50" i="43" s="1"/>
  <c r="V50" i="43" a="1"/>
  <c r="V50" i="43" s="1"/>
  <c r="U50" i="43" a="1"/>
  <c r="U50" i="43" s="1"/>
  <c r="T50" i="43" a="1"/>
  <c r="T50" i="43" s="1"/>
  <c r="S50" i="43" a="1"/>
  <c r="S50" i="43" s="1"/>
  <c r="R50" i="43" a="1"/>
  <c r="R50" i="43" s="1"/>
  <c r="Q50" i="43" a="1"/>
  <c r="Q50" i="43" s="1"/>
  <c r="P50" i="43" a="1"/>
  <c r="P50" i="43" s="1"/>
  <c r="O50" i="43" a="1"/>
  <c r="O50" i="43" s="1"/>
  <c r="N50" i="43" a="1"/>
  <c r="N50" i="43" s="1"/>
  <c r="M50" i="43" a="1"/>
  <c r="M50" i="43" s="1"/>
  <c r="L50" i="43" a="1"/>
  <c r="L50" i="43" s="1"/>
  <c r="K50" i="43" a="1"/>
  <c r="K50" i="43" s="1"/>
  <c r="J50" i="43" a="1"/>
  <c r="J50" i="43" s="1"/>
  <c r="AT49" i="43" a="1"/>
  <c r="AT49" i="43" s="1"/>
  <c r="AS49" i="43" a="1"/>
  <c r="AS49" i="43" s="1"/>
  <c r="AR49" i="43" a="1"/>
  <c r="AR49" i="43" s="1"/>
  <c r="AQ49" i="43" a="1"/>
  <c r="AQ49" i="43" s="1"/>
  <c r="AP49" i="43" a="1"/>
  <c r="AP49" i="43" s="1"/>
  <c r="AM49" i="43" a="1"/>
  <c r="AM49" i="43" s="1"/>
  <c r="AL49" i="43" a="1"/>
  <c r="AL49" i="43" s="1"/>
  <c r="AK49" i="43" a="1"/>
  <c r="AK49" i="43" s="1"/>
  <c r="AJ49" i="43" a="1"/>
  <c r="AJ49" i="43" s="1"/>
  <c r="AI49" i="43" a="1"/>
  <c r="AI49" i="43" s="1"/>
  <c r="AH49" i="43" a="1"/>
  <c r="AH49" i="43" s="1"/>
  <c r="AG49" i="43" a="1"/>
  <c r="AG49" i="43" s="1"/>
  <c r="AF49" i="43" a="1"/>
  <c r="AF49" i="43" s="1"/>
  <c r="AE49" i="43" a="1"/>
  <c r="AE49" i="43" s="1"/>
  <c r="AD49" i="43" a="1"/>
  <c r="AD49" i="43" s="1"/>
  <c r="AC49" i="43" a="1"/>
  <c r="AC49" i="43" s="1"/>
  <c r="AB49" i="43" a="1"/>
  <c r="AB49" i="43" s="1"/>
  <c r="AA49" i="43" a="1"/>
  <c r="AA49" i="43" s="1"/>
  <c r="Z49" i="43" a="1"/>
  <c r="Z49" i="43" s="1"/>
  <c r="Y49" i="43" a="1"/>
  <c r="Y49" i="43" s="1"/>
  <c r="X49" i="43" a="1"/>
  <c r="X49" i="43" s="1"/>
  <c r="W49" i="43" a="1"/>
  <c r="W49" i="43" s="1"/>
  <c r="V49" i="43" a="1"/>
  <c r="V49" i="43" s="1"/>
  <c r="U49" i="43" a="1"/>
  <c r="U49" i="43" s="1"/>
  <c r="T49" i="43" a="1"/>
  <c r="T49" i="43" s="1"/>
  <c r="S49" i="43" a="1"/>
  <c r="S49" i="43" s="1"/>
  <c r="R49" i="43" a="1"/>
  <c r="R49" i="43" s="1"/>
  <c r="Q49" i="43" a="1"/>
  <c r="Q49" i="43" s="1"/>
  <c r="P49" i="43" a="1"/>
  <c r="P49" i="43" s="1"/>
  <c r="O49" i="43" a="1"/>
  <c r="O49" i="43" s="1"/>
  <c r="N49" i="43" a="1"/>
  <c r="N49" i="43" s="1"/>
  <c r="M49" i="43" a="1"/>
  <c r="M49" i="43" s="1"/>
  <c r="L49" i="43" a="1"/>
  <c r="L49" i="43" s="1"/>
  <c r="K49" i="43" a="1"/>
  <c r="K49" i="43" s="1"/>
  <c r="J49" i="43" a="1"/>
  <c r="J49" i="43" s="1"/>
  <c r="AT47" i="43" a="1"/>
  <c r="AT47" i="43" s="1"/>
  <c r="AS47" i="43" a="1"/>
  <c r="AS47" i="43" s="1"/>
  <c r="AR47" i="43" a="1"/>
  <c r="AR47" i="43" s="1"/>
  <c r="AQ47" i="43" a="1"/>
  <c r="AQ47" i="43" s="1"/>
  <c r="AP47" i="43" a="1"/>
  <c r="AP47" i="43" s="1"/>
  <c r="AM47" i="43" a="1"/>
  <c r="AM47" i="43" s="1"/>
  <c r="AL47" i="43" a="1"/>
  <c r="AL47" i="43" s="1"/>
  <c r="AK47" i="43" a="1"/>
  <c r="AK47" i="43" s="1"/>
  <c r="AJ47" i="43" a="1"/>
  <c r="AJ47" i="43" s="1"/>
  <c r="AI47" i="43" a="1"/>
  <c r="AI47" i="43" s="1"/>
  <c r="AH47" i="43" a="1"/>
  <c r="AH47" i="43" s="1"/>
  <c r="AG47" i="43" a="1"/>
  <c r="AG47" i="43" s="1"/>
  <c r="AF47" i="43" a="1"/>
  <c r="AF47" i="43" s="1"/>
  <c r="AE47" i="43" a="1"/>
  <c r="AE47" i="43" s="1"/>
  <c r="AD47" i="43" a="1"/>
  <c r="AD47" i="43" s="1"/>
  <c r="AC47" i="43" a="1"/>
  <c r="AC47" i="43" s="1"/>
  <c r="AB47" i="43" a="1"/>
  <c r="AB47" i="43" s="1"/>
  <c r="AA47" i="43" a="1"/>
  <c r="AA47" i="43" s="1"/>
  <c r="Z47" i="43" a="1"/>
  <c r="Z47" i="43" s="1"/>
  <c r="Y47" i="43" a="1"/>
  <c r="Y47" i="43" s="1"/>
  <c r="X47" i="43" a="1"/>
  <c r="X47" i="43" s="1"/>
  <c r="W47" i="43" a="1"/>
  <c r="W47" i="43" s="1"/>
  <c r="V47" i="43" a="1"/>
  <c r="V47" i="43" s="1"/>
  <c r="U47" i="43" a="1"/>
  <c r="U47" i="43" s="1"/>
  <c r="T47" i="43" a="1"/>
  <c r="T47" i="43" s="1"/>
  <c r="S47" i="43" a="1"/>
  <c r="S47" i="43" s="1"/>
  <c r="R47" i="43" a="1"/>
  <c r="R47" i="43" s="1"/>
  <c r="Q47" i="43" a="1"/>
  <c r="Q47" i="43" s="1"/>
  <c r="P47" i="43" a="1"/>
  <c r="P47" i="43" s="1"/>
  <c r="O47" i="43" a="1"/>
  <c r="O47" i="43" s="1"/>
  <c r="N47" i="43" a="1"/>
  <c r="N47" i="43" s="1"/>
  <c r="M47" i="43" a="1"/>
  <c r="M47" i="43" s="1"/>
  <c r="L47" i="43" a="1"/>
  <c r="L47" i="43" s="1"/>
  <c r="K47" i="43" a="1"/>
  <c r="K47" i="43" s="1"/>
  <c r="J47" i="43" a="1"/>
  <c r="J47" i="43" s="1"/>
  <c r="AT46" i="43" a="1"/>
  <c r="AT46" i="43" s="1"/>
  <c r="AS46" i="43" a="1"/>
  <c r="AS46" i="43" s="1"/>
  <c r="AR46" i="43" a="1"/>
  <c r="AR46" i="43" s="1"/>
  <c r="AQ46" i="43" a="1"/>
  <c r="AQ46" i="43" s="1"/>
  <c r="AP46" i="43" a="1"/>
  <c r="AP46" i="43" s="1"/>
  <c r="AM46" i="43" a="1"/>
  <c r="AM46" i="43" s="1"/>
  <c r="AL46" i="43" a="1"/>
  <c r="AL46" i="43" s="1"/>
  <c r="AK46" i="43" a="1"/>
  <c r="AK46" i="43" s="1"/>
  <c r="AJ46" i="43" a="1"/>
  <c r="AJ46" i="43" s="1"/>
  <c r="AI46" i="43" a="1"/>
  <c r="AI46" i="43" s="1"/>
  <c r="AH46" i="43" a="1"/>
  <c r="AH46" i="43" s="1"/>
  <c r="AG46" i="43" a="1"/>
  <c r="AG46" i="43" s="1"/>
  <c r="AF46" i="43" a="1"/>
  <c r="AF46" i="43" s="1"/>
  <c r="AE46" i="43" a="1"/>
  <c r="AE46" i="43" s="1"/>
  <c r="AD46" i="43" a="1"/>
  <c r="AD46" i="43" s="1"/>
  <c r="AC46" i="43" a="1"/>
  <c r="AC46" i="43" s="1"/>
  <c r="AB46" i="43" a="1"/>
  <c r="AB46" i="43" s="1"/>
  <c r="AA46" i="43" a="1"/>
  <c r="AA46" i="43" s="1"/>
  <c r="Z46" i="43" a="1"/>
  <c r="Z46" i="43" s="1"/>
  <c r="Y46" i="43" a="1"/>
  <c r="Y46" i="43" s="1"/>
  <c r="X46" i="43" a="1"/>
  <c r="X46" i="43" s="1"/>
  <c r="W46" i="43" a="1"/>
  <c r="W46" i="43" s="1"/>
  <c r="V46" i="43" a="1"/>
  <c r="V46" i="43" s="1"/>
  <c r="U46" i="43" a="1"/>
  <c r="U46" i="43" s="1"/>
  <c r="T46" i="43" a="1"/>
  <c r="T46" i="43" s="1"/>
  <c r="S46" i="43" a="1"/>
  <c r="S46" i="43" s="1"/>
  <c r="R46" i="43" a="1"/>
  <c r="R46" i="43" s="1"/>
  <c r="Q46" i="43" a="1"/>
  <c r="Q46" i="43" s="1"/>
  <c r="P46" i="43" a="1"/>
  <c r="P46" i="43" s="1"/>
  <c r="O46" i="43" a="1"/>
  <c r="O46" i="43" s="1"/>
  <c r="N46" i="43" a="1"/>
  <c r="N46" i="43" s="1"/>
  <c r="M46" i="43" a="1"/>
  <c r="M46" i="43" s="1"/>
  <c r="L46" i="43" a="1"/>
  <c r="L46" i="43" s="1"/>
  <c r="K46" i="43" a="1"/>
  <c r="K46" i="43" s="1"/>
  <c r="J46" i="43" a="1"/>
  <c r="J46" i="43" s="1"/>
  <c r="AT44" i="43" a="1"/>
  <c r="AT44" i="43" s="1"/>
  <c r="AS44" i="43" a="1"/>
  <c r="AS44" i="43" s="1"/>
  <c r="AR44" i="43" a="1"/>
  <c r="AR44" i="43" s="1"/>
  <c r="AQ44" i="43" a="1"/>
  <c r="AQ44" i="43" s="1"/>
  <c r="AP44" i="43" a="1"/>
  <c r="AP44" i="43" s="1"/>
  <c r="AM44" i="43" a="1"/>
  <c r="AM44" i="43" s="1"/>
  <c r="AL44" i="43" a="1"/>
  <c r="AL44" i="43" s="1"/>
  <c r="AK44" i="43" a="1"/>
  <c r="AK44" i="43" s="1"/>
  <c r="AJ44" i="43" a="1"/>
  <c r="AJ44" i="43" s="1"/>
  <c r="AI44" i="43" a="1"/>
  <c r="AI44" i="43" s="1"/>
  <c r="AH44" i="43" a="1"/>
  <c r="AH44" i="43" s="1"/>
  <c r="AG44" i="43" a="1"/>
  <c r="AG44" i="43" s="1"/>
  <c r="AF44" i="43" a="1"/>
  <c r="AF44" i="43" s="1"/>
  <c r="AE44" i="43" a="1"/>
  <c r="AE44" i="43" s="1"/>
  <c r="AD44" i="43" a="1"/>
  <c r="AD44" i="43" s="1"/>
  <c r="AC44" i="43" a="1"/>
  <c r="AC44" i="43" s="1"/>
  <c r="AB44" i="43" a="1"/>
  <c r="AB44" i="43" s="1"/>
  <c r="AA44" i="43" a="1"/>
  <c r="AA44" i="43" s="1"/>
  <c r="Z44" i="43" a="1"/>
  <c r="Z44" i="43" s="1"/>
  <c r="Y44" i="43" a="1"/>
  <c r="Y44" i="43" s="1"/>
  <c r="X44" i="43" a="1"/>
  <c r="X44" i="43" s="1"/>
  <c r="W44" i="43" a="1"/>
  <c r="W44" i="43" s="1"/>
  <c r="V44" i="43" a="1"/>
  <c r="V44" i="43" s="1"/>
  <c r="U44" i="43" a="1"/>
  <c r="U44" i="43" s="1"/>
  <c r="T44" i="43" a="1"/>
  <c r="T44" i="43" s="1"/>
  <c r="S44" i="43" a="1"/>
  <c r="S44" i="43" s="1"/>
  <c r="R44" i="43" a="1"/>
  <c r="R44" i="43" s="1"/>
  <c r="Q44" i="43" a="1"/>
  <c r="Q44" i="43" s="1"/>
  <c r="P44" i="43" a="1"/>
  <c r="P44" i="43" s="1"/>
  <c r="O44" i="43" a="1"/>
  <c r="O44" i="43" s="1"/>
  <c r="N44" i="43" a="1"/>
  <c r="N44" i="43" s="1"/>
  <c r="M44" i="43" a="1"/>
  <c r="M44" i="43" s="1"/>
  <c r="L44" i="43" a="1"/>
  <c r="L44" i="43" s="1"/>
  <c r="K44" i="43" a="1"/>
  <c r="K44" i="43" s="1"/>
  <c r="J44" i="43" a="1"/>
  <c r="J44" i="43" s="1"/>
  <c r="AT43" i="43" a="1"/>
  <c r="AT43" i="43" s="1"/>
  <c r="AS43" i="43" a="1"/>
  <c r="AS43" i="43" s="1"/>
  <c r="AR43" i="43" a="1"/>
  <c r="AR43" i="43" s="1"/>
  <c r="AQ43" i="43" a="1"/>
  <c r="AQ43" i="43" s="1"/>
  <c r="AP43" i="43" a="1"/>
  <c r="AP43" i="43" s="1"/>
  <c r="AM43" i="43" a="1"/>
  <c r="AM43" i="43" s="1"/>
  <c r="AL43" i="43" a="1"/>
  <c r="AL43" i="43" s="1"/>
  <c r="AK43" i="43" a="1"/>
  <c r="AK43" i="43" s="1"/>
  <c r="AJ43" i="43" a="1"/>
  <c r="AJ43" i="43" s="1"/>
  <c r="AI43" i="43" a="1"/>
  <c r="AI43" i="43" s="1"/>
  <c r="AH43" i="43" a="1"/>
  <c r="AH43" i="43" s="1"/>
  <c r="AG43" i="43" a="1"/>
  <c r="AG43" i="43" s="1"/>
  <c r="AF43" i="43" a="1"/>
  <c r="AF43" i="43" s="1"/>
  <c r="AE43" i="43" a="1"/>
  <c r="AE43" i="43" s="1"/>
  <c r="AD43" i="43" a="1"/>
  <c r="AD43" i="43" s="1"/>
  <c r="AC43" i="43" a="1"/>
  <c r="AC43" i="43" s="1"/>
  <c r="AB43" i="43" a="1"/>
  <c r="AB43" i="43" s="1"/>
  <c r="AA43" i="43" a="1"/>
  <c r="AA43" i="43" s="1"/>
  <c r="Z43" i="43" a="1"/>
  <c r="Z43" i="43" s="1"/>
  <c r="Y43" i="43" a="1"/>
  <c r="Y43" i="43" s="1"/>
  <c r="X43" i="43" a="1"/>
  <c r="X43" i="43" s="1"/>
  <c r="W43" i="43" a="1"/>
  <c r="W43" i="43" s="1"/>
  <c r="V43" i="43" a="1"/>
  <c r="V43" i="43" s="1"/>
  <c r="U43" i="43" a="1"/>
  <c r="U43" i="43" s="1"/>
  <c r="T43" i="43" a="1"/>
  <c r="T43" i="43" s="1"/>
  <c r="S43" i="43" a="1"/>
  <c r="S43" i="43" s="1"/>
  <c r="R43" i="43" a="1"/>
  <c r="R43" i="43" s="1"/>
  <c r="Q43" i="43" a="1"/>
  <c r="Q43" i="43" s="1"/>
  <c r="P43" i="43" a="1"/>
  <c r="P43" i="43" s="1"/>
  <c r="O43" i="43" a="1"/>
  <c r="O43" i="43" s="1"/>
  <c r="N43" i="43" a="1"/>
  <c r="N43" i="43" s="1"/>
  <c r="M43" i="43" a="1"/>
  <c r="M43" i="43" s="1"/>
  <c r="L43" i="43" a="1"/>
  <c r="L43" i="43" s="1"/>
  <c r="K43" i="43" a="1"/>
  <c r="K43" i="43" s="1"/>
  <c r="J43" i="43" a="1"/>
  <c r="J43" i="43" s="1"/>
  <c r="AT41" i="43" a="1"/>
  <c r="AT41" i="43" s="1"/>
  <c r="AS41" i="43" a="1"/>
  <c r="AS41" i="43" s="1"/>
  <c r="AR41" i="43" a="1"/>
  <c r="AR41" i="43" s="1"/>
  <c r="AQ41" i="43" a="1"/>
  <c r="AQ41" i="43" s="1"/>
  <c r="AP41" i="43" a="1"/>
  <c r="AP41" i="43" s="1"/>
  <c r="AM41" i="43" a="1"/>
  <c r="AM41" i="43" s="1"/>
  <c r="AL41" i="43" a="1"/>
  <c r="AL41" i="43" s="1"/>
  <c r="AK41" i="43" a="1"/>
  <c r="AK41" i="43" s="1"/>
  <c r="AJ41" i="43" a="1"/>
  <c r="AJ41" i="43" s="1"/>
  <c r="AI41" i="43" a="1"/>
  <c r="AI41" i="43" s="1"/>
  <c r="AH41" i="43" a="1"/>
  <c r="AH41" i="43" s="1"/>
  <c r="AG41" i="43" a="1"/>
  <c r="AG41" i="43" s="1"/>
  <c r="AF41" i="43" a="1"/>
  <c r="AF41" i="43" s="1"/>
  <c r="AE41" i="43" a="1"/>
  <c r="AE41" i="43" s="1"/>
  <c r="AD41" i="43" a="1"/>
  <c r="AD41" i="43" s="1"/>
  <c r="AC41" i="43" a="1"/>
  <c r="AC41" i="43" s="1"/>
  <c r="AB41" i="43" a="1"/>
  <c r="AB41" i="43" s="1"/>
  <c r="AA41" i="43" a="1"/>
  <c r="AA41" i="43" s="1"/>
  <c r="Z41" i="43" a="1"/>
  <c r="Z41" i="43" s="1"/>
  <c r="Y41" i="43" a="1"/>
  <c r="Y41" i="43" s="1"/>
  <c r="X41" i="43" a="1"/>
  <c r="X41" i="43" s="1"/>
  <c r="W41" i="43" a="1"/>
  <c r="W41" i="43" s="1"/>
  <c r="V41" i="43" a="1"/>
  <c r="V41" i="43" s="1"/>
  <c r="U41" i="43" a="1"/>
  <c r="U41" i="43" s="1"/>
  <c r="T41" i="43" a="1"/>
  <c r="T41" i="43" s="1"/>
  <c r="S41" i="43" a="1"/>
  <c r="S41" i="43" s="1"/>
  <c r="R41" i="43" a="1"/>
  <c r="R41" i="43" s="1"/>
  <c r="Q41" i="43" a="1"/>
  <c r="Q41" i="43" s="1"/>
  <c r="P41" i="43" a="1"/>
  <c r="P41" i="43" s="1"/>
  <c r="O41" i="43" a="1"/>
  <c r="O41" i="43" s="1"/>
  <c r="N41" i="43" a="1"/>
  <c r="N41" i="43" s="1"/>
  <c r="M41" i="43" a="1"/>
  <c r="M41" i="43" s="1"/>
  <c r="L41" i="43" a="1"/>
  <c r="L41" i="43" s="1"/>
  <c r="K41" i="43" a="1"/>
  <c r="K41" i="43" s="1"/>
  <c r="J41" i="43" a="1"/>
  <c r="J41" i="43" s="1"/>
  <c r="AT40" i="43" a="1"/>
  <c r="AT40" i="43" s="1"/>
  <c r="AS40" i="43" a="1"/>
  <c r="AS40" i="43" s="1"/>
  <c r="AR40" i="43" a="1"/>
  <c r="AR40" i="43" s="1"/>
  <c r="AQ40" i="43" a="1"/>
  <c r="AQ40" i="43" s="1"/>
  <c r="AP40" i="43" a="1"/>
  <c r="AP40" i="43" s="1"/>
  <c r="AM40" i="43" a="1"/>
  <c r="AM40" i="43" s="1"/>
  <c r="AL40" i="43" a="1"/>
  <c r="AL40" i="43" s="1"/>
  <c r="AK40" i="43" a="1"/>
  <c r="AK40" i="43" s="1"/>
  <c r="AJ40" i="43" a="1"/>
  <c r="AJ40" i="43" s="1"/>
  <c r="AI40" i="43" a="1"/>
  <c r="AI40" i="43" s="1"/>
  <c r="AH40" i="43" a="1"/>
  <c r="AH40" i="43" s="1"/>
  <c r="AG40" i="43" a="1"/>
  <c r="AG40" i="43" s="1"/>
  <c r="AF40" i="43" a="1"/>
  <c r="AF40" i="43" s="1"/>
  <c r="AE40" i="43" a="1"/>
  <c r="AE40" i="43" s="1"/>
  <c r="AD40" i="43" a="1"/>
  <c r="AD40" i="43" s="1"/>
  <c r="AC40" i="43" a="1"/>
  <c r="AC40" i="43" s="1"/>
  <c r="AB40" i="43" a="1"/>
  <c r="AB40" i="43" s="1"/>
  <c r="AA40" i="43" a="1"/>
  <c r="AA40" i="43" s="1"/>
  <c r="Z40" i="43" a="1"/>
  <c r="Z40" i="43" s="1"/>
  <c r="Y40" i="43" a="1"/>
  <c r="Y40" i="43" s="1"/>
  <c r="X40" i="43" a="1"/>
  <c r="X40" i="43" s="1"/>
  <c r="W40" i="43" a="1"/>
  <c r="W40" i="43" s="1"/>
  <c r="V40" i="43" a="1"/>
  <c r="V40" i="43" s="1"/>
  <c r="U40" i="43" a="1"/>
  <c r="U40" i="43" s="1"/>
  <c r="T40" i="43" a="1"/>
  <c r="T40" i="43" s="1"/>
  <c r="S40" i="43" a="1"/>
  <c r="S40" i="43" s="1"/>
  <c r="R40" i="43" a="1"/>
  <c r="R40" i="43" s="1"/>
  <c r="Q40" i="43" a="1"/>
  <c r="Q40" i="43" s="1"/>
  <c r="P40" i="43" a="1"/>
  <c r="P40" i="43" s="1"/>
  <c r="O40" i="43" a="1"/>
  <c r="O40" i="43" s="1"/>
  <c r="N40" i="43" a="1"/>
  <c r="N40" i="43" s="1"/>
  <c r="M40" i="43" a="1"/>
  <c r="M40" i="43" s="1"/>
  <c r="L40" i="43" a="1"/>
  <c r="L40" i="43" s="1"/>
  <c r="K40" i="43" a="1"/>
  <c r="K40" i="43" s="1"/>
  <c r="J40" i="43" a="1"/>
  <c r="J40" i="43" s="1"/>
  <c r="AT38" i="43" a="1"/>
  <c r="AT38" i="43" s="1"/>
  <c r="AS38" i="43" a="1"/>
  <c r="AS38" i="43" s="1"/>
  <c r="AR38" i="43" a="1"/>
  <c r="AR38" i="43" s="1"/>
  <c r="AQ38" i="43" a="1"/>
  <c r="AQ38" i="43" s="1"/>
  <c r="AP38" i="43" a="1"/>
  <c r="AP38" i="43" s="1"/>
  <c r="AM38" i="43" a="1"/>
  <c r="AM38" i="43" s="1"/>
  <c r="AL38" i="43" a="1"/>
  <c r="AL38" i="43" s="1"/>
  <c r="AK38" i="43" a="1"/>
  <c r="AK38" i="43" s="1"/>
  <c r="AJ38" i="43" a="1"/>
  <c r="AJ38" i="43" s="1"/>
  <c r="AI38" i="43" a="1"/>
  <c r="AI38" i="43" s="1"/>
  <c r="AH38" i="43" a="1"/>
  <c r="AH38" i="43" s="1"/>
  <c r="AG38" i="43" a="1"/>
  <c r="AG38" i="43" s="1"/>
  <c r="AF38" i="43" a="1"/>
  <c r="AF38" i="43" s="1"/>
  <c r="AE38" i="43" a="1"/>
  <c r="AE38" i="43" s="1"/>
  <c r="AD38" i="43" a="1"/>
  <c r="AD38" i="43" s="1"/>
  <c r="AC38" i="43" a="1"/>
  <c r="AC38" i="43" s="1"/>
  <c r="AB38" i="43" a="1"/>
  <c r="AB38" i="43" s="1"/>
  <c r="AA38" i="43" a="1"/>
  <c r="AA38" i="43" s="1"/>
  <c r="Z38" i="43" a="1"/>
  <c r="Z38" i="43" s="1"/>
  <c r="Y38" i="43" a="1"/>
  <c r="Y38" i="43" s="1"/>
  <c r="X38" i="43" a="1"/>
  <c r="X38" i="43" s="1"/>
  <c r="W38" i="43" a="1"/>
  <c r="W38" i="43" s="1"/>
  <c r="V38" i="43" a="1"/>
  <c r="V38" i="43" s="1"/>
  <c r="U38" i="43" a="1"/>
  <c r="U38" i="43" s="1"/>
  <c r="T38" i="43" a="1"/>
  <c r="T38" i="43" s="1"/>
  <c r="S38" i="43" a="1"/>
  <c r="S38" i="43" s="1"/>
  <c r="R38" i="43" a="1"/>
  <c r="R38" i="43" s="1"/>
  <c r="Q38" i="43" a="1"/>
  <c r="Q38" i="43" s="1"/>
  <c r="P38" i="43" a="1"/>
  <c r="P38" i="43" s="1"/>
  <c r="O38" i="43" a="1"/>
  <c r="O38" i="43" s="1"/>
  <c r="N38" i="43" a="1"/>
  <c r="N38" i="43" s="1"/>
  <c r="M38" i="43" a="1"/>
  <c r="M38" i="43" s="1"/>
  <c r="L38" i="43" a="1"/>
  <c r="L38" i="43" s="1"/>
  <c r="K38" i="43" a="1"/>
  <c r="K38" i="43" s="1"/>
  <c r="J38" i="43" a="1"/>
  <c r="J38" i="43" s="1"/>
  <c r="AT37" i="43" a="1"/>
  <c r="AT37" i="43" s="1"/>
  <c r="AS37" i="43" a="1"/>
  <c r="AS37" i="43" s="1"/>
  <c r="AR37" i="43" a="1"/>
  <c r="AR37" i="43" s="1"/>
  <c r="AQ37" i="43" a="1"/>
  <c r="AQ37" i="43" s="1"/>
  <c r="AP37" i="43" a="1"/>
  <c r="AP37" i="43" s="1"/>
  <c r="AM37" i="43" a="1"/>
  <c r="AM37" i="43" s="1"/>
  <c r="AL37" i="43" a="1"/>
  <c r="AL37" i="43" s="1"/>
  <c r="AK37" i="43" a="1"/>
  <c r="AK37" i="43" s="1"/>
  <c r="AJ37" i="43" a="1"/>
  <c r="AJ37" i="43" s="1"/>
  <c r="AI37" i="43" a="1"/>
  <c r="AI37" i="43" s="1"/>
  <c r="AH37" i="43" a="1"/>
  <c r="AH37" i="43" s="1"/>
  <c r="AG37" i="43" a="1"/>
  <c r="AG37" i="43" s="1"/>
  <c r="AF37" i="43" a="1"/>
  <c r="AF37" i="43" s="1"/>
  <c r="AE37" i="43" a="1"/>
  <c r="AE37" i="43" s="1"/>
  <c r="AD37" i="43" a="1"/>
  <c r="AD37" i="43" s="1"/>
  <c r="AC37" i="43" a="1"/>
  <c r="AC37" i="43" s="1"/>
  <c r="AB37" i="43" a="1"/>
  <c r="AB37" i="43" s="1"/>
  <c r="AA37" i="43" a="1"/>
  <c r="AA37" i="43" s="1"/>
  <c r="Z37" i="43" a="1"/>
  <c r="Z37" i="43" s="1"/>
  <c r="Y37" i="43" a="1"/>
  <c r="Y37" i="43" s="1"/>
  <c r="X37" i="43" a="1"/>
  <c r="X37" i="43" s="1"/>
  <c r="W37" i="43" a="1"/>
  <c r="W37" i="43" s="1"/>
  <c r="V37" i="43" a="1"/>
  <c r="V37" i="43" s="1"/>
  <c r="U37" i="43" a="1"/>
  <c r="U37" i="43" s="1"/>
  <c r="T37" i="43" a="1"/>
  <c r="T37" i="43" s="1"/>
  <c r="S37" i="43" a="1"/>
  <c r="S37" i="43" s="1"/>
  <c r="R37" i="43" a="1"/>
  <c r="R37" i="43" s="1"/>
  <c r="Q37" i="43" a="1"/>
  <c r="Q37" i="43" s="1"/>
  <c r="P37" i="43" a="1"/>
  <c r="P37" i="43" s="1"/>
  <c r="O37" i="43" a="1"/>
  <c r="O37" i="43" s="1"/>
  <c r="N37" i="43" a="1"/>
  <c r="N37" i="43" s="1"/>
  <c r="M37" i="43" a="1"/>
  <c r="M37" i="43" s="1"/>
  <c r="L37" i="43" a="1"/>
  <c r="L37" i="43" s="1"/>
  <c r="K37" i="43" a="1"/>
  <c r="K37" i="43" s="1"/>
  <c r="J37" i="43" a="1"/>
  <c r="J37" i="43" s="1"/>
  <c r="AT35" i="43" a="1"/>
  <c r="AT35" i="43" s="1"/>
  <c r="AS35" i="43" a="1"/>
  <c r="AS35" i="43" s="1"/>
  <c r="AR35" i="43" a="1"/>
  <c r="AR35" i="43" s="1"/>
  <c r="AQ35" i="43" a="1"/>
  <c r="AQ35" i="43" s="1"/>
  <c r="AP35" i="43" a="1"/>
  <c r="AP35" i="43" s="1"/>
  <c r="AM35" i="43" a="1"/>
  <c r="AM35" i="43" s="1"/>
  <c r="AL35" i="43" a="1"/>
  <c r="AL35" i="43" s="1"/>
  <c r="AK35" i="43" a="1"/>
  <c r="AK35" i="43" s="1"/>
  <c r="AJ35" i="43" a="1"/>
  <c r="AJ35" i="43" s="1"/>
  <c r="AI35" i="43" a="1"/>
  <c r="AI35" i="43" s="1"/>
  <c r="AH35" i="43" a="1"/>
  <c r="AH35" i="43" s="1"/>
  <c r="AG35" i="43" a="1"/>
  <c r="AG35" i="43" s="1"/>
  <c r="AF35" i="43" a="1"/>
  <c r="AF35" i="43" s="1"/>
  <c r="AE35" i="43" a="1"/>
  <c r="AE35" i="43" s="1"/>
  <c r="AD35" i="43" a="1"/>
  <c r="AD35" i="43" s="1"/>
  <c r="AC35" i="43" a="1"/>
  <c r="AC35" i="43" s="1"/>
  <c r="AB35" i="43" a="1"/>
  <c r="AB35" i="43" s="1"/>
  <c r="AA35" i="43" a="1"/>
  <c r="AA35" i="43" s="1"/>
  <c r="Z35" i="43" a="1"/>
  <c r="Z35" i="43" s="1"/>
  <c r="Y35" i="43" a="1"/>
  <c r="Y35" i="43" s="1"/>
  <c r="X35" i="43" a="1"/>
  <c r="X35" i="43" s="1"/>
  <c r="W35" i="43" a="1"/>
  <c r="W35" i="43" s="1"/>
  <c r="V35" i="43" a="1"/>
  <c r="V35" i="43" s="1"/>
  <c r="U35" i="43" a="1"/>
  <c r="U35" i="43" s="1"/>
  <c r="T35" i="43" a="1"/>
  <c r="T35" i="43" s="1"/>
  <c r="S35" i="43" a="1"/>
  <c r="S35" i="43" s="1"/>
  <c r="R35" i="43" a="1"/>
  <c r="R35" i="43" s="1"/>
  <c r="Q35" i="43" a="1"/>
  <c r="Q35" i="43" s="1"/>
  <c r="P35" i="43" a="1"/>
  <c r="P35" i="43" s="1"/>
  <c r="O35" i="43" a="1"/>
  <c r="O35" i="43" s="1"/>
  <c r="N35" i="43" a="1"/>
  <c r="N35" i="43" s="1"/>
  <c r="M35" i="43" a="1"/>
  <c r="M35" i="43" s="1"/>
  <c r="L35" i="43" a="1"/>
  <c r="L35" i="43" s="1"/>
  <c r="K35" i="43" a="1"/>
  <c r="K35" i="43" s="1"/>
  <c r="J35" i="43" a="1"/>
  <c r="J35" i="43" s="1"/>
  <c r="AT34" i="43" a="1"/>
  <c r="AT34" i="43" s="1"/>
  <c r="AS34" i="43" a="1"/>
  <c r="AS34" i="43" s="1"/>
  <c r="AR34" i="43" a="1"/>
  <c r="AR34" i="43" s="1"/>
  <c r="AQ34" i="43" a="1"/>
  <c r="AQ34" i="43" s="1"/>
  <c r="AP34" i="43" a="1"/>
  <c r="AP34" i="43" s="1"/>
  <c r="AM34" i="43" a="1"/>
  <c r="AM34" i="43" s="1"/>
  <c r="AL34" i="43" a="1"/>
  <c r="AL34" i="43" s="1"/>
  <c r="AK34" i="43" a="1"/>
  <c r="AK34" i="43" s="1"/>
  <c r="AJ34" i="43" a="1"/>
  <c r="AJ34" i="43" s="1"/>
  <c r="AI34" i="43" a="1"/>
  <c r="AI34" i="43" s="1"/>
  <c r="AH34" i="43" a="1"/>
  <c r="AH34" i="43" s="1"/>
  <c r="AG34" i="43" a="1"/>
  <c r="AG34" i="43" s="1"/>
  <c r="AF34" i="43" a="1"/>
  <c r="AF34" i="43" s="1"/>
  <c r="AE34" i="43" a="1"/>
  <c r="AE34" i="43" s="1"/>
  <c r="AD34" i="43" a="1"/>
  <c r="AD34" i="43" s="1"/>
  <c r="AC34" i="43" a="1"/>
  <c r="AC34" i="43" s="1"/>
  <c r="AB34" i="43" a="1"/>
  <c r="AB34" i="43" s="1"/>
  <c r="AA34" i="43" a="1"/>
  <c r="AA34" i="43" s="1"/>
  <c r="Z34" i="43" a="1"/>
  <c r="Z34" i="43" s="1"/>
  <c r="Y34" i="43" a="1"/>
  <c r="Y34" i="43" s="1"/>
  <c r="X34" i="43" a="1"/>
  <c r="X34" i="43" s="1"/>
  <c r="W34" i="43" a="1"/>
  <c r="W34" i="43" s="1"/>
  <c r="V34" i="43" a="1"/>
  <c r="V34" i="43" s="1"/>
  <c r="U34" i="43" a="1"/>
  <c r="U34" i="43" s="1"/>
  <c r="T34" i="43" a="1"/>
  <c r="T34" i="43" s="1"/>
  <c r="S34" i="43" a="1"/>
  <c r="S34" i="43" s="1"/>
  <c r="R34" i="43" a="1"/>
  <c r="R34" i="43" s="1"/>
  <c r="Q34" i="43" a="1"/>
  <c r="Q34" i="43" s="1"/>
  <c r="P34" i="43" a="1"/>
  <c r="P34" i="43" s="1"/>
  <c r="O34" i="43" a="1"/>
  <c r="O34" i="43" s="1"/>
  <c r="N34" i="43" a="1"/>
  <c r="N34" i="43" s="1"/>
  <c r="M34" i="43" a="1"/>
  <c r="M34" i="43" s="1"/>
  <c r="L34" i="43" a="1"/>
  <c r="L34" i="43" s="1"/>
  <c r="K34" i="43" a="1"/>
  <c r="K34" i="43" s="1"/>
  <c r="J34" i="43" a="1"/>
  <c r="J34" i="43" s="1"/>
  <c r="AT32" i="43" a="1"/>
  <c r="AT32" i="43" s="1"/>
  <c r="AS32" i="43" a="1"/>
  <c r="AS32" i="43" s="1"/>
  <c r="AR32" i="43" a="1"/>
  <c r="AR32" i="43" s="1"/>
  <c r="AQ32" i="43" a="1"/>
  <c r="AQ32" i="43" s="1"/>
  <c r="AP32" i="43" a="1"/>
  <c r="AP32" i="43" s="1"/>
  <c r="AM32" i="43" a="1"/>
  <c r="AM32" i="43" s="1"/>
  <c r="AL32" i="43" a="1"/>
  <c r="AL32" i="43" s="1"/>
  <c r="AK32" i="43" a="1"/>
  <c r="AK32" i="43" s="1"/>
  <c r="AJ32" i="43" a="1"/>
  <c r="AJ32" i="43" s="1"/>
  <c r="AI32" i="43" a="1"/>
  <c r="AI32" i="43" s="1"/>
  <c r="AH32" i="43" a="1"/>
  <c r="AH32" i="43" s="1"/>
  <c r="AG32" i="43" a="1"/>
  <c r="AG32" i="43" s="1"/>
  <c r="AF32" i="43" a="1"/>
  <c r="AF32" i="43" s="1"/>
  <c r="AE32" i="43" a="1"/>
  <c r="AE32" i="43" s="1"/>
  <c r="AD32" i="43" a="1"/>
  <c r="AD32" i="43" s="1"/>
  <c r="AC32" i="43" a="1"/>
  <c r="AC32" i="43" s="1"/>
  <c r="AB32" i="43" a="1"/>
  <c r="AB32" i="43" s="1"/>
  <c r="AA32" i="43" a="1"/>
  <c r="AA32" i="43" s="1"/>
  <c r="Z32" i="43" a="1"/>
  <c r="Z32" i="43" s="1"/>
  <c r="Y32" i="43" a="1"/>
  <c r="Y32" i="43" s="1"/>
  <c r="X32" i="43" a="1"/>
  <c r="X32" i="43" s="1"/>
  <c r="W32" i="43" a="1"/>
  <c r="W32" i="43" s="1"/>
  <c r="V32" i="43" a="1"/>
  <c r="V32" i="43" s="1"/>
  <c r="U32" i="43" a="1"/>
  <c r="U32" i="43" s="1"/>
  <c r="T32" i="43" a="1"/>
  <c r="T32" i="43" s="1"/>
  <c r="S32" i="43" a="1"/>
  <c r="S32" i="43" s="1"/>
  <c r="R32" i="43" a="1"/>
  <c r="R32" i="43" s="1"/>
  <c r="Q32" i="43" a="1"/>
  <c r="Q32" i="43" s="1"/>
  <c r="P32" i="43" a="1"/>
  <c r="P32" i="43" s="1"/>
  <c r="O32" i="43" a="1"/>
  <c r="O32" i="43" s="1"/>
  <c r="N32" i="43" a="1"/>
  <c r="N32" i="43" s="1"/>
  <c r="M32" i="43" a="1"/>
  <c r="M32" i="43" s="1"/>
  <c r="L32" i="43" a="1"/>
  <c r="L32" i="43" s="1"/>
  <c r="K32" i="43" a="1"/>
  <c r="K32" i="43" s="1"/>
  <c r="J32" i="43" a="1"/>
  <c r="J32" i="43" s="1"/>
  <c r="AT31" i="43" a="1"/>
  <c r="AT31" i="43" s="1"/>
  <c r="AS31" i="43" a="1"/>
  <c r="AS31" i="43" s="1"/>
  <c r="AR31" i="43" a="1"/>
  <c r="AR31" i="43" s="1"/>
  <c r="AQ31" i="43" a="1"/>
  <c r="AQ31" i="43" s="1"/>
  <c r="AP31" i="43" a="1"/>
  <c r="AP31" i="43" s="1"/>
  <c r="AM31" i="43" a="1"/>
  <c r="AM31" i="43" s="1"/>
  <c r="AL31" i="43" a="1"/>
  <c r="AL31" i="43" s="1"/>
  <c r="AK31" i="43" a="1"/>
  <c r="AK31" i="43" s="1"/>
  <c r="AJ31" i="43" a="1"/>
  <c r="AJ31" i="43" s="1"/>
  <c r="AI31" i="43" a="1"/>
  <c r="AI31" i="43" s="1"/>
  <c r="AH31" i="43" a="1"/>
  <c r="AH31" i="43" s="1"/>
  <c r="AG31" i="43" a="1"/>
  <c r="AG31" i="43" s="1"/>
  <c r="AF31" i="43" a="1"/>
  <c r="AF31" i="43" s="1"/>
  <c r="AE31" i="43" a="1"/>
  <c r="AE31" i="43" s="1"/>
  <c r="AD31" i="43" a="1"/>
  <c r="AD31" i="43" s="1"/>
  <c r="AC31" i="43" a="1"/>
  <c r="AC31" i="43" s="1"/>
  <c r="AB31" i="43" a="1"/>
  <c r="AB31" i="43" s="1"/>
  <c r="AA31" i="43" a="1"/>
  <c r="AA31" i="43" s="1"/>
  <c r="Z31" i="43" a="1"/>
  <c r="Z31" i="43" s="1"/>
  <c r="Y31" i="43" a="1"/>
  <c r="Y31" i="43" s="1"/>
  <c r="X31" i="43" a="1"/>
  <c r="X31" i="43" s="1"/>
  <c r="W31" i="43" a="1"/>
  <c r="W31" i="43" s="1"/>
  <c r="V31" i="43" a="1"/>
  <c r="V31" i="43" s="1"/>
  <c r="U31" i="43" a="1"/>
  <c r="U31" i="43" s="1"/>
  <c r="T31" i="43" a="1"/>
  <c r="T31" i="43" s="1"/>
  <c r="S31" i="43" a="1"/>
  <c r="S31" i="43" s="1"/>
  <c r="R31" i="43" a="1"/>
  <c r="R31" i="43" s="1"/>
  <c r="Q31" i="43" a="1"/>
  <c r="Q31" i="43" s="1"/>
  <c r="P31" i="43" a="1"/>
  <c r="P31" i="43" s="1"/>
  <c r="O31" i="43" a="1"/>
  <c r="O31" i="43" s="1"/>
  <c r="N31" i="43" a="1"/>
  <c r="N31" i="43" s="1"/>
  <c r="M31" i="43" a="1"/>
  <c r="M31" i="43" s="1"/>
  <c r="L31" i="43" a="1"/>
  <c r="L31" i="43" s="1"/>
  <c r="K31" i="43" a="1"/>
  <c r="K31" i="43" s="1"/>
  <c r="J31" i="43" a="1"/>
  <c r="J31" i="43" s="1"/>
  <c r="AT29" i="43" a="1"/>
  <c r="AT29" i="43" s="1"/>
  <c r="AS29" i="43" a="1"/>
  <c r="AS29" i="43" s="1"/>
  <c r="AR29" i="43" a="1"/>
  <c r="AR29" i="43" s="1"/>
  <c r="AQ29" i="43" a="1"/>
  <c r="AQ29" i="43" s="1"/>
  <c r="AP29" i="43" a="1"/>
  <c r="AP29" i="43" s="1"/>
  <c r="AM29" i="43" a="1"/>
  <c r="AM29" i="43" s="1"/>
  <c r="AL29" i="43" a="1"/>
  <c r="AL29" i="43" s="1"/>
  <c r="AK29" i="43" a="1"/>
  <c r="AK29" i="43" s="1"/>
  <c r="AJ29" i="43" a="1"/>
  <c r="AJ29" i="43" s="1"/>
  <c r="AI29" i="43" a="1"/>
  <c r="AI29" i="43" s="1"/>
  <c r="AH29" i="43" a="1"/>
  <c r="AH29" i="43" s="1"/>
  <c r="AG29" i="43" a="1"/>
  <c r="AG29" i="43" s="1"/>
  <c r="AF29" i="43" a="1"/>
  <c r="AF29" i="43" s="1"/>
  <c r="AE29" i="43" a="1"/>
  <c r="AE29" i="43" s="1"/>
  <c r="AD29" i="43" a="1"/>
  <c r="AD29" i="43" s="1"/>
  <c r="AC29" i="43" a="1"/>
  <c r="AC29" i="43" s="1"/>
  <c r="AB29" i="43" a="1"/>
  <c r="AB29" i="43" s="1"/>
  <c r="AA29" i="43" a="1"/>
  <c r="AA29" i="43" s="1"/>
  <c r="Z29" i="43" a="1"/>
  <c r="Z29" i="43" s="1"/>
  <c r="Y29" i="43" a="1"/>
  <c r="Y29" i="43" s="1"/>
  <c r="X29" i="43" a="1"/>
  <c r="X29" i="43" s="1"/>
  <c r="W29" i="43" a="1"/>
  <c r="W29" i="43" s="1"/>
  <c r="V29" i="43" a="1"/>
  <c r="V29" i="43" s="1"/>
  <c r="U29" i="43" a="1"/>
  <c r="U29" i="43" s="1"/>
  <c r="T29" i="43" a="1"/>
  <c r="T29" i="43" s="1"/>
  <c r="S29" i="43" a="1"/>
  <c r="S29" i="43" s="1"/>
  <c r="R29" i="43" a="1"/>
  <c r="R29" i="43" s="1"/>
  <c r="Q29" i="43" a="1"/>
  <c r="Q29" i="43" s="1"/>
  <c r="P29" i="43" a="1"/>
  <c r="P29" i="43" s="1"/>
  <c r="O29" i="43" a="1"/>
  <c r="O29" i="43" s="1"/>
  <c r="N29" i="43" a="1"/>
  <c r="N29" i="43" s="1"/>
  <c r="M29" i="43" a="1"/>
  <c r="M29" i="43" s="1"/>
  <c r="L29" i="43" a="1"/>
  <c r="L29" i="43" s="1"/>
  <c r="K29" i="43" a="1"/>
  <c r="K29" i="43" s="1"/>
  <c r="J29" i="43" a="1"/>
  <c r="J29" i="43" s="1"/>
  <c r="AT28" i="43" a="1"/>
  <c r="AT28" i="43" s="1"/>
  <c r="AS28" i="43" a="1"/>
  <c r="AS28" i="43" s="1"/>
  <c r="AR28" i="43" a="1"/>
  <c r="AR28" i="43" s="1"/>
  <c r="AQ28" i="43" a="1"/>
  <c r="AQ28" i="43" s="1"/>
  <c r="AP28" i="43" a="1"/>
  <c r="AP28" i="43" s="1"/>
  <c r="AM28" i="43" a="1"/>
  <c r="AM28" i="43" s="1"/>
  <c r="AL28" i="43" a="1"/>
  <c r="AL28" i="43" s="1"/>
  <c r="AK28" i="43" a="1"/>
  <c r="AK28" i="43" s="1"/>
  <c r="AJ28" i="43" a="1"/>
  <c r="AJ28" i="43" s="1"/>
  <c r="AI28" i="43" a="1"/>
  <c r="AI28" i="43" s="1"/>
  <c r="AH28" i="43" a="1"/>
  <c r="AH28" i="43" s="1"/>
  <c r="AG28" i="43" a="1"/>
  <c r="AG28" i="43" s="1"/>
  <c r="AF28" i="43" a="1"/>
  <c r="AF28" i="43" s="1"/>
  <c r="AE28" i="43" a="1"/>
  <c r="AE28" i="43" s="1"/>
  <c r="AD28" i="43" a="1"/>
  <c r="AD28" i="43" s="1"/>
  <c r="AC28" i="43" a="1"/>
  <c r="AC28" i="43" s="1"/>
  <c r="AB28" i="43" a="1"/>
  <c r="AB28" i="43" s="1"/>
  <c r="AA28" i="43" a="1"/>
  <c r="AA28" i="43" s="1"/>
  <c r="Z28" i="43" a="1"/>
  <c r="Z28" i="43" s="1"/>
  <c r="Y28" i="43" a="1"/>
  <c r="Y28" i="43" s="1"/>
  <c r="X28" i="43" a="1"/>
  <c r="X28" i="43" s="1"/>
  <c r="W28" i="43" a="1"/>
  <c r="W28" i="43" s="1"/>
  <c r="V28" i="43" a="1"/>
  <c r="V28" i="43" s="1"/>
  <c r="U28" i="43" a="1"/>
  <c r="U28" i="43" s="1"/>
  <c r="T28" i="43" a="1"/>
  <c r="T28" i="43" s="1"/>
  <c r="S28" i="43" a="1"/>
  <c r="S28" i="43" s="1"/>
  <c r="R28" i="43" a="1"/>
  <c r="R28" i="43" s="1"/>
  <c r="Q28" i="43" a="1"/>
  <c r="Q28" i="43" s="1"/>
  <c r="P28" i="43" a="1"/>
  <c r="P28" i="43" s="1"/>
  <c r="O28" i="43" a="1"/>
  <c r="O28" i="43" s="1"/>
  <c r="N28" i="43" a="1"/>
  <c r="N28" i="43" s="1"/>
  <c r="M28" i="43" a="1"/>
  <c r="M28" i="43" s="1"/>
  <c r="L28" i="43" a="1"/>
  <c r="L28" i="43" s="1"/>
  <c r="K28" i="43" a="1"/>
  <c r="K28" i="43" s="1"/>
  <c r="J28" i="43" a="1"/>
  <c r="J28" i="43" s="1"/>
  <c r="AT26" i="43" a="1"/>
  <c r="AT26" i="43" s="1"/>
  <c r="AS26" i="43" a="1"/>
  <c r="AS26" i="43" s="1"/>
  <c r="AR26" i="43" a="1"/>
  <c r="AR26" i="43" s="1"/>
  <c r="AQ26" i="43" a="1"/>
  <c r="AQ26" i="43" s="1"/>
  <c r="AP26" i="43" a="1"/>
  <c r="AP26" i="43" s="1"/>
  <c r="AM26" i="43" a="1"/>
  <c r="AM26" i="43" s="1"/>
  <c r="AL26" i="43" a="1"/>
  <c r="AL26" i="43" s="1"/>
  <c r="AK26" i="43" a="1"/>
  <c r="AK26" i="43" s="1"/>
  <c r="AJ26" i="43" a="1"/>
  <c r="AJ26" i="43" s="1"/>
  <c r="AI26" i="43" a="1"/>
  <c r="AI26" i="43" s="1"/>
  <c r="AH26" i="43" a="1"/>
  <c r="AH26" i="43" s="1"/>
  <c r="AG26" i="43" a="1"/>
  <c r="AG26" i="43" s="1"/>
  <c r="AF26" i="43" a="1"/>
  <c r="AF26" i="43" s="1"/>
  <c r="AE26" i="43" a="1"/>
  <c r="AE26" i="43" s="1"/>
  <c r="AD26" i="43" a="1"/>
  <c r="AD26" i="43" s="1"/>
  <c r="AC26" i="43" a="1"/>
  <c r="AC26" i="43" s="1"/>
  <c r="AB26" i="43" a="1"/>
  <c r="AB26" i="43" s="1"/>
  <c r="AA26" i="43" a="1"/>
  <c r="AA26" i="43" s="1"/>
  <c r="Z26" i="43" a="1"/>
  <c r="Z26" i="43" s="1"/>
  <c r="Y26" i="43" a="1"/>
  <c r="Y26" i="43" s="1"/>
  <c r="X26" i="43" a="1"/>
  <c r="X26" i="43" s="1"/>
  <c r="W26" i="43" a="1"/>
  <c r="W26" i="43" s="1"/>
  <c r="V26" i="43" a="1"/>
  <c r="V26" i="43" s="1"/>
  <c r="U26" i="43" a="1"/>
  <c r="U26" i="43" s="1"/>
  <c r="T26" i="43" a="1"/>
  <c r="T26" i="43" s="1"/>
  <c r="S26" i="43" a="1"/>
  <c r="S26" i="43" s="1"/>
  <c r="R26" i="43" a="1"/>
  <c r="R26" i="43" s="1"/>
  <c r="Q26" i="43" a="1"/>
  <c r="Q26" i="43" s="1"/>
  <c r="P26" i="43" a="1"/>
  <c r="P26" i="43" s="1"/>
  <c r="O26" i="43" a="1"/>
  <c r="O26" i="43" s="1"/>
  <c r="N26" i="43" a="1"/>
  <c r="N26" i="43" s="1"/>
  <c r="M26" i="43" a="1"/>
  <c r="M26" i="43" s="1"/>
  <c r="L26" i="43" a="1"/>
  <c r="L26" i="43" s="1"/>
  <c r="K26" i="43" a="1"/>
  <c r="K26" i="43" s="1"/>
  <c r="J26" i="43" a="1"/>
  <c r="J26" i="43" s="1"/>
  <c r="AT25" i="43" a="1"/>
  <c r="AT25" i="43" s="1"/>
  <c r="AS25" i="43" a="1"/>
  <c r="AS25" i="43" s="1"/>
  <c r="AR25" i="43" a="1"/>
  <c r="AR25" i="43" s="1"/>
  <c r="AQ25" i="43" a="1"/>
  <c r="AQ25" i="43" s="1"/>
  <c r="AP25" i="43" a="1"/>
  <c r="AP25" i="43" s="1"/>
  <c r="AM25" i="43" a="1"/>
  <c r="AM25" i="43" s="1"/>
  <c r="AL25" i="43" a="1"/>
  <c r="AL25" i="43" s="1"/>
  <c r="AK25" i="43" a="1"/>
  <c r="AK25" i="43" s="1"/>
  <c r="AJ25" i="43" a="1"/>
  <c r="AJ25" i="43" s="1"/>
  <c r="AI25" i="43" a="1"/>
  <c r="AI25" i="43" s="1"/>
  <c r="AH25" i="43" a="1"/>
  <c r="AH25" i="43" s="1"/>
  <c r="AG25" i="43" a="1"/>
  <c r="AG25" i="43" s="1"/>
  <c r="AF25" i="43" a="1"/>
  <c r="AF25" i="43" s="1"/>
  <c r="AE25" i="43" a="1"/>
  <c r="AE25" i="43" s="1"/>
  <c r="AD25" i="43" a="1"/>
  <c r="AD25" i="43" s="1"/>
  <c r="AC25" i="43" a="1"/>
  <c r="AC25" i="43" s="1"/>
  <c r="AB25" i="43" a="1"/>
  <c r="AB25" i="43" s="1"/>
  <c r="AA25" i="43" a="1"/>
  <c r="AA25" i="43" s="1"/>
  <c r="Z25" i="43" a="1"/>
  <c r="Z25" i="43" s="1"/>
  <c r="Y25" i="43" a="1"/>
  <c r="Y25" i="43" s="1"/>
  <c r="X25" i="43" a="1"/>
  <c r="X25" i="43" s="1"/>
  <c r="W25" i="43" a="1"/>
  <c r="W25" i="43" s="1"/>
  <c r="V25" i="43" a="1"/>
  <c r="V25" i="43" s="1"/>
  <c r="U25" i="43" a="1"/>
  <c r="U25" i="43" s="1"/>
  <c r="T25" i="43" a="1"/>
  <c r="T25" i="43" s="1"/>
  <c r="S25" i="43" a="1"/>
  <c r="S25" i="43" s="1"/>
  <c r="R25" i="43" a="1"/>
  <c r="R25" i="43" s="1"/>
  <c r="Q25" i="43" a="1"/>
  <c r="Q25" i="43" s="1"/>
  <c r="P25" i="43" a="1"/>
  <c r="P25" i="43" s="1"/>
  <c r="O25" i="43" a="1"/>
  <c r="O25" i="43" s="1"/>
  <c r="N25" i="43" a="1"/>
  <c r="N25" i="43" s="1"/>
  <c r="M25" i="43" a="1"/>
  <c r="M25" i="43" s="1"/>
  <c r="L25" i="43" a="1"/>
  <c r="L25" i="43" s="1"/>
  <c r="K25" i="43" a="1"/>
  <c r="K25" i="43" s="1"/>
  <c r="J25" i="43" a="1"/>
  <c r="J25" i="43" s="1"/>
  <c r="AT23" i="43" a="1"/>
  <c r="AT23" i="43" s="1"/>
  <c r="AS23" i="43" a="1"/>
  <c r="AS23" i="43" s="1"/>
  <c r="AR23" i="43" a="1"/>
  <c r="AR23" i="43" s="1"/>
  <c r="AQ23" i="43" a="1"/>
  <c r="AQ23" i="43" s="1"/>
  <c r="AP23" i="43" a="1"/>
  <c r="AP23" i="43" s="1"/>
  <c r="AM23" i="43" a="1"/>
  <c r="AM23" i="43" s="1"/>
  <c r="AL23" i="43" a="1"/>
  <c r="AL23" i="43" s="1"/>
  <c r="AK23" i="43" a="1"/>
  <c r="AK23" i="43" s="1"/>
  <c r="AJ23" i="43" a="1"/>
  <c r="AJ23" i="43" s="1"/>
  <c r="AI23" i="43" a="1"/>
  <c r="AI23" i="43" s="1"/>
  <c r="AH23" i="43" a="1"/>
  <c r="AH23" i="43" s="1"/>
  <c r="AG23" i="43" a="1"/>
  <c r="AG23" i="43" s="1"/>
  <c r="AF23" i="43" a="1"/>
  <c r="AF23" i="43" s="1"/>
  <c r="AE23" i="43" a="1"/>
  <c r="AE23" i="43" s="1"/>
  <c r="AD23" i="43" a="1"/>
  <c r="AD23" i="43" s="1"/>
  <c r="AC23" i="43" a="1"/>
  <c r="AC23" i="43" s="1"/>
  <c r="AB23" i="43" a="1"/>
  <c r="AB23" i="43" s="1"/>
  <c r="AA23" i="43" a="1"/>
  <c r="AA23" i="43" s="1"/>
  <c r="Z23" i="43" a="1"/>
  <c r="Z23" i="43" s="1"/>
  <c r="Y23" i="43" a="1"/>
  <c r="Y23" i="43" s="1"/>
  <c r="X23" i="43" a="1"/>
  <c r="X23" i="43" s="1"/>
  <c r="W23" i="43" a="1"/>
  <c r="W23" i="43" s="1"/>
  <c r="V23" i="43" a="1"/>
  <c r="V23" i="43" s="1"/>
  <c r="U23" i="43" a="1"/>
  <c r="U23" i="43" s="1"/>
  <c r="T23" i="43" a="1"/>
  <c r="T23" i="43" s="1"/>
  <c r="S23" i="43" a="1"/>
  <c r="S23" i="43" s="1"/>
  <c r="R23" i="43" a="1"/>
  <c r="R23" i="43" s="1"/>
  <c r="Q23" i="43" a="1"/>
  <c r="Q23" i="43" s="1"/>
  <c r="P23" i="43" a="1"/>
  <c r="P23" i="43" s="1"/>
  <c r="O23" i="43" a="1"/>
  <c r="O23" i="43" s="1"/>
  <c r="N23" i="43" a="1"/>
  <c r="N23" i="43" s="1"/>
  <c r="M23" i="43" a="1"/>
  <c r="M23" i="43" s="1"/>
  <c r="L23" i="43" a="1"/>
  <c r="L23" i="43" s="1"/>
  <c r="K23" i="43" a="1"/>
  <c r="K23" i="43" s="1"/>
  <c r="J23" i="43" a="1"/>
  <c r="J23" i="43" s="1"/>
  <c r="AT22" i="43" a="1"/>
  <c r="AT22" i="43" s="1"/>
  <c r="AS22" i="43" a="1"/>
  <c r="AS22" i="43" s="1"/>
  <c r="AR22" i="43" a="1"/>
  <c r="AR22" i="43" s="1"/>
  <c r="AQ22" i="43" a="1"/>
  <c r="AQ22" i="43" s="1"/>
  <c r="AP22" i="43" a="1"/>
  <c r="AP22" i="43" s="1"/>
  <c r="AM22" i="43" a="1"/>
  <c r="AM22" i="43" s="1"/>
  <c r="AL22" i="43" a="1"/>
  <c r="AL22" i="43" s="1"/>
  <c r="AK22" i="43" a="1"/>
  <c r="AK22" i="43" s="1"/>
  <c r="AJ22" i="43" a="1"/>
  <c r="AJ22" i="43" s="1"/>
  <c r="AI22" i="43" a="1"/>
  <c r="AI22" i="43" s="1"/>
  <c r="AH22" i="43" a="1"/>
  <c r="AH22" i="43" s="1"/>
  <c r="AG22" i="43" a="1"/>
  <c r="AG22" i="43" s="1"/>
  <c r="AF22" i="43" a="1"/>
  <c r="AF22" i="43" s="1"/>
  <c r="AE22" i="43" a="1"/>
  <c r="AE22" i="43" s="1"/>
  <c r="AD22" i="43" a="1"/>
  <c r="AD22" i="43" s="1"/>
  <c r="AC22" i="43" a="1"/>
  <c r="AC22" i="43" s="1"/>
  <c r="AB22" i="43" a="1"/>
  <c r="AB22" i="43" s="1"/>
  <c r="AA22" i="43" a="1"/>
  <c r="AA22" i="43" s="1"/>
  <c r="Z22" i="43" a="1"/>
  <c r="Z22" i="43" s="1"/>
  <c r="Y22" i="43" a="1"/>
  <c r="Y22" i="43" s="1"/>
  <c r="X22" i="43" a="1"/>
  <c r="X22" i="43" s="1"/>
  <c r="W22" i="43" a="1"/>
  <c r="W22" i="43" s="1"/>
  <c r="V22" i="43" a="1"/>
  <c r="V22" i="43" s="1"/>
  <c r="U22" i="43" a="1"/>
  <c r="U22" i="43" s="1"/>
  <c r="T22" i="43" a="1"/>
  <c r="T22" i="43" s="1"/>
  <c r="S22" i="43" a="1"/>
  <c r="S22" i="43" s="1"/>
  <c r="R22" i="43" a="1"/>
  <c r="R22" i="43" s="1"/>
  <c r="Q22" i="43" a="1"/>
  <c r="Q22" i="43" s="1"/>
  <c r="P22" i="43" a="1"/>
  <c r="P22" i="43" s="1"/>
  <c r="O22" i="43" a="1"/>
  <c r="O22" i="43" s="1"/>
  <c r="N22" i="43" a="1"/>
  <c r="N22" i="43" s="1"/>
  <c r="M22" i="43" a="1"/>
  <c r="M22" i="43" s="1"/>
  <c r="L22" i="43" a="1"/>
  <c r="L22" i="43" s="1"/>
  <c r="K22" i="43" a="1"/>
  <c r="K22" i="43" s="1"/>
  <c r="J22" i="43" a="1"/>
  <c r="J22" i="43" s="1"/>
  <c r="AT20" i="43" a="1"/>
  <c r="AT20" i="43" s="1"/>
  <c r="AS20" i="43" a="1"/>
  <c r="AS20" i="43" s="1"/>
  <c r="AR20" i="43" a="1"/>
  <c r="AR20" i="43" s="1"/>
  <c r="AQ20" i="43" a="1"/>
  <c r="AQ20" i="43" s="1"/>
  <c r="AP20" i="43" a="1"/>
  <c r="AP20" i="43" s="1"/>
  <c r="AM20" i="43" a="1"/>
  <c r="AM20" i="43" s="1"/>
  <c r="AL20" i="43" a="1"/>
  <c r="AL20" i="43" s="1"/>
  <c r="AK20" i="43" a="1"/>
  <c r="AK20" i="43" s="1"/>
  <c r="AJ20" i="43" a="1"/>
  <c r="AJ20" i="43" s="1"/>
  <c r="AI20" i="43" a="1"/>
  <c r="AI20" i="43" s="1"/>
  <c r="AH20" i="43" a="1"/>
  <c r="AH20" i="43" s="1"/>
  <c r="AG20" i="43" a="1"/>
  <c r="AG20" i="43" s="1"/>
  <c r="AF20" i="43" a="1"/>
  <c r="AF20" i="43" s="1"/>
  <c r="AE20" i="43" a="1"/>
  <c r="AE20" i="43" s="1"/>
  <c r="AD20" i="43" a="1"/>
  <c r="AD20" i="43" s="1"/>
  <c r="AC20" i="43" a="1"/>
  <c r="AC20" i="43" s="1"/>
  <c r="AB20" i="43" a="1"/>
  <c r="AB20" i="43" s="1"/>
  <c r="AA20" i="43" a="1"/>
  <c r="AA20" i="43" s="1"/>
  <c r="Z20" i="43" a="1"/>
  <c r="Z20" i="43" s="1"/>
  <c r="Y20" i="43" a="1"/>
  <c r="Y20" i="43" s="1"/>
  <c r="X20" i="43" a="1"/>
  <c r="X20" i="43" s="1"/>
  <c r="W20" i="43" a="1"/>
  <c r="W20" i="43" s="1"/>
  <c r="V20" i="43" a="1"/>
  <c r="V20" i="43" s="1"/>
  <c r="U20" i="43" a="1"/>
  <c r="U20" i="43" s="1"/>
  <c r="T20" i="43" a="1"/>
  <c r="T20" i="43" s="1"/>
  <c r="S20" i="43" a="1"/>
  <c r="S20" i="43" s="1"/>
  <c r="R20" i="43" a="1"/>
  <c r="R20" i="43" s="1"/>
  <c r="Q20" i="43" a="1"/>
  <c r="Q20" i="43" s="1"/>
  <c r="P20" i="43" a="1"/>
  <c r="P20" i="43" s="1"/>
  <c r="O20" i="43" a="1"/>
  <c r="O20" i="43" s="1"/>
  <c r="N20" i="43" a="1"/>
  <c r="N20" i="43" s="1"/>
  <c r="M20" i="43" a="1"/>
  <c r="M20" i="43" s="1"/>
  <c r="L20" i="43" a="1"/>
  <c r="L20" i="43" s="1"/>
  <c r="K20" i="43" a="1"/>
  <c r="K20" i="43" s="1"/>
  <c r="J20" i="43" a="1"/>
  <c r="J20" i="43" s="1"/>
  <c r="AT19" i="43" a="1"/>
  <c r="AT19" i="43" s="1"/>
  <c r="AS19" i="43" a="1"/>
  <c r="AS19" i="43" s="1"/>
  <c r="AR19" i="43" a="1"/>
  <c r="AR19" i="43" s="1"/>
  <c r="AQ19" i="43" a="1"/>
  <c r="AQ19" i="43" s="1"/>
  <c r="AP19" i="43" a="1"/>
  <c r="AP19" i="43" s="1"/>
  <c r="AM19" i="43" a="1"/>
  <c r="AM19" i="43" s="1"/>
  <c r="AL19" i="43" a="1"/>
  <c r="AL19" i="43" s="1"/>
  <c r="AK19" i="43" a="1"/>
  <c r="AK19" i="43" s="1"/>
  <c r="AJ19" i="43" a="1"/>
  <c r="AJ19" i="43" s="1"/>
  <c r="AI19" i="43" a="1"/>
  <c r="AI19" i="43" s="1"/>
  <c r="AH19" i="43" a="1"/>
  <c r="AH19" i="43" s="1"/>
  <c r="AG19" i="43" a="1"/>
  <c r="AG19" i="43" s="1"/>
  <c r="AF19" i="43" a="1"/>
  <c r="AF19" i="43" s="1"/>
  <c r="AE19" i="43" a="1"/>
  <c r="AE19" i="43" s="1"/>
  <c r="AD19" i="43" a="1"/>
  <c r="AD19" i="43" s="1"/>
  <c r="AC19" i="43" a="1"/>
  <c r="AC19" i="43" s="1"/>
  <c r="AB19" i="43" a="1"/>
  <c r="AB19" i="43" s="1"/>
  <c r="AA19" i="43" a="1"/>
  <c r="AA19" i="43" s="1"/>
  <c r="Z19" i="43" a="1"/>
  <c r="Z19" i="43" s="1"/>
  <c r="Y19" i="43" a="1"/>
  <c r="Y19" i="43" s="1"/>
  <c r="X19" i="43" a="1"/>
  <c r="X19" i="43" s="1"/>
  <c r="W19" i="43" a="1"/>
  <c r="W19" i="43" s="1"/>
  <c r="V19" i="43" a="1"/>
  <c r="V19" i="43" s="1"/>
  <c r="U19" i="43" a="1"/>
  <c r="U19" i="43" s="1"/>
  <c r="T19" i="43" a="1"/>
  <c r="T19" i="43" s="1"/>
  <c r="S19" i="43" a="1"/>
  <c r="S19" i="43" s="1"/>
  <c r="R19" i="43" a="1"/>
  <c r="R19" i="43" s="1"/>
  <c r="Q19" i="43" a="1"/>
  <c r="Q19" i="43" s="1"/>
  <c r="P19" i="43" a="1"/>
  <c r="P19" i="43" s="1"/>
  <c r="O19" i="43" a="1"/>
  <c r="O19" i="43" s="1"/>
  <c r="N19" i="43" a="1"/>
  <c r="N19" i="43" s="1"/>
  <c r="M19" i="43" a="1"/>
  <c r="M19" i="43" s="1"/>
  <c r="L19" i="43" a="1"/>
  <c r="L19" i="43" s="1"/>
  <c r="K19" i="43" a="1"/>
  <c r="K19" i="43" s="1"/>
  <c r="J19" i="43" a="1"/>
  <c r="J19" i="43" s="1"/>
  <c r="AT17" i="43" a="1"/>
  <c r="AT17" i="43" s="1"/>
  <c r="AS17" i="43" a="1"/>
  <c r="AS17" i="43" s="1"/>
  <c r="AR17" i="43" a="1"/>
  <c r="AR17" i="43" s="1"/>
  <c r="AQ17" i="43" a="1"/>
  <c r="AQ17" i="43" s="1"/>
  <c r="AP17" i="43" a="1"/>
  <c r="AP17" i="43" s="1"/>
  <c r="AM17" i="43" a="1"/>
  <c r="AM17" i="43" s="1"/>
  <c r="AL17" i="43" a="1"/>
  <c r="AL17" i="43" s="1"/>
  <c r="AK17" i="43" a="1"/>
  <c r="AK17" i="43" s="1"/>
  <c r="AJ17" i="43" a="1"/>
  <c r="AJ17" i="43" s="1"/>
  <c r="AI17" i="43" a="1"/>
  <c r="AI17" i="43" s="1"/>
  <c r="AH17" i="43" a="1"/>
  <c r="AH17" i="43" s="1"/>
  <c r="AG17" i="43" a="1"/>
  <c r="AG17" i="43" s="1"/>
  <c r="AF17" i="43" a="1"/>
  <c r="AF17" i="43" s="1"/>
  <c r="AE17" i="43" a="1"/>
  <c r="AE17" i="43" s="1"/>
  <c r="AD17" i="43" a="1"/>
  <c r="AD17" i="43" s="1"/>
  <c r="AC17" i="43" a="1"/>
  <c r="AC17" i="43" s="1"/>
  <c r="AB17" i="43" a="1"/>
  <c r="AB17" i="43" s="1"/>
  <c r="AA17" i="43" a="1"/>
  <c r="AA17" i="43" s="1"/>
  <c r="Z17" i="43" a="1"/>
  <c r="Z17" i="43" s="1"/>
  <c r="Y17" i="43" a="1"/>
  <c r="Y17" i="43" s="1"/>
  <c r="X17" i="43" a="1"/>
  <c r="X17" i="43" s="1"/>
  <c r="W17" i="43" a="1"/>
  <c r="W17" i="43" s="1"/>
  <c r="V17" i="43" a="1"/>
  <c r="V17" i="43" s="1"/>
  <c r="U17" i="43" a="1"/>
  <c r="U17" i="43" s="1"/>
  <c r="T17" i="43" a="1"/>
  <c r="T17" i="43" s="1"/>
  <c r="S17" i="43" a="1"/>
  <c r="S17" i="43" s="1"/>
  <c r="R17" i="43" a="1"/>
  <c r="R17" i="43" s="1"/>
  <c r="Q17" i="43" a="1"/>
  <c r="Q17" i="43" s="1"/>
  <c r="P17" i="43" a="1"/>
  <c r="P17" i="43" s="1"/>
  <c r="O17" i="43" a="1"/>
  <c r="O17" i="43" s="1"/>
  <c r="N17" i="43" a="1"/>
  <c r="N17" i="43" s="1"/>
  <c r="M17" i="43" a="1"/>
  <c r="M17" i="43" s="1"/>
  <c r="L17" i="43" a="1"/>
  <c r="L17" i="43" s="1"/>
  <c r="K17" i="43" a="1"/>
  <c r="K17" i="43" s="1"/>
  <c r="J17" i="43" a="1"/>
  <c r="J17" i="43" s="1"/>
  <c r="AT16" i="43" a="1"/>
  <c r="AT16" i="43" s="1"/>
  <c r="AS16" i="43" a="1"/>
  <c r="AS16" i="43" s="1"/>
  <c r="AR16" i="43" a="1"/>
  <c r="AR16" i="43" s="1"/>
  <c r="AQ16" i="43" a="1"/>
  <c r="AQ16" i="43" s="1"/>
  <c r="AP16" i="43" a="1"/>
  <c r="AP16" i="43" s="1"/>
  <c r="AM16" i="43" a="1"/>
  <c r="AM16" i="43" s="1"/>
  <c r="AL16" i="43" a="1"/>
  <c r="AL16" i="43" s="1"/>
  <c r="AK16" i="43" a="1"/>
  <c r="AK16" i="43" s="1"/>
  <c r="AJ16" i="43" a="1"/>
  <c r="AJ16" i="43" s="1"/>
  <c r="AI16" i="43" a="1"/>
  <c r="AI16" i="43" s="1"/>
  <c r="AH16" i="43" a="1"/>
  <c r="AH16" i="43" s="1"/>
  <c r="AG16" i="43" a="1"/>
  <c r="AG16" i="43" s="1"/>
  <c r="AF16" i="43" a="1"/>
  <c r="AF16" i="43" s="1"/>
  <c r="AE16" i="43" a="1"/>
  <c r="AE16" i="43" s="1"/>
  <c r="AD16" i="43" a="1"/>
  <c r="AD16" i="43" s="1"/>
  <c r="AC16" i="43" a="1"/>
  <c r="AC16" i="43" s="1"/>
  <c r="AB16" i="43" a="1"/>
  <c r="AB16" i="43" s="1"/>
  <c r="AA16" i="43" a="1"/>
  <c r="AA16" i="43" s="1"/>
  <c r="Z16" i="43" a="1"/>
  <c r="Z16" i="43" s="1"/>
  <c r="Y16" i="43" a="1"/>
  <c r="Y16" i="43" s="1"/>
  <c r="X16" i="43" a="1"/>
  <c r="X16" i="43" s="1"/>
  <c r="W16" i="43" a="1"/>
  <c r="W16" i="43" s="1"/>
  <c r="V16" i="43" a="1"/>
  <c r="V16" i="43" s="1"/>
  <c r="U16" i="43" a="1"/>
  <c r="U16" i="43" s="1"/>
  <c r="T16" i="43" a="1"/>
  <c r="T16" i="43" s="1"/>
  <c r="S16" i="43" a="1"/>
  <c r="S16" i="43" s="1"/>
  <c r="R16" i="43" a="1"/>
  <c r="R16" i="43" s="1"/>
  <c r="Q16" i="43" a="1"/>
  <c r="Q16" i="43" s="1"/>
  <c r="P16" i="43" a="1"/>
  <c r="P16" i="43" s="1"/>
  <c r="O16" i="43" a="1"/>
  <c r="O16" i="43" s="1"/>
  <c r="N16" i="43" a="1"/>
  <c r="N16" i="43" s="1"/>
  <c r="M16" i="43" a="1"/>
  <c r="M16" i="43" s="1"/>
  <c r="L16" i="43" a="1"/>
  <c r="L16" i="43" s="1"/>
  <c r="K16" i="43" a="1"/>
  <c r="K16" i="43" s="1"/>
  <c r="J16" i="43" a="1"/>
  <c r="J16" i="43" s="1"/>
  <c r="AT11" i="43" a="1"/>
  <c r="AT11" i="43" s="1"/>
  <c r="AS11" i="43" a="1"/>
  <c r="AS11" i="43" s="1"/>
  <c r="AR11" i="43" a="1"/>
  <c r="AR11" i="43" s="1"/>
  <c r="AQ11" i="43" a="1"/>
  <c r="AQ11" i="43" s="1"/>
  <c r="AP11" i="43" a="1"/>
  <c r="AP11" i="43" s="1"/>
  <c r="AM11" i="43" a="1"/>
  <c r="AM11" i="43" s="1"/>
  <c r="AL11" i="43" a="1"/>
  <c r="AL11" i="43" s="1"/>
  <c r="AK11" i="43" a="1"/>
  <c r="AK11" i="43" s="1"/>
  <c r="AJ11" i="43" a="1"/>
  <c r="AJ11" i="43" s="1"/>
  <c r="AI11" i="43" a="1"/>
  <c r="AI11" i="43" s="1"/>
  <c r="AH11" i="43" a="1"/>
  <c r="AH11" i="43" s="1"/>
  <c r="AG11" i="43" a="1"/>
  <c r="AG11" i="43" s="1"/>
  <c r="AF11" i="43" a="1"/>
  <c r="AF11" i="43" s="1"/>
  <c r="AE11" i="43" a="1"/>
  <c r="AE11" i="43" s="1"/>
  <c r="AD11" i="43" a="1"/>
  <c r="AD11" i="43" s="1"/>
  <c r="AC11" i="43" a="1"/>
  <c r="AC11" i="43" s="1"/>
  <c r="AB11" i="43" a="1"/>
  <c r="AB11" i="43" s="1"/>
  <c r="AA11" i="43" a="1"/>
  <c r="AA11" i="43" s="1"/>
  <c r="Z11" i="43" a="1"/>
  <c r="Z11" i="43" s="1"/>
  <c r="Y11" i="43" a="1"/>
  <c r="Y11" i="43" s="1"/>
  <c r="X11" i="43" a="1"/>
  <c r="X11" i="43" s="1"/>
  <c r="W11" i="43" a="1"/>
  <c r="W11" i="43" s="1"/>
  <c r="V11" i="43" a="1"/>
  <c r="V11" i="43" s="1"/>
  <c r="U11" i="43" a="1"/>
  <c r="U11" i="43" s="1"/>
  <c r="T11" i="43" a="1"/>
  <c r="T11" i="43" s="1"/>
  <c r="S11" i="43" a="1"/>
  <c r="S11" i="43" s="1"/>
  <c r="R11" i="43" a="1"/>
  <c r="R11" i="43" s="1"/>
  <c r="Q11" i="43" a="1"/>
  <c r="Q11" i="43" s="1"/>
  <c r="P11" i="43" a="1"/>
  <c r="P11" i="43" s="1"/>
  <c r="O11" i="43" a="1"/>
  <c r="O11" i="43" s="1"/>
  <c r="N11" i="43" a="1"/>
  <c r="N11" i="43" s="1"/>
  <c r="M11" i="43" a="1"/>
  <c r="M11" i="43" s="1"/>
  <c r="L11" i="43" a="1"/>
  <c r="L11" i="43" s="1"/>
  <c r="K11" i="43" a="1"/>
  <c r="K11" i="43" s="1"/>
  <c r="J11" i="43" a="1"/>
  <c r="J11" i="43" s="1"/>
  <c r="AT10" i="43" a="1"/>
  <c r="AT10" i="43" s="1"/>
  <c r="AS10" i="43" a="1"/>
  <c r="AS10" i="43" s="1"/>
  <c r="AR10" i="43" a="1"/>
  <c r="AR10" i="43" s="1"/>
  <c r="AQ10" i="43" a="1"/>
  <c r="AQ10" i="43" s="1"/>
  <c r="AP10" i="43" a="1"/>
  <c r="AP10" i="43" s="1"/>
  <c r="AM10" i="43" a="1"/>
  <c r="AM10" i="43" s="1"/>
  <c r="AL10" i="43" a="1"/>
  <c r="AL10" i="43" s="1"/>
  <c r="AK10" i="43" a="1"/>
  <c r="AK10" i="43" s="1"/>
  <c r="AJ10" i="43" a="1"/>
  <c r="AJ10" i="43" s="1"/>
  <c r="AI10" i="43" a="1"/>
  <c r="AI10" i="43" s="1"/>
  <c r="AH10" i="43" a="1"/>
  <c r="AH10" i="43" s="1"/>
  <c r="AG10" i="43" a="1"/>
  <c r="AG10" i="43" s="1"/>
  <c r="AF10" i="43" a="1"/>
  <c r="AF10" i="43" s="1"/>
  <c r="AE10" i="43" a="1"/>
  <c r="AE10" i="43" s="1"/>
  <c r="AD10" i="43" a="1"/>
  <c r="AD10" i="43" s="1"/>
  <c r="AC10" i="43" a="1"/>
  <c r="AC10" i="43" s="1"/>
  <c r="AB10" i="43" a="1"/>
  <c r="AB10" i="43" s="1"/>
  <c r="AA10" i="43" a="1"/>
  <c r="AA10" i="43" s="1"/>
  <c r="Z10" i="43" a="1"/>
  <c r="Z10" i="43" s="1"/>
  <c r="Y10" i="43" a="1"/>
  <c r="Y10" i="43" s="1"/>
  <c r="X10" i="43" a="1"/>
  <c r="X10" i="43" s="1"/>
  <c r="W10" i="43" a="1"/>
  <c r="W10" i="43" s="1"/>
  <c r="V10" i="43" a="1"/>
  <c r="V10" i="43" s="1"/>
  <c r="U10" i="43" a="1"/>
  <c r="U10" i="43" s="1"/>
  <c r="T10" i="43" a="1"/>
  <c r="T10" i="43" s="1"/>
  <c r="S10" i="43" a="1"/>
  <c r="S10" i="43" s="1"/>
  <c r="R10" i="43" a="1"/>
  <c r="R10" i="43" s="1"/>
  <c r="Q10" i="43" a="1"/>
  <c r="Q10" i="43" s="1"/>
  <c r="P10" i="43" a="1"/>
  <c r="P10" i="43" s="1"/>
  <c r="O10" i="43" a="1"/>
  <c r="O10" i="43" s="1"/>
  <c r="N10" i="43" a="1"/>
  <c r="N10" i="43" s="1"/>
  <c r="M10" i="43" a="1"/>
  <c r="M10" i="43" s="1"/>
  <c r="L10" i="43" a="1"/>
  <c r="L10" i="43" s="1"/>
  <c r="K10" i="43" a="1"/>
  <c r="K10" i="43" s="1"/>
  <c r="J10" i="43" a="1"/>
  <c r="J10" i="43" s="1"/>
  <c r="AT104" i="41" a="1"/>
  <c r="AT104" i="41" s="1"/>
  <c r="AS104" i="41" a="1"/>
  <c r="AS104" i="41" s="1"/>
  <c r="AR104" i="41" a="1"/>
  <c r="AR104" i="41" s="1"/>
  <c r="AQ104" i="41" a="1"/>
  <c r="AQ104" i="41" s="1"/>
  <c r="AP104" i="41" a="1"/>
  <c r="AP104" i="41" s="1"/>
  <c r="AM104" i="41" a="1"/>
  <c r="AM104" i="41" s="1"/>
  <c r="AL104" i="41" a="1"/>
  <c r="AL104" i="41" s="1"/>
  <c r="AK104" i="41" a="1"/>
  <c r="AK104" i="41" s="1"/>
  <c r="AJ104" i="41" a="1"/>
  <c r="AJ104" i="41" s="1"/>
  <c r="AI104" i="41" a="1"/>
  <c r="AI104" i="41" s="1"/>
  <c r="AH104" i="41" a="1"/>
  <c r="AH104" i="41" s="1"/>
  <c r="AG104" i="41" a="1"/>
  <c r="AG104" i="41" s="1"/>
  <c r="AF104" i="41" a="1"/>
  <c r="AF104" i="41" s="1"/>
  <c r="AE104" i="41" a="1"/>
  <c r="AE104" i="41" s="1"/>
  <c r="AD104" i="41" a="1"/>
  <c r="AD104" i="41" s="1"/>
  <c r="AC104" i="41" a="1"/>
  <c r="AC104" i="41" s="1"/>
  <c r="AB104" i="41" a="1"/>
  <c r="AB104" i="41" s="1"/>
  <c r="AA104" i="41" a="1"/>
  <c r="AA104" i="41" s="1"/>
  <c r="Z104" i="41" a="1"/>
  <c r="Z104" i="41" s="1"/>
  <c r="Y104" i="41" a="1"/>
  <c r="Y104" i="41" s="1"/>
  <c r="X104" i="41" a="1"/>
  <c r="X104" i="41" s="1"/>
  <c r="W104" i="41" a="1"/>
  <c r="W104" i="41" s="1"/>
  <c r="V104" i="41" a="1"/>
  <c r="V104" i="41" s="1"/>
  <c r="U104" i="41" a="1"/>
  <c r="U104" i="41" s="1"/>
  <c r="T104" i="41" a="1"/>
  <c r="T104" i="41" s="1"/>
  <c r="S104" i="41" a="1"/>
  <c r="S104" i="41" s="1"/>
  <c r="R104" i="41" a="1"/>
  <c r="R104" i="41" s="1"/>
  <c r="Q104" i="41" a="1"/>
  <c r="Q104" i="41" s="1"/>
  <c r="P104" i="41" a="1"/>
  <c r="P104" i="41" s="1"/>
  <c r="O104" i="41" a="1"/>
  <c r="O104" i="41" s="1"/>
  <c r="N104" i="41" a="1"/>
  <c r="N104" i="41" s="1"/>
  <c r="M104" i="41" a="1"/>
  <c r="M104" i="41" s="1"/>
  <c r="L104" i="41" a="1"/>
  <c r="L104" i="41" s="1"/>
  <c r="K104" i="41" a="1"/>
  <c r="K104" i="41" s="1"/>
  <c r="J104" i="41" a="1"/>
  <c r="J104" i="41" s="1"/>
  <c r="AT103" i="41" a="1"/>
  <c r="AT103" i="41" s="1"/>
  <c r="AS103" i="41" a="1"/>
  <c r="AS103" i="41" s="1"/>
  <c r="AR103" i="41" a="1"/>
  <c r="AR103" i="41" s="1"/>
  <c r="AQ103" i="41" a="1"/>
  <c r="AQ103" i="41" s="1"/>
  <c r="AP103" i="41" a="1"/>
  <c r="AP103" i="41" s="1"/>
  <c r="AM103" i="41" a="1"/>
  <c r="AM103" i="41" s="1"/>
  <c r="AL103" i="41" a="1"/>
  <c r="AL103" i="41" s="1"/>
  <c r="AK103" i="41" a="1"/>
  <c r="AK103" i="41" s="1"/>
  <c r="AJ103" i="41" a="1"/>
  <c r="AJ103" i="41" s="1"/>
  <c r="AI103" i="41" a="1"/>
  <c r="AI103" i="41" s="1"/>
  <c r="AH103" i="41" a="1"/>
  <c r="AH103" i="41" s="1"/>
  <c r="AG103" i="41" a="1"/>
  <c r="AG103" i="41" s="1"/>
  <c r="AF103" i="41" a="1"/>
  <c r="AF103" i="41" s="1"/>
  <c r="AE103" i="41" a="1"/>
  <c r="AE103" i="41" s="1"/>
  <c r="AD103" i="41" a="1"/>
  <c r="AD103" i="41" s="1"/>
  <c r="AC103" i="41" a="1"/>
  <c r="AC103" i="41" s="1"/>
  <c r="AB103" i="41" a="1"/>
  <c r="AB103" i="41" s="1"/>
  <c r="AA103" i="41" a="1"/>
  <c r="AA103" i="41" s="1"/>
  <c r="Z103" i="41" a="1"/>
  <c r="Z103" i="41" s="1"/>
  <c r="Y103" i="41" a="1"/>
  <c r="Y103" i="41" s="1"/>
  <c r="X103" i="41" a="1"/>
  <c r="X103" i="41" s="1"/>
  <c r="W103" i="41" a="1"/>
  <c r="W103" i="41" s="1"/>
  <c r="V103" i="41" a="1"/>
  <c r="V103" i="41" s="1"/>
  <c r="U103" i="41" a="1"/>
  <c r="U103" i="41" s="1"/>
  <c r="T103" i="41" a="1"/>
  <c r="T103" i="41" s="1"/>
  <c r="S103" i="41" a="1"/>
  <c r="S103" i="41" s="1"/>
  <c r="R103" i="41" a="1"/>
  <c r="R103" i="41" s="1"/>
  <c r="Q103" i="41" a="1"/>
  <c r="Q103" i="41" s="1"/>
  <c r="P103" i="41" a="1"/>
  <c r="P103" i="41" s="1"/>
  <c r="O103" i="41" a="1"/>
  <c r="O103" i="41" s="1"/>
  <c r="N103" i="41" a="1"/>
  <c r="N103" i="41" s="1"/>
  <c r="M103" i="41" a="1"/>
  <c r="M103" i="41" s="1"/>
  <c r="L103" i="41" a="1"/>
  <c r="L103" i="41" s="1"/>
  <c r="K103" i="41" a="1"/>
  <c r="K103" i="41" s="1"/>
  <c r="J103" i="41" a="1"/>
  <c r="J103" i="41" s="1"/>
  <c r="AT101" i="41" a="1"/>
  <c r="AT101" i="41" s="1"/>
  <c r="AS101" i="41" a="1"/>
  <c r="AS101" i="41" s="1"/>
  <c r="AR101" i="41" a="1"/>
  <c r="AR101" i="41" s="1"/>
  <c r="AQ101" i="41" a="1"/>
  <c r="AQ101" i="41" s="1"/>
  <c r="AP101" i="41" a="1"/>
  <c r="AP101" i="41" s="1"/>
  <c r="AM101" i="41" a="1"/>
  <c r="AM101" i="41" s="1"/>
  <c r="AL101" i="41" a="1"/>
  <c r="AL101" i="41" s="1"/>
  <c r="AK101" i="41" a="1"/>
  <c r="AK101" i="41" s="1"/>
  <c r="AJ101" i="41" a="1"/>
  <c r="AJ101" i="41" s="1"/>
  <c r="AI101" i="41" a="1"/>
  <c r="AI101" i="41" s="1"/>
  <c r="AH101" i="41" a="1"/>
  <c r="AH101" i="41" s="1"/>
  <c r="AG101" i="41" a="1"/>
  <c r="AG101" i="41" s="1"/>
  <c r="AF101" i="41" a="1"/>
  <c r="AF101" i="41" s="1"/>
  <c r="AE101" i="41" a="1"/>
  <c r="AE101" i="41" s="1"/>
  <c r="AD101" i="41" a="1"/>
  <c r="AD101" i="41" s="1"/>
  <c r="AC101" i="41" a="1"/>
  <c r="AC101" i="41" s="1"/>
  <c r="AB101" i="41" a="1"/>
  <c r="AB101" i="41" s="1"/>
  <c r="AA101" i="41" a="1"/>
  <c r="AA101" i="41" s="1"/>
  <c r="Z101" i="41" a="1"/>
  <c r="Z101" i="41" s="1"/>
  <c r="Y101" i="41" a="1"/>
  <c r="Y101" i="41" s="1"/>
  <c r="X101" i="41" a="1"/>
  <c r="X101" i="41" s="1"/>
  <c r="W101" i="41" a="1"/>
  <c r="W101" i="41" s="1"/>
  <c r="V101" i="41" a="1"/>
  <c r="V101" i="41" s="1"/>
  <c r="U101" i="41" a="1"/>
  <c r="U101" i="41" s="1"/>
  <c r="T101" i="41" a="1"/>
  <c r="T101" i="41" s="1"/>
  <c r="S101" i="41" a="1"/>
  <c r="S101" i="41" s="1"/>
  <c r="R101" i="41" a="1"/>
  <c r="R101" i="41" s="1"/>
  <c r="Q101" i="41" a="1"/>
  <c r="Q101" i="41" s="1"/>
  <c r="P101" i="41" a="1"/>
  <c r="P101" i="41" s="1"/>
  <c r="O101" i="41" a="1"/>
  <c r="O101" i="41" s="1"/>
  <c r="N101" i="41" a="1"/>
  <c r="N101" i="41" s="1"/>
  <c r="M101" i="41" a="1"/>
  <c r="M101" i="41" s="1"/>
  <c r="L101" i="41" a="1"/>
  <c r="L101" i="41" s="1"/>
  <c r="K101" i="41" a="1"/>
  <c r="K101" i="41" s="1"/>
  <c r="J101" i="41" a="1"/>
  <c r="J101" i="41" s="1"/>
  <c r="AT100" i="41" a="1"/>
  <c r="AT100" i="41" s="1"/>
  <c r="AS100" i="41" a="1"/>
  <c r="AS100" i="41" s="1"/>
  <c r="AR100" i="41" a="1"/>
  <c r="AR100" i="41" s="1"/>
  <c r="AQ100" i="41" a="1"/>
  <c r="AQ100" i="41" s="1"/>
  <c r="AP100" i="41" a="1"/>
  <c r="AP100" i="41" s="1"/>
  <c r="AM100" i="41" a="1"/>
  <c r="AM100" i="41" s="1"/>
  <c r="AL100" i="41" a="1"/>
  <c r="AL100" i="41" s="1"/>
  <c r="AK100" i="41" a="1"/>
  <c r="AK100" i="41" s="1"/>
  <c r="AJ100" i="41" a="1"/>
  <c r="AJ100" i="41" s="1"/>
  <c r="AI100" i="41" a="1"/>
  <c r="AI100" i="41" s="1"/>
  <c r="AH100" i="41" a="1"/>
  <c r="AH100" i="41" s="1"/>
  <c r="AG100" i="41" a="1"/>
  <c r="AG100" i="41" s="1"/>
  <c r="AF100" i="41" a="1"/>
  <c r="AF100" i="41" s="1"/>
  <c r="AE100" i="41" a="1"/>
  <c r="AE100" i="41" s="1"/>
  <c r="AD100" i="41" a="1"/>
  <c r="AD100" i="41" s="1"/>
  <c r="AC100" i="41" a="1"/>
  <c r="AC100" i="41" s="1"/>
  <c r="AB100" i="41" a="1"/>
  <c r="AB100" i="41" s="1"/>
  <c r="AA100" i="41" a="1"/>
  <c r="AA100" i="41" s="1"/>
  <c r="Z100" i="41" a="1"/>
  <c r="Z100" i="41" s="1"/>
  <c r="Y100" i="41" a="1"/>
  <c r="Y100" i="41" s="1"/>
  <c r="X100" i="41" a="1"/>
  <c r="X100" i="41" s="1"/>
  <c r="W100" i="41" a="1"/>
  <c r="W100" i="41" s="1"/>
  <c r="V100" i="41" a="1"/>
  <c r="V100" i="41" s="1"/>
  <c r="U100" i="41" a="1"/>
  <c r="U100" i="41" s="1"/>
  <c r="T100" i="41" a="1"/>
  <c r="T100" i="41" s="1"/>
  <c r="S100" i="41" a="1"/>
  <c r="S100" i="41" s="1"/>
  <c r="R100" i="41" a="1"/>
  <c r="R100" i="41" s="1"/>
  <c r="Q100" i="41" a="1"/>
  <c r="Q100" i="41" s="1"/>
  <c r="P100" i="41" a="1"/>
  <c r="P100" i="41" s="1"/>
  <c r="O100" i="41" a="1"/>
  <c r="O100" i="41" s="1"/>
  <c r="N100" i="41" a="1"/>
  <c r="N100" i="41" s="1"/>
  <c r="M100" i="41" a="1"/>
  <c r="M100" i="41" s="1"/>
  <c r="L100" i="41" a="1"/>
  <c r="L100" i="41" s="1"/>
  <c r="K100" i="41" a="1"/>
  <c r="K100" i="41" s="1"/>
  <c r="J100" i="41" a="1"/>
  <c r="J100" i="41" s="1"/>
  <c r="AT98" i="41" a="1"/>
  <c r="AT98" i="41" s="1"/>
  <c r="AS98" i="41" a="1"/>
  <c r="AS98" i="41" s="1"/>
  <c r="AR98" i="41" a="1"/>
  <c r="AR98" i="41" s="1"/>
  <c r="AQ98" i="41" a="1"/>
  <c r="AQ98" i="41" s="1"/>
  <c r="AP98" i="41" a="1"/>
  <c r="AP98" i="41" s="1"/>
  <c r="AM98" i="41" a="1"/>
  <c r="AM98" i="41" s="1"/>
  <c r="AL98" i="41" a="1"/>
  <c r="AL98" i="41" s="1"/>
  <c r="AK98" i="41" a="1"/>
  <c r="AK98" i="41" s="1"/>
  <c r="AJ98" i="41" a="1"/>
  <c r="AJ98" i="41" s="1"/>
  <c r="AI98" i="41" a="1"/>
  <c r="AI98" i="41" s="1"/>
  <c r="AH98" i="41" a="1"/>
  <c r="AH98" i="41" s="1"/>
  <c r="AG98" i="41" a="1"/>
  <c r="AG98" i="41" s="1"/>
  <c r="AF98" i="41" a="1"/>
  <c r="AF98" i="41" s="1"/>
  <c r="AE98" i="41" a="1"/>
  <c r="AE98" i="41" s="1"/>
  <c r="AD98" i="41" a="1"/>
  <c r="AD98" i="41" s="1"/>
  <c r="AC98" i="41" a="1"/>
  <c r="AC98" i="41" s="1"/>
  <c r="AB98" i="41" a="1"/>
  <c r="AB98" i="41" s="1"/>
  <c r="AA98" i="41" a="1"/>
  <c r="AA98" i="41" s="1"/>
  <c r="Z98" i="41" a="1"/>
  <c r="Z98" i="41" s="1"/>
  <c r="Y98" i="41" a="1"/>
  <c r="Y98" i="41" s="1"/>
  <c r="X98" i="41" a="1"/>
  <c r="X98" i="41" s="1"/>
  <c r="W98" i="41" a="1"/>
  <c r="W98" i="41" s="1"/>
  <c r="V98" i="41" a="1"/>
  <c r="V98" i="41" s="1"/>
  <c r="U98" i="41" a="1"/>
  <c r="U98" i="41" s="1"/>
  <c r="T98" i="41" a="1"/>
  <c r="T98" i="41" s="1"/>
  <c r="S98" i="41" a="1"/>
  <c r="S98" i="41" s="1"/>
  <c r="R98" i="41" a="1"/>
  <c r="R98" i="41" s="1"/>
  <c r="Q98" i="41" a="1"/>
  <c r="Q98" i="41" s="1"/>
  <c r="P98" i="41" a="1"/>
  <c r="P98" i="41" s="1"/>
  <c r="O98" i="41" a="1"/>
  <c r="O98" i="41" s="1"/>
  <c r="N98" i="41" a="1"/>
  <c r="N98" i="41" s="1"/>
  <c r="M98" i="41" a="1"/>
  <c r="M98" i="41" s="1"/>
  <c r="L98" i="41" a="1"/>
  <c r="L98" i="41" s="1"/>
  <c r="K98" i="41" a="1"/>
  <c r="K98" i="41" s="1"/>
  <c r="J98" i="41" a="1"/>
  <c r="J98" i="41" s="1"/>
  <c r="AT97" i="41" a="1"/>
  <c r="AT97" i="41" s="1"/>
  <c r="AS97" i="41" a="1"/>
  <c r="AS97" i="41" s="1"/>
  <c r="AR97" i="41" a="1"/>
  <c r="AR97" i="41" s="1"/>
  <c r="AQ97" i="41" a="1"/>
  <c r="AQ97" i="41" s="1"/>
  <c r="AP97" i="41" a="1"/>
  <c r="AP97" i="41" s="1"/>
  <c r="AM97" i="41" a="1"/>
  <c r="AM97" i="41" s="1"/>
  <c r="AL97" i="41" a="1"/>
  <c r="AL97" i="41" s="1"/>
  <c r="AK97" i="41" a="1"/>
  <c r="AK97" i="41" s="1"/>
  <c r="AJ97" i="41" a="1"/>
  <c r="AJ97" i="41" s="1"/>
  <c r="AI97" i="41" a="1"/>
  <c r="AI97" i="41" s="1"/>
  <c r="AH97" i="41" a="1"/>
  <c r="AH97" i="41" s="1"/>
  <c r="AG97" i="41" a="1"/>
  <c r="AG97" i="41" s="1"/>
  <c r="AF97" i="41" a="1"/>
  <c r="AF97" i="41" s="1"/>
  <c r="AE97" i="41" a="1"/>
  <c r="AE97" i="41" s="1"/>
  <c r="AD97" i="41" a="1"/>
  <c r="AD97" i="41" s="1"/>
  <c r="AC97" i="41" a="1"/>
  <c r="AC97" i="41" s="1"/>
  <c r="AB97" i="41" a="1"/>
  <c r="AB97" i="41" s="1"/>
  <c r="AA97" i="41" a="1"/>
  <c r="AA97" i="41" s="1"/>
  <c r="Z97" i="41" a="1"/>
  <c r="Z97" i="41" s="1"/>
  <c r="Y97" i="41" a="1"/>
  <c r="Y97" i="41" s="1"/>
  <c r="X97" i="41" a="1"/>
  <c r="X97" i="41" s="1"/>
  <c r="W97" i="41" a="1"/>
  <c r="W97" i="41" s="1"/>
  <c r="V97" i="41" a="1"/>
  <c r="V97" i="41" s="1"/>
  <c r="U97" i="41" a="1"/>
  <c r="U97" i="41" s="1"/>
  <c r="T97" i="41" a="1"/>
  <c r="T97" i="41" s="1"/>
  <c r="S97" i="41" a="1"/>
  <c r="S97" i="41" s="1"/>
  <c r="R97" i="41" a="1"/>
  <c r="R97" i="41" s="1"/>
  <c r="Q97" i="41" a="1"/>
  <c r="Q97" i="41" s="1"/>
  <c r="P97" i="41" a="1"/>
  <c r="P97" i="41" s="1"/>
  <c r="O97" i="41" a="1"/>
  <c r="O97" i="41" s="1"/>
  <c r="N97" i="41" a="1"/>
  <c r="N97" i="41" s="1"/>
  <c r="M97" i="41" a="1"/>
  <c r="M97" i="41" s="1"/>
  <c r="L97" i="41" a="1"/>
  <c r="L97" i="41" s="1"/>
  <c r="K97" i="41" a="1"/>
  <c r="K97" i="41" s="1"/>
  <c r="J97" i="41" a="1"/>
  <c r="J97" i="41" s="1"/>
  <c r="AT95" i="41" a="1"/>
  <c r="AT95" i="41" s="1"/>
  <c r="AS95" i="41" a="1"/>
  <c r="AS95" i="41" s="1"/>
  <c r="AR95" i="41" a="1"/>
  <c r="AR95" i="41" s="1"/>
  <c r="AQ95" i="41" a="1"/>
  <c r="AQ95" i="41" s="1"/>
  <c r="AP95" i="41" a="1"/>
  <c r="AP95" i="41" s="1"/>
  <c r="AM95" i="41" a="1"/>
  <c r="AM95" i="41" s="1"/>
  <c r="AL95" i="41" a="1"/>
  <c r="AL95" i="41" s="1"/>
  <c r="AK95" i="41" a="1"/>
  <c r="AK95" i="41" s="1"/>
  <c r="AJ95" i="41" a="1"/>
  <c r="AJ95" i="41" s="1"/>
  <c r="AI95" i="41" a="1"/>
  <c r="AI95" i="41" s="1"/>
  <c r="AH95" i="41" a="1"/>
  <c r="AH95" i="41" s="1"/>
  <c r="AG95" i="41" a="1"/>
  <c r="AG95" i="41" s="1"/>
  <c r="AF95" i="41" a="1"/>
  <c r="AF95" i="41" s="1"/>
  <c r="AE95" i="41" a="1"/>
  <c r="AE95" i="41" s="1"/>
  <c r="AD95" i="41" a="1"/>
  <c r="AD95" i="41" s="1"/>
  <c r="AC95" i="41" a="1"/>
  <c r="AC95" i="41" s="1"/>
  <c r="AB95" i="41" a="1"/>
  <c r="AB95" i="41" s="1"/>
  <c r="AA95" i="41" a="1"/>
  <c r="AA95" i="41" s="1"/>
  <c r="Z95" i="41" a="1"/>
  <c r="Z95" i="41" s="1"/>
  <c r="Y95" i="41" a="1"/>
  <c r="Y95" i="41" s="1"/>
  <c r="X95" i="41" a="1"/>
  <c r="X95" i="41" s="1"/>
  <c r="W95" i="41" a="1"/>
  <c r="W95" i="41" s="1"/>
  <c r="V95" i="41" a="1"/>
  <c r="V95" i="41" s="1"/>
  <c r="U95" i="41" a="1"/>
  <c r="U95" i="41" s="1"/>
  <c r="T95" i="41" a="1"/>
  <c r="T95" i="41" s="1"/>
  <c r="S95" i="41" a="1"/>
  <c r="S95" i="41" s="1"/>
  <c r="R95" i="41" a="1"/>
  <c r="R95" i="41" s="1"/>
  <c r="Q95" i="41" a="1"/>
  <c r="Q95" i="41" s="1"/>
  <c r="P95" i="41" a="1"/>
  <c r="P95" i="41" s="1"/>
  <c r="O95" i="41" a="1"/>
  <c r="O95" i="41" s="1"/>
  <c r="N95" i="41" a="1"/>
  <c r="N95" i="41" s="1"/>
  <c r="M95" i="41" a="1"/>
  <c r="M95" i="41" s="1"/>
  <c r="L95" i="41" a="1"/>
  <c r="L95" i="41" s="1"/>
  <c r="K95" i="41" a="1"/>
  <c r="K95" i="41" s="1"/>
  <c r="J95" i="41" a="1"/>
  <c r="J95" i="41" s="1"/>
  <c r="AT94" i="41" a="1"/>
  <c r="AT94" i="41" s="1"/>
  <c r="AS94" i="41" a="1"/>
  <c r="AS94" i="41" s="1"/>
  <c r="AR94" i="41" a="1"/>
  <c r="AR94" i="41" s="1"/>
  <c r="AQ94" i="41" a="1"/>
  <c r="AQ94" i="41" s="1"/>
  <c r="AP94" i="41" a="1"/>
  <c r="AP94" i="41" s="1"/>
  <c r="AM94" i="41" a="1"/>
  <c r="AM94" i="41" s="1"/>
  <c r="AL94" i="41" a="1"/>
  <c r="AL94" i="41" s="1"/>
  <c r="AK94" i="41" a="1"/>
  <c r="AK94" i="41" s="1"/>
  <c r="AJ94" i="41" a="1"/>
  <c r="AJ94" i="41" s="1"/>
  <c r="AI94" i="41" a="1"/>
  <c r="AI94" i="41" s="1"/>
  <c r="AH94" i="41" a="1"/>
  <c r="AH94" i="41" s="1"/>
  <c r="AG94" i="41" a="1"/>
  <c r="AG94" i="41" s="1"/>
  <c r="AF94" i="41" a="1"/>
  <c r="AF94" i="41" s="1"/>
  <c r="AE94" i="41" a="1"/>
  <c r="AE94" i="41" s="1"/>
  <c r="AD94" i="41" a="1"/>
  <c r="AD94" i="41" s="1"/>
  <c r="AC94" i="41" a="1"/>
  <c r="AC94" i="41" s="1"/>
  <c r="AB94" i="41" a="1"/>
  <c r="AB94" i="41" s="1"/>
  <c r="AA94" i="41" a="1"/>
  <c r="AA94" i="41" s="1"/>
  <c r="Z94" i="41" a="1"/>
  <c r="Z94" i="41" s="1"/>
  <c r="Y94" i="41" a="1"/>
  <c r="Y94" i="41" s="1"/>
  <c r="X94" i="41" a="1"/>
  <c r="X94" i="41" s="1"/>
  <c r="W94" i="41" a="1"/>
  <c r="W94" i="41" s="1"/>
  <c r="V94" i="41" a="1"/>
  <c r="V94" i="41" s="1"/>
  <c r="U94" i="41" a="1"/>
  <c r="U94" i="41" s="1"/>
  <c r="T94" i="41" a="1"/>
  <c r="T94" i="41" s="1"/>
  <c r="S94" i="41" a="1"/>
  <c r="S94" i="41" s="1"/>
  <c r="R94" i="41" a="1"/>
  <c r="R94" i="41" s="1"/>
  <c r="Q94" i="41" a="1"/>
  <c r="Q94" i="41" s="1"/>
  <c r="P94" i="41" a="1"/>
  <c r="P94" i="41" s="1"/>
  <c r="O94" i="41" a="1"/>
  <c r="O94" i="41" s="1"/>
  <c r="N94" i="41" a="1"/>
  <c r="N94" i="41" s="1"/>
  <c r="M94" i="41" a="1"/>
  <c r="M94" i="41" s="1"/>
  <c r="L94" i="41" a="1"/>
  <c r="L94" i="41" s="1"/>
  <c r="K94" i="41" a="1"/>
  <c r="K94" i="41" s="1"/>
  <c r="J94" i="41" a="1"/>
  <c r="J94" i="41" s="1"/>
  <c r="AT92" i="41" a="1"/>
  <c r="AT92" i="41" s="1"/>
  <c r="AS92" i="41" a="1"/>
  <c r="AS92" i="41" s="1"/>
  <c r="AR92" i="41" a="1"/>
  <c r="AR92" i="41" s="1"/>
  <c r="AQ92" i="41" a="1"/>
  <c r="AQ92" i="41" s="1"/>
  <c r="AP92" i="41" a="1"/>
  <c r="AP92" i="41" s="1"/>
  <c r="AM92" i="41" a="1"/>
  <c r="AM92" i="41" s="1"/>
  <c r="AL92" i="41" a="1"/>
  <c r="AL92" i="41" s="1"/>
  <c r="AK92" i="41" a="1"/>
  <c r="AK92" i="41" s="1"/>
  <c r="AJ92" i="41" a="1"/>
  <c r="AJ92" i="41" s="1"/>
  <c r="AI92" i="41" a="1"/>
  <c r="AI92" i="41" s="1"/>
  <c r="AH92" i="41" a="1"/>
  <c r="AH92" i="41" s="1"/>
  <c r="AG92" i="41" a="1"/>
  <c r="AG92" i="41" s="1"/>
  <c r="AF92" i="41" a="1"/>
  <c r="AF92" i="41" s="1"/>
  <c r="AE92" i="41" a="1"/>
  <c r="AE92" i="41" s="1"/>
  <c r="AD92" i="41" a="1"/>
  <c r="AD92" i="41" s="1"/>
  <c r="AC92" i="41" a="1"/>
  <c r="AC92" i="41" s="1"/>
  <c r="AB92" i="41" a="1"/>
  <c r="AB92" i="41" s="1"/>
  <c r="AA92" i="41" a="1"/>
  <c r="AA92" i="41" s="1"/>
  <c r="Z92" i="41" a="1"/>
  <c r="Z92" i="41" s="1"/>
  <c r="Y92" i="41" a="1"/>
  <c r="Y92" i="41" s="1"/>
  <c r="X92" i="41" a="1"/>
  <c r="X92" i="41" s="1"/>
  <c r="W92" i="41" a="1"/>
  <c r="W92" i="41" s="1"/>
  <c r="V92" i="41" a="1"/>
  <c r="V92" i="41" s="1"/>
  <c r="U92" i="41" a="1"/>
  <c r="U92" i="41" s="1"/>
  <c r="T92" i="41" a="1"/>
  <c r="T92" i="41" s="1"/>
  <c r="S92" i="41" a="1"/>
  <c r="S92" i="41" s="1"/>
  <c r="R92" i="41" a="1"/>
  <c r="R92" i="41" s="1"/>
  <c r="Q92" i="41" a="1"/>
  <c r="Q92" i="41" s="1"/>
  <c r="P92" i="41" a="1"/>
  <c r="P92" i="41" s="1"/>
  <c r="O92" i="41" a="1"/>
  <c r="O92" i="41" s="1"/>
  <c r="N92" i="41" a="1"/>
  <c r="N92" i="41" s="1"/>
  <c r="M92" i="41" a="1"/>
  <c r="M92" i="41" s="1"/>
  <c r="L92" i="41" a="1"/>
  <c r="L92" i="41" s="1"/>
  <c r="K92" i="41" a="1"/>
  <c r="K92" i="41" s="1"/>
  <c r="J92" i="41" a="1"/>
  <c r="J92" i="41" s="1"/>
  <c r="AT91" i="41" a="1"/>
  <c r="AT91" i="41" s="1"/>
  <c r="AS91" i="41" a="1"/>
  <c r="AS91" i="41" s="1"/>
  <c r="AR91" i="41" a="1"/>
  <c r="AR91" i="41" s="1"/>
  <c r="AQ91" i="41" a="1"/>
  <c r="AQ91" i="41" s="1"/>
  <c r="AP91" i="41" a="1"/>
  <c r="AP91" i="41" s="1"/>
  <c r="AM91" i="41" a="1"/>
  <c r="AM91" i="41" s="1"/>
  <c r="AL91" i="41" a="1"/>
  <c r="AL91" i="41" s="1"/>
  <c r="AK91" i="41" a="1"/>
  <c r="AK91" i="41" s="1"/>
  <c r="AJ91" i="41" a="1"/>
  <c r="AJ91" i="41" s="1"/>
  <c r="AI91" i="41" a="1"/>
  <c r="AI91" i="41" s="1"/>
  <c r="AH91" i="41" a="1"/>
  <c r="AH91" i="41" s="1"/>
  <c r="AG91" i="41" a="1"/>
  <c r="AG91" i="41" s="1"/>
  <c r="AF91" i="41" a="1"/>
  <c r="AF91" i="41" s="1"/>
  <c r="AE91" i="41" a="1"/>
  <c r="AE91" i="41" s="1"/>
  <c r="AD91" i="41" a="1"/>
  <c r="AD91" i="41" s="1"/>
  <c r="AC91" i="41" a="1"/>
  <c r="AC91" i="41" s="1"/>
  <c r="AB91" i="41" a="1"/>
  <c r="AB91" i="41" s="1"/>
  <c r="AA91" i="41" a="1"/>
  <c r="AA91" i="41" s="1"/>
  <c r="Z91" i="41" a="1"/>
  <c r="Z91" i="41" s="1"/>
  <c r="Y91" i="41" a="1"/>
  <c r="Y91" i="41" s="1"/>
  <c r="X91" i="41" a="1"/>
  <c r="X91" i="41" s="1"/>
  <c r="W91" i="41" a="1"/>
  <c r="W91" i="41" s="1"/>
  <c r="V91" i="41" a="1"/>
  <c r="V91" i="41" s="1"/>
  <c r="U91" i="41" a="1"/>
  <c r="U91" i="41" s="1"/>
  <c r="T91" i="41" a="1"/>
  <c r="T91" i="41" s="1"/>
  <c r="S91" i="41" a="1"/>
  <c r="S91" i="41" s="1"/>
  <c r="R91" i="41" a="1"/>
  <c r="R91" i="41" s="1"/>
  <c r="Q91" i="41" a="1"/>
  <c r="Q91" i="41" s="1"/>
  <c r="P91" i="41" a="1"/>
  <c r="P91" i="41" s="1"/>
  <c r="O91" i="41" a="1"/>
  <c r="O91" i="41" s="1"/>
  <c r="N91" i="41" a="1"/>
  <c r="N91" i="41" s="1"/>
  <c r="M91" i="41" a="1"/>
  <c r="M91" i="41" s="1"/>
  <c r="L91" i="41" a="1"/>
  <c r="L91" i="41" s="1"/>
  <c r="K91" i="41" a="1"/>
  <c r="K91" i="41" s="1"/>
  <c r="J91" i="41" a="1"/>
  <c r="J91" i="41" s="1"/>
  <c r="AT89" i="41" a="1"/>
  <c r="AT89" i="41" s="1"/>
  <c r="AS89" i="41" a="1"/>
  <c r="AS89" i="41" s="1"/>
  <c r="AR89" i="41" a="1"/>
  <c r="AR89" i="41" s="1"/>
  <c r="AQ89" i="41" a="1"/>
  <c r="AQ89" i="41" s="1"/>
  <c r="AP89" i="41" a="1"/>
  <c r="AP89" i="41" s="1"/>
  <c r="AM89" i="41" a="1"/>
  <c r="AM89" i="41" s="1"/>
  <c r="AL89" i="41" a="1"/>
  <c r="AL89" i="41" s="1"/>
  <c r="AK89" i="41" a="1"/>
  <c r="AK89" i="41" s="1"/>
  <c r="AJ89" i="41" a="1"/>
  <c r="AJ89" i="41" s="1"/>
  <c r="AI89" i="41" a="1"/>
  <c r="AI89" i="41" s="1"/>
  <c r="AH89" i="41" a="1"/>
  <c r="AH89" i="41" s="1"/>
  <c r="AG89" i="41" a="1"/>
  <c r="AG89" i="41" s="1"/>
  <c r="AF89" i="41" a="1"/>
  <c r="AF89" i="41" s="1"/>
  <c r="AE89" i="41" a="1"/>
  <c r="AE89" i="41" s="1"/>
  <c r="AD89" i="41" a="1"/>
  <c r="AD89" i="41" s="1"/>
  <c r="AC89" i="41" a="1"/>
  <c r="AC89" i="41" s="1"/>
  <c r="AB89" i="41" a="1"/>
  <c r="AB89" i="41" s="1"/>
  <c r="AA89" i="41" a="1"/>
  <c r="AA89" i="41" s="1"/>
  <c r="Z89" i="41" a="1"/>
  <c r="Z89" i="41" s="1"/>
  <c r="Y89" i="41" a="1"/>
  <c r="Y89" i="41" s="1"/>
  <c r="X89" i="41" a="1"/>
  <c r="X89" i="41" s="1"/>
  <c r="W89" i="41" a="1"/>
  <c r="W89" i="41" s="1"/>
  <c r="V89" i="41" a="1"/>
  <c r="V89" i="41" s="1"/>
  <c r="U89" i="41" a="1"/>
  <c r="U89" i="41" s="1"/>
  <c r="T89" i="41" a="1"/>
  <c r="T89" i="41" s="1"/>
  <c r="S89" i="41" a="1"/>
  <c r="S89" i="41" s="1"/>
  <c r="R89" i="41" a="1"/>
  <c r="R89" i="41" s="1"/>
  <c r="Q89" i="41" a="1"/>
  <c r="Q89" i="41" s="1"/>
  <c r="P89" i="41" a="1"/>
  <c r="P89" i="41" s="1"/>
  <c r="O89" i="41" a="1"/>
  <c r="O89" i="41" s="1"/>
  <c r="N89" i="41" a="1"/>
  <c r="N89" i="41" s="1"/>
  <c r="M89" i="41" a="1"/>
  <c r="M89" i="41" s="1"/>
  <c r="L89" i="41" a="1"/>
  <c r="L89" i="41" s="1"/>
  <c r="K89" i="41" a="1"/>
  <c r="K89" i="41" s="1"/>
  <c r="J89" i="41" a="1"/>
  <c r="J89" i="41" s="1"/>
  <c r="AT88" i="41" a="1"/>
  <c r="AT88" i="41" s="1"/>
  <c r="AS88" i="41" a="1"/>
  <c r="AS88" i="41" s="1"/>
  <c r="AR88" i="41" a="1"/>
  <c r="AR88" i="41" s="1"/>
  <c r="AQ88" i="41" a="1"/>
  <c r="AQ88" i="41" s="1"/>
  <c r="AP88" i="41" a="1"/>
  <c r="AP88" i="41" s="1"/>
  <c r="AM88" i="41" a="1"/>
  <c r="AM88" i="41" s="1"/>
  <c r="AL88" i="41" a="1"/>
  <c r="AL88" i="41" s="1"/>
  <c r="AK88" i="41" a="1"/>
  <c r="AK88" i="41" s="1"/>
  <c r="AJ88" i="41" a="1"/>
  <c r="AJ88" i="41" s="1"/>
  <c r="AI88" i="41" a="1"/>
  <c r="AI88" i="41" s="1"/>
  <c r="AH88" i="41" a="1"/>
  <c r="AH88" i="41" s="1"/>
  <c r="AG88" i="41" a="1"/>
  <c r="AG88" i="41" s="1"/>
  <c r="AF88" i="41" a="1"/>
  <c r="AF88" i="41" s="1"/>
  <c r="AE88" i="41" a="1"/>
  <c r="AE88" i="41" s="1"/>
  <c r="AD88" i="41" a="1"/>
  <c r="AD88" i="41" s="1"/>
  <c r="AC88" i="41" a="1"/>
  <c r="AC88" i="41" s="1"/>
  <c r="AB88" i="41" a="1"/>
  <c r="AB88" i="41" s="1"/>
  <c r="AA88" i="41" a="1"/>
  <c r="AA88" i="41" s="1"/>
  <c r="Z88" i="41" a="1"/>
  <c r="Z88" i="41" s="1"/>
  <c r="Y88" i="41" a="1"/>
  <c r="Y88" i="41" s="1"/>
  <c r="X88" i="41" a="1"/>
  <c r="X88" i="41" s="1"/>
  <c r="W88" i="41" a="1"/>
  <c r="W88" i="41" s="1"/>
  <c r="V88" i="41" a="1"/>
  <c r="V88" i="41" s="1"/>
  <c r="U88" i="41" a="1"/>
  <c r="U88" i="41" s="1"/>
  <c r="T88" i="41" a="1"/>
  <c r="T88" i="41" s="1"/>
  <c r="S88" i="41" a="1"/>
  <c r="S88" i="41" s="1"/>
  <c r="R88" i="41" a="1"/>
  <c r="R88" i="41" s="1"/>
  <c r="Q88" i="41" a="1"/>
  <c r="Q88" i="41" s="1"/>
  <c r="P88" i="41" a="1"/>
  <c r="P88" i="41" s="1"/>
  <c r="O88" i="41" a="1"/>
  <c r="O88" i="41" s="1"/>
  <c r="N88" i="41" a="1"/>
  <c r="N88" i="41" s="1"/>
  <c r="M88" i="41" a="1"/>
  <c r="M88" i="41" s="1"/>
  <c r="L88" i="41" a="1"/>
  <c r="L88" i="41" s="1"/>
  <c r="K88" i="41" a="1"/>
  <c r="K88" i="41" s="1"/>
  <c r="J88" i="41" a="1"/>
  <c r="J88" i="41" s="1"/>
  <c r="AT86" i="41" a="1"/>
  <c r="AT86" i="41" s="1"/>
  <c r="AS86" i="41" a="1"/>
  <c r="AS86" i="41" s="1"/>
  <c r="AR86" i="41" a="1"/>
  <c r="AR86" i="41" s="1"/>
  <c r="AQ86" i="41" a="1"/>
  <c r="AQ86" i="41" s="1"/>
  <c r="AP86" i="41" a="1"/>
  <c r="AP86" i="41" s="1"/>
  <c r="AM86" i="41" a="1"/>
  <c r="AM86" i="41" s="1"/>
  <c r="AL86" i="41" a="1"/>
  <c r="AL86" i="41" s="1"/>
  <c r="AK86" i="41" a="1"/>
  <c r="AK86" i="41" s="1"/>
  <c r="AJ86" i="41" a="1"/>
  <c r="AJ86" i="41" s="1"/>
  <c r="AI86" i="41" a="1"/>
  <c r="AI86" i="41" s="1"/>
  <c r="AH86" i="41" a="1"/>
  <c r="AH86" i="41" s="1"/>
  <c r="AG86" i="41" a="1"/>
  <c r="AG86" i="41" s="1"/>
  <c r="AF86" i="41" a="1"/>
  <c r="AF86" i="41" s="1"/>
  <c r="AE86" i="41" a="1"/>
  <c r="AE86" i="41" s="1"/>
  <c r="AD86" i="41" a="1"/>
  <c r="AD86" i="41" s="1"/>
  <c r="AC86" i="41" a="1"/>
  <c r="AC86" i="41" s="1"/>
  <c r="AB86" i="41" a="1"/>
  <c r="AB86" i="41" s="1"/>
  <c r="AA86" i="41" a="1"/>
  <c r="AA86" i="41" s="1"/>
  <c r="Z86" i="41" a="1"/>
  <c r="Z86" i="41" s="1"/>
  <c r="Y86" i="41" a="1"/>
  <c r="Y86" i="41" s="1"/>
  <c r="X86" i="41" a="1"/>
  <c r="X86" i="41" s="1"/>
  <c r="W86" i="41" a="1"/>
  <c r="W86" i="41" s="1"/>
  <c r="V86" i="41" a="1"/>
  <c r="V86" i="41" s="1"/>
  <c r="U86" i="41" a="1"/>
  <c r="U86" i="41" s="1"/>
  <c r="T86" i="41" a="1"/>
  <c r="T86" i="41" s="1"/>
  <c r="S86" i="41" a="1"/>
  <c r="S86" i="41" s="1"/>
  <c r="R86" i="41" a="1"/>
  <c r="R86" i="41" s="1"/>
  <c r="Q86" i="41" a="1"/>
  <c r="Q86" i="41" s="1"/>
  <c r="P86" i="41" a="1"/>
  <c r="P86" i="41" s="1"/>
  <c r="O86" i="41" a="1"/>
  <c r="O86" i="41" s="1"/>
  <c r="N86" i="41" a="1"/>
  <c r="N86" i="41" s="1"/>
  <c r="M86" i="41" a="1"/>
  <c r="M86" i="41" s="1"/>
  <c r="L86" i="41" a="1"/>
  <c r="L86" i="41" s="1"/>
  <c r="K86" i="41" a="1"/>
  <c r="K86" i="41" s="1"/>
  <c r="J86" i="41" a="1"/>
  <c r="J86" i="41" s="1"/>
  <c r="AT85" i="41" a="1"/>
  <c r="AT85" i="41" s="1"/>
  <c r="AS85" i="41" a="1"/>
  <c r="AS85" i="41" s="1"/>
  <c r="AR85" i="41" a="1"/>
  <c r="AR85" i="41" s="1"/>
  <c r="AQ85" i="41" a="1"/>
  <c r="AQ85" i="41" s="1"/>
  <c r="AP85" i="41" a="1"/>
  <c r="AP85" i="41" s="1"/>
  <c r="AM85" i="41" a="1"/>
  <c r="AM85" i="41" s="1"/>
  <c r="AL85" i="41" a="1"/>
  <c r="AL85" i="41" s="1"/>
  <c r="AK85" i="41" a="1"/>
  <c r="AK85" i="41" s="1"/>
  <c r="AJ85" i="41" a="1"/>
  <c r="AJ85" i="41" s="1"/>
  <c r="AI85" i="41" a="1"/>
  <c r="AI85" i="41" s="1"/>
  <c r="AH85" i="41" a="1"/>
  <c r="AH85" i="41" s="1"/>
  <c r="AG85" i="41" a="1"/>
  <c r="AG85" i="41" s="1"/>
  <c r="AF85" i="41" a="1"/>
  <c r="AF85" i="41" s="1"/>
  <c r="AE85" i="41" a="1"/>
  <c r="AE85" i="41" s="1"/>
  <c r="AD85" i="41" a="1"/>
  <c r="AD85" i="41" s="1"/>
  <c r="AC85" i="41" a="1"/>
  <c r="AC85" i="41" s="1"/>
  <c r="AB85" i="41" a="1"/>
  <c r="AB85" i="41" s="1"/>
  <c r="AA85" i="41" a="1"/>
  <c r="AA85" i="41" s="1"/>
  <c r="Z85" i="41" a="1"/>
  <c r="Z85" i="41" s="1"/>
  <c r="Y85" i="41" a="1"/>
  <c r="Y85" i="41" s="1"/>
  <c r="X85" i="41" a="1"/>
  <c r="X85" i="41" s="1"/>
  <c r="W85" i="41" a="1"/>
  <c r="W85" i="41" s="1"/>
  <c r="V85" i="41" a="1"/>
  <c r="V85" i="41" s="1"/>
  <c r="U85" i="41" a="1"/>
  <c r="U85" i="41" s="1"/>
  <c r="T85" i="41" a="1"/>
  <c r="T85" i="41" s="1"/>
  <c r="S85" i="41" a="1"/>
  <c r="S85" i="41" s="1"/>
  <c r="R85" i="41" a="1"/>
  <c r="R85" i="41" s="1"/>
  <c r="Q85" i="41" a="1"/>
  <c r="Q85" i="41" s="1"/>
  <c r="P85" i="41" a="1"/>
  <c r="P85" i="41" s="1"/>
  <c r="O85" i="41" a="1"/>
  <c r="O85" i="41" s="1"/>
  <c r="N85" i="41" a="1"/>
  <c r="N85" i="41" s="1"/>
  <c r="M85" i="41" a="1"/>
  <c r="M85" i="41" s="1"/>
  <c r="L85" i="41" a="1"/>
  <c r="L85" i="41" s="1"/>
  <c r="K85" i="41" a="1"/>
  <c r="K85" i="41" s="1"/>
  <c r="J85" i="41" a="1"/>
  <c r="J85" i="41" s="1"/>
  <c r="AT83" i="41" a="1"/>
  <c r="AT83" i="41" s="1"/>
  <c r="AS83" i="41" a="1"/>
  <c r="AS83" i="41" s="1"/>
  <c r="AR83" i="41" a="1"/>
  <c r="AR83" i="41" s="1"/>
  <c r="AQ83" i="41" a="1"/>
  <c r="AQ83" i="41" s="1"/>
  <c r="AP83" i="41" a="1"/>
  <c r="AP83" i="41" s="1"/>
  <c r="AM83" i="41" a="1"/>
  <c r="AM83" i="41" s="1"/>
  <c r="AL83" i="41" a="1"/>
  <c r="AL83" i="41" s="1"/>
  <c r="AK83" i="41" a="1"/>
  <c r="AK83" i="41" s="1"/>
  <c r="AJ83" i="41" a="1"/>
  <c r="AJ83" i="41" s="1"/>
  <c r="AI83" i="41" a="1"/>
  <c r="AI83" i="41" s="1"/>
  <c r="AH83" i="41" a="1"/>
  <c r="AH83" i="41" s="1"/>
  <c r="AG83" i="41" a="1"/>
  <c r="AG83" i="41" s="1"/>
  <c r="AF83" i="41" a="1"/>
  <c r="AF83" i="41" s="1"/>
  <c r="AE83" i="41" a="1"/>
  <c r="AE83" i="41" s="1"/>
  <c r="AD83" i="41" a="1"/>
  <c r="AD83" i="41" s="1"/>
  <c r="AC83" i="41" a="1"/>
  <c r="AC83" i="41" s="1"/>
  <c r="AB83" i="41" a="1"/>
  <c r="AB83" i="41" s="1"/>
  <c r="AA83" i="41" a="1"/>
  <c r="AA83" i="41" s="1"/>
  <c r="Z83" i="41" a="1"/>
  <c r="Z83" i="41" s="1"/>
  <c r="Y83" i="41" a="1"/>
  <c r="Y83" i="41" s="1"/>
  <c r="X83" i="41" a="1"/>
  <c r="X83" i="41" s="1"/>
  <c r="W83" i="41" a="1"/>
  <c r="W83" i="41" s="1"/>
  <c r="V83" i="41" a="1"/>
  <c r="V83" i="41" s="1"/>
  <c r="U83" i="41" a="1"/>
  <c r="U83" i="41" s="1"/>
  <c r="T83" i="41" a="1"/>
  <c r="T83" i="41" s="1"/>
  <c r="S83" i="41" a="1"/>
  <c r="S83" i="41" s="1"/>
  <c r="R83" i="41" a="1"/>
  <c r="R83" i="41" s="1"/>
  <c r="Q83" i="41" a="1"/>
  <c r="Q83" i="41" s="1"/>
  <c r="P83" i="41" a="1"/>
  <c r="P83" i="41" s="1"/>
  <c r="O83" i="41" a="1"/>
  <c r="O83" i="41" s="1"/>
  <c r="N83" i="41" a="1"/>
  <c r="N83" i="41" s="1"/>
  <c r="M83" i="41" a="1"/>
  <c r="M83" i="41" s="1"/>
  <c r="L83" i="41" a="1"/>
  <c r="L83" i="41" s="1"/>
  <c r="K83" i="41" a="1"/>
  <c r="K83" i="41" s="1"/>
  <c r="J83" i="41" a="1"/>
  <c r="J83" i="41" s="1"/>
  <c r="AT82" i="41" a="1"/>
  <c r="AT82" i="41" s="1"/>
  <c r="AS82" i="41" a="1"/>
  <c r="AS82" i="41" s="1"/>
  <c r="AR82" i="41" a="1"/>
  <c r="AR82" i="41" s="1"/>
  <c r="AQ82" i="41" a="1"/>
  <c r="AQ82" i="41" s="1"/>
  <c r="AP82" i="41" a="1"/>
  <c r="AP82" i="41" s="1"/>
  <c r="AM82" i="41" a="1"/>
  <c r="AM82" i="41" s="1"/>
  <c r="AL82" i="41" a="1"/>
  <c r="AL82" i="41" s="1"/>
  <c r="AK82" i="41" a="1"/>
  <c r="AK82" i="41" s="1"/>
  <c r="AJ82" i="41" a="1"/>
  <c r="AJ82" i="41" s="1"/>
  <c r="AI82" i="41" a="1"/>
  <c r="AI82" i="41" s="1"/>
  <c r="AH82" i="41" a="1"/>
  <c r="AH82" i="41" s="1"/>
  <c r="AG82" i="41" a="1"/>
  <c r="AG82" i="41" s="1"/>
  <c r="AF82" i="41" a="1"/>
  <c r="AF82" i="41" s="1"/>
  <c r="AE82" i="41" a="1"/>
  <c r="AE82" i="41" s="1"/>
  <c r="AD82" i="41" a="1"/>
  <c r="AD82" i="41" s="1"/>
  <c r="AC82" i="41" a="1"/>
  <c r="AC82" i="41" s="1"/>
  <c r="AB82" i="41" a="1"/>
  <c r="AB82" i="41" s="1"/>
  <c r="AA82" i="41" a="1"/>
  <c r="AA82" i="41" s="1"/>
  <c r="Z82" i="41" a="1"/>
  <c r="Z82" i="41" s="1"/>
  <c r="Y82" i="41" a="1"/>
  <c r="Y82" i="41" s="1"/>
  <c r="X82" i="41" a="1"/>
  <c r="X82" i="41" s="1"/>
  <c r="W82" i="41" a="1"/>
  <c r="W82" i="41" s="1"/>
  <c r="V82" i="41" a="1"/>
  <c r="V82" i="41" s="1"/>
  <c r="U82" i="41" a="1"/>
  <c r="U82" i="41" s="1"/>
  <c r="T82" i="41" a="1"/>
  <c r="T82" i="41" s="1"/>
  <c r="S82" i="41" a="1"/>
  <c r="S82" i="41" s="1"/>
  <c r="R82" i="41" a="1"/>
  <c r="R82" i="41" s="1"/>
  <c r="Q82" i="41" a="1"/>
  <c r="Q82" i="41" s="1"/>
  <c r="P82" i="41" a="1"/>
  <c r="P82" i="41" s="1"/>
  <c r="O82" i="41" a="1"/>
  <c r="O82" i="41" s="1"/>
  <c r="N82" i="41" a="1"/>
  <c r="N82" i="41" s="1"/>
  <c r="M82" i="41" a="1"/>
  <c r="M82" i="41" s="1"/>
  <c r="L82" i="41" a="1"/>
  <c r="L82" i="41" s="1"/>
  <c r="K82" i="41" a="1"/>
  <c r="K82" i="41" s="1"/>
  <c r="J82" i="41" a="1"/>
  <c r="J82" i="41" s="1"/>
  <c r="AT80" i="41" a="1"/>
  <c r="AT80" i="41" s="1"/>
  <c r="AS80" i="41" a="1"/>
  <c r="AS80" i="41" s="1"/>
  <c r="AR80" i="41" a="1"/>
  <c r="AR80" i="41" s="1"/>
  <c r="AQ80" i="41" a="1"/>
  <c r="AQ80" i="41" s="1"/>
  <c r="AP80" i="41" a="1"/>
  <c r="AP80" i="41" s="1"/>
  <c r="AM80" i="41" a="1"/>
  <c r="AM80" i="41" s="1"/>
  <c r="AL80" i="41" a="1"/>
  <c r="AL80" i="41" s="1"/>
  <c r="AK80" i="41" a="1"/>
  <c r="AK80" i="41" s="1"/>
  <c r="AJ80" i="41" a="1"/>
  <c r="AJ80" i="41" s="1"/>
  <c r="AI80" i="41" a="1"/>
  <c r="AI80" i="41" s="1"/>
  <c r="AH80" i="41" a="1"/>
  <c r="AH80" i="41" s="1"/>
  <c r="AG80" i="41" a="1"/>
  <c r="AG80" i="41" s="1"/>
  <c r="AF80" i="41" a="1"/>
  <c r="AF80" i="41" s="1"/>
  <c r="AE80" i="41" a="1"/>
  <c r="AE80" i="41" s="1"/>
  <c r="AD80" i="41" a="1"/>
  <c r="AD80" i="41" s="1"/>
  <c r="AC80" i="41" a="1"/>
  <c r="AC80" i="41" s="1"/>
  <c r="AB80" i="41" a="1"/>
  <c r="AB80" i="41" s="1"/>
  <c r="AA80" i="41" a="1"/>
  <c r="AA80" i="41" s="1"/>
  <c r="Z80" i="41" a="1"/>
  <c r="Z80" i="41" s="1"/>
  <c r="Y80" i="41" a="1"/>
  <c r="Y80" i="41" s="1"/>
  <c r="X80" i="41" a="1"/>
  <c r="X80" i="41" s="1"/>
  <c r="W80" i="41" a="1"/>
  <c r="W80" i="41" s="1"/>
  <c r="V80" i="41" a="1"/>
  <c r="V80" i="41" s="1"/>
  <c r="U80" i="41" a="1"/>
  <c r="U80" i="41" s="1"/>
  <c r="T80" i="41" a="1"/>
  <c r="T80" i="41" s="1"/>
  <c r="S80" i="41" a="1"/>
  <c r="S80" i="41" s="1"/>
  <c r="R80" i="41" a="1"/>
  <c r="R80" i="41" s="1"/>
  <c r="Q80" i="41" a="1"/>
  <c r="Q80" i="41" s="1"/>
  <c r="P80" i="41" a="1"/>
  <c r="P80" i="41" s="1"/>
  <c r="O80" i="41" a="1"/>
  <c r="O80" i="41" s="1"/>
  <c r="N80" i="41" a="1"/>
  <c r="N80" i="41" s="1"/>
  <c r="M80" i="41" a="1"/>
  <c r="M80" i="41" s="1"/>
  <c r="L80" i="41" a="1"/>
  <c r="L80" i="41" s="1"/>
  <c r="K80" i="41" a="1"/>
  <c r="K80" i="41" s="1"/>
  <c r="J80" i="41" a="1"/>
  <c r="J80" i="41" s="1"/>
  <c r="AT79" i="41" a="1"/>
  <c r="AT79" i="41" s="1"/>
  <c r="AS79" i="41" a="1"/>
  <c r="AS79" i="41" s="1"/>
  <c r="AR79" i="41" a="1"/>
  <c r="AR79" i="41" s="1"/>
  <c r="AQ79" i="41" a="1"/>
  <c r="AQ79" i="41" s="1"/>
  <c r="AP79" i="41" a="1"/>
  <c r="AP79" i="41" s="1"/>
  <c r="AM79" i="41" a="1"/>
  <c r="AM79" i="41" s="1"/>
  <c r="AL79" i="41" a="1"/>
  <c r="AL79" i="41" s="1"/>
  <c r="AK79" i="41" a="1"/>
  <c r="AK79" i="41" s="1"/>
  <c r="AJ79" i="41" a="1"/>
  <c r="AJ79" i="41" s="1"/>
  <c r="AI79" i="41" a="1"/>
  <c r="AI79" i="41" s="1"/>
  <c r="AH79" i="41" a="1"/>
  <c r="AH79" i="41" s="1"/>
  <c r="AG79" i="41" a="1"/>
  <c r="AG79" i="41" s="1"/>
  <c r="AF79" i="41" a="1"/>
  <c r="AF79" i="41" s="1"/>
  <c r="AE79" i="41" a="1"/>
  <c r="AE79" i="41" s="1"/>
  <c r="AD79" i="41" a="1"/>
  <c r="AD79" i="41" s="1"/>
  <c r="AC79" i="41" a="1"/>
  <c r="AC79" i="41" s="1"/>
  <c r="AB79" i="41" a="1"/>
  <c r="AB79" i="41" s="1"/>
  <c r="AA79" i="41" a="1"/>
  <c r="AA79" i="41" s="1"/>
  <c r="Z79" i="41" a="1"/>
  <c r="Z79" i="41" s="1"/>
  <c r="Y79" i="41" a="1"/>
  <c r="Y79" i="41" s="1"/>
  <c r="X79" i="41" a="1"/>
  <c r="X79" i="41" s="1"/>
  <c r="W79" i="41" a="1"/>
  <c r="W79" i="41" s="1"/>
  <c r="V79" i="41" a="1"/>
  <c r="V79" i="41" s="1"/>
  <c r="U79" i="41" a="1"/>
  <c r="U79" i="41" s="1"/>
  <c r="T79" i="41" a="1"/>
  <c r="T79" i="41" s="1"/>
  <c r="S79" i="41" a="1"/>
  <c r="S79" i="41" s="1"/>
  <c r="R79" i="41" a="1"/>
  <c r="R79" i="41" s="1"/>
  <c r="Q79" i="41" a="1"/>
  <c r="Q79" i="41" s="1"/>
  <c r="P79" i="41" a="1"/>
  <c r="P79" i="41" s="1"/>
  <c r="O79" i="41" a="1"/>
  <c r="O79" i="41" s="1"/>
  <c r="N79" i="41" a="1"/>
  <c r="N79" i="41" s="1"/>
  <c r="M79" i="41" a="1"/>
  <c r="M79" i="41" s="1"/>
  <c r="L79" i="41" a="1"/>
  <c r="L79" i="41" s="1"/>
  <c r="K79" i="41" a="1"/>
  <c r="K79" i="41" s="1"/>
  <c r="J79" i="41" a="1"/>
  <c r="J79" i="41" s="1"/>
  <c r="AT77" i="41" a="1"/>
  <c r="AT77" i="41" s="1"/>
  <c r="AS77" i="41" a="1"/>
  <c r="AS77" i="41" s="1"/>
  <c r="AR77" i="41" a="1"/>
  <c r="AR77" i="41" s="1"/>
  <c r="AQ77" i="41" a="1"/>
  <c r="AQ77" i="41" s="1"/>
  <c r="AP77" i="41" a="1"/>
  <c r="AP77" i="41" s="1"/>
  <c r="AM77" i="41" a="1"/>
  <c r="AM77" i="41" s="1"/>
  <c r="AL77" i="41" a="1"/>
  <c r="AL77" i="41" s="1"/>
  <c r="AK77" i="41" a="1"/>
  <c r="AK77" i="41" s="1"/>
  <c r="AJ77" i="41" a="1"/>
  <c r="AJ77" i="41" s="1"/>
  <c r="AI77" i="41" a="1"/>
  <c r="AI77" i="41" s="1"/>
  <c r="AH77" i="41" a="1"/>
  <c r="AH77" i="41" s="1"/>
  <c r="AG77" i="41" a="1"/>
  <c r="AG77" i="41" s="1"/>
  <c r="AF77" i="41" a="1"/>
  <c r="AF77" i="41" s="1"/>
  <c r="AE77" i="41" a="1"/>
  <c r="AE77" i="41" s="1"/>
  <c r="AD77" i="41" a="1"/>
  <c r="AD77" i="41" s="1"/>
  <c r="AC77" i="41" a="1"/>
  <c r="AC77" i="41" s="1"/>
  <c r="AB77" i="41" a="1"/>
  <c r="AB77" i="41" s="1"/>
  <c r="AA77" i="41" a="1"/>
  <c r="AA77" i="41" s="1"/>
  <c r="Z77" i="41" a="1"/>
  <c r="Z77" i="41" s="1"/>
  <c r="Y77" i="41" a="1"/>
  <c r="Y77" i="41" s="1"/>
  <c r="X77" i="41" a="1"/>
  <c r="X77" i="41" s="1"/>
  <c r="W77" i="41" a="1"/>
  <c r="W77" i="41" s="1"/>
  <c r="V77" i="41" a="1"/>
  <c r="V77" i="41" s="1"/>
  <c r="U77" i="41" a="1"/>
  <c r="U77" i="41" s="1"/>
  <c r="T77" i="41" a="1"/>
  <c r="T77" i="41" s="1"/>
  <c r="S77" i="41" a="1"/>
  <c r="S77" i="41" s="1"/>
  <c r="R77" i="41" a="1"/>
  <c r="R77" i="41" s="1"/>
  <c r="Q77" i="41" a="1"/>
  <c r="Q77" i="41" s="1"/>
  <c r="P77" i="41" a="1"/>
  <c r="P77" i="41" s="1"/>
  <c r="O77" i="41" a="1"/>
  <c r="O77" i="41" s="1"/>
  <c r="N77" i="41" a="1"/>
  <c r="N77" i="41" s="1"/>
  <c r="M77" i="41" a="1"/>
  <c r="M77" i="41" s="1"/>
  <c r="L77" i="41" a="1"/>
  <c r="L77" i="41" s="1"/>
  <c r="K77" i="41" a="1"/>
  <c r="K77" i="41" s="1"/>
  <c r="J77" i="41" a="1"/>
  <c r="J77" i="41" s="1"/>
  <c r="AT76" i="41" a="1"/>
  <c r="AT76" i="41" s="1"/>
  <c r="AS76" i="41" a="1"/>
  <c r="AS76" i="41" s="1"/>
  <c r="AR76" i="41" a="1"/>
  <c r="AR76" i="41" s="1"/>
  <c r="AQ76" i="41" a="1"/>
  <c r="AQ76" i="41" s="1"/>
  <c r="AP76" i="41" a="1"/>
  <c r="AP76" i="41" s="1"/>
  <c r="AM76" i="41" a="1"/>
  <c r="AM76" i="41" s="1"/>
  <c r="AL76" i="41" a="1"/>
  <c r="AL76" i="41" s="1"/>
  <c r="AK76" i="41" a="1"/>
  <c r="AK76" i="41" s="1"/>
  <c r="AJ76" i="41" a="1"/>
  <c r="AJ76" i="41" s="1"/>
  <c r="AI76" i="41" a="1"/>
  <c r="AI76" i="41" s="1"/>
  <c r="AH76" i="41" a="1"/>
  <c r="AH76" i="41" s="1"/>
  <c r="AG76" i="41" a="1"/>
  <c r="AG76" i="41" s="1"/>
  <c r="AF76" i="41" a="1"/>
  <c r="AF76" i="41" s="1"/>
  <c r="AE76" i="41" a="1"/>
  <c r="AE76" i="41" s="1"/>
  <c r="AD76" i="41" a="1"/>
  <c r="AD76" i="41" s="1"/>
  <c r="AC76" i="41" a="1"/>
  <c r="AC76" i="41" s="1"/>
  <c r="AB76" i="41" a="1"/>
  <c r="AB76" i="41" s="1"/>
  <c r="AA76" i="41" a="1"/>
  <c r="AA76" i="41" s="1"/>
  <c r="Z76" i="41" a="1"/>
  <c r="Z76" i="41" s="1"/>
  <c r="Y76" i="41" a="1"/>
  <c r="Y76" i="41" s="1"/>
  <c r="X76" i="41" a="1"/>
  <c r="X76" i="41" s="1"/>
  <c r="W76" i="41" a="1"/>
  <c r="W76" i="41" s="1"/>
  <c r="V76" i="41" a="1"/>
  <c r="V76" i="41" s="1"/>
  <c r="U76" i="41" a="1"/>
  <c r="U76" i="41" s="1"/>
  <c r="T76" i="41" a="1"/>
  <c r="T76" i="41" s="1"/>
  <c r="S76" i="41" a="1"/>
  <c r="S76" i="41" s="1"/>
  <c r="R76" i="41" a="1"/>
  <c r="R76" i="41" s="1"/>
  <c r="Q76" i="41" a="1"/>
  <c r="Q76" i="41" s="1"/>
  <c r="P76" i="41" a="1"/>
  <c r="P76" i="41" s="1"/>
  <c r="O76" i="41" a="1"/>
  <c r="O76" i="41" s="1"/>
  <c r="N76" i="41" a="1"/>
  <c r="N76" i="41" s="1"/>
  <c r="M76" i="41" a="1"/>
  <c r="M76" i="41" s="1"/>
  <c r="L76" i="41" a="1"/>
  <c r="L76" i="41" s="1"/>
  <c r="K76" i="41" a="1"/>
  <c r="K76" i="41" s="1"/>
  <c r="J76" i="41" a="1"/>
  <c r="J76" i="41" s="1"/>
  <c r="AT74" i="41" a="1"/>
  <c r="AT74" i="41" s="1"/>
  <c r="AS74" i="41" a="1"/>
  <c r="AS74" i="41" s="1"/>
  <c r="AR74" i="41" a="1"/>
  <c r="AR74" i="41" s="1"/>
  <c r="AQ74" i="41" a="1"/>
  <c r="AQ74" i="41" s="1"/>
  <c r="AP74" i="41" a="1"/>
  <c r="AP74" i="41" s="1"/>
  <c r="AM74" i="41" a="1"/>
  <c r="AM74" i="41" s="1"/>
  <c r="AL74" i="41" a="1"/>
  <c r="AL74" i="41" s="1"/>
  <c r="AK74" i="41" a="1"/>
  <c r="AK74" i="41" s="1"/>
  <c r="AJ74" i="41" a="1"/>
  <c r="AJ74" i="41" s="1"/>
  <c r="AI74" i="41" a="1"/>
  <c r="AI74" i="41" s="1"/>
  <c r="AH74" i="41" a="1"/>
  <c r="AH74" i="41" s="1"/>
  <c r="AG74" i="41" a="1"/>
  <c r="AG74" i="41" s="1"/>
  <c r="AF74" i="41" a="1"/>
  <c r="AF74" i="41" s="1"/>
  <c r="AE74" i="41" a="1"/>
  <c r="AE74" i="41" s="1"/>
  <c r="AD74" i="41" a="1"/>
  <c r="AD74" i="41" s="1"/>
  <c r="AC74" i="41" a="1"/>
  <c r="AC74" i="41" s="1"/>
  <c r="AB74" i="41" a="1"/>
  <c r="AB74" i="41" s="1"/>
  <c r="AA74" i="41" a="1"/>
  <c r="AA74" i="41" s="1"/>
  <c r="Z74" i="41" a="1"/>
  <c r="Z74" i="41" s="1"/>
  <c r="Y74" i="41" a="1"/>
  <c r="Y74" i="41" s="1"/>
  <c r="X74" i="41" a="1"/>
  <c r="X74" i="41" s="1"/>
  <c r="W74" i="41" a="1"/>
  <c r="W74" i="41" s="1"/>
  <c r="V74" i="41" a="1"/>
  <c r="V74" i="41" s="1"/>
  <c r="U74" i="41" a="1"/>
  <c r="U74" i="41" s="1"/>
  <c r="T74" i="41" a="1"/>
  <c r="T74" i="41" s="1"/>
  <c r="S74" i="41" a="1"/>
  <c r="S74" i="41" s="1"/>
  <c r="R74" i="41" a="1"/>
  <c r="R74" i="41" s="1"/>
  <c r="Q74" i="41" a="1"/>
  <c r="Q74" i="41" s="1"/>
  <c r="P74" i="41" a="1"/>
  <c r="P74" i="41" s="1"/>
  <c r="O74" i="41" a="1"/>
  <c r="O74" i="41" s="1"/>
  <c r="N74" i="41" a="1"/>
  <c r="N74" i="41" s="1"/>
  <c r="M74" i="41" a="1"/>
  <c r="M74" i="41" s="1"/>
  <c r="L74" i="41" a="1"/>
  <c r="L74" i="41" s="1"/>
  <c r="K74" i="41" a="1"/>
  <c r="K74" i="41" s="1"/>
  <c r="J74" i="41" a="1"/>
  <c r="J74" i="41" s="1"/>
  <c r="AT73" i="41" a="1"/>
  <c r="AT73" i="41" s="1"/>
  <c r="AS73" i="41" a="1"/>
  <c r="AS73" i="41" s="1"/>
  <c r="AR73" i="41" a="1"/>
  <c r="AR73" i="41" s="1"/>
  <c r="AQ73" i="41" a="1"/>
  <c r="AQ73" i="41" s="1"/>
  <c r="AP73" i="41" a="1"/>
  <c r="AP73" i="41" s="1"/>
  <c r="AM73" i="41" a="1"/>
  <c r="AM73" i="41" s="1"/>
  <c r="AL73" i="41" a="1"/>
  <c r="AL73" i="41" s="1"/>
  <c r="AK73" i="41" a="1"/>
  <c r="AK73" i="41" s="1"/>
  <c r="AJ73" i="41" a="1"/>
  <c r="AJ73" i="41" s="1"/>
  <c r="AI73" i="41" a="1"/>
  <c r="AI73" i="41" s="1"/>
  <c r="AH73" i="41" a="1"/>
  <c r="AH73" i="41" s="1"/>
  <c r="AG73" i="41" a="1"/>
  <c r="AG73" i="41" s="1"/>
  <c r="AF73" i="41" a="1"/>
  <c r="AF73" i="41" s="1"/>
  <c r="AE73" i="41" a="1"/>
  <c r="AE73" i="41" s="1"/>
  <c r="AD73" i="41" a="1"/>
  <c r="AD73" i="41" s="1"/>
  <c r="AC73" i="41" a="1"/>
  <c r="AC73" i="41" s="1"/>
  <c r="AB73" i="41" a="1"/>
  <c r="AB73" i="41" s="1"/>
  <c r="AA73" i="41" a="1"/>
  <c r="AA73" i="41" s="1"/>
  <c r="Z73" i="41" a="1"/>
  <c r="Z73" i="41" s="1"/>
  <c r="Y73" i="41" a="1"/>
  <c r="Y73" i="41" s="1"/>
  <c r="X73" i="41" a="1"/>
  <c r="X73" i="41" s="1"/>
  <c r="W73" i="41" a="1"/>
  <c r="W73" i="41" s="1"/>
  <c r="V73" i="41" a="1"/>
  <c r="V73" i="41" s="1"/>
  <c r="U73" i="41" a="1"/>
  <c r="U73" i="41" s="1"/>
  <c r="T73" i="41" a="1"/>
  <c r="T73" i="41" s="1"/>
  <c r="S73" i="41" a="1"/>
  <c r="S73" i="41" s="1"/>
  <c r="R73" i="41" a="1"/>
  <c r="R73" i="41" s="1"/>
  <c r="Q73" i="41" a="1"/>
  <c r="Q73" i="41" s="1"/>
  <c r="P73" i="41" a="1"/>
  <c r="P73" i="41" s="1"/>
  <c r="O73" i="41" a="1"/>
  <c r="O73" i="41" s="1"/>
  <c r="N73" i="41" a="1"/>
  <c r="N73" i="41" s="1"/>
  <c r="M73" i="41" a="1"/>
  <c r="M73" i="41" s="1"/>
  <c r="L73" i="41" a="1"/>
  <c r="L73" i="41" s="1"/>
  <c r="K73" i="41" a="1"/>
  <c r="K73" i="41" s="1"/>
  <c r="J73" i="41" a="1"/>
  <c r="J73" i="41" s="1"/>
  <c r="AT71" i="41" a="1"/>
  <c r="AT71" i="41" s="1"/>
  <c r="AS71" i="41" a="1"/>
  <c r="AS71" i="41" s="1"/>
  <c r="AR71" i="41" a="1"/>
  <c r="AR71" i="41" s="1"/>
  <c r="AQ71" i="41" a="1"/>
  <c r="AQ71" i="41" s="1"/>
  <c r="AP71" i="41" a="1"/>
  <c r="AP71" i="41" s="1"/>
  <c r="AM71" i="41" a="1"/>
  <c r="AM71" i="41" s="1"/>
  <c r="AL71" i="41" a="1"/>
  <c r="AL71" i="41" s="1"/>
  <c r="AK71" i="41" a="1"/>
  <c r="AK71" i="41" s="1"/>
  <c r="AJ71" i="41" a="1"/>
  <c r="AJ71" i="41" s="1"/>
  <c r="AI71" i="41" a="1"/>
  <c r="AI71" i="41" s="1"/>
  <c r="AH71" i="41" a="1"/>
  <c r="AH71" i="41" s="1"/>
  <c r="AG71" i="41" a="1"/>
  <c r="AG71" i="41" s="1"/>
  <c r="AF71" i="41" a="1"/>
  <c r="AF71" i="41" s="1"/>
  <c r="AE71" i="41" a="1"/>
  <c r="AE71" i="41" s="1"/>
  <c r="AD71" i="41" a="1"/>
  <c r="AD71" i="41" s="1"/>
  <c r="AC71" i="41" a="1"/>
  <c r="AC71" i="41" s="1"/>
  <c r="AB71" i="41" a="1"/>
  <c r="AB71" i="41" s="1"/>
  <c r="AA71" i="41" a="1"/>
  <c r="AA71" i="41" s="1"/>
  <c r="Z71" i="41" a="1"/>
  <c r="Z71" i="41" s="1"/>
  <c r="Y71" i="41" a="1"/>
  <c r="Y71" i="41" s="1"/>
  <c r="X71" i="41" a="1"/>
  <c r="X71" i="41" s="1"/>
  <c r="W71" i="41" a="1"/>
  <c r="W71" i="41" s="1"/>
  <c r="V71" i="41" a="1"/>
  <c r="V71" i="41" s="1"/>
  <c r="U71" i="41" a="1"/>
  <c r="U71" i="41" s="1"/>
  <c r="T71" i="41" a="1"/>
  <c r="T71" i="41" s="1"/>
  <c r="S71" i="41" a="1"/>
  <c r="S71" i="41" s="1"/>
  <c r="R71" i="41" a="1"/>
  <c r="R71" i="41" s="1"/>
  <c r="Q71" i="41" a="1"/>
  <c r="Q71" i="41" s="1"/>
  <c r="P71" i="41" a="1"/>
  <c r="P71" i="41" s="1"/>
  <c r="O71" i="41" a="1"/>
  <c r="O71" i="41" s="1"/>
  <c r="N71" i="41" a="1"/>
  <c r="N71" i="41" s="1"/>
  <c r="M71" i="41" a="1"/>
  <c r="M71" i="41" s="1"/>
  <c r="L71" i="41" a="1"/>
  <c r="L71" i="41" s="1"/>
  <c r="K71" i="41" a="1"/>
  <c r="K71" i="41" s="1"/>
  <c r="J71" i="41" a="1"/>
  <c r="J71" i="41" s="1"/>
  <c r="AT70" i="41" a="1"/>
  <c r="AT70" i="41" s="1"/>
  <c r="AS70" i="41" a="1"/>
  <c r="AS70" i="41" s="1"/>
  <c r="AR70" i="41" a="1"/>
  <c r="AR70" i="41" s="1"/>
  <c r="AQ70" i="41" a="1"/>
  <c r="AQ70" i="41" s="1"/>
  <c r="AP70" i="41" a="1"/>
  <c r="AP70" i="41" s="1"/>
  <c r="AM70" i="41" a="1"/>
  <c r="AM70" i="41" s="1"/>
  <c r="AL70" i="41" a="1"/>
  <c r="AL70" i="41" s="1"/>
  <c r="AK70" i="41" a="1"/>
  <c r="AK70" i="41" s="1"/>
  <c r="AJ70" i="41" a="1"/>
  <c r="AJ70" i="41" s="1"/>
  <c r="AI70" i="41" a="1"/>
  <c r="AI70" i="41" s="1"/>
  <c r="AH70" i="41" a="1"/>
  <c r="AH70" i="41" s="1"/>
  <c r="AG70" i="41" a="1"/>
  <c r="AG70" i="41" s="1"/>
  <c r="AF70" i="41" a="1"/>
  <c r="AF70" i="41" s="1"/>
  <c r="AE70" i="41" a="1"/>
  <c r="AE70" i="41" s="1"/>
  <c r="AD70" i="41" a="1"/>
  <c r="AD70" i="41" s="1"/>
  <c r="AC70" i="41" a="1"/>
  <c r="AC70" i="41" s="1"/>
  <c r="AB70" i="41" a="1"/>
  <c r="AB70" i="41" s="1"/>
  <c r="AA70" i="41" a="1"/>
  <c r="AA70" i="41" s="1"/>
  <c r="Z70" i="41" a="1"/>
  <c r="Z70" i="41" s="1"/>
  <c r="Y70" i="41" a="1"/>
  <c r="Y70" i="41" s="1"/>
  <c r="X70" i="41" a="1"/>
  <c r="X70" i="41" s="1"/>
  <c r="W70" i="41" a="1"/>
  <c r="W70" i="41" s="1"/>
  <c r="V70" i="41" a="1"/>
  <c r="V70" i="41" s="1"/>
  <c r="U70" i="41" a="1"/>
  <c r="U70" i="41" s="1"/>
  <c r="T70" i="41" a="1"/>
  <c r="T70" i="41" s="1"/>
  <c r="S70" i="41" a="1"/>
  <c r="S70" i="41" s="1"/>
  <c r="R70" i="41" a="1"/>
  <c r="R70" i="41" s="1"/>
  <c r="Q70" i="41" a="1"/>
  <c r="Q70" i="41" s="1"/>
  <c r="P70" i="41" a="1"/>
  <c r="P70" i="41" s="1"/>
  <c r="O70" i="41" a="1"/>
  <c r="O70" i="41" s="1"/>
  <c r="N70" i="41" a="1"/>
  <c r="N70" i="41" s="1"/>
  <c r="M70" i="41" a="1"/>
  <c r="M70" i="41" s="1"/>
  <c r="L70" i="41" a="1"/>
  <c r="L70" i="41" s="1"/>
  <c r="K70" i="41" a="1"/>
  <c r="K70" i="41" s="1"/>
  <c r="J70" i="41" a="1"/>
  <c r="J70" i="41" s="1"/>
  <c r="AT68" i="41" a="1"/>
  <c r="AT68" i="41" s="1"/>
  <c r="AS68" i="41" a="1"/>
  <c r="AS68" i="41" s="1"/>
  <c r="AR68" i="41" a="1"/>
  <c r="AR68" i="41" s="1"/>
  <c r="AQ68" i="41" a="1"/>
  <c r="AQ68" i="41" s="1"/>
  <c r="AP68" i="41" a="1"/>
  <c r="AP68" i="41" s="1"/>
  <c r="AM68" i="41" a="1"/>
  <c r="AM68" i="41" s="1"/>
  <c r="AL68" i="41" a="1"/>
  <c r="AL68" i="41" s="1"/>
  <c r="AK68" i="41" a="1"/>
  <c r="AK68" i="41" s="1"/>
  <c r="AJ68" i="41" a="1"/>
  <c r="AJ68" i="41" s="1"/>
  <c r="AI68" i="41" a="1"/>
  <c r="AI68" i="41" s="1"/>
  <c r="AH68" i="41" a="1"/>
  <c r="AH68" i="41" s="1"/>
  <c r="AG68" i="41" a="1"/>
  <c r="AG68" i="41" s="1"/>
  <c r="AF68" i="41" a="1"/>
  <c r="AF68" i="41" s="1"/>
  <c r="AE68" i="41" a="1"/>
  <c r="AE68" i="41" s="1"/>
  <c r="AD68" i="41" a="1"/>
  <c r="AD68" i="41" s="1"/>
  <c r="AC68" i="41" a="1"/>
  <c r="AC68" i="41" s="1"/>
  <c r="AB68" i="41" a="1"/>
  <c r="AB68" i="41" s="1"/>
  <c r="AA68" i="41" a="1"/>
  <c r="AA68" i="41" s="1"/>
  <c r="Z68" i="41" a="1"/>
  <c r="Z68" i="41" s="1"/>
  <c r="Y68" i="41" a="1"/>
  <c r="Y68" i="41" s="1"/>
  <c r="X68" i="41" a="1"/>
  <c r="X68" i="41" s="1"/>
  <c r="W68" i="41" a="1"/>
  <c r="W68" i="41" s="1"/>
  <c r="V68" i="41" a="1"/>
  <c r="V68" i="41" s="1"/>
  <c r="U68" i="41" a="1"/>
  <c r="U68" i="41" s="1"/>
  <c r="T68" i="41" a="1"/>
  <c r="T68" i="41" s="1"/>
  <c r="S68" i="41" a="1"/>
  <c r="S68" i="41" s="1"/>
  <c r="R68" i="41" a="1"/>
  <c r="R68" i="41" s="1"/>
  <c r="Q68" i="41" a="1"/>
  <c r="Q68" i="41" s="1"/>
  <c r="P68" i="41" a="1"/>
  <c r="P68" i="41" s="1"/>
  <c r="O68" i="41" a="1"/>
  <c r="O68" i="41" s="1"/>
  <c r="N68" i="41" a="1"/>
  <c r="N68" i="41" s="1"/>
  <c r="M68" i="41" a="1"/>
  <c r="M68" i="41" s="1"/>
  <c r="L68" i="41" a="1"/>
  <c r="L68" i="41" s="1"/>
  <c r="K68" i="41" a="1"/>
  <c r="K68" i="41" s="1"/>
  <c r="J68" i="41" a="1"/>
  <c r="J68" i="41" s="1"/>
  <c r="AT67" i="41" a="1"/>
  <c r="AT67" i="41" s="1"/>
  <c r="AS67" i="41" a="1"/>
  <c r="AS67" i="41" s="1"/>
  <c r="AR67" i="41" a="1"/>
  <c r="AR67" i="41" s="1"/>
  <c r="AQ67" i="41" a="1"/>
  <c r="AQ67" i="41" s="1"/>
  <c r="AP67" i="41" a="1"/>
  <c r="AP67" i="41" s="1"/>
  <c r="AM67" i="41" a="1"/>
  <c r="AM67" i="41" s="1"/>
  <c r="AL67" i="41" a="1"/>
  <c r="AL67" i="41" s="1"/>
  <c r="AK67" i="41" a="1"/>
  <c r="AK67" i="41" s="1"/>
  <c r="AJ67" i="41" a="1"/>
  <c r="AJ67" i="41" s="1"/>
  <c r="AI67" i="41" a="1"/>
  <c r="AI67" i="41" s="1"/>
  <c r="AH67" i="41" a="1"/>
  <c r="AH67" i="41" s="1"/>
  <c r="AG67" i="41" a="1"/>
  <c r="AG67" i="41" s="1"/>
  <c r="AF67" i="41" a="1"/>
  <c r="AF67" i="41" s="1"/>
  <c r="AE67" i="41" a="1"/>
  <c r="AE67" i="41" s="1"/>
  <c r="AD67" i="41" a="1"/>
  <c r="AD67" i="41" s="1"/>
  <c r="AC67" i="41" a="1"/>
  <c r="AC67" i="41" s="1"/>
  <c r="AB67" i="41" a="1"/>
  <c r="AB67" i="41" s="1"/>
  <c r="AA67" i="41" a="1"/>
  <c r="AA67" i="41" s="1"/>
  <c r="Z67" i="41" a="1"/>
  <c r="Z67" i="41" s="1"/>
  <c r="Y67" i="41" a="1"/>
  <c r="Y67" i="41" s="1"/>
  <c r="X67" i="41" a="1"/>
  <c r="X67" i="41" s="1"/>
  <c r="W67" i="41" a="1"/>
  <c r="W67" i="41" s="1"/>
  <c r="V67" i="41" a="1"/>
  <c r="V67" i="41" s="1"/>
  <c r="U67" i="41" a="1"/>
  <c r="U67" i="41" s="1"/>
  <c r="T67" i="41" a="1"/>
  <c r="T67" i="41" s="1"/>
  <c r="S67" i="41" a="1"/>
  <c r="S67" i="41" s="1"/>
  <c r="R67" i="41" a="1"/>
  <c r="R67" i="41" s="1"/>
  <c r="Q67" i="41" a="1"/>
  <c r="Q67" i="41" s="1"/>
  <c r="P67" i="41" a="1"/>
  <c r="P67" i="41" s="1"/>
  <c r="O67" i="41" a="1"/>
  <c r="O67" i="41" s="1"/>
  <c r="N67" i="41" a="1"/>
  <c r="N67" i="41" s="1"/>
  <c r="M67" i="41" a="1"/>
  <c r="M67" i="41" s="1"/>
  <c r="L67" i="41" a="1"/>
  <c r="L67" i="41" s="1"/>
  <c r="K67" i="41" a="1"/>
  <c r="K67" i="41" s="1"/>
  <c r="J67" i="41" a="1"/>
  <c r="J67" i="41" s="1"/>
  <c r="AT65" i="41" a="1"/>
  <c r="AT65" i="41" s="1"/>
  <c r="AS65" i="41" a="1"/>
  <c r="AS65" i="41" s="1"/>
  <c r="AR65" i="41" a="1"/>
  <c r="AR65" i="41" s="1"/>
  <c r="AQ65" i="41" a="1"/>
  <c r="AQ65" i="41" s="1"/>
  <c r="AP65" i="41" a="1"/>
  <c r="AP65" i="41" s="1"/>
  <c r="AM65" i="41" a="1"/>
  <c r="AM65" i="41" s="1"/>
  <c r="AL65" i="41" a="1"/>
  <c r="AL65" i="41" s="1"/>
  <c r="AK65" i="41" a="1"/>
  <c r="AK65" i="41" s="1"/>
  <c r="AJ65" i="41" a="1"/>
  <c r="AJ65" i="41" s="1"/>
  <c r="AI65" i="41" a="1"/>
  <c r="AI65" i="41" s="1"/>
  <c r="AH65" i="41" a="1"/>
  <c r="AH65" i="41" s="1"/>
  <c r="AG65" i="41" a="1"/>
  <c r="AG65" i="41" s="1"/>
  <c r="AF65" i="41" a="1"/>
  <c r="AF65" i="41" s="1"/>
  <c r="AE65" i="41" a="1"/>
  <c r="AE65" i="41" s="1"/>
  <c r="AD65" i="41" a="1"/>
  <c r="AD65" i="41" s="1"/>
  <c r="AC65" i="41" a="1"/>
  <c r="AC65" i="41" s="1"/>
  <c r="AB65" i="41" a="1"/>
  <c r="AB65" i="41" s="1"/>
  <c r="AA65" i="41" a="1"/>
  <c r="AA65" i="41" s="1"/>
  <c r="Z65" i="41" a="1"/>
  <c r="Z65" i="41" s="1"/>
  <c r="Y65" i="41" a="1"/>
  <c r="Y65" i="41" s="1"/>
  <c r="X65" i="41" a="1"/>
  <c r="X65" i="41" s="1"/>
  <c r="W65" i="41" a="1"/>
  <c r="W65" i="41" s="1"/>
  <c r="V65" i="41" a="1"/>
  <c r="V65" i="41" s="1"/>
  <c r="U65" i="41" a="1"/>
  <c r="U65" i="41" s="1"/>
  <c r="T65" i="41" a="1"/>
  <c r="T65" i="41" s="1"/>
  <c r="S65" i="41" a="1"/>
  <c r="S65" i="41" s="1"/>
  <c r="R65" i="41" a="1"/>
  <c r="R65" i="41" s="1"/>
  <c r="Q65" i="41" a="1"/>
  <c r="Q65" i="41" s="1"/>
  <c r="P65" i="41" a="1"/>
  <c r="P65" i="41" s="1"/>
  <c r="O65" i="41" a="1"/>
  <c r="O65" i="41" s="1"/>
  <c r="N65" i="41" a="1"/>
  <c r="N65" i="41" s="1"/>
  <c r="M65" i="41" a="1"/>
  <c r="M65" i="41" s="1"/>
  <c r="L65" i="41" a="1"/>
  <c r="L65" i="41" s="1"/>
  <c r="K65" i="41" a="1"/>
  <c r="K65" i="41" s="1"/>
  <c r="J65" i="41" a="1"/>
  <c r="J65" i="41" s="1"/>
  <c r="AT64" i="41" a="1"/>
  <c r="AT64" i="41" s="1"/>
  <c r="AS64" i="41" a="1"/>
  <c r="AS64" i="41" s="1"/>
  <c r="AR64" i="41" a="1"/>
  <c r="AR64" i="41" s="1"/>
  <c r="AQ64" i="41" a="1"/>
  <c r="AQ64" i="41" s="1"/>
  <c r="AP64" i="41" a="1"/>
  <c r="AP64" i="41" s="1"/>
  <c r="AM64" i="41" a="1"/>
  <c r="AM64" i="41" s="1"/>
  <c r="AL64" i="41" a="1"/>
  <c r="AL64" i="41" s="1"/>
  <c r="AK64" i="41" a="1"/>
  <c r="AK64" i="41" s="1"/>
  <c r="AJ64" i="41" a="1"/>
  <c r="AJ64" i="41" s="1"/>
  <c r="AI64" i="41" a="1"/>
  <c r="AI64" i="41" s="1"/>
  <c r="AH64" i="41" a="1"/>
  <c r="AH64" i="41" s="1"/>
  <c r="AG64" i="41" a="1"/>
  <c r="AG64" i="41" s="1"/>
  <c r="AF64" i="41" a="1"/>
  <c r="AF64" i="41" s="1"/>
  <c r="AE64" i="41" a="1"/>
  <c r="AE64" i="41" s="1"/>
  <c r="AD64" i="41" a="1"/>
  <c r="AD64" i="41" s="1"/>
  <c r="AC64" i="41" a="1"/>
  <c r="AC64" i="41" s="1"/>
  <c r="AB64" i="41" a="1"/>
  <c r="AB64" i="41" s="1"/>
  <c r="AA64" i="41" a="1"/>
  <c r="AA64" i="41" s="1"/>
  <c r="Z64" i="41" a="1"/>
  <c r="Z64" i="41" s="1"/>
  <c r="Y64" i="41" a="1"/>
  <c r="Y64" i="41" s="1"/>
  <c r="X64" i="41" a="1"/>
  <c r="X64" i="41" s="1"/>
  <c r="W64" i="41" a="1"/>
  <c r="W64" i="41" s="1"/>
  <c r="V64" i="41" a="1"/>
  <c r="V64" i="41" s="1"/>
  <c r="U64" i="41" a="1"/>
  <c r="U64" i="41" s="1"/>
  <c r="T64" i="41" a="1"/>
  <c r="T64" i="41" s="1"/>
  <c r="S64" i="41" a="1"/>
  <c r="S64" i="41" s="1"/>
  <c r="R64" i="41" a="1"/>
  <c r="R64" i="41" s="1"/>
  <c r="Q64" i="41" a="1"/>
  <c r="Q64" i="41" s="1"/>
  <c r="P64" i="41" a="1"/>
  <c r="P64" i="41" s="1"/>
  <c r="O64" i="41" a="1"/>
  <c r="O64" i="41" s="1"/>
  <c r="N64" i="41" a="1"/>
  <c r="N64" i="41" s="1"/>
  <c r="M64" i="41" a="1"/>
  <c r="M64" i="41" s="1"/>
  <c r="L64" i="41" a="1"/>
  <c r="L64" i="41" s="1"/>
  <c r="K64" i="41" a="1"/>
  <c r="K64" i="41" s="1"/>
  <c r="J64" i="41" a="1"/>
  <c r="J64" i="41" s="1"/>
  <c r="AT62" i="41" a="1"/>
  <c r="AT62" i="41" s="1"/>
  <c r="AS62" i="41" a="1"/>
  <c r="AS62" i="41" s="1"/>
  <c r="AR62" i="41" a="1"/>
  <c r="AR62" i="41" s="1"/>
  <c r="AQ62" i="41" a="1"/>
  <c r="AQ62" i="41" s="1"/>
  <c r="AP62" i="41" a="1"/>
  <c r="AP62" i="41" s="1"/>
  <c r="AM62" i="41" a="1"/>
  <c r="AM62" i="41" s="1"/>
  <c r="AL62" i="41" a="1"/>
  <c r="AL62" i="41" s="1"/>
  <c r="AK62" i="41" a="1"/>
  <c r="AK62" i="41" s="1"/>
  <c r="AJ62" i="41" a="1"/>
  <c r="AJ62" i="41" s="1"/>
  <c r="AI62" i="41" a="1"/>
  <c r="AI62" i="41" s="1"/>
  <c r="AH62" i="41" a="1"/>
  <c r="AH62" i="41" s="1"/>
  <c r="AG62" i="41" a="1"/>
  <c r="AG62" i="41" s="1"/>
  <c r="AF62" i="41" a="1"/>
  <c r="AF62" i="41" s="1"/>
  <c r="AE62" i="41" a="1"/>
  <c r="AE62" i="41" s="1"/>
  <c r="AD62" i="41" a="1"/>
  <c r="AD62" i="41" s="1"/>
  <c r="AC62" i="41" a="1"/>
  <c r="AC62" i="41" s="1"/>
  <c r="AB62" i="41" a="1"/>
  <c r="AB62" i="41" s="1"/>
  <c r="AA62" i="41" a="1"/>
  <c r="AA62" i="41" s="1"/>
  <c r="Z62" i="41" a="1"/>
  <c r="Z62" i="41" s="1"/>
  <c r="Y62" i="41" a="1"/>
  <c r="Y62" i="41" s="1"/>
  <c r="X62" i="41" a="1"/>
  <c r="X62" i="41" s="1"/>
  <c r="W62" i="41" a="1"/>
  <c r="W62" i="41" s="1"/>
  <c r="V62" i="41" a="1"/>
  <c r="V62" i="41" s="1"/>
  <c r="U62" i="41" a="1"/>
  <c r="U62" i="41" s="1"/>
  <c r="T62" i="41" a="1"/>
  <c r="T62" i="41" s="1"/>
  <c r="S62" i="41" a="1"/>
  <c r="S62" i="41" s="1"/>
  <c r="R62" i="41" a="1"/>
  <c r="R62" i="41" s="1"/>
  <c r="Q62" i="41" a="1"/>
  <c r="Q62" i="41" s="1"/>
  <c r="P62" i="41" a="1"/>
  <c r="P62" i="41" s="1"/>
  <c r="O62" i="41" a="1"/>
  <c r="O62" i="41" s="1"/>
  <c r="N62" i="41" a="1"/>
  <c r="N62" i="41" s="1"/>
  <c r="M62" i="41" a="1"/>
  <c r="M62" i="41" s="1"/>
  <c r="L62" i="41" a="1"/>
  <c r="L62" i="41" s="1"/>
  <c r="K62" i="41" a="1"/>
  <c r="K62" i="41" s="1"/>
  <c r="J62" i="41" a="1"/>
  <c r="J62" i="41" s="1"/>
  <c r="AT61" i="41" a="1"/>
  <c r="AT61" i="41" s="1"/>
  <c r="AS61" i="41" a="1"/>
  <c r="AS61" i="41" s="1"/>
  <c r="AR61" i="41" a="1"/>
  <c r="AR61" i="41" s="1"/>
  <c r="AQ61" i="41" a="1"/>
  <c r="AQ61" i="41" s="1"/>
  <c r="AP61" i="41" a="1"/>
  <c r="AP61" i="41" s="1"/>
  <c r="AM61" i="41" a="1"/>
  <c r="AM61" i="41" s="1"/>
  <c r="AL61" i="41" a="1"/>
  <c r="AL61" i="41" s="1"/>
  <c r="AK61" i="41" a="1"/>
  <c r="AK61" i="41" s="1"/>
  <c r="AJ61" i="41" a="1"/>
  <c r="AJ61" i="41" s="1"/>
  <c r="AI61" i="41" a="1"/>
  <c r="AI61" i="41" s="1"/>
  <c r="AH61" i="41" a="1"/>
  <c r="AH61" i="41" s="1"/>
  <c r="AG61" i="41" a="1"/>
  <c r="AG61" i="41" s="1"/>
  <c r="AF61" i="41" a="1"/>
  <c r="AF61" i="41" s="1"/>
  <c r="AE61" i="41" a="1"/>
  <c r="AE61" i="41" s="1"/>
  <c r="AD61" i="41" a="1"/>
  <c r="AD61" i="41" s="1"/>
  <c r="AC61" i="41" a="1"/>
  <c r="AC61" i="41" s="1"/>
  <c r="AB61" i="41" a="1"/>
  <c r="AB61" i="41" s="1"/>
  <c r="AA61" i="41" a="1"/>
  <c r="AA61" i="41" s="1"/>
  <c r="Z61" i="41" a="1"/>
  <c r="Z61" i="41" s="1"/>
  <c r="Y61" i="41" a="1"/>
  <c r="Y61" i="41" s="1"/>
  <c r="X61" i="41" a="1"/>
  <c r="X61" i="41" s="1"/>
  <c r="W61" i="41" a="1"/>
  <c r="W61" i="41" s="1"/>
  <c r="V61" i="41" a="1"/>
  <c r="V61" i="41" s="1"/>
  <c r="U61" i="41" a="1"/>
  <c r="U61" i="41" s="1"/>
  <c r="T61" i="41" a="1"/>
  <c r="T61" i="41" s="1"/>
  <c r="S61" i="41" a="1"/>
  <c r="S61" i="41" s="1"/>
  <c r="R61" i="41" a="1"/>
  <c r="R61" i="41" s="1"/>
  <c r="Q61" i="41" a="1"/>
  <c r="Q61" i="41" s="1"/>
  <c r="P61" i="41" a="1"/>
  <c r="P61" i="41" s="1"/>
  <c r="O61" i="41" a="1"/>
  <c r="O61" i="41" s="1"/>
  <c r="N61" i="41" a="1"/>
  <c r="N61" i="41" s="1"/>
  <c r="M61" i="41" a="1"/>
  <c r="M61" i="41" s="1"/>
  <c r="L61" i="41" a="1"/>
  <c r="L61" i="41" s="1"/>
  <c r="K61" i="41" a="1"/>
  <c r="K61" i="41" s="1"/>
  <c r="J61" i="41" a="1"/>
  <c r="J61" i="41" s="1"/>
  <c r="AT59" i="41" a="1"/>
  <c r="AT59" i="41" s="1"/>
  <c r="AS59" i="41" a="1"/>
  <c r="AS59" i="41" s="1"/>
  <c r="AR59" i="41" a="1"/>
  <c r="AR59" i="41" s="1"/>
  <c r="AQ59" i="41" a="1"/>
  <c r="AQ59" i="41" s="1"/>
  <c r="AP59" i="41" a="1"/>
  <c r="AP59" i="41" s="1"/>
  <c r="AM59" i="41" a="1"/>
  <c r="AM59" i="41" s="1"/>
  <c r="AL59" i="41" a="1"/>
  <c r="AL59" i="41" s="1"/>
  <c r="AK59" i="41" a="1"/>
  <c r="AK59" i="41" s="1"/>
  <c r="AJ59" i="41" a="1"/>
  <c r="AJ59" i="41" s="1"/>
  <c r="AI59" i="41" a="1"/>
  <c r="AI59" i="41" s="1"/>
  <c r="AH59" i="41" a="1"/>
  <c r="AH59" i="41" s="1"/>
  <c r="AG59" i="41" a="1"/>
  <c r="AG59" i="41" s="1"/>
  <c r="AF59" i="41" a="1"/>
  <c r="AF59" i="41" s="1"/>
  <c r="AE59" i="41" a="1"/>
  <c r="AE59" i="41" s="1"/>
  <c r="AD59" i="41" a="1"/>
  <c r="AD59" i="41" s="1"/>
  <c r="AC59" i="41" a="1"/>
  <c r="AC59" i="41" s="1"/>
  <c r="AB59" i="41" a="1"/>
  <c r="AB59" i="41" s="1"/>
  <c r="AA59" i="41" a="1"/>
  <c r="AA59" i="41" s="1"/>
  <c r="Z59" i="41" a="1"/>
  <c r="Z59" i="41" s="1"/>
  <c r="Y59" i="41" a="1"/>
  <c r="Y59" i="41" s="1"/>
  <c r="X59" i="41" a="1"/>
  <c r="X59" i="41" s="1"/>
  <c r="W59" i="41" a="1"/>
  <c r="W59" i="41" s="1"/>
  <c r="V59" i="41" a="1"/>
  <c r="V59" i="41" s="1"/>
  <c r="U59" i="41" a="1"/>
  <c r="U59" i="41" s="1"/>
  <c r="T59" i="41" a="1"/>
  <c r="T59" i="41" s="1"/>
  <c r="S59" i="41" a="1"/>
  <c r="S59" i="41" s="1"/>
  <c r="R59" i="41" a="1"/>
  <c r="R59" i="41" s="1"/>
  <c r="Q59" i="41" a="1"/>
  <c r="Q59" i="41" s="1"/>
  <c r="P59" i="41" a="1"/>
  <c r="P59" i="41" s="1"/>
  <c r="O59" i="41" a="1"/>
  <c r="O59" i="41" s="1"/>
  <c r="N59" i="41" a="1"/>
  <c r="N59" i="41" s="1"/>
  <c r="M59" i="41" a="1"/>
  <c r="M59" i="41" s="1"/>
  <c r="L59" i="41" a="1"/>
  <c r="L59" i="41" s="1"/>
  <c r="K59" i="41" a="1"/>
  <c r="K59" i="41" s="1"/>
  <c r="J59" i="41" a="1"/>
  <c r="J59" i="41" s="1"/>
  <c r="AT58" i="41" a="1"/>
  <c r="AT58" i="41" s="1"/>
  <c r="AS58" i="41" a="1"/>
  <c r="AS58" i="41" s="1"/>
  <c r="AR58" i="41" a="1"/>
  <c r="AR58" i="41" s="1"/>
  <c r="AQ58" i="41" a="1"/>
  <c r="AQ58" i="41" s="1"/>
  <c r="AP58" i="41" a="1"/>
  <c r="AP58" i="41" s="1"/>
  <c r="AM58" i="41" a="1"/>
  <c r="AM58" i="41" s="1"/>
  <c r="AL58" i="41" a="1"/>
  <c r="AL58" i="41" s="1"/>
  <c r="AK58" i="41" a="1"/>
  <c r="AK58" i="41" s="1"/>
  <c r="AJ58" i="41" a="1"/>
  <c r="AJ58" i="41" s="1"/>
  <c r="AI58" i="41" a="1"/>
  <c r="AI58" i="41" s="1"/>
  <c r="AH58" i="41" a="1"/>
  <c r="AH58" i="41" s="1"/>
  <c r="AG58" i="41" a="1"/>
  <c r="AG58" i="41" s="1"/>
  <c r="AF58" i="41" a="1"/>
  <c r="AF58" i="41" s="1"/>
  <c r="AE58" i="41" a="1"/>
  <c r="AE58" i="41" s="1"/>
  <c r="AD58" i="41" a="1"/>
  <c r="AD58" i="41" s="1"/>
  <c r="AC58" i="41" a="1"/>
  <c r="AC58" i="41" s="1"/>
  <c r="AB58" i="41" a="1"/>
  <c r="AB58" i="41" s="1"/>
  <c r="AA58" i="41" a="1"/>
  <c r="AA58" i="41" s="1"/>
  <c r="Z58" i="41" a="1"/>
  <c r="Z58" i="41" s="1"/>
  <c r="Y58" i="41" a="1"/>
  <c r="Y58" i="41" s="1"/>
  <c r="X58" i="41" a="1"/>
  <c r="X58" i="41" s="1"/>
  <c r="W58" i="41" a="1"/>
  <c r="W58" i="41" s="1"/>
  <c r="V58" i="41" a="1"/>
  <c r="V58" i="41" s="1"/>
  <c r="U58" i="41" a="1"/>
  <c r="U58" i="41" s="1"/>
  <c r="T58" i="41" a="1"/>
  <c r="T58" i="41" s="1"/>
  <c r="S58" i="41" a="1"/>
  <c r="S58" i="41" s="1"/>
  <c r="R58" i="41" a="1"/>
  <c r="R58" i="41" s="1"/>
  <c r="Q58" i="41" a="1"/>
  <c r="Q58" i="41" s="1"/>
  <c r="P58" i="41" a="1"/>
  <c r="P58" i="41" s="1"/>
  <c r="O58" i="41" a="1"/>
  <c r="O58" i="41" s="1"/>
  <c r="N58" i="41" a="1"/>
  <c r="N58" i="41" s="1"/>
  <c r="M58" i="41" a="1"/>
  <c r="M58" i="41" s="1"/>
  <c r="L58" i="41" a="1"/>
  <c r="L58" i="41" s="1"/>
  <c r="K58" i="41" a="1"/>
  <c r="K58" i="41" s="1"/>
  <c r="J58" i="41" a="1"/>
  <c r="J58" i="41" s="1"/>
  <c r="AT56" i="41" a="1"/>
  <c r="AT56" i="41" s="1"/>
  <c r="AS56" i="41" a="1"/>
  <c r="AS56" i="41" s="1"/>
  <c r="AR56" i="41" a="1"/>
  <c r="AR56" i="41" s="1"/>
  <c r="AQ56" i="41" a="1"/>
  <c r="AQ56" i="41" s="1"/>
  <c r="AP56" i="41" a="1"/>
  <c r="AP56" i="41" s="1"/>
  <c r="AM56" i="41" a="1"/>
  <c r="AM56" i="41" s="1"/>
  <c r="AL56" i="41" a="1"/>
  <c r="AL56" i="41" s="1"/>
  <c r="AK56" i="41" a="1"/>
  <c r="AK56" i="41" s="1"/>
  <c r="AJ56" i="41" a="1"/>
  <c r="AJ56" i="41" s="1"/>
  <c r="AI56" i="41" a="1"/>
  <c r="AI56" i="41" s="1"/>
  <c r="AH56" i="41" a="1"/>
  <c r="AH56" i="41" s="1"/>
  <c r="AG56" i="41" a="1"/>
  <c r="AG56" i="41" s="1"/>
  <c r="AF56" i="41" a="1"/>
  <c r="AF56" i="41" s="1"/>
  <c r="AE56" i="41" a="1"/>
  <c r="AE56" i="41" s="1"/>
  <c r="AD56" i="41" a="1"/>
  <c r="AD56" i="41" s="1"/>
  <c r="AC56" i="41" a="1"/>
  <c r="AC56" i="41" s="1"/>
  <c r="AB56" i="41" a="1"/>
  <c r="AB56" i="41" s="1"/>
  <c r="AA56" i="41" a="1"/>
  <c r="AA56" i="41" s="1"/>
  <c r="Z56" i="41" a="1"/>
  <c r="Z56" i="41" s="1"/>
  <c r="Y56" i="41" a="1"/>
  <c r="Y56" i="41" s="1"/>
  <c r="X56" i="41" a="1"/>
  <c r="X56" i="41" s="1"/>
  <c r="W56" i="41" a="1"/>
  <c r="W56" i="41" s="1"/>
  <c r="V56" i="41" a="1"/>
  <c r="V56" i="41" s="1"/>
  <c r="U56" i="41" a="1"/>
  <c r="U56" i="41" s="1"/>
  <c r="T56" i="41" a="1"/>
  <c r="T56" i="41" s="1"/>
  <c r="S56" i="41" a="1"/>
  <c r="S56" i="41" s="1"/>
  <c r="R56" i="41" a="1"/>
  <c r="R56" i="41" s="1"/>
  <c r="Q56" i="41" a="1"/>
  <c r="Q56" i="41" s="1"/>
  <c r="P56" i="41" a="1"/>
  <c r="P56" i="41" s="1"/>
  <c r="O56" i="41" a="1"/>
  <c r="O56" i="41" s="1"/>
  <c r="N56" i="41" a="1"/>
  <c r="N56" i="41" s="1"/>
  <c r="M56" i="41" a="1"/>
  <c r="M56" i="41" s="1"/>
  <c r="L56" i="41" a="1"/>
  <c r="L56" i="41" s="1"/>
  <c r="K56" i="41" a="1"/>
  <c r="K56" i="41" s="1"/>
  <c r="J56" i="41" a="1"/>
  <c r="J56" i="41" s="1"/>
  <c r="AT55" i="41" a="1"/>
  <c r="AT55" i="41" s="1"/>
  <c r="AS55" i="41" a="1"/>
  <c r="AS55" i="41" s="1"/>
  <c r="AR55" i="41" a="1"/>
  <c r="AR55" i="41" s="1"/>
  <c r="AQ55" i="41" a="1"/>
  <c r="AQ55" i="41" s="1"/>
  <c r="AP55" i="41" a="1"/>
  <c r="AP55" i="41" s="1"/>
  <c r="AM55" i="41" a="1"/>
  <c r="AM55" i="41" s="1"/>
  <c r="AL55" i="41" a="1"/>
  <c r="AL55" i="41" s="1"/>
  <c r="AK55" i="41" a="1"/>
  <c r="AK55" i="41" s="1"/>
  <c r="AJ55" i="41" a="1"/>
  <c r="AJ55" i="41" s="1"/>
  <c r="AI55" i="41" a="1"/>
  <c r="AI55" i="41" s="1"/>
  <c r="AH55" i="41" a="1"/>
  <c r="AH55" i="41" s="1"/>
  <c r="AG55" i="41" a="1"/>
  <c r="AG55" i="41" s="1"/>
  <c r="AF55" i="41" a="1"/>
  <c r="AF55" i="41" s="1"/>
  <c r="AE55" i="41" a="1"/>
  <c r="AE55" i="41" s="1"/>
  <c r="AD55" i="41" a="1"/>
  <c r="AD55" i="41" s="1"/>
  <c r="AC55" i="41" a="1"/>
  <c r="AC55" i="41" s="1"/>
  <c r="AB55" i="41" a="1"/>
  <c r="AB55" i="41" s="1"/>
  <c r="AA55" i="41" a="1"/>
  <c r="AA55" i="41" s="1"/>
  <c r="Z55" i="41" a="1"/>
  <c r="Z55" i="41" s="1"/>
  <c r="Y55" i="41" a="1"/>
  <c r="Y55" i="41" s="1"/>
  <c r="X55" i="41" a="1"/>
  <c r="X55" i="41" s="1"/>
  <c r="W55" i="41" a="1"/>
  <c r="W55" i="41" s="1"/>
  <c r="V55" i="41" a="1"/>
  <c r="V55" i="41" s="1"/>
  <c r="U55" i="41" a="1"/>
  <c r="U55" i="41" s="1"/>
  <c r="T55" i="41" a="1"/>
  <c r="T55" i="41" s="1"/>
  <c r="S55" i="41" a="1"/>
  <c r="S55" i="41" s="1"/>
  <c r="R55" i="41" a="1"/>
  <c r="R55" i="41" s="1"/>
  <c r="Q55" i="41" a="1"/>
  <c r="Q55" i="41" s="1"/>
  <c r="P55" i="41" a="1"/>
  <c r="P55" i="41" s="1"/>
  <c r="O55" i="41" a="1"/>
  <c r="O55" i="41" s="1"/>
  <c r="N55" i="41" a="1"/>
  <c r="N55" i="41" s="1"/>
  <c r="M55" i="41" a="1"/>
  <c r="M55" i="41" s="1"/>
  <c r="L55" i="41" a="1"/>
  <c r="L55" i="41" s="1"/>
  <c r="K55" i="41" a="1"/>
  <c r="K55" i="41" s="1"/>
  <c r="J55" i="41" a="1"/>
  <c r="J55" i="41" s="1"/>
  <c r="AT53" i="41" a="1"/>
  <c r="AT53" i="41" s="1"/>
  <c r="AS53" i="41" a="1"/>
  <c r="AS53" i="41" s="1"/>
  <c r="AR53" i="41" a="1"/>
  <c r="AR53" i="41" s="1"/>
  <c r="AQ53" i="41" a="1"/>
  <c r="AQ53" i="41" s="1"/>
  <c r="AP53" i="41" a="1"/>
  <c r="AP53" i="41" s="1"/>
  <c r="AM53" i="41" a="1"/>
  <c r="AM53" i="41" s="1"/>
  <c r="AL53" i="41" a="1"/>
  <c r="AL53" i="41" s="1"/>
  <c r="AK53" i="41" a="1"/>
  <c r="AK53" i="41" s="1"/>
  <c r="AJ53" i="41" a="1"/>
  <c r="AJ53" i="41" s="1"/>
  <c r="AI53" i="41" a="1"/>
  <c r="AI53" i="41" s="1"/>
  <c r="AH53" i="41" a="1"/>
  <c r="AH53" i="41" s="1"/>
  <c r="AG53" i="41" a="1"/>
  <c r="AG53" i="41" s="1"/>
  <c r="AF53" i="41" a="1"/>
  <c r="AF53" i="41" s="1"/>
  <c r="AE53" i="41" a="1"/>
  <c r="AE53" i="41" s="1"/>
  <c r="AD53" i="41" a="1"/>
  <c r="AD53" i="41" s="1"/>
  <c r="AC53" i="41" a="1"/>
  <c r="AC53" i="41" s="1"/>
  <c r="AB53" i="41" a="1"/>
  <c r="AB53" i="41" s="1"/>
  <c r="AA53" i="41" a="1"/>
  <c r="AA53" i="41" s="1"/>
  <c r="Z53" i="41" a="1"/>
  <c r="Z53" i="41" s="1"/>
  <c r="Y53" i="41" a="1"/>
  <c r="Y53" i="41" s="1"/>
  <c r="X53" i="41" a="1"/>
  <c r="X53" i="41" s="1"/>
  <c r="W53" i="41" a="1"/>
  <c r="W53" i="41" s="1"/>
  <c r="V53" i="41" a="1"/>
  <c r="V53" i="41" s="1"/>
  <c r="U53" i="41" a="1"/>
  <c r="U53" i="41" s="1"/>
  <c r="T53" i="41" a="1"/>
  <c r="T53" i="41" s="1"/>
  <c r="S53" i="41" a="1"/>
  <c r="S53" i="41" s="1"/>
  <c r="R53" i="41" a="1"/>
  <c r="R53" i="41" s="1"/>
  <c r="Q53" i="41" a="1"/>
  <c r="Q53" i="41" s="1"/>
  <c r="P53" i="41" a="1"/>
  <c r="P53" i="41" s="1"/>
  <c r="O53" i="41" a="1"/>
  <c r="O53" i="41" s="1"/>
  <c r="N53" i="41" a="1"/>
  <c r="N53" i="41" s="1"/>
  <c r="M53" i="41" a="1"/>
  <c r="M53" i="41" s="1"/>
  <c r="L53" i="41" a="1"/>
  <c r="L53" i="41" s="1"/>
  <c r="K53" i="41" a="1"/>
  <c r="K53" i="41" s="1"/>
  <c r="J53" i="41" a="1"/>
  <c r="J53" i="41" s="1"/>
  <c r="AT52" i="41" a="1"/>
  <c r="AT52" i="41" s="1"/>
  <c r="AS52" i="41" a="1"/>
  <c r="AS52" i="41" s="1"/>
  <c r="AR52" i="41" a="1"/>
  <c r="AR52" i="41" s="1"/>
  <c r="AQ52" i="41" a="1"/>
  <c r="AQ52" i="41" s="1"/>
  <c r="AP52" i="41" a="1"/>
  <c r="AP52" i="41" s="1"/>
  <c r="AM52" i="41" a="1"/>
  <c r="AM52" i="41" s="1"/>
  <c r="AL52" i="41" a="1"/>
  <c r="AL52" i="41" s="1"/>
  <c r="AK52" i="41" a="1"/>
  <c r="AK52" i="41" s="1"/>
  <c r="AJ52" i="41" a="1"/>
  <c r="AJ52" i="41" s="1"/>
  <c r="AI52" i="41" a="1"/>
  <c r="AI52" i="41" s="1"/>
  <c r="AH52" i="41" a="1"/>
  <c r="AH52" i="41" s="1"/>
  <c r="AG52" i="41" a="1"/>
  <c r="AG52" i="41" s="1"/>
  <c r="AF52" i="41" a="1"/>
  <c r="AF52" i="41" s="1"/>
  <c r="AE52" i="41" a="1"/>
  <c r="AE52" i="41" s="1"/>
  <c r="AD52" i="41" a="1"/>
  <c r="AD52" i="41" s="1"/>
  <c r="AC52" i="41" a="1"/>
  <c r="AC52" i="41" s="1"/>
  <c r="AB52" i="41" a="1"/>
  <c r="AB52" i="41" s="1"/>
  <c r="AA52" i="41" a="1"/>
  <c r="AA52" i="41" s="1"/>
  <c r="Z52" i="41" a="1"/>
  <c r="Z52" i="41" s="1"/>
  <c r="Y52" i="41" a="1"/>
  <c r="Y52" i="41" s="1"/>
  <c r="X52" i="41" a="1"/>
  <c r="X52" i="41" s="1"/>
  <c r="W52" i="41" a="1"/>
  <c r="W52" i="41" s="1"/>
  <c r="V52" i="41" a="1"/>
  <c r="V52" i="41" s="1"/>
  <c r="U52" i="41" a="1"/>
  <c r="U52" i="41" s="1"/>
  <c r="T52" i="41" a="1"/>
  <c r="T52" i="41" s="1"/>
  <c r="S52" i="41" a="1"/>
  <c r="S52" i="41" s="1"/>
  <c r="R52" i="41" a="1"/>
  <c r="R52" i="41" s="1"/>
  <c r="Q52" i="41" a="1"/>
  <c r="Q52" i="41" s="1"/>
  <c r="P52" i="41" a="1"/>
  <c r="P52" i="41" s="1"/>
  <c r="O52" i="41" a="1"/>
  <c r="O52" i="41" s="1"/>
  <c r="N52" i="41" a="1"/>
  <c r="N52" i="41" s="1"/>
  <c r="M52" i="41" a="1"/>
  <c r="M52" i="41" s="1"/>
  <c r="L52" i="41" a="1"/>
  <c r="L52" i="41" s="1"/>
  <c r="K52" i="41" a="1"/>
  <c r="K52" i="41" s="1"/>
  <c r="J52" i="41" a="1"/>
  <c r="J52" i="41" s="1"/>
  <c r="AT50" i="41" a="1"/>
  <c r="AT50" i="41" s="1"/>
  <c r="AS50" i="41" a="1"/>
  <c r="AS50" i="41" s="1"/>
  <c r="AR50" i="41" a="1"/>
  <c r="AR50" i="41" s="1"/>
  <c r="AQ50" i="41" a="1"/>
  <c r="AQ50" i="41" s="1"/>
  <c r="AP50" i="41" a="1"/>
  <c r="AP50" i="41" s="1"/>
  <c r="AM50" i="41" a="1"/>
  <c r="AM50" i="41" s="1"/>
  <c r="AL50" i="41" a="1"/>
  <c r="AL50" i="41" s="1"/>
  <c r="AK50" i="41" a="1"/>
  <c r="AK50" i="41" s="1"/>
  <c r="AJ50" i="41" a="1"/>
  <c r="AJ50" i="41" s="1"/>
  <c r="AI50" i="41" a="1"/>
  <c r="AI50" i="41" s="1"/>
  <c r="AH50" i="41" a="1"/>
  <c r="AH50" i="41" s="1"/>
  <c r="AG50" i="41" a="1"/>
  <c r="AG50" i="41" s="1"/>
  <c r="AF50" i="41" a="1"/>
  <c r="AF50" i="41" s="1"/>
  <c r="AE50" i="41" a="1"/>
  <c r="AE50" i="41" s="1"/>
  <c r="AD50" i="41" a="1"/>
  <c r="AD50" i="41" s="1"/>
  <c r="AC50" i="41" a="1"/>
  <c r="AC50" i="41" s="1"/>
  <c r="AB50" i="41" a="1"/>
  <c r="AB50" i="41" s="1"/>
  <c r="AA50" i="41" a="1"/>
  <c r="AA50" i="41" s="1"/>
  <c r="Z50" i="41" a="1"/>
  <c r="Z50" i="41" s="1"/>
  <c r="Y50" i="41" a="1"/>
  <c r="Y50" i="41" s="1"/>
  <c r="X50" i="41" a="1"/>
  <c r="X50" i="41" s="1"/>
  <c r="W50" i="41" a="1"/>
  <c r="W50" i="41" s="1"/>
  <c r="V50" i="41" a="1"/>
  <c r="V50" i="41" s="1"/>
  <c r="U50" i="41" a="1"/>
  <c r="U50" i="41" s="1"/>
  <c r="T50" i="41" a="1"/>
  <c r="T50" i="41" s="1"/>
  <c r="S50" i="41" a="1"/>
  <c r="S50" i="41" s="1"/>
  <c r="R50" i="41" a="1"/>
  <c r="R50" i="41" s="1"/>
  <c r="Q50" i="41" a="1"/>
  <c r="Q50" i="41" s="1"/>
  <c r="P50" i="41" a="1"/>
  <c r="P50" i="41" s="1"/>
  <c r="O50" i="41" a="1"/>
  <c r="O50" i="41" s="1"/>
  <c r="N50" i="41" a="1"/>
  <c r="N50" i="41" s="1"/>
  <c r="M50" i="41" a="1"/>
  <c r="M50" i="41" s="1"/>
  <c r="L50" i="41" a="1"/>
  <c r="L50" i="41" s="1"/>
  <c r="K50" i="41" a="1"/>
  <c r="K50" i="41" s="1"/>
  <c r="J50" i="41" a="1"/>
  <c r="J50" i="41" s="1"/>
  <c r="AT49" i="41" a="1"/>
  <c r="AT49" i="41" s="1"/>
  <c r="AS49" i="41" a="1"/>
  <c r="AS49" i="41" s="1"/>
  <c r="AR49" i="41" a="1"/>
  <c r="AR49" i="41" s="1"/>
  <c r="AQ49" i="41" a="1"/>
  <c r="AQ49" i="41" s="1"/>
  <c r="AP49" i="41" a="1"/>
  <c r="AP49" i="41" s="1"/>
  <c r="AM49" i="41" a="1"/>
  <c r="AM49" i="41" s="1"/>
  <c r="AL49" i="41" a="1"/>
  <c r="AL49" i="41" s="1"/>
  <c r="AK49" i="41" a="1"/>
  <c r="AK49" i="41" s="1"/>
  <c r="AJ49" i="41" a="1"/>
  <c r="AJ49" i="41" s="1"/>
  <c r="AI49" i="41" a="1"/>
  <c r="AI49" i="41" s="1"/>
  <c r="AH49" i="41" a="1"/>
  <c r="AH49" i="41" s="1"/>
  <c r="AG49" i="41" a="1"/>
  <c r="AG49" i="41" s="1"/>
  <c r="AF49" i="41" a="1"/>
  <c r="AF49" i="41" s="1"/>
  <c r="AE49" i="41" a="1"/>
  <c r="AE49" i="41" s="1"/>
  <c r="AD49" i="41" a="1"/>
  <c r="AD49" i="41" s="1"/>
  <c r="AC49" i="41" a="1"/>
  <c r="AC49" i="41" s="1"/>
  <c r="AB49" i="41" a="1"/>
  <c r="AB49" i="41" s="1"/>
  <c r="AA49" i="41" a="1"/>
  <c r="AA49" i="41" s="1"/>
  <c r="Z49" i="41" a="1"/>
  <c r="Z49" i="41" s="1"/>
  <c r="Y49" i="41" a="1"/>
  <c r="Y49" i="41" s="1"/>
  <c r="X49" i="41" a="1"/>
  <c r="X49" i="41" s="1"/>
  <c r="W49" i="41" a="1"/>
  <c r="W49" i="41" s="1"/>
  <c r="V49" i="41" a="1"/>
  <c r="V49" i="41" s="1"/>
  <c r="U49" i="41" a="1"/>
  <c r="U49" i="41" s="1"/>
  <c r="T49" i="41" a="1"/>
  <c r="T49" i="41" s="1"/>
  <c r="S49" i="41" a="1"/>
  <c r="S49" i="41" s="1"/>
  <c r="R49" i="41" a="1"/>
  <c r="R49" i="41" s="1"/>
  <c r="Q49" i="41" a="1"/>
  <c r="Q49" i="41" s="1"/>
  <c r="P49" i="41" a="1"/>
  <c r="P49" i="41" s="1"/>
  <c r="O49" i="41" a="1"/>
  <c r="O49" i="41" s="1"/>
  <c r="N49" i="41" a="1"/>
  <c r="N49" i="41" s="1"/>
  <c r="M49" i="41" a="1"/>
  <c r="M49" i="41" s="1"/>
  <c r="L49" i="41" a="1"/>
  <c r="L49" i="41" s="1"/>
  <c r="K49" i="41" a="1"/>
  <c r="K49" i="41" s="1"/>
  <c r="J49" i="41" a="1"/>
  <c r="J49" i="41" s="1"/>
  <c r="AT47" i="41" a="1"/>
  <c r="AT47" i="41" s="1"/>
  <c r="AS47" i="41" a="1"/>
  <c r="AS47" i="41" s="1"/>
  <c r="AR47" i="41" a="1"/>
  <c r="AR47" i="41" s="1"/>
  <c r="AQ47" i="41" a="1"/>
  <c r="AQ47" i="41" s="1"/>
  <c r="AP47" i="41" a="1"/>
  <c r="AP47" i="41" s="1"/>
  <c r="AM47" i="41" a="1"/>
  <c r="AM47" i="41" s="1"/>
  <c r="AL47" i="41" a="1"/>
  <c r="AL47" i="41" s="1"/>
  <c r="AK47" i="41" a="1"/>
  <c r="AK47" i="41" s="1"/>
  <c r="AJ47" i="41" a="1"/>
  <c r="AJ47" i="41" s="1"/>
  <c r="AI47" i="41" a="1"/>
  <c r="AI47" i="41" s="1"/>
  <c r="AH47" i="41" a="1"/>
  <c r="AH47" i="41" s="1"/>
  <c r="AG47" i="41" a="1"/>
  <c r="AG47" i="41" s="1"/>
  <c r="AF47" i="41" a="1"/>
  <c r="AF47" i="41" s="1"/>
  <c r="AE47" i="41" a="1"/>
  <c r="AE47" i="41" s="1"/>
  <c r="AD47" i="41" a="1"/>
  <c r="AD47" i="41" s="1"/>
  <c r="AC47" i="41" a="1"/>
  <c r="AC47" i="41" s="1"/>
  <c r="AB47" i="41" a="1"/>
  <c r="AB47" i="41" s="1"/>
  <c r="AA47" i="41" a="1"/>
  <c r="AA47" i="41" s="1"/>
  <c r="Z47" i="41" a="1"/>
  <c r="Z47" i="41" s="1"/>
  <c r="Y47" i="41" a="1"/>
  <c r="Y47" i="41" s="1"/>
  <c r="X47" i="41" a="1"/>
  <c r="X47" i="41" s="1"/>
  <c r="W47" i="41" a="1"/>
  <c r="W47" i="41" s="1"/>
  <c r="V47" i="41" a="1"/>
  <c r="V47" i="41" s="1"/>
  <c r="U47" i="41" a="1"/>
  <c r="U47" i="41" s="1"/>
  <c r="T47" i="41" a="1"/>
  <c r="T47" i="41" s="1"/>
  <c r="S47" i="41" a="1"/>
  <c r="S47" i="41" s="1"/>
  <c r="R47" i="41" a="1"/>
  <c r="R47" i="41" s="1"/>
  <c r="Q47" i="41" a="1"/>
  <c r="Q47" i="41" s="1"/>
  <c r="P47" i="41" a="1"/>
  <c r="P47" i="41" s="1"/>
  <c r="O47" i="41" a="1"/>
  <c r="O47" i="41" s="1"/>
  <c r="N47" i="41" a="1"/>
  <c r="N47" i="41" s="1"/>
  <c r="M47" i="41" a="1"/>
  <c r="M47" i="41" s="1"/>
  <c r="L47" i="41" a="1"/>
  <c r="L47" i="41" s="1"/>
  <c r="K47" i="41" a="1"/>
  <c r="K47" i="41" s="1"/>
  <c r="J47" i="41" a="1"/>
  <c r="J47" i="41" s="1"/>
  <c r="AT46" i="41" a="1"/>
  <c r="AT46" i="41" s="1"/>
  <c r="AS46" i="41" a="1"/>
  <c r="AS46" i="41" s="1"/>
  <c r="AR46" i="41" a="1"/>
  <c r="AR46" i="41" s="1"/>
  <c r="AQ46" i="41" a="1"/>
  <c r="AQ46" i="41" s="1"/>
  <c r="AP46" i="41" a="1"/>
  <c r="AP46" i="41" s="1"/>
  <c r="AM46" i="41" a="1"/>
  <c r="AM46" i="41" s="1"/>
  <c r="AL46" i="41" a="1"/>
  <c r="AL46" i="41" s="1"/>
  <c r="AK46" i="41" a="1"/>
  <c r="AK46" i="41" s="1"/>
  <c r="AJ46" i="41" a="1"/>
  <c r="AJ46" i="41" s="1"/>
  <c r="AI46" i="41" a="1"/>
  <c r="AI46" i="41" s="1"/>
  <c r="AH46" i="41" a="1"/>
  <c r="AH46" i="41" s="1"/>
  <c r="AG46" i="41" a="1"/>
  <c r="AG46" i="41" s="1"/>
  <c r="AF46" i="41" a="1"/>
  <c r="AF46" i="41" s="1"/>
  <c r="AE46" i="41" a="1"/>
  <c r="AE46" i="41" s="1"/>
  <c r="AD46" i="41" a="1"/>
  <c r="AD46" i="41" s="1"/>
  <c r="AC46" i="41" a="1"/>
  <c r="AC46" i="41" s="1"/>
  <c r="AB46" i="41" a="1"/>
  <c r="AB46" i="41" s="1"/>
  <c r="AA46" i="41" a="1"/>
  <c r="AA46" i="41" s="1"/>
  <c r="Z46" i="41" a="1"/>
  <c r="Z46" i="41" s="1"/>
  <c r="Y46" i="41" a="1"/>
  <c r="Y46" i="41" s="1"/>
  <c r="X46" i="41" a="1"/>
  <c r="X46" i="41" s="1"/>
  <c r="W46" i="41" a="1"/>
  <c r="W46" i="41" s="1"/>
  <c r="V46" i="41" a="1"/>
  <c r="V46" i="41" s="1"/>
  <c r="U46" i="41" a="1"/>
  <c r="U46" i="41" s="1"/>
  <c r="T46" i="41" a="1"/>
  <c r="T46" i="41" s="1"/>
  <c r="S46" i="41" a="1"/>
  <c r="S46" i="41" s="1"/>
  <c r="R46" i="41" a="1"/>
  <c r="R46" i="41" s="1"/>
  <c r="Q46" i="41" a="1"/>
  <c r="Q46" i="41" s="1"/>
  <c r="P46" i="41" a="1"/>
  <c r="P46" i="41" s="1"/>
  <c r="O46" i="41" a="1"/>
  <c r="O46" i="41" s="1"/>
  <c r="N46" i="41" a="1"/>
  <c r="N46" i="41" s="1"/>
  <c r="M46" i="41" a="1"/>
  <c r="M46" i="41" s="1"/>
  <c r="L46" i="41" a="1"/>
  <c r="L46" i="41" s="1"/>
  <c r="K46" i="41" a="1"/>
  <c r="K46" i="41" s="1"/>
  <c r="J46" i="41" a="1"/>
  <c r="J46" i="41" s="1"/>
  <c r="AT44" i="41" a="1"/>
  <c r="AT44" i="41" s="1"/>
  <c r="AS44" i="41" a="1"/>
  <c r="AS44" i="41" s="1"/>
  <c r="AR44" i="41" a="1"/>
  <c r="AR44" i="41" s="1"/>
  <c r="AQ44" i="41" a="1"/>
  <c r="AQ44" i="41" s="1"/>
  <c r="AP44" i="41" a="1"/>
  <c r="AP44" i="41" s="1"/>
  <c r="AM44" i="41" a="1"/>
  <c r="AM44" i="41" s="1"/>
  <c r="AL44" i="41" a="1"/>
  <c r="AL44" i="41" s="1"/>
  <c r="AK44" i="41" a="1"/>
  <c r="AK44" i="41" s="1"/>
  <c r="AJ44" i="41" a="1"/>
  <c r="AJ44" i="41" s="1"/>
  <c r="AI44" i="41" a="1"/>
  <c r="AI44" i="41" s="1"/>
  <c r="AH44" i="41" a="1"/>
  <c r="AH44" i="41" s="1"/>
  <c r="AG44" i="41" a="1"/>
  <c r="AG44" i="41" s="1"/>
  <c r="AF44" i="41" a="1"/>
  <c r="AF44" i="41" s="1"/>
  <c r="AE44" i="41" a="1"/>
  <c r="AE44" i="41" s="1"/>
  <c r="AD44" i="41" a="1"/>
  <c r="AD44" i="41" s="1"/>
  <c r="AC44" i="41" a="1"/>
  <c r="AC44" i="41" s="1"/>
  <c r="AB44" i="41" a="1"/>
  <c r="AB44" i="41" s="1"/>
  <c r="AA44" i="41" a="1"/>
  <c r="AA44" i="41" s="1"/>
  <c r="Z44" i="41" a="1"/>
  <c r="Z44" i="41" s="1"/>
  <c r="Y44" i="41" a="1"/>
  <c r="Y44" i="41" s="1"/>
  <c r="X44" i="41" a="1"/>
  <c r="X44" i="41" s="1"/>
  <c r="W44" i="41" a="1"/>
  <c r="W44" i="41" s="1"/>
  <c r="V44" i="41" a="1"/>
  <c r="V44" i="41" s="1"/>
  <c r="U44" i="41" a="1"/>
  <c r="U44" i="41" s="1"/>
  <c r="T44" i="41" a="1"/>
  <c r="T44" i="41" s="1"/>
  <c r="S44" i="41" a="1"/>
  <c r="S44" i="41" s="1"/>
  <c r="R44" i="41" a="1"/>
  <c r="R44" i="41" s="1"/>
  <c r="Q44" i="41" a="1"/>
  <c r="Q44" i="41" s="1"/>
  <c r="P44" i="41" a="1"/>
  <c r="P44" i="41" s="1"/>
  <c r="O44" i="41" a="1"/>
  <c r="O44" i="41" s="1"/>
  <c r="N44" i="41" a="1"/>
  <c r="N44" i="41" s="1"/>
  <c r="M44" i="41" a="1"/>
  <c r="M44" i="41" s="1"/>
  <c r="L44" i="41" a="1"/>
  <c r="L44" i="41" s="1"/>
  <c r="K44" i="41" a="1"/>
  <c r="K44" i="41" s="1"/>
  <c r="J44" i="41" a="1"/>
  <c r="J44" i="41" s="1"/>
  <c r="AT43" i="41" a="1"/>
  <c r="AT43" i="41" s="1"/>
  <c r="AS43" i="41" a="1"/>
  <c r="AS43" i="41" s="1"/>
  <c r="AR43" i="41" a="1"/>
  <c r="AR43" i="41" s="1"/>
  <c r="AQ43" i="41" a="1"/>
  <c r="AQ43" i="41" s="1"/>
  <c r="AP43" i="41" a="1"/>
  <c r="AP43" i="41" s="1"/>
  <c r="AM43" i="41" a="1"/>
  <c r="AM43" i="41" s="1"/>
  <c r="AL43" i="41" a="1"/>
  <c r="AL43" i="41" s="1"/>
  <c r="AK43" i="41" a="1"/>
  <c r="AK43" i="41" s="1"/>
  <c r="AJ43" i="41" a="1"/>
  <c r="AJ43" i="41" s="1"/>
  <c r="AI43" i="41" a="1"/>
  <c r="AI43" i="41" s="1"/>
  <c r="AH43" i="41" a="1"/>
  <c r="AH43" i="41" s="1"/>
  <c r="AG43" i="41" a="1"/>
  <c r="AG43" i="41" s="1"/>
  <c r="AF43" i="41" a="1"/>
  <c r="AF43" i="41" s="1"/>
  <c r="AE43" i="41" a="1"/>
  <c r="AE43" i="41" s="1"/>
  <c r="AD43" i="41" a="1"/>
  <c r="AD43" i="41" s="1"/>
  <c r="AC43" i="41" a="1"/>
  <c r="AC43" i="41" s="1"/>
  <c r="AB43" i="41" a="1"/>
  <c r="AB43" i="41" s="1"/>
  <c r="AA43" i="41" a="1"/>
  <c r="AA43" i="41" s="1"/>
  <c r="Z43" i="41" a="1"/>
  <c r="Z43" i="41" s="1"/>
  <c r="Y43" i="41" a="1"/>
  <c r="Y43" i="41" s="1"/>
  <c r="X43" i="41" a="1"/>
  <c r="X43" i="41" s="1"/>
  <c r="W43" i="41" a="1"/>
  <c r="W43" i="41" s="1"/>
  <c r="V43" i="41" a="1"/>
  <c r="V43" i="41" s="1"/>
  <c r="U43" i="41" a="1"/>
  <c r="U43" i="41" s="1"/>
  <c r="T43" i="41" a="1"/>
  <c r="T43" i="41" s="1"/>
  <c r="S43" i="41" a="1"/>
  <c r="S43" i="41" s="1"/>
  <c r="R43" i="41" a="1"/>
  <c r="R43" i="41" s="1"/>
  <c r="Q43" i="41" a="1"/>
  <c r="Q43" i="41" s="1"/>
  <c r="P43" i="41" a="1"/>
  <c r="P43" i="41" s="1"/>
  <c r="O43" i="41" a="1"/>
  <c r="O43" i="41" s="1"/>
  <c r="N43" i="41" a="1"/>
  <c r="N43" i="41" s="1"/>
  <c r="M43" i="41" a="1"/>
  <c r="M43" i="41" s="1"/>
  <c r="L43" i="41" a="1"/>
  <c r="L43" i="41" s="1"/>
  <c r="K43" i="41" a="1"/>
  <c r="K43" i="41" s="1"/>
  <c r="J43" i="41" a="1"/>
  <c r="J43" i="41" s="1"/>
  <c r="AT41" i="41" a="1"/>
  <c r="AT41" i="41" s="1"/>
  <c r="AS41" i="41" a="1"/>
  <c r="AS41" i="41" s="1"/>
  <c r="AR41" i="41" a="1"/>
  <c r="AR41" i="41" s="1"/>
  <c r="AQ41" i="41" a="1"/>
  <c r="AQ41" i="41" s="1"/>
  <c r="AP41" i="41" a="1"/>
  <c r="AP41" i="41" s="1"/>
  <c r="AM41" i="41" a="1"/>
  <c r="AM41" i="41" s="1"/>
  <c r="AL41" i="41" a="1"/>
  <c r="AL41" i="41" s="1"/>
  <c r="AK41" i="41" a="1"/>
  <c r="AK41" i="41" s="1"/>
  <c r="AJ41" i="41" a="1"/>
  <c r="AJ41" i="41" s="1"/>
  <c r="AI41" i="41" a="1"/>
  <c r="AI41" i="41" s="1"/>
  <c r="AH41" i="41" a="1"/>
  <c r="AH41" i="41" s="1"/>
  <c r="AG41" i="41" a="1"/>
  <c r="AG41" i="41" s="1"/>
  <c r="AF41" i="41" a="1"/>
  <c r="AF41" i="41" s="1"/>
  <c r="AE41" i="41" a="1"/>
  <c r="AE41" i="41" s="1"/>
  <c r="AD41" i="41" a="1"/>
  <c r="AD41" i="41" s="1"/>
  <c r="AC41" i="41" a="1"/>
  <c r="AC41" i="41" s="1"/>
  <c r="AB41" i="41" a="1"/>
  <c r="AB41" i="41" s="1"/>
  <c r="AA41" i="41" a="1"/>
  <c r="AA41" i="41" s="1"/>
  <c r="Z41" i="41" a="1"/>
  <c r="Z41" i="41" s="1"/>
  <c r="Y41" i="41" a="1"/>
  <c r="Y41" i="41" s="1"/>
  <c r="X41" i="41" a="1"/>
  <c r="X41" i="41" s="1"/>
  <c r="W41" i="41" a="1"/>
  <c r="W41" i="41" s="1"/>
  <c r="V41" i="41" a="1"/>
  <c r="V41" i="41" s="1"/>
  <c r="U41" i="41" a="1"/>
  <c r="U41" i="41" s="1"/>
  <c r="T41" i="41" a="1"/>
  <c r="T41" i="41" s="1"/>
  <c r="S41" i="41" a="1"/>
  <c r="S41" i="41" s="1"/>
  <c r="R41" i="41" a="1"/>
  <c r="R41" i="41" s="1"/>
  <c r="Q41" i="41" a="1"/>
  <c r="Q41" i="41" s="1"/>
  <c r="P41" i="41" a="1"/>
  <c r="P41" i="41" s="1"/>
  <c r="O41" i="41" a="1"/>
  <c r="O41" i="41" s="1"/>
  <c r="N41" i="41" a="1"/>
  <c r="N41" i="41" s="1"/>
  <c r="M41" i="41" a="1"/>
  <c r="M41" i="41" s="1"/>
  <c r="L41" i="41" a="1"/>
  <c r="L41" i="41" s="1"/>
  <c r="K41" i="41" a="1"/>
  <c r="K41" i="41" s="1"/>
  <c r="J41" i="41" a="1"/>
  <c r="J41" i="41" s="1"/>
  <c r="AT40" i="41" a="1"/>
  <c r="AT40" i="41" s="1"/>
  <c r="AS40" i="41" a="1"/>
  <c r="AS40" i="41" s="1"/>
  <c r="AR40" i="41" a="1"/>
  <c r="AR40" i="41" s="1"/>
  <c r="AQ40" i="41" a="1"/>
  <c r="AQ40" i="41" s="1"/>
  <c r="AP40" i="41" a="1"/>
  <c r="AP40" i="41" s="1"/>
  <c r="AM40" i="41" a="1"/>
  <c r="AM40" i="41" s="1"/>
  <c r="AL40" i="41" a="1"/>
  <c r="AL40" i="41" s="1"/>
  <c r="AK40" i="41" a="1"/>
  <c r="AK40" i="41" s="1"/>
  <c r="AJ40" i="41" a="1"/>
  <c r="AJ40" i="41" s="1"/>
  <c r="AI40" i="41" a="1"/>
  <c r="AI40" i="41" s="1"/>
  <c r="AH40" i="41" a="1"/>
  <c r="AH40" i="41" s="1"/>
  <c r="AG40" i="41" a="1"/>
  <c r="AG40" i="41" s="1"/>
  <c r="AF40" i="41" a="1"/>
  <c r="AF40" i="41" s="1"/>
  <c r="AE40" i="41" a="1"/>
  <c r="AE40" i="41" s="1"/>
  <c r="AD40" i="41" a="1"/>
  <c r="AD40" i="41" s="1"/>
  <c r="AC40" i="41" a="1"/>
  <c r="AC40" i="41" s="1"/>
  <c r="AB40" i="41" a="1"/>
  <c r="AB40" i="41" s="1"/>
  <c r="AA40" i="41" a="1"/>
  <c r="AA40" i="41" s="1"/>
  <c r="Z40" i="41" a="1"/>
  <c r="Z40" i="41" s="1"/>
  <c r="Y40" i="41" a="1"/>
  <c r="Y40" i="41" s="1"/>
  <c r="X40" i="41" a="1"/>
  <c r="X40" i="41" s="1"/>
  <c r="W40" i="41" a="1"/>
  <c r="W40" i="41" s="1"/>
  <c r="V40" i="41" a="1"/>
  <c r="V40" i="41" s="1"/>
  <c r="U40" i="41" a="1"/>
  <c r="U40" i="41" s="1"/>
  <c r="T40" i="41" a="1"/>
  <c r="T40" i="41" s="1"/>
  <c r="S40" i="41" a="1"/>
  <c r="S40" i="41" s="1"/>
  <c r="R40" i="41" a="1"/>
  <c r="R40" i="41" s="1"/>
  <c r="Q40" i="41" a="1"/>
  <c r="Q40" i="41" s="1"/>
  <c r="P40" i="41" a="1"/>
  <c r="P40" i="41" s="1"/>
  <c r="O40" i="41" a="1"/>
  <c r="O40" i="41" s="1"/>
  <c r="N40" i="41" a="1"/>
  <c r="N40" i="41" s="1"/>
  <c r="M40" i="41" a="1"/>
  <c r="M40" i="41" s="1"/>
  <c r="L40" i="41" a="1"/>
  <c r="L40" i="41" s="1"/>
  <c r="K40" i="41" a="1"/>
  <c r="K40" i="41" s="1"/>
  <c r="J40" i="41" a="1"/>
  <c r="J40" i="41" s="1"/>
  <c r="AT38" i="41" a="1"/>
  <c r="AT38" i="41" s="1"/>
  <c r="AS38" i="41" a="1"/>
  <c r="AS38" i="41" s="1"/>
  <c r="AR38" i="41" a="1"/>
  <c r="AR38" i="41" s="1"/>
  <c r="AQ38" i="41" a="1"/>
  <c r="AQ38" i="41" s="1"/>
  <c r="AP38" i="41" a="1"/>
  <c r="AP38" i="41" s="1"/>
  <c r="AM38" i="41" a="1"/>
  <c r="AM38" i="41" s="1"/>
  <c r="AL38" i="41" a="1"/>
  <c r="AL38" i="41" s="1"/>
  <c r="AK38" i="41" a="1"/>
  <c r="AK38" i="41" s="1"/>
  <c r="AJ38" i="41" a="1"/>
  <c r="AJ38" i="41" s="1"/>
  <c r="AI38" i="41" a="1"/>
  <c r="AI38" i="41" s="1"/>
  <c r="AH38" i="41" a="1"/>
  <c r="AH38" i="41" s="1"/>
  <c r="AG38" i="41" a="1"/>
  <c r="AG38" i="41" s="1"/>
  <c r="AF38" i="41" a="1"/>
  <c r="AF38" i="41" s="1"/>
  <c r="AE38" i="41" a="1"/>
  <c r="AE38" i="41" s="1"/>
  <c r="AD38" i="41" a="1"/>
  <c r="AD38" i="41" s="1"/>
  <c r="AC38" i="41" a="1"/>
  <c r="AC38" i="41" s="1"/>
  <c r="AB38" i="41" a="1"/>
  <c r="AB38" i="41" s="1"/>
  <c r="AA38" i="41" a="1"/>
  <c r="AA38" i="41" s="1"/>
  <c r="Z38" i="41" a="1"/>
  <c r="Z38" i="41" s="1"/>
  <c r="Y38" i="41" a="1"/>
  <c r="Y38" i="41" s="1"/>
  <c r="X38" i="41" a="1"/>
  <c r="X38" i="41" s="1"/>
  <c r="W38" i="41" a="1"/>
  <c r="W38" i="41" s="1"/>
  <c r="V38" i="41" a="1"/>
  <c r="V38" i="41" s="1"/>
  <c r="U38" i="41" a="1"/>
  <c r="U38" i="41" s="1"/>
  <c r="T38" i="41" a="1"/>
  <c r="T38" i="41" s="1"/>
  <c r="S38" i="41" a="1"/>
  <c r="S38" i="41" s="1"/>
  <c r="R38" i="41" a="1"/>
  <c r="R38" i="41" s="1"/>
  <c r="Q38" i="41" a="1"/>
  <c r="Q38" i="41" s="1"/>
  <c r="P38" i="41" a="1"/>
  <c r="P38" i="41" s="1"/>
  <c r="O38" i="41" a="1"/>
  <c r="O38" i="41" s="1"/>
  <c r="N38" i="41" a="1"/>
  <c r="N38" i="41" s="1"/>
  <c r="M38" i="41" a="1"/>
  <c r="M38" i="41" s="1"/>
  <c r="L38" i="41" a="1"/>
  <c r="L38" i="41" s="1"/>
  <c r="K38" i="41" a="1"/>
  <c r="K38" i="41" s="1"/>
  <c r="J38" i="41" a="1"/>
  <c r="J38" i="41" s="1"/>
  <c r="AT37" i="41" a="1"/>
  <c r="AT37" i="41" s="1"/>
  <c r="AS37" i="41" a="1"/>
  <c r="AS37" i="41" s="1"/>
  <c r="AR37" i="41" a="1"/>
  <c r="AR37" i="41" s="1"/>
  <c r="AQ37" i="41" a="1"/>
  <c r="AQ37" i="41" s="1"/>
  <c r="AP37" i="41" a="1"/>
  <c r="AP37" i="41" s="1"/>
  <c r="AM37" i="41" a="1"/>
  <c r="AM37" i="41" s="1"/>
  <c r="AL37" i="41" a="1"/>
  <c r="AL37" i="41" s="1"/>
  <c r="AK37" i="41" a="1"/>
  <c r="AK37" i="41" s="1"/>
  <c r="AJ37" i="41" a="1"/>
  <c r="AJ37" i="41" s="1"/>
  <c r="AI37" i="41" a="1"/>
  <c r="AI37" i="41" s="1"/>
  <c r="AH37" i="41" a="1"/>
  <c r="AH37" i="41" s="1"/>
  <c r="AG37" i="41" a="1"/>
  <c r="AG37" i="41" s="1"/>
  <c r="AF37" i="41" a="1"/>
  <c r="AF37" i="41" s="1"/>
  <c r="AE37" i="41" a="1"/>
  <c r="AE37" i="41" s="1"/>
  <c r="AD37" i="41" a="1"/>
  <c r="AD37" i="41" s="1"/>
  <c r="AC37" i="41" a="1"/>
  <c r="AC37" i="41" s="1"/>
  <c r="AB37" i="41" a="1"/>
  <c r="AB37" i="41" s="1"/>
  <c r="AA37" i="41" a="1"/>
  <c r="AA37" i="41" s="1"/>
  <c r="Z37" i="41" a="1"/>
  <c r="Z37" i="41" s="1"/>
  <c r="Y37" i="41" a="1"/>
  <c r="Y37" i="41" s="1"/>
  <c r="X37" i="41" a="1"/>
  <c r="X37" i="41" s="1"/>
  <c r="W37" i="41" a="1"/>
  <c r="W37" i="41" s="1"/>
  <c r="V37" i="41" a="1"/>
  <c r="V37" i="41" s="1"/>
  <c r="U37" i="41" a="1"/>
  <c r="U37" i="41" s="1"/>
  <c r="T37" i="41" a="1"/>
  <c r="T37" i="41" s="1"/>
  <c r="S37" i="41" a="1"/>
  <c r="S37" i="41" s="1"/>
  <c r="R37" i="41" a="1"/>
  <c r="R37" i="41" s="1"/>
  <c r="Q37" i="41" a="1"/>
  <c r="Q37" i="41" s="1"/>
  <c r="P37" i="41" a="1"/>
  <c r="P37" i="41" s="1"/>
  <c r="O37" i="41" a="1"/>
  <c r="O37" i="41" s="1"/>
  <c r="N37" i="41" a="1"/>
  <c r="N37" i="41" s="1"/>
  <c r="M37" i="41" a="1"/>
  <c r="M37" i="41" s="1"/>
  <c r="L37" i="41" a="1"/>
  <c r="L37" i="41" s="1"/>
  <c r="K37" i="41" a="1"/>
  <c r="K37" i="41" s="1"/>
  <c r="J37" i="41" a="1"/>
  <c r="J37" i="41" s="1"/>
  <c r="AT35" i="41" a="1"/>
  <c r="AT35" i="41" s="1"/>
  <c r="AS35" i="41" a="1"/>
  <c r="AS35" i="41" s="1"/>
  <c r="AR35" i="41" a="1"/>
  <c r="AR35" i="41" s="1"/>
  <c r="AQ35" i="41" a="1"/>
  <c r="AQ35" i="41" s="1"/>
  <c r="AP35" i="41" a="1"/>
  <c r="AP35" i="41" s="1"/>
  <c r="AM35" i="41" a="1"/>
  <c r="AM35" i="41" s="1"/>
  <c r="AL35" i="41" a="1"/>
  <c r="AL35" i="41" s="1"/>
  <c r="AK35" i="41" a="1"/>
  <c r="AK35" i="41" s="1"/>
  <c r="AJ35" i="41" a="1"/>
  <c r="AJ35" i="41" s="1"/>
  <c r="AI35" i="41" a="1"/>
  <c r="AI35" i="41" s="1"/>
  <c r="AH35" i="41" a="1"/>
  <c r="AH35" i="41" s="1"/>
  <c r="AG35" i="41" a="1"/>
  <c r="AG35" i="41" s="1"/>
  <c r="AF35" i="41" a="1"/>
  <c r="AF35" i="41" s="1"/>
  <c r="AE35" i="41" a="1"/>
  <c r="AE35" i="41" s="1"/>
  <c r="AD35" i="41" a="1"/>
  <c r="AD35" i="41" s="1"/>
  <c r="AC35" i="41" a="1"/>
  <c r="AC35" i="41" s="1"/>
  <c r="AB35" i="41" a="1"/>
  <c r="AB35" i="41" s="1"/>
  <c r="AA35" i="41" a="1"/>
  <c r="AA35" i="41" s="1"/>
  <c r="Z35" i="41" a="1"/>
  <c r="Z35" i="41" s="1"/>
  <c r="Y35" i="41" a="1"/>
  <c r="Y35" i="41" s="1"/>
  <c r="X35" i="41" a="1"/>
  <c r="X35" i="41" s="1"/>
  <c r="W35" i="41" a="1"/>
  <c r="W35" i="41" s="1"/>
  <c r="V35" i="41" a="1"/>
  <c r="V35" i="41" s="1"/>
  <c r="U35" i="41" a="1"/>
  <c r="U35" i="41" s="1"/>
  <c r="T35" i="41" a="1"/>
  <c r="T35" i="41" s="1"/>
  <c r="S35" i="41" a="1"/>
  <c r="S35" i="41" s="1"/>
  <c r="R35" i="41" a="1"/>
  <c r="R35" i="41" s="1"/>
  <c r="Q35" i="41" a="1"/>
  <c r="Q35" i="41" s="1"/>
  <c r="P35" i="41" a="1"/>
  <c r="P35" i="41" s="1"/>
  <c r="O35" i="41" a="1"/>
  <c r="O35" i="41" s="1"/>
  <c r="N35" i="41" a="1"/>
  <c r="N35" i="41" s="1"/>
  <c r="M35" i="41" a="1"/>
  <c r="M35" i="41" s="1"/>
  <c r="L35" i="41" a="1"/>
  <c r="L35" i="41" s="1"/>
  <c r="K35" i="41" a="1"/>
  <c r="K35" i="41" s="1"/>
  <c r="J35" i="41" a="1"/>
  <c r="J35" i="41" s="1"/>
  <c r="AT34" i="41" a="1"/>
  <c r="AT34" i="41" s="1"/>
  <c r="AS34" i="41" a="1"/>
  <c r="AS34" i="41" s="1"/>
  <c r="AR34" i="41" a="1"/>
  <c r="AR34" i="41" s="1"/>
  <c r="AQ34" i="41" a="1"/>
  <c r="AQ34" i="41" s="1"/>
  <c r="AP34" i="41" a="1"/>
  <c r="AP34" i="41" s="1"/>
  <c r="AM34" i="41" a="1"/>
  <c r="AM34" i="41" s="1"/>
  <c r="AL34" i="41" a="1"/>
  <c r="AL34" i="41" s="1"/>
  <c r="AK34" i="41" a="1"/>
  <c r="AK34" i="41" s="1"/>
  <c r="AJ34" i="41" a="1"/>
  <c r="AJ34" i="41" s="1"/>
  <c r="AI34" i="41" a="1"/>
  <c r="AI34" i="41" s="1"/>
  <c r="AH34" i="41" a="1"/>
  <c r="AH34" i="41" s="1"/>
  <c r="AG34" i="41" a="1"/>
  <c r="AG34" i="41" s="1"/>
  <c r="AF34" i="41" a="1"/>
  <c r="AF34" i="41" s="1"/>
  <c r="AE34" i="41" a="1"/>
  <c r="AE34" i="41" s="1"/>
  <c r="AD34" i="41" a="1"/>
  <c r="AD34" i="41" s="1"/>
  <c r="AC34" i="41" a="1"/>
  <c r="AC34" i="41" s="1"/>
  <c r="AB34" i="41" a="1"/>
  <c r="AB34" i="41" s="1"/>
  <c r="AA34" i="41" a="1"/>
  <c r="AA34" i="41" s="1"/>
  <c r="Z34" i="41" a="1"/>
  <c r="Z34" i="41" s="1"/>
  <c r="Y34" i="41" a="1"/>
  <c r="Y34" i="41" s="1"/>
  <c r="X34" i="41" a="1"/>
  <c r="X34" i="41" s="1"/>
  <c r="W34" i="41" a="1"/>
  <c r="W34" i="41" s="1"/>
  <c r="V34" i="41" a="1"/>
  <c r="V34" i="41" s="1"/>
  <c r="U34" i="41" a="1"/>
  <c r="U34" i="41" s="1"/>
  <c r="T34" i="41" a="1"/>
  <c r="T34" i="41" s="1"/>
  <c r="S34" i="41" a="1"/>
  <c r="S34" i="41" s="1"/>
  <c r="R34" i="41" a="1"/>
  <c r="R34" i="41" s="1"/>
  <c r="Q34" i="41" a="1"/>
  <c r="Q34" i="41" s="1"/>
  <c r="P34" i="41" a="1"/>
  <c r="P34" i="41" s="1"/>
  <c r="O34" i="41" a="1"/>
  <c r="O34" i="41" s="1"/>
  <c r="N34" i="41" a="1"/>
  <c r="N34" i="41" s="1"/>
  <c r="M34" i="41" a="1"/>
  <c r="M34" i="41" s="1"/>
  <c r="L34" i="41" a="1"/>
  <c r="L34" i="41" s="1"/>
  <c r="K34" i="41" a="1"/>
  <c r="K34" i="41" s="1"/>
  <c r="J34" i="41" a="1"/>
  <c r="J34" i="41" s="1"/>
  <c r="AT32" i="41" a="1"/>
  <c r="AT32" i="41" s="1"/>
  <c r="AS32" i="41" a="1"/>
  <c r="AS32" i="41" s="1"/>
  <c r="AR32" i="41" a="1"/>
  <c r="AR32" i="41" s="1"/>
  <c r="AQ32" i="41" a="1"/>
  <c r="AQ32" i="41" s="1"/>
  <c r="AP32" i="41" a="1"/>
  <c r="AP32" i="41" s="1"/>
  <c r="AM32" i="41" a="1"/>
  <c r="AM32" i="41" s="1"/>
  <c r="AL32" i="41" a="1"/>
  <c r="AL32" i="41" s="1"/>
  <c r="AK32" i="41" a="1"/>
  <c r="AK32" i="41" s="1"/>
  <c r="AJ32" i="41" a="1"/>
  <c r="AJ32" i="41" s="1"/>
  <c r="AI32" i="41" a="1"/>
  <c r="AI32" i="41" s="1"/>
  <c r="AH32" i="41" a="1"/>
  <c r="AH32" i="41" s="1"/>
  <c r="AG32" i="41" a="1"/>
  <c r="AG32" i="41" s="1"/>
  <c r="AF32" i="41" a="1"/>
  <c r="AF32" i="41" s="1"/>
  <c r="AE32" i="41" a="1"/>
  <c r="AE32" i="41" s="1"/>
  <c r="AD32" i="41" a="1"/>
  <c r="AD32" i="41" s="1"/>
  <c r="AC32" i="41" a="1"/>
  <c r="AC32" i="41" s="1"/>
  <c r="AB32" i="41" a="1"/>
  <c r="AB32" i="41" s="1"/>
  <c r="AA32" i="41" a="1"/>
  <c r="AA32" i="41" s="1"/>
  <c r="Z32" i="41" a="1"/>
  <c r="Z32" i="41" s="1"/>
  <c r="Y32" i="41" a="1"/>
  <c r="Y32" i="41" s="1"/>
  <c r="X32" i="41" a="1"/>
  <c r="X32" i="41" s="1"/>
  <c r="W32" i="41" a="1"/>
  <c r="W32" i="41" s="1"/>
  <c r="V32" i="41" a="1"/>
  <c r="V32" i="41" s="1"/>
  <c r="U32" i="41" a="1"/>
  <c r="U32" i="41" s="1"/>
  <c r="T32" i="41" a="1"/>
  <c r="T32" i="41" s="1"/>
  <c r="S32" i="41" a="1"/>
  <c r="S32" i="41" s="1"/>
  <c r="R32" i="41" a="1"/>
  <c r="R32" i="41" s="1"/>
  <c r="Q32" i="41" a="1"/>
  <c r="Q32" i="41" s="1"/>
  <c r="P32" i="41" a="1"/>
  <c r="P32" i="41" s="1"/>
  <c r="O32" i="41" a="1"/>
  <c r="O32" i="41" s="1"/>
  <c r="N32" i="41" a="1"/>
  <c r="N32" i="41" s="1"/>
  <c r="M32" i="41" a="1"/>
  <c r="M32" i="41" s="1"/>
  <c r="L32" i="41" a="1"/>
  <c r="L32" i="41" s="1"/>
  <c r="K32" i="41" a="1"/>
  <c r="K32" i="41" s="1"/>
  <c r="J32" i="41" a="1"/>
  <c r="J32" i="41" s="1"/>
  <c r="AT31" i="41" a="1"/>
  <c r="AT31" i="41" s="1"/>
  <c r="AS31" i="41" a="1"/>
  <c r="AS31" i="41" s="1"/>
  <c r="AR31" i="41" a="1"/>
  <c r="AR31" i="41" s="1"/>
  <c r="AQ31" i="41" a="1"/>
  <c r="AQ31" i="41" s="1"/>
  <c r="AP31" i="41" a="1"/>
  <c r="AP31" i="41" s="1"/>
  <c r="AM31" i="41" a="1"/>
  <c r="AM31" i="41" s="1"/>
  <c r="AL31" i="41" a="1"/>
  <c r="AL31" i="41" s="1"/>
  <c r="AK31" i="41" a="1"/>
  <c r="AK31" i="41" s="1"/>
  <c r="AJ31" i="41" a="1"/>
  <c r="AJ31" i="41" s="1"/>
  <c r="AI31" i="41" a="1"/>
  <c r="AI31" i="41" s="1"/>
  <c r="AH31" i="41" a="1"/>
  <c r="AH31" i="41" s="1"/>
  <c r="AG31" i="41" a="1"/>
  <c r="AG31" i="41" s="1"/>
  <c r="AF31" i="41" a="1"/>
  <c r="AF31" i="41" s="1"/>
  <c r="AE31" i="41" a="1"/>
  <c r="AE31" i="41" s="1"/>
  <c r="AD31" i="41" a="1"/>
  <c r="AD31" i="41" s="1"/>
  <c r="AC31" i="41" a="1"/>
  <c r="AC31" i="41" s="1"/>
  <c r="AB31" i="41" a="1"/>
  <c r="AB31" i="41" s="1"/>
  <c r="AA31" i="41" a="1"/>
  <c r="AA31" i="41" s="1"/>
  <c r="Z31" i="41" a="1"/>
  <c r="Z31" i="41" s="1"/>
  <c r="Y31" i="41" a="1"/>
  <c r="Y31" i="41" s="1"/>
  <c r="X31" i="41" a="1"/>
  <c r="X31" i="41" s="1"/>
  <c r="W31" i="41" a="1"/>
  <c r="W31" i="41" s="1"/>
  <c r="V31" i="41" a="1"/>
  <c r="V31" i="41" s="1"/>
  <c r="U31" i="41" a="1"/>
  <c r="U31" i="41" s="1"/>
  <c r="T31" i="41" a="1"/>
  <c r="T31" i="41" s="1"/>
  <c r="S31" i="41" a="1"/>
  <c r="S31" i="41" s="1"/>
  <c r="R31" i="41" a="1"/>
  <c r="R31" i="41" s="1"/>
  <c r="Q31" i="41" a="1"/>
  <c r="Q31" i="41" s="1"/>
  <c r="P31" i="41" a="1"/>
  <c r="P31" i="41" s="1"/>
  <c r="O31" i="41" a="1"/>
  <c r="O31" i="41" s="1"/>
  <c r="N31" i="41" a="1"/>
  <c r="N31" i="41" s="1"/>
  <c r="M31" i="41" a="1"/>
  <c r="M31" i="41" s="1"/>
  <c r="L31" i="41" a="1"/>
  <c r="L31" i="41" s="1"/>
  <c r="K31" i="41" a="1"/>
  <c r="K31" i="41" s="1"/>
  <c r="J31" i="41" a="1"/>
  <c r="J31" i="41" s="1"/>
  <c r="AT29" i="41" a="1"/>
  <c r="AT29" i="41" s="1"/>
  <c r="AS29" i="41" a="1"/>
  <c r="AS29" i="41" s="1"/>
  <c r="AR29" i="41" a="1"/>
  <c r="AR29" i="41" s="1"/>
  <c r="AQ29" i="41" a="1"/>
  <c r="AQ29" i="41" s="1"/>
  <c r="AP29" i="41" a="1"/>
  <c r="AP29" i="41" s="1"/>
  <c r="AM29" i="41" a="1"/>
  <c r="AM29" i="41" s="1"/>
  <c r="AL29" i="41" a="1"/>
  <c r="AL29" i="41" s="1"/>
  <c r="AK29" i="41" a="1"/>
  <c r="AK29" i="41" s="1"/>
  <c r="AJ29" i="41" a="1"/>
  <c r="AJ29" i="41" s="1"/>
  <c r="AI29" i="41" a="1"/>
  <c r="AI29" i="41" s="1"/>
  <c r="AH29" i="41" a="1"/>
  <c r="AH29" i="41" s="1"/>
  <c r="AG29" i="41" a="1"/>
  <c r="AG29" i="41" s="1"/>
  <c r="AF29" i="41" a="1"/>
  <c r="AF29" i="41" s="1"/>
  <c r="AE29" i="41" a="1"/>
  <c r="AE29" i="41" s="1"/>
  <c r="AD29" i="41" a="1"/>
  <c r="AD29" i="41" s="1"/>
  <c r="AC29" i="41" a="1"/>
  <c r="AC29" i="41" s="1"/>
  <c r="AB29" i="41" a="1"/>
  <c r="AB29" i="41" s="1"/>
  <c r="AA29" i="41" a="1"/>
  <c r="AA29" i="41" s="1"/>
  <c r="Z29" i="41" a="1"/>
  <c r="Z29" i="41" s="1"/>
  <c r="Y29" i="41" a="1"/>
  <c r="Y29" i="41" s="1"/>
  <c r="X29" i="41" a="1"/>
  <c r="X29" i="41" s="1"/>
  <c r="W29" i="41" a="1"/>
  <c r="W29" i="41" s="1"/>
  <c r="V29" i="41" a="1"/>
  <c r="V29" i="41" s="1"/>
  <c r="U29" i="41" a="1"/>
  <c r="U29" i="41" s="1"/>
  <c r="T29" i="41" a="1"/>
  <c r="T29" i="41" s="1"/>
  <c r="S29" i="41" a="1"/>
  <c r="S29" i="41" s="1"/>
  <c r="R29" i="41" a="1"/>
  <c r="R29" i="41" s="1"/>
  <c r="Q29" i="41" a="1"/>
  <c r="Q29" i="41" s="1"/>
  <c r="P29" i="41" a="1"/>
  <c r="P29" i="41" s="1"/>
  <c r="O29" i="41" a="1"/>
  <c r="O29" i="41" s="1"/>
  <c r="N29" i="41" a="1"/>
  <c r="N29" i="41" s="1"/>
  <c r="M29" i="41" a="1"/>
  <c r="M29" i="41" s="1"/>
  <c r="L29" i="41" a="1"/>
  <c r="L29" i="41" s="1"/>
  <c r="K29" i="41" a="1"/>
  <c r="K29" i="41" s="1"/>
  <c r="J29" i="41" a="1"/>
  <c r="J29" i="41" s="1"/>
  <c r="AT28" i="41" a="1"/>
  <c r="AT28" i="41" s="1"/>
  <c r="AS28" i="41" a="1"/>
  <c r="AS28" i="41" s="1"/>
  <c r="AR28" i="41" a="1"/>
  <c r="AR28" i="41" s="1"/>
  <c r="AQ28" i="41" a="1"/>
  <c r="AQ28" i="41" s="1"/>
  <c r="AP28" i="41" a="1"/>
  <c r="AP28" i="41" s="1"/>
  <c r="AM28" i="41" a="1"/>
  <c r="AM28" i="41" s="1"/>
  <c r="AL28" i="41" a="1"/>
  <c r="AL28" i="41" s="1"/>
  <c r="AK28" i="41" a="1"/>
  <c r="AK28" i="41" s="1"/>
  <c r="AJ28" i="41" a="1"/>
  <c r="AJ28" i="41" s="1"/>
  <c r="AI28" i="41" a="1"/>
  <c r="AI28" i="41" s="1"/>
  <c r="AH28" i="41" a="1"/>
  <c r="AH28" i="41" s="1"/>
  <c r="AG28" i="41" a="1"/>
  <c r="AG28" i="41" s="1"/>
  <c r="AF28" i="41" a="1"/>
  <c r="AF28" i="41" s="1"/>
  <c r="AE28" i="41" a="1"/>
  <c r="AE28" i="41" s="1"/>
  <c r="AD28" i="41" a="1"/>
  <c r="AD28" i="41" s="1"/>
  <c r="AC28" i="41" a="1"/>
  <c r="AC28" i="41" s="1"/>
  <c r="AB28" i="41" a="1"/>
  <c r="AB28" i="41" s="1"/>
  <c r="AA28" i="41" a="1"/>
  <c r="AA28" i="41" s="1"/>
  <c r="Z28" i="41" a="1"/>
  <c r="Z28" i="41" s="1"/>
  <c r="Y28" i="41" a="1"/>
  <c r="Y28" i="41" s="1"/>
  <c r="X28" i="41" a="1"/>
  <c r="X28" i="41" s="1"/>
  <c r="W28" i="41" a="1"/>
  <c r="W28" i="41" s="1"/>
  <c r="V28" i="41" a="1"/>
  <c r="V28" i="41" s="1"/>
  <c r="U28" i="41" a="1"/>
  <c r="U28" i="41" s="1"/>
  <c r="T28" i="41" a="1"/>
  <c r="T28" i="41" s="1"/>
  <c r="S28" i="41" a="1"/>
  <c r="S28" i="41" s="1"/>
  <c r="R28" i="41" a="1"/>
  <c r="R28" i="41" s="1"/>
  <c r="Q28" i="41" a="1"/>
  <c r="Q28" i="41" s="1"/>
  <c r="P28" i="41" a="1"/>
  <c r="P28" i="41" s="1"/>
  <c r="O28" i="41" a="1"/>
  <c r="O28" i="41" s="1"/>
  <c r="N28" i="41" a="1"/>
  <c r="N28" i="41" s="1"/>
  <c r="M28" i="41" a="1"/>
  <c r="M28" i="41" s="1"/>
  <c r="L28" i="41" a="1"/>
  <c r="L28" i="41" s="1"/>
  <c r="K28" i="41" a="1"/>
  <c r="K28" i="41" s="1"/>
  <c r="J28" i="41" a="1"/>
  <c r="J28" i="41" s="1"/>
  <c r="AT26" i="41" a="1"/>
  <c r="AT26" i="41" s="1"/>
  <c r="AS26" i="41" a="1"/>
  <c r="AS26" i="41" s="1"/>
  <c r="AR26" i="41" a="1"/>
  <c r="AR26" i="41" s="1"/>
  <c r="AQ26" i="41" a="1"/>
  <c r="AQ26" i="41" s="1"/>
  <c r="AP26" i="41" a="1"/>
  <c r="AP26" i="41" s="1"/>
  <c r="AM26" i="41" a="1"/>
  <c r="AM26" i="41" s="1"/>
  <c r="AL26" i="41" a="1"/>
  <c r="AL26" i="41" s="1"/>
  <c r="AK26" i="41" a="1"/>
  <c r="AK26" i="41" s="1"/>
  <c r="AJ26" i="41" a="1"/>
  <c r="AJ26" i="41" s="1"/>
  <c r="AI26" i="41" a="1"/>
  <c r="AI26" i="41" s="1"/>
  <c r="AH26" i="41" a="1"/>
  <c r="AH26" i="41" s="1"/>
  <c r="AG26" i="41" a="1"/>
  <c r="AG26" i="41" s="1"/>
  <c r="AF26" i="41" a="1"/>
  <c r="AF26" i="41" s="1"/>
  <c r="AE26" i="41" a="1"/>
  <c r="AE26" i="41" s="1"/>
  <c r="AD26" i="41" a="1"/>
  <c r="AD26" i="41" s="1"/>
  <c r="AC26" i="41" a="1"/>
  <c r="AC26" i="41" s="1"/>
  <c r="AB26" i="41" a="1"/>
  <c r="AB26" i="41" s="1"/>
  <c r="AA26" i="41" a="1"/>
  <c r="AA26" i="41" s="1"/>
  <c r="Z26" i="41" a="1"/>
  <c r="Z26" i="41" s="1"/>
  <c r="Y26" i="41" a="1"/>
  <c r="Y26" i="41" s="1"/>
  <c r="X26" i="41" a="1"/>
  <c r="X26" i="41" s="1"/>
  <c r="W26" i="41" a="1"/>
  <c r="W26" i="41" s="1"/>
  <c r="V26" i="41" a="1"/>
  <c r="V26" i="41" s="1"/>
  <c r="U26" i="41" a="1"/>
  <c r="U26" i="41" s="1"/>
  <c r="T26" i="41" a="1"/>
  <c r="T26" i="41" s="1"/>
  <c r="S26" i="41" a="1"/>
  <c r="S26" i="41" s="1"/>
  <c r="R26" i="41" a="1"/>
  <c r="R26" i="41" s="1"/>
  <c r="Q26" i="41" a="1"/>
  <c r="Q26" i="41" s="1"/>
  <c r="P26" i="41" a="1"/>
  <c r="P26" i="41" s="1"/>
  <c r="O26" i="41" a="1"/>
  <c r="O26" i="41" s="1"/>
  <c r="N26" i="41" a="1"/>
  <c r="N26" i="41" s="1"/>
  <c r="M26" i="41" a="1"/>
  <c r="M26" i="41" s="1"/>
  <c r="L26" i="41" a="1"/>
  <c r="L26" i="41" s="1"/>
  <c r="K26" i="41" a="1"/>
  <c r="K26" i="41" s="1"/>
  <c r="J26" i="41" a="1"/>
  <c r="J26" i="41" s="1"/>
  <c r="AT25" i="41" a="1"/>
  <c r="AT25" i="41" s="1"/>
  <c r="AS25" i="41" a="1"/>
  <c r="AS25" i="41" s="1"/>
  <c r="AR25" i="41" a="1"/>
  <c r="AR25" i="41" s="1"/>
  <c r="AQ25" i="41" a="1"/>
  <c r="AQ25" i="41" s="1"/>
  <c r="AP25" i="41" a="1"/>
  <c r="AP25" i="41" s="1"/>
  <c r="AM25" i="41" a="1"/>
  <c r="AM25" i="41" s="1"/>
  <c r="AL25" i="41" a="1"/>
  <c r="AL25" i="41" s="1"/>
  <c r="AK25" i="41" a="1"/>
  <c r="AK25" i="41" s="1"/>
  <c r="AJ25" i="41" a="1"/>
  <c r="AJ25" i="41" s="1"/>
  <c r="AI25" i="41" a="1"/>
  <c r="AI25" i="41" s="1"/>
  <c r="AH25" i="41" a="1"/>
  <c r="AH25" i="41" s="1"/>
  <c r="AG25" i="41" a="1"/>
  <c r="AG25" i="41" s="1"/>
  <c r="AF25" i="41" a="1"/>
  <c r="AF25" i="41" s="1"/>
  <c r="AE25" i="41" a="1"/>
  <c r="AE25" i="41" s="1"/>
  <c r="AD25" i="41" a="1"/>
  <c r="AD25" i="41" s="1"/>
  <c r="AC25" i="41" a="1"/>
  <c r="AC25" i="41" s="1"/>
  <c r="AB25" i="41" a="1"/>
  <c r="AB25" i="41" s="1"/>
  <c r="AA25" i="41" a="1"/>
  <c r="AA25" i="41" s="1"/>
  <c r="Z25" i="41" a="1"/>
  <c r="Z25" i="41" s="1"/>
  <c r="Y25" i="41" a="1"/>
  <c r="Y25" i="41" s="1"/>
  <c r="X25" i="41" a="1"/>
  <c r="X25" i="41" s="1"/>
  <c r="W25" i="41" a="1"/>
  <c r="W25" i="41" s="1"/>
  <c r="V25" i="41" a="1"/>
  <c r="V25" i="41" s="1"/>
  <c r="U25" i="41" a="1"/>
  <c r="U25" i="41" s="1"/>
  <c r="T25" i="41" a="1"/>
  <c r="T25" i="41" s="1"/>
  <c r="S25" i="41" a="1"/>
  <c r="S25" i="41" s="1"/>
  <c r="R25" i="41" a="1"/>
  <c r="R25" i="41" s="1"/>
  <c r="Q25" i="41" a="1"/>
  <c r="Q25" i="41" s="1"/>
  <c r="P25" i="41" a="1"/>
  <c r="P25" i="41" s="1"/>
  <c r="O25" i="41" a="1"/>
  <c r="O25" i="41" s="1"/>
  <c r="N25" i="41" a="1"/>
  <c r="N25" i="41" s="1"/>
  <c r="M25" i="41" a="1"/>
  <c r="M25" i="41" s="1"/>
  <c r="L25" i="41" a="1"/>
  <c r="L25" i="41" s="1"/>
  <c r="K25" i="41" a="1"/>
  <c r="K25" i="41" s="1"/>
  <c r="J25" i="41" a="1"/>
  <c r="J25" i="41" s="1"/>
  <c r="AT23" i="41" a="1"/>
  <c r="AT23" i="41" s="1"/>
  <c r="AS23" i="41" a="1"/>
  <c r="AS23" i="41" s="1"/>
  <c r="AR23" i="41" a="1"/>
  <c r="AR23" i="41" s="1"/>
  <c r="AQ23" i="41" a="1"/>
  <c r="AQ23" i="41" s="1"/>
  <c r="AP23" i="41" a="1"/>
  <c r="AP23" i="41" s="1"/>
  <c r="AM23" i="41" a="1"/>
  <c r="AM23" i="41" s="1"/>
  <c r="AL23" i="41" a="1"/>
  <c r="AL23" i="41" s="1"/>
  <c r="AK23" i="41" a="1"/>
  <c r="AK23" i="41" s="1"/>
  <c r="AJ23" i="41" a="1"/>
  <c r="AJ23" i="41" s="1"/>
  <c r="AI23" i="41" a="1"/>
  <c r="AI23" i="41" s="1"/>
  <c r="AH23" i="41" a="1"/>
  <c r="AH23" i="41" s="1"/>
  <c r="AG23" i="41" a="1"/>
  <c r="AG23" i="41" s="1"/>
  <c r="AF23" i="41" a="1"/>
  <c r="AF23" i="41" s="1"/>
  <c r="AE23" i="41" a="1"/>
  <c r="AE23" i="41" s="1"/>
  <c r="AD23" i="41" a="1"/>
  <c r="AD23" i="41" s="1"/>
  <c r="AC23" i="41" a="1"/>
  <c r="AC23" i="41" s="1"/>
  <c r="AB23" i="41" a="1"/>
  <c r="AB23" i="41" s="1"/>
  <c r="AA23" i="41" a="1"/>
  <c r="AA23" i="41" s="1"/>
  <c r="Z23" i="41" a="1"/>
  <c r="Z23" i="41" s="1"/>
  <c r="Y23" i="41" a="1"/>
  <c r="Y23" i="41" s="1"/>
  <c r="X23" i="41" a="1"/>
  <c r="X23" i="41" s="1"/>
  <c r="W23" i="41" a="1"/>
  <c r="W23" i="41" s="1"/>
  <c r="V23" i="41" a="1"/>
  <c r="V23" i="41" s="1"/>
  <c r="U23" i="41" a="1"/>
  <c r="U23" i="41" s="1"/>
  <c r="T23" i="41" a="1"/>
  <c r="T23" i="41" s="1"/>
  <c r="S23" i="41" a="1"/>
  <c r="S23" i="41" s="1"/>
  <c r="R23" i="41" a="1"/>
  <c r="R23" i="41" s="1"/>
  <c r="Q23" i="41" a="1"/>
  <c r="Q23" i="41" s="1"/>
  <c r="P23" i="41" a="1"/>
  <c r="P23" i="41" s="1"/>
  <c r="O23" i="41" a="1"/>
  <c r="O23" i="41" s="1"/>
  <c r="N23" i="41" a="1"/>
  <c r="N23" i="41" s="1"/>
  <c r="M23" i="41" a="1"/>
  <c r="M23" i="41" s="1"/>
  <c r="L23" i="41" a="1"/>
  <c r="L23" i="41" s="1"/>
  <c r="K23" i="41" a="1"/>
  <c r="K23" i="41" s="1"/>
  <c r="J23" i="41" a="1"/>
  <c r="J23" i="41" s="1"/>
  <c r="AT22" i="41" a="1"/>
  <c r="AT22" i="41" s="1"/>
  <c r="AS22" i="41" a="1"/>
  <c r="AS22" i="41" s="1"/>
  <c r="AR22" i="41" a="1"/>
  <c r="AR22" i="41" s="1"/>
  <c r="AQ22" i="41" a="1"/>
  <c r="AQ22" i="41" s="1"/>
  <c r="AP22" i="41" a="1"/>
  <c r="AP22" i="41" s="1"/>
  <c r="AM22" i="41" a="1"/>
  <c r="AM22" i="41" s="1"/>
  <c r="AL22" i="41" a="1"/>
  <c r="AL22" i="41" s="1"/>
  <c r="AK22" i="41" a="1"/>
  <c r="AK22" i="41" s="1"/>
  <c r="AJ22" i="41" a="1"/>
  <c r="AJ22" i="41" s="1"/>
  <c r="AI22" i="41" a="1"/>
  <c r="AI22" i="41" s="1"/>
  <c r="AH22" i="41" a="1"/>
  <c r="AH22" i="41" s="1"/>
  <c r="AG22" i="41" a="1"/>
  <c r="AG22" i="41" s="1"/>
  <c r="AF22" i="41" a="1"/>
  <c r="AF22" i="41" s="1"/>
  <c r="AE22" i="41" a="1"/>
  <c r="AE22" i="41" s="1"/>
  <c r="AD22" i="41" a="1"/>
  <c r="AD22" i="41" s="1"/>
  <c r="AC22" i="41" a="1"/>
  <c r="AC22" i="41" s="1"/>
  <c r="AB22" i="41" a="1"/>
  <c r="AB22" i="41" s="1"/>
  <c r="AA22" i="41" a="1"/>
  <c r="AA22" i="41" s="1"/>
  <c r="Z22" i="41" a="1"/>
  <c r="Z22" i="41" s="1"/>
  <c r="Y22" i="41" a="1"/>
  <c r="Y22" i="41" s="1"/>
  <c r="X22" i="41" a="1"/>
  <c r="X22" i="41" s="1"/>
  <c r="W22" i="41" a="1"/>
  <c r="W22" i="41" s="1"/>
  <c r="V22" i="41" a="1"/>
  <c r="V22" i="41" s="1"/>
  <c r="U22" i="41" a="1"/>
  <c r="U22" i="41" s="1"/>
  <c r="T22" i="41" a="1"/>
  <c r="T22" i="41" s="1"/>
  <c r="S22" i="41" a="1"/>
  <c r="S22" i="41" s="1"/>
  <c r="R22" i="41" a="1"/>
  <c r="R22" i="41" s="1"/>
  <c r="Q22" i="41" a="1"/>
  <c r="Q22" i="41" s="1"/>
  <c r="P22" i="41" a="1"/>
  <c r="P22" i="41" s="1"/>
  <c r="O22" i="41" a="1"/>
  <c r="O22" i="41" s="1"/>
  <c r="N22" i="41" a="1"/>
  <c r="N22" i="41" s="1"/>
  <c r="M22" i="41" a="1"/>
  <c r="M22" i="41" s="1"/>
  <c r="L22" i="41" a="1"/>
  <c r="L22" i="41" s="1"/>
  <c r="K22" i="41" a="1"/>
  <c r="K22" i="41" s="1"/>
  <c r="J22" i="41" a="1"/>
  <c r="J22" i="41" s="1"/>
  <c r="AT20" i="41" a="1"/>
  <c r="AT20" i="41" s="1"/>
  <c r="AS20" i="41" a="1"/>
  <c r="AS20" i="41" s="1"/>
  <c r="AR20" i="41" a="1"/>
  <c r="AR20" i="41" s="1"/>
  <c r="AQ20" i="41" a="1"/>
  <c r="AQ20" i="41" s="1"/>
  <c r="AP20" i="41" a="1"/>
  <c r="AP20" i="41" s="1"/>
  <c r="AM20" i="41" a="1"/>
  <c r="AM20" i="41" s="1"/>
  <c r="AL20" i="41" a="1"/>
  <c r="AL20" i="41" s="1"/>
  <c r="AK20" i="41" a="1"/>
  <c r="AK20" i="41" s="1"/>
  <c r="AJ20" i="41" a="1"/>
  <c r="AJ20" i="41" s="1"/>
  <c r="AI20" i="41" a="1"/>
  <c r="AI20" i="41" s="1"/>
  <c r="AH20" i="41" a="1"/>
  <c r="AH20" i="41" s="1"/>
  <c r="AG20" i="41" a="1"/>
  <c r="AG20" i="41" s="1"/>
  <c r="AF20" i="41" a="1"/>
  <c r="AF20" i="41" s="1"/>
  <c r="AE20" i="41" a="1"/>
  <c r="AE20" i="41" s="1"/>
  <c r="AD20" i="41" a="1"/>
  <c r="AD20" i="41" s="1"/>
  <c r="AC20" i="41" a="1"/>
  <c r="AC20" i="41" s="1"/>
  <c r="AB20" i="41" a="1"/>
  <c r="AB20" i="41" s="1"/>
  <c r="AA20" i="41" a="1"/>
  <c r="AA20" i="41" s="1"/>
  <c r="Z20" i="41" a="1"/>
  <c r="Z20" i="41" s="1"/>
  <c r="Y20" i="41" a="1"/>
  <c r="Y20" i="41" s="1"/>
  <c r="X20" i="41" a="1"/>
  <c r="X20" i="41" s="1"/>
  <c r="W20" i="41" a="1"/>
  <c r="W20" i="41" s="1"/>
  <c r="V20" i="41" a="1"/>
  <c r="V20" i="41" s="1"/>
  <c r="U20" i="41" a="1"/>
  <c r="U20" i="41" s="1"/>
  <c r="T20" i="41" a="1"/>
  <c r="T20" i="41" s="1"/>
  <c r="S20" i="41" a="1"/>
  <c r="S20" i="41" s="1"/>
  <c r="R20" i="41" a="1"/>
  <c r="R20" i="41" s="1"/>
  <c r="Q20" i="41" a="1"/>
  <c r="Q20" i="41" s="1"/>
  <c r="P20" i="41" a="1"/>
  <c r="P20" i="41" s="1"/>
  <c r="O20" i="41" a="1"/>
  <c r="O20" i="41" s="1"/>
  <c r="N20" i="41" a="1"/>
  <c r="N20" i="41" s="1"/>
  <c r="M20" i="41" a="1"/>
  <c r="M20" i="41" s="1"/>
  <c r="L20" i="41" a="1"/>
  <c r="L20" i="41" s="1"/>
  <c r="K20" i="41" a="1"/>
  <c r="K20" i="41" s="1"/>
  <c r="J20" i="41" a="1"/>
  <c r="J20" i="41" s="1"/>
  <c r="AT19" i="41" a="1"/>
  <c r="AT19" i="41" s="1"/>
  <c r="AS19" i="41" a="1"/>
  <c r="AS19" i="41" s="1"/>
  <c r="AR19" i="41" a="1"/>
  <c r="AR19" i="41" s="1"/>
  <c r="AQ19" i="41" a="1"/>
  <c r="AQ19" i="41" s="1"/>
  <c r="AP19" i="41" a="1"/>
  <c r="AP19" i="41" s="1"/>
  <c r="AM19" i="41" a="1"/>
  <c r="AM19" i="41" s="1"/>
  <c r="AL19" i="41" a="1"/>
  <c r="AL19" i="41" s="1"/>
  <c r="AK19" i="41" a="1"/>
  <c r="AK19" i="41" s="1"/>
  <c r="AJ19" i="41" a="1"/>
  <c r="AJ19" i="41" s="1"/>
  <c r="AI19" i="41" a="1"/>
  <c r="AI19" i="41" s="1"/>
  <c r="AH19" i="41" a="1"/>
  <c r="AH19" i="41" s="1"/>
  <c r="AG19" i="41" a="1"/>
  <c r="AG19" i="41" s="1"/>
  <c r="AF19" i="41" a="1"/>
  <c r="AF19" i="41" s="1"/>
  <c r="AE19" i="41" a="1"/>
  <c r="AE19" i="41" s="1"/>
  <c r="AD19" i="41" a="1"/>
  <c r="AD19" i="41" s="1"/>
  <c r="AC19" i="41" a="1"/>
  <c r="AC19" i="41" s="1"/>
  <c r="AB19" i="41" a="1"/>
  <c r="AB19" i="41" s="1"/>
  <c r="AA19" i="41" a="1"/>
  <c r="AA19" i="41" s="1"/>
  <c r="Z19" i="41" a="1"/>
  <c r="Z19" i="41" s="1"/>
  <c r="Y19" i="41" a="1"/>
  <c r="Y19" i="41" s="1"/>
  <c r="X19" i="41" a="1"/>
  <c r="X19" i="41" s="1"/>
  <c r="W19" i="41" a="1"/>
  <c r="W19" i="41" s="1"/>
  <c r="V19" i="41" a="1"/>
  <c r="V19" i="41" s="1"/>
  <c r="U19" i="41" a="1"/>
  <c r="U19" i="41" s="1"/>
  <c r="T19" i="41" a="1"/>
  <c r="T19" i="41" s="1"/>
  <c r="S19" i="41" a="1"/>
  <c r="S19" i="41" s="1"/>
  <c r="R19" i="41" a="1"/>
  <c r="R19" i="41" s="1"/>
  <c r="Q19" i="41" a="1"/>
  <c r="Q19" i="41" s="1"/>
  <c r="P19" i="41" a="1"/>
  <c r="P19" i="41" s="1"/>
  <c r="O19" i="41" a="1"/>
  <c r="O19" i="41" s="1"/>
  <c r="N19" i="41" a="1"/>
  <c r="N19" i="41" s="1"/>
  <c r="M19" i="41" a="1"/>
  <c r="M19" i="41" s="1"/>
  <c r="L19" i="41" a="1"/>
  <c r="L19" i="41" s="1"/>
  <c r="K19" i="41" a="1"/>
  <c r="K19" i="41" s="1"/>
  <c r="J19" i="41" a="1"/>
  <c r="J19" i="41" s="1"/>
  <c r="AT17" i="41" a="1"/>
  <c r="AT17" i="41" s="1"/>
  <c r="AS17" i="41" a="1"/>
  <c r="AS17" i="41" s="1"/>
  <c r="AR17" i="41" a="1"/>
  <c r="AR17" i="41" s="1"/>
  <c r="AQ17" i="41" a="1"/>
  <c r="AQ17" i="41" s="1"/>
  <c r="AP17" i="41" a="1"/>
  <c r="AP17" i="41" s="1"/>
  <c r="AM17" i="41" a="1"/>
  <c r="AM17" i="41" s="1"/>
  <c r="AL17" i="41" a="1"/>
  <c r="AL17" i="41" s="1"/>
  <c r="AK17" i="41" a="1"/>
  <c r="AK17" i="41" s="1"/>
  <c r="AJ17" i="41" a="1"/>
  <c r="AJ17" i="41" s="1"/>
  <c r="AI17" i="41" a="1"/>
  <c r="AI17" i="41" s="1"/>
  <c r="AH17" i="41" a="1"/>
  <c r="AH17" i="41" s="1"/>
  <c r="AG17" i="41" a="1"/>
  <c r="AG17" i="41" s="1"/>
  <c r="AF17" i="41" a="1"/>
  <c r="AF17" i="41" s="1"/>
  <c r="AE17" i="41" a="1"/>
  <c r="AE17" i="41" s="1"/>
  <c r="AD17" i="41" a="1"/>
  <c r="AD17" i="41" s="1"/>
  <c r="AC17" i="41" a="1"/>
  <c r="AC17" i="41" s="1"/>
  <c r="AB17" i="41" a="1"/>
  <c r="AB17" i="41" s="1"/>
  <c r="AA17" i="41" a="1"/>
  <c r="AA17" i="41" s="1"/>
  <c r="Z17" i="41" a="1"/>
  <c r="Z17" i="41" s="1"/>
  <c r="Y17" i="41" a="1"/>
  <c r="Y17" i="41" s="1"/>
  <c r="X17" i="41" a="1"/>
  <c r="X17" i="41" s="1"/>
  <c r="W17" i="41" a="1"/>
  <c r="W17" i="41" s="1"/>
  <c r="V17" i="41" a="1"/>
  <c r="V17" i="41" s="1"/>
  <c r="U17" i="41" a="1"/>
  <c r="U17" i="41" s="1"/>
  <c r="T17" i="41" a="1"/>
  <c r="T17" i="41" s="1"/>
  <c r="S17" i="41" a="1"/>
  <c r="S17" i="41" s="1"/>
  <c r="R17" i="41" a="1"/>
  <c r="R17" i="41" s="1"/>
  <c r="Q17" i="41" a="1"/>
  <c r="Q17" i="41" s="1"/>
  <c r="P17" i="41" a="1"/>
  <c r="P17" i="41" s="1"/>
  <c r="O17" i="41" a="1"/>
  <c r="O17" i="41" s="1"/>
  <c r="N17" i="41" a="1"/>
  <c r="N17" i="41" s="1"/>
  <c r="M17" i="41" a="1"/>
  <c r="M17" i="41" s="1"/>
  <c r="L17" i="41" a="1"/>
  <c r="L17" i="41" s="1"/>
  <c r="K17" i="41" a="1"/>
  <c r="K17" i="41" s="1"/>
  <c r="J17" i="41" a="1"/>
  <c r="J17" i="41" s="1"/>
  <c r="AT16" i="41" a="1"/>
  <c r="AT16" i="41" s="1"/>
  <c r="AS16" i="41" a="1"/>
  <c r="AS16" i="41" s="1"/>
  <c r="AR16" i="41" a="1"/>
  <c r="AR16" i="41" s="1"/>
  <c r="AQ16" i="41" a="1"/>
  <c r="AQ16" i="41" s="1"/>
  <c r="AP16" i="41" a="1"/>
  <c r="AP16" i="41" s="1"/>
  <c r="AM16" i="41" a="1"/>
  <c r="AM16" i="41" s="1"/>
  <c r="AL16" i="41" a="1"/>
  <c r="AL16" i="41" s="1"/>
  <c r="AK16" i="41" a="1"/>
  <c r="AK16" i="41" s="1"/>
  <c r="AJ16" i="41" a="1"/>
  <c r="AJ16" i="41" s="1"/>
  <c r="AI16" i="41" a="1"/>
  <c r="AI16" i="41" s="1"/>
  <c r="AH16" i="41" a="1"/>
  <c r="AH16" i="41" s="1"/>
  <c r="AG16" i="41" a="1"/>
  <c r="AG16" i="41" s="1"/>
  <c r="AF16" i="41" a="1"/>
  <c r="AF16" i="41" s="1"/>
  <c r="AE16" i="41" a="1"/>
  <c r="AE16" i="41" s="1"/>
  <c r="AD16" i="41" a="1"/>
  <c r="AD16" i="41" s="1"/>
  <c r="AC16" i="41" a="1"/>
  <c r="AC16" i="41" s="1"/>
  <c r="AB16" i="41" a="1"/>
  <c r="AB16" i="41" s="1"/>
  <c r="AA16" i="41" a="1"/>
  <c r="AA16" i="41" s="1"/>
  <c r="Z16" i="41" a="1"/>
  <c r="Z16" i="41" s="1"/>
  <c r="Y16" i="41" a="1"/>
  <c r="Y16" i="41" s="1"/>
  <c r="X16" i="41" a="1"/>
  <c r="X16" i="41" s="1"/>
  <c r="W16" i="41" a="1"/>
  <c r="W16" i="41" s="1"/>
  <c r="V16" i="41" a="1"/>
  <c r="V16" i="41" s="1"/>
  <c r="U16" i="41" a="1"/>
  <c r="U16" i="41" s="1"/>
  <c r="T16" i="41" a="1"/>
  <c r="T16" i="41" s="1"/>
  <c r="S16" i="41" a="1"/>
  <c r="S16" i="41" s="1"/>
  <c r="R16" i="41" a="1"/>
  <c r="R16" i="41" s="1"/>
  <c r="Q16" i="41" a="1"/>
  <c r="Q16" i="41" s="1"/>
  <c r="P16" i="41" a="1"/>
  <c r="P16" i="41" s="1"/>
  <c r="O16" i="41" a="1"/>
  <c r="O16" i="41" s="1"/>
  <c r="N16" i="41" a="1"/>
  <c r="N16" i="41" s="1"/>
  <c r="M16" i="41" a="1"/>
  <c r="M16" i="41" s="1"/>
  <c r="L16" i="41" a="1"/>
  <c r="L16" i="41" s="1"/>
  <c r="K16" i="41" a="1"/>
  <c r="K16" i="41" s="1"/>
  <c r="J16" i="41" a="1"/>
  <c r="J16" i="41" s="1"/>
  <c r="AT11" i="41" a="1"/>
  <c r="AT11" i="41" s="1"/>
  <c r="AS11" i="41" a="1"/>
  <c r="AS11" i="41" s="1"/>
  <c r="AR11" i="41" a="1"/>
  <c r="AR11" i="41" s="1"/>
  <c r="AQ11" i="41" a="1"/>
  <c r="AQ11" i="41" s="1"/>
  <c r="AP11" i="41" a="1"/>
  <c r="AP11" i="41" s="1"/>
  <c r="AM11" i="41" a="1"/>
  <c r="AM11" i="41" s="1"/>
  <c r="AL11" i="41" a="1"/>
  <c r="AL11" i="41" s="1"/>
  <c r="AK11" i="41" a="1"/>
  <c r="AK11" i="41" s="1"/>
  <c r="AJ11" i="41" a="1"/>
  <c r="AJ11" i="41" s="1"/>
  <c r="AI11" i="41" a="1"/>
  <c r="AI11" i="41" s="1"/>
  <c r="AH11" i="41" a="1"/>
  <c r="AH11" i="41" s="1"/>
  <c r="AG11" i="41" a="1"/>
  <c r="AG11" i="41" s="1"/>
  <c r="AF11" i="41" a="1"/>
  <c r="AF11" i="41" s="1"/>
  <c r="AE11" i="41" a="1"/>
  <c r="AE11" i="41" s="1"/>
  <c r="AD11" i="41" a="1"/>
  <c r="AD11" i="41" s="1"/>
  <c r="AC11" i="41" a="1"/>
  <c r="AC11" i="41" s="1"/>
  <c r="AB11" i="41" a="1"/>
  <c r="AB11" i="41" s="1"/>
  <c r="AA11" i="41" a="1"/>
  <c r="AA11" i="41" s="1"/>
  <c r="Z11" i="41" a="1"/>
  <c r="Z11" i="41" s="1"/>
  <c r="Y11" i="41" a="1"/>
  <c r="Y11" i="41" s="1"/>
  <c r="X11" i="41" a="1"/>
  <c r="X11" i="41" s="1"/>
  <c r="W11" i="41" a="1"/>
  <c r="W11" i="41" s="1"/>
  <c r="V11" i="41" a="1"/>
  <c r="V11" i="41" s="1"/>
  <c r="U11" i="41" a="1"/>
  <c r="U11" i="41" s="1"/>
  <c r="T11" i="41" a="1"/>
  <c r="T11" i="41" s="1"/>
  <c r="S11" i="41" a="1"/>
  <c r="S11" i="41" s="1"/>
  <c r="R11" i="41" a="1"/>
  <c r="R11" i="41" s="1"/>
  <c r="Q11" i="41" a="1"/>
  <c r="Q11" i="41" s="1"/>
  <c r="P11" i="41" a="1"/>
  <c r="P11" i="41" s="1"/>
  <c r="O11" i="41" a="1"/>
  <c r="O11" i="41" s="1"/>
  <c r="N11" i="41" a="1"/>
  <c r="N11" i="41" s="1"/>
  <c r="M11" i="41" a="1"/>
  <c r="M11" i="41" s="1"/>
  <c r="L11" i="41" a="1"/>
  <c r="L11" i="41" s="1"/>
  <c r="K11" i="41" a="1"/>
  <c r="K11" i="41" s="1"/>
  <c r="J11" i="41" a="1"/>
  <c r="J11" i="41" s="1"/>
  <c r="AT10" i="41" a="1"/>
  <c r="AT10" i="41" s="1"/>
  <c r="AS10" i="41" a="1"/>
  <c r="AS10" i="41" s="1"/>
  <c r="AR10" i="41" a="1"/>
  <c r="AR10" i="41" s="1"/>
  <c r="AQ10" i="41" a="1"/>
  <c r="AQ10" i="41" s="1"/>
  <c r="AP10" i="41" a="1"/>
  <c r="AP10" i="41" s="1"/>
  <c r="AM10" i="41" a="1"/>
  <c r="AM10" i="41" s="1"/>
  <c r="AL10" i="41" a="1"/>
  <c r="AL10" i="41" s="1"/>
  <c r="AK10" i="41" a="1"/>
  <c r="AK10" i="41" s="1"/>
  <c r="AJ10" i="41" a="1"/>
  <c r="AJ10" i="41" s="1"/>
  <c r="AI10" i="41" a="1"/>
  <c r="AI10" i="41" s="1"/>
  <c r="AH10" i="41" a="1"/>
  <c r="AH10" i="41" s="1"/>
  <c r="AG10" i="41" a="1"/>
  <c r="AG10" i="41" s="1"/>
  <c r="AF10" i="41" a="1"/>
  <c r="AF10" i="41" s="1"/>
  <c r="AE10" i="41" a="1"/>
  <c r="AE10" i="41" s="1"/>
  <c r="AD10" i="41" a="1"/>
  <c r="AD10" i="41" s="1"/>
  <c r="AC10" i="41" a="1"/>
  <c r="AC10" i="41" s="1"/>
  <c r="AB10" i="41" a="1"/>
  <c r="AB10" i="41" s="1"/>
  <c r="AA10" i="41" a="1"/>
  <c r="AA10" i="41" s="1"/>
  <c r="Z10" i="41" a="1"/>
  <c r="Z10" i="41" s="1"/>
  <c r="Y10" i="41" a="1"/>
  <c r="Y10" i="41" s="1"/>
  <c r="X10" i="41" a="1"/>
  <c r="X10" i="41" s="1"/>
  <c r="W10" i="41" a="1"/>
  <c r="W10" i="41" s="1"/>
  <c r="V10" i="41" a="1"/>
  <c r="V10" i="41" s="1"/>
  <c r="U10" i="41" a="1"/>
  <c r="U10" i="41" s="1"/>
  <c r="T10" i="41" a="1"/>
  <c r="T10" i="41" s="1"/>
  <c r="S10" i="41" a="1"/>
  <c r="S10" i="41" s="1"/>
  <c r="R10" i="41" a="1"/>
  <c r="R10" i="41" s="1"/>
  <c r="Q10" i="41" a="1"/>
  <c r="Q10" i="41" s="1"/>
  <c r="P10" i="41" a="1"/>
  <c r="P10" i="41" s="1"/>
  <c r="O10" i="41" a="1"/>
  <c r="O10" i="41" s="1"/>
  <c r="N10" i="41" a="1"/>
  <c r="N10" i="41" s="1"/>
  <c r="M10" i="41" a="1"/>
  <c r="M10" i="41" s="1"/>
  <c r="L10" i="41" a="1"/>
  <c r="L10" i="41" s="1"/>
  <c r="K10" i="41" a="1"/>
  <c r="K10" i="41" s="1"/>
  <c r="J10" i="41" a="1"/>
  <c r="J10" i="41" s="1"/>
  <c r="AR104" i="42" l="1" a="1"/>
  <c r="AR104" i="42" s="1"/>
  <c r="AQ104" i="42" a="1"/>
  <c r="AQ104" i="42" s="1"/>
  <c r="AP104" i="42" a="1"/>
  <c r="AP104" i="42"/>
  <c r="AO104" i="42" a="1"/>
  <c r="AO104" i="42" s="1"/>
  <c r="AN104" i="42" a="1"/>
  <c r="AN104" i="42"/>
  <c r="AN102" i="42" s="1"/>
  <c r="AM104" i="42" a="1"/>
  <c r="AM104" i="42" s="1"/>
  <c r="AL104" i="42" a="1"/>
  <c r="AL104" i="42" s="1"/>
  <c r="AK104" i="42" a="1"/>
  <c r="AK104" i="42" s="1"/>
  <c r="AJ104" i="42" a="1"/>
  <c r="AJ104" i="42" s="1"/>
  <c r="AJ102" i="42" s="1"/>
  <c r="AI104" i="42" a="1"/>
  <c r="AI104" i="42" s="1"/>
  <c r="AH104" i="42" a="1"/>
  <c r="AH104" i="42"/>
  <c r="AG104" i="42" a="1"/>
  <c r="AG104" i="42" s="1"/>
  <c r="AF104" i="42" a="1"/>
  <c r="AF104" i="42" s="1"/>
  <c r="AE104" i="42" a="1"/>
  <c r="AE104" i="42" s="1"/>
  <c r="AD104" i="42" a="1"/>
  <c r="AD104" i="42" s="1"/>
  <c r="AC104" i="42" a="1"/>
  <c r="AC104" i="42" s="1"/>
  <c r="AB104" i="42" a="1"/>
  <c r="AB104" i="42"/>
  <c r="AA104" i="42" a="1"/>
  <c r="AA104" i="42" s="1"/>
  <c r="Z104" i="42" a="1"/>
  <c r="Z104" i="42" s="1"/>
  <c r="Y104" i="42" a="1"/>
  <c r="Y104" i="42"/>
  <c r="X104" i="42" a="1"/>
  <c r="X104" i="42" s="1"/>
  <c r="W104" i="42" a="1"/>
  <c r="W104" i="42" s="1"/>
  <c r="V104" i="42" a="1"/>
  <c r="V104" i="42"/>
  <c r="U104" i="42" a="1"/>
  <c r="U104" i="42" s="1"/>
  <c r="U102" i="42" s="1"/>
  <c r="T104" i="42" a="1"/>
  <c r="T104" i="42" s="1"/>
  <c r="S104" i="42" a="1"/>
  <c r="S104" i="42" s="1"/>
  <c r="R104" i="42" a="1"/>
  <c r="R104" i="42" s="1"/>
  <c r="Q104" i="42" a="1"/>
  <c r="Q104" i="42" s="1"/>
  <c r="P104" i="42" a="1"/>
  <c r="P104" i="42"/>
  <c r="O104" i="42" a="1"/>
  <c r="O104" i="42" s="1"/>
  <c r="N104" i="42" a="1"/>
  <c r="N104" i="42" s="1"/>
  <c r="M104" i="42" a="1"/>
  <c r="M104" i="42"/>
  <c r="L104" i="42" a="1"/>
  <c r="L104" i="42" s="1"/>
  <c r="K104" i="42" a="1"/>
  <c r="K104" i="42" s="1"/>
  <c r="J104" i="42" a="1"/>
  <c r="J104" i="42" s="1"/>
  <c r="I104" i="42" a="1"/>
  <c r="I104" i="42" s="1"/>
  <c r="H104" i="42" a="1"/>
  <c r="H104" i="42" s="1"/>
  <c r="G104" i="42" a="1"/>
  <c r="G104" i="42" s="1"/>
  <c r="F104" i="42" a="1"/>
  <c r="F104" i="42" s="1"/>
  <c r="E104" i="42" a="1"/>
  <c r="E104" i="42" s="1"/>
  <c r="AR103" i="42" a="1"/>
  <c r="AR103" i="42"/>
  <c r="AR102" i="42" s="1"/>
  <c r="AQ103" i="42" a="1"/>
  <c r="AQ103" i="42" s="1"/>
  <c r="AQ102" i="42" s="1"/>
  <c r="AP103" i="42" a="1"/>
  <c r="AP103" i="42"/>
  <c r="AO103" i="42" a="1"/>
  <c r="AO103" i="42" s="1"/>
  <c r="AO102" i="42" s="1"/>
  <c r="AN103" i="42" a="1"/>
  <c r="AN103" i="42" s="1"/>
  <c r="AM103" i="42" a="1"/>
  <c r="AM103" i="42" s="1"/>
  <c r="AL103" i="42" a="1"/>
  <c r="AL103" i="42" s="1"/>
  <c r="AL102" i="42" s="1"/>
  <c r="AK103" i="42" a="1"/>
  <c r="AK103" i="42" s="1"/>
  <c r="AJ103" i="42" a="1"/>
  <c r="AJ103" i="42" s="1"/>
  <c r="AI103" i="42" a="1"/>
  <c r="AI103" i="42" s="1"/>
  <c r="AH103" i="42" a="1"/>
  <c r="AH103" i="42" s="1"/>
  <c r="AH102" i="42" s="1"/>
  <c r="AG103" i="42" a="1"/>
  <c r="AG103" i="42"/>
  <c r="AF103" i="42" a="1"/>
  <c r="AF103" i="42" s="1"/>
  <c r="AF102" i="42" s="1"/>
  <c r="AE103" i="42" a="1"/>
  <c r="AE103" i="42" s="1"/>
  <c r="AE102" i="42" s="1"/>
  <c r="AD103" i="42" a="1"/>
  <c r="AD103" i="42"/>
  <c r="AC103" i="42" a="1"/>
  <c r="AC103" i="42" s="1"/>
  <c r="AC102" i="42" s="1"/>
  <c r="AB103" i="42" a="1"/>
  <c r="AB103" i="42" s="1"/>
  <c r="AB102" i="42" s="1"/>
  <c r="AA103" i="42" a="1"/>
  <c r="AA103" i="42" s="1"/>
  <c r="Z103" i="42" a="1"/>
  <c r="Z103" i="42" s="1"/>
  <c r="Y103" i="42" a="1"/>
  <c r="Y103" i="42" s="1"/>
  <c r="Y102" i="42" s="1"/>
  <c r="X103" i="42" a="1"/>
  <c r="X103" i="42" s="1"/>
  <c r="W103" i="42" a="1"/>
  <c r="W103" i="42" s="1"/>
  <c r="V103" i="42" a="1"/>
  <c r="V103" i="42"/>
  <c r="V102" i="42" s="1"/>
  <c r="U103" i="42" a="1"/>
  <c r="U103" i="42"/>
  <c r="T103" i="42" a="1"/>
  <c r="T103" i="42" s="1"/>
  <c r="S103" i="42" a="1"/>
  <c r="S103" i="42" s="1"/>
  <c r="S102" i="42" s="1"/>
  <c r="R103" i="42" a="1"/>
  <c r="R103" i="42" s="1"/>
  <c r="Q103" i="42" a="1"/>
  <c r="Q103" i="42" s="1"/>
  <c r="P103" i="42" a="1"/>
  <c r="P103" i="42" s="1"/>
  <c r="P102" i="42" s="1"/>
  <c r="O103" i="42" a="1"/>
  <c r="O103" i="42" s="1"/>
  <c r="O102" i="42" s="1"/>
  <c r="N103" i="42" a="1"/>
  <c r="N103" i="42" s="1"/>
  <c r="M103" i="42" a="1"/>
  <c r="M103" i="42" s="1"/>
  <c r="M102" i="42" s="1"/>
  <c r="L103" i="42" a="1"/>
  <c r="L103" i="42" s="1"/>
  <c r="L102" i="42" s="1"/>
  <c r="K103" i="42" a="1"/>
  <c r="K103" i="42" s="1"/>
  <c r="K102" i="42" s="1"/>
  <c r="J103" i="42" a="1"/>
  <c r="J103" i="42" s="1"/>
  <c r="I103" i="42" a="1"/>
  <c r="I103" i="42" s="1"/>
  <c r="H103" i="42" a="1"/>
  <c r="H103" i="42" s="1"/>
  <c r="G103" i="42" a="1"/>
  <c r="G103" i="42" s="1"/>
  <c r="G102" i="42" s="1"/>
  <c r="F103" i="42" a="1"/>
  <c r="F103" i="42" s="1"/>
  <c r="E103" i="42" a="1"/>
  <c r="E103" i="42" s="1"/>
  <c r="AM102" i="42"/>
  <c r="AA102" i="42"/>
  <c r="AR101" i="42" a="1"/>
  <c r="AR101" i="42" s="1"/>
  <c r="AQ101" i="42" a="1"/>
  <c r="AQ101" i="42" s="1"/>
  <c r="AP101" i="42" a="1"/>
  <c r="AP101" i="42" s="1"/>
  <c r="AO101" i="42" a="1"/>
  <c r="AO101" i="42"/>
  <c r="AN101" i="42" a="1"/>
  <c r="AN101" i="42" s="1"/>
  <c r="AM101" i="42" a="1"/>
  <c r="AM101" i="42" s="1"/>
  <c r="AL101" i="42" a="1"/>
  <c r="AL101" i="42"/>
  <c r="AK101" i="42" a="1"/>
  <c r="AK101" i="42" s="1"/>
  <c r="AJ101" i="42" a="1"/>
  <c r="AJ101" i="42" s="1"/>
  <c r="AI101" i="42" a="1"/>
  <c r="AI101" i="42" s="1"/>
  <c r="AI99" i="42" s="1"/>
  <c r="AH101" i="42" a="1"/>
  <c r="AH101" i="42" s="1"/>
  <c r="AG101" i="42" a="1"/>
  <c r="AG101" i="42" s="1"/>
  <c r="AF101" i="42" a="1"/>
  <c r="AF101" i="42" s="1"/>
  <c r="AE101" i="42" a="1"/>
  <c r="AE101" i="42" s="1"/>
  <c r="AD101" i="42" a="1"/>
  <c r="AD101" i="42" s="1"/>
  <c r="AC101" i="42" a="1"/>
  <c r="AC101" i="42" s="1"/>
  <c r="AB101" i="42" a="1"/>
  <c r="AB101" i="42" s="1"/>
  <c r="AA101" i="42" a="1"/>
  <c r="AA101" i="42" s="1"/>
  <c r="Z101" i="42" a="1"/>
  <c r="Z101" i="42" s="1"/>
  <c r="Z99" i="42" s="1"/>
  <c r="Y101" i="42" a="1"/>
  <c r="Y101" i="42" s="1"/>
  <c r="X101" i="42" a="1"/>
  <c r="X101" i="42" s="1"/>
  <c r="W101" i="42" a="1"/>
  <c r="W101" i="42" s="1"/>
  <c r="V101" i="42" a="1"/>
  <c r="V101" i="42" s="1"/>
  <c r="U101" i="42" a="1"/>
  <c r="U101" i="42" s="1"/>
  <c r="T101" i="42" a="1"/>
  <c r="T101" i="42" s="1"/>
  <c r="S101" i="42" a="1"/>
  <c r="S101" i="42" s="1"/>
  <c r="S99" i="42" s="1"/>
  <c r="R101" i="42" a="1"/>
  <c r="R101" i="42"/>
  <c r="Q101" i="42" a="1"/>
  <c r="Q101" i="42" s="1"/>
  <c r="P101" i="42" a="1"/>
  <c r="P101" i="42" s="1"/>
  <c r="O101" i="42" a="1"/>
  <c r="O101" i="42" s="1"/>
  <c r="N101" i="42" a="1"/>
  <c r="N101" i="42" s="1"/>
  <c r="M101" i="42" a="1"/>
  <c r="M101" i="42" s="1"/>
  <c r="L101" i="42" a="1"/>
  <c r="L101" i="42"/>
  <c r="K101" i="42" a="1"/>
  <c r="K101" i="42" s="1"/>
  <c r="J101" i="42" a="1"/>
  <c r="J101" i="42" s="1"/>
  <c r="I101" i="42" a="1"/>
  <c r="I101" i="42"/>
  <c r="H101" i="42" a="1"/>
  <c r="H101" i="42" s="1"/>
  <c r="H99" i="42" s="1"/>
  <c r="G101" i="42" a="1"/>
  <c r="G101" i="42" s="1"/>
  <c r="F101" i="42" a="1"/>
  <c r="F101" i="42" s="1"/>
  <c r="E101" i="42" a="1"/>
  <c r="E101" i="42" s="1"/>
  <c r="AR100" i="42" a="1"/>
  <c r="AR100" i="42" s="1"/>
  <c r="AQ100" i="42" a="1"/>
  <c r="AQ100" i="42" s="1"/>
  <c r="AQ99" i="42" s="1"/>
  <c r="AP100" i="42" a="1"/>
  <c r="AP100" i="42" s="1"/>
  <c r="AO100" i="42" a="1"/>
  <c r="AO100" i="42" s="1"/>
  <c r="AN100" i="42" a="1"/>
  <c r="AN100" i="42"/>
  <c r="AN99" i="42" s="1"/>
  <c r="AM100" i="42" a="1"/>
  <c r="AM100" i="42" s="1"/>
  <c r="AL100" i="42" a="1"/>
  <c r="AL100" i="42" s="1"/>
  <c r="AK100" i="42" a="1"/>
  <c r="AK100" i="42" s="1"/>
  <c r="AJ100" i="42" a="1"/>
  <c r="AJ100" i="42" s="1"/>
  <c r="AJ99" i="42" s="1"/>
  <c r="AI100" i="42" a="1"/>
  <c r="AI100" i="42" s="1"/>
  <c r="AH100" i="42" a="1"/>
  <c r="AH100" i="42" s="1"/>
  <c r="AH99" i="42" s="1"/>
  <c r="AG100" i="42" a="1"/>
  <c r="AG100" i="42" s="1"/>
  <c r="AG99" i="42" s="1"/>
  <c r="AF100" i="42" a="1"/>
  <c r="AF100" i="42" s="1"/>
  <c r="AE100" i="42" a="1"/>
  <c r="AE100" i="42" s="1"/>
  <c r="AE99" i="42" s="1"/>
  <c r="AD100" i="42" a="1"/>
  <c r="AD100" i="42" s="1"/>
  <c r="AC100" i="42" a="1"/>
  <c r="AC100" i="42" s="1"/>
  <c r="AB100" i="42" a="1"/>
  <c r="AB100" i="42"/>
  <c r="AB99" i="42" s="1"/>
  <c r="AA100" i="42" a="1"/>
  <c r="AA100" i="42" s="1"/>
  <c r="Z100" i="42" a="1"/>
  <c r="Z100" i="42" s="1"/>
  <c r="Y100" i="42" a="1"/>
  <c r="Y100" i="42"/>
  <c r="Y99" i="42" s="1"/>
  <c r="X100" i="42" a="1"/>
  <c r="X100" i="42" s="1"/>
  <c r="X99" i="42" s="1"/>
  <c r="W100" i="42" a="1"/>
  <c r="W100" i="42" s="1"/>
  <c r="V100" i="42" a="1"/>
  <c r="V100" i="42" s="1"/>
  <c r="U100" i="42" a="1"/>
  <c r="U100" i="42" s="1"/>
  <c r="U99" i="42" s="1"/>
  <c r="T100" i="42" a="1"/>
  <c r="T100" i="42" s="1"/>
  <c r="S100" i="42" a="1"/>
  <c r="S100" i="42" s="1"/>
  <c r="R100" i="42" a="1"/>
  <c r="R100" i="42" s="1"/>
  <c r="Q100" i="42" a="1"/>
  <c r="Q100" i="42" s="1"/>
  <c r="P100" i="42" a="1"/>
  <c r="P100" i="42"/>
  <c r="O100" i="42" a="1"/>
  <c r="O100" i="42" s="1"/>
  <c r="O99" i="42" s="1"/>
  <c r="N100" i="42" a="1"/>
  <c r="N100" i="42" s="1"/>
  <c r="N99" i="42" s="1"/>
  <c r="M100" i="42" a="1"/>
  <c r="M100" i="42" s="1"/>
  <c r="M99" i="42" s="1"/>
  <c r="L100" i="42" a="1"/>
  <c r="L100" i="42" s="1"/>
  <c r="K100" i="42" a="1"/>
  <c r="K100" i="42" s="1"/>
  <c r="K99" i="42" s="1"/>
  <c r="J100" i="42" a="1"/>
  <c r="J100" i="42" s="1"/>
  <c r="I100" i="42" a="1"/>
  <c r="I100" i="42" s="1"/>
  <c r="I99" i="42" s="1"/>
  <c r="H100" i="42" a="1"/>
  <c r="H100" i="42"/>
  <c r="G100" i="42" a="1"/>
  <c r="G100" i="42" s="1"/>
  <c r="F100" i="42" a="1"/>
  <c r="F100" i="42" s="1"/>
  <c r="E100" i="42" a="1"/>
  <c r="E100" i="42"/>
  <c r="E99" i="42" s="1"/>
  <c r="AA99" i="42"/>
  <c r="AR98" i="42" a="1"/>
  <c r="AR98" i="42"/>
  <c r="AQ98" i="42" a="1"/>
  <c r="AQ98" i="42" s="1"/>
  <c r="AP98" i="42" a="1"/>
  <c r="AP98" i="42" s="1"/>
  <c r="AO98" i="42" a="1"/>
  <c r="AO98" i="42" s="1"/>
  <c r="AN98" i="42" a="1"/>
  <c r="AN98" i="42" s="1"/>
  <c r="AM98" i="42" a="1"/>
  <c r="AM98" i="42" s="1"/>
  <c r="AL98" i="42" a="1"/>
  <c r="AL98" i="42" s="1"/>
  <c r="AK98" i="42" a="1"/>
  <c r="AK98" i="42" s="1"/>
  <c r="AJ98" i="42" a="1"/>
  <c r="AJ98" i="42"/>
  <c r="AI98" i="42" a="1"/>
  <c r="AI98" i="42" s="1"/>
  <c r="AH98" i="42" a="1"/>
  <c r="AH98" i="42" s="1"/>
  <c r="AG98" i="42" a="1"/>
  <c r="AG98" i="42"/>
  <c r="AF98" i="42" a="1"/>
  <c r="AF98" i="42" s="1"/>
  <c r="AE98" i="42" a="1"/>
  <c r="AE98" i="42" s="1"/>
  <c r="AD98" i="42" a="1"/>
  <c r="AD98" i="42"/>
  <c r="AC98" i="42" a="1"/>
  <c r="AC98" i="42" s="1"/>
  <c r="AB98" i="42" a="1"/>
  <c r="AB98" i="42" s="1"/>
  <c r="AA98" i="42" a="1"/>
  <c r="AA98" i="42" s="1"/>
  <c r="Z98" i="42" a="1"/>
  <c r="Z98" i="42" s="1"/>
  <c r="Y98" i="42" a="1"/>
  <c r="Y98" i="42" s="1"/>
  <c r="X98" i="42" a="1"/>
  <c r="X98" i="42"/>
  <c r="W98" i="42" a="1"/>
  <c r="W98" i="42" s="1"/>
  <c r="V98" i="42" a="1"/>
  <c r="V98" i="42" s="1"/>
  <c r="U98" i="42" a="1"/>
  <c r="U98" i="42" s="1"/>
  <c r="T98" i="42" a="1"/>
  <c r="T98" i="42" s="1"/>
  <c r="S98" i="42" a="1"/>
  <c r="S98" i="42" s="1"/>
  <c r="R98" i="42" a="1"/>
  <c r="R98" i="42" s="1"/>
  <c r="Q98" i="42" a="1"/>
  <c r="Q98" i="42" s="1"/>
  <c r="P98" i="42" a="1"/>
  <c r="P98" i="42" s="1"/>
  <c r="P96" i="42" s="1"/>
  <c r="O98" i="42" a="1"/>
  <c r="O98" i="42" s="1"/>
  <c r="N98" i="42" a="1"/>
  <c r="N98" i="42" s="1"/>
  <c r="M98" i="42" a="1"/>
  <c r="M98" i="42"/>
  <c r="L98" i="42" a="1"/>
  <c r="L98" i="42"/>
  <c r="K98" i="42" a="1"/>
  <c r="K98" i="42" s="1"/>
  <c r="J98" i="42" a="1"/>
  <c r="J98" i="42" s="1"/>
  <c r="I98" i="42" a="1"/>
  <c r="I98" i="42" s="1"/>
  <c r="H98" i="42" a="1"/>
  <c r="H98" i="42" s="1"/>
  <c r="G98" i="42" a="1"/>
  <c r="G98" i="42" s="1"/>
  <c r="F98" i="42" a="1"/>
  <c r="F98" i="42" s="1"/>
  <c r="E98" i="42" a="1"/>
  <c r="E98" i="42" s="1"/>
  <c r="AR97" i="42" a="1"/>
  <c r="AR97" i="42" s="1"/>
  <c r="AQ97" i="42" a="1"/>
  <c r="AQ97" i="42" s="1"/>
  <c r="AP97" i="42" a="1"/>
  <c r="AP97" i="42" s="1"/>
  <c r="AO97" i="42" a="1"/>
  <c r="AO97" i="42" s="1"/>
  <c r="AO96" i="42" s="1"/>
  <c r="AN97" i="42" a="1"/>
  <c r="AN97" i="42" s="1"/>
  <c r="AM97" i="42" a="1"/>
  <c r="AM97" i="42" s="1"/>
  <c r="AL97" i="42" a="1"/>
  <c r="AL97" i="42" s="1"/>
  <c r="AL96" i="42" s="1"/>
  <c r="AK97" i="42" a="1"/>
  <c r="AK97" i="42" s="1"/>
  <c r="AJ97" i="42" a="1"/>
  <c r="AJ97" i="42" s="1"/>
  <c r="AI97" i="42" a="1"/>
  <c r="AI97" i="42" s="1"/>
  <c r="AH97" i="42" a="1"/>
  <c r="AH97" i="42" s="1"/>
  <c r="AG97" i="42" a="1"/>
  <c r="AG97" i="42"/>
  <c r="AF97" i="42" a="1"/>
  <c r="AF97" i="42" s="1"/>
  <c r="AE97" i="42" a="1"/>
  <c r="AE97" i="42" s="1"/>
  <c r="AE96" i="42" s="1"/>
  <c r="AD97" i="42" a="1"/>
  <c r="AD97" i="42"/>
  <c r="AC97" i="42" a="1"/>
  <c r="AC97" i="42" s="1"/>
  <c r="AB97" i="42" a="1"/>
  <c r="AB97" i="42" s="1"/>
  <c r="AB96" i="42" s="1"/>
  <c r="AA97" i="42" a="1"/>
  <c r="AA97" i="42" s="1"/>
  <c r="AA96" i="42" s="1"/>
  <c r="Z97" i="42" a="1"/>
  <c r="Z97" i="42" s="1"/>
  <c r="Y97" i="42" a="1"/>
  <c r="Y97" i="42" s="1"/>
  <c r="X97" i="42" a="1"/>
  <c r="X97" i="42" s="1"/>
  <c r="X96" i="42" s="1"/>
  <c r="W97" i="42" a="1"/>
  <c r="W97" i="42" s="1"/>
  <c r="V97" i="42" a="1"/>
  <c r="V97" i="42" s="1"/>
  <c r="U97" i="42" a="1"/>
  <c r="U97" i="42" s="1"/>
  <c r="T97" i="42" a="1"/>
  <c r="T97" i="42" s="1"/>
  <c r="S97" i="42" a="1"/>
  <c r="S97" i="42" s="1"/>
  <c r="R97" i="42" a="1"/>
  <c r="R97" i="42" s="1"/>
  <c r="R96" i="42" s="1"/>
  <c r="Q97" i="42" a="1"/>
  <c r="Q97" i="42" s="1"/>
  <c r="P97" i="42" a="1"/>
  <c r="P97" i="42" s="1"/>
  <c r="O97" i="42" a="1"/>
  <c r="O97" i="42" s="1"/>
  <c r="O96" i="42" s="1"/>
  <c r="N97" i="42" a="1"/>
  <c r="N97" i="42" s="1"/>
  <c r="M97" i="42" a="1"/>
  <c r="M97" i="42" s="1"/>
  <c r="L97" i="42" a="1"/>
  <c r="L97" i="42"/>
  <c r="L96" i="42" s="1"/>
  <c r="K97" i="42" a="1"/>
  <c r="K97" i="42" s="1"/>
  <c r="J97" i="42" a="1"/>
  <c r="J97" i="42"/>
  <c r="I97" i="42" a="1"/>
  <c r="I97" i="42" s="1"/>
  <c r="H97" i="42" a="1"/>
  <c r="H97" i="42" s="1"/>
  <c r="G97" i="42" a="1"/>
  <c r="G97" i="42" s="1"/>
  <c r="F97" i="42" a="1"/>
  <c r="F97" i="42" s="1"/>
  <c r="F96" i="42" s="1"/>
  <c r="E97" i="42" a="1"/>
  <c r="E97" i="42" s="1"/>
  <c r="AI96" i="42"/>
  <c r="AC96" i="42"/>
  <c r="S96" i="42"/>
  <c r="J96" i="42"/>
  <c r="AR95" i="42" a="1"/>
  <c r="AR95" i="42" s="1"/>
  <c r="AQ95" i="42" a="1"/>
  <c r="AQ95" i="42" s="1"/>
  <c r="AP95" i="42" a="1"/>
  <c r="AP95" i="42" s="1"/>
  <c r="AO95" i="42" a="1"/>
  <c r="AO95" i="42" s="1"/>
  <c r="AN95" i="42" a="1"/>
  <c r="AN95" i="42"/>
  <c r="AM95" i="42" a="1"/>
  <c r="AM95" i="42" s="1"/>
  <c r="AL95" i="42" a="1"/>
  <c r="AL95" i="42" s="1"/>
  <c r="AL93" i="42" s="1"/>
  <c r="AK95" i="42" a="1"/>
  <c r="AK95" i="42"/>
  <c r="AJ95" i="42" a="1"/>
  <c r="AJ95" i="42" s="1"/>
  <c r="AI95" i="42" a="1"/>
  <c r="AI95" i="42" s="1"/>
  <c r="AH95" i="42" a="1"/>
  <c r="AH95" i="42"/>
  <c r="AG95" i="42" a="1"/>
  <c r="AG95" i="42" s="1"/>
  <c r="AF95" i="42" a="1"/>
  <c r="AF95" i="42" s="1"/>
  <c r="AE95" i="42" a="1"/>
  <c r="AE95" i="42" s="1"/>
  <c r="AD95" i="42" a="1"/>
  <c r="AD95" i="42" s="1"/>
  <c r="AC95" i="42" a="1"/>
  <c r="AC95" i="42" s="1"/>
  <c r="AB95" i="42" a="1"/>
  <c r="AB95" i="42" s="1"/>
  <c r="AB93" i="42" s="1"/>
  <c r="AA95" i="42" a="1"/>
  <c r="AA95" i="42" s="1"/>
  <c r="Z95" i="42" a="1"/>
  <c r="Z95" i="42"/>
  <c r="Y95" i="42" a="1"/>
  <c r="Y95" i="42"/>
  <c r="X95" i="42" a="1"/>
  <c r="X95" i="42" s="1"/>
  <c r="W95" i="42" a="1"/>
  <c r="W95" i="42" s="1"/>
  <c r="W93" i="42" s="1"/>
  <c r="V95" i="42" a="1"/>
  <c r="V95" i="42" s="1"/>
  <c r="U95" i="42" a="1"/>
  <c r="U95" i="42" s="1"/>
  <c r="T95" i="42" a="1"/>
  <c r="T95" i="42" s="1"/>
  <c r="S95" i="42" a="1"/>
  <c r="S95" i="42" s="1"/>
  <c r="R95" i="42" a="1"/>
  <c r="R95" i="42" s="1"/>
  <c r="Q95" i="42" a="1"/>
  <c r="Q95" i="42" s="1"/>
  <c r="P95" i="42" a="1"/>
  <c r="P95" i="42"/>
  <c r="O95" i="42" a="1"/>
  <c r="O95" i="42" s="1"/>
  <c r="N95" i="42" a="1"/>
  <c r="N95" i="42"/>
  <c r="M95" i="42" a="1"/>
  <c r="M95" i="42" s="1"/>
  <c r="L95" i="42" a="1"/>
  <c r="L95" i="42" s="1"/>
  <c r="K95" i="42" a="1"/>
  <c r="K95" i="42" s="1"/>
  <c r="J95" i="42" a="1"/>
  <c r="J95" i="42" s="1"/>
  <c r="I95" i="42" a="1"/>
  <c r="I95" i="42" s="1"/>
  <c r="H95" i="42" a="1"/>
  <c r="H95" i="42" s="1"/>
  <c r="G95" i="42" a="1"/>
  <c r="G95" i="42" s="1"/>
  <c r="F95" i="42" a="1"/>
  <c r="F95" i="42" s="1"/>
  <c r="E95" i="42" a="1"/>
  <c r="E95" i="42" s="1"/>
  <c r="AR94" i="42" a="1"/>
  <c r="AR94" i="42" s="1"/>
  <c r="AQ94" i="42" a="1"/>
  <c r="AQ94" i="42" s="1"/>
  <c r="AP94" i="42" a="1"/>
  <c r="AP94" i="42"/>
  <c r="AP93" i="42" s="1"/>
  <c r="AO94" i="42" a="1"/>
  <c r="AO94" i="42" s="1"/>
  <c r="AN94" i="42" a="1"/>
  <c r="AN94" i="42" s="1"/>
  <c r="AN93" i="42" s="1"/>
  <c r="AM94" i="42" a="1"/>
  <c r="AM94" i="42" s="1"/>
  <c r="AM93" i="42" s="1"/>
  <c r="AL94" i="42" a="1"/>
  <c r="AL94" i="42"/>
  <c r="AK94" i="42" a="1"/>
  <c r="AK94" i="42" s="1"/>
  <c r="AJ94" i="42" a="1"/>
  <c r="AJ94" i="42" s="1"/>
  <c r="AJ93" i="42" s="1"/>
  <c r="AI94" i="42" a="1"/>
  <c r="AI94" i="42" s="1"/>
  <c r="AH94" i="42" a="1"/>
  <c r="AH94" i="42" s="1"/>
  <c r="AG94" i="42" a="1"/>
  <c r="AG94" i="42" s="1"/>
  <c r="AG93" i="42" s="1"/>
  <c r="AF94" i="42" a="1"/>
  <c r="AF94" i="42" s="1"/>
  <c r="AF93" i="42" s="1"/>
  <c r="AE94" i="42" a="1"/>
  <c r="AE94" i="42" s="1"/>
  <c r="AD94" i="42" a="1"/>
  <c r="AD94" i="42" s="1"/>
  <c r="AC94" i="42" a="1"/>
  <c r="AC94" i="42" s="1"/>
  <c r="AB94" i="42" a="1"/>
  <c r="AB94" i="42" s="1"/>
  <c r="AA94" i="42" a="1"/>
  <c r="AA94" i="42" s="1"/>
  <c r="Z94" i="42" a="1"/>
  <c r="Z94" i="42" s="1"/>
  <c r="Z93" i="42" s="1"/>
  <c r="Y94" i="42" a="1"/>
  <c r="Y94" i="42"/>
  <c r="X94" i="42" a="1"/>
  <c r="X94" i="42" s="1"/>
  <c r="X93" i="42" s="1"/>
  <c r="W94" i="42" a="1"/>
  <c r="W94" i="42" s="1"/>
  <c r="V94" i="42" a="1"/>
  <c r="V94" i="42" s="1"/>
  <c r="V93" i="42" s="1"/>
  <c r="U94" i="42" a="1"/>
  <c r="U94" i="42" s="1"/>
  <c r="U93" i="42" s="1"/>
  <c r="T94" i="42" a="1"/>
  <c r="T94" i="42" s="1"/>
  <c r="T93" i="42" s="1"/>
  <c r="S94" i="42" a="1"/>
  <c r="S94" i="42" s="1"/>
  <c r="S93" i="42" s="1"/>
  <c r="R94" i="42" a="1"/>
  <c r="R94" i="42" s="1"/>
  <c r="R93" i="42" s="1"/>
  <c r="Q94" i="42" a="1"/>
  <c r="Q94" i="42"/>
  <c r="Q93" i="42" s="1"/>
  <c r="P94" i="42" a="1"/>
  <c r="P94" i="42" s="1"/>
  <c r="P93" i="42" s="1"/>
  <c r="O94" i="42" a="1"/>
  <c r="O94" i="42" s="1"/>
  <c r="N94" i="42" a="1"/>
  <c r="N94" i="42" s="1"/>
  <c r="N93" i="42" s="1"/>
  <c r="M94" i="42" a="1"/>
  <c r="M94" i="42" s="1"/>
  <c r="L94" i="42" a="1"/>
  <c r="L94" i="42" s="1"/>
  <c r="L93" i="42" s="1"/>
  <c r="K94" i="42" a="1"/>
  <c r="K94" i="42" s="1"/>
  <c r="J94" i="42" a="1"/>
  <c r="J94" i="42" s="1"/>
  <c r="J93" i="42" s="1"/>
  <c r="I94" i="42" a="1"/>
  <c r="I94" i="42" s="1"/>
  <c r="I93" i="42" s="1"/>
  <c r="H94" i="42" a="1"/>
  <c r="H94" i="42"/>
  <c r="H93" i="42" s="1"/>
  <c r="G94" i="42" a="1"/>
  <c r="G94" i="42" s="1"/>
  <c r="F94" i="42" a="1"/>
  <c r="F94" i="42" s="1"/>
  <c r="F93" i="42" s="1"/>
  <c r="E94" i="42" a="1"/>
  <c r="E94" i="42" s="1"/>
  <c r="E93" i="42" s="1"/>
  <c r="AR93" i="42"/>
  <c r="AQ93" i="42"/>
  <c r="AI93" i="42"/>
  <c r="AE93" i="42"/>
  <c r="K93" i="42"/>
  <c r="G93" i="42"/>
  <c r="AR92" i="42" a="1"/>
  <c r="AR92" i="42" s="1"/>
  <c r="AQ92" i="42" a="1"/>
  <c r="AQ92" i="42" s="1"/>
  <c r="AQ90" i="42" s="1"/>
  <c r="AP92" i="42" a="1"/>
  <c r="AP92" i="42" s="1"/>
  <c r="AO92" i="42" a="1"/>
  <c r="AO92" i="42" s="1"/>
  <c r="AN92" i="42" a="1"/>
  <c r="AN92" i="42" s="1"/>
  <c r="AM92" i="42" a="1"/>
  <c r="AM92" i="42" s="1"/>
  <c r="AL92" i="42" a="1"/>
  <c r="AL92" i="42" s="1"/>
  <c r="AK92" i="42" a="1"/>
  <c r="AK92" i="42" s="1"/>
  <c r="AJ92" i="42" a="1"/>
  <c r="AJ92" i="42" s="1"/>
  <c r="AI92" i="42" a="1"/>
  <c r="AI92" i="42" s="1"/>
  <c r="AH92" i="42" a="1"/>
  <c r="AH92" i="42"/>
  <c r="AH90" i="42" s="1"/>
  <c r="AG92" i="42" a="1"/>
  <c r="AG92" i="42" s="1"/>
  <c r="AF92" i="42" a="1"/>
  <c r="AF92" i="42" s="1"/>
  <c r="AE92" i="42" a="1"/>
  <c r="AE92" i="42" s="1"/>
  <c r="AD92" i="42" a="1"/>
  <c r="AD92" i="42" s="1"/>
  <c r="AC92" i="42" a="1"/>
  <c r="AC92" i="42" s="1"/>
  <c r="AB92" i="42" a="1"/>
  <c r="AB92" i="42" s="1"/>
  <c r="AA92" i="42" a="1"/>
  <c r="AA92" i="42" s="1"/>
  <c r="AA90" i="42" s="1"/>
  <c r="Z92" i="42" a="1"/>
  <c r="Z92" i="42" s="1"/>
  <c r="Y92" i="42" a="1"/>
  <c r="Y92" i="42" s="1"/>
  <c r="X92" i="42" a="1"/>
  <c r="X92" i="42" s="1"/>
  <c r="W92" i="42" a="1"/>
  <c r="W92" i="42" s="1"/>
  <c r="V92" i="42" a="1"/>
  <c r="V92" i="42" s="1"/>
  <c r="U92" i="42" a="1"/>
  <c r="U92" i="42" s="1"/>
  <c r="T92" i="42" a="1"/>
  <c r="T92" i="42" s="1"/>
  <c r="S92" i="42" a="1"/>
  <c r="S92" i="42" s="1"/>
  <c r="R92" i="42" a="1"/>
  <c r="R92" i="42" s="1"/>
  <c r="Q92" i="42" a="1"/>
  <c r="Q92" i="42" s="1"/>
  <c r="P92" i="42" a="1"/>
  <c r="P92" i="42" s="1"/>
  <c r="O92" i="42" a="1"/>
  <c r="O92" i="42" s="1"/>
  <c r="N92" i="42" a="1"/>
  <c r="N92" i="42" s="1"/>
  <c r="M92" i="42" a="1"/>
  <c r="M92" i="42" s="1"/>
  <c r="L92" i="42" a="1"/>
  <c r="L92" i="42" s="1"/>
  <c r="K92" i="42" a="1"/>
  <c r="K92" i="42" s="1"/>
  <c r="J92" i="42" a="1"/>
  <c r="J92" i="42" s="1"/>
  <c r="I92" i="42" a="1"/>
  <c r="I92" i="42" s="1"/>
  <c r="H92" i="42" a="1"/>
  <c r="H92" i="42" s="1"/>
  <c r="G92" i="42" a="1"/>
  <c r="G92" i="42" s="1"/>
  <c r="F92" i="42" a="1"/>
  <c r="F92" i="42"/>
  <c r="F90" i="42" s="1"/>
  <c r="E92" i="42" a="1"/>
  <c r="E92" i="42"/>
  <c r="AR91" i="42" a="1"/>
  <c r="AR91" i="42"/>
  <c r="AR90" i="42" s="1"/>
  <c r="AQ91" i="42" a="1"/>
  <c r="AQ91" i="42" s="1"/>
  <c r="AP91" i="42" a="1"/>
  <c r="AP91" i="42" s="1"/>
  <c r="AP90" i="42" s="1"/>
  <c r="AO91" i="42" a="1"/>
  <c r="AO91" i="42" s="1"/>
  <c r="AO90" i="42" s="1"/>
  <c r="AN91" i="42" a="1"/>
  <c r="AN91" i="42" s="1"/>
  <c r="AM91" i="42" a="1"/>
  <c r="AM91" i="42" s="1"/>
  <c r="AL91" i="42" a="1"/>
  <c r="AL91" i="42" s="1"/>
  <c r="AK91" i="42" a="1"/>
  <c r="AK91" i="42" s="1"/>
  <c r="AJ91" i="42" a="1"/>
  <c r="AJ91" i="42" s="1"/>
  <c r="AJ90" i="42" s="1"/>
  <c r="AI91" i="42" a="1"/>
  <c r="AI91" i="42" s="1"/>
  <c r="AI90" i="42" s="1"/>
  <c r="AH91" i="42" a="1"/>
  <c r="AH91" i="42" s="1"/>
  <c r="AG91" i="42" a="1"/>
  <c r="AG91" i="42" s="1"/>
  <c r="AG90" i="42" s="1"/>
  <c r="AF91" i="42" a="1"/>
  <c r="AF91" i="42" s="1"/>
  <c r="AE91" i="42" a="1"/>
  <c r="AE91" i="42" s="1"/>
  <c r="AD91" i="42" a="1"/>
  <c r="AD91" i="42" s="1"/>
  <c r="AC91" i="42" a="1"/>
  <c r="AC91" i="42" s="1"/>
  <c r="AC90" i="42" s="1"/>
  <c r="AB91" i="42" a="1"/>
  <c r="AB91" i="42"/>
  <c r="AA91" i="42" a="1"/>
  <c r="AA91" i="42" s="1"/>
  <c r="Z91" i="42" a="1"/>
  <c r="Z91" i="42" s="1"/>
  <c r="Y91" i="42" a="1"/>
  <c r="Y91" i="42" s="1"/>
  <c r="X91" i="42" a="1"/>
  <c r="X91" i="42" s="1"/>
  <c r="X90" i="42" s="1"/>
  <c r="W91" i="42" a="1"/>
  <c r="W91" i="42" s="1"/>
  <c r="V91" i="42" a="1"/>
  <c r="V91" i="42" s="1"/>
  <c r="V90" i="42" s="1"/>
  <c r="U91" i="42" a="1"/>
  <c r="U91" i="42"/>
  <c r="U90" i="42" s="1"/>
  <c r="T91" i="42" a="1"/>
  <c r="T91" i="42" s="1"/>
  <c r="S91" i="42" a="1"/>
  <c r="S91" i="42" s="1"/>
  <c r="R91" i="42" a="1"/>
  <c r="R91" i="42" s="1"/>
  <c r="Q91" i="42" a="1"/>
  <c r="Q91" i="42" s="1"/>
  <c r="P91" i="42" a="1"/>
  <c r="P91" i="42" s="1"/>
  <c r="O91" i="42" a="1"/>
  <c r="O91" i="42" s="1"/>
  <c r="N91" i="42" a="1"/>
  <c r="N91" i="42" s="1"/>
  <c r="M91" i="42" a="1"/>
  <c r="M91" i="42" s="1"/>
  <c r="M90" i="42" s="1"/>
  <c r="L91" i="42" a="1"/>
  <c r="L91" i="42"/>
  <c r="L90" i="42" s="1"/>
  <c r="K91" i="42" a="1"/>
  <c r="K91" i="42" s="1"/>
  <c r="K90" i="42" s="1"/>
  <c r="J91" i="42" a="1"/>
  <c r="J91" i="42" s="1"/>
  <c r="I91" i="42" a="1"/>
  <c r="I91" i="42" s="1"/>
  <c r="I90" i="42" s="1"/>
  <c r="H91" i="42" a="1"/>
  <c r="H91" i="42" s="1"/>
  <c r="H90" i="42" s="1"/>
  <c r="G91" i="42" a="1"/>
  <c r="G91" i="42" s="1"/>
  <c r="G90" i="42" s="1"/>
  <c r="F91" i="42" a="1"/>
  <c r="F91" i="42" s="1"/>
  <c r="E91" i="42" a="1"/>
  <c r="E91" i="42" s="1"/>
  <c r="E90" i="42" s="1"/>
  <c r="AN90" i="42"/>
  <c r="AE90" i="42"/>
  <c r="S90" i="42"/>
  <c r="R90" i="42"/>
  <c r="AR89" i="42" a="1"/>
  <c r="AR89" i="42" s="1"/>
  <c r="AQ89" i="42" a="1"/>
  <c r="AQ89" i="42" s="1"/>
  <c r="AP89" i="42" a="1"/>
  <c r="AP89" i="42" s="1"/>
  <c r="AO89" i="42" a="1"/>
  <c r="AO89" i="42" s="1"/>
  <c r="AO87" i="42" s="1"/>
  <c r="AN89" i="42" a="1"/>
  <c r="AN89" i="42" s="1"/>
  <c r="AM89" i="42" a="1"/>
  <c r="AM89" i="42" s="1"/>
  <c r="AL89" i="42" a="1"/>
  <c r="AL89" i="42" s="1"/>
  <c r="AK89" i="42" a="1"/>
  <c r="AK89" i="42" s="1"/>
  <c r="AJ89" i="42" a="1"/>
  <c r="AJ89" i="42" s="1"/>
  <c r="AI89" i="42" a="1"/>
  <c r="AI89" i="42" s="1"/>
  <c r="AH89" i="42" a="1"/>
  <c r="AH89" i="42" s="1"/>
  <c r="AG89" i="42" a="1"/>
  <c r="AG89" i="42" s="1"/>
  <c r="AF89" i="42" a="1"/>
  <c r="AF89" i="42" s="1"/>
  <c r="AE89" i="42" a="1"/>
  <c r="AE89" i="42" s="1"/>
  <c r="AD89" i="42" a="1"/>
  <c r="AD89" i="42" s="1"/>
  <c r="AD87" i="42" s="1"/>
  <c r="AC89" i="42" a="1"/>
  <c r="AC89" i="42" s="1"/>
  <c r="AB89" i="42" a="1"/>
  <c r="AB89" i="42" s="1"/>
  <c r="AA89" i="42" a="1"/>
  <c r="AA89" i="42" s="1"/>
  <c r="Z89" i="42" a="1"/>
  <c r="Z89" i="42" s="1"/>
  <c r="Y89" i="42" a="1"/>
  <c r="Y89" i="42" s="1"/>
  <c r="X89" i="42" a="1"/>
  <c r="X89" i="42" s="1"/>
  <c r="W89" i="42" a="1"/>
  <c r="W89" i="42" s="1"/>
  <c r="V89" i="42" a="1"/>
  <c r="V89" i="42" s="1"/>
  <c r="U89" i="42" a="1"/>
  <c r="U89" i="42" s="1"/>
  <c r="T89" i="42" a="1"/>
  <c r="T89" i="42" s="1"/>
  <c r="S89" i="42" a="1"/>
  <c r="S89" i="42" s="1"/>
  <c r="R89" i="42" a="1"/>
  <c r="R89" i="42" s="1"/>
  <c r="R87" i="42" s="1"/>
  <c r="Q89" i="42" a="1"/>
  <c r="Q89" i="42" s="1"/>
  <c r="P89" i="42" a="1"/>
  <c r="P89" i="42" s="1"/>
  <c r="O89" i="42" a="1"/>
  <c r="O89" i="42" s="1"/>
  <c r="N89" i="42" a="1"/>
  <c r="N89" i="42" s="1"/>
  <c r="M89" i="42" a="1"/>
  <c r="M89" i="42" s="1"/>
  <c r="L89" i="42" a="1"/>
  <c r="L89" i="42" s="1"/>
  <c r="K89" i="42" a="1"/>
  <c r="K89" i="42"/>
  <c r="J89" i="42" a="1"/>
  <c r="J89" i="42" s="1"/>
  <c r="I89" i="42" a="1"/>
  <c r="I89" i="42" s="1"/>
  <c r="H89" i="42" a="1"/>
  <c r="H89" i="42"/>
  <c r="G89" i="42" a="1"/>
  <c r="G89" i="42" s="1"/>
  <c r="F89" i="42" a="1"/>
  <c r="F89" i="42" s="1"/>
  <c r="E89" i="42" a="1"/>
  <c r="E89" i="42" s="1"/>
  <c r="AR88" i="42" a="1"/>
  <c r="AR88" i="42" s="1"/>
  <c r="AQ88" i="42" a="1"/>
  <c r="AQ88" i="42" s="1"/>
  <c r="AQ87" i="42" s="1"/>
  <c r="AP88" i="42" a="1"/>
  <c r="AP88" i="42" s="1"/>
  <c r="AO88" i="42" a="1"/>
  <c r="AO88" i="42" s="1"/>
  <c r="AN88" i="42" a="1"/>
  <c r="AN88" i="42" s="1"/>
  <c r="AN87" i="42" s="1"/>
  <c r="AM88" i="42" a="1"/>
  <c r="AM88" i="42" s="1"/>
  <c r="AL88" i="42" a="1"/>
  <c r="AL88" i="42" s="1"/>
  <c r="AK88" i="42" a="1"/>
  <c r="AK88" i="42" s="1"/>
  <c r="AK87" i="42" s="1"/>
  <c r="AJ88" i="42" a="1"/>
  <c r="AJ88" i="42"/>
  <c r="AI88" i="42" a="1"/>
  <c r="AI88" i="42" s="1"/>
  <c r="AI87" i="42" s="1"/>
  <c r="AH88" i="42" a="1"/>
  <c r="AH88" i="42" s="1"/>
  <c r="AG88" i="42" a="1"/>
  <c r="AG88" i="42" s="1"/>
  <c r="AF88" i="42" a="1"/>
  <c r="AF88" i="42" s="1"/>
  <c r="AE88" i="42" a="1"/>
  <c r="AE88" i="42" s="1"/>
  <c r="AE87" i="42" s="1"/>
  <c r="AD88" i="42" a="1"/>
  <c r="AD88" i="42" s="1"/>
  <c r="AC88" i="42" a="1"/>
  <c r="AC88" i="42" s="1"/>
  <c r="AB88" i="42" a="1"/>
  <c r="AB88" i="42" s="1"/>
  <c r="AB87" i="42" s="1"/>
  <c r="AA88" i="42" a="1"/>
  <c r="AA88" i="42" s="1"/>
  <c r="Z88" i="42" a="1"/>
  <c r="Z88" i="42" s="1"/>
  <c r="Y88" i="42" a="1"/>
  <c r="Y88" i="42" s="1"/>
  <c r="X88" i="42" a="1"/>
  <c r="X88" i="42" s="1"/>
  <c r="W88" i="42" a="1"/>
  <c r="W88" i="42" s="1"/>
  <c r="W87" i="42" s="1"/>
  <c r="V88" i="42" a="1"/>
  <c r="V88" i="42" s="1"/>
  <c r="V87" i="42" s="1"/>
  <c r="U88" i="42" a="1"/>
  <c r="U88" i="42" s="1"/>
  <c r="T88" i="42" a="1"/>
  <c r="T88" i="42"/>
  <c r="T87" i="42" s="1"/>
  <c r="S88" i="42" a="1"/>
  <c r="S88" i="42" s="1"/>
  <c r="R88" i="42" a="1"/>
  <c r="R88" i="42" s="1"/>
  <c r="Q88" i="42" a="1"/>
  <c r="Q88" i="42" s="1"/>
  <c r="P88" i="42" a="1"/>
  <c r="P88" i="42" s="1"/>
  <c r="O88" i="42" a="1"/>
  <c r="O88" i="42" s="1"/>
  <c r="O87" i="42" s="1"/>
  <c r="N88" i="42" a="1"/>
  <c r="N88" i="42" s="1"/>
  <c r="N87" i="42" s="1"/>
  <c r="M88" i="42" a="1"/>
  <c r="M88" i="42" s="1"/>
  <c r="L88" i="42" a="1"/>
  <c r="L88" i="42" s="1"/>
  <c r="K88" i="42" a="1"/>
  <c r="K88" i="42" s="1"/>
  <c r="J88" i="42" a="1"/>
  <c r="J88" i="42" s="1"/>
  <c r="J87" i="42" s="1"/>
  <c r="I88" i="42" a="1"/>
  <c r="I88" i="42" s="1"/>
  <c r="I87" i="42" s="1"/>
  <c r="H88" i="42" a="1"/>
  <c r="H88" i="42" s="1"/>
  <c r="G88" i="42" a="1"/>
  <c r="G88" i="42" s="1"/>
  <c r="G87" i="42" s="1"/>
  <c r="F88" i="42" a="1"/>
  <c r="F88" i="42" s="1"/>
  <c r="F87" i="42" s="1"/>
  <c r="E88" i="42" a="1"/>
  <c r="E88" i="42" s="1"/>
  <c r="AJ87" i="42"/>
  <c r="AR86" i="42" a="1"/>
  <c r="AR86" i="42" s="1"/>
  <c r="AQ86" i="42" a="1"/>
  <c r="AQ86" i="42"/>
  <c r="AP86" i="42" a="1"/>
  <c r="AP86" i="42" s="1"/>
  <c r="AO86" i="42" a="1"/>
  <c r="AO86" i="42" s="1"/>
  <c r="AN86" i="42" a="1"/>
  <c r="AN86" i="42" s="1"/>
  <c r="AM86" i="42" a="1"/>
  <c r="AM86" i="42" s="1"/>
  <c r="AL86" i="42" a="1"/>
  <c r="AL86" i="42" s="1"/>
  <c r="AK86" i="42" a="1"/>
  <c r="AK86" i="42" s="1"/>
  <c r="AJ86" i="42" a="1"/>
  <c r="AJ86" i="42"/>
  <c r="AJ84" i="42" s="1"/>
  <c r="AI86" i="42" a="1"/>
  <c r="AI86" i="42" s="1"/>
  <c r="AH86" i="42" a="1"/>
  <c r="AH86" i="42" s="1"/>
  <c r="AG86" i="42" a="1"/>
  <c r="AG86" i="42" s="1"/>
  <c r="AF86" i="42" a="1"/>
  <c r="AF86" i="42" s="1"/>
  <c r="AE86" i="42" a="1"/>
  <c r="AE86" i="42" s="1"/>
  <c r="AD86" i="42" a="1"/>
  <c r="AD86" i="42" s="1"/>
  <c r="AD84" i="42" s="1"/>
  <c r="AC86" i="42" a="1"/>
  <c r="AC86" i="42" s="1"/>
  <c r="AB86" i="42" a="1"/>
  <c r="AB86" i="42" s="1"/>
  <c r="AA86" i="42" a="1"/>
  <c r="AA86" i="42"/>
  <c r="Z86" i="42" a="1"/>
  <c r="Z86" i="42" s="1"/>
  <c r="Y86" i="42" a="1"/>
  <c r="Y86" i="42" s="1"/>
  <c r="X86" i="42" a="1"/>
  <c r="X86" i="42" s="1"/>
  <c r="W86" i="42" a="1"/>
  <c r="W86" i="42" s="1"/>
  <c r="V86" i="42" a="1"/>
  <c r="V86" i="42" s="1"/>
  <c r="U86" i="42" a="1"/>
  <c r="U86" i="42" s="1"/>
  <c r="T86" i="42" a="1"/>
  <c r="T86" i="42"/>
  <c r="S86" i="42" a="1"/>
  <c r="S86" i="42" s="1"/>
  <c r="R86" i="42" a="1"/>
  <c r="R86" i="42" s="1"/>
  <c r="R84" i="42" s="1"/>
  <c r="Q86" i="42" a="1"/>
  <c r="Q86" i="42" s="1"/>
  <c r="P86" i="42" a="1"/>
  <c r="P86" i="42" s="1"/>
  <c r="P84" i="42" s="1"/>
  <c r="O86" i="42" a="1"/>
  <c r="O86" i="42" s="1"/>
  <c r="N86" i="42" a="1"/>
  <c r="N86" i="42" s="1"/>
  <c r="M86" i="42" a="1"/>
  <c r="M86" i="42" s="1"/>
  <c r="L86" i="42" a="1"/>
  <c r="L86" i="42" s="1"/>
  <c r="K86" i="42" a="1"/>
  <c r="K86" i="42"/>
  <c r="J86" i="42" a="1"/>
  <c r="J86" i="42" s="1"/>
  <c r="I86" i="42" a="1"/>
  <c r="I86" i="42" s="1"/>
  <c r="H86" i="42" a="1"/>
  <c r="H86" i="42" s="1"/>
  <c r="G86" i="42" a="1"/>
  <c r="G86" i="42" s="1"/>
  <c r="F86" i="42" a="1"/>
  <c r="F86" i="42" s="1"/>
  <c r="E86" i="42" a="1"/>
  <c r="E86" i="42" s="1"/>
  <c r="AR85" i="42" a="1"/>
  <c r="AR85" i="42"/>
  <c r="AQ85" i="42" a="1"/>
  <c r="AQ85" i="42" s="1"/>
  <c r="AP85" i="42" a="1"/>
  <c r="AP85" i="42" s="1"/>
  <c r="AP84" i="42" s="1"/>
  <c r="AO85" i="42" a="1"/>
  <c r="AO85" i="42" s="1"/>
  <c r="AN85" i="42" a="1"/>
  <c r="AN85" i="42" s="1"/>
  <c r="AM85" i="42" a="1"/>
  <c r="AM85" i="42" s="1"/>
  <c r="AL85" i="42" a="1"/>
  <c r="AL85" i="42" s="1"/>
  <c r="AL84" i="42" s="1"/>
  <c r="AK85" i="42" a="1"/>
  <c r="AK85" i="42" s="1"/>
  <c r="AJ85" i="42" a="1"/>
  <c r="AJ85" i="42" s="1"/>
  <c r="AI85" i="42" a="1"/>
  <c r="AI85" i="42"/>
  <c r="AI84" i="42" s="1"/>
  <c r="AH85" i="42" a="1"/>
  <c r="AH85" i="42" s="1"/>
  <c r="AG85" i="42" a="1"/>
  <c r="AG85" i="42" s="1"/>
  <c r="AG84" i="42" s="1"/>
  <c r="AF85" i="42" a="1"/>
  <c r="AF85" i="42" s="1"/>
  <c r="AE85" i="42" a="1"/>
  <c r="AE85" i="42" s="1"/>
  <c r="AE84" i="42" s="1"/>
  <c r="AD85" i="42" a="1"/>
  <c r="AD85" i="42" s="1"/>
  <c r="AC85" i="42" a="1"/>
  <c r="AC85" i="42" s="1"/>
  <c r="AC84" i="42" s="1"/>
  <c r="AB85" i="42" a="1"/>
  <c r="AB85" i="42"/>
  <c r="AA85" i="42" a="1"/>
  <c r="AA85" i="42" s="1"/>
  <c r="Z85" i="42" a="1"/>
  <c r="Z85" i="42" s="1"/>
  <c r="Y85" i="42" a="1"/>
  <c r="Y85" i="42" s="1"/>
  <c r="X85" i="42" a="1"/>
  <c r="X85" i="42" s="1"/>
  <c r="W85" i="42" a="1"/>
  <c r="W85" i="42" s="1"/>
  <c r="V85" i="42" a="1"/>
  <c r="V85" i="42" s="1"/>
  <c r="U85" i="42" a="1"/>
  <c r="U85" i="42" s="1"/>
  <c r="T85" i="42" a="1"/>
  <c r="T85" i="42" s="1"/>
  <c r="S85" i="42" a="1"/>
  <c r="S85" i="42" s="1"/>
  <c r="R85" i="42" a="1"/>
  <c r="R85" i="42" s="1"/>
  <c r="Q85" i="42" a="1"/>
  <c r="Q85" i="42" s="1"/>
  <c r="P85" i="42" a="1"/>
  <c r="P85" i="42" s="1"/>
  <c r="O85" i="42" a="1"/>
  <c r="O85" i="42" s="1"/>
  <c r="N85" i="42" a="1"/>
  <c r="N85" i="42" s="1"/>
  <c r="M85" i="42" a="1"/>
  <c r="M85" i="42" s="1"/>
  <c r="M84" i="42" s="1"/>
  <c r="L85" i="42" a="1"/>
  <c r="L85" i="42" s="1"/>
  <c r="L84" i="42" s="1"/>
  <c r="K85" i="42" a="1"/>
  <c r="K85" i="42" s="1"/>
  <c r="J85" i="42" a="1"/>
  <c r="J85" i="42" s="1"/>
  <c r="I85" i="42" a="1"/>
  <c r="I85" i="42" s="1"/>
  <c r="I84" i="42" s="1"/>
  <c r="H85" i="42" a="1"/>
  <c r="H85" i="42" s="1"/>
  <c r="H84" i="42" s="1"/>
  <c r="G85" i="42" a="1"/>
  <c r="G85" i="42" s="1"/>
  <c r="F85" i="42" a="1"/>
  <c r="F85" i="42" s="1"/>
  <c r="E85" i="42" a="1"/>
  <c r="E85" i="42" s="1"/>
  <c r="AH84" i="42"/>
  <c r="Z84" i="42"/>
  <c r="AR83" i="42" a="1"/>
  <c r="AR83" i="42" s="1"/>
  <c r="AQ83" i="42" a="1"/>
  <c r="AQ83" i="42" s="1"/>
  <c r="AP83" i="42" a="1"/>
  <c r="AP83" i="42" s="1"/>
  <c r="AO83" i="42" a="1"/>
  <c r="AO83" i="42" s="1"/>
  <c r="AN83" i="42" a="1"/>
  <c r="AN83" i="42" s="1"/>
  <c r="AM83" i="42" a="1"/>
  <c r="AM83" i="42" s="1"/>
  <c r="AL83" i="42" a="1"/>
  <c r="AL83" i="42" s="1"/>
  <c r="AL81" i="42" s="1"/>
  <c r="AK83" i="42" a="1"/>
  <c r="AK83" i="42" s="1"/>
  <c r="AJ83" i="42" a="1"/>
  <c r="AJ83" i="42" s="1"/>
  <c r="AI83" i="42" a="1"/>
  <c r="AI83" i="42" s="1"/>
  <c r="AH83" i="42" a="1"/>
  <c r="AH83" i="42" s="1"/>
  <c r="AH81" i="42" s="1"/>
  <c r="AG83" i="42" a="1"/>
  <c r="AG83" i="42" s="1"/>
  <c r="AF83" i="42" a="1"/>
  <c r="AF83" i="42" s="1"/>
  <c r="AE83" i="42" a="1"/>
  <c r="AE83" i="42" s="1"/>
  <c r="AD83" i="42" a="1"/>
  <c r="AD83" i="42" s="1"/>
  <c r="AC83" i="42" a="1"/>
  <c r="AC83" i="42" s="1"/>
  <c r="AB83" i="42" a="1"/>
  <c r="AB83" i="42" s="1"/>
  <c r="AA83" i="42" a="1"/>
  <c r="AA83" i="42" s="1"/>
  <c r="Z83" i="42" a="1"/>
  <c r="Z83" i="42" s="1"/>
  <c r="Y83" i="42" a="1"/>
  <c r="Y83" i="42" s="1"/>
  <c r="X83" i="42" a="1"/>
  <c r="X83" i="42" s="1"/>
  <c r="W83" i="42" a="1"/>
  <c r="W83" i="42" s="1"/>
  <c r="V83" i="42" a="1"/>
  <c r="V83" i="42" s="1"/>
  <c r="U83" i="42" a="1"/>
  <c r="U83" i="42" s="1"/>
  <c r="T83" i="42" a="1"/>
  <c r="T83" i="42" s="1"/>
  <c r="S83" i="42" a="1"/>
  <c r="S83" i="42" s="1"/>
  <c r="R83" i="42" a="1"/>
  <c r="R83" i="42" s="1"/>
  <c r="Q83" i="42" a="1"/>
  <c r="Q83" i="42" s="1"/>
  <c r="P83" i="42" a="1"/>
  <c r="P83" i="42" s="1"/>
  <c r="O83" i="42" a="1"/>
  <c r="O83" i="42" s="1"/>
  <c r="N83" i="42" a="1"/>
  <c r="N83" i="42" s="1"/>
  <c r="M83" i="42" a="1"/>
  <c r="M83" i="42" s="1"/>
  <c r="L83" i="42" a="1"/>
  <c r="L83" i="42" s="1"/>
  <c r="K83" i="42" a="1"/>
  <c r="K83" i="42" s="1"/>
  <c r="J83" i="42" a="1"/>
  <c r="J83" i="42" s="1"/>
  <c r="I83" i="42" a="1"/>
  <c r="I83" i="42" s="1"/>
  <c r="H83" i="42" a="1"/>
  <c r="H83" i="42" s="1"/>
  <c r="G83" i="42" a="1"/>
  <c r="G83" i="42" s="1"/>
  <c r="F83" i="42" a="1"/>
  <c r="F83" i="42" s="1"/>
  <c r="E83" i="42" a="1"/>
  <c r="E83" i="42" s="1"/>
  <c r="AR82" i="42" a="1"/>
  <c r="AR82" i="42" s="1"/>
  <c r="AR81" i="42" s="1"/>
  <c r="AQ82" i="42" a="1"/>
  <c r="AQ82" i="42" s="1"/>
  <c r="AQ81" i="42" s="1"/>
  <c r="AP82" i="42" a="1"/>
  <c r="AP82" i="42" s="1"/>
  <c r="AP81" i="42" s="1"/>
  <c r="AO82" i="42" a="1"/>
  <c r="AO82" i="42"/>
  <c r="AO81" i="42" s="1"/>
  <c r="AN82" i="42" a="1"/>
  <c r="AN82" i="42" s="1"/>
  <c r="AM82" i="42" a="1"/>
  <c r="AM82" i="42" s="1"/>
  <c r="AM81" i="42" s="1"/>
  <c r="AL82" i="42" a="1"/>
  <c r="AL82" i="42" s="1"/>
  <c r="AK82" i="42" a="1"/>
  <c r="AK82" i="42" s="1"/>
  <c r="AJ82" i="42" a="1"/>
  <c r="AJ82" i="42" s="1"/>
  <c r="AI82" i="42" a="1"/>
  <c r="AI82" i="42" s="1"/>
  <c r="AI81" i="42" s="1"/>
  <c r="AH82" i="42" a="1"/>
  <c r="AH82" i="42" s="1"/>
  <c r="AG82" i="42" a="1"/>
  <c r="AG82" i="42" s="1"/>
  <c r="AG81" i="42" s="1"/>
  <c r="AF82" i="42" a="1"/>
  <c r="AF82" i="42" s="1"/>
  <c r="AF81" i="42" s="1"/>
  <c r="AE82" i="42" a="1"/>
  <c r="AE82" i="42" s="1"/>
  <c r="AD82" i="42" a="1"/>
  <c r="AD82" i="42" s="1"/>
  <c r="AC82" i="42" a="1"/>
  <c r="AC82" i="42" s="1"/>
  <c r="AB82" i="42" a="1"/>
  <c r="AB82" i="42" s="1"/>
  <c r="AB81" i="42" s="1"/>
  <c r="AA82" i="42" a="1"/>
  <c r="AA82" i="42" s="1"/>
  <c r="AA81" i="42" s="1"/>
  <c r="Z82" i="42" a="1"/>
  <c r="Z82" i="42" s="1"/>
  <c r="Y82" i="42" a="1"/>
  <c r="Y82" i="42" s="1"/>
  <c r="Y81" i="42" s="1"/>
  <c r="X82" i="42" a="1"/>
  <c r="X82" i="42" s="1"/>
  <c r="X81" i="42" s="1"/>
  <c r="W82" i="42" a="1"/>
  <c r="W82" i="42" s="1"/>
  <c r="V82" i="42" a="1"/>
  <c r="V82" i="42" s="1"/>
  <c r="U82" i="42" a="1"/>
  <c r="U82" i="42" s="1"/>
  <c r="U81" i="42" s="1"/>
  <c r="T82" i="42" a="1"/>
  <c r="T82" i="42" s="1"/>
  <c r="T81" i="42" s="1"/>
  <c r="S82" i="42" a="1"/>
  <c r="S82" i="42" s="1"/>
  <c r="S81" i="42" s="1"/>
  <c r="R82" i="42" a="1"/>
  <c r="R82" i="42" s="1"/>
  <c r="Q82" i="42" a="1"/>
  <c r="Q82" i="42" s="1"/>
  <c r="Q81" i="42" s="1"/>
  <c r="P82" i="42" a="1"/>
  <c r="P82" i="42" s="1"/>
  <c r="P81" i="42" s="1"/>
  <c r="O82" i="42" a="1"/>
  <c r="O82" i="42" s="1"/>
  <c r="N82" i="42" a="1"/>
  <c r="N82" i="42" s="1"/>
  <c r="M82" i="42" a="1"/>
  <c r="M82" i="42" s="1"/>
  <c r="M81" i="42" s="1"/>
  <c r="L82" i="42" a="1"/>
  <c r="L82" i="42" s="1"/>
  <c r="L81" i="42" s="1"/>
  <c r="K82" i="42" a="1"/>
  <c r="K82" i="42" s="1"/>
  <c r="K81" i="42" s="1"/>
  <c r="J82" i="42" a="1"/>
  <c r="J82" i="42" s="1"/>
  <c r="I82" i="42" a="1"/>
  <c r="I82" i="42" s="1"/>
  <c r="I81" i="42" s="1"/>
  <c r="H82" i="42" a="1"/>
  <c r="H82" i="42" s="1"/>
  <c r="H81" i="42" s="1"/>
  <c r="G82" i="42" a="1"/>
  <c r="G82" i="42" s="1"/>
  <c r="F82" i="42" a="1"/>
  <c r="F82" i="42" s="1"/>
  <c r="E82" i="42" a="1"/>
  <c r="E82" i="42" s="1"/>
  <c r="E81" i="42" s="1"/>
  <c r="AK81" i="42"/>
  <c r="AC81" i="42"/>
  <c r="AR80" i="42" a="1"/>
  <c r="AR80" i="42" s="1"/>
  <c r="AQ80" i="42" a="1"/>
  <c r="AQ80" i="42" s="1"/>
  <c r="AP80" i="42" a="1"/>
  <c r="AP80" i="42" s="1"/>
  <c r="AO80" i="42" a="1"/>
  <c r="AO80" i="42" s="1"/>
  <c r="AN80" i="42" a="1"/>
  <c r="AN80" i="42" s="1"/>
  <c r="AM80" i="42" a="1"/>
  <c r="AM80" i="42" s="1"/>
  <c r="AL80" i="42" a="1"/>
  <c r="AL80" i="42" s="1"/>
  <c r="AK80" i="42" a="1"/>
  <c r="AK80" i="42" s="1"/>
  <c r="AJ80" i="42" a="1"/>
  <c r="AJ80" i="42" s="1"/>
  <c r="AI80" i="42" a="1"/>
  <c r="AI80" i="42" s="1"/>
  <c r="AH80" i="42" a="1"/>
  <c r="AH80" i="42" s="1"/>
  <c r="AG80" i="42" a="1"/>
  <c r="AG80" i="42" s="1"/>
  <c r="AF80" i="42" a="1"/>
  <c r="AF80" i="42" s="1"/>
  <c r="AE80" i="42" a="1"/>
  <c r="AE80" i="42" s="1"/>
  <c r="AD80" i="42" a="1"/>
  <c r="AD80" i="42" s="1"/>
  <c r="AC80" i="42" a="1"/>
  <c r="AC80" i="42" s="1"/>
  <c r="AB80" i="42" a="1"/>
  <c r="AB80" i="42" s="1"/>
  <c r="AA80" i="42" a="1"/>
  <c r="AA80" i="42" s="1"/>
  <c r="Z80" i="42" a="1"/>
  <c r="Z80" i="42" s="1"/>
  <c r="Y80" i="42" a="1"/>
  <c r="Y80" i="42" s="1"/>
  <c r="X80" i="42" a="1"/>
  <c r="X80" i="42" s="1"/>
  <c r="W80" i="42" a="1"/>
  <c r="W80" i="42" s="1"/>
  <c r="V80" i="42" a="1"/>
  <c r="V80" i="42" s="1"/>
  <c r="U80" i="42" a="1"/>
  <c r="U80" i="42" s="1"/>
  <c r="T80" i="42" a="1"/>
  <c r="T80" i="42" s="1"/>
  <c r="S80" i="42" a="1"/>
  <c r="S80" i="42" s="1"/>
  <c r="R80" i="42" a="1"/>
  <c r="R80" i="42" s="1"/>
  <c r="Q80" i="42" a="1"/>
  <c r="Q80" i="42" s="1"/>
  <c r="P80" i="42" a="1"/>
  <c r="P80" i="42" s="1"/>
  <c r="O80" i="42" a="1"/>
  <c r="O80" i="42" s="1"/>
  <c r="N80" i="42" a="1"/>
  <c r="N80" i="42" s="1"/>
  <c r="M80" i="42" a="1"/>
  <c r="M80" i="42" s="1"/>
  <c r="L80" i="42" a="1"/>
  <c r="L80" i="42" s="1"/>
  <c r="K80" i="42" a="1"/>
  <c r="K80" i="42" s="1"/>
  <c r="J80" i="42" a="1"/>
  <c r="J80" i="42" s="1"/>
  <c r="I80" i="42" a="1"/>
  <c r="I80" i="42" s="1"/>
  <c r="H80" i="42" a="1"/>
  <c r="H80" i="42" s="1"/>
  <c r="G80" i="42" a="1"/>
  <c r="G80" i="42" s="1"/>
  <c r="F80" i="42" a="1"/>
  <c r="F80" i="42" s="1"/>
  <c r="E80" i="42" a="1"/>
  <c r="E80" i="42" s="1"/>
  <c r="AR79" i="42" a="1"/>
  <c r="AR79" i="42" s="1"/>
  <c r="AR78" i="42" s="1"/>
  <c r="AQ79" i="42" a="1"/>
  <c r="AQ79" i="42" s="1"/>
  <c r="AP79" i="42" a="1"/>
  <c r="AP79" i="42" s="1"/>
  <c r="AP78" i="42" s="1"/>
  <c r="AO79" i="42" a="1"/>
  <c r="AO79" i="42" s="1"/>
  <c r="AN79" i="42" a="1"/>
  <c r="AN79" i="42" s="1"/>
  <c r="AN78" i="42" s="1"/>
  <c r="AM79" i="42" a="1"/>
  <c r="AM79" i="42" s="1"/>
  <c r="AM78" i="42" s="1"/>
  <c r="AL79" i="42" a="1"/>
  <c r="AL79" i="42" s="1"/>
  <c r="AK79" i="42" a="1"/>
  <c r="AK79" i="42" s="1"/>
  <c r="AK78" i="42" s="1"/>
  <c r="AJ79" i="42" a="1"/>
  <c r="AJ79" i="42" s="1"/>
  <c r="AI79" i="42" a="1"/>
  <c r="AI79" i="42" s="1"/>
  <c r="AI78" i="42" s="1"/>
  <c r="AH79" i="42" a="1"/>
  <c r="AH79" i="42" s="1"/>
  <c r="AH78" i="42" s="1"/>
  <c r="AG79" i="42" a="1"/>
  <c r="AG79" i="42" s="1"/>
  <c r="AG78" i="42" s="1"/>
  <c r="AF79" i="42" a="1"/>
  <c r="AF79" i="42" s="1"/>
  <c r="AE79" i="42" a="1"/>
  <c r="AE79" i="42" s="1"/>
  <c r="AE78" i="42" s="1"/>
  <c r="AD79" i="42" a="1"/>
  <c r="AD79" i="42" s="1"/>
  <c r="AC79" i="42" a="1"/>
  <c r="AC79" i="42" s="1"/>
  <c r="AC78" i="42" s="1"/>
  <c r="AB79" i="42" a="1"/>
  <c r="AB79" i="42" s="1"/>
  <c r="AB78" i="42" s="1"/>
  <c r="AA79" i="42" a="1"/>
  <c r="AA79" i="42" s="1"/>
  <c r="AA78" i="42" s="1"/>
  <c r="Z79" i="42" a="1"/>
  <c r="Z79" i="42" s="1"/>
  <c r="Z78" i="42" s="1"/>
  <c r="Y79" i="42" a="1"/>
  <c r="Y79" i="42" s="1"/>
  <c r="X79" i="42" a="1"/>
  <c r="X79" i="42" s="1"/>
  <c r="X78" i="42" s="1"/>
  <c r="W79" i="42" a="1"/>
  <c r="W79" i="42" s="1"/>
  <c r="W78" i="42" s="1"/>
  <c r="V79" i="42" a="1"/>
  <c r="V79" i="42" s="1"/>
  <c r="V78" i="42" s="1"/>
  <c r="U79" i="42" a="1"/>
  <c r="U79" i="42" s="1"/>
  <c r="U78" i="42" s="1"/>
  <c r="T79" i="42" a="1"/>
  <c r="T79" i="42" s="1"/>
  <c r="S79" i="42" a="1"/>
  <c r="S79" i="42" s="1"/>
  <c r="R79" i="42" a="1"/>
  <c r="R79" i="42" s="1"/>
  <c r="Q79" i="42" a="1"/>
  <c r="Q79" i="42" s="1"/>
  <c r="Q78" i="42" s="1"/>
  <c r="P79" i="42" a="1"/>
  <c r="P79" i="42" s="1"/>
  <c r="P78" i="42" s="1"/>
  <c r="O79" i="42" a="1"/>
  <c r="O79" i="42" s="1"/>
  <c r="O78" i="42" s="1"/>
  <c r="N79" i="42" a="1"/>
  <c r="N79" i="42" s="1"/>
  <c r="N78" i="42" s="1"/>
  <c r="M79" i="42" a="1"/>
  <c r="M79" i="42" s="1"/>
  <c r="M78" i="42" s="1"/>
  <c r="L79" i="42" a="1"/>
  <c r="L79" i="42" s="1"/>
  <c r="L78" i="42" s="1"/>
  <c r="K79" i="42" a="1"/>
  <c r="K79" i="42" s="1"/>
  <c r="K78" i="42" s="1"/>
  <c r="J79" i="42" a="1"/>
  <c r="J79" i="42" s="1"/>
  <c r="I79" i="42" a="1"/>
  <c r="I79" i="42" s="1"/>
  <c r="H79" i="42" a="1"/>
  <c r="H79" i="42" s="1"/>
  <c r="H78" i="42" s="1"/>
  <c r="G79" i="42" a="1"/>
  <c r="G79" i="42" s="1"/>
  <c r="G78" i="42" s="1"/>
  <c r="F79" i="42" a="1"/>
  <c r="F79" i="42" s="1"/>
  <c r="E79" i="42" a="1"/>
  <c r="E79" i="42" s="1"/>
  <c r="E78" i="42" s="1"/>
  <c r="AQ78" i="42"/>
  <c r="AL78" i="42"/>
  <c r="AF78" i="42"/>
  <c r="AD78" i="42"/>
  <c r="S78" i="42"/>
  <c r="R78" i="42"/>
  <c r="J78" i="42"/>
  <c r="F78" i="42"/>
  <c r="AR77" i="42" a="1"/>
  <c r="AR77" i="42"/>
  <c r="AQ77" i="42" a="1"/>
  <c r="AQ77" i="42" s="1"/>
  <c r="AP77" i="42" a="1"/>
  <c r="AP77" i="42" s="1"/>
  <c r="AO77" i="42" a="1"/>
  <c r="AO77" i="42" s="1"/>
  <c r="AN77" i="42" a="1"/>
  <c r="AN77" i="42" s="1"/>
  <c r="AM77" i="42" a="1"/>
  <c r="AM77" i="42" s="1"/>
  <c r="AL77" i="42" a="1"/>
  <c r="AL77" i="42" s="1"/>
  <c r="AK77" i="42" a="1"/>
  <c r="AK77" i="42" s="1"/>
  <c r="AJ77" i="42" a="1"/>
  <c r="AJ77" i="42" s="1"/>
  <c r="AI77" i="42" a="1"/>
  <c r="AI77" i="42" s="1"/>
  <c r="AH77" i="42" a="1"/>
  <c r="AH77" i="42" s="1"/>
  <c r="AG77" i="42" a="1"/>
  <c r="AG77" i="42" s="1"/>
  <c r="AF77" i="42" a="1"/>
  <c r="AF77" i="42"/>
  <c r="AE77" i="42" a="1"/>
  <c r="AE77" i="42" s="1"/>
  <c r="AD77" i="42" a="1"/>
  <c r="AD77" i="42" s="1"/>
  <c r="AC77" i="42" a="1"/>
  <c r="AC77" i="42"/>
  <c r="AB77" i="42" a="1"/>
  <c r="AB77" i="42"/>
  <c r="AA77" i="42" a="1"/>
  <c r="AA77" i="42" s="1"/>
  <c r="Z77" i="42" a="1"/>
  <c r="Z77" i="42" s="1"/>
  <c r="Z75" i="42" s="1"/>
  <c r="Y77" i="42" a="1"/>
  <c r="Y77" i="42" s="1"/>
  <c r="X77" i="42" a="1"/>
  <c r="X77" i="42" s="1"/>
  <c r="W77" i="42" a="1"/>
  <c r="W77" i="42" s="1"/>
  <c r="V77" i="42" a="1"/>
  <c r="V77" i="42" s="1"/>
  <c r="U77" i="42" a="1"/>
  <c r="U77" i="42" s="1"/>
  <c r="T77" i="42" a="1"/>
  <c r="T77" i="42" s="1"/>
  <c r="S77" i="42" a="1"/>
  <c r="S77" i="42" s="1"/>
  <c r="R77" i="42" a="1"/>
  <c r="R77" i="42" s="1"/>
  <c r="Q77" i="42" a="1"/>
  <c r="Q77" i="42" s="1"/>
  <c r="P77" i="42" a="1"/>
  <c r="P77" i="42"/>
  <c r="O77" i="42" a="1"/>
  <c r="O77" i="42" s="1"/>
  <c r="N77" i="42" a="1"/>
  <c r="N77" i="42" s="1"/>
  <c r="N75" i="42" s="1"/>
  <c r="M77" i="42" a="1"/>
  <c r="M77" i="42"/>
  <c r="L77" i="42" a="1"/>
  <c r="L77" i="42"/>
  <c r="K77" i="42" a="1"/>
  <c r="K77" i="42" s="1"/>
  <c r="J77" i="42" a="1"/>
  <c r="J77" i="42" s="1"/>
  <c r="I77" i="42" a="1"/>
  <c r="I77" i="42" s="1"/>
  <c r="H77" i="42" a="1"/>
  <c r="H77" i="42" s="1"/>
  <c r="G77" i="42" a="1"/>
  <c r="G77" i="42" s="1"/>
  <c r="F77" i="42" a="1"/>
  <c r="F77" i="42" s="1"/>
  <c r="E77" i="42" a="1"/>
  <c r="E77" i="42" s="1"/>
  <c r="AR76" i="42" a="1"/>
  <c r="AR76" i="42" s="1"/>
  <c r="AR75" i="42" s="1"/>
  <c r="AQ76" i="42" a="1"/>
  <c r="AQ76" i="42" s="1"/>
  <c r="AQ75" i="42" s="1"/>
  <c r="AP76" i="42" a="1"/>
  <c r="AP76" i="42" s="1"/>
  <c r="AO76" i="42" a="1"/>
  <c r="AO76" i="42" s="1"/>
  <c r="AN76" i="42" a="1"/>
  <c r="AN76" i="42"/>
  <c r="AM76" i="42" a="1"/>
  <c r="AM76" i="42" s="1"/>
  <c r="AL76" i="42" a="1"/>
  <c r="AL76" i="42" s="1"/>
  <c r="AK76" i="42" a="1"/>
  <c r="AK76" i="42"/>
  <c r="AK75" i="42" s="1"/>
  <c r="AJ76" i="42" a="1"/>
  <c r="AJ76" i="42"/>
  <c r="AI76" i="42" a="1"/>
  <c r="AI76" i="42" s="1"/>
  <c r="AH76" i="42" a="1"/>
  <c r="AH76" i="42" s="1"/>
  <c r="AH75" i="42" s="1"/>
  <c r="AG76" i="42" a="1"/>
  <c r="AG76" i="42" s="1"/>
  <c r="AF76" i="42" a="1"/>
  <c r="AF76" i="42" s="1"/>
  <c r="AF75" i="42" s="1"/>
  <c r="AE76" i="42" a="1"/>
  <c r="AE76" i="42" s="1"/>
  <c r="AD76" i="42" a="1"/>
  <c r="AD76" i="42" s="1"/>
  <c r="AC76" i="42" a="1"/>
  <c r="AC76" i="42" s="1"/>
  <c r="AC75" i="42" s="1"/>
  <c r="AB76" i="42" a="1"/>
  <c r="AB76" i="42" s="1"/>
  <c r="AB75" i="42" s="1"/>
  <c r="AA76" i="42" a="1"/>
  <c r="AA76" i="42" s="1"/>
  <c r="AA75" i="42" s="1"/>
  <c r="Z76" i="42" a="1"/>
  <c r="Z76" i="42" s="1"/>
  <c r="Y76" i="42" a="1"/>
  <c r="Y76" i="42" s="1"/>
  <c r="Y75" i="42" s="1"/>
  <c r="X76" i="42" a="1"/>
  <c r="X76" i="42"/>
  <c r="X75" i="42" s="1"/>
  <c r="W76" i="42" a="1"/>
  <c r="W76" i="42" s="1"/>
  <c r="V76" i="42" a="1"/>
  <c r="V76" i="42" s="1"/>
  <c r="V75" i="42" s="1"/>
  <c r="U76" i="42" a="1"/>
  <c r="U76" i="42" s="1"/>
  <c r="T76" i="42" a="1"/>
  <c r="T76" i="42" s="1"/>
  <c r="T75" i="42" s="1"/>
  <c r="S76" i="42" a="1"/>
  <c r="S76" i="42" s="1"/>
  <c r="S75" i="42" s="1"/>
  <c r="R76" i="42" a="1"/>
  <c r="R76" i="42" s="1"/>
  <c r="R75" i="42" s="1"/>
  <c r="Q76" i="42" a="1"/>
  <c r="Q76" i="42" s="1"/>
  <c r="P76" i="42" a="1"/>
  <c r="P76" i="42"/>
  <c r="P75" i="42" s="1"/>
  <c r="O76" i="42" a="1"/>
  <c r="O76" i="42" s="1"/>
  <c r="N76" i="42" a="1"/>
  <c r="N76" i="42" s="1"/>
  <c r="M76" i="42" a="1"/>
  <c r="M76" i="42"/>
  <c r="M75" i="42" s="1"/>
  <c r="L76" i="42" a="1"/>
  <c r="L76" i="42"/>
  <c r="K76" i="42" a="1"/>
  <c r="K76" i="42" s="1"/>
  <c r="J76" i="42" a="1"/>
  <c r="J76" i="42" s="1"/>
  <c r="J75" i="42" s="1"/>
  <c r="I76" i="42" a="1"/>
  <c r="I76" i="42" s="1"/>
  <c r="H76" i="42" a="1"/>
  <c r="H76" i="42" s="1"/>
  <c r="G76" i="42" a="1"/>
  <c r="G76" i="42" s="1"/>
  <c r="G75" i="42" s="1"/>
  <c r="F76" i="42" a="1"/>
  <c r="F76" i="42" s="1"/>
  <c r="E76" i="42" a="1"/>
  <c r="E76" i="42" s="1"/>
  <c r="AL75" i="42"/>
  <c r="AD75" i="42"/>
  <c r="K75" i="42"/>
  <c r="F75" i="42"/>
  <c r="AR74" i="42" a="1"/>
  <c r="AR74" i="42"/>
  <c r="AQ74" i="42" a="1"/>
  <c r="AQ74" i="42" s="1"/>
  <c r="AP74" i="42" a="1"/>
  <c r="AP74" i="42" s="1"/>
  <c r="AO74" i="42" a="1"/>
  <c r="AO74" i="42"/>
  <c r="AN74" i="42" a="1"/>
  <c r="AN74" i="42" s="1"/>
  <c r="AM74" i="42" a="1"/>
  <c r="AM74" i="42" s="1"/>
  <c r="AL74" i="42" a="1"/>
  <c r="AL74" i="42" s="1"/>
  <c r="AK74" i="42" a="1"/>
  <c r="AK74" i="42" s="1"/>
  <c r="AJ74" i="42" a="1"/>
  <c r="AJ74" i="42" s="1"/>
  <c r="AI74" i="42" a="1"/>
  <c r="AI74" i="42" s="1"/>
  <c r="AH74" i="42" a="1"/>
  <c r="AH74" i="42" s="1"/>
  <c r="AG74" i="42" a="1"/>
  <c r="AG74" i="42" s="1"/>
  <c r="AF74" i="42" a="1"/>
  <c r="AF74" i="42" s="1"/>
  <c r="AE74" i="42" a="1"/>
  <c r="AE74" i="42" s="1"/>
  <c r="AD74" i="42" a="1"/>
  <c r="AD74" i="42" s="1"/>
  <c r="AC74" i="42" a="1"/>
  <c r="AC74" i="42" s="1"/>
  <c r="AB74" i="42" a="1"/>
  <c r="AB74" i="42" s="1"/>
  <c r="AA74" i="42" a="1"/>
  <c r="AA74" i="42" s="1"/>
  <c r="Z74" i="42" a="1"/>
  <c r="Z74" i="42" s="1"/>
  <c r="Y74" i="42" a="1"/>
  <c r="Y74" i="42" s="1"/>
  <c r="X74" i="42" a="1"/>
  <c r="X74" i="42" s="1"/>
  <c r="W74" i="42" a="1"/>
  <c r="W74" i="42" s="1"/>
  <c r="V74" i="42" a="1"/>
  <c r="V74" i="42" s="1"/>
  <c r="U74" i="42" a="1"/>
  <c r="U74" i="42" s="1"/>
  <c r="T74" i="42" a="1"/>
  <c r="T74" i="42" s="1"/>
  <c r="S74" i="42" a="1"/>
  <c r="S74" i="42" s="1"/>
  <c r="R74" i="42" a="1"/>
  <c r="R74" i="42" s="1"/>
  <c r="Q74" i="42" a="1"/>
  <c r="Q74" i="42" s="1"/>
  <c r="P74" i="42" a="1"/>
  <c r="P74" i="42" s="1"/>
  <c r="O74" i="42" a="1"/>
  <c r="O74" i="42" s="1"/>
  <c r="N74" i="42" a="1"/>
  <c r="N74" i="42" s="1"/>
  <c r="M74" i="42" a="1"/>
  <c r="M74" i="42" s="1"/>
  <c r="L74" i="42" a="1"/>
  <c r="L74" i="42" s="1"/>
  <c r="K74" i="42" a="1"/>
  <c r="K74" i="42" s="1"/>
  <c r="J74" i="42" a="1"/>
  <c r="J74" i="42" s="1"/>
  <c r="I74" i="42" a="1"/>
  <c r="I74" i="42" s="1"/>
  <c r="H74" i="42" a="1"/>
  <c r="H74" i="42" s="1"/>
  <c r="G74" i="42" a="1"/>
  <c r="G74" i="42" s="1"/>
  <c r="F74" i="42" a="1"/>
  <c r="F74" i="42" s="1"/>
  <c r="E74" i="42" a="1"/>
  <c r="E74" i="42" s="1"/>
  <c r="AR73" i="42" a="1"/>
  <c r="AR73" i="42" s="1"/>
  <c r="AR72" i="42" s="1"/>
  <c r="AQ73" i="42" a="1"/>
  <c r="AQ73" i="42" s="1"/>
  <c r="AQ72" i="42" s="1"/>
  <c r="AP73" i="42" a="1"/>
  <c r="AP73" i="42" s="1"/>
  <c r="AO73" i="42" a="1"/>
  <c r="AO73" i="42" s="1"/>
  <c r="AO72" i="42" s="1"/>
  <c r="AN73" i="42" a="1"/>
  <c r="AN73" i="42" s="1"/>
  <c r="AN72" i="42" s="1"/>
  <c r="AM73" i="42" a="1"/>
  <c r="AM73" i="42" s="1"/>
  <c r="AL73" i="42" a="1"/>
  <c r="AL73" i="42" s="1"/>
  <c r="AL72" i="42" s="1"/>
  <c r="AK73" i="42" a="1"/>
  <c r="AK73" i="42" s="1"/>
  <c r="AJ73" i="42" a="1"/>
  <c r="AJ73" i="42" s="1"/>
  <c r="AJ72" i="42" s="1"/>
  <c r="AI73" i="42" a="1"/>
  <c r="AI73" i="42" s="1"/>
  <c r="AH73" i="42" a="1"/>
  <c r="AH73" i="42" s="1"/>
  <c r="AG73" i="42" a="1"/>
  <c r="AG73" i="42" s="1"/>
  <c r="AG72" i="42" s="1"/>
  <c r="AF73" i="42" a="1"/>
  <c r="AF73" i="42" s="1"/>
  <c r="AE73" i="42" a="1"/>
  <c r="AE73" i="42" s="1"/>
  <c r="AD73" i="42" a="1"/>
  <c r="AD73" i="42" s="1"/>
  <c r="AD72" i="42" s="1"/>
  <c r="AC73" i="42" a="1"/>
  <c r="AC73" i="42" s="1"/>
  <c r="AB73" i="42" a="1"/>
  <c r="AB73" i="42" s="1"/>
  <c r="AB72" i="42" s="1"/>
  <c r="AA73" i="42" a="1"/>
  <c r="AA73" i="42" s="1"/>
  <c r="AA72" i="42" s="1"/>
  <c r="Z73" i="42" a="1"/>
  <c r="Z73" i="42" s="1"/>
  <c r="Z72" i="42" s="1"/>
  <c r="Y73" i="42" a="1"/>
  <c r="Y73" i="42" s="1"/>
  <c r="Y72" i="42" s="1"/>
  <c r="X73" i="42" a="1"/>
  <c r="X73" i="42" s="1"/>
  <c r="W73" i="42" a="1"/>
  <c r="W73" i="42" s="1"/>
  <c r="W72" i="42" s="1"/>
  <c r="V73" i="42" a="1"/>
  <c r="V73" i="42" s="1"/>
  <c r="U73" i="42" a="1"/>
  <c r="U73" i="42" s="1"/>
  <c r="T73" i="42" a="1"/>
  <c r="T73" i="42" s="1"/>
  <c r="T72" i="42" s="1"/>
  <c r="S73" i="42" a="1"/>
  <c r="S73" i="42" s="1"/>
  <c r="R73" i="42" a="1"/>
  <c r="R73" i="42" s="1"/>
  <c r="Q73" i="42" a="1"/>
  <c r="Q73" i="42" s="1"/>
  <c r="Q72" i="42" s="1"/>
  <c r="P73" i="42" a="1"/>
  <c r="P73" i="42" s="1"/>
  <c r="O73" i="42" a="1"/>
  <c r="O73" i="42" s="1"/>
  <c r="N73" i="42" a="1"/>
  <c r="N73" i="42" s="1"/>
  <c r="N72" i="42" s="1"/>
  <c r="M73" i="42" a="1"/>
  <c r="M73" i="42" s="1"/>
  <c r="L73" i="42" a="1"/>
  <c r="L73" i="42" s="1"/>
  <c r="L72" i="42" s="1"/>
  <c r="K73" i="42" a="1"/>
  <c r="K73" i="42" s="1"/>
  <c r="K72" i="42" s="1"/>
  <c r="J73" i="42" a="1"/>
  <c r="J73" i="42" s="1"/>
  <c r="I73" i="42" a="1"/>
  <c r="I73" i="42" s="1"/>
  <c r="I72" i="42" s="1"/>
  <c r="H73" i="42" a="1"/>
  <c r="H73" i="42" s="1"/>
  <c r="H72" i="42" s="1"/>
  <c r="G73" i="42" a="1"/>
  <c r="G73" i="42" s="1"/>
  <c r="G72" i="42" s="1"/>
  <c r="F73" i="42" a="1"/>
  <c r="F73" i="42" s="1"/>
  <c r="E73" i="42" a="1"/>
  <c r="E73" i="42" s="1"/>
  <c r="AP72" i="42"/>
  <c r="J72" i="42"/>
  <c r="AR71" i="42" a="1"/>
  <c r="AR71" i="42" s="1"/>
  <c r="AQ71" i="42" a="1"/>
  <c r="AQ71" i="42" s="1"/>
  <c r="AP71" i="42" a="1"/>
  <c r="AP71" i="42" s="1"/>
  <c r="AO71" i="42" a="1"/>
  <c r="AO71" i="42" s="1"/>
  <c r="AN71" i="42" a="1"/>
  <c r="AN71" i="42"/>
  <c r="AN69" i="42" s="1"/>
  <c r="AM71" i="42" a="1"/>
  <c r="AM71" i="42" s="1"/>
  <c r="AL71" i="42" a="1"/>
  <c r="AL71" i="42" s="1"/>
  <c r="AK71" i="42" a="1"/>
  <c r="AK71" i="42"/>
  <c r="AJ71" i="42" a="1"/>
  <c r="AJ71" i="42" s="1"/>
  <c r="AI71" i="42" a="1"/>
  <c r="AI71" i="42" s="1"/>
  <c r="AH71" i="42" a="1"/>
  <c r="AH71" i="42" s="1"/>
  <c r="AG71" i="42" a="1"/>
  <c r="AG71" i="42" s="1"/>
  <c r="AF71" i="42" a="1"/>
  <c r="AF71" i="42" s="1"/>
  <c r="AE71" i="42" a="1"/>
  <c r="AE71" i="42" s="1"/>
  <c r="AD71" i="42" a="1"/>
  <c r="AD71" i="42" s="1"/>
  <c r="AC71" i="42" a="1"/>
  <c r="AC71" i="42" s="1"/>
  <c r="AC69" i="42" s="1"/>
  <c r="AB71" i="42" a="1"/>
  <c r="AB71" i="42" s="1"/>
  <c r="AA71" i="42" a="1"/>
  <c r="AA71" i="42" s="1"/>
  <c r="AA69" i="42" s="1"/>
  <c r="Z71" i="42" a="1"/>
  <c r="Z71" i="42" s="1"/>
  <c r="Y71" i="42" a="1"/>
  <c r="Y71" i="42" s="1"/>
  <c r="X71" i="42" a="1"/>
  <c r="X71" i="42"/>
  <c r="W71" i="42" a="1"/>
  <c r="W71" i="42" s="1"/>
  <c r="V71" i="42" a="1"/>
  <c r="V71" i="42" s="1"/>
  <c r="U71" i="42" a="1"/>
  <c r="U71" i="42"/>
  <c r="T71" i="42" a="1"/>
  <c r="T71" i="42" s="1"/>
  <c r="S71" i="42" a="1"/>
  <c r="S71" i="42" s="1"/>
  <c r="R71" i="42" a="1"/>
  <c r="R71" i="42" s="1"/>
  <c r="Q71" i="42" a="1"/>
  <c r="Q71" i="42" s="1"/>
  <c r="P71" i="42" a="1"/>
  <c r="P71" i="42" s="1"/>
  <c r="O71" i="42" a="1"/>
  <c r="O71" i="42" s="1"/>
  <c r="N71" i="42" a="1"/>
  <c r="N71" i="42" s="1"/>
  <c r="M71" i="42" a="1"/>
  <c r="M71" i="42" s="1"/>
  <c r="L71" i="42" a="1"/>
  <c r="L71" i="42" s="1"/>
  <c r="K71" i="42" a="1"/>
  <c r="K71" i="42" s="1"/>
  <c r="J71" i="42" a="1"/>
  <c r="J71" i="42" s="1"/>
  <c r="I71" i="42" a="1"/>
  <c r="I71" i="42" s="1"/>
  <c r="H71" i="42" a="1"/>
  <c r="H71" i="42"/>
  <c r="H69" i="42" s="1"/>
  <c r="G71" i="42" a="1"/>
  <c r="G71" i="42" s="1"/>
  <c r="F71" i="42" a="1"/>
  <c r="F71" i="42" s="1"/>
  <c r="E71" i="42" a="1"/>
  <c r="E71" i="42"/>
  <c r="AR70" i="42" a="1"/>
  <c r="AR70" i="42" s="1"/>
  <c r="AQ70" i="42" a="1"/>
  <c r="AQ70" i="42" s="1"/>
  <c r="AP70" i="42" a="1"/>
  <c r="AP70" i="42" s="1"/>
  <c r="AO70" i="42" a="1"/>
  <c r="AO70" i="42" s="1"/>
  <c r="AO69" i="42" s="1"/>
  <c r="AN70" i="42" a="1"/>
  <c r="AN70" i="42" s="1"/>
  <c r="AM70" i="42" a="1"/>
  <c r="AM70" i="42" s="1"/>
  <c r="AL70" i="42" a="1"/>
  <c r="AL70" i="42" s="1"/>
  <c r="AL69" i="42" s="1"/>
  <c r="AK70" i="42" a="1"/>
  <c r="AK70" i="42" s="1"/>
  <c r="AK69" i="42" s="1"/>
  <c r="AJ70" i="42" a="1"/>
  <c r="AJ70" i="42" s="1"/>
  <c r="AI70" i="42" a="1"/>
  <c r="AI70" i="42" s="1"/>
  <c r="AI69" i="42" s="1"/>
  <c r="AH70" i="42" a="1"/>
  <c r="AH70" i="42" s="1"/>
  <c r="AH69" i="42" s="1"/>
  <c r="AG70" i="42" a="1"/>
  <c r="AG70" i="42" s="1"/>
  <c r="AF70" i="42" a="1"/>
  <c r="AF70" i="42"/>
  <c r="AF69" i="42" s="1"/>
  <c r="AE70" i="42" a="1"/>
  <c r="AE70" i="42" s="1"/>
  <c r="AE69" i="42" s="1"/>
  <c r="AD70" i="42" a="1"/>
  <c r="AD70" i="42" s="1"/>
  <c r="AC70" i="42" a="1"/>
  <c r="AC70" i="42"/>
  <c r="AB70" i="42" a="1"/>
  <c r="AB70" i="42" s="1"/>
  <c r="AA70" i="42" a="1"/>
  <c r="AA70" i="42" s="1"/>
  <c r="Z70" i="42" a="1"/>
  <c r="Z70" i="42" s="1"/>
  <c r="Y70" i="42" a="1"/>
  <c r="Y70" i="42" s="1"/>
  <c r="X70" i="42" a="1"/>
  <c r="X70" i="42" s="1"/>
  <c r="W70" i="42" a="1"/>
  <c r="W70" i="42" s="1"/>
  <c r="V70" i="42" a="1"/>
  <c r="V70" i="42" s="1"/>
  <c r="V69" i="42" s="1"/>
  <c r="U70" i="42" a="1"/>
  <c r="U70" i="42" s="1"/>
  <c r="U69" i="42" s="1"/>
  <c r="T70" i="42" a="1"/>
  <c r="T70" i="42" s="1"/>
  <c r="S70" i="42" a="1"/>
  <c r="S70" i="42" s="1"/>
  <c r="S69" i="42" s="1"/>
  <c r="R70" i="42" a="1"/>
  <c r="R70" i="42" s="1"/>
  <c r="Q70" i="42" a="1"/>
  <c r="Q70" i="42" s="1"/>
  <c r="P70" i="42" a="1"/>
  <c r="P70" i="42"/>
  <c r="P69" i="42" s="1"/>
  <c r="O70" i="42" a="1"/>
  <c r="O70" i="42" s="1"/>
  <c r="O69" i="42" s="1"/>
  <c r="N70" i="42" a="1"/>
  <c r="N70" i="42" s="1"/>
  <c r="M70" i="42" a="1"/>
  <c r="M70" i="42"/>
  <c r="M69" i="42" s="1"/>
  <c r="L70" i="42" a="1"/>
  <c r="L70" i="42" s="1"/>
  <c r="K70" i="42" a="1"/>
  <c r="K70" i="42" s="1"/>
  <c r="J70" i="42" a="1"/>
  <c r="J70" i="42" s="1"/>
  <c r="I70" i="42" a="1"/>
  <c r="I70" i="42" s="1"/>
  <c r="I69" i="42" s="1"/>
  <c r="H70" i="42" a="1"/>
  <c r="H70" i="42" s="1"/>
  <c r="G70" i="42" a="1"/>
  <c r="G70" i="42" s="1"/>
  <c r="F70" i="42" a="1"/>
  <c r="F70" i="42" s="1"/>
  <c r="F69" i="42" s="1"/>
  <c r="E70" i="42" a="1"/>
  <c r="E70" i="42" s="1"/>
  <c r="E69" i="42" s="1"/>
  <c r="R69" i="42"/>
  <c r="AR68" i="42" a="1"/>
  <c r="AR68" i="42" s="1"/>
  <c r="AQ68" i="42" a="1"/>
  <c r="AQ68" i="42" s="1"/>
  <c r="AP68" i="42" a="1"/>
  <c r="AP68" i="42" s="1"/>
  <c r="AO68" i="42" a="1"/>
  <c r="AO68" i="42" s="1"/>
  <c r="AN68" i="42" a="1"/>
  <c r="AN68" i="42" s="1"/>
  <c r="AM68" i="42" a="1"/>
  <c r="AM68" i="42" s="1"/>
  <c r="AL68" i="42" a="1"/>
  <c r="AL68" i="42" s="1"/>
  <c r="AK68" i="42" a="1"/>
  <c r="AK68" i="42" s="1"/>
  <c r="AJ68" i="42" a="1"/>
  <c r="AJ68" i="42" s="1"/>
  <c r="AI68" i="42" a="1"/>
  <c r="AI68" i="42" s="1"/>
  <c r="AH68" i="42" a="1"/>
  <c r="AH68" i="42" s="1"/>
  <c r="AG68" i="42" a="1"/>
  <c r="AG68" i="42" s="1"/>
  <c r="AF68" i="42" a="1"/>
  <c r="AF68" i="42" s="1"/>
  <c r="AE68" i="42" a="1"/>
  <c r="AE68" i="42" s="1"/>
  <c r="AD68" i="42" a="1"/>
  <c r="AD68" i="42" s="1"/>
  <c r="AC68" i="42" a="1"/>
  <c r="AC68" i="42" s="1"/>
  <c r="AB68" i="42" a="1"/>
  <c r="AB68" i="42" s="1"/>
  <c r="AA68" i="42" a="1"/>
  <c r="AA68" i="42" s="1"/>
  <c r="Z68" i="42" a="1"/>
  <c r="Z68" i="42" s="1"/>
  <c r="Y68" i="42" a="1"/>
  <c r="Y68" i="42" s="1"/>
  <c r="X68" i="42" a="1"/>
  <c r="X68" i="42" s="1"/>
  <c r="W68" i="42" a="1"/>
  <c r="W68" i="42" s="1"/>
  <c r="V68" i="42" a="1"/>
  <c r="V68" i="42" s="1"/>
  <c r="U68" i="42" a="1"/>
  <c r="U68" i="42" s="1"/>
  <c r="T68" i="42" a="1"/>
  <c r="T68" i="42" s="1"/>
  <c r="S68" i="42" a="1"/>
  <c r="S68" i="42" s="1"/>
  <c r="R68" i="42" a="1"/>
  <c r="R68" i="42" s="1"/>
  <c r="Q68" i="42" a="1"/>
  <c r="Q68" i="42" s="1"/>
  <c r="Q66" i="42" s="1"/>
  <c r="P68" i="42" a="1"/>
  <c r="P68" i="42" s="1"/>
  <c r="O68" i="42" a="1"/>
  <c r="O68" i="42" s="1"/>
  <c r="N68" i="42" a="1"/>
  <c r="N68" i="42" s="1"/>
  <c r="M68" i="42" a="1"/>
  <c r="M68" i="42" s="1"/>
  <c r="L68" i="42" a="1"/>
  <c r="L68" i="42" s="1"/>
  <c r="K68" i="42" a="1"/>
  <c r="K68" i="42" s="1"/>
  <c r="J68" i="42" a="1"/>
  <c r="J68" i="42" s="1"/>
  <c r="I68" i="42" a="1"/>
  <c r="I68" i="42" s="1"/>
  <c r="H68" i="42" a="1"/>
  <c r="H68" i="42" s="1"/>
  <c r="G68" i="42" a="1"/>
  <c r="G68" i="42" s="1"/>
  <c r="F68" i="42" a="1"/>
  <c r="F68" i="42" s="1"/>
  <c r="E68" i="42" a="1"/>
  <c r="E68" i="42" s="1"/>
  <c r="AR67" i="42" a="1"/>
  <c r="AR67" i="42" s="1"/>
  <c r="AQ67" i="42" a="1"/>
  <c r="AQ67" i="42" s="1"/>
  <c r="AP67" i="42" a="1"/>
  <c r="AP67" i="42" s="1"/>
  <c r="AO67" i="42" a="1"/>
  <c r="AO67" i="42" s="1"/>
  <c r="AO66" i="42" s="1"/>
  <c r="AN67" i="42" a="1"/>
  <c r="AN67" i="42" s="1"/>
  <c r="AM67" i="42" a="1"/>
  <c r="AM67" i="42"/>
  <c r="AM66" i="42" s="1"/>
  <c r="AL67" i="42" a="1"/>
  <c r="AL67" i="42" s="1"/>
  <c r="AK67" i="42" a="1"/>
  <c r="AK67" i="42" s="1"/>
  <c r="AK66" i="42" s="1"/>
  <c r="AJ67" i="42" a="1"/>
  <c r="AJ67" i="42" s="1"/>
  <c r="AI67" i="42" a="1"/>
  <c r="AI67" i="42" s="1"/>
  <c r="AI66" i="42" s="1"/>
  <c r="AH67" i="42" a="1"/>
  <c r="AH67" i="42" s="1"/>
  <c r="AH66" i="42" s="1"/>
  <c r="AG67" i="42" a="1"/>
  <c r="AG67" i="42" s="1"/>
  <c r="AG66" i="42" s="1"/>
  <c r="AF67" i="42" a="1"/>
  <c r="AF67" i="42" s="1"/>
  <c r="AF66" i="42" s="1"/>
  <c r="AE67" i="42" a="1"/>
  <c r="AE67" i="42" s="1"/>
  <c r="AE66" i="42" s="1"/>
  <c r="AD67" i="42" a="1"/>
  <c r="AD67" i="42" s="1"/>
  <c r="AC67" i="42" a="1"/>
  <c r="AC67" i="42" s="1"/>
  <c r="AC66" i="42" s="1"/>
  <c r="AB67" i="42" a="1"/>
  <c r="AB67" i="42" s="1"/>
  <c r="AA67" i="42" a="1"/>
  <c r="AA67" i="42" s="1"/>
  <c r="AA66" i="42" s="1"/>
  <c r="Z67" i="42" a="1"/>
  <c r="Z67" i="42" s="1"/>
  <c r="Y67" i="42" a="1"/>
  <c r="Y67" i="42" s="1"/>
  <c r="Y66" i="42" s="1"/>
  <c r="X67" i="42" a="1"/>
  <c r="X67" i="42" s="1"/>
  <c r="W67" i="42" a="1"/>
  <c r="W67" i="42" s="1"/>
  <c r="W66" i="42" s="1"/>
  <c r="V67" i="42" a="1"/>
  <c r="V67" i="42" s="1"/>
  <c r="U67" i="42" a="1"/>
  <c r="U67" i="42" s="1"/>
  <c r="T67" i="42" a="1"/>
  <c r="T67" i="42" s="1"/>
  <c r="S67" i="42" a="1"/>
  <c r="S67" i="42"/>
  <c r="S66" i="42" s="1"/>
  <c r="R67" i="42" a="1"/>
  <c r="R67" i="42" s="1"/>
  <c r="R66" i="42" s="1"/>
  <c r="Q67" i="42" a="1"/>
  <c r="Q67" i="42" s="1"/>
  <c r="P67" i="42" a="1"/>
  <c r="P67" i="42"/>
  <c r="O67" i="42" a="1"/>
  <c r="O67" i="42" s="1"/>
  <c r="O66" i="42" s="1"/>
  <c r="N67" i="42" a="1"/>
  <c r="N67" i="42" s="1"/>
  <c r="M67" i="42" a="1"/>
  <c r="M67" i="42" s="1"/>
  <c r="L67" i="42" a="1"/>
  <c r="L67" i="42" s="1"/>
  <c r="K67" i="42" a="1"/>
  <c r="K67" i="42" s="1"/>
  <c r="J67" i="42" a="1"/>
  <c r="J67" i="42" s="1"/>
  <c r="I67" i="42" a="1"/>
  <c r="I67" i="42" s="1"/>
  <c r="I66" i="42" s="1"/>
  <c r="H67" i="42" a="1"/>
  <c r="H67" i="42" s="1"/>
  <c r="G67" i="42" a="1"/>
  <c r="G67" i="42"/>
  <c r="G66" i="42" s="1"/>
  <c r="F67" i="42" a="1"/>
  <c r="F67" i="42" s="1"/>
  <c r="F66" i="42" s="1"/>
  <c r="E67" i="42" a="1"/>
  <c r="E67" i="42" s="1"/>
  <c r="E66" i="42" s="1"/>
  <c r="AR66" i="42"/>
  <c r="AL66" i="42"/>
  <c r="Z66" i="42"/>
  <c r="V66" i="42"/>
  <c r="J66" i="42"/>
  <c r="AR65" i="42" a="1"/>
  <c r="AR65" i="42" s="1"/>
  <c r="AQ65" i="42" a="1"/>
  <c r="AQ65" i="42" s="1"/>
  <c r="AP65" i="42" a="1"/>
  <c r="AP65" i="42" s="1"/>
  <c r="AO65" i="42" a="1"/>
  <c r="AO65" i="42" s="1"/>
  <c r="AN65" i="42" a="1"/>
  <c r="AN65" i="42" s="1"/>
  <c r="AM65" i="42" a="1"/>
  <c r="AM65" i="42" s="1"/>
  <c r="AM63" i="42" s="1"/>
  <c r="AL65" i="42" a="1"/>
  <c r="AL65" i="42" s="1"/>
  <c r="AK65" i="42" a="1"/>
  <c r="AK65" i="42" s="1"/>
  <c r="AJ65" i="42" a="1"/>
  <c r="AJ65" i="42" s="1"/>
  <c r="AI65" i="42" a="1"/>
  <c r="AI65" i="42" s="1"/>
  <c r="AH65" i="42" a="1"/>
  <c r="AH65" i="42" s="1"/>
  <c r="AG65" i="42" a="1"/>
  <c r="AG65" i="42" s="1"/>
  <c r="AF65" i="42" a="1"/>
  <c r="AF65" i="42" s="1"/>
  <c r="AE65" i="42" a="1"/>
  <c r="AE65" i="42"/>
  <c r="AD65" i="42" a="1"/>
  <c r="AD65" i="42" s="1"/>
  <c r="AD63" i="42" s="1"/>
  <c r="AC65" i="42" a="1"/>
  <c r="AC65" i="42" s="1"/>
  <c r="AB65" i="42" a="1"/>
  <c r="AB65" i="42"/>
  <c r="AA65" i="42" a="1"/>
  <c r="AA65" i="42" s="1"/>
  <c r="Z65" i="42" a="1"/>
  <c r="Z65" i="42" s="1"/>
  <c r="Y65" i="42" a="1"/>
  <c r="Y65" i="42" s="1"/>
  <c r="X65" i="42" a="1"/>
  <c r="X65" i="42" s="1"/>
  <c r="W65" i="42" a="1"/>
  <c r="W65" i="42" s="1"/>
  <c r="V65" i="42" a="1"/>
  <c r="V65" i="42" s="1"/>
  <c r="U65" i="42" a="1"/>
  <c r="U65" i="42" s="1"/>
  <c r="T65" i="42" a="1"/>
  <c r="T65" i="42" s="1"/>
  <c r="S65" i="42" a="1"/>
  <c r="S65" i="42"/>
  <c r="R65" i="42" a="1"/>
  <c r="R65" i="42" s="1"/>
  <c r="Q65" i="42" a="1"/>
  <c r="Q65" i="42"/>
  <c r="P65" i="42" a="1"/>
  <c r="P65" i="42" s="1"/>
  <c r="O65" i="42" a="1"/>
  <c r="O65" i="42" s="1"/>
  <c r="N65" i="42" a="1"/>
  <c r="N65" i="42" s="1"/>
  <c r="M65" i="42" a="1"/>
  <c r="M65" i="42" s="1"/>
  <c r="L65" i="42" a="1"/>
  <c r="L65" i="42" s="1"/>
  <c r="K65" i="42" a="1"/>
  <c r="K65" i="42" s="1"/>
  <c r="J65" i="42" a="1"/>
  <c r="J65" i="42" s="1"/>
  <c r="I65" i="42" a="1"/>
  <c r="I65" i="42" s="1"/>
  <c r="H65" i="42" a="1"/>
  <c r="H65" i="42"/>
  <c r="G65" i="42" a="1"/>
  <c r="G65" i="42" s="1"/>
  <c r="F65" i="42" a="1"/>
  <c r="F65" i="42" s="1"/>
  <c r="E65" i="42" a="1"/>
  <c r="E65" i="42"/>
  <c r="AR64" i="42" a="1"/>
  <c r="AR64" i="42" s="1"/>
  <c r="AR63" i="42" s="1"/>
  <c r="AQ64" i="42" a="1"/>
  <c r="AQ64" i="42" s="1"/>
  <c r="AQ63" i="42" s="1"/>
  <c r="AP64" i="42" a="1"/>
  <c r="AP64" i="42" s="1"/>
  <c r="AO64" i="42" a="1"/>
  <c r="AO64" i="42" s="1"/>
  <c r="AO63" i="42" s="1"/>
  <c r="AN64" i="42" a="1"/>
  <c r="AN64" i="42" s="1"/>
  <c r="AM64" i="42" a="1"/>
  <c r="AM64" i="42"/>
  <c r="AL64" i="42" a="1"/>
  <c r="AL64" i="42" s="1"/>
  <c r="AK64" i="42" a="1"/>
  <c r="AK64" i="42" s="1"/>
  <c r="AJ64" i="42" a="1"/>
  <c r="AJ64" i="42"/>
  <c r="AJ63" i="42" s="1"/>
  <c r="AI64" i="42" a="1"/>
  <c r="AI64" i="42" s="1"/>
  <c r="AH64" i="42" a="1"/>
  <c r="AH64" i="42" s="1"/>
  <c r="AG64" i="42" a="1"/>
  <c r="AG64" i="42" s="1"/>
  <c r="AF64" i="42" a="1"/>
  <c r="AF64" i="42" s="1"/>
  <c r="AF63" i="42" s="1"/>
  <c r="AE64" i="42" a="1"/>
  <c r="AE64" i="42" s="1"/>
  <c r="AD64" i="42" a="1"/>
  <c r="AD64" i="42" s="1"/>
  <c r="AC64" i="42" a="1"/>
  <c r="AC64" i="42" s="1"/>
  <c r="AC63" i="42" s="1"/>
  <c r="AB64" i="42" a="1"/>
  <c r="AB64" i="42" s="1"/>
  <c r="AA64" i="42" a="1"/>
  <c r="AA64" i="42"/>
  <c r="AA63" i="42" s="1"/>
  <c r="Z64" i="42" a="1"/>
  <c r="Z64" i="42" s="1"/>
  <c r="Z63" i="42" s="1"/>
  <c r="Y64" i="42" a="1"/>
  <c r="Y64" i="42"/>
  <c r="X64" i="42" a="1"/>
  <c r="X64" i="42" s="1"/>
  <c r="X63" i="42" s="1"/>
  <c r="W64" i="42" a="1"/>
  <c r="W64" i="42" s="1"/>
  <c r="V64" i="42" a="1"/>
  <c r="V64" i="42" s="1"/>
  <c r="U64" i="42" a="1"/>
  <c r="U64" i="42" s="1"/>
  <c r="U63" i="42" s="1"/>
  <c r="T64" i="42" a="1"/>
  <c r="T64" i="42" s="1"/>
  <c r="T63" i="42" s="1"/>
  <c r="S64" i="42" a="1"/>
  <c r="S64" i="42" s="1"/>
  <c r="R64" i="42" a="1"/>
  <c r="R64" i="42" s="1"/>
  <c r="R63" i="42" s="1"/>
  <c r="Q64" i="42" a="1"/>
  <c r="Q64" i="42" s="1"/>
  <c r="Q63" i="42" s="1"/>
  <c r="P64" i="42" a="1"/>
  <c r="P64" i="42"/>
  <c r="O64" i="42" a="1"/>
  <c r="O64" i="42" s="1"/>
  <c r="N64" i="42" a="1"/>
  <c r="N64" i="42" s="1"/>
  <c r="N63" i="42" s="1"/>
  <c r="M64" i="42" a="1"/>
  <c r="M64" i="42" s="1"/>
  <c r="L64" i="42" a="1"/>
  <c r="L64" i="42" s="1"/>
  <c r="L63" i="42" s="1"/>
  <c r="K64" i="42" a="1"/>
  <c r="K64" i="42" s="1"/>
  <c r="J64" i="42" a="1"/>
  <c r="J64" i="42"/>
  <c r="I64" i="42" a="1"/>
  <c r="I64" i="42" s="1"/>
  <c r="I63" i="42" s="1"/>
  <c r="H64" i="42" a="1"/>
  <c r="H64" i="42"/>
  <c r="H63" i="42" s="1"/>
  <c r="G64" i="42" a="1"/>
  <c r="G64" i="42" s="1"/>
  <c r="G63" i="42" s="1"/>
  <c r="F64" i="42" a="1"/>
  <c r="F64" i="42" s="1"/>
  <c r="F63" i="42" s="1"/>
  <c r="E64" i="42" a="1"/>
  <c r="E64" i="42" s="1"/>
  <c r="E63" i="42" s="1"/>
  <c r="AP63" i="42"/>
  <c r="AL63" i="42"/>
  <c r="AH63" i="42"/>
  <c r="Y63" i="42"/>
  <c r="V63" i="42"/>
  <c r="J63" i="42"/>
  <c r="AR62" i="42" a="1"/>
  <c r="AR62" i="42"/>
  <c r="AQ62" i="42" a="1"/>
  <c r="AQ62" i="42" s="1"/>
  <c r="AP62" i="42" a="1"/>
  <c r="AP62" i="42" s="1"/>
  <c r="AP60" i="42" s="1"/>
  <c r="AO62" i="42" a="1"/>
  <c r="AO62" i="42" s="1"/>
  <c r="AN62" i="42" a="1"/>
  <c r="AN62" i="42" s="1"/>
  <c r="AM62" i="42" a="1"/>
  <c r="AM62" i="42" s="1"/>
  <c r="AL62" i="42" a="1"/>
  <c r="AL62" i="42"/>
  <c r="AK62" i="42" a="1"/>
  <c r="AK62" i="42" s="1"/>
  <c r="AJ62" i="42" a="1"/>
  <c r="AJ62" i="42"/>
  <c r="AI62" i="42" a="1"/>
  <c r="AI62" i="42" s="1"/>
  <c r="AH62" i="42" a="1"/>
  <c r="AH62" i="42"/>
  <c r="AG62" i="42" a="1"/>
  <c r="AG62" i="42" s="1"/>
  <c r="AF62" i="42" a="1"/>
  <c r="AF62" i="42" s="1"/>
  <c r="AF60" i="42" s="1"/>
  <c r="AE62" i="42" a="1"/>
  <c r="AE62" i="42" s="1"/>
  <c r="AD62" i="42" a="1"/>
  <c r="AD62" i="42" s="1"/>
  <c r="AD60" i="42" s="1"/>
  <c r="AC62" i="42" a="1"/>
  <c r="AC62" i="42" s="1"/>
  <c r="AB62" i="42" a="1"/>
  <c r="AB62" i="42"/>
  <c r="AA62" i="42" a="1"/>
  <c r="AA62" i="42" s="1"/>
  <c r="Z62" i="42" a="1"/>
  <c r="Z62" i="42"/>
  <c r="Y62" i="42" a="1"/>
  <c r="Y62" i="42" s="1"/>
  <c r="Y60" i="42" s="1"/>
  <c r="X62" i="42" a="1"/>
  <c r="X62" i="42"/>
  <c r="W62" i="42" a="1"/>
  <c r="W62" i="42" s="1"/>
  <c r="V62" i="42" a="1"/>
  <c r="V62" i="42"/>
  <c r="U62" i="42" a="1"/>
  <c r="U62" i="42" s="1"/>
  <c r="T62" i="42" a="1"/>
  <c r="T62" i="42" s="1"/>
  <c r="S62" i="42" a="1"/>
  <c r="S62" i="42" s="1"/>
  <c r="R62" i="42" a="1"/>
  <c r="R62" i="42" s="1"/>
  <c r="R60" i="42" s="1"/>
  <c r="Q62" i="42" a="1"/>
  <c r="Q62" i="42" s="1"/>
  <c r="P62" i="42" a="1"/>
  <c r="P62" i="42"/>
  <c r="O62" i="42" a="1"/>
  <c r="O62" i="42" s="1"/>
  <c r="N62" i="42" a="1"/>
  <c r="N62" i="42"/>
  <c r="M62" i="42" a="1"/>
  <c r="M62" i="42" s="1"/>
  <c r="L62" i="42" a="1"/>
  <c r="L62" i="42"/>
  <c r="K62" i="42" a="1"/>
  <c r="K62" i="42" s="1"/>
  <c r="J62" i="42" a="1"/>
  <c r="J62" i="42" s="1"/>
  <c r="J60" i="42" s="1"/>
  <c r="I62" i="42" a="1"/>
  <c r="I62" i="42" s="1"/>
  <c r="H62" i="42" a="1"/>
  <c r="H62" i="42" s="1"/>
  <c r="G62" i="42" a="1"/>
  <c r="G62" i="42" s="1"/>
  <c r="F62" i="42" a="1"/>
  <c r="F62" i="42"/>
  <c r="F60" i="42" s="1"/>
  <c r="E62" i="42" a="1"/>
  <c r="E62" i="42" s="1"/>
  <c r="AR61" i="42" a="1"/>
  <c r="AR61" i="42"/>
  <c r="AR60" i="42" s="1"/>
  <c r="AQ61" i="42" a="1"/>
  <c r="AQ61" i="42" s="1"/>
  <c r="AQ60" i="42" s="1"/>
  <c r="AP61" i="42" a="1"/>
  <c r="AP61" i="42"/>
  <c r="AO61" i="42" a="1"/>
  <c r="AO61" i="42" s="1"/>
  <c r="AO60" i="42" s="1"/>
  <c r="AN61" i="42" a="1"/>
  <c r="AN61" i="42" s="1"/>
  <c r="AM61" i="42" a="1"/>
  <c r="AM61" i="42" s="1"/>
  <c r="AM60" i="42" s="1"/>
  <c r="AL61" i="42" a="1"/>
  <c r="AL61" i="42" s="1"/>
  <c r="AL60" i="42" s="1"/>
  <c r="AK61" i="42" a="1"/>
  <c r="AK61" i="42" s="1"/>
  <c r="AJ61" i="42" a="1"/>
  <c r="AJ61" i="42"/>
  <c r="AJ60" i="42" s="1"/>
  <c r="AI61" i="42" a="1"/>
  <c r="AI61" i="42" s="1"/>
  <c r="AH61" i="42" a="1"/>
  <c r="AH61" i="42"/>
  <c r="AH60" i="42" s="1"/>
  <c r="AG61" i="42" a="1"/>
  <c r="AG61" i="42" s="1"/>
  <c r="AF61" i="42" a="1"/>
  <c r="AF61" i="42"/>
  <c r="AE61" i="42" a="1"/>
  <c r="AE61" i="42" s="1"/>
  <c r="AD61" i="42" a="1"/>
  <c r="AD61" i="42"/>
  <c r="AC61" i="42" a="1"/>
  <c r="AC61" i="42" s="1"/>
  <c r="AC60" i="42" s="1"/>
  <c r="AB61" i="42" a="1"/>
  <c r="AB61" i="42" s="1"/>
  <c r="AB60" i="42" s="1"/>
  <c r="AA61" i="42" a="1"/>
  <c r="AA61" i="42" s="1"/>
  <c r="Z61" i="42" a="1"/>
  <c r="Z61" i="42" s="1"/>
  <c r="Z60" i="42" s="1"/>
  <c r="Y61" i="42" a="1"/>
  <c r="Y61" i="42" s="1"/>
  <c r="X61" i="42" a="1"/>
  <c r="X61" i="42"/>
  <c r="X60" i="42" s="1"/>
  <c r="W61" i="42" a="1"/>
  <c r="W61" i="42" s="1"/>
  <c r="W60" i="42" s="1"/>
  <c r="V61" i="42" a="1"/>
  <c r="V61" i="42" s="1"/>
  <c r="U61" i="42" a="1"/>
  <c r="U61" i="42" s="1"/>
  <c r="T61" i="42" a="1"/>
  <c r="T61" i="42" s="1"/>
  <c r="S61" i="42" a="1"/>
  <c r="S61" i="42" s="1"/>
  <c r="S60" i="42" s="1"/>
  <c r="R61" i="42" a="1"/>
  <c r="R61" i="42" s="1"/>
  <c r="Q61" i="42" a="1"/>
  <c r="Q61" i="42" s="1"/>
  <c r="P61" i="42" a="1"/>
  <c r="P61" i="42"/>
  <c r="P60" i="42" s="1"/>
  <c r="O61" i="42" a="1"/>
  <c r="O61" i="42" s="1"/>
  <c r="N61" i="42" a="1"/>
  <c r="N61" i="42" s="1"/>
  <c r="M61" i="42" a="1"/>
  <c r="M61" i="42" s="1"/>
  <c r="L61" i="42" a="1"/>
  <c r="L61" i="42"/>
  <c r="L60" i="42" s="1"/>
  <c r="K61" i="42" a="1"/>
  <c r="K61" i="42" s="1"/>
  <c r="J61" i="42" a="1"/>
  <c r="J61" i="42" s="1"/>
  <c r="I61" i="42" a="1"/>
  <c r="I61" i="42" s="1"/>
  <c r="H61" i="42" a="1"/>
  <c r="H61" i="42" s="1"/>
  <c r="G61" i="42" a="1"/>
  <c r="G61" i="42"/>
  <c r="F61" i="42" a="1"/>
  <c r="F61" i="42" s="1"/>
  <c r="E61" i="42" a="1"/>
  <c r="E61" i="42" s="1"/>
  <c r="AN60" i="42"/>
  <c r="V60" i="42"/>
  <c r="Q60" i="42"/>
  <c r="H60" i="42"/>
  <c r="AR59" i="42" a="1"/>
  <c r="AR59" i="42"/>
  <c r="AQ59" i="42" a="1"/>
  <c r="AQ59" i="42" s="1"/>
  <c r="AP59" i="42" a="1"/>
  <c r="AP59" i="42" s="1"/>
  <c r="AO59" i="42" a="1"/>
  <c r="AO59" i="42" s="1"/>
  <c r="AN59" i="42" a="1"/>
  <c r="AN59" i="42" s="1"/>
  <c r="AN57" i="42" s="1"/>
  <c r="AM59" i="42" a="1"/>
  <c r="AM59" i="42" s="1"/>
  <c r="AL59" i="42" a="1"/>
  <c r="AL59" i="42" s="1"/>
  <c r="AK59" i="42" a="1"/>
  <c r="AK59" i="42" s="1"/>
  <c r="AJ59" i="42" a="1"/>
  <c r="AJ59" i="42" s="1"/>
  <c r="AI59" i="42" a="1"/>
  <c r="AI59" i="42" s="1"/>
  <c r="AH59" i="42" a="1"/>
  <c r="AH59" i="42" s="1"/>
  <c r="AG59" i="42" a="1"/>
  <c r="AG59" i="42" s="1"/>
  <c r="AG57" i="42" s="1"/>
  <c r="AF59" i="42" a="1"/>
  <c r="AF59" i="42"/>
  <c r="AE59" i="42" a="1"/>
  <c r="AE59" i="42" s="1"/>
  <c r="AD59" i="42" a="1"/>
  <c r="AD59" i="42" s="1"/>
  <c r="AC59" i="42" a="1"/>
  <c r="AC59" i="42" s="1"/>
  <c r="AB59" i="42" a="1"/>
  <c r="AB59" i="42" s="1"/>
  <c r="AA59" i="42" a="1"/>
  <c r="AA59" i="42" s="1"/>
  <c r="AA57" i="42" s="1"/>
  <c r="Z59" i="42" a="1"/>
  <c r="Z59" i="42" s="1"/>
  <c r="Y59" i="42" a="1"/>
  <c r="Y59" i="42" s="1"/>
  <c r="X59" i="42" a="1"/>
  <c r="X59" i="42" s="1"/>
  <c r="W59" i="42" a="1"/>
  <c r="W59" i="42" s="1"/>
  <c r="V59" i="42" a="1"/>
  <c r="V59" i="42" s="1"/>
  <c r="V57" i="42" s="1"/>
  <c r="U59" i="42" a="1"/>
  <c r="U59" i="42" s="1"/>
  <c r="T59" i="42" a="1"/>
  <c r="T59" i="42" s="1"/>
  <c r="S59" i="42" a="1"/>
  <c r="S59" i="42" s="1"/>
  <c r="R59" i="42" a="1"/>
  <c r="R59" i="42" s="1"/>
  <c r="Q59" i="42" a="1"/>
  <c r="Q59" i="42" s="1"/>
  <c r="P59" i="42" a="1"/>
  <c r="P59" i="42" s="1"/>
  <c r="P57" i="42" s="1"/>
  <c r="O59" i="42" a="1"/>
  <c r="O59" i="42" s="1"/>
  <c r="N59" i="42" a="1"/>
  <c r="N59" i="42" s="1"/>
  <c r="M59" i="42" a="1"/>
  <c r="M59" i="42" s="1"/>
  <c r="L59" i="42" a="1"/>
  <c r="L59" i="42" s="1"/>
  <c r="L57" i="42" s="1"/>
  <c r="K59" i="42" a="1"/>
  <c r="K59" i="42" s="1"/>
  <c r="J59" i="42" a="1"/>
  <c r="J59" i="42" s="1"/>
  <c r="I59" i="42" a="1"/>
  <c r="I59" i="42" s="1"/>
  <c r="I57" i="42" s="1"/>
  <c r="H59" i="42" a="1"/>
  <c r="H59" i="42" s="1"/>
  <c r="G59" i="42" a="1"/>
  <c r="G59" i="42"/>
  <c r="F59" i="42" a="1"/>
  <c r="F59" i="42" s="1"/>
  <c r="E59" i="42" a="1"/>
  <c r="E59" i="42" s="1"/>
  <c r="AR58" i="42" a="1"/>
  <c r="AR58" i="42" s="1"/>
  <c r="AR57" i="42" s="1"/>
  <c r="AQ58" i="42" a="1"/>
  <c r="AQ58" i="42"/>
  <c r="AP58" i="42" a="1"/>
  <c r="AP58" i="42" s="1"/>
  <c r="AP57" i="42" s="1"/>
  <c r="AO58" i="42" a="1"/>
  <c r="AO58" i="42" s="1"/>
  <c r="AN58" i="42" a="1"/>
  <c r="AN58" i="42" s="1"/>
  <c r="AM58" i="42" a="1"/>
  <c r="AM58" i="42" s="1"/>
  <c r="AM57" i="42" s="1"/>
  <c r="AL58" i="42" a="1"/>
  <c r="AL58" i="42" s="1"/>
  <c r="AL57" i="42" s="1"/>
  <c r="AK58" i="42" a="1"/>
  <c r="AK58" i="42" s="1"/>
  <c r="AJ58" i="42" a="1"/>
  <c r="AJ58" i="42" s="1"/>
  <c r="AI58" i="42" a="1"/>
  <c r="AI58" i="42" s="1"/>
  <c r="AI57" i="42" s="1"/>
  <c r="AH58" i="42" a="1"/>
  <c r="AH58" i="42" s="1"/>
  <c r="AH57" i="42" s="1"/>
  <c r="AG58" i="42" a="1"/>
  <c r="AG58" i="42" s="1"/>
  <c r="AF58" i="42" a="1"/>
  <c r="AF58" i="42" s="1"/>
  <c r="AE58" i="42" a="1"/>
  <c r="AE58" i="42" s="1"/>
  <c r="AD58" i="42" a="1"/>
  <c r="AD58" i="42" s="1"/>
  <c r="AD57" i="42" s="1"/>
  <c r="AC58" i="42" a="1"/>
  <c r="AC58" i="42" s="1"/>
  <c r="AC57" i="42" s="1"/>
  <c r="AB58" i="42" a="1"/>
  <c r="AB58" i="42" s="1"/>
  <c r="AA58" i="42" a="1"/>
  <c r="AA58" i="42" s="1"/>
  <c r="Z58" i="42" a="1"/>
  <c r="Z58" i="42" s="1"/>
  <c r="Y58" i="42" a="1"/>
  <c r="Y58" i="42" s="1"/>
  <c r="Y57" i="42" s="1"/>
  <c r="X58" i="42" a="1"/>
  <c r="X58" i="42" s="1"/>
  <c r="X57" i="42" s="1"/>
  <c r="W58" i="42" a="1"/>
  <c r="W58" i="42" s="1"/>
  <c r="V58" i="42" a="1"/>
  <c r="V58" i="42" s="1"/>
  <c r="U58" i="42" a="1"/>
  <c r="U58" i="42" s="1"/>
  <c r="U57" i="42" s="1"/>
  <c r="T58" i="42" a="1"/>
  <c r="T58" i="42" s="1"/>
  <c r="T57" i="42" s="1"/>
  <c r="S58" i="42" a="1"/>
  <c r="S58" i="42" s="1"/>
  <c r="R58" i="42" a="1"/>
  <c r="R58" i="42" s="1"/>
  <c r="R57" i="42" s="1"/>
  <c r="Q58" i="42" a="1"/>
  <c r="Q58" i="42" s="1"/>
  <c r="Q57" i="42" s="1"/>
  <c r="P58" i="42" a="1"/>
  <c r="P58" i="42" s="1"/>
  <c r="O58" i="42" a="1"/>
  <c r="O58" i="42" s="1"/>
  <c r="N58" i="42" a="1"/>
  <c r="N58" i="42" s="1"/>
  <c r="N57" i="42" s="1"/>
  <c r="M58" i="42" a="1"/>
  <c r="M58" i="42" s="1"/>
  <c r="L58" i="42" a="1"/>
  <c r="L58" i="42" s="1"/>
  <c r="K58" i="42" a="1"/>
  <c r="K58" i="42"/>
  <c r="K57" i="42" s="1"/>
  <c r="J58" i="42" a="1"/>
  <c r="J58" i="42" s="1"/>
  <c r="J57" i="42" s="1"/>
  <c r="I58" i="42" a="1"/>
  <c r="I58" i="42" s="1"/>
  <c r="H58" i="42" a="1"/>
  <c r="H58" i="42" s="1"/>
  <c r="G58" i="42" a="1"/>
  <c r="G58" i="42" s="1"/>
  <c r="G57" i="42" s="1"/>
  <c r="F58" i="42" a="1"/>
  <c r="F58" i="42" s="1"/>
  <c r="E58" i="42" a="1"/>
  <c r="E58" i="42" s="1"/>
  <c r="AO57" i="42"/>
  <c r="AF57" i="42"/>
  <c r="Z57" i="42"/>
  <c r="AR56" i="42" a="1"/>
  <c r="AR56" i="42"/>
  <c r="AQ56" i="42" a="1"/>
  <c r="AQ56" i="42" s="1"/>
  <c r="AP56" i="42" a="1"/>
  <c r="AP56" i="42" s="1"/>
  <c r="AO56" i="42" a="1"/>
  <c r="AO56" i="42" s="1"/>
  <c r="AO54" i="42" s="1"/>
  <c r="AN56" i="42" a="1"/>
  <c r="AN56" i="42" s="1"/>
  <c r="AM56" i="42" a="1"/>
  <c r="AM56" i="42" s="1"/>
  <c r="AL56" i="42" a="1"/>
  <c r="AL56" i="42" s="1"/>
  <c r="AK56" i="42" a="1"/>
  <c r="AK56" i="42" s="1"/>
  <c r="AJ56" i="42" a="1"/>
  <c r="AJ56" i="42" s="1"/>
  <c r="AI56" i="42" a="1"/>
  <c r="AI56" i="42" s="1"/>
  <c r="AH56" i="42" a="1"/>
  <c r="AH56" i="42" s="1"/>
  <c r="AG56" i="42" a="1"/>
  <c r="AG56" i="42" s="1"/>
  <c r="AF56" i="42" a="1"/>
  <c r="AF56" i="42"/>
  <c r="AE56" i="42" a="1"/>
  <c r="AE56" i="42" s="1"/>
  <c r="AD56" i="42" a="1"/>
  <c r="AD56" i="42" s="1"/>
  <c r="AC56" i="42" a="1"/>
  <c r="AC56" i="42" s="1"/>
  <c r="AB56" i="42" a="1"/>
  <c r="AB56" i="42" s="1"/>
  <c r="AA56" i="42" a="1"/>
  <c r="AA56" i="42" s="1"/>
  <c r="Z56" i="42" a="1"/>
  <c r="Z56" i="42" s="1"/>
  <c r="Y56" i="42" a="1"/>
  <c r="Y56" i="42" s="1"/>
  <c r="Y54" i="42" s="1"/>
  <c r="X56" i="42" a="1"/>
  <c r="X56" i="42" s="1"/>
  <c r="W56" i="42" a="1"/>
  <c r="W56" i="42" s="1"/>
  <c r="V56" i="42" a="1"/>
  <c r="V56" i="42" s="1"/>
  <c r="U56" i="42" a="1"/>
  <c r="U56" i="42" s="1"/>
  <c r="T56" i="42" a="1"/>
  <c r="T56" i="42" s="1"/>
  <c r="S56" i="42" a="1"/>
  <c r="S56" i="42" s="1"/>
  <c r="R56" i="42" a="1"/>
  <c r="R56" i="42" s="1"/>
  <c r="Q56" i="42" a="1"/>
  <c r="Q56" i="42" s="1"/>
  <c r="P56" i="42" a="1"/>
  <c r="P56" i="42" s="1"/>
  <c r="O56" i="42" a="1"/>
  <c r="O56" i="42" s="1"/>
  <c r="N56" i="42" a="1"/>
  <c r="N56" i="42" s="1"/>
  <c r="M56" i="42" a="1"/>
  <c r="M56" i="42" s="1"/>
  <c r="L56" i="42" a="1"/>
  <c r="L56" i="42" s="1"/>
  <c r="K56" i="42" a="1"/>
  <c r="K56" i="42" s="1"/>
  <c r="J56" i="42" a="1"/>
  <c r="J56" i="42" s="1"/>
  <c r="I56" i="42" a="1"/>
  <c r="I56" i="42" s="1"/>
  <c r="H56" i="42" a="1"/>
  <c r="H56" i="42" s="1"/>
  <c r="G56" i="42" a="1"/>
  <c r="G56" i="42" s="1"/>
  <c r="F56" i="42" a="1"/>
  <c r="F56" i="42" s="1"/>
  <c r="E56" i="42" a="1"/>
  <c r="E56" i="42" s="1"/>
  <c r="AR55" i="42" a="1"/>
  <c r="AR55" i="42" s="1"/>
  <c r="AQ55" i="42" a="1"/>
  <c r="AQ55" i="42"/>
  <c r="AP55" i="42" a="1"/>
  <c r="AP55" i="42" s="1"/>
  <c r="AO55" i="42" a="1"/>
  <c r="AO55" i="42" s="1"/>
  <c r="AN55" i="42" a="1"/>
  <c r="AN55" i="42" s="1"/>
  <c r="AN54" i="42" s="1"/>
  <c r="AM55" i="42" a="1"/>
  <c r="AM55" i="42" s="1"/>
  <c r="AL55" i="42" a="1"/>
  <c r="AL55" i="42" s="1"/>
  <c r="AL54" i="42" s="1"/>
  <c r="AK55" i="42" a="1"/>
  <c r="AK55" i="42" s="1"/>
  <c r="AK54" i="42" s="1"/>
  <c r="AJ55" i="42" a="1"/>
  <c r="AJ55" i="42" s="1"/>
  <c r="AI55" i="42" a="1"/>
  <c r="AI55" i="42" s="1"/>
  <c r="AH55" i="42" a="1"/>
  <c r="AH55" i="42"/>
  <c r="AG55" i="42" a="1"/>
  <c r="AG55" i="42" s="1"/>
  <c r="AF55" i="42" a="1"/>
  <c r="AF55" i="42" s="1"/>
  <c r="AE55" i="42" a="1"/>
  <c r="AE55" i="42"/>
  <c r="AE54" i="42" s="1"/>
  <c r="AD55" i="42" a="1"/>
  <c r="AD55" i="42" s="1"/>
  <c r="AD54" i="42" s="1"/>
  <c r="AC55" i="42" a="1"/>
  <c r="AC55" i="42" s="1"/>
  <c r="AB55" i="42" a="1"/>
  <c r="AB55" i="42"/>
  <c r="AB54" i="42" s="1"/>
  <c r="AA55" i="42" a="1"/>
  <c r="AA55" i="42" s="1"/>
  <c r="AA54" i="42" s="1"/>
  <c r="Z55" i="42" a="1"/>
  <c r="Z55" i="42" s="1"/>
  <c r="Y55" i="42" a="1"/>
  <c r="Y55" i="42" s="1"/>
  <c r="X55" i="42" a="1"/>
  <c r="X55" i="42" s="1"/>
  <c r="X54" i="42" s="1"/>
  <c r="W55" i="42" a="1"/>
  <c r="W55" i="42" s="1"/>
  <c r="V55" i="42" a="1"/>
  <c r="V55" i="42" s="1"/>
  <c r="U55" i="42" a="1"/>
  <c r="U55" i="42" s="1"/>
  <c r="T55" i="42" a="1"/>
  <c r="T55" i="42" s="1"/>
  <c r="T54" i="42" s="1"/>
  <c r="S55" i="42" a="1"/>
  <c r="S55" i="42"/>
  <c r="R55" i="42" a="1"/>
  <c r="R55" i="42" s="1"/>
  <c r="R54" i="42" s="1"/>
  <c r="Q55" i="42" a="1"/>
  <c r="Q55" i="42" s="1"/>
  <c r="P55" i="42" a="1"/>
  <c r="P55" i="42" s="1"/>
  <c r="P54" i="42" s="1"/>
  <c r="O55" i="42" a="1"/>
  <c r="O55" i="42" s="1"/>
  <c r="N55" i="42" a="1"/>
  <c r="N55" i="42" s="1"/>
  <c r="M55" i="42" a="1"/>
  <c r="M55" i="42" s="1"/>
  <c r="L55" i="42" a="1"/>
  <c r="L55" i="42" s="1"/>
  <c r="K55" i="42" a="1"/>
  <c r="K55" i="42" s="1"/>
  <c r="J55" i="42" a="1"/>
  <c r="J55" i="42" s="1"/>
  <c r="I55" i="42" a="1"/>
  <c r="I55" i="42" s="1"/>
  <c r="I54" i="42" s="1"/>
  <c r="H55" i="42" a="1"/>
  <c r="H55" i="42" s="1"/>
  <c r="G55" i="42" a="1"/>
  <c r="G55" i="42" s="1"/>
  <c r="G54" i="42" s="1"/>
  <c r="F55" i="42" a="1"/>
  <c r="F55" i="42" s="1"/>
  <c r="F54" i="42" s="1"/>
  <c r="E55" i="42" a="1"/>
  <c r="E55" i="42" s="1"/>
  <c r="E54" i="42" s="1"/>
  <c r="AM54" i="42"/>
  <c r="AJ54" i="42"/>
  <c r="AG54" i="42"/>
  <c r="Q54" i="42"/>
  <c r="AR53" i="42" a="1"/>
  <c r="AR53" i="42" s="1"/>
  <c r="AQ53" i="42" a="1"/>
  <c r="AQ53" i="42" s="1"/>
  <c r="AP53" i="42" a="1"/>
  <c r="AP53" i="42" s="1"/>
  <c r="AO53" i="42" a="1"/>
  <c r="AO53" i="42" s="1"/>
  <c r="AN53" i="42" a="1"/>
  <c r="AN53" i="42" s="1"/>
  <c r="AM53" i="42" a="1"/>
  <c r="AM53" i="42"/>
  <c r="AL53" i="42" a="1"/>
  <c r="AL53" i="42" s="1"/>
  <c r="AK53" i="42" a="1"/>
  <c r="AK53" i="42" s="1"/>
  <c r="AJ53" i="42" a="1"/>
  <c r="AJ53" i="42" s="1"/>
  <c r="AI53" i="42" a="1"/>
  <c r="AI53" i="42" s="1"/>
  <c r="AH53" i="42" a="1"/>
  <c r="AH53" i="42" s="1"/>
  <c r="AG53" i="42" a="1"/>
  <c r="AG53" i="42" s="1"/>
  <c r="AF53" i="42" a="1"/>
  <c r="AF53" i="42" s="1"/>
  <c r="AE53" i="42" a="1"/>
  <c r="AE53" i="42" s="1"/>
  <c r="AD53" i="42" a="1"/>
  <c r="AD53" i="42"/>
  <c r="AC53" i="42" a="1"/>
  <c r="AC53" i="42" s="1"/>
  <c r="AB53" i="42" a="1"/>
  <c r="AB53" i="42" s="1"/>
  <c r="AA53" i="42" a="1"/>
  <c r="AA53" i="42"/>
  <c r="Z53" i="42" a="1"/>
  <c r="Z53" i="42" s="1"/>
  <c r="Y53" i="42" a="1"/>
  <c r="Y53" i="42" s="1"/>
  <c r="X53" i="42" a="1"/>
  <c r="X53" i="42"/>
  <c r="W53" i="42" a="1"/>
  <c r="W53" i="42" s="1"/>
  <c r="V53" i="42" a="1"/>
  <c r="V53" i="42" s="1"/>
  <c r="U53" i="42" a="1"/>
  <c r="U53" i="42" s="1"/>
  <c r="T53" i="42" a="1"/>
  <c r="T53" i="42" s="1"/>
  <c r="S53" i="42" a="1"/>
  <c r="S53" i="42" s="1"/>
  <c r="R53" i="42" a="1"/>
  <c r="R53" i="42" s="1"/>
  <c r="Q53" i="42" a="1"/>
  <c r="Q53" i="42" s="1"/>
  <c r="P53" i="42" a="1"/>
  <c r="P53" i="42" s="1"/>
  <c r="O53" i="42" a="1"/>
  <c r="O53" i="42"/>
  <c r="N53" i="42" a="1"/>
  <c r="N53" i="42" s="1"/>
  <c r="M53" i="42" a="1"/>
  <c r="M53" i="42" s="1"/>
  <c r="L53" i="42" a="1"/>
  <c r="L53" i="42" s="1"/>
  <c r="K53" i="42" a="1"/>
  <c r="K53" i="42" s="1"/>
  <c r="J53" i="42" a="1"/>
  <c r="J53" i="42" s="1"/>
  <c r="I53" i="42" a="1"/>
  <c r="I53" i="42" s="1"/>
  <c r="H53" i="42" a="1"/>
  <c r="H53" i="42" s="1"/>
  <c r="G53" i="42" a="1"/>
  <c r="G53" i="42" s="1"/>
  <c r="G51" i="42" s="1"/>
  <c r="F53" i="42" a="1"/>
  <c r="F53" i="42" s="1"/>
  <c r="E53" i="42" a="1"/>
  <c r="E53" i="42" s="1"/>
  <c r="AR52" i="42" a="1"/>
  <c r="AR52" i="42" s="1"/>
  <c r="AQ52" i="42" a="1"/>
  <c r="AQ52" i="42" s="1"/>
  <c r="AP52" i="42" a="1"/>
  <c r="AP52" i="42" s="1"/>
  <c r="AO52" i="42" a="1"/>
  <c r="AO52" i="42" s="1"/>
  <c r="AN52" i="42" a="1"/>
  <c r="AN52" i="42" s="1"/>
  <c r="AN51" i="42" s="1"/>
  <c r="AM52" i="42" a="1"/>
  <c r="AM52" i="42" s="1"/>
  <c r="AL52" i="42" a="1"/>
  <c r="AL52" i="42" s="1"/>
  <c r="AL51" i="42" s="1"/>
  <c r="AK52" i="42" a="1"/>
  <c r="AK52" i="42" s="1"/>
  <c r="AK51" i="42" s="1"/>
  <c r="AJ52" i="42" a="1"/>
  <c r="AJ52" i="42" s="1"/>
  <c r="AI52" i="42" a="1"/>
  <c r="AI52" i="42" s="1"/>
  <c r="AH52" i="42" a="1"/>
  <c r="AH52" i="42" s="1"/>
  <c r="AG52" i="42" a="1"/>
  <c r="AG52" i="42" s="1"/>
  <c r="AF52" i="42" a="1"/>
  <c r="AF52" i="42" s="1"/>
  <c r="AF51" i="42" s="1"/>
  <c r="AE52" i="42" a="1"/>
  <c r="AE52" i="42" s="1"/>
  <c r="AE51" i="42" s="1"/>
  <c r="AD52" i="42" a="1"/>
  <c r="AD52" i="42" s="1"/>
  <c r="AC52" i="42" a="1"/>
  <c r="AC52" i="42" s="1"/>
  <c r="AB52" i="42" a="1"/>
  <c r="AB52" i="42" s="1"/>
  <c r="AB51" i="42" s="1"/>
  <c r="AA52" i="42" a="1"/>
  <c r="AA52" i="42" s="1"/>
  <c r="Z52" i="42" a="1"/>
  <c r="Z52" i="42"/>
  <c r="Y52" i="42" a="1"/>
  <c r="Y52" i="42" s="1"/>
  <c r="Y51" i="42" s="1"/>
  <c r="X52" i="42" a="1"/>
  <c r="X52" i="42" s="1"/>
  <c r="W52" i="42" a="1"/>
  <c r="W52" i="42"/>
  <c r="W51" i="42" s="1"/>
  <c r="V52" i="42" a="1"/>
  <c r="V52" i="42" s="1"/>
  <c r="V51" i="42" s="1"/>
  <c r="U52" i="42" a="1"/>
  <c r="U52" i="42" s="1"/>
  <c r="U51" i="42" s="1"/>
  <c r="T52" i="42" a="1"/>
  <c r="T52" i="42" s="1"/>
  <c r="S52" i="42" a="1"/>
  <c r="S52" i="42" s="1"/>
  <c r="S51" i="42" s="1"/>
  <c r="R52" i="42" a="1"/>
  <c r="R52" i="42" s="1"/>
  <c r="Q52" i="42" a="1"/>
  <c r="Q52" i="42" s="1"/>
  <c r="P52" i="42" a="1"/>
  <c r="P52" i="42" s="1"/>
  <c r="O52" i="42" a="1"/>
  <c r="O52" i="42" s="1"/>
  <c r="N52" i="42" a="1"/>
  <c r="N52" i="42"/>
  <c r="N51" i="42" s="1"/>
  <c r="M52" i="42" a="1"/>
  <c r="M52" i="42" s="1"/>
  <c r="M51" i="42" s="1"/>
  <c r="L52" i="42" a="1"/>
  <c r="L52" i="42" s="1"/>
  <c r="K52" i="42" a="1"/>
  <c r="K52" i="42" s="1"/>
  <c r="J52" i="42" a="1"/>
  <c r="J52" i="42" s="1"/>
  <c r="J51" i="42" s="1"/>
  <c r="I52" i="42" a="1"/>
  <c r="I52" i="42" s="1"/>
  <c r="I51" i="42" s="1"/>
  <c r="H52" i="42" a="1"/>
  <c r="H52" i="42" s="1"/>
  <c r="G52" i="42" a="1"/>
  <c r="G52" i="42" s="1"/>
  <c r="F52" i="42" a="1"/>
  <c r="F52" i="42" s="1"/>
  <c r="F51" i="42" s="1"/>
  <c r="E52" i="42" a="1"/>
  <c r="E52" i="42" s="1"/>
  <c r="AQ51" i="42"/>
  <c r="AO51" i="42"/>
  <c r="AH51" i="42"/>
  <c r="Q51" i="42"/>
  <c r="H51" i="42"/>
  <c r="AR50" i="42" a="1"/>
  <c r="AR50" i="42" s="1"/>
  <c r="AQ50" i="42" a="1"/>
  <c r="AQ50" i="42"/>
  <c r="AP50" i="42" a="1"/>
  <c r="AP50" i="42" s="1"/>
  <c r="AO50" i="42" a="1"/>
  <c r="AO50" i="42" s="1"/>
  <c r="AN50" i="42" a="1"/>
  <c r="AN50" i="42" s="1"/>
  <c r="AM50" i="42" a="1"/>
  <c r="AM50" i="42" s="1"/>
  <c r="AL50" i="42" a="1"/>
  <c r="AL50" i="42" s="1"/>
  <c r="AK50" i="42" a="1"/>
  <c r="AK50" i="42" s="1"/>
  <c r="AJ50" i="42" a="1"/>
  <c r="AJ50" i="42" s="1"/>
  <c r="AI50" i="42" a="1"/>
  <c r="AI50" i="42" s="1"/>
  <c r="AH50" i="42" a="1"/>
  <c r="AH50" i="42"/>
  <c r="AG50" i="42" a="1"/>
  <c r="AG50" i="42" s="1"/>
  <c r="AF50" i="42" a="1"/>
  <c r="AF50" i="42" s="1"/>
  <c r="AE50" i="42" a="1"/>
  <c r="AE50" i="42"/>
  <c r="AD50" i="42" a="1"/>
  <c r="AD50" i="42" s="1"/>
  <c r="AC50" i="42" a="1"/>
  <c r="AC50" i="42" s="1"/>
  <c r="AB50" i="42" a="1"/>
  <c r="AB50" i="42"/>
  <c r="AA50" i="42" a="1"/>
  <c r="AA50" i="42" s="1"/>
  <c r="Z50" i="42" a="1"/>
  <c r="Z50" i="42" s="1"/>
  <c r="Y50" i="42" a="1"/>
  <c r="Y50" i="42" s="1"/>
  <c r="X50" i="42" a="1"/>
  <c r="X50" i="42" s="1"/>
  <c r="W50" i="42" a="1"/>
  <c r="W50" i="42"/>
  <c r="V50" i="42" a="1"/>
  <c r="V50" i="42" s="1"/>
  <c r="U50" i="42" a="1"/>
  <c r="U50" i="42" s="1"/>
  <c r="T50" i="42" a="1"/>
  <c r="T50" i="42"/>
  <c r="S50" i="42" a="1"/>
  <c r="S50" i="42" s="1"/>
  <c r="R50" i="42" a="1"/>
  <c r="R50" i="42" s="1"/>
  <c r="Q50" i="42" a="1"/>
  <c r="Q50" i="42" s="1"/>
  <c r="P50" i="42" a="1"/>
  <c r="P50" i="42" s="1"/>
  <c r="O50" i="42" a="1"/>
  <c r="O50" i="42"/>
  <c r="N50" i="42" a="1"/>
  <c r="N50" i="42" s="1"/>
  <c r="M50" i="42" a="1"/>
  <c r="M50" i="42"/>
  <c r="L50" i="42" a="1"/>
  <c r="L50" i="42" s="1"/>
  <c r="K50" i="42" a="1"/>
  <c r="K50" i="42" s="1"/>
  <c r="J50" i="42" a="1"/>
  <c r="J50" i="42" s="1"/>
  <c r="I50" i="42" a="1"/>
  <c r="I50" i="42" s="1"/>
  <c r="H50" i="42" a="1"/>
  <c r="H50" i="42" s="1"/>
  <c r="G50" i="42" a="1"/>
  <c r="G50" i="42"/>
  <c r="F50" i="42" a="1"/>
  <c r="F50" i="42" s="1"/>
  <c r="E50" i="42" a="1"/>
  <c r="E50" i="42"/>
  <c r="AR49" i="42" a="1"/>
  <c r="AR49" i="42" s="1"/>
  <c r="AR48" i="42" s="1"/>
  <c r="AQ49" i="42" a="1"/>
  <c r="AQ49" i="42"/>
  <c r="AP49" i="42" a="1"/>
  <c r="AP49" i="42" s="1"/>
  <c r="AO49" i="42" a="1"/>
  <c r="AO49" i="42" s="1"/>
  <c r="AO48" i="42" s="1"/>
  <c r="AN49" i="42" a="1"/>
  <c r="AN49" i="42" s="1"/>
  <c r="AM49" i="42" a="1"/>
  <c r="AM49" i="42" s="1"/>
  <c r="AM48" i="42" s="1"/>
  <c r="AL49" i="42" a="1"/>
  <c r="AL49" i="42" s="1"/>
  <c r="AK49" i="42" a="1"/>
  <c r="AK49" i="42" s="1"/>
  <c r="AK48" i="42" s="1"/>
  <c r="AJ49" i="42" a="1"/>
  <c r="AJ49" i="42" s="1"/>
  <c r="AJ48" i="42" s="1"/>
  <c r="AI49" i="42" a="1"/>
  <c r="AI49" i="42"/>
  <c r="AI48" i="42" s="1"/>
  <c r="AH49" i="42" a="1"/>
  <c r="AH49" i="42" s="1"/>
  <c r="AG49" i="42" a="1"/>
  <c r="AG49" i="42" s="1"/>
  <c r="AF49" i="42" a="1"/>
  <c r="AF49" i="42"/>
  <c r="AE49" i="42" a="1"/>
  <c r="AE49" i="42" s="1"/>
  <c r="AD49" i="42" a="1"/>
  <c r="AD49" i="42" s="1"/>
  <c r="AD48" i="42" s="1"/>
  <c r="AC49" i="42" a="1"/>
  <c r="AC49" i="42" s="1"/>
  <c r="AB49" i="42" a="1"/>
  <c r="AB49" i="42" s="1"/>
  <c r="AB48" i="42" s="1"/>
  <c r="AA49" i="42" a="1"/>
  <c r="AA49" i="42"/>
  <c r="Z49" i="42" a="1"/>
  <c r="Z49" i="42" s="1"/>
  <c r="Y49" i="42" a="1"/>
  <c r="Y49" i="42"/>
  <c r="Y48" i="42" s="1"/>
  <c r="X49" i="42" a="1"/>
  <c r="X49" i="42" s="1"/>
  <c r="X48" i="42" s="1"/>
  <c r="W49" i="42" a="1"/>
  <c r="W49" i="42" s="1"/>
  <c r="V49" i="42" a="1"/>
  <c r="V49" i="42" s="1"/>
  <c r="V48" i="42" s="1"/>
  <c r="U49" i="42" a="1"/>
  <c r="U49" i="42" s="1"/>
  <c r="T49" i="42" a="1"/>
  <c r="T49" i="42" s="1"/>
  <c r="S49" i="42" a="1"/>
  <c r="S49" i="42"/>
  <c r="R49" i="42" a="1"/>
  <c r="R49" i="42" s="1"/>
  <c r="Q49" i="42" a="1"/>
  <c r="Q49" i="42" s="1"/>
  <c r="P49" i="42" a="1"/>
  <c r="P49" i="42"/>
  <c r="O49" i="42" a="1"/>
  <c r="O49" i="42" s="1"/>
  <c r="N49" i="42" a="1"/>
  <c r="N49" i="42" s="1"/>
  <c r="N48" i="42" s="1"/>
  <c r="M49" i="42" a="1"/>
  <c r="M49" i="42" s="1"/>
  <c r="L49" i="42" a="1"/>
  <c r="L49" i="42" s="1"/>
  <c r="K49" i="42" a="1"/>
  <c r="K49" i="42"/>
  <c r="K48" i="42" s="1"/>
  <c r="J49" i="42" a="1"/>
  <c r="J49" i="42" s="1"/>
  <c r="I49" i="42" a="1"/>
  <c r="I49" i="42"/>
  <c r="I48" i="42" s="1"/>
  <c r="H49" i="42" a="1"/>
  <c r="H49" i="42" s="1"/>
  <c r="H48" i="42" s="1"/>
  <c r="G49" i="42" a="1"/>
  <c r="G49" i="42" s="1"/>
  <c r="F49" i="42" a="1"/>
  <c r="F49" i="42" s="1"/>
  <c r="E49" i="42" a="1"/>
  <c r="E49" i="42" s="1"/>
  <c r="AQ48" i="42"/>
  <c r="AL48" i="42"/>
  <c r="AA48" i="42"/>
  <c r="F48" i="42"/>
  <c r="E48" i="42"/>
  <c r="AR47" i="42" a="1"/>
  <c r="AR47" i="42" s="1"/>
  <c r="AQ47" i="42" a="1"/>
  <c r="AQ47" i="42"/>
  <c r="AP47" i="42" a="1"/>
  <c r="AP47" i="42" s="1"/>
  <c r="AO47" i="42" a="1"/>
  <c r="AO47" i="42"/>
  <c r="AN47" i="42" a="1"/>
  <c r="AN47" i="42" s="1"/>
  <c r="AM47" i="42" a="1"/>
  <c r="AM47" i="42" s="1"/>
  <c r="AL47" i="42" a="1"/>
  <c r="AL47" i="42" s="1"/>
  <c r="AL45" i="42" s="1"/>
  <c r="AK47" i="42" a="1"/>
  <c r="AK47" i="42"/>
  <c r="AJ47" i="42" a="1"/>
  <c r="AJ47" i="42" s="1"/>
  <c r="AI47" i="42" a="1"/>
  <c r="AI47" i="42" s="1"/>
  <c r="AH47" i="42" a="1"/>
  <c r="AH47" i="42" s="1"/>
  <c r="AH45" i="42" s="1"/>
  <c r="AG47" i="42" a="1"/>
  <c r="AG47" i="42" s="1"/>
  <c r="AF47" i="42" a="1"/>
  <c r="AF47" i="42" s="1"/>
  <c r="AE47" i="42" a="1"/>
  <c r="AE47" i="42" s="1"/>
  <c r="AD47" i="42" a="1"/>
  <c r="AD47" i="42" s="1"/>
  <c r="AC47" i="42" a="1"/>
  <c r="AC47" i="42" s="1"/>
  <c r="AB47" i="42" a="1"/>
  <c r="AB47" i="42" s="1"/>
  <c r="AA47" i="42" a="1"/>
  <c r="AA47" i="42" s="1"/>
  <c r="Z47" i="42" a="1"/>
  <c r="Z47" i="42" s="1"/>
  <c r="Y47" i="42" a="1"/>
  <c r="Y47" i="42"/>
  <c r="X47" i="42" a="1"/>
  <c r="X47" i="42" s="1"/>
  <c r="W47" i="42" a="1"/>
  <c r="W47" i="42" s="1"/>
  <c r="V47" i="42" a="1"/>
  <c r="V47" i="42" s="1"/>
  <c r="U47" i="42" a="1"/>
  <c r="U47" i="42" s="1"/>
  <c r="T47" i="42" a="1"/>
  <c r="T47" i="42" s="1"/>
  <c r="S47" i="42" a="1"/>
  <c r="S47" i="42"/>
  <c r="R47" i="42" a="1"/>
  <c r="R47" i="42" s="1"/>
  <c r="Q47" i="42" a="1"/>
  <c r="Q47" i="42" s="1"/>
  <c r="P47" i="42" a="1"/>
  <c r="P47" i="42"/>
  <c r="O47" i="42" a="1"/>
  <c r="O47" i="42"/>
  <c r="N47" i="42" a="1"/>
  <c r="N47" i="42" s="1"/>
  <c r="M47" i="42" a="1"/>
  <c r="M47" i="42" s="1"/>
  <c r="L47" i="42" a="1"/>
  <c r="L47" i="42"/>
  <c r="K47" i="42" a="1"/>
  <c r="K47" i="42"/>
  <c r="K45" i="42" s="1"/>
  <c r="J47" i="42" a="1"/>
  <c r="J47" i="42" s="1"/>
  <c r="I47" i="42" a="1"/>
  <c r="I47" i="42" s="1"/>
  <c r="H47" i="42" a="1"/>
  <c r="H47" i="42" s="1"/>
  <c r="G47" i="42" a="1"/>
  <c r="G47" i="42"/>
  <c r="F47" i="42" a="1"/>
  <c r="F47" i="42" s="1"/>
  <c r="E47" i="42" a="1"/>
  <c r="E47" i="42" s="1"/>
  <c r="AR46" i="42" a="1"/>
  <c r="AR46" i="42" s="1"/>
  <c r="AR45" i="42" s="1"/>
  <c r="AQ46" i="42" a="1"/>
  <c r="AQ46" i="42"/>
  <c r="AP46" i="42" a="1"/>
  <c r="AP46" i="42" s="1"/>
  <c r="AO46" i="42" a="1"/>
  <c r="AO46" i="42" s="1"/>
  <c r="AO45" i="42" s="1"/>
  <c r="AN46" i="42" a="1"/>
  <c r="AN46" i="42"/>
  <c r="AM46" i="42" a="1"/>
  <c r="AM46" i="42"/>
  <c r="AL46" i="42" a="1"/>
  <c r="AL46" i="42" s="1"/>
  <c r="AK46" i="42" a="1"/>
  <c r="AK46" i="42" s="1"/>
  <c r="AK45" i="42" s="1"/>
  <c r="AJ46" i="42" a="1"/>
  <c r="AJ46" i="42"/>
  <c r="AI46" i="42" a="1"/>
  <c r="AI46" i="42"/>
  <c r="AH46" i="42" a="1"/>
  <c r="AH46" i="42" s="1"/>
  <c r="AG46" i="42" a="1"/>
  <c r="AG46" i="42" s="1"/>
  <c r="AF46" i="42" a="1"/>
  <c r="AF46" i="42" s="1"/>
  <c r="AE46" i="42" a="1"/>
  <c r="AE46" i="42"/>
  <c r="AD46" i="42" a="1"/>
  <c r="AD46" i="42" s="1"/>
  <c r="AD45" i="42" s="1"/>
  <c r="AC46" i="42" a="1"/>
  <c r="AC46" i="42" s="1"/>
  <c r="AB46" i="42" a="1"/>
  <c r="AB46" i="42" s="1"/>
  <c r="AB45" i="42" s="1"/>
  <c r="AA46" i="42" a="1"/>
  <c r="AA46" i="42"/>
  <c r="AA45" i="42" s="1"/>
  <c r="Z46" i="42" a="1"/>
  <c r="Z46" i="42" s="1"/>
  <c r="Y46" i="42" a="1"/>
  <c r="Y46" i="42" s="1"/>
  <c r="X46" i="42" a="1"/>
  <c r="X46" i="42"/>
  <c r="W46" i="42" a="1"/>
  <c r="W46" i="42" s="1"/>
  <c r="V46" i="42" a="1"/>
  <c r="V46" i="42" s="1"/>
  <c r="U46" i="42" a="1"/>
  <c r="U46" i="42" s="1"/>
  <c r="T46" i="42" a="1"/>
  <c r="T46" i="42" s="1"/>
  <c r="S46" i="42" a="1"/>
  <c r="S46" i="42" s="1"/>
  <c r="R46" i="42" a="1"/>
  <c r="R46" i="42" s="1"/>
  <c r="Q46" i="42" a="1"/>
  <c r="Q46" i="42" s="1"/>
  <c r="P46" i="42" a="1"/>
  <c r="P46" i="42" s="1"/>
  <c r="O46" i="42" a="1"/>
  <c r="O46" i="42"/>
  <c r="O45" i="42" s="1"/>
  <c r="N46" i="42" a="1"/>
  <c r="N46" i="42" s="1"/>
  <c r="M46" i="42" a="1"/>
  <c r="M46" i="42" s="1"/>
  <c r="L46" i="42" a="1"/>
  <c r="L46" i="42" s="1"/>
  <c r="L45" i="42" s="1"/>
  <c r="K46" i="42" a="1"/>
  <c r="K46" i="42"/>
  <c r="J46" i="42" a="1"/>
  <c r="J46" i="42" s="1"/>
  <c r="I46" i="42" a="1"/>
  <c r="I46" i="42" s="1"/>
  <c r="H46" i="42" a="1"/>
  <c r="H46" i="42"/>
  <c r="G46" i="42" a="1"/>
  <c r="G46" i="42" s="1"/>
  <c r="F46" i="42" a="1"/>
  <c r="F46" i="42" s="1"/>
  <c r="E46" i="42" a="1"/>
  <c r="E46" i="42" s="1"/>
  <c r="AP45" i="42"/>
  <c r="V45" i="42"/>
  <c r="R45" i="42"/>
  <c r="N45" i="42"/>
  <c r="J45" i="42"/>
  <c r="AR44" i="42" a="1"/>
  <c r="AR44" i="42" s="1"/>
  <c r="AQ44" i="42" a="1"/>
  <c r="AQ44" i="42"/>
  <c r="AP44" i="42" a="1"/>
  <c r="AP44" i="42" s="1"/>
  <c r="AO44" i="42" a="1"/>
  <c r="AO44" i="42" s="1"/>
  <c r="AN44" i="42" a="1"/>
  <c r="AN44" i="42" s="1"/>
  <c r="AM44" i="42" a="1"/>
  <c r="AM44" i="42"/>
  <c r="AL44" i="42" a="1"/>
  <c r="AL44" i="42" s="1"/>
  <c r="AK44" i="42" a="1"/>
  <c r="AK44" i="42" s="1"/>
  <c r="AJ44" i="42" a="1"/>
  <c r="AJ44" i="42"/>
  <c r="AI44" i="42" a="1"/>
  <c r="AI44" i="42" s="1"/>
  <c r="AH44" i="42" a="1"/>
  <c r="AH44" i="42" s="1"/>
  <c r="AG44" i="42" a="1"/>
  <c r="AG44" i="42" s="1"/>
  <c r="AF44" i="42" a="1"/>
  <c r="AF44" i="42" s="1"/>
  <c r="AE44" i="42" a="1"/>
  <c r="AE44" i="42" s="1"/>
  <c r="AD44" i="42" a="1"/>
  <c r="AD44" i="42" s="1"/>
  <c r="AC44" i="42" a="1"/>
  <c r="AC44" i="42" s="1"/>
  <c r="AB44" i="42" a="1"/>
  <c r="AB44" i="42" s="1"/>
  <c r="AA44" i="42" a="1"/>
  <c r="AA44" i="42"/>
  <c r="Z44" i="42" a="1"/>
  <c r="Z44" i="42" s="1"/>
  <c r="Y44" i="42" a="1"/>
  <c r="Y44" i="42" s="1"/>
  <c r="X44" i="42" a="1"/>
  <c r="X44" i="42" s="1"/>
  <c r="W44" i="42" a="1"/>
  <c r="W44" i="42"/>
  <c r="V44" i="42" a="1"/>
  <c r="V44" i="42" s="1"/>
  <c r="U44" i="42" a="1"/>
  <c r="U44" i="42" s="1"/>
  <c r="T44" i="42" a="1"/>
  <c r="T44" i="42"/>
  <c r="S44" i="42" a="1"/>
  <c r="S44" i="42" s="1"/>
  <c r="R44" i="42" a="1"/>
  <c r="R44" i="42" s="1"/>
  <c r="Q44" i="42" a="1"/>
  <c r="Q44" i="42" s="1"/>
  <c r="P44" i="42" a="1"/>
  <c r="P44" i="42" s="1"/>
  <c r="O44" i="42" a="1"/>
  <c r="O44" i="42" s="1"/>
  <c r="N44" i="42" a="1"/>
  <c r="N44" i="42" s="1"/>
  <c r="M44" i="42" a="1"/>
  <c r="M44" i="42" s="1"/>
  <c r="L44" i="42" a="1"/>
  <c r="L44" i="42" s="1"/>
  <c r="K44" i="42" a="1"/>
  <c r="K44" i="42"/>
  <c r="J44" i="42" a="1"/>
  <c r="J44" i="42" s="1"/>
  <c r="I44" i="42" a="1"/>
  <c r="I44" i="42" s="1"/>
  <c r="H44" i="42" a="1"/>
  <c r="H44" i="42" s="1"/>
  <c r="G44" i="42" a="1"/>
  <c r="G44" i="42"/>
  <c r="F44" i="42" a="1"/>
  <c r="F44" i="42" s="1"/>
  <c r="E44" i="42" a="1"/>
  <c r="E44" i="42" s="1"/>
  <c r="AR43" i="42" a="1"/>
  <c r="AR43" i="42"/>
  <c r="AQ43" i="42" a="1"/>
  <c r="AQ43" i="42" s="1"/>
  <c r="AP43" i="42" a="1"/>
  <c r="AP43" i="42" s="1"/>
  <c r="AO43" i="42" a="1"/>
  <c r="AO43" i="42" s="1"/>
  <c r="AN43" i="42" a="1"/>
  <c r="AN43" i="42" s="1"/>
  <c r="AM43" i="42" a="1"/>
  <c r="AM43" i="42" s="1"/>
  <c r="AL43" i="42" a="1"/>
  <c r="AL43" i="42" s="1"/>
  <c r="AK43" i="42" a="1"/>
  <c r="AK43" i="42" s="1"/>
  <c r="AJ43" i="42" a="1"/>
  <c r="AJ43" i="42" s="1"/>
  <c r="AI43" i="42" a="1"/>
  <c r="AI43" i="42"/>
  <c r="AH43" i="42" a="1"/>
  <c r="AH43" i="42" s="1"/>
  <c r="AG43" i="42" a="1"/>
  <c r="AG43" i="42" s="1"/>
  <c r="AF43" i="42" a="1"/>
  <c r="AF43" i="42" s="1"/>
  <c r="AE43" i="42" a="1"/>
  <c r="AE43" i="42"/>
  <c r="AD43" i="42" a="1"/>
  <c r="AD43" i="42" s="1"/>
  <c r="AD42" i="42" s="1"/>
  <c r="AC43" i="42" a="1"/>
  <c r="AC43" i="42" s="1"/>
  <c r="AB43" i="42" a="1"/>
  <c r="AB43" i="42"/>
  <c r="AB42" i="42" s="1"/>
  <c r="AA43" i="42" a="1"/>
  <c r="AA43" i="42" s="1"/>
  <c r="Z43" i="42" a="1"/>
  <c r="Z43" i="42" s="1"/>
  <c r="Z42" i="42" s="1"/>
  <c r="Y43" i="42" a="1"/>
  <c r="Y43" i="42" s="1"/>
  <c r="X43" i="42" a="1"/>
  <c r="X43" i="42" s="1"/>
  <c r="W43" i="42" a="1"/>
  <c r="W43" i="42" s="1"/>
  <c r="W42" i="42" s="1"/>
  <c r="V43" i="42" a="1"/>
  <c r="V43" i="42" s="1"/>
  <c r="U43" i="42" a="1"/>
  <c r="U43" i="42" s="1"/>
  <c r="T43" i="42" a="1"/>
  <c r="T43" i="42" s="1"/>
  <c r="T42" i="42" s="1"/>
  <c r="S43" i="42" a="1"/>
  <c r="S43" i="42"/>
  <c r="S42" i="42" s="1"/>
  <c r="R43" i="42" a="1"/>
  <c r="R43" i="42" s="1"/>
  <c r="Q43" i="42" a="1"/>
  <c r="Q43" i="42" s="1"/>
  <c r="P43" i="42" a="1"/>
  <c r="P43" i="42" s="1"/>
  <c r="O43" i="42" a="1"/>
  <c r="O43" i="42"/>
  <c r="N43" i="42" a="1"/>
  <c r="N43" i="42" s="1"/>
  <c r="N42" i="42" s="1"/>
  <c r="M43" i="42" a="1"/>
  <c r="M43" i="42" s="1"/>
  <c r="L43" i="42" a="1"/>
  <c r="L43" i="42"/>
  <c r="L42" i="42" s="1"/>
  <c r="K43" i="42" a="1"/>
  <c r="K43" i="42" s="1"/>
  <c r="J43" i="42" a="1"/>
  <c r="J43" i="42" s="1"/>
  <c r="I43" i="42" a="1"/>
  <c r="I43" i="42" s="1"/>
  <c r="H43" i="42" a="1"/>
  <c r="H43" i="42" s="1"/>
  <c r="G43" i="42" a="1"/>
  <c r="G43" i="42" s="1"/>
  <c r="F43" i="42" a="1"/>
  <c r="F43" i="42" s="1"/>
  <c r="E43" i="42" a="1"/>
  <c r="E43" i="42" s="1"/>
  <c r="E42" i="42" s="1"/>
  <c r="V42" i="42"/>
  <c r="R42" i="42"/>
  <c r="AR41" i="42" a="1"/>
  <c r="AR41" i="42" s="1"/>
  <c r="AQ41" i="42" a="1"/>
  <c r="AQ41" i="42" s="1"/>
  <c r="AP41" i="42" a="1"/>
  <c r="AP41" i="42" s="1"/>
  <c r="AP39" i="42" s="1"/>
  <c r="AO41" i="42" a="1"/>
  <c r="AO41" i="42" s="1"/>
  <c r="AN41" i="42" a="1"/>
  <c r="AN41" i="42" s="1"/>
  <c r="AM41" i="42" a="1"/>
  <c r="AM41" i="42" s="1"/>
  <c r="AL41" i="42" a="1"/>
  <c r="AL41" i="42" s="1"/>
  <c r="AK41" i="42" a="1"/>
  <c r="AK41" i="42" s="1"/>
  <c r="AJ41" i="42" a="1"/>
  <c r="AJ41" i="42"/>
  <c r="AI41" i="42" a="1"/>
  <c r="AI41" i="42" s="1"/>
  <c r="AH41" i="42" a="1"/>
  <c r="AH41" i="42" s="1"/>
  <c r="AG41" i="42" a="1"/>
  <c r="AG41" i="42"/>
  <c r="AF41" i="42" a="1"/>
  <c r="AF41" i="42" s="1"/>
  <c r="AE41" i="42" a="1"/>
  <c r="AE41" i="42" s="1"/>
  <c r="AD41" i="42" a="1"/>
  <c r="AD41" i="42" s="1"/>
  <c r="AD39" i="42" s="1"/>
  <c r="AC41" i="42" a="1"/>
  <c r="AC41" i="42"/>
  <c r="AB41" i="42" a="1"/>
  <c r="AB41" i="42" s="1"/>
  <c r="AA41" i="42" a="1"/>
  <c r="AA41" i="42" s="1"/>
  <c r="Z41" i="42" a="1"/>
  <c r="Z41" i="42" s="1"/>
  <c r="Y41" i="42" a="1"/>
  <c r="Y41" i="42" s="1"/>
  <c r="X41" i="42" a="1"/>
  <c r="X41" i="42" s="1"/>
  <c r="W41" i="42" a="1"/>
  <c r="W41" i="42" s="1"/>
  <c r="V41" i="42" a="1"/>
  <c r="V41" i="42" s="1"/>
  <c r="U41" i="42" a="1"/>
  <c r="U41" i="42" s="1"/>
  <c r="T41" i="42" a="1"/>
  <c r="T41" i="42"/>
  <c r="S41" i="42" a="1"/>
  <c r="S41" i="42" s="1"/>
  <c r="R41" i="42" a="1"/>
  <c r="R41" i="42" s="1"/>
  <c r="Q41" i="42" a="1"/>
  <c r="Q41" i="42"/>
  <c r="P41" i="42" a="1"/>
  <c r="P41" i="42" s="1"/>
  <c r="O41" i="42" a="1"/>
  <c r="O41" i="42" s="1"/>
  <c r="N41" i="42" a="1"/>
  <c r="N41" i="42" s="1"/>
  <c r="M41" i="42" a="1"/>
  <c r="M41" i="42"/>
  <c r="L41" i="42" a="1"/>
  <c r="L41" i="42" s="1"/>
  <c r="K41" i="42" a="1"/>
  <c r="K41" i="42" s="1"/>
  <c r="J41" i="42" a="1"/>
  <c r="J41" i="42" s="1"/>
  <c r="J39" i="42" s="1"/>
  <c r="I41" i="42" a="1"/>
  <c r="I41" i="42" s="1"/>
  <c r="H41" i="42" a="1"/>
  <c r="H41" i="42" s="1"/>
  <c r="G41" i="42" a="1"/>
  <c r="G41" i="42" s="1"/>
  <c r="F41" i="42" a="1"/>
  <c r="F41" i="42" s="1"/>
  <c r="E41" i="42" a="1"/>
  <c r="E41" i="42" s="1"/>
  <c r="AR40" i="42" a="1"/>
  <c r="AR40" i="42"/>
  <c r="AQ40" i="42" a="1"/>
  <c r="AQ40" i="42" s="1"/>
  <c r="AP40" i="42" a="1"/>
  <c r="AP40" i="42" s="1"/>
  <c r="AO40" i="42" a="1"/>
  <c r="AO40" i="42"/>
  <c r="AN40" i="42" a="1"/>
  <c r="AN40" i="42" s="1"/>
  <c r="AM40" i="42" a="1"/>
  <c r="AM40" i="42" s="1"/>
  <c r="AL40" i="42" a="1"/>
  <c r="AL40" i="42" s="1"/>
  <c r="AL39" i="42" s="1"/>
  <c r="AK40" i="42" a="1"/>
  <c r="AK40" i="42"/>
  <c r="AK39" i="42" s="1"/>
  <c r="AJ40" i="42" a="1"/>
  <c r="AJ40" i="42" s="1"/>
  <c r="AI40" i="42" a="1"/>
  <c r="AI40" i="42" s="1"/>
  <c r="AH40" i="42" a="1"/>
  <c r="AH40" i="42" s="1"/>
  <c r="AG40" i="42" a="1"/>
  <c r="AG40" i="42" s="1"/>
  <c r="AF40" i="42" a="1"/>
  <c r="AF40" i="42" s="1"/>
  <c r="AF39" i="42" s="1"/>
  <c r="AE40" i="42" a="1"/>
  <c r="AE40" i="42" s="1"/>
  <c r="AD40" i="42" a="1"/>
  <c r="AD40" i="42" s="1"/>
  <c r="AC40" i="42" a="1"/>
  <c r="AC40" i="42" s="1"/>
  <c r="AC39" i="42" s="1"/>
  <c r="AB40" i="42" a="1"/>
  <c r="AB40" i="42"/>
  <c r="AB39" i="42" s="1"/>
  <c r="AA40" i="42" a="1"/>
  <c r="AA40" i="42" s="1"/>
  <c r="Z40" i="42" a="1"/>
  <c r="Z40" i="42" s="1"/>
  <c r="Z39" i="42" s="1"/>
  <c r="Y40" i="42" a="1"/>
  <c r="Y40" i="42"/>
  <c r="X40" i="42" a="1"/>
  <c r="X40" i="42" s="1"/>
  <c r="W40" i="42" a="1"/>
  <c r="W40" i="42" s="1"/>
  <c r="V40" i="42" a="1"/>
  <c r="V40" i="42" s="1"/>
  <c r="V39" i="42" s="1"/>
  <c r="U40" i="42" a="1"/>
  <c r="U40" i="42"/>
  <c r="T40" i="42" a="1"/>
  <c r="T40" i="42" s="1"/>
  <c r="S40" i="42" a="1"/>
  <c r="S40" i="42" s="1"/>
  <c r="S39" i="42" s="1"/>
  <c r="R40" i="42" a="1"/>
  <c r="R40" i="42" s="1"/>
  <c r="R39" i="42" s="1"/>
  <c r="Q40" i="42" a="1"/>
  <c r="Q40" i="42" s="1"/>
  <c r="P40" i="42" a="1"/>
  <c r="P40" i="42" s="1"/>
  <c r="O40" i="42" a="1"/>
  <c r="O40" i="42" s="1"/>
  <c r="N40" i="42" a="1"/>
  <c r="N40" i="42" s="1"/>
  <c r="M40" i="42" a="1"/>
  <c r="M40" i="42" s="1"/>
  <c r="L40" i="42" a="1"/>
  <c r="L40" i="42"/>
  <c r="K40" i="42" a="1"/>
  <c r="K40" i="42" s="1"/>
  <c r="J40" i="42" a="1"/>
  <c r="J40" i="42" s="1"/>
  <c r="I40" i="42" a="1"/>
  <c r="I40" i="42"/>
  <c r="I39" i="42" s="1"/>
  <c r="H40" i="42" a="1"/>
  <c r="H40" i="42" s="1"/>
  <c r="G40" i="42" a="1"/>
  <c r="G40" i="42" s="1"/>
  <c r="F40" i="42" a="1"/>
  <c r="F40" i="42" s="1"/>
  <c r="F39" i="42" s="1"/>
  <c r="E40" i="42" a="1"/>
  <c r="E40" i="42"/>
  <c r="E39" i="42" s="1"/>
  <c r="AH39" i="42"/>
  <c r="AR38" i="42" a="1"/>
  <c r="AR38" i="42" s="1"/>
  <c r="AQ38" i="42" a="1"/>
  <c r="AQ38" i="42" s="1"/>
  <c r="AP38" i="42" a="1"/>
  <c r="AP38" i="42" s="1"/>
  <c r="AO38" i="42" a="1"/>
  <c r="AO38" i="42" s="1"/>
  <c r="AN38" i="42" a="1"/>
  <c r="AN38" i="42" s="1"/>
  <c r="AM38" i="42" a="1"/>
  <c r="AM38" i="42" s="1"/>
  <c r="AL38" i="42" a="1"/>
  <c r="AL38" i="42" s="1"/>
  <c r="AK38" i="42" a="1"/>
  <c r="AK38" i="42" s="1"/>
  <c r="AJ38" i="42" a="1"/>
  <c r="AJ38" i="42" s="1"/>
  <c r="AI38" i="42" a="1"/>
  <c r="AI38" i="42"/>
  <c r="AH38" i="42" a="1"/>
  <c r="AH38" i="42" s="1"/>
  <c r="AG38" i="42" a="1"/>
  <c r="AG38" i="42" s="1"/>
  <c r="AF38" i="42" a="1"/>
  <c r="AF38" i="42" s="1"/>
  <c r="AE38" i="42" a="1"/>
  <c r="AE38" i="42"/>
  <c r="AD38" i="42" a="1"/>
  <c r="AD38" i="42" s="1"/>
  <c r="AC38" i="42" a="1"/>
  <c r="AC38" i="42" s="1"/>
  <c r="AB38" i="42" a="1"/>
  <c r="AB38" i="42"/>
  <c r="AA38" i="42" a="1"/>
  <c r="AA38" i="42" s="1"/>
  <c r="Z38" i="42" a="1"/>
  <c r="Z38" i="42" s="1"/>
  <c r="Y38" i="42" a="1"/>
  <c r="Y38" i="42" s="1"/>
  <c r="X38" i="42" a="1"/>
  <c r="X38" i="42" s="1"/>
  <c r="W38" i="42" a="1"/>
  <c r="W38" i="42" s="1"/>
  <c r="V38" i="42" a="1"/>
  <c r="V38" i="42" s="1"/>
  <c r="U38" i="42" a="1"/>
  <c r="U38" i="42" s="1"/>
  <c r="T38" i="42" a="1"/>
  <c r="T38" i="42" s="1"/>
  <c r="S38" i="42" a="1"/>
  <c r="S38" i="42"/>
  <c r="S36" i="42" s="1"/>
  <c r="R38" i="42" a="1"/>
  <c r="R38" i="42" s="1"/>
  <c r="Q38" i="42" a="1"/>
  <c r="Q38" i="42" s="1"/>
  <c r="P38" i="42" a="1"/>
  <c r="P38" i="42" s="1"/>
  <c r="O38" i="42" a="1"/>
  <c r="O38" i="42"/>
  <c r="N38" i="42" a="1"/>
  <c r="N38" i="42" s="1"/>
  <c r="M38" i="42" a="1"/>
  <c r="M38" i="42" s="1"/>
  <c r="L38" i="42" a="1"/>
  <c r="L38" i="42"/>
  <c r="K38" i="42" a="1"/>
  <c r="K38" i="42" s="1"/>
  <c r="J38" i="42" a="1"/>
  <c r="J38" i="42" s="1"/>
  <c r="J36" i="42" s="1"/>
  <c r="I38" i="42" a="1"/>
  <c r="I38" i="42"/>
  <c r="H38" i="42" a="1"/>
  <c r="H38" i="42"/>
  <c r="G38" i="42" a="1"/>
  <c r="G38" i="42" s="1"/>
  <c r="F38" i="42" a="1"/>
  <c r="F38" i="42" s="1"/>
  <c r="E38" i="42" a="1"/>
  <c r="E38" i="42"/>
  <c r="AR37" i="42" a="1"/>
  <c r="AR37" i="42" s="1"/>
  <c r="AQ37" i="42" a="1"/>
  <c r="AQ37" i="42" s="1"/>
  <c r="AQ36" i="42" s="1"/>
  <c r="AP37" i="42" a="1"/>
  <c r="AP37" i="42" s="1"/>
  <c r="AP36" i="42" s="1"/>
  <c r="AO37" i="42" a="1"/>
  <c r="AO37" i="42"/>
  <c r="AN37" i="42" a="1"/>
  <c r="AN37" i="42" s="1"/>
  <c r="AM37" i="42" a="1"/>
  <c r="AM37" i="42" s="1"/>
  <c r="AL37" i="42" a="1"/>
  <c r="AL37" i="42" s="1"/>
  <c r="AL36" i="42" s="1"/>
  <c r="AK37" i="42" a="1"/>
  <c r="AK37" i="42" s="1"/>
  <c r="AJ37" i="42" a="1"/>
  <c r="AJ37" i="42" s="1"/>
  <c r="AJ36" i="42" s="1"/>
  <c r="AI37" i="42" a="1"/>
  <c r="AI37" i="42" s="1"/>
  <c r="AI36" i="42" s="1"/>
  <c r="AH37" i="42" a="1"/>
  <c r="AH37" i="42" s="1"/>
  <c r="AG37" i="42" a="1"/>
  <c r="AG37" i="42" s="1"/>
  <c r="AF37" i="42" a="1"/>
  <c r="AF37" i="42"/>
  <c r="AE37" i="42" a="1"/>
  <c r="AE37" i="42"/>
  <c r="AE36" i="42" s="1"/>
  <c r="AD37" i="42" a="1"/>
  <c r="AD37" i="42" s="1"/>
  <c r="AC37" i="42" a="1"/>
  <c r="AC37" i="42" s="1"/>
  <c r="AC36" i="42" s="1"/>
  <c r="AB37" i="42" a="1"/>
  <c r="AB37" i="42" s="1"/>
  <c r="AB36" i="42" s="1"/>
  <c r="AA37" i="42" a="1"/>
  <c r="AA37" i="42"/>
  <c r="Z37" i="42" a="1"/>
  <c r="Z37" i="42" s="1"/>
  <c r="Y37" i="42" a="1"/>
  <c r="Y37" i="42" s="1"/>
  <c r="Y36" i="42" s="1"/>
  <c r="X37" i="42" a="1"/>
  <c r="X37" i="42" s="1"/>
  <c r="W37" i="42" a="1"/>
  <c r="W37" i="42" s="1"/>
  <c r="V37" i="42" a="1"/>
  <c r="V37" i="42" s="1"/>
  <c r="V36" i="42" s="1"/>
  <c r="U37" i="42" a="1"/>
  <c r="U37" i="42" s="1"/>
  <c r="T37" i="42" a="1"/>
  <c r="T37" i="42" s="1"/>
  <c r="T36" i="42" s="1"/>
  <c r="S37" i="42" a="1"/>
  <c r="S37" i="42" s="1"/>
  <c r="R37" i="42" a="1"/>
  <c r="R37" i="42" s="1"/>
  <c r="Q37" i="42" a="1"/>
  <c r="Q37" i="42" s="1"/>
  <c r="P37" i="42" a="1"/>
  <c r="P37" i="42" s="1"/>
  <c r="P36" i="42" s="1"/>
  <c r="O37" i="42" a="1"/>
  <c r="O37" i="42" s="1"/>
  <c r="O36" i="42" s="1"/>
  <c r="N37" i="42" a="1"/>
  <c r="N37" i="42" s="1"/>
  <c r="M37" i="42" a="1"/>
  <c r="M37" i="42" s="1"/>
  <c r="L37" i="42" a="1"/>
  <c r="L37" i="42" s="1"/>
  <c r="L36" i="42" s="1"/>
  <c r="K37" i="42" a="1"/>
  <c r="K37" i="42"/>
  <c r="J37" i="42" a="1"/>
  <c r="J37" i="42" s="1"/>
  <c r="I37" i="42" a="1"/>
  <c r="I37" i="42" s="1"/>
  <c r="H37" i="42" a="1"/>
  <c r="H37" i="42" s="1"/>
  <c r="G37" i="42" a="1"/>
  <c r="G37" i="42"/>
  <c r="F37" i="42" a="1"/>
  <c r="F37" i="42" s="1"/>
  <c r="E37" i="42" a="1"/>
  <c r="E37" i="42" s="1"/>
  <c r="AH36" i="42"/>
  <c r="N36" i="42"/>
  <c r="F36" i="42"/>
  <c r="AR35" i="42" a="1"/>
  <c r="AR35" i="42"/>
  <c r="AQ35" i="42" a="1"/>
  <c r="AQ35" i="42" s="1"/>
  <c r="AP35" i="42" a="1"/>
  <c r="AP35" i="42" s="1"/>
  <c r="AP33" i="42" s="1"/>
  <c r="AO35" i="42" a="1"/>
  <c r="AO35" i="42"/>
  <c r="AO33" i="42" s="1"/>
  <c r="AN35" i="42" a="1"/>
  <c r="AN35" i="42" s="1"/>
  <c r="AM35" i="42" a="1"/>
  <c r="AM35" i="42" s="1"/>
  <c r="AL35" i="42" a="1"/>
  <c r="AL35" i="42" s="1"/>
  <c r="AL33" i="42" s="1"/>
  <c r="AK35" i="42" a="1"/>
  <c r="AK35" i="42"/>
  <c r="AJ35" i="42" a="1"/>
  <c r="AJ35" i="42" s="1"/>
  <c r="AI35" i="42" a="1"/>
  <c r="AI35" i="42" s="1"/>
  <c r="AH35" i="42" a="1"/>
  <c r="AH35" i="42" s="1"/>
  <c r="AG35" i="42" a="1"/>
  <c r="AG35" i="42" s="1"/>
  <c r="AF35" i="42" a="1"/>
  <c r="AF35" i="42" s="1"/>
  <c r="AF33" i="42" s="1"/>
  <c r="AE35" i="42" a="1"/>
  <c r="AE35" i="42" s="1"/>
  <c r="AD35" i="42" a="1"/>
  <c r="AD35" i="42" s="1"/>
  <c r="AC35" i="42" a="1"/>
  <c r="AC35" i="42" s="1"/>
  <c r="AB35" i="42" a="1"/>
  <c r="AB35" i="42" s="1"/>
  <c r="AA35" i="42" a="1"/>
  <c r="AA35" i="42" s="1"/>
  <c r="Z35" i="42" a="1"/>
  <c r="Z35" i="42" s="1"/>
  <c r="Y35" i="42" a="1"/>
  <c r="Y35" i="42" s="1"/>
  <c r="X35" i="42" a="1"/>
  <c r="X35" i="42" s="1"/>
  <c r="W35" i="42" a="1"/>
  <c r="W35" i="42"/>
  <c r="V35" i="42" a="1"/>
  <c r="V35" i="42" s="1"/>
  <c r="U35" i="42" a="1"/>
  <c r="U35" i="42" s="1"/>
  <c r="T35" i="42" a="1"/>
  <c r="T35" i="42" s="1"/>
  <c r="S35" i="42" a="1"/>
  <c r="S35" i="42"/>
  <c r="R35" i="42" a="1"/>
  <c r="R35" i="42" s="1"/>
  <c r="Q35" i="42" a="1"/>
  <c r="Q35" i="42" s="1"/>
  <c r="P35" i="42" a="1"/>
  <c r="P35" i="42"/>
  <c r="O35" i="42" a="1"/>
  <c r="O35" i="42" s="1"/>
  <c r="N35" i="42" a="1"/>
  <c r="N35" i="42" s="1"/>
  <c r="M35" i="42" a="1"/>
  <c r="M35" i="42" s="1"/>
  <c r="L35" i="42" a="1"/>
  <c r="L35" i="42" s="1"/>
  <c r="K35" i="42" a="1"/>
  <c r="K35" i="42" s="1"/>
  <c r="K33" i="42" s="1"/>
  <c r="J35" i="42" a="1"/>
  <c r="J35" i="42" s="1"/>
  <c r="I35" i="42" a="1"/>
  <c r="I35" i="42"/>
  <c r="H35" i="42" a="1"/>
  <c r="H35" i="42" s="1"/>
  <c r="G35" i="42" a="1"/>
  <c r="G35" i="42" s="1"/>
  <c r="F35" i="42" a="1"/>
  <c r="F35" i="42" s="1"/>
  <c r="E35" i="42" a="1"/>
  <c r="E35" i="42"/>
  <c r="AR34" i="42" a="1"/>
  <c r="AR34" i="42"/>
  <c r="AQ34" i="42" a="1"/>
  <c r="AQ34" i="42"/>
  <c r="AQ33" i="42" s="1"/>
  <c r="AP34" i="42" a="1"/>
  <c r="AP34" i="42" s="1"/>
  <c r="AO34" i="42" a="1"/>
  <c r="AO34" i="42" s="1"/>
  <c r="AN34" i="42" a="1"/>
  <c r="AN34" i="42" s="1"/>
  <c r="AN33" i="42" s="1"/>
  <c r="AM34" i="42" a="1"/>
  <c r="AM34" i="42" s="1"/>
  <c r="AL34" i="42" a="1"/>
  <c r="AL34" i="42" s="1"/>
  <c r="AK34" i="42" a="1"/>
  <c r="AK34" i="42" s="1"/>
  <c r="AK33" i="42" s="1"/>
  <c r="AJ34" i="42" a="1"/>
  <c r="AJ34" i="42" s="1"/>
  <c r="AI34" i="42" a="1"/>
  <c r="AI34" i="42" s="1"/>
  <c r="AH34" i="42" a="1"/>
  <c r="AH34" i="42" s="1"/>
  <c r="AG34" i="42" a="1"/>
  <c r="AG34" i="42" s="1"/>
  <c r="AG33" i="42" s="1"/>
  <c r="AF34" i="42" a="1"/>
  <c r="AF34" i="42" s="1"/>
  <c r="AE34" i="42" a="1"/>
  <c r="AE34" i="42" s="1"/>
  <c r="AE33" i="42" s="1"/>
  <c r="AD34" i="42" a="1"/>
  <c r="AD34" i="42" s="1"/>
  <c r="AD33" i="42" s="1"/>
  <c r="AC34" i="42" a="1"/>
  <c r="AC34" i="42" s="1"/>
  <c r="AC33" i="42" s="1"/>
  <c r="AB34" i="42" a="1"/>
  <c r="AB34" i="42" s="1"/>
  <c r="AA34" i="42" a="1"/>
  <c r="AA34" i="42"/>
  <c r="AA33" i="42" s="1"/>
  <c r="Z34" i="42" a="1"/>
  <c r="Z34" i="42" s="1"/>
  <c r="Z33" i="42" s="1"/>
  <c r="Y34" i="42" a="1"/>
  <c r="Y34" i="42" s="1"/>
  <c r="X34" i="42" a="1"/>
  <c r="X34" i="42" s="1"/>
  <c r="W34" i="42" a="1"/>
  <c r="W34" i="42" s="1"/>
  <c r="V34" i="42" a="1"/>
  <c r="V34" i="42" s="1"/>
  <c r="U34" i="42" a="1"/>
  <c r="U34" i="42" s="1"/>
  <c r="T34" i="42" a="1"/>
  <c r="T34" i="42"/>
  <c r="S34" i="42" a="1"/>
  <c r="S34" i="42" s="1"/>
  <c r="R34" i="42" a="1"/>
  <c r="R34" i="42" s="1"/>
  <c r="Q34" i="42" a="1"/>
  <c r="Q34" i="42"/>
  <c r="Q33" i="42" s="1"/>
  <c r="P34" i="42" a="1"/>
  <c r="P34" i="42" s="1"/>
  <c r="O34" i="42" a="1"/>
  <c r="O34" i="42" s="1"/>
  <c r="O33" i="42" s="1"/>
  <c r="N34" i="42" a="1"/>
  <c r="N34" i="42" s="1"/>
  <c r="N33" i="42" s="1"/>
  <c r="M34" i="42" a="1"/>
  <c r="M34" i="42"/>
  <c r="L34" i="42" a="1"/>
  <c r="L34" i="42"/>
  <c r="K34" i="42" a="1"/>
  <c r="K34" i="42"/>
  <c r="J34" i="42" a="1"/>
  <c r="J34" i="42" s="1"/>
  <c r="I34" i="42" a="1"/>
  <c r="I34" i="42" s="1"/>
  <c r="I33" i="42" s="1"/>
  <c r="H34" i="42" a="1"/>
  <c r="H34" i="42"/>
  <c r="H33" i="42" s="1"/>
  <c r="G34" i="42" a="1"/>
  <c r="G34" i="42" s="1"/>
  <c r="F34" i="42" a="1"/>
  <c r="F34" i="42" s="1"/>
  <c r="F33" i="42" s="1"/>
  <c r="E34" i="42" a="1"/>
  <c r="E34" i="42" s="1"/>
  <c r="AH33" i="42"/>
  <c r="V33" i="42"/>
  <c r="R33" i="42"/>
  <c r="AR32" i="42" a="1"/>
  <c r="AR32" i="42" s="1"/>
  <c r="AQ32" i="42" a="1"/>
  <c r="AQ32" i="42" s="1"/>
  <c r="AP32" i="42" a="1"/>
  <c r="AP32" i="42" s="1"/>
  <c r="AO32" i="42" a="1"/>
  <c r="AO32" i="42"/>
  <c r="AN32" i="42" a="1"/>
  <c r="AN32" i="42" s="1"/>
  <c r="AM32" i="42" a="1"/>
  <c r="AM32" i="42" s="1"/>
  <c r="AL32" i="42" a="1"/>
  <c r="AL32" i="42" s="1"/>
  <c r="AK32" i="42" a="1"/>
  <c r="AK32" i="42" s="1"/>
  <c r="AJ32" i="42" a="1"/>
  <c r="AJ32" i="42" s="1"/>
  <c r="AI32" i="42" a="1"/>
  <c r="AI32" i="42" s="1"/>
  <c r="AH32" i="42" a="1"/>
  <c r="AH32" i="42" s="1"/>
  <c r="AG32" i="42" a="1"/>
  <c r="AG32" i="42"/>
  <c r="AG30" i="42" s="1"/>
  <c r="AF32" i="42" a="1"/>
  <c r="AF32" i="42"/>
  <c r="AE32" i="42" a="1"/>
  <c r="AE32" i="42" s="1"/>
  <c r="AD32" i="42" a="1"/>
  <c r="AD32" i="42" s="1"/>
  <c r="AC32" i="42" a="1"/>
  <c r="AC32" i="42" s="1"/>
  <c r="AB32" i="42" a="1"/>
  <c r="AB32" i="42" s="1"/>
  <c r="AA32" i="42" a="1"/>
  <c r="AA32" i="42"/>
  <c r="Z32" i="42" a="1"/>
  <c r="Z32" i="42" s="1"/>
  <c r="Y32" i="42" a="1"/>
  <c r="Y32" i="42" s="1"/>
  <c r="X32" i="42" a="1"/>
  <c r="X32" i="42" s="1"/>
  <c r="W32" i="42" a="1"/>
  <c r="W32" i="42"/>
  <c r="V32" i="42" a="1"/>
  <c r="V32" i="42" s="1"/>
  <c r="U32" i="42" a="1"/>
  <c r="U32" i="42" s="1"/>
  <c r="T32" i="42" a="1"/>
  <c r="T32" i="42"/>
  <c r="S32" i="42" a="1"/>
  <c r="S32" i="42" s="1"/>
  <c r="R32" i="42" a="1"/>
  <c r="R32" i="42" s="1"/>
  <c r="Q32" i="42" a="1"/>
  <c r="Q32" i="42" s="1"/>
  <c r="P32" i="42" a="1"/>
  <c r="P32" i="42" s="1"/>
  <c r="O32" i="42" a="1"/>
  <c r="O32" i="42" s="1"/>
  <c r="N32" i="42" a="1"/>
  <c r="N32" i="42" s="1"/>
  <c r="M32" i="42" a="1"/>
  <c r="M32" i="42"/>
  <c r="L32" i="42" a="1"/>
  <c r="L32" i="42" s="1"/>
  <c r="K32" i="42" a="1"/>
  <c r="K32" i="42" s="1"/>
  <c r="K30" i="42" s="1"/>
  <c r="J32" i="42" a="1"/>
  <c r="J32" i="42" s="1"/>
  <c r="I32" i="42" a="1"/>
  <c r="I32" i="42" s="1"/>
  <c r="H32" i="42" a="1"/>
  <c r="H32" i="42" s="1"/>
  <c r="H30" i="42" s="1"/>
  <c r="G32" i="42" a="1"/>
  <c r="G32" i="42" s="1"/>
  <c r="F32" i="42" a="1"/>
  <c r="F32" i="42" s="1"/>
  <c r="F30" i="42" s="1"/>
  <c r="E32" i="42" a="1"/>
  <c r="E32" i="42" s="1"/>
  <c r="AR31" i="42" a="1"/>
  <c r="AR31" i="42" s="1"/>
  <c r="AR30" i="42" s="1"/>
  <c r="AQ31" i="42" a="1"/>
  <c r="AQ31" i="42" s="1"/>
  <c r="AP31" i="42" a="1"/>
  <c r="AP31" i="42" s="1"/>
  <c r="AO31" i="42" a="1"/>
  <c r="AO31" i="42"/>
  <c r="AO30" i="42" s="1"/>
  <c r="AN31" i="42" a="1"/>
  <c r="AN31" i="42"/>
  <c r="AM31" i="42" a="1"/>
  <c r="AM31" i="42" s="1"/>
  <c r="AL31" i="42" a="1"/>
  <c r="AL31" i="42" s="1"/>
  <c r="AL30" i="42" s="1"/>
  <c r="AK31" i="42" a="1"/>
  <c r="AK31" i="42" s="1"/>
  <c r="AK30" i="42" s="1"/>
  <c r="AJ31" i="42" a="1"/>
  <c r="AJ31" i="42" s="1"/>
  <c r="AI31" i="42" a="1"/>
  <c r="AI31" i="42" s="1"/>
  <c r="AH31" i="42" a="1"/>
  <c r="AH31" i="42" s="1"/>
  <c r="AH30" i="42" s="1"/>
  <c r="AG31" i="42" a="1"/>
  <c r="AG31" i="42"/>
  <c r="AF31" i="42" a="1"/>
  <c r="AF31" i="42" s="1"/>
  <c r="AE31" i="42" a="1"/>
  <c r="AE31" i="42" s="1"/>
  <c r="AD31" i="42" a="1"/>
  <c r="AD31" i="42" s="1"/>
  <c r="AD30" i="42" s="1"/>
  <c r="AC31" i="42" a="1"/>
  <c r="AC31" i="42" s="1"/>
  <c r="AB31" i="42" a="1"/>
  <c r="AB31" i="42" s="1"/>
  <c r="AB30" i="42" s="1"/>
  <c r="AA31" i="42" a="1"/>
  <c r="AA31" i="42" s="1"/>
  <c r="Z31" i="42" a="1"/>
  <c r="Z31" i="42" s="1"/>
  <c r="Y31" i="42" a="1"/>
  <c r="Y31" i="42" s="1"/>
  <c r="X31" i="42" a="1"/>
  <c r="X31" i="42" s="1"/>
  <c r="X30" i="42" s="1"/>
  <c r="W31" i="42" a="1"/>
  <c r="W31" i="42" s="1"/>
  <c r="W30" i="42" s="1"/>
  <c r="V31" i="42" a="1"/>
  <c r="V31" i="42" s="1"/>
  <c r="U31" i="42" a="1"/>
  <c r="U31" i="42" s="1"/>
  <c r="U30" i="42" s="1"/>
  <c r="T31" i="42" a="1"/>
  <c r="T31" i="42" s="1"/>
  <c r="S31" i="42" a="1"/>
  <c r="S31" i="42"/>
  <c r="S30" i="42" s="1"/>
  <c r="R31" i="42" a="1"/>
  <c r="R31" i="42" s="1"/>
  <c r="Q31" i="42" a="1"/>
  <c r="Q31" i="42" s="1"/>
  <c r="Q30" i="42" s="1"/>
  <c r="P31" i="42" a="1"/>
  <c r="P31" i="42" s="1"/>
  <c r="P30" i="42" s="1"/>
  <c r="O31" i="42" a="1"/>
  <c r="O31" i="42" s="1"/>
  <c r="N31" i="42" a="1"/>
  <c r="N31" i="42" s="1"/>
  <c r="N30" i="42" s="1"/>
  <c r="M31" i="42" a="1"/>
  <c r="M31" i="42" s="1"/>
  <c r="L31" i="42" a="1"/>
  <c r="L31" i="42" s="1"/>
  <c r="L30" i="42" s="1"/>
  <c r="K31" i="42" a="1"/>
  <c r="K31" i="42" s="1"/>
  <c r="J31" i="42" a="1"/>
  <c r="J31" i="42" s="1"/>
  <c r="J30" i="42" s="1"/>
  <c r="I31" i="42" a="1"/>
  <c r="I31" i="42"/>
  <c r="H31" i="42" a="1"/>
  <c r="H31" i="42" s="1"/>
  <c r="G31" i="42" a="1"/>
  <c r="G31" i="42" s="1"/>
  <c r="F31" i="42" a="1"/>
  <c r="F31" i="42" s="1"/>
  <c r="E31" i="42" a="1"/>
  <c r="E31" i="42" s="1"/>
  <c r="E30" i="42" s="1"/>
  <c r="AI30" i="42"/>
  <c r="Z30" i="42"/>
  <c r="AR29" i="42" a="1"/>
  <c r="AR29" i="42" s="1"/>
  <c r="AQ29" i="42" a="1"/>
  <c r="AQ29" i="42" s="1"/>
  <c r="AP29" i="42" a="1"/>
  <c r="AP29" i="42" s="1"/>
  <c r="AO29" i="42" a="1"/>
  <c r="AO29" i="42" s="1"/>
  <c r="AN29" i="42" a="1"/>
  <c r="AN29" i="42" s="1"/>
  <c r="AM29" i="42" a="1"/>
  <c r="AM29" i="42" s="1"/>
  <c r="AL29" i="42" a="1"/>
  <c r="AL29" i="42" s="1"/>
  <c r="AL27" i="42" s="1"/>
  <c r="AK29" i="42" a="1"/>
  <c r="AK29" i="42"/>
  <c r="AJ29" i="42" a="1"/>
  <c r="AJ29" i="42" s="1"/>
  <c r="AI29" i="42" a="1"/>
  <c r="AI29" i="42" s="1"/>
  <c r="AH29" i="42" a="1"/>
  <c r="AH29" i="42" s="1"/>
  <c r="AG29" i="42" a="1"/>
  <c r="AG29" i="42" s="1"/>
  <c r="AF29" i="42" a="1"/>
  <c r="AF29" i="42" s="1"/>
  <c r="AE29" i="42" a="1"/>
  <c r="AE29" i="42" s="1"/>
  <c r="AD29" i="42" a="1"/>
  <c r="AD29" i="42" s="1"/>
  <c r="AC29" i="42" a="1"/>
  <c r="AC29" i="42" s="1"/>
  <c r="AB29" i="42" a="1"/>
  <c r="AB29" i="42" s="1"/>
  <c r="AA29" i="42" a="1"/>
  <c r="AA29" i="42" s="1"/>
  <c r="Z29" i="42" a="1"/>
  <c r="Z29" i="42" s="1"/>
  <c r="Y29" i="42" a="1"/>
  <c r="Y29" i="42" s="1"/>
  <c r="X29" i="42" a="1"/>
  <c r="X29" i="42" s="1"/>
  <c r="W29" i="42" a="1"/>
  <c r="W29" i="42" s="1"/>
  <c r="V29" i="42" a="1"/>
  <c r="V29" i="42" s="1"/>
  <c r="U29" i="42" a="1"/>
  <c r="U29" i="42" s="1"/>
  <c r="T29" i="42" a="1"/>
  <c r="T29" i="42" s="1"/>
  <c r="S29" i="42" a="1"/>
  <c r="S29" i="42"/>
  <c r="R29" i="42" a="1"/>
  <c r="R29" i="42" s="1"/>
  <c r="Q29" i="42" a="1"/>
  <c r="Q29" i="42" s="1"/>
  <c r="P29" i="42" a="1"/>
  <c r="P29" i="42" s="1"/>
  <c r="O29" i="42" a="1"/>
  <c r="O29" i="42" s="1"/>
  <c r="N29" i="42" a="1"/>
  <c r="N29" i="42" s="1"/>
  <c r="M29" i="42" a="1"/>
  <c r="M29" i="42" s="1"/>
  <c r="L29" i="42" a="1"/>
  <c r="L29" i="42" s="1"/>
  <c r="K29" i="42" a="1"/>
  <c r="K29" i="42" s="1"/>
  <c r="J29" i="42" a="1"/>
  <c r="J29" i="42" s="1"/>
  <c r="I29" i="42" a="1"/>
  <c r="I29" i="42" s="1"/>
  <c r="H29" i="42" a="1"/>
  <c r="H29" i="42"/>
  <c r="G29" i="42" a="1"/>
  <c r="G29" i="42"/>
  <c r="F29" i="42" a="1"/>
  <c r="F29" i="42" s="1"/>
  <c r="E29" i="42" a="1"/>
  <c r="E29" i="42" s="1"/>
  <c r="AR28" i="42" a="1"/>
  <c r="AR28" i="42" s="1"/>
  <c r="AR27" i="42" s="1"/>
  <c r="AQ28" i="42" a="1"/>
  <c r="AQ28" i="42" s="1"/>
  <c r="AQ27" i="42" s="1"/>
  <c r="AP28" i="42" a="1"/>
  <c r="AP28" i="42" s="1"/>
  <c r="AO28" i="42" a="1"/>
  <c r="AO28" i="42" s="1"/>
  <c r="AN28" i="42" a="1"/>
  <c r="AN28" i="42" s="1"/>
  <c r="AM28" i="42" a="1"/>
  <c r="AM28" i="42"/>
  <c r="AL28" i="42" a="1"/>
  <c r="AL28" i="42" s="1"/>
  <c r="AK28" i="42" a="1"/>
  <c r="AK28" i="42" s="1"/>
  <c r="AK27" i="42" s="1"/>
  <c r="AJ28" i="42" a="1"/>
  <c r="AJ28" i="42"/>
  <c r="AI28" i="42" a="1"/>
  <c r="AI28" i="42" s="1"/>
  <c r="AH28" i="42" a="1"/>
  <c r="AH28" i="42" s="1"/>
  <c r="AH27" i="42" s="1"/>
  <c r="AG28" i="42" a="1"/>
  <c r="AG28" i="42"/>
  <c r="AF28" i="42" a="1"/>
  <c r="AF28" i="42" s="1"/>
  <c r="AF27" i="42" s="1"/>
  <c r="AE28" i="42" a="1"/>
  <c r="AE28" i="42" s="1"/>
  <c r="AD28" i="42" a="1"/>
  <c r="AD28" i="42" s="1"/>
  <c r="AC28" i="42" a="1"/>
  <c r="AC28" i="42" s="1"/>
  <c r="AB28" i="42" a="1"/>
  <c r="AB28" i="42" s="1"/>
  <c r="AA28" i="42" a="1"/>
  <c r="AA28" i="42" s="1"/>
  <c r="AA27" i="42" s="1"/>
  <c r="Z28" i="42" a="1"/>
  <c r="Z28" i="42" s="1"/>
  <c r="Z27" i="42" s="1"/>
  <c r="Y28" i="42" a="1"/>
  <c r="Y28" i="42"/>
  <c r="Y27" i="42" s="1"/>
  <c r="X28" i="42" a="1"/>
  <c r="X28" i="42"/>
  <c r="W28" i="42" a="1"/>
  <c r="W28" i="42" s="1"/>
  <c r="V28" i="42" a="1"/>
  <c r="V28" i="42" s="1"/>
  <c r="V27" i="42" s="1"/>
  <c r="U28" i="42" a="1"/>
  <c r="U28" i="42" s="1"/>
  <c r="T28" i="42" a="1"/>
  <c r="T28" i="42" s="1"/>
  <c r="S28" i="42" a="1"/>
  <c r="S28" i="42" s="1"/>
  <c r="R28" i="42" a="1"/>
  <c r="R28" i="42" s="1"/>
  <c r="R27" i="42" s="1"/>
  <c r="Q28" i="42" a="1"/>
  <c r="Q28" i="42" s="1"/>
  <c r="P28" i="42" a="1"/>
  <c r="P28" i="42" s="1"/>
  <c r="P27" i="42" s="1"/>
  <c r="O28" i="42" a="1"/>
  <c r="O28" i="42" s="1"/>
  <c r="N28" i="42" a="1"/>
  <c r="N28" i="42" s="1"/>
  <c r="M28" i="42" a="1"/>
  <c r="M28" i="42"/>
  <c r="M27" i="42" s="1"/>
  <c r="L28" i="42" a="1"/>
  <c r="L28" i="42" s="1"/>
  <c r="L27" i="42" s="1"/>
  <c r="K28" i="42" a="1"/>
  <c r="K28" i="42" s="1"/>
  <c r="K27" i="42" s="1"/>
  <c r="J28" i="42" a="1"/>
  <c r="J28" i="42" s="1"/>
  <c r="I28" i="42" a="1"/>
  <c r="I28" i="42" s="1"/>
  <c r="I27" i="42" s="1"/>
  <c r="H28" i="42" a="1"/>
  <c r="H28" i="42" s="1"/>
  <c r="G28" i="42" a="1"/>
  <c r="G28" i="42" s="1"/>
  <c r="F28" i="42" a="1"/>
  <c r="F28" i="42" s="1"/>
  <c r="F27" i="42" s="1"/>
  <c r="E28" i="42" a="1"/>
  <c r="E28" i="42" s="1"/>
  <c r="AP27" i="42"/>
  <c r="AD27" i="42"/>
  <c r="J27" i="42"/>
  <c r="AR26" i="42" a="1"/>
  <c r="AR26" i="42" s="1"/>
  <c r="AQ26" i="42" a="1"/>
  <c r="AQ26" i="42" s="1"/>
  <c r="AP26" i="42" a="1"/>
  <c r="AP26" i="42" s="1"/>
  <c r="AO26" i="42" a="1"/>
  <c r="AO26" i="42"/>
  <c r="AO24" i="42" s="1"/>
  <c r="AN26" i="42" a="1"/>
  <c r="AN26" i="42" s="1"/>
  <c r="AM26" i="42" a="1"/>
  <c r="AM26" i="42" s="1"/>
  <c r="AL26" i="42" a="1"/>
  <c r="AL26" i="42" s="1"/>
  <c r="AK26" i="42" a="1"/>
  <c r="AK26" i="42" s="1"/>
  <c r="AJ26" i="42" a="1"/>
  <c r="AJ26" i="42" s="1"/>
  <c r="AI26" i="42" a="1"/>
  <c r="AI26" i="42" s="1"/>
  <c r="AH26" i="42" a="1"/>
  <c r="AH26" i="42" s="1"/>
  <c r="AG26" i="42" a="1"/>
  <c r="AG26" i="42"/>
  <c r="AF26" i="42" a="1"/>
  <c r="AF26" i="42"/>
  <c r="AE26" i="42" a="1"/>
  <c r="AE26" i="42" s="1"/>
  <c r="AD26" i="42" a="1"/>
  <c r="AD26" i="42" s="1"/>
  <c r="AC26" i="42" a="1"/>
  <c r="AC26" i="42"/>
  <c r="AB26" i="42" a="1"/>
  <c r="AB26" i="42" s="1"/>
  <c r="AA26" i="42" a="1"/>
  <c r="AA26" i="42" s="1"/>
  <c r="Z26" i="42" a="1"/>
  <c r="Z26" i="42" s="1"/>
  <c r="Y26" i="42" a="1"/>
  <c r="Y26" i="42" s="1"/>
  <c r="X26" i="42" a="1"/>
  <c r="X26" i="42"/>
  <c r="X24" i="42" s="1"/>
  <c r="W26" i="42" a="1"/>
  <c r="W26" i="42"/>
  <c r="V26" i="42" a="1"/>
  <c r="V26" i="42" s="1"/>
  <c r="U26" i="42" a="1"/>
  <c r="U26" i="42" s="1"/>
  <c r="T26" i="42" a="1"/>
  <c r="T26" i="42" s="1"/>
  <c r="T24" i="42" s="1"/>
  <c r="S26" i="42" a="1"/>
  <c r="S26" i="42" s="1"/>
  <c r="R26" i="42" a="1"/>
  <c r="R26" i="42" s="1"/>
  <c r="Q26" i="42" a="1"/>
  <c r="Q26" i="42" s="1"/>
  <c r="P26" i="42" a="1"/>
  <c r="P26" i="42" s="1"/>
  <c r="O26" i="42" a="1"/>
  <c r="O26" i="42" s="1"/>
  <c r="N26" i="42" a="1"/>
  <c r="N26" i="42" s="1"/>
  <c r="N24" i="42" s="1"/>
  <c r="M26" i="42" a="1"/>
  <c r="M26" i="42" s="1"/>
  <c r="L26" i="42" a="1"/>
  <c r="L26" i="42" s="1"/>
  <c r="K26" i="42" a="1"/>
  <c r="K26" i="42" s="1"/>
  <c r="J26" i="42" a="1"/>
  <c r="J26" i="42" s="1"/>
  <c r="I26" i="42" a="1"/>
  <c r="I26" i="42"/>
  <c r="H26" i="42" a="1"/>
  <c r="H26" i="42" s="1"/>
  <c r="G26" i="42" a="1"/>
  <c r="G26" i="42" s="1"/>
  <c r="F26" i="42" a="1"/>
  <c r="F26" i="42" s="1"/>
  <c r="E26" i="42" a="1"/>
  <c r="E26" i="42" s="1"/>
  <c r="AR25" i="42" a="1"/>
  <c r="AR25" i="42" s="1"/>
  <c r="AQ25" i="42" a="1"/>
  <c r="AQ25" i="42" s="1"/>
  <c r="AQ24" i="42" s="1"/>
  <c r="AP25" i="42" a="1"/>
  <c r="AP25" i="42" s="1"/>
  <c r="AP24" i="42" s="1"/>
  <c r="AO25" i="42" a="1"/>
  <c r="AO25" i="42"/>
  <c r="AN25" i="42" a="1"/>
  <c r="AN25" i="42"/>
  <c r="AN24" i="42" s="1"/>
  <c r="AM25" i="42" a="1"/>
  <c r="AM25" i="42" s="1"/>
  <c r="AL25" i="42" a="1"/>
  <c r="AL25" i="42" s="1"/>
  <c r="AK25" i="42" a="1"/>
  <c r="AK25" i="42"/>
  <c r="AK24" i="42" s="1"/>
  <c r="AJ25" i="42" a="1"/>
  <c r="AJ25" i="42" s="1"/>
  <c r="AJ24" i="42" s="1"/>
  <c r="AI25" i="42" a="1"/>
  <c r="AI25" i="42" s="1"/>
  <c r="AH25" i="42" a="1"/>
  <c r="AH25" i="42" s="1"/>
  <c r="AG25" i="42" a="1"/>
  <c r="AG25" i="42" s="1"/>
  <c r="AG24" i="42" s="1"/>
  <c r="AF25" i="42" a="1"/>
  <c r="AF25" i="42"/>
  <c r="AE25" i="42" a="1"/>
  <c r="AE25" i="42"/>
  <c r="AE24" i="42" s="1"/>
  <c r="AD25" i="42" a="1"/>
  <c r="AD25" i="42" s="1"/>
  <c r="AC25" i="42" a="1"/>
  <c r="AC25" i="42" s="1"/>
  <c r="AB25" i="42" a="1"/>
  <c r="AB25" i="42" s="1"/>
  <c r="AB24" i="42" s="1"/>
  <c r="AA25" i="42" a="1"/>
  <c r="AA25" i="42" s="1"/>
  <c r="AA24" i="42" s="1"/>
  <c r="Z25" i="42" a="1"/>
  <c r="Z25" i="42" s="1"/>
  <c r="Z24" i="42" s="1"/>
  <c r="Y25" i="42" a="1"/>
  <c r="Y25" i="42" s="1"/>
  <c r="Y24" i="42" s="1"/>
  <c r="X25" i="42" a="1"/>
  <c r="X25" i="42" s="1"/>
  <c r="W25" i="42" a="1"/>
  <c r="W25" i="42" s="1"/>
  <c r="V25" i="42" a="1"/>
  <c r="V25" i="42" s="1"/>
  <c r="U25" i="42" a="1"/>
  <c r="U25" i="42" s="1"/>
  <c r="T25" i="42" a="1"/>
  <c r="T25" i="42" s="1"/>
  <c r="S25" i="42" a="1"/>
  <c r="S25" i="42" s="1"/>
  <c r="R25" i="42" a="1"/>
  <c r="R25" i="42" s="1"/>
  <c r="R24" i="42" s="1"/>
  <c r="Q25" i="42" a="1"/>
  <c r="Q25" i="42"/>
  <c r="Q24" i="42" s="1"/>
  <c r="P25" i="42" a="1"/>
  <c r="P25" i="42" s="1"/>
  <c r="P24" i="42" s="1"/>
  <c r="O25" i="42" a="1"/>
  <c r="O25" i="42" s="1"/>
  <c r="N25" i="42" a="1"/>
  <c r="N25" i="42" s="1"/>
  <c r="M25" i="42" a="1"/>
  <c r="M25" i="42" s="1"/>
  <c r="M24" i="42" s="1"/>
  <c r="L25" i="42" a="1"/>
  <c r="L25" i="42" s="1"/>
  <c r="K25" i="42" a="1"/>
  <c r="K25" i="42" s="1"/>
  <c r="J25" i="42" a="1"/>
  <c r="J25" i="42" s="1"/>
  <c r="I25" i="42" a="1"/>
  <c r="I25" i="42"/>
  <c r="H25" i="42" a="1"/>
  <c r="H25" i="42"/>
  <c r="H24" i="42" s="1"/>
  <c r="G25" i="42" a="1"/>
  <c r="G25" i="42" s="1"/>
  <c r="F25" i="42" a="1"/>
  <c r="F25" i="42" s="1"/>
  <c r="F24" i="42" s="1"/>
  <c r="E25" i="42" a="1"/>
  <c r="E25" i="42"/>
  <c r="AH24" i="42"/>
  <c r="V24" i="42"/>
  <c r="AR23" i="42" a="1"/>
  <c r="AR23" i="42" s="1"/>
  <c r="AQ23" i="42" a="1"/>
  <c r="AQ23" i="42" s="1"/>
  <c r="AP23" i="42" a="1"/>
  <c r="AP23" i="42" s="1"/>
  <c r="AO23" i="42" a="1"/>
  <c r="AO23" i="42" s="1"/>
  <c r="AN23" i="42" a="1"/>
  <c r="AN23" i="42" s="1"/>
  <c r="AM23" i="42" a="1"/>
  <c r="AM23" i="42"/>
  <c r="AL23" i="42" a="1"/>
  <c r="AL23" i="42" s="1"/>
  <c r="AK23" i="42" a="1"/>
  <c r="AK23" i="42" s="1"/>
  <c r="AJ23" i="42" a="1"/>
  <c r="AJ23" i="42" s="1"/>
  <c r="AI23" i="42" a="1"/>
  <c r="AI23" i="42" s="1"/>
  <c r="AH23" i="42" a="1"/>
  <c r="AH23" i="42" s="1"/>
  <c r="AG23" i="42" a="1"/>
  <c r="AG23" i="42" s="1"/>
  <c r="AF23" i="42" a="1"/>
  <c r="AF23" i="42" s="1"/>
  <c r="AE23" i="42" a="1"/>
  <c r="AE23" i="42" s="1"/>
  <c r="AD23" i="42" a="1"/>
  <c r="AD23" i="42" s="1"/>
  <c r="AC23" i="42" a="1"/>
  <c r="AC23" i="42" s="1"/>
  <c r="AB23" i="42" a="1"/>
  <c r="AB23" i="42" s="1"/>
  <c r="AA23" i="42" a="1"/>
  <c r="AA23" i="42" s="1"/>
  <c r="Z23" i="42" a="1"/>
  <c r="Z23" i="42" s="1"/>
  <c r="Y23" i="42" a="1"/>
  <c r="Y23" i="42"/>
  <c r="X23" i="42" a="1"/>
  <c r="X23" i="42"/>
  <c r="W23" i="42" a="1"/>
  <c r="W23" i="42" s="1"/>
  <c r="V23" i="42" a="1"/>
  <c r="V23" i="42" s="1"/>
  <c r="V21" i="42" s="1"/>
  <c r="U23" i="42" a="1"/>
  <c r="U23" i="42" s="1"/>
  <c r="T23" i="42" a="1"/>
  <c r="T23" i="42" s="1"/>
  <c r="S23" i="42" a="1"/>
  <c r="S23" i="42"/>
  <c r="R23" i="42" a="1"/>
  <c r="R23" i="42" s="1"/>
  <c r="Q23" i="42" a="1"/>
  <c r="Q23" i="42" s="1"/>
  <c r="P23" i="42" a="1"/>
  <c r="P23" i="42"/>
  <c r="O23" i="42" a="1"/>
  <c r="O23" i="42"/>
  <c r="N23" i="42" a="1"/>
  <c r="N23" i="42" s="1"/>
  <c r="M23" i="42" a="1"/>
  <c r="M23" i="42" s="1"/>
  <c r="L23" i="42" a="1"/>
  <c r="L23" i="42" s="1"/>
  <c r="K23" i="42" a="1"/>
  <c r="K23" i="42" s="1"/>
  <c r="J23" i="42" a="1"/>
  <c r="J23" i="42" s="1"/>
  <c r="J21" i="42" s="1"/>
  <c r="I23" i="42" a="1"/>
  <c r="I23" i="42" s="1"/>
  <c r="H23" i="42" a="1"/>
  <c r="H23" i="42" s="1"/>
  <c r="G23" i="42" a="1"/>
  <c r="G23" i="42"/>
  <c r="F23" i="42" a="1"/>
  <c r="F23" i="42" s="1"/>
  <c r="E23" i="42" a="1"/>
  <c r="E23" i="42" s="1"/>
  <c r="AR22" i="42" a="1"/>
  <c r="AR22" i="42" s="1"/>
  <c r="AQ22" i="42" a="1"/>
  <c r="AQ22" i="42" s="1"/>
  <c r="AP22" i="42" a="1"/>
  <c r="AP22" i="42" s="1"/>
  <c r="AO22" i="42" a="1"/>
  <c r="AO22" i="42" s="1"/>
  <c r="AN22" i="42" a="1"/>
  <c r="AN22" i="42" s="1"/>
  <c r="AN21" i="42" s="1"/>
  <c r="AM22" i="42" a="1"/>
  <c r="AM22" i="42" s="1"/>
  <c r="AL22" i="42" a="1"/>
  <c r="AL22" i="42" s="1"/>
  <c r="AL21" i="42" s="1"/>
  <c r="AK22" i="42" a="1"/>
  <c r="AK22" i="42" s="1"/>
  <c r="AJ22" i="42" a="1"/>
  <c r="AJ22" i="42" s="1"/>
  <c r="AI22" i="42" a="1"/>
  <c r="AI22" i="42" s="1"/>
  <c r="AH22" i="42" a="1"/>
  <c r="AH22" i="42" s="1"/>
  <c r="AG22" i="42" a="1"/>
  <c r="AG22" i="42"/>
  <c r="AF22" i="42" a="1"/>
  <c r="AF22" i="42"/>
  <c r="AF21" i="42" s="1"/>
  <c r="AE22" i="42" a="1"/>
  <c r="AE22" i="42" s="1"/>
  <c r="AE21" i="42" s="1"/>
  <c r="AD22" i="42" a="1"/>
  <c r="AD22" i="42" s="1"/>
  <c r="AD21" i="42" s="1"/>
  <c r="AC22" i="42" a="1"/>
  <c r="AC22" i="42" s="1"/>
  <c r="AC21" i="42" s="1"/>
  <c r="AB22" i="42" a="1"/>
  <c r="AB22" i="42" s="1"/>
  <c r="AA22" i="42" a="1"/>
  <c r="AA22" i="42"/>
  <c r="Z22" i="42" a="1"/>
  <c r="Z22" i="42" s="1"/>
  <c r="Y22" i="42" a="1"/>
  <c r="Y22" i="42" s="1"/>
  <c r="Y21" i="42" s="1"/>
  <c r="X22" i="42" a="1"/>
  <c r="X22" i="42"/>
  <c r="X21" i="42" s="1"/>
  <c r="W22" i="42" a="1"/>
  <c r="W22" i="42"/>
  <c r="W21" i="42" s="1"/>
  <c r="V22" i="42" a="1"/>
  <c r="V22" i="42" s="1"/>
  <c r="U22" i="42" a="1"/>
  <c r="U22" i="42" s="1"/>
  <c r="U21" i="42" s="1"/>
  <c r="T22" i="42" a="1"/>
  <c r="T22" i="42" s="1"/>
  <c r="T21" i="42" s="1"/>
  <c r="S22" i="42" a="1"/>
  <c r="S22" i="42" s="1"/>
  <c r="R22" i="42" a="1"/>
  <c r="R22" i="42" s="1"/>
  <c r="R21" i="42" s="1"/>
  <c r="Q22" i="42" a="1"/>
  <c r="Q22" i="42" s="1"/>
  <c r="P22" i="42" a="1"/>
  <c r="P22" i="42" s="1"/>
  <c r="P21" i="42" s="1"/>
  <c r="O22" i="42" a="1"/>
  <c r="O22" i="42"/>
  <c r="N22" i="42" a="1"/>
  <c r="N22" i="42" s="1"/>
  <c r="M22" i="42" a="1"/>
  <c r="M22" i="42" s="1"/>
  <c r="M21" i="42" s="1"/>
  <c r="L22" i="42" a="1"/>
  <c r="L22" i="42" s="1"/>
  <c r="K22" i="42" a="1"/>
  <c r="K22" i="42" s="1"/>
  <c r="K21" i="42" s="1"/>
  <c r="J22" i="42" a="1"/>
  <c r="J22" i="42" s="1"/>
  <c r="I22" i="42" a="1"/>
  <c r="I22" i="42" s="1"/>
  <c r="I21" i="42" s="1"/>
  <c r="H22" i="42" a="1"/>
  <c r="H22" i="42" s="1"/>
  <c r="H21" i="42" s="1"/>
  <c r="G22" i="42" a="1"/>
  <c r="G22" i="42" s="1"/>
  <c r="F22" i="42" a="1"/>
  <c r="F22" i="42" s="1"/>
  <c r="E22" i="42" a="1"/>
  <c r="E22" i="42" s="1"/>
  <c r="AQ21" i="42"/>
  <c r="AH21" i="42"/>
  <c r="Z21" i="42"/>
  <c r="F21" i="42"/>
  <c r="AR20" i="42" a="1"/>
  <c r="AR20" i="42" s="1"/>
  <c r="AQ20" i="42" a="1"/>
  <c r="AQ20" i="42" s="1"/>
  <c r="AP20" i="42" a="1"/>
  <c r="AP20" i="42" s="1"/>
  <c r="AO20" i="42" a="1"/>
  <c r="AO20" i="42"/>
  <c r="AN20" i="42" a="1"/>
  <c r="AN20" i="42"/>
  <c r="AM20" i="42" a="1"/>
  <c r="AM20" i="42" s="1"/>
  <c r="AL20" i="42" a="1"/>
  <c r="AL20" i="42" s="1"/>
  <c r="AK20" i="42" a="1"/>
  <c r="AK20" i="42"/>
  <c r="AJ20" i="42" a="1"/>
  <c r="AJ20" i="42" s="1"/>
  <c r="AI20" i="42" a="1"/>
  <c r="AI20" i="42" s="1"/>
  <c r="AH20" i="42" a="1"/>
  <c r="AH20" i="42" s="1"/>
  <c r="AG20" i="42" a="1"/>
  <c r="AG20" i="42" s="1"/>
  <c r="AG18" i="42" s="1"/>
  <c r="AF20" i="42" a="1"/>
  <c r="AF20" i="42"/>
  <c r="AE20" i="42" a="1"/>
  <c r="AE20" i="42"/>
  <c r="AD20" i="42" a="1"/>
  <c r="AD20" i="42" s="1"/>
  <c r="AC20" i="42" a="1"/>
  <c r="AC20" i="42" s="1"/>
  <c r="AB20" i="42" a="1"/>
  <c r="AB20" i="42" s="1"/>
  <c r="AA20" i="42" a="1"/>
  <c r="AA20" i="42" s="1"/>
  <c r="Z20" i="42" a="1"/>
  <c r="Z20" i="42" s="1"/>
  <c r="Y20" i="42" a="1"/>
  <c r="Y20" i="42" s="1"/>
  <c r="X20" i="42" a="1"/>
  <c r="X20" i="42" s="1"/>
  <c r="W20" i="42" a="1"/>
  <c r="W20" i="42" s="1"/>
  <c r="V20" i="42" a="1"/>
  <c r="V20" i="42" s="1"/>
  <c r="U20" i="42" a="1"/>
  <c r="U20" i="42" s="1"/>
  <c r="T20" i="42" a="1"/>
  <c r="T20" i="42"/>
  <c r="S20" i="42" a="1"/>
  <c r="S20" i="42"/>
  <c r="R20" i="42" a="1"/>
  <c r="R20" i="42" s="1"/>
  <c r="Q20" i="42" a="1"/>
  <c r="Q20" i="42" s="1"/>
  <c r="P20" i="42" a="1"/>
  <c r="P20" i="42" s="1"/>
  <c r="O20" i="42" a="1"/>
  <c r="O20" i="42" s="1"/>
  <c r="N20" i="42" a="1"/>
  <c r="N20" i="42" s="1"/>
  <c r="M20" i="42" a="1"/>
  <c r="M20" i="42" s="1"/>
  <c r="L20" i="42" a="1"/>
  <c r="L20" i="42" s="1"/>
  <c r="K20" i="42" a="1"/>
  <c r="K20" i="42" s="1"/>
  <c r="J20" i="42" a="1"/>
  <c r="J20" i="42" s="1"/>
  <c r="I20" i="42" a="1"/>
  <c r="I20" i="42"/>
  <c r="H20" i="42" a="1"/>
  <c r="H20" i="42"/>
  <c r="G20" i="42" a="1"/>
  <c r="G20" i="42" s="1"/>
  <c r="F20" i="42" a="1"/>
  <c r="F20" i="42" s="1"/>
  <c r="E20" i="42" a="1"/>
  <c r="E20" i="42"/>
  <c r="AR19" i="42" a="1"/>
  <c r="AR19" i="42" s="1"/>
  <c r="AR18" i="42" s="1"/>
  <c r="AQ19" i="42" a="1"/>
  <c r="AQ19" i="42" s="1"/>
  <c r="AQ18" i="42" s="1"/>
  <c r="AP19" i="42" a="1"/>
  <c r="AP19" i="42" s="1"/>
  <c r="AP18" i="42" s="1"/>
  <c r="AO19" i="42" a="1"/>
  <c r="AO19" i="42" s="1"/>
  <c r="AN19" i="42" a="1"/>
  <c r="AN19" i="42" s="1"/>
  <c r="AN18" i="42" s="1"/>
  <c r="AM19" i="42" a="1"/>
  <c r="AM19" i="42" s="1"/>
  <c r="AM18" i="42" s="1"/>
  <c r="AL19" i="42" a="1"/>
  <c r="AL19" i="42" s="1"/>
  <c r="AK19" i="42" a="1"/>
  <c r="AK19" i="42"/>
  <c r="AK18" i="42" s="1"/>
  <c r="AJ19" i="42" a="1"/>
  <c r="AJ19" i="42"/>
  <c r="AI19" i="42" a="1"/>
  <c r="AI19" i="42" s="1"/>
  <c r="AH19" i="42" a="1"/>
  <c r="AH19" i="42" s="1"/>
  <c r="AH18" i="42" s="1"/>
  <c r="AG19" i="42" a="1"/>
  <c r="AG19" i="42" s="1"/>
  <c r="AF19" i="42" a="1"/>
  <c r="AF19" i="42" s="1"/>
  <c r="AE19" i="42" a="1"/>
  <c r="AE19" i="42"/>
  <c r="AE18" i="42" s="1"/>
  <c r="AD19" i="42" a="1"/>
  <c r="AD19" i="42" s="1"/>
  <c r="AC19" i="42" a="1"/>
  <c r="AC19" i="42" s="1"/>
  <c r="AC18" i="42" s="1"/>
  <c r="AB19" i="42" a="1"/>
  <c r="AB19" i="42" s="1"/>
  <c r="AB18" i="42" s="1"/>
  <c r="AA19" i="42" a="1"/>
  <c r="AA19" i="42" s="1"/>
  <c r="Z19" i="42" a="1"/>
  <c r="Z19" i="42" s="1"/>
  <c r="Z18" i="42" s="1"/>
  <c r="Y19" i="42" a="1"/>
  <c r="Y19" i="42"/>
  <c r="Y18" i="42" s="1"/>
  <c r="X19" i="42" a="1"/>
  <c r="X19" i="42" s="1"/>
  <c r="X18" i="42" s="1"/>
  <c r="W19" i="42" a="1"/>
  <c r="W19" i="42" s="1"/>
  <c r="V19" i="42" a="1"/>
  <c r="V19" i="42" s="1"/>
  <c r="V18" i="42" s="1"/>
  <c r="U19" i="42" a="1"/>
  <c r="U19" i="42" s="1"/>
  <c r="U18" i="42" s="1"/>
  <c r="T19" i="42" a="1"/>
  <c r="T19" i="42"/>
  <c r="S19" i="42" a="1"/>
  <c r="S19" i="42"/>
  <c r="S18" i="42" s="1"/>
  <c r="R19" i="42" a="1"/>
  <c r="R19" i="42" s="1"/>
  <c r="Q19" i="42" a="1"/>
  <c r="Q19" i="42" s="1"/>
  <c r="P19" i="42" a="1"/>
  <c r="P19" i="42" s="1"/>
  <c r="P18" i="42" s="1"/>
  <c r="O19" i="42" a="1"/>
  <c r="O19" i="42" s="1"/>
  <c r="N19" i="42" a="1"/>
  <c r="N19" i="42" s="1"/>
  <c r="M19" i="42" a="1"/>
  <c r="M19" i="42" s="1"/>
  <c r="M18" i="42" s="1"/>
  <c r="L19" i="42" a="1"/>
  <c r="L19" i="42" s="1"/>
  <c r="K19" i="42" a="1"/>
  <c r="K19" i="42" s="1"/>
  <c r="J19" i="42" a="1"/>
  <c r="J19" i="42" s="1"/>
  <c r="J18" i="42" s="1"/>
  <c r="I19" i="42" a="1"/>
  <c r="I19" i="42" s="1"/>
  <c r="H19" i="42" a="1"/>
  <c r="H19" i="42" s="1"/>
  <c r="H18" i="42" s="1"/>
  <c r="G19" i="42" a="1"/>
  <c r="G19" i="42"/>
  <c r="F19" i="42" a="1"/>
  <c r="F19" i="42" s="1"/>
  <c r="E19" i="42" a="1"/>
  <c r="E19" i="42" s="1"/>
  <c r="E18" i="42" s="1"/>
  <c r="AL18" i="42"/>
  <c r="AD18" i="42"/>
  <c r="T18" i="42"/>
  <c r="N18" i="42"/>
  <c r="AR17" i="42" a="1"/>
  <c r="AR17" i="42"/>
  <c r="AQ17" i="42" a="1"/>
  <c r="AQ17" i="42" s="1"/>
  <c r="AP17" i="42" a="1"/>
  <c r="AP17" i="42" s="1"/>
  <c r="AO17" i="42" a="1"/>
  <c r="AO17" i="42"/>
  <c r="AN17" i="42" a="1"/>
  <c r="AN17" i="42" s="1"/>
  <c r="AM17" i="42" a="1"/>
  <c r="AM17" i="42" s="1"/>
  <c r="AL17" i="42" a="1"/>
  <c r="AL17" i="42" s="1"/>
  <c r="AK17" i="42" a="1"/>
  <c r="AK17" i="42" s="1"/>
  <c r="AJ17" i="42" a="1"/>
  <c r="AJ17" i="42" s="1"/>
  <c r="AI17" i="42" a="1"/>
  <c r="AI17" i="42" s="1"/>
  <c r="AH17" i="42" a="1"/>
  <c r="AH17" i="42" s="1"/>
  <c r="AH15" i="42" s="1"/>
  <c r="AG17" i="42" a="1"/>
  <c r="AG17" i="42"/>
  <c r="AF17" i="42" a="1"/>
  <c r="AF17" i="42"/>
  <c r="AE17" i="42" a="1"/>
  <c r="AE17" i="42" s="1"/>
  <c r="AD17" i="42" a="1"/>
  <c r="AD17" i="42" s="1"/>
  <c r="AC17" i="42" a="1"/>
  <c r="AC17" i="42" s="1"/>
  <c r="AB17" i="42" a="1"/>
  <c r="AB17" i="42" s="1"/>
  <c r="AA17" i="42" a="1"/>
  <c r="AA17" i="42" s="1"/>
  <c r="Z17" i="42" a="1"/>
  <c r="Z17" i="42" s="1"/>
  <c r="Y17" i="42" a="1"/>
  <c r="Y17" i="42"/>
  <c r="X17" i="42" a="1"/>
  <c r="X17" i="42"/>
  <c r="W17" i="42" a="1"/>
  <c r="W17" i="42"/>
  <c r="V17" i="42" a="1"/>
  <c r="V17" i="42" s="1"/>
  <c r="U17" i="42" a="1"/>
  <c r="U17" i="42" s="1"/>
  <c r="T17" i="42" a="1"/>
  <c r="T17" i="42" s="1"/>
  <c r="S17" i="42" a="1"/>
  <c r="S17" i="42" s="1"/>
  <c r="R17" i="42" a="1"/>
  <c r="R17" i="42" s="1"/>
  <c r="Q17" i="42" a="1"/>
  <c r="Q17" i="42" s="1"/>
  <c r="P17" i="42" a="1"/>
  <c r="P17" i="42" s="1"/>
  <c r="O17" i="42" a="1"/>
  <c r="O17" i="42"/>
  <c r="N17" i="42" a="1"/>
  <c r="N17" i="42" s="1"/>
  <c r="M17" i="42" a="1"/>
  <c r="M17" i="42" s="1"/>
  <c r="L17" i="42" a="1"/>
  <c r="L17" i="42" s="1"/>
  <c r="K17" i="42" a="1"/>
  <c r="K17" i="42" s="1"/>
  <c r="J17" i="42" a="1"/>
  <c r="J17" i="42" s="1"/>
  <c r="I17" i="42" a="1"/>
  <c r="I17" i="42" s="1"/>
  <c r="H17" i="42" a="1"/>
  <c r="H17" i="42" s="1"/>
  <c r="G17" i="42" a="1"/>
  <c r="G17" i="42" s="1"/>
  <c r="F17" i="42" a="1"/>
  <c r="F17" i="42" s="1"/>
  <c r="F15" i="42" s="1"/>
  <c r="E17" i="42" a="1"/>
  <c r="E17" i="42" s="1"/>
  <c r="AR16" i="42" a="1"/>
  <c r="AR16" i="42" s="1"/>
  <c r="AR15" i="42" s="1"/>
  <c r="AQ16" i="42" a="1"/>
  <c r="AQ16" i="42"/>
  <c r="AP16" i="42" a="1"/>
  <c r="AP16" i="42" s="1"/>
  <c r="AO16" i="42" a="1"/>
  <c r="AO16" i="42" s="1"/>
  <c r="AO15" i="42" s="1"/>
  <c r="AN16" i="42" a="1"/>
  <c r="AN16" i="42" s="1"/>
  <c r="AN15" i="42" s="1"/>
  <c r="AM16" i="42" a="1"/>
  <c r="AM16" i="42" s="1"/>
  <c r="AL16" i="42" a="1"/>
  <c r="AL16" i="42" s="1"/>
  <c r="AK16" i="42" a="1"/>
  <c r="AK16" i="42" s="1"/>
  <c r="AJ16" i="42" a="1"/>
  <c r="AJ16" i="42" s="1"/>
  <c r="AI16" i="42" a="1"/>
  <c r="AI16" i="42" s="1"/>
  <c r="AI15" i="42" s="1"/>
  <c r="AH16" i="42" a="1"/>
  <c r="AH16" i="42" s="1"/>
  <c r="AG16" i="42" a="1"/>
  <c r="AG16" i="42" s="1"/>
  <c r="AF16" i="42" a="1"/>
  <c r="AF16" i="42" s="1"/>
  <c r="AF15" i="42" s="1"/>
  <c r="AE16" i="42" a="1"/>
  <c r="AE16" i="42" s="1"/>
  <c r="AD16" i="42" a="1"/>
  <c r="AD16" i="42" s="1"/>
  <c r="AD15" i="42" s="1"/>
  <c r="AC16" i="42" a="1"/>
  <c r="AC16" i="42"/>
  <c r="AC15" i="42" s="1"/>
  <c r="AB16" i="42" a="1"/>
  <c r="AB16" i="42" s="1"/>
  <c r="AA16" i="42" a="1"/>
  <c r="AA16" i="42" s="1"/>
  <c r="Z16" i="42" a="1"/>
  <c r="Z16" i="42" s="1"/>
  <c r="Y16" i="42" a="1"/>
  <c r="Y16" i="42" s="1"/>
  <c r="X16" i="42" a="1"/>
  <c r="X16" i="42"/>
  <c r="X15" i="42" s="1"/>
  <c r="W16" i="42" a="1"/>
  <c r="W16" i="42"/>
  <c r="V16" i="42" a="1"/>
  <c r="V16" i="42" s="1"/>
  <c r="U16" i="42" a="1"/>
  <c r="U16" i="42" s="1"/>
  <c r="T16" i="42" a="1"/>
  <c r="T16" i="42" s="1"/>
  <c r="S16" i="42" a="1"/>
  <c r="S16" i="42" s="1"/>
  <c r="S15" i="42" s="1"/>
  <c r="R16" i="42" a="1"/>
  <c r="R16" i="42" s="1"/>
  <c r="Q16" i="42" a="1"/>
  <c r="Q16" i="42" s="1"/>
  <c r="Q15" i="42" s="1"/>
  <c r="P16" i="42" a="1"/>
  <c r="P16" i="42" s="1"/>
  <c r="O16" i="42" a="1"/>
  <c r="O16" i="42"/>
  <c r="O15" i="42" s="1"/>
  <c r="N16" i="42" a="1"/>
  <c r="N16" i="42" s="1"/>
  <c r="M16" i="42" a="1"/>
  <c r="M16" i="42" s="1"/>
  <c r="L16" i="42" a="1"/>
  <c r="L16" i="42"/>
  <c r="K16" i="42" a="1"/>
  <c r="K16" i="42"/>
  <c r="J16" i="42" a="1"/>
  <c r="J16" i="42" s="1"/>
  <c r="J15" i="42" s="1"/>
  <c r="I16" i="42" a="1"/>
  <c r="I16" i="42" s="1"/>
  <c r="H16" i="42" a="1"/>
  <c r="H16" i="42" s="1"/>
  <c r="G16" i="42" a="1"/>
  <c r="G16" i="42" s="1"/>
  <c r="F16" i="42" a="1"/>
  <c r="F16" i="42" s="1"/>
  <c r="E16" i="42" a="1"/>
  <c r="E16" i="42" s="1"/>
  <c r="AK15" i="42"/>
  <c r="AB15" i="42"/>
  <c r="V15" i="42"/>
  <c r="N15" i="42"/>
  <c r="AR11" i="42" a="1"/>
  <c r="AR11" i="42" s="1"/>
  <c r="AQ11" i="42" a="1"/>
  <c r="AQ11" i="42" s="1"/>
  <c r="AP11" i="42" a="1"/>
  <c r="AP11" i="42" s="1"/>
  <c r="AO11" i="42" a="1"/>
  <c r="AO11" i="42" s="1"/>
  <c r="AN11" i="42" a="1"/>
  <c r="AN11" i="42" s="1"/>
  <c r="AM11" i="42" a="1"/>
  <c r="AM11" i="42" s="1"/>
  <c r="AL11" i="42" a="1"/>
  <c r="AL11" i="42" s="1"/>
  <c r="AK11" i="42" a="1"/>
  <c r="AK11" i="42" s="1"/>
  <c r="AJ11" i="42" a="1"/>
  <c r="AJ11" i="42"/>
  <c r="AI11" i="42" a="1"/>
  <c r="AI11" i="42"/>
  <c r="AH11" i="42" a="1"/>
  <c r="AH11" i="42"/>
  <c r="AG11" i="42" a="1"/>
  <c r="AG11" i="42" s="1"/>
  <c r="AF11" i="42" a="1"/>
  <c r="AF11" i="42" s="1"/>
  <c r="AE11" i="42" a="1"/>
  <c r="AE11" i="42" s="1"/>
  <c r="AD11" i="42" a="1"/>
  <c r="AD11" i="42"/>
  <c r="AC11" i="42" a="1"/>
  <c r="AC11" i="42" s="1"/>
  <c r="AB11" i="42" a="1"/>
  <c r="AB11" i="42" s="1"/>
  <c r="AA11" i="42" a="1"/>
  <c r="AA11" i="42" s="1"/>
  <c r="Z11" i="42" a="1"/>
  <c r="Z11" i="42" s="1"/>
  <c r="Y11" i="42" a="1"/>
  <c r="Y11" i="42" s="1"/>
  <c r="X11" i="42" a="1"/>
  <c r="X11" i="42" s="1"/>
  <c r="W11" i="42" a="1"/>
  <c r="W11" i="42" s="1"/>
  <c r="V11" i="42" a="1"/>
  <c r="V11" i="42"/>
  <c r="U11" i="42" a="1"/>
  <c r="U11" i="42" s="1"/>
  <c r="T11" i="42" a="1"/>
  <c r="T11" i="42" s="1"/>
  <c r="S11" i="42" a="1"/>
  <c r="S11" i="42" s="1"/>
  <c r="R11" i="42" a="1"/>
  <c r="R11" i="42" s="1"/>
  <c r="Q11" i="42" a="1"/>
  <c r="Q11" i="42" s="1"/>
  <c r="P11" i="42" a="1"/>
  <c r="P11" i="42"/>
  <c r="O11" i="42" a="1"/>
  <c r="O11" i="42" s="1"/>
  <c r="N11" i="42" a="1"/>
  <c r="N11" i="42" s="1"/>
  <c r="N9" i="42" s="1"/>
  <c r="M11" i="42" a="1"/>
  <c r="M11" i="42" s="1"/>
  <c r="L11" i="42" a="1"/>
  <c r="L11" i="42" s="1"/>
  <c r="K11" i="42" a="1"/>
  <c r="K11" i="42" s="1"/>
  <c r="J11" i="42" a="1"/>
  <c r="J11" i="42"/>
  <c r="I11" i="42" a="1"/>
  <c r="I11" i="42" s="1"/>
  <c r="H11" i="42" a="1"/>
  <c r="H11" i="42" s="1"/>
  <c r="G11" i="42" a="1"/>
  <c r="G11" i="42" s="1"/>
  <c r="F11" i="42" a="1"/>
  <c r="F11" i="42" s="1"/>
  <c r="E11" i="42" a="1"/>
  <c r="E11" i="42" s="1"/>
  <c r="AR10" i="42" a="1"/>
  <c r="AR10" i="42" s="1"/>
  <c r="AQ10" i="42" a="1"/>
  <c r="AQ10" i="42" s="1"/>
  <c r="AP10" i="42" a="1"/>
  <c r="AP10" i="42"/>
  <c r="AO10" i="42" a="1"/>
  <c r="AO10" i="42" s="1"/>
  <c r="AN10" i="42" a="1"/>
  <c r="AN10" i="42" s="1"/>
  <c r="AM10" i="42" a="1"/>
  <c r="AM10" i="42" s="1"/>
  <c r="AL10" i="42" a="1"/>
  <c r="AL10" i="42"/>
  <c r="AK10" i="42" a="1"/>
  <c r="AK10" i="42" s="1"/>
  <c r="AJ10" i="42" a="1"/>
  <c r="AJ10" i="42" s="1"/>
  <c r="AJ9" i="42" s="1"/>
  <c r="AI10" i="42" a="1"/>
  <c r="AI10" i="42" s="1"/>
  <c r="AH10" i="42" a="1"/>
  <c r="AH10" i="42" s="1"/>
  <c r="AG10" i="42" a="1"/>
  <c r="AG10" i="42" s="1"/>
  <c r="AF10" i="42" a="1"/>
  <c r="AF10" i="42" s="1"/>
  <c r="AE10" i="42" a="1"/>
  <c r="AE10" i="42" s="1"/>
  <c r="AD10" i="42" a="1"/>
  <c r="AD10" i="42"/>
  <c r="AC10" i="42" a="1"/>
  <c r="AC10" i="42" s="1"/>
  <c r="AC9" i="42" s="1"/>
  <c r="AB10" i="42" a="1"/>
  <c r="AB10" i="42" s="1"/>
  <c r="AB9" i="42" s="1"/>
  <c r="AA10" i="42" a="1"/>
  <c r="AA10" i="42" s="1"/>
  <c r="AA9" i="42" s="1"/>
  <c r="Z10" i="42" a="1"/>
  <c r="Z10" i="42" s="1"/>
  <c r="Z9" i="42" s="1"/>
  <c r="Y10" i="42" a="1"/>
  <c r="Y10" i="42" s="1"/>
  <c r="Y9" i="42" s="1"/>
  <c r="X10" i="42" a="1"/>
  <c r="X10" i="42"/>
  <c r="W10" i="42" a="1"/>
  <c r="W10" i="42" s="1"/>
  <c r="V10" i="42" a="1"/>
  <c r="V10" i="42" s="1"/>
  <c r="V9" i="42" s="1"/>
  <c r="U10" i="42" a="1"/>
  <c r="U10" i="42" s="1"/>
  <c r="U9" i="42" s="1"/>
  <c r="T10" i="42" a="1"/>
  <c r="T10" i="42" s="1"/>
  <c r="S10" i="42" a="1"/>
  <c r="S10" i="42" s="1"/>
  <c r="S9" i="42" s="1"/>
  <c r="R10" i="42" a="1"/>
  <c r="R10" i="42"/>
  <c r="Q10" i="42" a="1"/>
  <c r="Q10" i="42" s="1"/>
  <c r="P10" i="42" a="1"/>
  <c r="P10" i="42" s="1"/>
  <c r="P9" i="42" s="1"/>
  <c r="O10" i="42" a="1"/>
  <c r="O10" i="42" s="1"/>
  <c r="N10" i="42" a="1"/>
  <c r="N10" i="42" s="1"/>
  <c r="M10" i="42" a="1"/>
  <c r="M10" i="42" s="1"/>
  <c r="M9" i="42" s="1"/>
  <c r="L10" i="42" a="1"/>
  <c r="L10" i="42" s="1"/>
  <c r="L9" i="42" s="1"/>
  <c r="K10" i="42" a="1"/>
  <c r="K10" i="42" s="1"/>
  <c r="K9" i="42" s="1"/>
  <c r="J10" i="42" a="1"/>
  <c r="J10" i="42"/>
  <c r="J9" i="42" s="1"/>
  <c r="I10" i="42" a="1"/>
  <c r="I10" i="42" s="1"/>
  <c r="I9" i="42" s="1"/>
  <c r="H10" i="42" a="1"/>
  <c r="H10" i="42" s="1"/>
  <c r="G10" i="42" a="1"/>
  <c r="G10" i="42" s="1"/>
  <c r="G9" i="42" s="1"/>
  <c r="F10" i="42" a="1"/>
  <c r="F10" i="42"/>
  <c r="E10" i="42" a="1"/>
  <c r="E10" i="42" s="1"/>
  <c r="AE9" i="42"/>
  <c r="O9" i="42"/>
  <c r="AE5" i="4"/>
  <c r="AE4" i="4"/>
  <c r="X36" i="42" l="1"/>
  <c r="U15" i="42"/>
  <c r="I15" i="42"/>
  <c r="K24" i="42"/>
  <c r="Q36" i="42"/>
  <c r="Y15" i="42"/>
  <c r="AI24" i="42"/>
  <c r="J24" i="42"/>
  <c r="X27" i="42"/>
  <c r="AG27" i="42"/>
  <c r="I30" i="42"/>
  <c r="AJ30" i="42"/>
  <c r="AP30" i="42"/>
  <c r="T30" i="42"/>
  <c r="U33" i="42"/>
  <c r="Y33" i="42"/>
  <c r="AB33" i="42"/>
  <c r="AI33" i="42"/>
  <c r="AR33" i="42"/>
  <c r="E36" i="42"/>
  <c r="H36" i="42"/>
  <c r="AO36" i="42"/>
  <c r="M39" i="42"/>
  <c r="AE39" i="42"/>
  <c r="G42" i="42"/>
  <c r="M42" i="42"/>
  <c r="P42" i="42"/>
  <c r="AJ42" i="42"/>
  <c r="AM42" i="42"/>
  <c r="H42" i="42"/>
  <c r="AN42" i="42"/>
  <c r="H45" i="42"/>
  <c r="P45" i="42"/>
  <c r="S45" i="42"/>
  <c r="Y45" i="42"/>
  <c r="AE45" i="42"/>
  <c r="T45" i="42"/>
  <c r="AC45" i="42"/>
  <c r="L48" i="42"/>
  <c r="O51" i="42"/>
  <c r="AP51" i="42"/>
  <c r="K69" i="42"/>
  <c r="AQ69" i="42"/>
  <c r="AK90" i="42"/>
  <c r="F9" i="42"/>
  <c r="AP9" i="42"/>
  <c r="AL9" i="42"/>
  <c r="AQ9" i="42"/>
  <c r="L15" i="42"/>
  <c r="AB21" i="42"/>
  <c r="O24" i="42"/>
  <c r="E9" i="42"/>
  <c r="W9" i="42"/>
  <c r="AF9" i="42"/>
  <c r="AI9" i="42"/>
  <c r="AR9" i="42"/>
  <c r="Z15" i="42"/>
  <c r="AL15" i="42"/>
  <c r="K18" i="42"/>
  <c r="AO18" i="42"/>
  <c r="R18" i="42"/>
  <c r="E21" i="42"/>
  <c r="AK21" i="42"/>
  <c r="AO21" i="42"/>
  <c r="L24" i="42"/>
  <c r="U24" i="42"/>
  <c r="AD24" i="42"/>
  <c r="AR24" i="42"/>
  <c r="H27" i="42"/>
  <c r="Q27" i="42"/>
  <c r="M30" i="42"/>
  <c r="R30" i="42"/>
  <c r="AA30" i="42"/>
  <c r="E33" i="42"/>
  <c r="P33" i="42"/>
  <c r="S33" i="42"/>
  <c r="AR36" i="42"/>
  <c r="AD36" i="42"/>
  <c r="H39" i="42"/>
  <c r="K39" i="42"/>
  <c r="N39" i="42"/>
  <c r="Q39" i="42"/>
  <c r="T39" i="42"/>
  <c r="AN39" i="42"/>
  <c r="AQ39" i="42"/>
  <c r="L39" i="42"/>
  <c r="AI39" i="42"/>
  <c r="AR39" i="42"/>
  <c r="K42" i="42"/>
  <c r="Y42" i="42"/>
  <c r="AH42" i="42"/>
  <c r="AQ42" i="42"/>
  <c r="F42" i="42"/>
  <c r="Q42" i="42"/>
  <c r="AI42" i="42"/>
  <c r="AL42" i="42"/>
  <c r="E45" i="42"/>
  <c r="W45" i="42"/>
  <c r="Z45" i="42"/>
  <c r="X45" i="42"/>
  <c r="AN48" i="42"/>
  <c r="S48" i="42"/>
  <c r="P51" i="42"/>
  <c r="T51" i="42"/>
  <c r="AH54" i="42"/>
  <c r="T60" i="42"/>
  <c r="L66" i="42"/>
  <c r="AD66" i="42"/>
  <c r="H75" i="42"/>
  <c r="Z87" i="42"/>
  <c r="P90" i="42"/>
  <c r="AD90" i="42"/>
  <c r="E24" i="42"/>
  <c r="AE27" i="42"/>
  <c r="L33" i="42"/>
  <c r="AM33" i="42"/>
  <c r="AG36" i="42"/>
  <c r="O39" i="42"/>
  <c r="U39" i="42"/>
  <c r="AC42" i="42"/>
  <c r="AF42" i="42"/>
  <c r="X42" i="42"/>
  <c r="AR42" i="42"/>
  <c r="I45" i="42"/>
  <c r="AF45" i="42"/>
  <c r="AI45" i="42"/>
  <c r="M45" i="42"/>
  <c r="AQ45" i="42"/>
  <c r="H87" i="42"/>
  <c r="AM9" i="42"/>
  <c r="AD9" i="42"/>
  <c r="M15" i="42"/>
  <c r="K15" i="42"/>
  <c r="T15" i="42"/>
  <c r="L18" i="42"/>
  <c r="AA21" i="42"/>
  <c r="AG21" i="42"/>
  <c r="AC24" i="42"/>
  <c r="AN27" i="42"/>
  <c r="G30" i="42"/>
  <c r="AK9" i="42"/>
  <c r="AG15" i="42"/>
  <c r="AJ15" i="42"/>
  <c r="AP15" i="42"/>
  <c r="F18" i="42"/>
  <c r="I18" i="42"/>
  <c r="AI18" i="42"/>
  <c r="G21" i="42"/>
  <c r="S21" i="42"/>
  <c r="AM21" i="42"/>
  <c r="AP21" i="42"/>
  <c r="N21" i="42"/>
  <c r="AL24" i="42"/>
  <c r="S27" i="42"/>
  <c r="N27" i="42"/>
  <c r="AF30" i="42"/>
  <c r="AM30" i="42"/>
  <c r="V30" i="42"/>
  <c r="AN30" i="42"/>
  <c r="AQ30" i="42"/>
  <c r="J33" i="42"/>
  <c r="X33" i="42"/>
  <c r="AJ33" i="42"/>
  <c r="U36" i="42"/>
  <c r="Z36" i="42"/>
  <c r="AK36" i="42"/>
  <c r="AN36" i="42"/>
  <c r="K36" i="42"/>
  <c r="X39" i="42"/>
  <c r="AA39" i="42"/>
  <c r="AG39" i="42"/>
  <c r="AJ39" i="42"/>
  <c r="P39" i="42"/>
  <c r="Y39" i="42"/>
  <c r="I42" i="42"/>
  <c r="AA42" i="42"/>
  <c r="AO42" i="42"/>
  <c r="J42" i="42"/>
  <c r="AG42" i="42"/>
  <c r="AP42" i="42"/>
  <c r="G45" i="42"/>
  <c r="U45" i="42"/>
  <c r="F45" i="42"/>
  <c r="G48" i="42"/>
  <c r="M48" i="42"/>
  <c r="W48" i="42"/>
  <c r="AC48" i="42"/>
  <c r="K51" i="42"/>
  <c r="K54" i="42"/>
  <c r="O54" i="42"/>
  <c r="S54" i="42"/>
  <c r="AQ54" i="42"/>
  <c r="S57" i="42"/>
  <c r="AE57" i="42"/>
  <c r="AQ57" i="42"/>
  <c r="O60" i="42"/>
  <c r="O63" i="42"/>
  <c r="X66" i="42"/>
  <c r="AB66" i="42"/>
  <c r="AJ66" i="42"/>
  <c r="X69" i="42"/>
  <c r="AN75" i="42"/>
  <c r="X87" i="42"/>
  <c r="AM87" i="42"/>
  <c r="Q87" i="42"/>
  <c r="AG87" i="42"/>
  <c r="N90" i="42"/>
  <c r="AG45" i="42"/>
  <c r="AJ45" i="42"/>
  <c r="Q48" i="42"/>
  <c r="T48" i="42"/>
  <c r="AG48" i="42"/>
  <c r="U48" i="42"/>
  <c r="E51" i="42"/>
  <c r="AJ51" i="42"/>
  <c r="H57" i="42"/>
  <c r="AJ57" i="42"/>
  <c r="AB57" i="42"/>
  <c r="AA60" i="42"/>
  <c r="I60" i="42"/>
  <c r="P63" i="42"/>
  <c r="AG63" i="42"/>
  <c r="M66" i="42"/>
  <c r="AP66" i="42"/>
  <c r="U66" i="42"/>
  <c r="G69" i="42"/>
  <c r="J69" i="42"/>
  <c r="T69" i="42"/>
  <c r="W69" i="42"/>
  <c r="Z69" i="42"/>
  <c r="AM69" i="42"/>
  <c r="AP69" i="42"/>
  <c r="E72" i="42"/>
  <c r="O72" i="42"/>
  <c r="R72" i="42"/>
  <c r="AE72" i="42"/>
  <c r="AH72" i="42"/>
  <c r="AK72" i="42"/>
  <c r="W75" i="42"/>
  <c r="AI75" i="42"/>
  <c r="F81" i="42"/>
  <c r="N81" i="42"/>
  <c r="V81" i="42"/>
  <c r="AD81" i="42"/>
  <c r="AJ81" i="42"/>
  <c r="AN81" i="42"/>
  <c r="F84" i="42"/>
  <c r="J84" i="42"/>
  <c r="N84" i="42"/>
  <c r="V84" i="42"/>
  <c r="Y84" i="42"/>
  <c r="AF84" i="42"/>
  <c r="AO84" i="42"/>
  <c r="Q84" i="42"/>
  <c r="X84" i="42"/>
  <c r="AN84" i="42"/>
  <c r="K87" i="42"/>
  <c r="AA87" i="42"/>
  <c r="AH87" i="42"/>
  <c r="S87" i="42"/>
  <c r="Y87" i="42"/>
  <c r="AP87" i="42"/>
  <c r="J90" i="42"/>
  <c r="O90" i="42"/>
  <c r="O93" i="42"/>
  <c r="AK93" i="42"/>
  <c r="AC93" i="42"/>
  <c r="G96" i="42"/>
  <c r="K96" i="42"/>
  <c r="L99" i="42"/>
  <c r="R99" i="42"/>
  <c r="AL99" i="42"/>
  <c r="AO99" i="42"/>
  <c r="F102" i="42"/>
  <c r="T102" i="42"/>
  <c r="AD102" i="42"/>
  <c r="R48" i="42"/>
  <c r="AH48" i="42"/>
  <c r="AF48" i="42"/>
  <c r="R51" i="42"/>
  <c r="AA51" i="42"/>
  <c r="AI51" i="42"/>
  <c r="AR51" i="42"/>
  <c r="AF54" i="42"/>
  <c r="H54" i="42"/>
  <c r="E57" i="42"/>
  <c r="AK57" i="42"/>
  <c r="E60" i="42"/>
  <c r="M60" i="42"/>
  <c r="AK60" i="42"/>
  <c r="AE63" i="42"/>
  <c r="AK63" i="42"/>
  <c r="AN63" i="42"/>
  <c r="W63" i="42"/>
  <c r="H66" i="42"/>
  <c r="N66" i="42"/>
  <c r="T66" i="42"/>
  <c r="AN66" i="42"/>
  <c r="AQ66" i="42"/>
  <c r="N69" i="42"/>
  <c r="AD69" i="42"/>
  <c r="AG69" i="42"/>
  <c r="F72" i="42"/>
  <c r="S72" i="42"/>
  <c r="V72" i="42"/>
  <c r="AF72" i="42"/>
  <c r="AI72" i="42"/>
  <c r="E75" i="42"/>
  <c r="L75" i="42"/>
  <c r="AJ75" i="42"/>
  <c r="K84" i="42"/>
  <c r="O84" i="42"/>
  <c r="AB84" i="42"/>
  <c r="AR84" i="42"/>
  <c r="E87" i="42"/>
  <c r="L87" i="42"/>
  <c r="U87" i="42"/>
  <c r="AB90" i="42"/>
  <c r="AM90" i="42"/>
  <c r="AH93" i="42"/>
  <c r="T96" i="42"/>
  <c r="W96" i="42"/>
  <c r="Z96" i="42"/>
  <c r="AD96" i="42"/>
  <c r="AR96" i="42"/>
  <c r="F99" i="42"/>
  <c r="AC99" i="42"/>
  <c r="AM99" i="42"/>
  <c r="Z51" i="42"/>
  <c r="N54" i="42"/>
  <c r="W54" i="42"/>
  <c r="F57" i="42"/>
  <c r="W57" i="42"/>
  <c r="N60" i="42"/>
  <c r="AG60" i="42"/>
  <c r="AI63" i="42"/>
  <c r="AM72" i="42"/>
  <c r="U75" i="42"/>
  <c r="AM75" i="42"/>
  <c r="AP75" i="42"/>
  <c r="J81" i="42"/>
  <c r="Z81" i="42"/>
  <c r="T84" i="42"/>
  <c r="AA84" i="42"/>
  <c r="AQ84" i="42"/>
  <c r="P87" i="42"/>
  <c r="AF87" i="42"/>
  <c r="AL87" i="42"/>
  <c r="AR87" i="42"/>
  <c r="Y90" i="42"/>
  <c r="M93" i="42"/>
  <c r="AO93" i="42"/>
  <c r="AG96" i="42"/>
  <c r="AJ96" i="42"/>
  <c r="AM96" i="42"/>
  <c r="AP96" i="42"/>
  <c r="T99" i="42"/>
  <c r="X102" i="42"/>
  <c r="W102" i="42"/>
  <c r="AP102" i="42"/>
  <c r="J102" i="42"/>
  <c r="AA93" i="42"/>
  <c r="AD93" i="42"/>
  <c r="E96" i="42"/>
  <c r="H96" i="42"/>
  <c r="M96" i="42"/>
  <c r="Q96" i="42"/>
  <c r="V96" i="42"/>
  <c r="Y96" i="42"/>
  <c r="AK96" i="42"/>
  <c r="AQ96" i="42"/>
  <c r="J99" i="42"/>
  <c r="W99" i="42"/>
  <c r="AF99" i="42"/>
  <c r="G99" i="42"/>
  <c r="AD99" i="42"/>
  <c r="E102" i="42"/>
  <c r="I102" i="42"/>
  <c r="N102" i="42"/>
  <c r="R102" i="42"/>
  <c r="AI102" i="42"/>
  <c r="T9" i="42"/>
  <c r="G15" i="42"/>
  <c r="Q9" i="42"/>
  <c r="AG9" i="42"/>
  <c r="AE15" i="42"/>
  <c r="AJ18" i="42"/>
  <c r="G24" i="42"/>
  <c r="S24" i="42"/>
  <c r="T27" i="42"/>
  <c r="Y30" i="42"/>
  <c r="U27" i="42"/>
  <c r="R9" i="42"/>
  <c r="AN9" i="42"/>
  <c r="O18" i="42"/>
  <c r="L21" i="42"/>
  <c r="Q21" i="42"/>
  <c r="AI21" i="42"/>
  <c r="M33" i="42"/>
  <c r="H9" i="42"/>
  <c r="P15" i="42"/>
  <c r="AA18" i="42"/>
  <c r="I24" i="42"/>
  <c r="AF24" i="42"/>
  <c r="W27" i="42"/>
  <c r="AB27" i="42"/>
  <c r="AI27" i="42"/>
  <c r="AO27" i="42"/>
  <c r="AH9" i="42"/>
  <c r="X9" i="42"/>
  <c r="AQ15" i="42"/>
  <c r="E15" i="42"/>
  <c r="AA15" i="42"/>
  <c r="AO9" i="42"/>
  <c r="AM15" i="42"/>
  <c r="AF18" i="42"/>
  <c r="AJ21" i="42"/>
  <c r="AM24" i="42"/>
  <c r="AC27" i="42"/>
  <c r="AJ27" i="42"/>
  <c r="AC30" i="42"/>
  <c r="T33" i="42"/>
  <c r="Q18" i="42"/>
  <c r="E27" i="42"/>
  <c r="H15" i="42"/>
  <c r="R15" i="42"/>
  <c r="G18" i="42"/>
  <c r="W18" i="42"/>
  <c r="AR21" i="42"/>
  <c r="O30" i="42"/>
  <c r="AO39" i="42"/>
  <c r="W24" i="42"/>
  <c r="AE30" i="42"/>
  <c r="AA36" i="42"/>
  <c r="AF36" i="42"/>
  <c r="O27" i="42"/>
  <c r="G33" i="42"/>
  <c r="M36" i="42"/>
  <c r="AK42" i="42"/>
  <c r="Q45" i="42"/>
  <c r="W15" i="42"/>
  <c r="O21" i="42"/>
  <c r="G27" i="42"/>
  <c r="AM27" i="42"/>
  <c r="W33" i="42"/>
  <c r="R36" i="42"/>
  <c r="AN45" i="42"/>
  <c r="P48" i="42"/>
  <c r="I36" i="42"/>
  <c r="U42" i="42"/>
  <c r="Z48" i="42"/>
  <c r="AE48" i="42"/>
  <c r="AG51" i="42"/>
  <c r="AM51" i="42"/>
  <c r="Z54" i="42"/>
  <c r="AR54" i="42"/>
  <c r="W39" i="42"/>
  <c r="W36" i="42"/>
  <c r="O42" i="42"/>
  <c r="J54" i="42"/>
  <c r="V54" i="42"/>
  <c r="AM45" i="42"/>
  <c r="J48" i="42"/>
  <c r="O48" i="42"/>
  <c r="AP48" i="42"/>
  <c r="L51" i="42"/>
  <c r="X51" i="42"/>
  <c r="AD51" i="42"/>
  <c r="AC54" i="42"/>
  <c r="AI54" i="42"/>
  <c r="AP54" i="42"/>
  <c r="G39" i="42"/>
  <c r="AM39" i="42"/>
  <c r="G36" i="42"/>
  <c r="AM36" i="42"/>
  <c r="AE42" i="42"/>
  <c r="L54" i="42"/>
  <c r="AC51" i="42"/>
  <c r="M57" i="42"/>
  <c r="K63" i="42"/>
  <c r="AB63" i="42"/>
  <c r="AB69" i="42"/>
  <c r="M72" i="42"/>
  <c r="I75" i="42"/>
  <c r="AG75" i="42"/>
  <c r="U54" i="42"/>
  <c r="AI60" i="42"/>
  <c r="P66" i="42"/>
  <c r="O57" i="42"/>
  <c r="K60" i="42"/>
  <c r="U60" i="42"/>
  <c r="AE60" i="42"/>
  <c r="AJ69" i="42"/>
  <c r="U72" i="42"/>
  <c r="M54" i="42"/>
  <c r="M63" i="42"/>
  <c r="S63" i="42"/>
  <c r="K66" i="42"/>
  <c r="Q69" i="42"/>
  <c r="P72" i="42"/>
  <c r="Q75" i="42"/>
  <c r="AO75" i="42"/>
  <c r="G60" i="42"/>
  <c r="L69" i="42"/>
  <c r="AR69" i="42"/>
  <c r="AC72" i="42"/>
  <c r="Y69" i="42"/>
  <c r="X72" i="42"/>
  <c r="G81" i="42"/>
  <c r="W81" i="42"/>
  <c r="S84" i="42"/>
  <c r="O75" i="42"/>
  <c r="AE75" i="42"/>
  <c r="I78" i="42"/>
  <c r="T78" i="42"/>
  <c r="Y78" i="42"/>
  <c r="AJ78" i="42"/>
  <c r="AO78" i="42"/>
  <c r="R81" i="42"/>
  <c r="O81" i="42"/>
  <c r="AE81" i="42"/>
  <c r="G84" i="42"/>
  <c r="W84" i="42"/>
  <c r="AM84" i="42"/>
  <c r="M87" i="42"/>
  <c r="AC87" i="42"/>
  <c r="V99" i="42"/>
  <c r="T90" i="42"/>
  <c r="Z90" i="42"/>
  <c r="AF90" i="42"/>
  <c r="AL90" i="42"/>
  <c r="E84" i="42"/>
  <c r="U84" i="42"/>
  <c r="AK84" i="42"/>
  <c r="Q90" i="42"/>
  <c r="W90" i="42"/>
  <c r="AR99" i="42"/>
  <c r="Z102" i="42"/>
  <c r="P99" i="42"/>
  <c r="I96" i="42"/>
  <c r="N96" i="42"/>
  <c r="AF96" i="42"/>
  <c r="Q102" i="42"/>
  <c r="U96" i="42"/>
  <c r="Y93" i="42"/>
  <c r="AN96" i="42"/>
  <c r="AK99" i="42"/>
  <c r="AP99" i="42"/>
  <c r="H102" i="42"/>
  <c r="AH96" i="42"/>
  <c r="AK102" i="42"/>
  <c r="Q99" i="42"/>
  <c r="AG102" i="42"/>
  <c r="AL17" i="33"/>
  <c r="G104" i="47" l="1"/>
  <c r="F104" i="47"/>
  <c r="E104" i="47"/>
  <c r="G103" i="47"/>
  <c r="F103" i="47"/>
  <c r="E103" i="47"/>
  <c r="G101" i="47"/>
  <c r="F101" i="47"/>
  <c r="E101" i="47"/>
  <c r="G100" i="47"/>
  <c r="F100" i="47"/>
  <c r="E100" i="47"/>
  <c r="G98" i="47"/>
  <c r="F98" i="47"/>
  <c r="E98" i="47"/>
  <c r="G97" i="47"/>
  <c r="F97" i="47"/>
  <c r="E97" i="47"/>
  <c r="G95" i="47"/>
  <c r="F95" i="47"/>
  <c r="E95" i="47"/>
  <c r="G94" i="47"/>
  <c r="F94" i="47"/>
  <c r="E94" i="47"/>
  <c r="G92" i="47"/>
  <c r="F92" i="47"/>
  <c r="E92" i="47"/>
  <c r="G91" i="47"/>
  <c r="F91" i="47"/>
  <c r="E91" i="47"/>
  <c r="G89" i="47"/>
  <c r="F89" i="47"/>
  <c r="E89" i="47"/>
  <c r="G88" i="47"/>
  <c r="F88" i="47"/>
  <c r="E88" i="47"/>
  <c r="G86" i="47"/>
  <c r="F86" i="47"/>
  <c r="E86" i="47"/>
  <c r="G85" i="47"/>
  <c r="F85" i="47"/>
  <c r="E85" i="47"/>
  <c r="G83" i="47"/>
  <c r="F83" i="47"/>
  <c r="E83" i="47"/>
  <c r="G82" i="47"/>
  <c r="F82" i="47"/>
  <c r="E82" i="47"/>
  <c r="G80" i="47"/>
  <c r="F80" i="47"/>
  <c r="E80" i="47"/>
  <c r="G79" i="47"/>
  <c r="F79" i="47"/>
  <c r="E79" i="47"/>
  <c r="G77" i="47"/>
  <c r="F77" i="47"/>
  <c r="E77" i="47"/>
  <c r="G76" i="47"/>
  <c r="F76" i="47"/>
  <c r="E76" i="47"/>
  <c r="G74" i="47"/>
  <c r="F74" i="47"/>
  <c r="E74" i="47"/>
  <c r="G73" i="47"/>
  <c r="F73" i="47"/>
  <c r="E73" i="47"/>
  <c r="G71" i="47"/>
  <c r="F71" i="47"/>
  <c r="E71" i="47"/>
  <c r="G70" i="47"/>
  <c r="F70" i="47"/>
  <c r="E70" i="47"/>
  <c r="G68" i="47"/>
  <c r="F68" i="47"/>
  <c r="E68" i="47"/>
  <c r="G67" i="47"/>
  <c r="F67" i="47"/>
  <c r="E67" i="47"/>
  <c r="G65" i="47"/>
  <c r="F65" i="47"/>
  <c r="E65" i="47"/>
  <c r="G64" i="47"/>
  <c r="F64" i="47"/>
  <c r="E64" i="47"/>
  <c r="G62" i="47"/>
  <c r="F62" i="47"/>
  <c r="E62" i="47"/>
  <c r="G61" i="47"/>
  <c r="F61" i="47"/>
  <c r="E61" i="47"/>
  <c r="G59" i="47"/>
  <c r="F59" i="47"/>
  <c r="E59" i="47"/>
  <c r="G58" i="47"/>
  <c r="F58" i="47"/>
  <c r="E58" i="47"/>
  <c r="G56" i="47"/>
  <c r="F56" i="47"/>
  <c r="E56" i="47"/>
  <c r="G55" i="47"/>
  <c r="F55" i="47"/>
  <c r="E55" i="47"/>
  <c r="G53" i="47"/>
  <c r="F53" i="47"/>
  <c r="E53" i="47"/>
  <c r="G52" i="47"/>
  <c r="F52" i="47"/>
  <c r="E52" i="47"/>
  <c r="G50" i="47"/>
  <c r="F50" i="47"/>
  <c r="E50" i="47"/>
  <c r="G49" i="47"/>
  <c r="F49" i="47"/>
  <c r="E49" i="47"/>
  <c r="G47" i="47"/>
  <c r="F47" i="47"/>
  <c r="E47" i="47"/>
  <c r="G46" i="47"/>
  <c r="F46" i="47"/>
  <c r="E46" i="47"/>
  <c r="G104" i="46"/>
  <c r="F104" i="46"/>
  <c r="E104" i="46"/>
  <c r="G103" i="46"/>
  <c r="F103" i="46"/>
  <c r="E103" i="46"/>
  <c r="G101" i="46"/>
  <c r="F101" i="46"/>
  <c r="E101" i="46"/>
  <c r="G100" i="46"/>
  <c r="F100" i="46"/>
  <c r="E100" i="46"/>
  <c r="G98" i="46"/>
  <c r="F98" i="46"/>
  <c r="E98" i="46"/>
  <c r="G97" i="46"/>
  <c r="F97" i="46"/>
  <c r="E97" i="46"/>
  <c r="G95" i="46"/>
  <c r="F95" i="46"/>
  <c r="E95" i="46"/>
  <c r="G94" i="46"/>
  <c r="F94" i="46"/>
  <c r="E94" i="46"/>
  <c r="G92" i="46"/>
  <c r="F92" i="46"/>
  <c r="E92" i="46"/>
  <c r="G91" i="46"/>
  <c r="F91" i="46"/>
  <c r="E91" i="46"/>
  <c r="G89" i="46"/>
  <c r="F89" i="46"/>
  <c r="E89" i="46"/>
  <c r="G88" i="46"/>
  <c r="F88" i="46"/>
  <c r="E88" i="46"/>
  <c r="G86" i="46"/>
  <c r="F86" i="46"/>
  <c r="E86" i="46"/>
  <c r="G85" i="46"/>
  <c r="F85" i="46"/>
  <c r="E85" i="46"/>
  <c r="G83" i="46"/>
  <c r="F83" i="46"/>
  <c r="E83" i="46"/>
  <c r="G82" i="46"/>
  <c r="F82" i="46"/>
  <c r="E82" i="46"/>
  <c r="G80" i="46"/>
  <c r="F80" i="46"/>
  <c r="E80" i="46"/>
  <c r="G79" i="46"/>
  <c r="F79" i="46"/>
  <c r="E79" i="46"/>
  <c r="G77" i="46"/>
  <c r="F77" i="46"/>
  <c r="E77" i="46"/>
  <c r="G76" i="46"/>
  <c r="F76" i="46"/>
  <c r="E76" i="46"/>
  <c r="G74" i="46"/>
  <c r="F74" i="46"/>
  <c r="E74" i="46"/>
  <c r="G73" i="46"/>
  <c r="F73" i="46"/>
  <c r="E73" i="46"/>
  <c r="G71" i="46"/>
  <c r="F71" i="46"/>
  <c r="E71" i="46"/>
  <c r="G70" i="46"/>
  <c r="F70" i="46"/>
  <c r="E70" i="46"/>
  <c r="G68" i="46"/>
  <c r="F68" i="46"/>
  <c r="E68" i="46"/>
  <c r="G67" i="46"/>
  <c r="F67" i="46"/>
  <c r="E67" i="46"/>
  <c r="G65" i="46"/>
  <c r="F65" i="46"/>
  <c r="E65" i="46"/>
  <c r="G64" i="46"/>
  <c r="F64" i="46"/>
  <c r="E64" i="46"/>
  <c r="G62" i="46"/>
  <c r="F62" i="46"/>
  <c r="E62" i="46"/>
  <c r="G61" i="46"/>
  <c r="F61" i="46"/>
  <c r="E61" i="46"/>
  <c r="G59" i="46"/>
  <c r="F59" i="46"/>
  <c r="E59" i="46"/>
  <c r="G58" i="46"/>
  <c r="F58" i="46"/>
  <c r="E58" i="46"/>
  <c r="G56" i="46"/>
  <c r="F56" i="46"/>
  <c r="E56" i="46"/>
  <c r="G55" i="46"/>
  <c r="F55" i="46"/>
  <c r="E55" i="46"/>
  <c r="G53" i="46"/>
  <c r="F53" i="46"/>
  <c r="E53" i="46"/>
  <c r="G52" i="46"/>
  <c r="F52" i="46"/>
  <c r="E52" i="46"/>
  <c r="G50" i="46"/>
  <c r="F50" i="46"/>
  <c r="E50" i="46"/>
  <c r="G49" i="46"/>
  <c r="F49" i="46"/>
  <c r="E49" i="46"/>
  <c r="G47" i="46"/>
  <c r="F47" i="46"/>
  <c r="E47" i="46"/>
  <c r="G46" i="46"/>
  <c r="F46" i="46"/>
  <c r="E46" i="46"/>
  <c r="G104" i="43"/>
  <c r="F104" i="43"/>
  <c r="E104" i="43"/>
  <c r="G103" i="43"/>
  <c r="F103" i="43"/>
  <c r="E103" i="43"/>
  <c r="G101" i="43"/>
  <c r="F101" i="43"/>
  <c r="E101" i="43"/>
  <c r="G100" i="43"/>
  <c r="F100" i="43"/>
  <c r="E100" i="43"/>
  <c r="G98" i="43"/>
  <c r="F98" i="43"/>
  <c r="E98" i="43"/>
  <c r="G97" i="43"/>
  <c r="F97" i="43"/>
  <c r="E97" i="43"/>
  <c r="G95" i="43"/>
  <c r="F95" i="43"/>
  <c r="E95" i="43"/>
  <c r="G94" i="43"/>
  <c r="F94" i="43"/>
  <c r="E94" i="43"/>
  <c r="G92" i="43"/>
  <c r="F92" i="43"/>
  <c r="E92" i="43"/>
  <c r="G91" i="43"/>
  <c r="F91" i="43"/>
  <c r="E91" i="43"/>
  <c r="G89" i="43"/>
  <c r="F89" i="43"/>
  <c r="E89" i="43"/>
  <c r="G88" i="43"/>
  <c r="F88" i="43"/>
  <c r="E88" i="43"/>
  <c r="G86" i="43"/>
  <c r="F86" i="43"/>
  <c r="E86" i="43"/>
  <c r="G85" i="43"/>
  <c r="F85" i="43"/>
  <c r="E85" i="43"/>
  <c r="G83" i="43"/>
  <c r="F83" i="43"/>
  <c r="E83" i="43"/>
  <c r="G82" i="43"/>
  <c r="F82" i="43"/>
  <c r="E82" i="43"/>
  <c r="G80" i="43"/>
  <c r="F80" i="43"/>
  <c r="E80" i="43"/>
  <c r="G79" i="43"/>
  <c r="F79" i="43"/>
  <c r="E79" i="43"/>
  <c r="G77" i="43"/>
  <c r="F77" i="43"/>
  <c r="E77" i="43"/>
  <c r="G76" i="43"/>
  <c r="F76" i="43"/>
  <c r="E76" i="43"/>
  <c r="G74" i="43"/>
  <c r="F74" i="43"/>
  <c r="E74" i="43"/>
  <c r="G73" i="43"/>
  <c r="F73" i="43"/>
  <c r="E73" i="43"/>
  <c r="G71" i="43"/>
  <c r="F71" i="43"/>
  <c r="E71" i="43"/>
  <c r="G70" i="43"/>
  <c r="F70" i="43"/>
  <c r="E70" i="43"/>
  <c r="G68" i="43"/>
  <c r="F68" i="43"/>
  <c r="E68" i="43"/>
  <c r="G67" i="43"/>
  <c r="F67" i="43"/>
  <c r="E67" i="43"/>
  <c r="G65" i="43"/>
  <c r="F65" i="43"/>
  <c r="E65" i="43"/>
  <c r="G64" i="43"/>
  <c r="F64" i="43"/>
  <c r="E64" i="43"/>
  <c r="G62" i="43"/>
  <c r="F62" i="43"/>
  <c r="E62" i="43"/>
  <c r="G61" i="43"/>
  <c r="F61" i="43"/>
  <c r="E61" i="43"/>
  <c r="G59" i="43"/>
  <c r="F59" i="43"/>
  <c r="E59" i="43"/>
  <c r="G58" i="43"/>
  <c r="F58" i="43"/>
  <c r="E58" i="43"/>
  <c r="G56" i="43"/>
  <c r="F56" i="43"/>
  <c r="E56" i="43"/>
  <c r="G55" i="43"/>
  <c r="F55" i="43"/>
  <c r="E55" i="43"/>
  <c r="G53" i="43"/>
  <c r="F53" i="43"/>
  <c r="E53" i="43"/>
  <c r="G52" i="43"/>
  <c r="F52" i="43"/>
  <c r="E52" i="43"/>
  <c r="G50" i="43"/>
  <c r="F50" i="43"/>
  <c r="E50" i="43"/>
  <c r="G49" i="43"/>
  <c r="F49" i="43"/>
  <c r="E49" i="43"/>
  <c r="G47" i="43"/>
  <c r="F47" i="43"/>
  <c r="E47" i="43"/>
  <c r="G46" i="43"/>
  <c r="F46" i="43"/>
  <c r="E46" i="43"/>
  <c r="G44" i="43"/>
  <c r="F44" i="43"/>
  <c r="E44" i="43"/>
  <c r="G43" i="43"/>
  <c r="F43" i="43"/>
  <c r="E43" i="43"/>
  <c r="G41" i="43"/>
  <c r="F41" i="43"/>
  <c r="E41" i="43"/>
  <c r="G40" i="43"/>
  <c r="F40" i="43"/>
  <c r="E40" i="43"/>
  <c r="G38" i="43"/>
  <c r="F38" i="43"/>
  <c r="E38" i="43"/>
  <c r="G37" i="43"/>
  <c r="F37" i="43"/>
  <c r="E37" i="43"/>
  <c r="G35" i="43"/>
  <c r="F35" i="43"/>
  <c r="E35" i="43"/>
  <c r="G34" i="43"/>
  <c r="F34" i="43"/>
  <c r="E34" i="43"/>
  <c r="G32" i="43"/>
  <c r="F32" i="43"/>
  <c r="E32" i="43"/>
  <c r="G31" i="43"/>
  <c r="F31" i="43"/>
  <c r="E31" i="43"/>
  <c r="G104" i="41"/>
  <c r="G103" i="41"/>
  <c r="G101" i="41"/>
  <c r="G100" i="41"/>
  <c r="G98" i="41"/>
  <c r="G97" i="41"/>
  <c r="G95" i="41"/>
  <c r="G94" i="41"/>
  <c r="G92" i="41"/>
  <c r="G91" i="41"/>
  <c r="G89" i="41"/>
  <c r="G88" i="41"/>
  <c r="G86" i="41"/>
  <c r="G85" i="41"/>
  <c r="G83" i="41"/>
  <c r="G82" i="41"/>
  <c r="G80" i="41"/>
  <c r="G79" i="41"/>
  <c r="G77" i="41"/>
  <c r="G76" i="41"/>
  <c r="G74" i="41"/>
  <c r="G73" i="41"/>
  <c r="G71" i="41"/>
  <c r="G70" i="41"/>
  <c r="G68" i="41"/>
  <c r="G67" i="41"/>
  <c r="G65" i="41"/>
  <c r="G64" i="41"/>
  <c r="G62" i="41"/>
  <c r="G61" i="41"/>
  <c r="G59" i="41"/>
  <c r="G58" i="41"/>
  <c r="G56" i="41"/>
  <c r="G55" i="41"/>
  <c r="G53" i="41"/>
  <c r="G52" i="41"/>
  <c r="G50" i="41"/>
  <c r="G49" i="41"/>
  <c r="G47" i="41"/>
  <c r="G46" i="41"/>
  <c r="G44" i="41"/>
  <c r="G43" i="41"/>
  <c r="G41" i="41"/>
  <c r="G40" i="41"/>
  <c r="G38" i="41"/>
  <c r="G37" i="41"/>
  <c r="G35" i="41"/>
  <c r="G34" i="41"/>
  <c r="G32" i="41"/>
  <c r="G31" i="41"/>
  <c r="F104" i="41"/>
  <c r="F103" i="41"/>
  <c r="F101" i="41"/>
  <c r="F100" i="41"/>
  <c r="F98" i="41"/>
  <c r="F97" i="41"/>
  <c r="F95" i="41"/>
  <c r="F94" i="41"/>
  <c r="F92" i="41"/>
  <c r="F91" i="41"/>
  <c r="F89" i="41"/>
  <c r="F88" i="41"/>
  <c r="F86" i="41"/>
  <c r="F85" i="41"/>
  <c r="F83" i="41"/>
  <c r="F82" i="41"/>
  <c r="F80" i="41"/>
  <c r="F79" i="41"/>
  <c r="F77" i="41"/>
  <c r="F76" i="41"/>
  <c r="F74" i="41"/>
  <c r="F73" i="41"/>
  <c r="F71" i="41"/>
  <c r="F70" i="41"/>
  <c r="F68" i="41"/>
  <c r="F67" i="41"/>
  <c r="F65" i="41"/>
  <c r="F64" i="41"/>
  <c r="F62" i="41"/>
  <c r="F61" i="41"/>
  <c r="F59" i="41"/>
  <c r="F58" i="41"/>
  <c r="F56" i="41"/>
  <c r="F55" i="41"/>
  <c r="F53" i="41"/>
  <c r="F52" i="41"/>
  <c r="F50" i="41"/>
  <c r="F49" i="41"/>
  <c r="F47" i="41"/>
  <c r="F46" i="41"/>
  <c r="F44" i="41"/>
  <c r="F43" i="41"/>
  <c r="F41" i="41"/>
  <c r="F40" i="41"/>
  <c r="F38" i="41"/>
  <c r="F37" i="41"/>
  <c r="F35" i="41"/>
  <c r="F34" i="41"/>
  <c r="F32" i="41"/>
  <c r="F31" i="41"/>
  <c r="E104" i="41"/>
  <c r="E103" i="41"/>
  <c r="E101" i="41"/>
  <c r="E100" i="41"/>
  <c r="E98" i="41"/>
  <c r="E97" i="41"/>
  <c r="E95" i="41"/>
  <c r="E94" i="41"/>
  <c r="E92" i="41"/>
  <c r="E91" i="41"/>
  <c r="E89" i="41"/>
  <c r="E88" i="41"/>
  <c r="E86" i="41"/>
  <c r="E85" i="41"/>
  <c r="E83" i="41"/>
  <c r="E82" i="41"/>
  <c r="E80" i="41"/>
  <c r="E79" i="41"/>
  <c r="E77" i="41"/>
  <c r="E76" i="41"/>
  <c r="E74" i="41"/>
  <c r="E73" i="41"/>
  <c r="E71" i="41"/>
  <c r="E70" i="41"/>
  <c r="E68" i="41"/>
  <c r="E67" i="41"/>
  <c r="E65" i="41"/>
  <c r="E64" i="41"/>
  <c r="E62" i="41"/>
  <c r="E61" i="41"/>
  <c r="E59" i="41"/>
  <c r="E58" i="41"/>
  <c r="E56" i="41"/>
  <c r="E55" i="41"/>
  <c r="E53" i="41"/>
  <c r="E52" i="41"/>
  <c r="E50" i="41"/>
  <c r="E49" i="41"/>
  <c r="E47" i="41"/>
  <c r="E46" i="41"/>
  <c r="E44" i="41"/>
  <c r="E43" i="41"/>
  <c r="E41" i="41"/>
  <c r="E40" i="41"/>
  <c r="E38" i="41"/>
  <c r="E37" i="41"/>
  <c r="E35" i="41"/>
  <c r="E34" i="41"/>
  <c r="E32" i="41"/>
  <c r="E31" i="41"/>
  <c r="D104" i="45"/>
  <c r="D103" i="45"/>
  <c r="D101" i="45"/>
  <c r="D100" i="45"/>
  <c r="D98" i="45"/>
  <c r="D97" i="45"/>
  <c r="D95" i="45"/>
  <c r="D94" i="45"/>
  <c r="D92" i="45"/>
  <c r="D91" i="45"/>
  <c r="D89" i="45"/>
  <c r="D88" i="45"/>
  <c r="D86" i="45"/>
  <c r="D85" i="45"/>
  <c r="D83" i="45"/>
  <c r="D82" i="45"/>
  <c r="D80" i="45"/>
  <c r="D79" i="45"/>
  <c r="D77" i="45"/>
  <c r="D76" i="45"/>
  <c r="D74" i="45"/>
  <c r="D73" i="45"/>
  <c r="D71" i="45"/>
  <c r="D70" i="45"/>
  <c r="D68" i="45"/>
  <c r="D67" i="45"/>
  <c r="D65" i="45"/>
  <c r="D64" i="45"/>
  <c r="D62" i="45"/>
  <c r="D61" i="45"/>
  <c r="D59" i="45"/>
  <c r="D58" i="45"/>
  <c r="D56" i="45"/>
  <c r="D55" i="45"/>
  <c r="D53" i="45"/>
  <c r="D52" i="45"/>
  <c r="D50" i="45"/>
  <c r="D49" i="45"/>
  <c r="D47" i="45"/>
  <c r="D46" i="45"/>
  <c r="H104" i="46"/>
  <c r="D104" i="46"/>
  <c r="H103" i="46"/>
  <c r="D103" i="46"/>
  <c r="H101" i="46"/>
  <c r="D101" i="46"/>
  <c r="H100" i="46"/>
  <c r="D100" i="46"/>
  <c r="H98" i="46"/>
  <c r="D98" i="46"/>
  <c r="H97" i="46"/>
  <c r="D97" i="46"/>
  <c r="H95" i="46"/>
  <c r="D95" i="46"/>
  <c r="H94" i="46"/>
  <c r="D94" i="46"/>
  <c r="H92" i="46"/>
  <c r="D92" i="46"/>
  <c r="H91" i="46"/>
  <c r="D91" i="46"/>
  <c r="H89" i="46"/>
  <c r="D89" i="46"/>
  <c r="H88" i="46"/>
  <c r="D88" i="46"/>
  <c r="H86" i="46"/>
  <c r="D86" i="46"/>
  <c r="H85" i="46"/>
  <c r="D85" i="46"/>
  <c r="H83" i="46"/>
  <c r="D83" i="46"/>
  <c r="H82" i="46"/>
  <c r="D82" i="46"/>
  <c r="H80" i="46"/>
  <c r="D80" i="46"/>
  <c r="H79" i="46"/>
  <c r="D79" i="46"/>
  <c r="H77" i="46"/>
  <c r="D77" i="46"/>
  <c r="H76" i="46"/>
  <c r="D76" i="46"/>
  <c r="H74" i="46"/>
  <c r="D74" i="46"/>
  <c r="H73" i="46"/>
  <c r="D73" i="46"/>
  <c r="H71" i="46"/>
  <c r="D71" i="46"/>
  <c r="H70" i="46"/>
  <c r="D70" i="46"/>
  <c r="H68" i="46"/>
  <c r="D68" i="46"/>
  <c r="H67" i="46"/>
  <c r="D67" i="46"/>
  <c r="H65" i="46"/>
  <c r="D65" i="46"/>
  <c r="H64" i="46"/>
  <c r="D64" i="46"/>
  <c r="H62" i="46"/>
  <c r="D62" i="46"/>
  <c r="H61" i="46"/>
  <c r="D61" i="46"/>
  <c r="H59" i="46"/>
  <c r="D59" i="46"/>
  <c r="H58" i="46"/>
  <c r="D58" i="46"/>
  <c r="H56" i="46"/>
  <c r="D56" i="46"/>
  <c r="H55" i="46"/>
  <c r="D55" i="46"/>
  <c r="H53" i="46"/>
  <c r="D53" i="46"/>
  <c r="H52" i="46"/>
  <c r="D52" i="46"/>
  <c r="H50" i="46"/>
  <c r="D50" i="46"/>
  <c r="H49" i="46"/>
  <c r="D49" i="46"/>
  <c r="H47" i="46"/>
  <c r="D47" i="46"/>
  <c r="H46" i="46"/>
  <c r="D46" i="46"/>
  <c r="H104" i="47"/>
  <c r="D104" i="47"/>
  <c r="H103" i="47"/>
  <c r="D103" i="47"/>
  <c r="H101" i="47"/>
  <c r="D101" i="47"/>
  <c r="H100" i="47"/>
  <c r="D100" i="47"/>
  <c r="H98" i="47"/>
  <c r="D98" i="47"/>
  <c r="H97" i="47"/>
  <c r="D97" i="47"/>
  <c r="H95" i="47"/>
  <c r="D95" i="47"/>
  <c r="H94" i="47"/>
  <c r="D94" i="47"/>
  <c r="H92" i="47"/>
  <c r="D92" i="47"/>
  <c r="H91" i="47"/>
  <c r="D91" i="47"/>
  <c r="H89" i="47"/>
  <c r="D89" i="47"/>
  <c r="H88" i="47"/>
  <c r="D88" i="47"/>
  <c r="H86" i="47"/>
  <c r="D86" i="47"/>
  <c r="H85" i="47"/>
  <c r="D85" i="47"/>
  <c r="H83" i="47"/>
  <c r="D83" i="47"/>
  <c r="H82" i="47"/>
  <c r="D82" i="47"/>
  <c r="H80" i="47"/>
  <c r="D80" i="47"/>
  <c r="H79" i="47"/>
  <c r="D79" i="47"/>
  <c r="H77" i="47"/>
  <c r="D77" i="47"/>
  <c r="H76" i="47"/>
  <c r="D76" i="47"/>
  <c r="H74" i="47"/>
  <c r="D74" i="47"/>
  <c r="H73" i="47"/>
  <c r="D73" i="47"/>
  <c r="H71" i="47"/>
  <c r="D71" i="47"/>
  <c r="H70" i="47"/>
  <c r="D70" i="47"/>
  <c r="H68" i="47"/>
  <c r="D68" i="47"/>
  <c r="H67" i="47"/>
  <c r="D67" i="47"/>
  <c r="H65" i="47"/>
  <c r="D65" i="47"/>
  <c r="H64" i="47"/>
  <c r="D64" i="47"/>
  <c r="H62" i="47"/>
  <c r="D62" i="47"/>
  <c r="H61" i="47"/>
  <c r="D61" i="47"/>
  <c r="H59" i="47"/>
  <c r="D59" i="47"/>
  <c r="H58" i="47"/>
  <c r="D58" i="47"/>
  <c r="H56" i="47"/>
  <c r="D56" i="47"/>
  <c r="H55" i="47"/>
  <c r="D55" i="47"/>
  <c r="H53" i="47"/>
  <c r="D53" i="47"/>
  <c r="H52" i="47"/>
  <c r="D52" i="47"/>
  <c r="H50" i="47"/>
  <c r="D50" i="47"/>
  <c r="H49" i="47"/>
  <c r="D49" i="47"/>
  <c r="H47" i="47"/>
  <c r="D47" i="47"/>
  <c r="H46" i="47"/>
  <c r="D46" i="47"/>
  <c r="D104" i="44"/>
  <c r="D103" i="44"/>
  <c r="D101" i="44"/>
  <c r="D100" i="44"/>
  <c r="D98" i="44"/>
  <c r="D97" i="44"/>
  <c r="D95" i="44"/>
  <c r="D94" i="44"/>
  <c r="D92" i="44"/>
  <c r="D91" i="44"/>
  <c r="D89" i="44"/>
  <c r="D88" i="44"/>
  <c r="D86" i="44"/>
  <c r="D85" i="44"/>
  <c r="D83" i="44"/>
  <c r="D82" i="44"/>
  <c r="D80" i="44"/>
  <c r="D79" i="44"/>
  <c r="D77" i="44"/>
  <c r="D76" i="44"/>
  <c r="D74" i="44"/>
  <c r="D73" i="44"/>
  <c r="D71" i="44"/>
  <c r="D70" i="44"/>
  <c r="D68" i="44"/>
  <c r="D67" i="44"/>
  <c r="D65" i="44"/>
  <c r="D64" i="44"/>
  <c r="D62" i="44"/>
  <c r="D61" i="44"/>
  <c r="D59" i="44"/>
  <c r="D58" i="44"/>
  <c r="D56" i="44"/>
  <c r="D55" i="44"/>
  <c r="D53" i="44"/>
  <c r="D52" i="44"/>
  <c r="D50" i="44"/>
  <c r="D49" i="44"/>
  <c r="D47" i="44"/>
  <c r="D46" i="44"/>
  <c r="I6" i="47"/>
  <c r="J5" i="47"/>
  <c r="I5" i="47"/>
  <c r="I3" i="47"/>
  <c r="AO2" i="47"/>
  <c r="AN2" i="47"/>
  <c r="I6" i="46"/>
  <c r="J5" i="46"/>
  <c r="I5" i="46"/>
  <c r="I3" i="46"/>
  <c r="AO2" i="46"/>
  <c r="AN2" i="46"/>
  <c r="E6" i="45"/>
  <c r="F5" i="45"/>
  <c r="E5" i="45"/>
  <c r="E3" i="45"/>
  <c r="AK2" i="45"/>
  <c r="AJ2" i="45"/>
  <c r="E6" i="44"/>
  <c r="F5" i="44"/>
  <c r="E5" i="44"/>
  <c r="E3" i="44"/>
  <c r="AK2" i="44"/>
  <c r="AJ2" i="44"/>
  <c r="AN2" i="43"/>
  <c r="AO2" i="43"/>
  <c r="AO2" i="41"/>
  <c r="AN2" i="41"/>
  <c r="AK2" i="42"/>
  <c r="AJ2" i="42"/>
  <c r="AJ2" i="33"/>
  <c r="AK2" i="33"/>
  <c r="I6" i="43" l="1"/>
  <c r="J5" i="43"/>
  <c r="I5" i="43"/>
  <c r="I3" i="43"/>
  <c r="I6" i="41"/>
  <c r="J5" i="41"/>
  <c r="I5" i="41"/>
  <c r="I3" i="41"/>
  <c r="E6" i="42"/>
  <c r="F5" i="42"/>
  <c r="E5" i="42"/>
  <c r="E3" i="42"/>
  <c r="E6" i="33"/>
  <c r="E5" i="33"/>
  <c r="F5" i="33"/>
  <c r="E3" i="33"/>
  <c r="H104" i="43" l="1"/>
  <c r="D104" i="43"/>
  <c r="H103" i="43"/>
  <c r="D103" i="43"/>
  <c r="H101" i="43"/>
  <c r="D101" i="43"/>
  <c r="H100" i="43"/>
  <c r="D100" i="43"/>
  <c r="H98" i="43"/>
  <c r="D98" i="43"/>
  <c r="H97" i="43"/>
  <c r="D97" i="43"/>
  <c r="H95" i="43"/>
  <c r="D95" i="43"/>
  <c r="H94" i="43"/>
  <c r="D94" i="43"/>
  <c r="H92" i="43"/>
  <c r="D92" i="43"/>
  <c r="H91" i="43"/>
  <c r="D91" i="43"/>
  <c r="H89" i="43"/>
  <c r="D89" i="43"/>
  <c r="H88" i="43"/>
  <c r="D88" i="43"/>
  <c r="H86" i="43"/>
  <c r="D86" i="43"/>
  <c r="H85" i="43"/>
  <c r="D85" i="43"/>
  <c r="H83" i="43"/>
  <c r="D83" i="43"/>
  <c r="H82" i="43"/>
  <c r="D82" i="43"/>
  <c r="H80" i="43"/>
  <c r="D80" i="43"/>
  <c r="H79" i="43"/>
  <c r="D79" i="43"/>
  <c r="H77" i="43"/>
  <c r="D77" i="43"/>
  <c r="H76" i="43"/>
  <c r="D76" i="43"/>
  <c r="H74" i="43"/>
  <c r="D74" i="43"/>
  <c r="H73" i="43"/>
  <c r="D73" i="43"/>
  <c r="H71" i="43"/>
  <c r="D71" i="43"/>
  <c r="H70" i="43"/>
  <c r="D70" i="43"/>
  <c r="H68" i="43"/>
  <c r="D68" i="43"/>
  <c r="H67" i="43"/>
  <c r="D67" i="43"/>
  <c r="H65" i="43"/>
  <c r="D65" i="43"/>
  <c r="H64" i="43"/>
  <c r="D64" i="43"/>
  <c r="H62" i="43"/>
  <c r="D62" i="43"/>
  <c r="H61" i="43"/>
  <c r="D61" i="43"/>
  <c r="H59" i="43"/>
  <c r="D59" i="43"/>
  <c r="H58" i="43"/>
  <c r="D58" i="43"/>
  <c r="H56" i="43"/>
  <c r="D56" i="43"/>
  <c r="H55" i="43"/>
  <c r="D55" i="43"/>
  <c r="H53" i="43"/>
  <c r="D53" i="43"/>
  <c r="H52" i="43"/>
  <c r="D52" i="43"/>
  <c r="H50" i="43"/>
  <c r="D50" i="43"/>
  <c r="H49" i="43"/>
  <c r="D49" i="43"/>
  <c r="H47" i="43"/>
  <c r="D47" i="43"/>
  <c r="H46" i="43"/>
  <c r="D46" i="43"/>
  <c r="H44" i="43"/>
  <c r="D44" i="43"/>
  <c r="H43" i="43"/>
  <c r="D43" i="43"/>
  <c r="H41" i="43"/>
  <c r="D41" i="43"/>
  <c r="H40" i="43"/>
  <c r="D40" i="43"/>
  <c r="H38" i="43"/>
  <c r="D38" i="43"/>
  <c r="H37" i="43"/>
  <c r="D37" i="43"/>
  <c r="H35" i="43"/>
  <c r="D35" i="43"/>
  <c r="H34" i="43"/>
  <c r="D34" i="43"/>
  <c r="H32" i="43"/>
  <c r="D32" i="43"/>
  <c r="H31" i="43"/>
  <c r="D31" i="43"/>
  <c r="D104" i="42" l="1"/>
  <c r="D103" i="42"/>
  <c r="D101" i="42"/>
  <c r="D100" i="42"/>
  <c r="D98" i="42"/>
  <c r="D97" i="42"/>
  <c r="D95" i="42"/>
  <c r="D94" i="42"/>
  <c r="D92" i="42"/>
  <c r="D91" i="42"/>
  <c r="D89" i="42"/>
  <c r="D88" i="42"/>
  <c r="D86" i="42"/>
  <c r="D85" i="42"/>
  <c r="D83" i="42"/>
  <c r="D82" i="42"/>
  <c r="D80" i="42"/>
  <c r="D79" i="42"/>
  <c r="D77" i="42"/>
  <c r="D76" i="42"/>
  <c r="D74" i="42"/>
  <c r="D73" i="42"/>
  <c r="D71" i="42"/>
  <c r="D70" i="42"/>
  <c r="D68" i="42"/>
  <c r="D67" i="42"/>
  <c r="D65" i="42"/>
  <c r="D64" i="42"/>
  <c r="D62" i="42"/>
  <c r="D61" i="42"/>
  <c r="D59" i="42"/>
  <c r="D58" i="42"/>
  <c r="D56" i="42"/>
  <c r="D55" i="42"/>
  <c r="D53" i="42"/>
  <c r="D52" i="42"/>
  <c r="D50" i="42"/>
  <c r="D49" i="42"/>
  <c r="D47" i="42"/>
  <c r="D46" i="42"/>
  <c r="D44" i="42"/>
  <c r="D43" i="42"/>
  <c r="D41" i="42"/>
  <c r="D40" i="42"/>
  <c r="D38" i="42"/>
  <c r="D37" i="42"/>
  <c r="D35" i="42"/>
  <c r="D34" i="42"/>
  <c r="D32" i="42"/>
  <c r="D31" i="42"/>
  <c r="H104" i="41"/>
  <c r="D104" i="41"/>
  <c r="H103" i="41"/>
  <c r="D103" i="41"/>
  <c r="H101" i="41"/>
  <c r="D101" i="41"/>
  <c r="H100" i="41"/>
  <c r="D100" i="41"/>
  <c r="H98" i="41"/>
  <c r="D98" i="41"/>
  <c r="H97" i="41"/>
  <c r="D97" i="41"/>
  <c r="H95" i="41"/>
  <c r="D95" i="41"/>
  <c r="H94" i="41"/>
  <c r="D94" i="41"/>
  <c r="H92" i="41"/>
  <c r="D92" i="41"/>
  <c r="H91" i="41"/>
  <c r="D91" i="41"/>
  <c r="H89" i="41"/>
  <c r="D89" i="41"/>
  <c r="H88" i="41"/>
  <c r="D88" i="41"/>
  <c r="H86" i="41"/>
  <c r="D86" i="41"/>
  <c r="H85" i="41"/>
  <c r="D85" i="41"/>
  <c r="H83" i="41"/>
  <c r="D83" i="41"/>
  <c r="H82" i="41"/>
  <c r="D82" i="41"/>
  <c r="H80" i="41"/>
  <c r="D80" i="41"/>
  <c r="H79" i="41"/>
  <c r="D79" i="41"/>
  <c r="H77" i="41"/>
  <c r="D77" i="41"/>
  <c r="H76" i="41"/>
  <c r="D76" i="41"/>
  <c r="H74" i="41"/>
  <c r="D74" i="41"/>
  <c r="H73" i="41"/>
  <c r="D73" i="41"/>
  <c r="H71" i="41"/>
  <c r="D71" i="41"/>
  <c r="H70" i="41"/>
  <c r="D70" i="41"/>
  <c r="H68" i="41"/>
  <c r="D68" i="41"/>
  <c r="H67" i="41"/>
  <c r="D67" i="41"/>
  <c r="H65" i="41"/>
  <c r="D65" i="41"/>
  <c r="H64" i="41"/>
  <c r="D64" i="41"/>
  <c r="H62" i="41"/>
  <c r="D62" i="41"/>
  <c r="H61" i="41"/>
  <c r="D61" i="41"/>
  <c r="H59" i="41"/>
  <c r="D59" i="41"/>
  <c r="H58" i="41"/>
  <c r="D58" i="41"/>
  <c r="H56" i="41"/>
  <c r="D56" i="41"/>
  <c r="H55" i="41"/>
  <c r="D55" i="41"/>
  <c r="H53" i="41"/>
  <c r="D53" i="41"/>
  <c r="H52" i="41"/>
  <c r="D52" i="41"/>
  <c r="H50" i="41"/>
  <c r="D50" i="41"/>
  <c r="H49" i="41"/>
  <c r="D49" i="41"/>
  <c r="H47" i="41"/>
  <c r="D47" i="41"/>
  <c r="H46" i="41"/>
  <c r="D46" i="41"/>
  <c r="H44" i="41"/>
  <c r="D44" i="41"/>
  <c r="H43" i="41"/>
  <c r="D43" i="41"/>
  <c r="H41" i="41"/>
  <c r="D41" i="41"/>
  <c r="H40" i="41"/>
  <c r="D40" i="41"/>
  <c r="H38" i="41"/>
  <c r="D38" i="41"/>
  <c r="H37" i="41"/>
  <c r="D37" i="41"/>
  <c r="H35" i="41"/>
  <c r="D35" i="41"/>
  <c r="H34" i="41"/>
  <c r="D34" i="41"/>
  <c r="H32" i="41"/>
  <c r="D32" i="41"/>
  <c r="H31" i="41"/>
  <c r="D31" i="41"/>
  <c r="D104" i="33"/>
  <c r="D103" i="33"/>
  <c r="D101" i="33"/>
  <c r="D100" i="33"/>
  <c r="D98" i="33"/>
  <c r="D97" i="33"/>
  <c r="D95" i="33"/>
  <c r="D94" i="33"/>
  <c r="D92" i="33"/>
  <c r="D91" i="33"/>
  <c r="D89" i="33"/>
  <c r="D88" i="33"/>
  <c r="D86" i="33"/>
  <c r="D85" i="33"/>
  <c r="D83" i="33"/>
  <c r="D82" i="33"/>
  <c r="D80" i="33"/>
  <c r="D79" i="33"/>
  <c r="D77" i="33"/>
  <c r="D76" i="33"/>
  <c r="D74" i="33"/>
  <c r="D73" i="33"/>
  <c r="D71" i="33"/>
  <c r="D70" i="33"/>
  <c r="D68" i="33"/>
  <c r="D67" i="33"/>
  <c r="D65" i="33"/>
  <c r="D64" i="33"/>
  <c r="D62" i="33"/>
  <c r="D61" i="33"/>
  <c r="D59" i="33"/>
  <c r="D58" i="33"/>
  <c r="D56" i="33"/>
  <c r="D55" i="33"/>
  <c r="D53" i="33"/>
  <c r="D52" i="33"/>
  <c r="D50" i="33"/>
  <c r="D49" i="33"/>
  <c r="D47" i="33"/>
  <c r="D46" i="33"/>
  <c r="D44" i="33"/>
  <c r="D43" i="33"/>
  <c r="D41" i="33"/>
  <c r="D40" i="33"/>
  <c r="D38" i="33"/>
  <c r="D37" i="33"/>
  <c r="D35" i="33"/>
  <c r="D34" i="33"/>
  <c r="D32" i="33"/>
  <c r="D31" i="33"/>
  <c r="CM9" i="4" l="1"/>
  <c r="CL9" i="4"/>
  <c r="BP9" i="4"/>
  <c r="CD9" i="4"/>
  <c r="CF9" i="4"/>
  <c r="AN3" i="4"/>
  <c r="AO3" i="4"/>
  <c r="AP3" i="4"/>
  <c r="AQ3" i="4"/>
  <c r="AR3" i="4"/>
  <c r="AS3" i="4"/>
  <c r="AT3" i="4"/>
  <c r="AU3" i="4"/>
  <c r="AV3" i="4"/>
  <c r="AW3" i="4"/>
  <c r="AX3" i="4"/>
  <c r="AY3" i="4"/>
  <c r="AZ3" i="4"/>
  <c r="BA3" i="4"/>
  <c r="BB3" i="4"/>
  <c r="BC3" i="4"/>
  <c r="BD3" i="4"/>
  <c r="BE3" i="4"/>
  <c r="BF3" i="4"/>
  <c r="BG3" i="4"/>
  <c r="BH3" i="4"/>
  <c r="BI3" i="4"/>
  <c r="BJ3" i="4"/>
  <c r="BK3" i="4"/>
  <c r="BL3" i="4"/>
  <c r="BM3" i="4"/>
  <c r="AN4" i="4"/>
  <c r="AO4" i="4"/>
  <c r="AP4" i="4"/>
  <c r="AQ4" i="4"/>
  <c r="AR4" i="4"/>
  <c r="AS4" i="4"/>
  <c r="AT4" i="4"/>
  <c r="AU4" i="4"/>
  <c r="AV4" i="4"/>
  <c r="AW4" i="4"/>
  <c r="AX4" i="4"/>
  <c r="AY4" i="4"/>
  <c r="AZ4" i="4"/>
  <c r="BA4" i="4"/>
  <c r="BB4" i="4"/>
  <c r="BC4" i="4"/>
  <c r="BD4" i="4"/>
  <c r="BE4" i="4"/>
  <c r="BF4" i="4"/>
  <c r="BG4" i="4"/>
  <c r="BH4" i="4"/>
  <c r="BI4" i="4"/>
  <c r="BJ4" i="4"/>
  <c r="BK4" i="4"/>
  <c r="BL4" i="4"/>
  <c r="BM4" i="4"/>
  <c r="AN5" i="4"/>
  <c r="AO5" i="4"/>
  <c r="AP5" i="4"/>
  <c r="AQ5" i="4"/>
  <c r="AR5" i="4"/>
  <c r="AS5" i="4"/>
  <c r="AT5" i="4"/>
  <c r="AU5" i="4"/>
  <c r="AV5" i="4"/>
  <c r="AW5" i="4"/>
  <c r="AX5" i="4"/>
  <c r="AY5" i="4"/>
  <c r="AZ5" i="4"/>
  <c r="BA5" i="4"/>
  <c r="BB5" i="4"/>
  <c r="BC5" i="4"/>
  <c r="BD5" i="4"/>
  <c r="BE5" i="4"/>
  <c r="BF5" i="4"/>
  <c r="BG5" i="4"/>
  <c r="BH5" i="4"/>
  <c r="BI5" i="4"/>
  <c r="BJ5" i="4"/>
  <c r="BK5" i="4"/>
  <c r="BL5" i="4"/>
  <c r="BM5" i="4"/>
  <c r="AN6" i="4"/>
  <c r="AO6" i="4"/>
  <c r="AP6" i="4"/>
  <c r="AQ6" i="4"/>
  <c r="AR6" i="4"/>
  <c r="AS6" i="4"/>
  <c r="AT6" i="4"/>
  <c r="AU6" i="4"/>
  <c r="AV6" i="4"/>
  <c r="AW6" i="4"/>
  <c r="AX6" i="4"/>
  <c r="AY6" i="4"/>
  <c r="AZ6" i="4"/>
  <c r="BA6" i="4"/>
  <c r="BB6" i="4"/>
  <c r="BC6" i="4"/>
  <c r="BD6" i="4"/>
  <c r="BE6" i="4"/>
  <c r="BF6" i="4"/>
  <c r="BG6" i="4"/>
  <c r="BH6" i="4"/>
  <c r="BI6" i="4"/>
  <c r="BJ6" i="4"/>
  <c r="BK6" i="4"/>
  <c r="BL6" i="4"/>
  <c r="BM6" i="4"/>
  <c r="AE3" i="4"/>
  <c r="AF3" i="4"/>
  <c r="AG3" i="4"/>
  <c r="AH3" i="4"/>
  <c r="AI3" i="4"/>
  <c r="AJ3" i="4"/>
  <c r="AK3" i="4"/>
  <c r="AL3" i="4"/>
  <c r="AM3" i="4"/>
  <c r="AF4" i="4"/>
  <c r="AG4" i="4"/>
  <c r="AH4" i="4"/>
  <c r="AI4" i="4"/>
  <c r="AJ4" i="4"/>
  <c r="AK4" i="4"/>
  <c r="AL4" i="4"/>
  <c r="AM4" i="4"/>
  <c r="AF5" i="4"/>
  <c r="AG5" i="4"/>
  <c r="AH5" i="4"/>
  <c r="AI5" i="4"/>
  <c r="AJ5" i="4"/>
  <c r="AK5" i="4"/>
  <c r="AL5" i="4"/>
  <c r="AM5" i="4"/>
  <c r="AE6" i="4"/>
  <c r="AF6" i="4"/>
  <c r="AG6" i="4"/>
  <c r="AH6" i="4"/>
  <c r="AI6" i="4"/>
  <c r="AJ6" i="4"/>
  <c r="AK6" i="4"/>
  <c r="AL6" i="4"/>
  <c r="AM6" i="4"/>
  <c r="AD4" i="4"/>
  <c r="AD5" i="4"/>
  <c r="AD6" i="4"/>
  <c r="AD3" i="4"/>
  <c r="AN8" i="45" l="1"/>
  <c r="AR8" i="47"/>
  <c r="AN8" i="44"/>
  <c r="AR8" i="46"/>
  <c r="AH8" i="45"/>
  <c r="AL8" i="47"/>
  <c r="AL8" i="46"/>
  <c r="AH8" i="44"/>
  <c r="AD8" i="45"/>
  <c r="AH8" i="47"/>
  <c r="AD8" i="44"/>
  <c r="AH8" i="46"/>
  <c r="Z8" i="45"/>
  <c r="AD8" i="47"/>
  <c r="Z8" i="44"/>
  <c r="AD8" i="46"/>
  <c r="V8" i="45"/>
  <c r="Z8" i="47"/>
  <c r="Z8" i="46"/>
  <c r="V8" i="44"/>
  <c r="R8" i="45"/>
  <c r="V8" i="47"/>
  <c r="R8" i="44"/>
  <c r="V8" i="46"/>
  <c r="P8" i="47"/>
  <c r="L8" i="44"/>
  <c r="P8" i="46"/>
  <c r="L8" i="45"/>
  <c r="K8" i="45"/>
  <c r="O8" i="47"/>
  <c r="K8" i="44"/>
  <c r="O8" i="46"/>
  <c r="G8" i="45"/>
  <c r="K8" i="47"/>
  <c r="G8" i="44"/>
  <c r="K8" i="46"/>
  <c r="AQ8" i="46"/>
  <c r="AM8" i="45"/>
  <c r="AM8" i="44"/>
  <c r="AQ8" i="47"/>
  <c r="AK8" i="46"/>
  <c r="AG8" i="44"/>
  <c r="AK8" i="47"/>
  <c r="AG8" i="45"/>
  <c r="AG8" i="46"/>
  <c r="AC8" i="45"/>
  <c r="AC8" i="44"/>
  <c r="AG8" i="47"/>
  <c r="AC8" i="46"/>
  <c r="Y8" i="45"/>
  <c r="AC8" i="47"/>
  <c r="Y8" i="44"/>
  <c r="Y8" i="46"/>
  <c r="Y8" i="47"/>
  <c r="U8" i="44"/>
  <c r="U8" i="45"/>
  <c r="U8" i="46"/>
  <c r="Q8" i="44"/>
  <c r="Q8" i="45"/>
  <c r="U8" i="47"/>
  <c r="L8" i="47"/>
  <c r="H8" i="44"/>
  <c r="H8" i="45"/>
  <c r="L8" i="46"/>
  <c r="J8" i="45"/>
  <c r="N8" i="47"/>
  <c r="J8" i="44"/>
  <c r="N8" i="46"/>
  <c r="F8" i="45"/>
  <c r="F14" i="45" s="1"/>
  <c r="J8" i="47"/>
  <c r="J14" i="47" s="1"/>
  <c r="F8" i="44"/>
  <c r="F14" i="44" s="1"/>
  <c r="J8" i="46"/>
  <c r="J14" i="46" s="1"/>
  <c r="AT8" i="47"/>
  <c r="AP8" i="44"/>
  <c r="AT8" i="46"/>
  <c r="AP8" i="45"/>
  <c r="AP8" i="47"/>
  <c r="AL8" i="44"/>
  <c r="AL8" i="45"/>
  <c r="AP8" i="46"/>
  <c r="AJ8" i="47"/>
  <c r="AF8" i="44"/>
  <c r="AJ8" i="46"/>
  <c r="AF8" i="45"/>
  <c r="AF8" i="47"/>
  <c r="AB8" i="44"/>
  <c r="AF8" i="46"/>
  <c r="AB8" i="45"/>
  <c r="AB8" i="47"/>
  <c r="X8" i="44"/>
  <c r="AB8" i="46"/>
  <c r="X8" i="45"/>
  <c r="X8" i="47"/>
  <c r="T8" i="44"/>
  <c r="X8" i="46"/>
  <c r="T8" i="45"/>
  <c r="T8" i="47"/>
  <c r="P8" i="44"/>
  <c r="T8" i="46"/>
  <c r="P8" i="45"/>
  <c r="N8" i="45"/>
  <c r="R8" i="47"/>
  <c r="R8" i="46"/>
  <c r="N8" i="44"/>
  <c r="Q8" i="46"/>
  <c r="M8" i="45"/>
  <c r="M8" i="44"/>
  <c r="Q8" i="47"/>
  <c r="M8" i="46"/>
  <c r="M8" i="47"/>
  <c r="I8" i="45"/>
  <c r="I8" i="44"/>
  <c r="AO8" i="45"/>
  <c r="AS8" i="47"/>
  <c r="AO8" i="44"/>
  <c r="AS8" i="46"/>
  <c r="AI8" i="45"/>
  <c r="AM8" i="47"/>
  <c r="AI8" i="44"/>
  <c r="AM8" i="46"/>
  <c r="AE8" i="45"/>
  <c r="AI8" i="47"/>
  <c r="AE8" i="44"/>
  <c r="AI8" i="46"/>
  <c r="AA8" i="45"/>
  <c r="AE8" i="47"/>
  <c r="AA8" i="44"/>
  <c r="AE8" i="46"/>
  <c r="W8" i="45"/>
  <c r="AA8" i="47"/>
  <c r="W8" i="44"/>
  <c r="AA8" i="46"/>
  <c r="S8" i="45"/>
  <c r="W8" i="47"/>
  <c r="S8" i="44"/>
  <c r="W8" i="46"/>
  <c r="O8" i="45"/>
  <c r="S8" i="47"/>
  <c r="O8" i="44"/>
  <c r="S8" i="46"/>
  <c r="K8" i="42"/>
  <c r="O8" i="41"/>
  <c r="O8" i="43"/>
  <c r="K8" i="33"/>
  <c r="AT8" i="41"/>
  <c r="AT8" i="43"/>
  <c r="AP8" i="33"/>
  <c r="AP8" i="42"/>
  <c r="AJ8" i="41"/>
  <c r="AJ8" i="43"/>
  <c r="AF8" i="42"/>
  <c r="AF8" i="33"/>
  <c r="AB8" i="41"/>
  <c r="AB8" i="43"/>
  <c r="X8" i="33"/>
  <c r="X8" i="42"/>
  <c r="T8" i="41"/>
  <c r="P8" i="33"/>
  <c r="T8" i="43"/>
  <c r="P8" i="42"/>
  <c r="M8" i="41"/>
  <c r="I8" i="33"/>
  <c r="I8" i="42"/>
  <c r="M8" i="43"/>
  <c r="AS8" i="41"/>
  <c r="AO8" i="42"/>
  <c r="AO8" i="33"/>
  <c r="AS8" i="43"/>
  <c r="AI8" i="43"/>
  <c r="AI8" i="41"/>
  <c r="AE8" i="33"/>
  <c r="AE8" i="42"/>
  <c r="AA8" i="41"/>
  <c r="W8" i="42"/>
  <c r="AA8" i="43"/>
  <c r="W8" i="33"/>
  <c r="S8" i="43"/>
  <c r="S8" i="41"/>
  <c r="O8" i="33"/>
  <c r="O8" i="42"/>
  <c r="Z8" i="33"/>
  <c r="Z8" i="42"/>
  <c r="AD8" i="41"/>
  <c r="AD8" i="43"/>
  <c r="J8" i="42"/>
  <c r="J8" i="33"/>
  <c r="N8" i="41"/>
  <c r="N8" i="43"/>
  <c r="L8" i="41"/>
  <c r="H8" i="33"/>
  <c r="H8" i="42"/>
  <c r="L8" i="43"/>
  <c r="AR8" i="41"/>
  <c r="AN8" i="42"/>
  <c r="AN8" i="33"/>
  <c r="AR8" i="43"/>
  <c r="AD8" i="42"/>
  <c r="AH8" i="43"/>
  <c r="AH8" i="41"/>
  <c r="AD8" i="33"/>
  <c r="Z8" i="43"/>
  <c r="V8" i="33"/>
  <c r="Z8" i="41"/>
  <c r="V8" i="42"/>
  <c r="K8" i="41"/>
  <c r="G8" i="33"/>
  <c r="G8" i="42"/>
  <c r="K8" i="43"/>
  <c r="AG8" i="43"/>
  <c r="AC8" i="42"/>
  <c r="AG8" i="41"/>
  <c r="AC8" i="33"/>
  <c r="Y8" i="43"/>
  <c r="U8" i="42"/>
  <c r="Y8" i="41"/>
  <c r="U8" i="33"/>
  <c r="AQ8" i="43"/>
  <c r="AM8" i="42"/>
  <c r="AQ8" i="41"/>
  <c r="AM8" i="33"/>
  <c r="N8" i="33"/>
  <c r="R8" i="41"/>
  <c r="N8" i="42"/>
  <c r="R8" i="43"/>
  <c r="J8" i="43"/>
  <c r="J14" i="43" s="1"/>
  <c r="F8" i="42"/>
  <c r="F14" i="42" s="1"/>
  <c r="J8" i="41"/>
  <c r="J14" i="41" s="1"/>
  <c r="F8" i="33"/>
  <c r="F14" i="33" s="1"/>
  <c r="AL8" i="33"/>
  <c r="AP8" i="43"/>
  <c r="AP8" i="41"/>
  <c r="AL8" i="42"/>
  <c r="AF8" i="43"/>
  <c r="AB8" i="42"/>
  <c r="AB8" i="33"/>
  <c r="AF8" i="41"/>
  <c r="T8" i="42"/>
  <c r="X8" i="43"/>
  <c r="X8" i="41"/>
  <c r="T8" i="33"/>
  <c r="Q8" i="43"/>
  <c r="M8" i="42"/>
  <c r="M8" i="33"/>
  <c r="Q8" i="41"/>
  <c r="AI8" i="42"/>
  <c r="AI8" i="33"/>
  <c r="AM8" i="41"/>
  <c r="AM8" i="43"/>
  <c r="AA8" i="42"/>
  <c r="AA8" i="33"/>
  <c r="AE8" i="43"/>
  <c r="AE8" i="41"/>
  <c r="S8" i="42"/>
  <c r="S8" i="33"/>
  <c r="W8" i="43"/>
  <c r="W8" i="41"/>
  <c r="AH8" i="33"/>
  <c r="AL8" i="41"/>
  <c r="AH8" i="42"/>
  <c r="AL8" i="43"/>
  <c r="L8" i="42"/>
  <c r="L8" i="33"/>
  <c r="P8" i="43"/>
  <c r="P8" i="41"/>
  <c r="R8" i="33"/>
  <c r="V8" i="41"/>
  <c r="R8" i="42"/>
  <c r="V8" i="43"/>
  <c r="AK8" i="41"/>
  <c r="AG8" i="33"/>
  <c r="AG8" i="42"/>
  <c r="AK8" i="43"/>
  <c r="AC8" i="41"/>
  <c r="Y8" i="33"/>
  <c r="Y8" i="42"/>
  <c r="AC8" i="43"/>
  <c r="U8" i="43"/>
  <c r="Q8" i="42"/>
  <c r="U8" i="41"/>
  <c r="Q8" i="33"/>
  <c r="CC9" i="4"/>
  <c r="S14" i="46" l="1"/>
  <c r="S2" i="46"/>
  <c r="W14" i="46"/>
  <c r="W2" i="46"/>
  <c r="AA2" i="46"/>
  <c r="AA14" i="46"/>
  <c r="AE14" i="46"/>
  <c r="AE2" i="46"/>
  <c r="AI14" i="46"/>
  <c r="AI2" i="46"/>
  <c r="AM14" i="46"/>
  <c r="AM2" i="46"/>
  <c r="AS2" i="46"/>
  <c r="AS14" i="46"/>
  <c r="I14" i="44"/>
  <c r="I2" i="44"/>
  <c r="Q14" i="47"/>
  <c r="Q2" i="47"/>
  <c r="N14" i="44"/>
  <c r="N2" i="44"/>
  <c r="P2" i="45"/>
  <c r="P14" i="45"/>
  <c r="T14" i="45"/>
  <c r="T2" i="45"/>
  <c r="X2" i="45"/>
  <c r="X14" i="45"/>
  <c r="AB14" i="45"/>
  <c r="AB2" i="45"/>
  <c r="AF2" i="45"/>
  <c r="AF14" i="45"/>
  <c r="AP14" i="46"/>
  <c r="AP2" i="46"/>
  <c r="AP14" i="45"/>
  <c r="AP2" i="45"/>
  <c r="N14" i="46"/>
  <c r="N2" i="46"/>
  <c r="L14" i="46"/>
  <c r="L2" i="46"/>
  <c r="U14" i="47"/>
  <c r="U2" i="47"/>
  <c r="U14" i="45"/>
  <c r="U2" i="45"/>
  <c r="Y14" i="44"/>
  <c r="Y2" i="44"/>
  <c r="AG14" i="47"/>
  <c r="AG2" i="47"/>
  <c r="AG14" i="45"/>
  <c r="AG2" i="45"/>
  <c r="AQ14" i="47"/>
  <c r="AQ2" i="47"/>
  <c r="K2" i="46"/>
  <c r="K14" i="46"/>
  <c r="O14" i="46"/>
  <c r="O2" i="46"/>
  <c r="L14" i="45"/>
  <c r="L2" i="45"/>
  <c r="V14" i="46"/>
  <c r="V2" i="46"/>
  <c r="V14" i="44"/>
  <c r="V2" i="44"/>
  <c r="AD14" i="46"/>
  <c r="AD2" i="46"/>
  <c r="AH14" i="46"/>
  <c r="AH2" i="46"/>
  <c r="AH2" i="44"/>
  <c r="AH14" i="44"/>
  <c r="AR2" i="46"/>
  <c r="AR14" i="46"/>
  <c r="O14" i="44"/>
  <c r="O2" i="44"/>
  <c r="S14" i="44"/>
  <c r="S2" i="44"/>
  <c r="W14" i="44"/>
  <c r="W2" i="44"/>
  <c r="AA14" i="44"/>
  <c r="AA2" i="44"/>
  <c r="AE14" i="44"/>
  <c r="AE2" i="44"/>
  <c r="AI14" i="44"/>
  <c r="AI2" i="44"/>
  <c r="AO14" i="44"/>
  <c r="AO2" i="44"/>
  <c r="I14" i="45"/>
  <c r="I2" i="45"/>
  <c r="M14" i="44"/>
  <c r="M2" i="44"/>
  <c r="R14" i="46"/>
  <c r="R2" i="46"/>
  <c r="T14" i="46"/>
  <c r="T2" i="46"/>
  <c r="X14" i="46"/>
  <c r="X2" i="46"/>
  <c r="AB2" i="46"/>
  <c r="AB14" i="46"/>
  <c r="AF14" i="46"/>
  <c r="AF2" i="46"/>
  <c r="AJ14" i="46"/>
  <c r="AJ2" i="46"/>
  <c r="AL2" i="45"/>
  <c r="AL14" i="45"/>
  <c r="AT14" i="46"/>
  <c r="AT2" i="46"/>
  <c r="J14" i="44"/>
  <c r="J2" i="44"/>
  <c r="H2" i="45"/>
  <c r="H14" i="45"/>
  <c r="Q14" i="45"/>
  <c r="Q2" i="45"/>
  <c r="U14" i="44"/>
  <c r="U2" i="44"/>
  <c r="AC14" i="47"/>
  <c r="AC2" i="47"/>
  <c r="AC14" i="44"/>
  <c r="AC2" i="44"/>
  <c r="AK14" i="47"/>
  <c r="AK2" i="47"/>
  <c r="AM14" i="44"/>
  <c r="AM2" i="44"/>
  <c r="G14" i="44"/>
  <c r="G2" i="44"/>
  <c r="K14" i="44"/>
  <c r="K2" i="44"/>
  <c r="P14" i="46"/>
  <c r="P2" i="46"/>
  <c r="R2" i="44"/>
  <c r="R14" i="44"/>
  <c r="Z14" i="46"/>
  <c r="Z2" i="46"/>
  <c r="Z14" i="44"/>
  <c r="Z2" i="44"/>
  <c r="AD14" i="44"/>
  <c r="AD2" i="44"/>
  <c r="AL14" i="46"/>
  <c r="AL2" i="46"/>
  <c r="AN2" i="44"/>
  <c r="AN14" i="44"/>
  <c r="S14" i="47"/>
  <c r="S2" i="47"/>
  <c r="W14" i="47"/>
  <c r="W2" i="47"/>
  <c r="AA14" i="47"/>
  <c r="AA2" i="47"/>
  <c r="AE14" i="47"/>
  <c r="AE2" i="47"/>
  <c r="AI14" i="47"/>
  <c r="AI2" i="47"/>
  <c r="AM14" i="47"/>
  <c r="AM2" i="47"/>
  <c r="AS2" i="47"/>
  <c r="AS14" i="47"/>
  <c r="M14" i="47"/>
  <c r="M2" i="47"/>
  <c r="M14" i="45"/>
  <c r="M2" i="45"/>
  <c r="R14" i="47"/>
  <c r="R2" i="47"/>
  <c r="P14" i="44"/>
  <c r="P2" i="44"/>
  <c r="T14" i="44"/>
  <c r="T2" i="44"/>
  <c r="X14" i="44"/>
  <c r="X2" i="44"/>
  <c r="AB14" i="44"/>
  <c r="AB2" i="44"/>
  <c r="AF14" i="44"/>
  <c r="AF2" i="44"/>
  <c r="AL14" i="44"/>
  <c r="AL2" i="44"/>
  <c r="AP14" i="44"/>
  <c r="AP2" i="44"/>
  <c r="N14" i="47"/>
  <c r="N2" i="47"/>
  <c r="H14" i="44"/>
  <c r="H2" i="44"/>
  <c r="Q14" i="44"/>
  <c r="Q2" i="44"/>
  <c r="Y14" i="47"/>
  <c r="Y2" i="47"/>
  <c r="Y14" i="45"/>
  <c r="Y2" i="45"/>
  <c r="AC14" i="45"/>
  <c r="AC2" i="45"/>
  <c r="AG14" i="44"/>
  <c r="AG2" i="44"/>
  <c r="AM2" i="45"/>
  <c r="AM14" i="45"/>
  <c r="K14" i="47"/>
  <c r="K2" i="47"/>
  <c r="O14" i="47"/>
  <c r="O2" i="47"/>
  <c r="L14" i="44"/>
  <c r="L2" i="44"/>
  <c r="V14" i="47"/>
  <c r="V2" i="47"/>
  <c r="Z2" i="47"/>
  <c r="Z14" i="47"/>
  <c r="AD14" i="47"/>
  <c r="AD2" i="47"/>
  <c r="AH14" i="47"/>
  <c r="AH2" i="47"/>
  <c r="AL2" i="47"/>
  <c r="AL14" i="47"/>
  <c r="AR14" i="47"/>
  <c r="AR2" i="47"/>
  <c r="O14" i="45"/>
  <c r="O2" i="45"/>
  <c r="S14" i="45"/>
  <c r="S2" i="45"/>
  <c r="W14" i="45"/>
  <c r="W2" i="45"/>
  <c r="AA14" i="45"/>
  <c r="AA2" i="45"/>
  <c r="AE14" i="45"/>
  <c r="AE2" i="45"/>
  <c r="AI14" i="45"/>
  <c r="AI2" i="45"/>
  <c r="AO14" i="45"/>
  <c r="AO2" i="45"/>
  <c r="M14" i="46"/>
  <c r="M2" i="46"/>
  <c r="Q14" i="46"/>
  <c r="Q2" i="46"/>
  <c r="N14" i="45"/>
  <c r="N2" i="45"/>
  <c r="T14" i="47"/>
  <c r="T2" i="47"/>
  <c r="X14" i="47"/>
  <c r="X2" i="47"/>
  <c r="AB14" i="47"/>
  <c r="AB2" i="47"/>
  <c r="AF14" i="47"/>
  <c r="AF2" i="47"/>
  <c r="AJ14" i="47"/>
  <c r="AJ2" i="47"/>
  <c r="AP2" i="47"/>
  <c r="AP14" i="47"/>
  <c r="AT14" i="47"/>
  <c r="AT2" i="47"/>
  <c r="J14" i="45"/>
  <c r="J2" i="45"/>
  <c r="L14" i="47"/>
  <c r="L2" i="47"/>
  <c r="U14" i="46"/>
  <c r="U2" i="46"/>
  <c r="Y14" i="46"/>
  <c r="Y2" i="46"/>
  <c r="AC14" i="46"/>
  <c r="AC2" i="46"/>
  <c r="AG14" i="46"/>
  <c r="AG2" i="46"/>
  <c r="AK14" i="46"/>
  <c r="AK2" i="46"/>
  <c r="AQ14" i="46"/>
  <c r="AQ2" i="46"/>
  <c r="G14" i="45"/>
  <c r="G2" i="45"/>
  <c r="K14" i="45"/>
  <c r="K2" i="45"/>
  <c r="P14" i="47"/>
  <c r="P2" i="47"/>
  <c r="R14" i="45"/>
  <c r="R2" i="45"/>
  <c r="V14" i="45"/>
  <c r="V2" i="45"/>
  <c r="Z14" i="45"/>
  <c r="Z2" i="45"/>
  <c r="AD14" i="45"/>
  <c r="AD2" i="45"/>
  <c r="AH14" i="45"/>
  <c r="AH2" i="45"/>
  <c r="AN14" i="45"/>
  <c r="AN2" i="45"/>
  <c r="Q14" i="33"/>
  <c r="Q2" i="33"/>
  <c r="AC14" i="43"/>
  <c r="AC2" i="43"/>
  <c r="AK14" i="43"/>
  <c r="AK2" i="43"/>
  <c r="V14" i="43"/>
  <c r="V2" i="43"/>
  <c r="P14" i="41"/>
  <c r="P2" i="41"/>
  <c r="AL14" i="43"/>
  <c r="AL2" i="43"/>
  <c r="W14" i="41"/>
  <c r="W2" i="41"/>
  <c r="AE14" i="41"/>
  <c r="AE2" i="41"/>
  <c r="AM14" i="43"/>
  <c r="AM2" i="43"/>
  <c r="Q14" i="41"/>
  <c r="Q2" i="41"/>
  <c r="T14" i="33"/>
  <c r="T2" i="33"/>
  <c r="AF14" i="41"/>
  <c r="AF2" i="41"/>
  <c r="AL14" i="42"/>
  <c r="AL2" i="42"/>
  <c r="R14" i="43"/>
  <c r="R2" i="43"/>
  <c r="AM14" i="33"/>
  <c r="AM2" i="33"/>
  <c r="U14" i="33"/>
  <c r="U2" i="33"/>
  <c r="AC14" i="33"/>
  <c r="AC2" i="33"/>
  <c r="K14" i="43"/>
  <c r="K2" i="43"/>
  <c r="V14" i="42"/>
  <c r="V2" i="42"/>
  <c r="AD14" i="33"/>
  <c r="AD2" i="33"/>
  <c r="AR14" i="43"/>
  <c r="AR2" i="43"/>
  <c r="L14" i="43"/>
  <c r="L2" i="43"/>
  <c r="N14" i="43"/>
  <c r="N2" i="43"/>
  <c r="AD14" i="43"/>
  <c r="AD2" i="43"/>
  <c r="O14" i="42"/>
  <c r="O2" i="42"/>
  <c r="W14" i="33"/>
  <c r="W2" i="33"/>
  <c r="AE14" i="42"/>
  <c r="AE2" i="42"/>
  <c r="AS14" i="43"/>
  <c r="AS2" i="43"/>
  <c r="M14" i="43"/>
  <c r="M2" i="43"/>
  <c r="P14" i="42"/>
  <c r="P2" i="42"/>
  <c r="X14" i="42"/>
  <c r="X2" i="42"/>
  <c r="AF14" i="33"/>
  <c r="AF2" i="33"/>
  <c r="AP14" i="42"/>
  <c r="AP2" i="42"/>
  <c r="K14" i="33"/>
  <c r="K2" i="33"/>
  <c r="U14" i="41"/>
  <c r="U2" i="41"/>
  <c r="Y14" i="42"/>
  <c r="Y2" i="42"/>
  <c r="AG14" i="42"/>
  <c r="AG2" i="42"/>
  <c r="R14" i="42"/>
  <c r="R2" i="42"/>
  <c r="P14" i="43"/>
  <c r="P2" i="43"/>
  <c r="AH14" i="42"/>
  <c r="AH2" i="42"/>
  <c r="W14" i="43"/>
  <c r="W2" i="43"/>
  <c r="AE14" i="43"/>
  <c r="AE2" i="43"/>
  <c r="AM14" i="41"/>
  <c r="AM2" i="41"/>
  <c r="M14" i="33"/>
  <c r="M2" i="33"/>
  <c r="X14" i="41"/>
  <c r="X2" i="41"/>
  <c r="AB14" i="33"/>
  <c r="AB2" i="33"/>
  <c r="AP14" i="41"/>
  <c r="AP2" i="41"/>
  <c r="N14" i="42"/>
  <c r="N2" i="42"/>
  <c r="AQ14" i="41"/>
  <c r="AQ2" i="41"/>
  <c r="Y14" i="41"/>
  <c r="Y2" i="41"/>
  <c r="AG14" i="41"/>
  <c r="AG2" i="41"/>
  <c r="G14" i="42"/>
  <c r="G2" i="42"/>
  <c r="Z14" i="41"/>
  <c r="Z2" i="41"/>
  <c r="AH14" i="41"/>
  <c r="AH2" i="41"/>
  <c r="AN14" i="33"/>
  <c r="AN2" i="33"/>
  <c r="H14" i="42"/>
  <c r="H2" i="42"/>
  <c r="N14" i="41"/>
  <c r="N2" i="41"/>
  <c r="AD14" i="41"/>
  <c r="AD2" i="41"/>
  <c r="O14" i="33"/>
  <c r="O2" i="33"/>
  <c r="AA14" i="43"/>
  <c r="AA2" i="43"/>
  <c r="AE14" i="33"/>
  <c r="AE2" i="33"/>
  <c r="AO14" i="33"/>
  <c r="AO2" i="33"/>
  <c r="I14" i="42"/>
  <c r="I2" i="42"/>
  <c r="T14" i="43"/>
  <c r="T2" i="43"/>
  <c r="X14" i="33"/>
  <c r="X2" i="33"/>
  <c r="AF14" i="42"/>
  <c r="AF2" i="42"/>
  <c r="AP14" i="33"/>
  <c r="AP2" i="33"/>
  <c r="O14" i="43"/>
  <c r="O2" i="43"/>
  <c r="Q14" i="42"/>
  <c r="Q2" i="42"/>
  <c r="Y14" i="33"/>
  <c r="Y2" i="33"/>
  <c r="AG14" i="33"/>
  <c r="AG2" i="33"/>
  <c r="V14" i="41"/>
  <c r="V2" i="41"/>
  <c r="L14" i="33"/>
  <c r="L2" i="33"/>
  <c r="AL14" i="41"/>
  <c r="AL2" i="41"/>
  <c r="S14" i="33"/>
  <c r="S2" i="33"/>
  <c r="AA14" i="33"/>
  <c r="AA2" i="33"/>
  <c r="AI14" i="33"/>
  <c r="AI2" i="33"/>
  <c r="M14" i="42"/>
  <c r="M2" i="42"/>
  <c r="X14" i="43"/>
  <c r="X2" i="43"/>
  <c r="AB14" i="42"/>
  <c r="AB2" i="42"/>
  <c r="AP14" i="43"/>
  <c r="AP2" i="43"/>
  <c r="R14" i="41"/>
  <c r="R2" i="41"/>
  <c r="AM14" i="42"/>
  <c r="AM2" i="42"/>
  <c r="U14" i="42"/>
  <c r="U2" i="42"/>
  <c r="AC14" i="42"/>
  <c r="AC2" i="42"/>
  <c r="G14" i="33"/>
  <c r="G2" i="33"/>
  <c r="V14" i="33"/>
  <c r="V2" i="33"/>
  <c r="AH14" i="43"/>
  <c r="AH2" i="43"/>
  <c r="AN14" i="42"/>
  <c r="AN2" i="42"/>
  <c r="H14" i="33"/>
  <c r="H2" i="33"/>
  <c r="J14" i="33"/>
  <c r="J2" i="33"/>
  <c r="Z14" i="42"/>
  <c r="Z2" i="42"/>
  <c r="S14" i="41"/>
  <c r="S2" i="41"/>
  <c r="W14" i="42"/>
  <c r="W2" i="42"/>
  <c r="AI14" i="41"/>
  <c r="AI2" i="41"/>
  <c r="AO14" i="42"/>
  <c r="AO2" i="42"/>
  <c r="I14" i="33"/>
  <c r="I2" i="33"/>
  <c r="P14" i="33"/>
  <c r="P2" i="33"/>
  <c r="AB14" i="43"/>
  <c r="AB2" i="43"/>
  <c r="AJ14" i="43"/>
  <c r="AJ2" i="43"/>
  <c r="AT14" i="43"/>
  <c r="AT2" i="43"/>
  <c r="O14" i="41"/>
  <c r="O2" i="41"/>
  <c r="U14" i="43"/>
  <c r="U2" i="43"/>
  <c r="AC14" i="41"/>
  <c r="AC2" i="41"/>
  <c r="AK14" i="41"/>
  <c r="AK2" i="41"/>
  <c r="R14" i="33"/>
  <c r="R2" i="33"/>
  <c r="L14" i="42"/>
  <c r="L2" i="42"/>
  <c r="AH14" i="33"/>
  <c r="AH2" i="33"/>
  <c r="S14" i="42"/>
  <c r="S2" i="42"/>
  <c r="AA14" i="42"/>
  <c r="AA2" i="42"/>
  <c r="AI14" i="42"/>
  <c r="AI2" i="42"/>
  <c r="Q14" i="43"/>
  <c r="Q2" i="43"/>
  <c r="T14" i="42"/>
  <c r="T2" i="42"/>
  <c r="AF14" i="43"/>
  <c r="AF2" i="43"/>
  <c r="AL14" i="33"/>
  <c r="AL2" i="33"/>
  <c r="N14" i="33"/>
  <c r="N2" i="33"/>
  <c r="AQ14" i="43"/>
  <c r="AQ2" i="43"/>
  <c r="Y14" i="43"/>
  <c r="Y2" i="43"/>
  <c r="AG14" i="43"/>
  <c r="AG2" i="43"/>
  <c r="K14" i="41"/>
  <c r="K2" i="41"/>
  <c r="Z14" i="43"/>
  <c r="Z2" i="43"/>
  <c r="AD14" i="42"/>
  <c r="AD2" i="42"/>
  <c r="AR14" i="41"/>
  <c r="AR2" i="41"/>
  <c r="L14" i="41"/>
  <c r="L2" i="41"/>
  <c r="J14" i="42"/>
  <c r="J2" i="42"/>
  <c r="Z14" i="33"/>
  <c r="Z2" i="33"/>
  <c r="S14" i="43"/>
  <c r="S2" i="43"/>
  <c r="AA14" i="41"/>
  <c r="AA2" i="41"/>
  <c r="AI14" i="43"/>
  <c r="AI2" i="43"/>
  <c r="AS14" i="41"/>
  <c r="AS2" i="41"/>
  <c r="M14" i="41"/>
  <c r="M2" i="41"/>
  <c r="T14" i="41"/>
  <c r="T2" i="41"/>
  <c r="AB14" i="41"/>
  <c r="AB2" i="41"/>
  <c r="AJ14" i="41"/>
  <c r="AJ2" i="41"/>
  <c r="AT14" i="41"/>
  <c r="AT2" i="41"/>
  <c r="K14" i="42"/>
  <c r="K2" i="42"/>
  <c r="CE9" i="4"/>
  <c r="CG9" i="4" l="1"/>
  <c r="CK9" i="4" l="1"/>
  <c r="CO9" i="4" s="1"/>
  <c r="CJ9" i="4"/>
  <c r="CN9" i="4" s="1"/>
  <c r="CI9" i="4" l="1"/>
  <c r="D4" i="4" l="1"/>
  <c r="D3" i="4"/>
  <c r="BR9" i="4" l="1"/>
  <c r="D5" i="4"/>
  <c r="BN9" i="4"/>
  <c r="CH9" i="4"/>
  <c r="BO9" i="4"/>
  <c r="D22" i="45" l="1"/>
  <c r="D22" i="46"/>
  <c r="D22" i="47"/>
  <c r="D22" i="44"/>
  <c r="D25" i="45"/>
  <c r="D25" i="46"/>
  <c r="D25" i="47"/>
  <c r="D25" i="44"/>
  <c r="D37" i="45"/>
  <c r="D37" i="46"/>
  <c r="D37" i="47"/>
  <c r="D37" i="44"/>
  <c r="D41" i="45"/>
  <c r="D41" i="46"/>
  <c r="D41" i="47"/>
  <c r="D41" i="44"/>
  <c r="D35" i="45"/>
  <c r="D35" i="46"/>
  <c r="D35" i="47"/>
  <c r="D35" i="44"/>
  <c r="D44" i="45"/>
  <c r="D44" i="46"/>
  <c r="D44" i="47"/>
  <c r="D44" i="44"/>
  <c r="D19" i="45"/>
  <c r="D19" i="46"/>
  <c r="D19" i="47"/>
  <c r="D19" i="44"/>
  <c r="D38" i="45"/>
  <c r="D38" i="46"/>
  <c r="D38" i="47"/>
  <c r="D38" i="44"/>
  <c r="D40" i="45"/>
  <c r="D40" i="46"/>
  <c r="D40" i="47"/>
  <c r="D40" i="44"/>
  <c r="D32" i="45"/>
  <c r="D32" i="46"/>
  <c r="D32" i="47"/>
  <c r="D32" i="44"/>
  <c r="D34" i="45"/>
  <c r="D34" i="46"/>
  <c r="D34" i="47"/>
  <c r="D34" i="44"/>
  <c r="D23" i="45"/>
  <c r="D23" i="46"/>
  <c r="D23" i="47"/>
  <c r="D23" i="44"/>
  <c r="D43" i="45"/>
  <c r="D43" i="46"/>
  <c r="D43" i="47"/>
  <c r="D43" i="44"/>
  <c r="D17" i="45"/>
  <c r="D17" i="46"/>
  <c r="D17" i="47"/>
  <c r="D17" i="44"/>
  <c r="D31" i="45"/>
  <c r="D31" i="46"/>
  <c r="D31" i="47"/>
  <c r="D31" i="44"/>
  <c r="D20" i="45"/>
  <c r="D20" i="46"/>
  <c r="D20" i="47"/>
  <c r="D20" i="44"/>
  <c r="D26" i="45"/>
  <c r="D26" i="46"/>
  <c r="D26" i="47"/>
  <c r="D26" i="44"/>
  <c r="D16" i="45"/>
  <c r="D16" i="46"/>
  <c r="D16" i="47"/>
  <c r="D16" i="44"/>
  <c r="D26" i="43"/>
  <c r="D22" i="43"/>
  <c r="D20" i="43"/>
  <c r="D23" i="43"/>
  <c r="D19" i="43"/>
  <c r="D25" i="43"/>
  <c r="D16" i="43"/>
  <c r="D16" i="41"/>
  <c r="D16" i="42"/>
  <c r="D16" i="33"/>
  <c r="D17" i="42"/>
  <c r="D17" i="43"/>
  <c r="D17" i="41"/>
  <c r="D17" i="33"/>
  <c r="D26" i="42"/>
  <c r="D26" i="41"/>
  <c r="D26" i="33"/>
  <c r="D22" i="42"/>
  <c r="D22" i="41"/>
  <c r="D22" i="33"/>
  <c r="D20" i="42"/>
  <c r="D20" i="33"/>
  <c r="D20" i="41"/>
  <c r="D23" i="42"/>
  <c r="D23" i="33"/>
  <c r="D23" i="41"/>
  <c r="D19" i="42"/>
  <c r="D19" i="33"/>
  <c r="D19" i="41"/>
  <c r="D25" i="42"/>
  <c r="D25" i="41"/>
  <c r="D25" i="33"/>
  <c r="BQ9" i="4"/>
  <c r="BS9" i="4" a="1"/>
  <c r="BS9" i="4" s="1"/>
  <c r="G26" i="46" l="1"/>
  <c r="BT9" i="4"/>
  <c r="BV9" i="4"/>
  <c r="BU9" i="4"/>
  <c r="BY9" i="4"/>
  <c r="BW9" i="4"/>
  <c r="CA9" i="4" a="1"/>
  <c r="CA9" i="4" s="1"/>
  <c r="BX9" i="4"/>
  <c r="H26" i="43"/>
  <c r="E25" i="46" l="1"/>
  <c r="E43" i="46"/>
  <c r="E43" i="47"/>
  <c r="F43" i="47"/>
  <c r="F43" i="46"/>
  <c r="G43" i="47"/>
  <c r="G43" i="46"/>
  <c r="G44" i="47"/>
  <c r="G44" i="46"/>
  <c r="E44" i="46"/>
  <c r="E44" i="47"/>
  <c r="F44" i="47"/>
  <c r="F44" i="46"/>
  <c r="E38" i="46"/>
  <c r="H26" i="47"/>
  <c r="F23" i="43"/>
  <c r="F23" i="41"/>
  <c r="E40" i="46"/>
  <c r="E40" i="47"/>
  <c r="E25" i="43"/>
  <c r="E25" i="41"/>
  <c r="E16" i="47"/>
  <c r="E16" i="46"/>
  <c r="E35" i="46"/>
  <c r="E35" i="47"/>
  <c r="F17" i="41"/>
  <c r="F32" i="47"/>
  <c r="F32" i="46"/>
  <c r="F17" i="43"/>
  <c r="F23" i="46"/>
  <c r="F23" i="47"/>
  <c r="F25" i="46"/>
  <c r="F16" i="41"/>
  <c r="F16" i="43"/>
  <c r="F37" i="46"/>
  <c r="F37" i="47"/>
  <c r="G23" i="43"/>
  <c r="G23" i="41"/>
  <c r="F40" i="46"/>
  <c r="F40" i="47"/>
  <c r="F35" i="47"/>
  <c r="F35" i="46"/>
  <c r="E32" i="47"/>
  <c r="E32" i="46"/>
  <c r="E17" i="43"/>
  <c r="E17" i="41"/>
  <c r="F25" i="47"/>
  <c r="E23" i="46"/>
  <c r="E23" i="47"/>
  <c r="G25" i="47"/>
  <c r="G25" i="46"/>
  <c r="F19" i="47"/>
  <c r="F19" i="43"/>
  <c r="F19" i="46"/>
  <c r="F19" i="41"/>
  <c r="G16" i="43"/>
  <c r="G37" i="47"/>
  <c r="G16" i="41"/>
  <c r="G37" i="46"/>
  <c r="G38" i="46"/>
  <c r="G40" i="46"/>
  <c r="G40" i="47"/>
  <c r="F22" i="43"/>
  <c r="F22" i="41"/>
  <c r="E41" i="47"/>
  <c r="E41" i="46"/>
  <c r="G35" i="47"/>
  <c r="G35" i="46"/>
  <c r="G32" i="47"/>
  <c r="G17" i="43"/>
  <c r="G17" i="41"/>
  <c r="G32" i="46"/>
  <c r="G20" i="41"/>
  <c r="G20" i="43"/>
  <c r="G23" i="46"/>
  <c r="G23" i="47"/>
  <c r="G19" i="41"/>
  <c r="G19" i="47"/>
  <c r="G19" i="46"/>
  <c r="G19" i="43"/>
  <c r="E16" i="41"/>
  <c r="E37" i="46"/>
  <c r="E37" i="47"/>
  <c r="E16" i="43"/>
  <c r="G22" i="41"/>
  <c r="G22" i="43"/>
  <c r="F41" i="46"/>
  <c r="F41" i="47"/>
  <c r="E20" i="43"/>
  <c r="E20" i="41"/>
  <c r="E25" i="47"/>
  <c r="F26" i="41"/>
  <c r="F26" i="43"/>
  <c r="G22" i="47"/>
  <c r="G22" i="46"/>
  <c r="E19" i="47"/>
  <c r="E19" i="43"/>
  <c r="E19" i="46"/>
  <c r="E19" i="41"/>
  <c r="F38" i="46"/>
  <c r="F38" i="47"/>
  <c r="G17" i="46"/>
  <c r="G17" i="47"/>
  <c r="E38" i="47"/>
  <c r="E22" i="41"/>
  <c r="E22" i="43"/>
  <c r="G41" i="46"/>
  <c r="G41" i="47"/>
  <c r="F20" i="41"/>
  <c r="F20" i="43"/>
  <c r="G38" i="47"/>
  <c r="G31" i="47"/>
  <c r="G31" i="46"/>
  <c r="G26" i="43"/>
  <c r="G26" i="41"/>
  <c r="E22" i="46"/>
  <c r="E22" i="47"/>
  <c r="E17" i="47"/>
  <c r="E17" i="46"/>
  <c r="E20" i="47"/>
  <c r="E20" i="46"/>
  <c r="G26" i="47"/>
  <c r="G34" i="47"/>
  <c r="G34" i="46"/>
  <c r="E31" i="46"/>
  <c r="E31" i="47"/>
  <c r="E26" i="43"/>
  <c r="E26" i="41"/>
  <c r="F22" i="47"/>
  <c r="F22" i="46"/>
  <c r="F17" i="46"/>
  <c r="F17" i="47"/>
  <c r="G25" i="41"/>
  <c r="G25" i="43"/>
  <c r="E26" i="46"/>
  <c r="E26" i="47"/>
  <c r="F20" i="47"/>
  <c r="F20" i="46"/>
  <c r="E34" i="46"/>
  <c r="E34" i="47"/>
  <c r="F16" i="47"/>
  <c r="F16" i="46"/>
  <c r="F31" i="46"/>
  <c r="F31" i="47"/>
  <c r="E23" i="43"/>
  <c r="E23" i="41"/>
  <c r="F25" i="43"/>
  <c r="F25" i="41"/>
  <c r="F26" i="46"/>
  <c r="F26" i="47"/>
  <c r="G20" i="47"/>
  <c r="G20" i="46"/>
  <c r="F34" i="47"/>
  <c r="F34" i="46"/>
  <c r="G16" i="47"/>
  <c r="G16" i="46"/>
  <c r="H25" i="46"/>
  <c r="H38" i="47"/>
  <c r="H22" i="46"/>
  <c r="H22" i="47"/>
  <c r="H23" i="47"/>
  <c r="H23" i="46"/>
  <c r="H25" i="47"/>
  <c r="H26" i="46"/>
  <c r="H37" i="46"/>
  <c r="H37" i="47"/>
  <c r="H44" i="47"/>
  <c r="H44" i="46"/>
  <c r="H20" i="47"/>
  <c r="H20" i="46"/>
  <c r="H35" i="46"/>
  <c r="H35" i="47"/>
  <c r="H32" i="46"/>
  <c r="H32" i="47"/>
  <c r="H19" i="47"/>
  <c r="H19" i="46"/>
  <c r="H38" i="46"/>
  <c r="H31" i="46"/>
  <c r="H31" i="47"/>
  <c r="H43" i="46"/>
  <c r="H43" i="47"/>
  <c r="H34" i="46"/>
  <c r="H34" i="47"/>
  <c r="H17" i="47"/>
  <c r="H17" i="46"/>
  <c r="H40" i="47"/>
  <c r="H40" i="46"/>
  <c r="H41" i="47"/>
  <c r="H41" i="46"/>
  <c r="H16" i="46"/>
  <c r="H16" i="47"/>
  <c r="H25" i="43"/>
  <c r="H23" i="43"/>
  <c r="H19" i="43"/>
  <c r="H20" i="43"/>
  <c r="H22" i="43"/>
  <c r="H17" i="43"/>
  <c r="H16" i="43"/>
  <c r="BZ9" i="4"/>
  <c r="H19" i="41"/>
  <c r="H26" i="41"/>
  <c r="H16" i="41"/>
  <c r="H20" i="41"/>
  <c r="H25" i="41"/>
  <c r="H17" i="41"/>
  <c r="H23" i="41"/>
  <c r="H22" i="41"/>
  <c r="CB9" i="4" l="1"/>
  <c r="E28" i="41" l="1"/>
  <c r="H28" i="43"/>
  <c r="D28" i="45"/>
  <c r="D10" i="43"/>
  <c r="E28" i="46"/>
  <c r="F10" i="46"/>
  <c r="F10" i="41"/>
  <c r="D28" i="43"/>
  <c r="D10" i="46"/>
  <c r="H28" i="41"/>
  <c r="D10" i="44"/>
  <c r="H10" i="47"/>
  <c r="F10" i="47"/>
  <c r="H28" i="46"/>
  <c r="E10" i="43"/>
  <c r="F28" i="47"/>
  <c r="E10" i="46"/>
  <c r="G28" i="41"/>
  <c r="D28" i="33"/>
  <c r="D10" i="42"/>
  <c r="D10" i="45"/>
  <c r="G10" i="47"/>
  <c r="H10" i="43"/>
  <c r="G28" i="47"/>
  <c r="G28" i="43"/>
  <c r="D28" i="42"/>
  <c r="D28" i="46"/>
  <c r="H28" i="47"/>
  <c r="G10" i="43"/>
  <c r="F10" i="43"/>
  <c r="F28" i="43"/>
  <c r="D28" i="41"/>
  <c r="D10" i="41"/>
  <c r="D10" i="33"/>
  <c r="H10" i="41"/>
  <c r="E10" i="47"/>
  <c r="G10" i="41"/>
  <c r="D28" i="47"/>
  <c r="G10" i="46"/>
  <c r="E28" i="47"/>
  <c r="E10" i="41"/>
  <c r="E28" i="43"/>
  <c r="D10" i="47"/>
  <c r="D28" i="44"/>
  <c r="F28" i="46"/>
  <c r="H10" i="46"/>
  <c r="G28" i="46"/>
  <c r="F28" i="41"/>
  <c r="V34" i="44" a="1"/>
  <c r="V34" i="44" s="1"/>
  <c r="P40" i="44" a="1"/>
  <c r="P40" i="44" s="1"/>
  <c r="X10" i="44" a="1"/>
  <c r="X10" i="44" s="1"/>
  <c r="P49" i="33" a="1"/>
  <c r="P49" i="33" s="1"/>
  <c r="I11" i="44" a="1"/>
  <c r="I11" i="44" s="1"/>
  <c r="AV56" i="47" a="1"/>
  <c r="AV56" i="47" s="1"/>
  <c r="Y74" i="33" a="1"/>
  <c r="Y74" i="33" s="1"/>
  <c r="AV67" i="46" a="1"/>
  <c r="AV67" i="46" s="1"/>
  <c r="C79" i="45" a="1"/>
  <c r="C79" i="45" s="1"/>
  <c r="G82" i="44" a="1"/>
  <c r="G82" i="44" s="1"/>
  <c r="P47" i="44" a="1"/>
  <c r="P47" i="44" s="1"/>
  <c r="AU19" i="47" a="1"/>
  <c r="AU19" i="47" s="1"/>
  <c r="C104" i="45" a="1"/>
  <c r="C104" i="45" s="1"/>
  <c r="AL28" i="33" a="1"/>
  <c r="AL28" i="33" s="1"/>
  <c r="T97" i="45" a="1"/>
  <c r="T97" i="45" s="1"/>
  <c r="N47" i="44" l="1" a="1"/>
  <c r="N47" i="44" s="1"/>
  <c r="AL32" i="45" a="1"/>
  <c r="AL32" i="45" s="1"/>
  <c r="F40" i="33" a="1"/>
  <c r="F40" i="33" s="1"/>
  <c r="Y94" i="33" a="1"/>
  <c r="Y94" i="33" s="1"/>
  <c r="AN28" i="43" a="1"/>
  <c r="AN28" i="43" s="1"/>
  <c r="U49" i="44" a="1"/>
  <c r="U49" i="44" s="1"/>
  <c r="AV25" i="46" a="1"/>
  <c r="AV25" i="46" s="1"/>
  <c r="AI23" i="44" a="1"/>
  <c r="AI23" i="44" s="1"/>
  <c r="L62" i="33" a="1"/>
  <c r="L62" i="33" s="1"/>
  <c r="AO44" i="33" a="1"/>
  <c r="AO44" i="33" s="1"/>
  <c r="AN29" i="33" a="1"/>
  <c r="AN29" i="33" s="1"/>
  <c r="N29" i="45" a="1"/>
  <c r="N29" i="45" s="1"/>
  <c r="M92" i="33" a="1"/>
  <c r="M92" i="33" s="1"/>
  <c r="H23" i="33" a="1"/>
  <c r="H23" i="33" s="1"/>
  <c r="X29" i="44" a="1"/>
  <c r="X29" i="44" s="1"/>
  <c r="AE49" i="45" a="1"/>
  <c r="AE49" i="45" s="1"/>
  <c r="AL59" i="45" a="1"/>
  <c r="AL59" i="45" s="1"/>
  <c r="W29" i="33" a="1"/>
  <c r="W29" i="33" s="1"/>
  <c r="Z56" i="44" a="1"/>
  <c r="Z56" i="44" s="1"/>
  <c r="G100" i="33" a="1"/>
  <c r="G100" i="33" s="1"/>
  <c r="H100" i="33" a="1"/>
  <c r="H100" i="33" s="1"/>
  <c r="AN26" i="46" a="1"/>
  <c r="AN26" i="46" s="1"/>
  <c r="S67" i="45" a="1"/>
  <c r="S67" i="45" s="1"/>
  <c r="T67" i="33" a="1"/>
  <c r="T67" i="33" s="1"/>
  <c r="C16" i="33" a="1"/>
  <c r="C16" i="33" s="1"/>
  <c r="AQ33" i="47"/>
  <c r="O19" i="45" a="1"/>
  <c r="O19" i="45" s="1"/>
  <c r="C49" i="45" a="1"/>
  <c r="C49" i="45" s="1"/>
  <c r="AL22" i="33" a="1"/>
  <c r="AL22" i="33" s="1"/>
  <c r="T40" i="44" a="1"/>
  <c r="T40" i="44" s="1"/>
  <c r="AP21" i="41"/>
  <c r="AK46" i="33" a="1"/>
  <c r="AK46" i="33" s="1"/>
  <c r="AV89" i="46" a="1"/>
  <c r="AV89" i="46" s="1"/>
  <c r="AF44" i="33" a="1"/>
  <c r="AF44" i="33" s="1"/>
  <c r="AO101" i="33" a="1"/>
  <c r="AO101" i="33" s="1"/>
  <c r="Z67" i="44" a="1"/>
  <c r="Z67" i="44" s="1"/>
  <c r="Q49" i="45" a="1"/>
  <c r="Q49" i="45" s="1"/>
  <c r="AV47" i="43" a="1"/>
  <c r="AV47" i="43" s="1"/>
  <c r="AK100" i="44" a="1"/>
  <c r="AK100" i="44" s="1"/>
  <c r="AN22" i="47" a="1"/>
  <c r="AN22" i="47" s="1"/>
  <c r="AK61" i="44" a="1"/>
  <c r="AK61" i="44" s="1"/>
  <c r="AC101" i="33" a="1"/>
  <c r="AC101" i="33" s="1"/>
  <c r="G46" i="33" a="1"/>
  <c r="G46" i="33" s="1"/>
  <c r="AG35" i="44" a="1"/>
  <c r="AG35" i="44" s="1"/>
  <c r="W50" i="44" a="1"/>
  <c r="W50" i="44" s="1"/>
  <c r="AU95" i="46" a="1"/>
  <c r="AU95" i="46" s="1"/>
  <c r="S19" i="33" a="1"/>
  <c r="S19" i="33" s="1"/>
  <c r="C61" i="47" a="1"/>
  <c r="C61" i="47" s="1"/>
  <c r="AM34" i="45" a="1"/>
  <c r="AM34" i="45" s="1"/>
  <c r="Q55" i="44" a="1"/>
  <c r="Q55" i="44" s="1"/>
  <c r="AF28" i="33" a="1"/>
  <c r="AF28" i="33" s="1"/>
  <c r="AE64" i="33" a="1"/>
  <c r="AE64" i="33" s="1"/>
  <c r="V92" i="33" a="1"/>
  <c r="V92" i="33" s="1"/>
  <c r="AF56" i="44" a="1"/>
  <c r="AF56" i="44" s="1"/>
  <c r="Y61" i="33" a="1"/>
  <c r="Y61" i="33" s="1"/>
  <c r="AU52" i="43" a="1"/>
  <c r="AU52" i="43" s="1"/>
  <c r="AU19" i="41" a="1"/>
  <c r="AU19" i="41" s="1"/>
  <c r="AF20" i="44" a="1"/>
  <c r="AF20" i="44" s="1"/>
  <c r="I25" i="41" a="1"/>
  <c r="I25" i="41" s="1"/>
  <c r="AL95" i="45" a="1"/>
  <c r="AL95" i="45" s="1"/>
  <c r="AF64" i="33" a="1"/>
  <c r="AF64" i="33" s="1"/>
  <c r="C70" i="33" a="1"/>
  <c r="C70" i="33" s="1"/>
  <c r="AF41" i="44" a="1"/>
  <c r="AF41" i="44" s="1"/>
  <c r="V95" i="45" a="1"/>
  <c r="V95" i="45" s="1"/>
  <c r="N11" i="45" a="1"/>
  <c r="N11" i="45" s="1"/>
  <c r="N20" i="44" a="1"/>
  <c r="N20" i="44" s="1"/>
  <c r="AH80" i="44" a="1"/>
  <c r="AH80" i="44" s="1"/>
  <c r="U83" i="33" a="1"/>
  <c r="U83" i="33" s="1"/>
  <c r="H37" i="44" a="1"/>
  <c r="H37" i="44" s="1"/>
  <c r="AM43" i="45" a="1"/>
  <c r="AM43" i="45" s="1"/>
  <c r="I82" i="44" a="1"/>
  <c r="I82" i="44" s="1"/>
  <c r="Y101" i="45" a="1"/>
  <c r="Y101" i="45" s="1"/>
  <c r="I71" i="43" a="1"/>
  <c r="I71" i="43" s="1"/>
  <c r="L83" i="44" a="1"/>
  <c r="L83" i="44" s="1"/>
  <c r="R64" i="45" a="1"/>
  <c r="R64" i="45" s="1"/>
  <c r="Z95" i="45" a="1"/>
  <c r="Z95" i="45" s="1"/>
  <c r="X25" i="44" a="1"/>
  <c r="X25" i="44" s="1"/>
  <c r="L16" i="45" a="1"/>
  <c r="L16" i="45" s="1"/>
  <c r="AR19" i="44" a="1"/>
  <c r="AR19" i="44" s="1"/>
  <c r="R28" i="44" a="1"/>
  <c r="R28" i="44" s="1"/>
  <c r="F29" i="45" a="1"/>
  <c r="F29" i="45" s="1"/>
  <c r="F89" i="44" a="1"/>
  <c r="F89" i="44" s="1"/>
  <c r="N104" i="33" a="1"/>
  <c r="N104" i="33" s="1"/>
  <c r="AD38" i="33" a="1"/>
  <c r="AD38" i="33" s="1"/>
  <c r="L85" i="33" a="1"/>
  <c r="L85" i="33" s="1"/>
  <c r="T34" i="44" a="1"/>
  <c r="T34" i="44" s="1"/>
  <c r="I20" i="41" a="1"/>
  <c r="I20" i="41" s="1"/>
  <c r="W68" i="44" a="1"/>
  <c r="W68" i="44" s="1"/>
  <c r="R103" i="45" a="1"/>
  <c r="R103" i="45" s="1"/>
  <c r="AH28" i="44" a="1"/>
  <c r="AH28" i="44" s="1"/>
  <c r="AG92" i="44" a="1"/>
  <c r="AG92" i="44" s="1"/>
  <c r="AI38" i="44" a="1"/>
  <c r="AI38" i="44" s="1"/>
  <c r="Y61" i="44" a="1"/>
  <c r="Y61" i="44" s="1"/>
  <c r="AO101" i="47" a="1"/>
  <c r="AO101" i="47" s="1"/>
  <c r="AK70" i="44" a="1"/>
  <c r="AK70" i="44" s="1"/>
  <c r="AI73" i="33" a="1"/>
  <c r="AI73" i="33" s="1"/>
  <c r="H53" i="44" a="1"/>
  <c r="H53" i="44" s="1"/>
  <c r="G10" i="44" a="1"/>
  <c r="G10" i="44" s="1"/>
  <c r="W88" i="33" a="1"/>
  <c r="W88" i="33" s="1"/>
  <c r="W38" i="44" a="1"/>
  <c r="W38" i="44" s="1"/>
  <c r="C19" i="41" a="1"/>
  <c r="C19" i="41" s="1"/>
  <c r="AV20" i="43" a="1"/>
  <c r="AV20" i="43" s="1"/>
  <c r="R35" i="33" a="1"/>
  <c r="R35" i="33" s="1"/>
  <c r="M64" i="45" a="1"/>
  <c r="M64" i="45" s="1"/>
  <c r="W53" i="45" a="1"/>
  <c r="W53" i="45" s="1"/>
  <c r="Y10" i="45" a="1"/>
  <c r="Y10" i="45" s="1"/>
  <c r="AK74" i="44" a="1"/>
  <c r="AK74" i="44" s="1"/>
  <c r="I74" i="33" a="1"/>
  <c r="I74" i="33" s="1"/>
  <c r="V56" i="45" a="1"/>
  <c r="V56" i="45" s="1"/>
  <c r="AO77" i="41" a="1"/>
  <c r="AO77" i="41" s="1"/>
  <c r="AG28" i="45" a="1"/>
  <c r="AG28" i="45" s="1"/>
  <c r="AP37" i="44" a="1"/>
  <c r="AP37" i="44" s="1"/>
  <c r="AO98" i="46" a="1"/>
  <c r="AO98" i="46" s="1"/>
  <c r="Y77" i="45" a="1"/>
  <c r="Y77" i="45" s="1"/>
  <c r="AC10" i="45" a="1"/>
  <c r="AC10" i="45" s="1"/>
  <c r="AR77" i="45" a="1"/>
  <c r="AR77" i="45" s="1"/>
  <c r="AQ16" i="44" a="1"/>
  <c r="AQ16" i="44" s="1"/>
  <c r="AN17" i="41" a="1"/>
  <c r="AN17" i="41" s="1"/>
  <c r="V19" i="45" a="1"/>
  <c r="V19" i="45" s="1"/>
  <c r="AM83" i="44" a="1"/>
  <c r="AM83" i="44" s="1"/>
  <c r="G40" i="33" a="1"/>
  <c r="G40" i="33" s="1"/>
  <c r="H92" i="33" a="1"/>
  <c r="H92" i="33" s="1"/>
  <c r="J29" i="33" a="1"/>
  <c r="J29" i="33" s="1"/>
  <c r="S88" i="45" a="1"/>
  <c r="S88" i="45" s="1"/>
  <c r="AN92" i="47" a="1"/>
  <c r="AN92" i="47" s="1"/>
  <c r="E22" i="45" a="1"/>
  <c r="E22" i="45" s="1"/>
  <c r="Y59" i="44" a="1"/>
  <c r="Y59" i="44" s="1"/>
  <c r="AE34" i="44" a="1"/>
  <c r="AE34" i="44" s="1"/>
  <c r="R31" i="45" a="1"/>
  <c r="R31" i="45" s="1"/>
  <c r="M35" i="44" a="1"/>
  <c r="M35" i="44" s="1"/>
  <c r="AR19" i="45" a="1"/>
  <c r="AR19" i="45" s="1"/>
  <c r="W79" i="33" a="1"/>
  <c r="W79" i="33" s="1"/>
  <c r="M17" i="44" a="1"/>
  <c r="M17" i="44" s="1"/>
  <c r="AJ34" i="44" a="1"/>
  <c r="AJ34" i="44" s="1"/>
  <c r="C49" i="44" a="1"/>
  <c r="C49" i="44" s="1"/>
  <c r="AQ20" i="45" a="1"/>
  <c r="AQ20" i="45" s="1"/>
  <c r="G83" i="33" a="1"/>
  <c r="G83" i="33" s="1"/>
  <c r="W62" i="44" a="1"/>
  <c r="W62" i="44" s="1"/>
  <c r="AH89" i="45" a="1"/>
  <c r="AH89" i="45" s="1"/>
  <c r="O16" i="45" a="1"/>
  <c r="O16" i="45" s="1"/>
  <c r="AF95" i="33" a="1"/>
  <c r="AF95" i="33" s="1"/>
  <c r="AO62" i="33" a="1"/>
  <c r="AO62" i="33" s="1"/>
  <c r="AG82" i="33" a="1"/>
  <c r="AG82" i="33" s="1"/>
  <c r="AB68" i="33" a="1"/>
  <c r="AB68" i="33" s="1"/>
  <c r="U46" i="33" a="1"/>
  <c r="U46" i="33" s="1"/>
  <c r="M19" i="44" a="1"/>
  <c r="M19" i="44" s="1"/>
  <c r="Q25" i="44" a="1"/>
  <c r="Q25" i="44" s="1"/>
  <c r="AE40" i="33" a="1"/>
  <c r="AE40" i="33" s="1"/>
  <c r="AU58" i="47" a="1"/>
  <c r="AU58" i="47" s="1"/>
  <c r="AI28" i="45" a="1"/>
  <c r="AI28" i="45" s="1"/>
  <c r="AH61" i="44" a="1"/>
  <c r="AH61" i="44" s="1"/>
  <c r="I47" i="46" a="1"/>
  <c r="I47" i="46" s="1"/>
  <c r="AL82" i="45" a="1"/>
  <c r="AL82" i="45" s="1"/>
  <c r="AJ98" i="44" a="1"/>
  <c r="AJ98" i="44" s="1"/>
  <c r="AA86" i="33" a="1"/>
  <c r="AA86" i="33" s="1"/>
  <c r="L53" i="44" a="1"/>
  <c r="L53" i="44" s="1"/>
  <c r="AN29" i="41" a="1"/>
  <c r="AN29" i="41" s="1"/>
  <c r="R41" i="45" a="1"/>
  <c r="R41" i="45" s="1"/>
  <c r="G46" i="44" a="1"/>
  <c r="G46" i="44" s="1"/>
  <c r="K89" i="44" a="1"/>
  <c r="K89" i="44" s="1"/>
  <c r="I38" i="44" a="1"/>
  <c r="I38" i="44" s="1"/>
  <c r="AI71" i="44" a="1"/>
  <c r="AI71" i="44" s="1"/>
  <c r="O64" i="44" a="1"/>
  <c r="O64" i="44" s="1"/>
  <c r="AG44" i="44" a="1"/>
  <c r="AG44" i="44" s="1"/>
  <c r="AV41" i="46" a="1"/>
  <c r="AV41" i="46" s="1"/>
  <c r="AC34" i="44" a="1"/>
  <c r="AC34" i="44" s="1"/>
  <c r="AV11" i="47" a="1"/>
  <c r="AV11" i="47" s="1"/>
  <c r="I82" i="33" a="1"/>
  <c r="I82" i="33" s="1"/>
  <c r="I19" i="46" a="1"/>
  <c r="I19" i="46" s="1"/>
  <c r="AM40" i="44" a="1"/>
  <c r="AM40" i="44" s="1"/>
  <c r="AG41" i="44" a="1"/>
  <c r="AG41" i="44" s="1"/>
  <c r="W67" i="33" a="1"/>
  <c r="W67" i="33" s="1"/>
  <c r="O46" i="45" a="1"/>
  <c r="O46" i="45" s="1"/>
  <c r="AJ56" i="45" a="1"/>
  <c r="AJ56" i="45" s="1"/>
  <c r="AG68" i="33" a="1"/>
  <c r="AG68" i="33" s="1"/>
  <c r="AD55" i="44" a="1"/>
  <c r="AD55" i="44" s="1"/>
  <c r="I26" i="47" a="1"/>
  <c r="I26" i="47" s="1"/>
  <c r="J40" i="33" a="1"/>
  <c r="J40" i="33" s="1"/>
  <c r="AM23" i="44" a="1"/>
  <c r="AM23" i="44" s="1"/>
  <c r="AD35" i="45" a="1"/>
  <c r="AD35" i="45" s="1"/>
  <c r="AO98" i="45" a="1"/>
  <c r="AO98" i="45" s="1"/>
  <c r="AC22" i="44" a="1"/>
  <c r="AC22" i="44" s="1"/>
  <c r="X74" i="33" a="1"/>
  <c r="X74" i="33" s="1"/>
  <c r="Q98" i="45" a="1"/>
  <c r="Q98" i="45" s="1"/>
  <c r="W80" i="45" a="1"/>
  <c r="W80" i="45" s="1"/>
  <c r="X82" i="44" a="1"/>
  <c r="X82" i="44" s="1"/>
  <c r="AH31" i="45" a="1"/>
  <c r="AH31" i="45" s="1"/>
  <c r="T25" i="45" a="1"/>
  <c r="T25" i="45" s="1"/>
  <c r="AB59" i="33" a="1"/>
  <c r="AB59" i="33" s="1"/>
  <c r="U10" i="33" a="1"/>
  <c r="U10" i="33" s="1"/>
  <c r="I10" i="44" a="1"/>
  <c r="I10" i="44" s="1"/>
  <c r="AU10" i="43" a="1"/>
  <c r="AU10" i="43" s="1"/>
  <c r="AN68" i="41" a="1"/>
  <c r="AN68" i="41" s="1"/>
  <c r="L86" i="44" a="1"/>
  <c r="L86" i="44" s="1"/>
  <c r="AN77" i="43" a="1"/>
  <c r="AN77" i="43" s="1"/>
  <c r="AG80" i="44" a="1"/>
  <c r="AG80" i="44" s="1"/>
  <c r="Z28" i="33" a="1"/>
  <c r="Z28" i="33" s="1"/>
  <c r="G17" i="33" a="1"/>
  <c r="G17" i="33" s="1"/>
  <c r="J98" i="45" a="1"/>
  <c r="J98" i="45" s="1"/>
  <c r="AN86" i="44" a="1"/>
  <c r="AN86" i="44" s="1"/>
  <c r="O100" i="44" a="1"/>
  <c r="O100" i="44" s="1"/>
  <c r="O53" i="44" a="1"/>
  <c r="O53" i="44" s="1"/>
  <c r="Y100" i="45" a="1"/>
  <c r="Y100" i="45" s="1"/>
  <c r="AV85" i="43" a="1"/>
  <c r="AV85" i="43" s="1"/>
  <c r="I70" i="46" a="1"/>
  <c r="I70" i="46" s="1"/>
  <c r="I58" i="41" a="1"/>
  <c r="I58" i="41" s="1"/>
  <c r="S70" i="33" a="1"/>
  <c r="S70" i="33" s="1"/>
  <c r="AH65" i="44" a="1"/>
  <c r="AH65" i="44" s="1"/>
  <c r="J46" i="33" a="1"/>
  <c r="J46" i="33" s="1"/>
  <c r="AL56" i="33" a="1"/>
  <c r="AL56" i="33" s="1"/>
  <c r="I58" i="44" a="1"/>
  <c r="I58" i="44" s="1"/>
  <c r="H71" i="44" a="1"/>
  <c r="H71" i="44" s="1"/>
  <c r="N61" i="33" a="1"/>
  <c r="N61" i="33" s="1"/>
  <c r="AQ86" i="44" a="1"/>
  <c r="AQ86" i="44" s="1"/>
  <c r="AP43" i="44" a="1"/>
  <c r="AP43" i="44" s="1"/>
  <c r="AN34" i="41" a="1"/>
  <c r="AN34" i="41" s="1"/>
  <c r="L43" i="45" a="1"/>
  <c r="L43" i="45" s="1"/>
  <c r="AP77" i="45" a="1"/>
  <c r="AP77" i="45" s="1"/>
  <c r="I79" i="33" a="1"/>
  <c r="I79" i="33" s="1"/>
  <c r="C86" i="42" a="1"/>
  <c r="C86" i="42" s="1"/>
  <c r="AN19" i="45" a="1"/>
  <c r="AN19" i="45" s="1"/>
  <c r="AF76" i="44" a="1"/>
  <c r="AF76" i="44" s="1"/>
  <c r="O71" i="33" a="1"/>
  <c r="O71" i="33" s="1"/>
  <c r="AL80" i="44" a="1"/>
  <c r="AL80" i="44" s="1"/>
  <c r="T46" i="45" a="1"/>
  <c r="T46" i="45" s="1"/>
  <c r="V35" i="44" a="1"/>
  <c r="V35" i="44" s="1"/>
  <c r="V33" i="44" s="1"/>
  <c r="J23" i="44" a="1"/>
  <c r="J23" i="44" s="1"/>
  <c r="S79" i="44" a="1"/>
  <c r="S79" i="44" s="1"/>
  <c r="Q88" i="45" a="1"/>
  <c r="Q88" i="45" s="1"/>
  <c r="AE56" i="45" a="1"/>
  <c r="AE56" i="45" s="1"/>
  <c r="X97" i="44" a="1"/>
  <c r="X97" i="44" s="1"/>
  <c r="AK46" i="44" a="1"/>
  <c r="AK46" i="44" s="1"/>
  <c r="AD92" i="44" a="1"/>
  <c r="AD92" i="44" s="1"/>
  <c r="AU77" i="46" a="1"/>
  <c r="AU77" i="46" s="1"/>
  <c r="V70" i="33" a="1"/>
  <c r="V70" i="33" s="1"/>
  <c r="I79" i="44" a="1"/>
  <c r="I79" i="44" s="1"/>
  <c r="N62" i="44" a="1"/>
  <c r="N62" i="44" s="1"/>
  <c r="P104" i="45" a="1"/>
  <c r="P104" i="45" s="1"/>
  <c r="AO104" i="47" a="1"/>
  <c r="AO104" i="47" s="1"/>
  <c r="X95" i="33" a="1"/>
  <c r="X95" i="33" s="1"/>
  <c r="K74" i="45" a="1"/>
  <c r="K74" i="45" s="1"/>
  <c r="Q53" i="44" a="1"/>
  <c r="Q53" i="44" s="1"/>
  <c r="AK16" i="45" a="1"/>
  <c r="AK16" i="45" s="1"/>
  <c r="I47" i="44" a="1"/>
  <c r="I47" i="44" s="1"/>
  <c r="K22" i="33" a="1"/>
  <c r="K22" i="33" s="1"/>
  <c r="AV26" i="46" a="1"/>
  <c r="AV26" i="46" s="1"/>
  <c r="AN73" i="33" a="1"/>
  <c r="AN73" i="33" s="1"/>
  <c r="AI16" i="33" a="1"/>
  <c r="AI16" i="33" s="1"/>
  <c r="AO71" i="45" a="1"/>
  <c r="AO71" i="45" s="1"/>
  <c r="AP68" i="45" a="1"/>
  <c r="AP68" i="45" s="1"/>
  <c r="V80" i="44" a="1"/>
  <c r="V80" i="44" s="1"/>
  <c r="I56" i="46" a="1"/>
  <c r="I56" i="46" s="1"/>
  <c r="C71" i="43" a="1"/>
  <c r="C71" i="43" s="1"/>
  <c r="AI62" i="45" a="1"/>
  <c r="AI62" i="45" s="1"/>
  <c r="AU91" i="46" a="1"/>
  <c r="AU91" i="46" s="1"/>
  <c r="AA38" i="33" a="1"/>
  <c r="AA38" i="33" s="1"/>
  <c r="C98" i="47" a="1"/>
  <c r="C98" i="47" s="1"/>
  <c r="M22" i="45" a="1"/>
  <c r="M22" i="45" s="1"/>
  <c r="AP19" i="45" a="1"/>
  <c r="AP19" i="45" s="1"/>
  <c r="T34" i="33" a="1"/>
  <c r="T34" i="33" s="1"/>
  <c r="F16" i="33" a="1"/>
  <c r="F16" i="33" s="1"/>
  <c r="AU44" i="46" a="1"/>
  <c r="AU44" i="46" s="1"/>
  <c r="U47" i="44" a="1"/>
  <c r="U47" i="44" s="1"/>
  <c r="AB80" i="33" a="1"/>
  <c r="AB80" i="33" s="1"/>
  <c r="I41" i="33" a="1"/>
  <c r="I41" i="33" s="1"/>
  <c r="AO56" i="43" a="1"/>
  <c r="AO56" i="43" s="1"/>
  <c r="AV32" i="47" a="1"/>
  <c r="AV32" i="47" s="1"/>
  <c r="AN88" i="33" a="1"/>
  <c r="AN88" i="33" s="1"/>
  <c r="AF79" i="44" a="1"/>
  <c r="AF79" i="44" s="1"/>
  <c r="AQ43" i="33" a="1"/>
  <c r="AQ43" i="33" s="1"/>
  <c r="AN31" i="45" a="1"/>
  <c r="AN31" i="45" s="1"/>
  <c r="AU97" i="46" a="1"/>
  <c r="AU97" i="46" s="1"/>
  <c r="AI43" i="44" a="1"/>
  <c r="AI43" i="44" s="1"/>
  <c r="W98" i="45" a="1"/>
  <c r="W98" i="45" s="1"/>
  <c r="AO50" i="44" a="1"/>
  <c r="AO50" i="44" s="1"/>
  <c r="F98" i="45" a="1"/>
  <c r="F98" i="45" s="1"/>
  <c r="AD28" i="45" a="1"/>
  <c r="AD28" i="45" s="1"/>
  <c r="G104" i="33" a="1"/>
  <c r="G104" i="33" s="1"/>
  <c r="AM101" i="44" a="1"/>
  <c r="AM101" i="44" s="1"/>
  <c r="F22" i="33" a="1"/>
  <c r="F22" i="33" s="1"/>
  <c r="I103" i="43" a="1"/>
  <c r="I103" i="43" s="1"/>
  <c r="AR94" i="44" a="1"/>
  <c r="AR94" i="44" s="1"/>
  <c r="L23" i="33" a="1"/>
  <c r="L23" i="33" s="1"/>
  <c r="AK95" i="44" a="1"/>
  <c r="AK95" i="44" s="1"/>
  <c r="AM92" i="44" a="1"/>
  <c r="AM92" i="44" s="1"/>
  <c r="C80" i="44" a="1"/>
  <c r="C80" i="44" s="1"/>
  <c r="AG11" i="33" a="1"/>
  <c r="AG11" i="33" s="1"/>
  <c r="AG17" i="33" a="1"/>
  <c r="AG17" i="33" s="1"/>
  <c r="C53" i="41" a="1"/>
  <c r="C53" i="41" s="1"/>
  <c r="AI95" i="44" a="1"/>
  <c r="AI95" i="44" s="1"/>
  <c r="AD64" i="45" a="1"/>
  <c r="AD64" i="45" s="1"/>
  <c r="R98" i="45" a="1"/>
  <c r="R98" i="45" s="1"/>
  <c r="AR35" i="45" a="1"/>
  <c r="AR35" i="45" s="1"/>
  <c r="AK38" i="33" a="1"/>
  <c r="AK38" i="33" s="1"/>
  <c r="K32" i="33" a="1"/>
  <c r="K32" i="33" s="1"/>
  <c r="AT45" i="46"/>
  <c r="I41" i="45" a="1"/>
  <c r="I41" i="45" s="1"/>
  <c r="AE82" i="45" a="1"/>
  <c r="AE82" i="45" s="1"/>
  <c r="AH80" i="45" a="1"/>
  <c r="AH80" i="45" s="1"/>
  <c r="AK61" i="45" a="1"/>
  <c r="AK61" i="45" s="1"/>
  <c r="E65" i="45" a="1"/>
  <c r="E65" i="45" s="1"/>
  <c r="R52" i="33" a="1"/>
  <c r="R52" i="33" s="1"/>
  <c r="I67" i="33" a="1"/>
  <c r="I67" i="33" s="1"/>
  <c r="L31" i="45" a="1"/>
  <c r="L31" i="45" s="1"/>
  <c r="AU40" i="41" a="1"/>
  <c r="AU40" i="41" s="1"/>
  <c r="AD49" i="44" a="1"/>
  <c r="AD49" i="44" s="1"/>
  <c r="V37" i="44" a="1"/>
  <c r="V37" i="44" s="1"/>
  <c r="P82" i="44" a="1"/>
  <c r="P82" i="44" s="1"/>
  <c r="P19" i="45" a="1"/>
  <c r="P19" i="45" s="1"/>
  <c r="L92" i="44" a="1"/>
  <c r="L92" i="44" s="1"/>
  <c r="C65" i="42" a="1"/>
  <c r="C65" i="42" s="1"/>
  <c r="I94" i="43" a="1"/>
  <c r="I94" i="43" s="1"/>
  <c r="AH19" i="44" a="1"/>
  <c r="AH19" i="44" s="1"/>
  <c r="AF74" i="45" a="1"/>
  <c r="AF74" i="45" s="1"/>
  <c r="AP71" i="45" a="1"/>
  <c r="AP71" i="45" s="1"/>
  <c r="AV25" i="41" a="1"/>
  <c r="AV25" i="41" s="1"/>
  <c r="W73" i="33" a="1"/>
  <c r="W73" i="33" s="1"/>
  <c r="AG67" i="44" a="1"/>
  <c r="AG67" i="44" s="1"/>
  <c r="AV91" i="47" a="1"/>
  <c r="AV91" i="47" s="1"/>
  <c r="AB22" i="33" a="1"/>
  <c r="AB22" i="33" s="1"/>
  <c r="AE104" i="33" a="1"/>
  <c r="AE104" i="33" s="1"/>
  <c r="M47" i="33" a="1"/>
  <c r="M47" i="33" s="1"/>
  <c r="AK58" i="44" a="1"/>
  <c r="AK58" i="44" s="1"/>
  <c r="AA16" i="45" a="1"/>
  <c r="AA16" i="45" s="1"/>
  <c r="C76" i="47" a="1"/>
  <c r="C76" i="47" s="1"/>
  <c r="P77" i="45" a="1"/>
  <c r="P77" i="45" s="1"/>
  <c r="AF49" i="33" a="1"/>
  <c r="AF49" i="33" s="1"/>
  <c r="Z64" i="33" a="1"/>
  <c r="Z64" i="33" s="1"/>
  <c r="AD100" i="33" a="1"/>
  <c r="AD100" i="33" s="1"/>
  <c r="U55" i="44" a="1"/>
  <c r="U55" i="44" s="1"/>
  <c r="AS81" i="46"/>
  <c r="U82" i="44" a="1"/>
  <c r="U82" i="44" s="1"/>
  <c r="T94" i="44" a="1"/>
  <c r="T94" i="44" s="1"/>
  <c r="AA53" i="44" a="1"/>
  <c r="AA53" i="44" s="1"/>
  <c r="H50" i="33" a="1"/>
  <c r="H50" i="33" s="1"/>
  <c r="C35" i="33" a="1"/>
  <c r="C35" i="33" s="1"/>
  <c r="P67" i="45" a="1"/>
  <c r="P67" i="45" s="1"/>
  <c r="M97" i="44" a="1"/>
  <c r="M97" i="44" s="1"/>
  <c r="G64" i="44" a="1"/>
  <c r="G64" i="44" s="1"/>
  <c r="AU56" i="47" a="1"/>
  <c r="AU56" i="47" s="1"/>
  <c r="AN103" i="46" a="1"/>
  <c r="AN103" i="46" s="1"/>
  <c r="AE43" i="33" a="1"/>
  <c r="AE43" i="33" s="1"/>
  <c r="AK29" i="33" a="1"/>
  <c r="AK29" i="33" s="1"/>
  <c r="N82" i="44" a="1"/>
  <c r="N82" i="44" s="1"/>
  <c r="AI103" i="33" a="1"/>
  <c r="AI103" i="33" s="1"/>
  <c r="AM25" i="33" a="1"/>
  <c r="AM25" i="33" s="1"/>
  <c r="AO37" i="41" a="1"/>
  <c r="AO37" i="41" s="1"/>
  <c r="AH41" i="33" a="1"/>
  <c r="AH41" i="33" s="1"/>
  <c r="AU92" i="41" a="1"/>
  <c r="AU92" i="41" s="1"/>
  <c r="G43" i="45" a="1"/>
  <c r="G43" i="45" s="1"/>
  <c r="AF67" i="33" a="1"/>
  <c r="AF67" i="33" s="1"/>
  <c r="AO59" i="47" a="1"/>
  <c r="AO59" i="47" s="1"/>
  <c r="N16" i="33" a="1"/>
  <c r="N16" i="33" s="1"/>
  <c r="AU49" i="47" a="1"/>
  <c r="AU49" i="47" s="1"/>
  <c r="AR92" i="33" a="1"/>
  <c r="AR92" i="33" s="1"/>
  <c r="X19" i="44" a="1"/>
  <c r="X19" i="44" s="1"/>
  <c r="AJ68" i="45" a="1"/>
  <c r="AJ68" i="45" s="1"/>
  <c r="AU70" i="43" a="1"/>
  <c r="AU70" i="43" s="1"/>
  <c r="AB100" i="45" a="1"/>
  <c r="AB100" i="45" s="1"/>
  <c r="AM61" i="44" a="1"/>
  <c r="AM61" i="44" s="1"/>
  <c r="S47" i="44" a="1"/>
  <c r="S47" i="44" s="1"/>
  <c r="I73" i="44" a="1"/>
  <c r="I73" i="44" s="1"/>
  <c r="O92" i="45" a="1"/>
  <c r="O92" i="45" s="1"/>
  <c r="AB28" i="33" a="1"/>
  <c r="AB28" i="33" s="1"/>
  <c r="AJ23" i="45" a="1"/>
  <c r="AJ23" i="45" s="1"/>
  <c r="X80" i="33" a="1"/>
  <c r="X80" i="33" s="1"/>
  <c r="AO91" i="43" a="1"/>
  <c r="AO91" i="43" s="1"/>
  <c r="Y40" i="33" a="1"/>
  <c r="Y40" i="33" s="1"/>
  <c r="P104" i="44" a="1"/>
  <c r="P104" i="44" s="1"/>
  <c r="AO40" i="46" a="1"/>
  <c r="AO40" i="46" s="1"/>
  <c r="N101" i="44" a="1"/>
  <c r="N101" i="44" s="1"/>
  <c r="AO53" i="47" a="1"/>
  <c r="AO53" i="47" s="1"/>
  <c r="AA20" i="44" a="1"/>
  <c r="AA20" i="44" s="1"/>
  <c r="V19" i="44" a="1"/>
  <c r="V19" i="44" s="1"/>
  <c r="W11" i="44" a="1"/>
  <c r="W11" i="44" s="1"/>
  <c r="T28" i="33" a="1"/>
  <c r="T28" i="33" s="1"/>
  <c r="J80" i="33" a="1"/>
  <c r="J80" i="33" s="1"/>
  <c r="AI74" i="44" a="1"/>
  <c r="AI74" i="44" s="1"/>
  <c r="H76" i="33" a="1"/>
  <c r="H76" i="33" s="1"/>
  <c r="AP101" i="33" a="1"/>
  <c r="AP101" i="33" s="1"/>
  <c r="Q49" i="33" a="1"/>
  <c r="Q49" i="33" s="1"/>
  <c r="S91" i="33" a="1"/>
  <c r="S91" i="33" s="1"/>
  <c r="H74" i="44" a="1"/>
  <c r="H74" i="44" s="1"/>
  <c r="AI34" i="45" a="1"/>
  <c r="AI34" i="45" s="1"/>
  <c r="E31" i="44" a="1"/>
  <c r="E31" i="44" s="1"/>
  <c r="AE16" i="44" a="1"/>
  <c r="AE16" i="44" s="1"/>
  <c r="K10" i="33" a="1"/>
  <c r="K10" i="33" s="1"/>
  <c r="W23" i="44" a="1"/>
  <c r="W23" i="44" s="1"/>
  <c r="I73" i="45" a="1"/>
  <c r="I73" i="45" s="1"/>
  <c r="AL80" i="33" a="1"/>
  <c r="AL80" i="33" s="1"/>
  <c r="AC32" i="45" a="1"/>
  <c r="AC32" i="45" s="1"/>
  <c r="Z11" i="45" a="1"/>
  <c r="Z11" i="45" s="1"/>
  <c r="O43" i="33" a="1"/>
  <c r="O43" i="33" s="1"/>
  <c r="AI82" i="45" a="1"/>
  <c r="AI82" i="45" s="1"/>
  <c r="T104" i="44" a="1"/>
  <c r="T104" i="44" s="1"/>
  <c r="I95" i="45" a="1"/>
  <c r="I95" i="45" s="1"/>
  <c r="AV76" i="47" a="1"/>
  <c r="AV76" i="47" s="1"/>
  <c r="C85" i="46" a="1"/>
  <c r="C85" i="46" s="1"/>
  <c r="C32" i="33" a="1"/>
  <c r="C32" i="33" s="1"/>
  <c r="I31" i="46" a="1"/>
  <c r="I31" i="46" s="1"/>
  <c r="F25" i="33" a="1"/>
  <c r="F25" i="33" s="1"/>
  <c r="AN79" i="33" a="1"/>
  <c r="AN79" i="33" s="1"/>
  <c r="AQ34" i="44" a="1"/>
  <c r="AQ34" i="44" s="1"/>
  <c r="AI58" i="33" a="1"/>
  <c r="AI58" i="33" s="1"/>
  <c r="AV67" i="43" a="1"/>
  <c r="AV67" i="43" s="1"/>
  <c r="AV44" i="41" a="1"/>
  <c r="AV44" i="41" s="1"/>
  <c r="AN71" i="41" a="1"/>
  <c r="AN71" i="41" s="1"/>
  <c r="AP59" i="45" a="1"/>
  <c r="AP59" i="45" s="1"/>
  <c r="AU41" i="43" a="1"/>
  <c r="AU41" i="43" s="1"/>
  <c r="C37" i="43" a="1"/>
  <c r="C37" i="43" s="1"/>
  <c r="I77" i="45" a="1"/>
  <c r="I77" i="45" s="1"/>
  <c r="AU20" i="41" a="1"/>
  <c r="AU20" i="41" s="1"/>
  <c r="K17" i="45" a="1"/>
  <c r="K17" i="45" s="1"/>
  <c r="C94" i="43" a="1"/>
  <c r="C94" i="43" s="1"/>
  <c r="T62" i="45" a="1"/>
  <c r="T62" i="45" s="1"/>
  <c r="AM28" i="33" a="1"/>
  <c r="AM28" i="33" s="1"/>
  <c r="I23" i="43" a="1"/>
  <c r="I23" i="43" s="1"/>
  <c r="AI53" i="45" a="1"/>
  <c r="AI53" i="45" s="1"/>
  <c r="AN68" i="43" a="1"/>
  <c r="AN68" i="43" s="1"/>
  <c r="I43" i="43" a="1"/>
  <c r="I43" i="43" s="1"/>
  <c r="AL29" i="45" a="1"/>
  <c r="AL29" i="45" s="1"/>
  <c r="AU23" i="41" a="1"/>
  <c r="AU23" i="41" s="1"/>
  <c r="G32" i="33" a="1"/>
  <c r="G32" i="33" s="1"/>
  <c r="C74" i="44" a="1"/>
  <c r="C74" i="44" s="1"/>
  <c r="F82" i="45" a="1"/>
  <c r="F82" i="45" s="1"/>
  <c r="I59" i="41" a="1"/>
  <c r="I59" i="41" s="1"/>
  <c r="N80" i="44" a="1"/>
  <c r="N80" i="44" s="1"/>
  <c r="C58" i="44" a="1"/>
  <c r="C58" i="44" s="1"/>
  <c r="AN65" i="41" a="1"/>
  <c r="AN65" i="41" s="1"/>
  <c r="AB20" i="33" a="1"/>
  <c r="AB20" i="33" s="1"/>
  <c r="E98" i="45" a="1"/>
  <c r="E98" i="45" s="1"/>
  <c r="AE86" i="44" a="1"/>
  <c r="AE86" i="44" s="1"/>
  <c r="T83" i="33" a="1"/>
  <c r="T83" i="33" s="1"/>
  <c r="AO34" i="43" a="1"/>
  <c r="AO34" i="43" s="1"/>
  <c r="AN56" i="46" a="1"/>
  <c r="AN56" i="46" s="1"/>
  <c r="J44" i="45" a="1"/>
  <c r="J44" i="45" s="1"/>
  <c r="X83" i="45" a="1"/>
  <c r="X83" i="45" s="1"/>
  <c r="O26" i="33" a="1"/>
  <c r="O26" i="33" s="1"/>
  <c r="G59" i="33" a="1"/>
  <c r="G59" i="33" s="1"/>
  <c r="Y64" i="45" a="1"/>
  <c r="Y64" i="45" s="1"/>
  <c r="T104" i="45" a="1"/>
  <c r="T104" i="45" s="1"/>
  <c r="AV59" i="43" a="1"/>
  <c r="AV59" i="43" s="1"/>
  <c r="AU92" i="47" a="1"/>
  <c r="AU92" i="47" s="1"/>
  <c r="AD88" i="33" a="1"/>
  <c r="AD88" i="33" s="1"/>
  <c r="AU43" i="46" a="1"/>
  <c r="AU43" i="46" s="1"/>
  <c r="AI35" i="44" a="1"/>
  <c r="AI35" i="44" s="1"/>
  <c r="AA103" i="44" a="1"/>
  <c r="AA103" i="44" s="1"/>
  <c r="X70" i="33" a="1"/>
  <c r="X70" i="33" s="1"/>
  <c r="AL68" i="44" a="1"/>
  <c r="AL68" i="44" s="1"/>
  <c r="AR20" i="45" a="1"/>
  <c r="AR20" i="45" s="1"/>
  <c r="Z86" i="45" a="1"/>
  <c r="Z86" i="45" s="1"/>
  <c r="G58" i="44" a="1"/>
  <c r="G58" i="44" s="1"/>
  <c r="R92" i="44" a="1"/>
  <c r="R92" i="44" s="1"/>
  <c r="AJ74" i="44" a="1"/>
  <c r="AJ74" i="44" s="1"/>
  <c r="AQ37" i="45" a="1"/>
  <c r="AQ37" i="45" s="1"/>
  <c r="U38" i="44" a="1"/>
  <c r="U38" i="44" s="1"/>
  <c r="H85" i="33" a="1"/>
  <c r="H85" i="33" s="1"/>
  <c r="E25" i="44" a="1"/>
  <c r="E25" i="44" s="1"/>
  <c r="AM55" i="33" a="1"/>
  <c r="AM55" i="33" s="1"/>
  <c r="AK47" i="44" a="1"/>
  <c r="AK47" i="44" s="1"/>
  <c r="AA80" i="44" a="1"/>
  <c r="AA80" i="44" s="1"/>
  <c r="Q16" i="33" a="1"/>
  <c r="Q16" i="33" s="1"/>
  <c r="AG76" i="44" a="1"/>
  <c r="AG76" i="44" s="1"/>
  <c r="G34" i="44" a="1"/>
  <c r="G34" i="44" s="1"/>
  <c r="AR51" i="43"/>
  <c r="AV71" i="47" a="1"/>
  <c r="AV71" i="47" s="1"/>
  <c r="AU46" i="41" a="1"/>
  <c r="AU46" i="41" s="1"/>
  <c r="AL64" i="44" a="1"/>
  <c r="AL64" i="44" s="1"/>
  <c r="AN91" i="44" a="1"/>
  <c r="AN91" i="44" s="1"/>
  <c r="AJ11" i="44" a="1"/>
  <c r="AJ11" i="44" s="1"/>
  <c r="E92" i="45" a="1"/>
  <c r="E92" i="45" s="1"/>
  <c r="AI64" i="33" a="1"/>
  <c r="AI64" i="33" s="1"/>
  <c r="AU62" i="41" a="1"/>
  <c r="AU62" i="41" s="1"/>
  <c r="X11" i="45" a="1"/>
  <c r="X11" i="45" s="1"/>
  <c r="AF98" i="33" a="1"/>
  <c r="AF98" i="33" s="1"/>
  <c r="Y73" i="45" a="1"/>
  <c r="Y73" i="45" s="1"/>
  <c r="P85" i="45" a="1"/>
  <c r="P85" i="45" s="1"/>
  <c r="H77" i="45" a="1"/>
  <c r="H77" i="45" s="1"/>
  <c r="J70" i="44" a="1"/>
  <c r="J70" i="44" s="1"/>
  <c r="N25" i="45" a="1"/>
  <c r="N25" i="45" s="1"/>
  <c r="AH40" i="33" a="1"/>
  <c r="AH40" i="33" s="1"/>
  <c r="AJ47" i="44" a="1"/>
  <c r="AJ47" i="44" s="1"/>
  <c r="AV32" i="43" a="1"/>
  <c r="AV32" i="43" s="1"/>
  <c r="AM95" i="33" a="1"/>
  <c r="AM95" i="33" s="1"/>
  <c r="AA62" i="44" a="1"/>
  <c r="AA62" i="44" s="1"/>
  <c r="L85" i="45" a="1"/>
  <c r="L85" i="45" s="1"/>
  <c r="W70" i="45" a="1"/>
  <c r="W70" i="45" s="1"/>
  <c r="E68" i="45" a="1"/>
  <c r="E68" i="45" s="1"/>
  <c r="AP76" i="33" a="1"/>
  <c r="AP76" i="33" s="1"/>
  <c r="AA55" i="44" a="1"/>
  <c r="AA55" i="44" s="1"/>
  <c r="J104" i="33" a="1"/>
  <c r="J104" i="33" s="1"/>
  <c r="AL41" i="33" a="1"/>
  <c r="AL41" i="33" s="1"/>
  <c r="W77" i="33" a="1"/>
  <c r="W77" i="33" s="1"/>
  <c r="V50" i="33" a="1"/>
  <c r="V50" i="33" s="1"/>
  <c r="P53" i="45" a="1"/>
  <c r="P53" i="45" s="1"/>
  <c r="F20" i="33" a="1"/>
  <c r="F20" i="33" s="1"/>
  <c r="P94" i="44" a="1"/>
  <c r="P94" i="44" s="1"/>
  <c r="AJ83" i="33" a="1"/>
  <c r="AJ83" i="33" s="1"/>
  <c r="AE46" i="33" a="1"/>
  <c r="AE46" i="33" s="1"/>
  <c r="E98" i="44" a="1"/>
  <c r="E98" i="44" s="1"/>
  <c r="AQ44" i="44" a="1"/>
  <c r="AQ44" i="44" s="1"/>
  <c r="AQ28" i="45" a="1"/>
  <c r="AQ28" i="45" s="1"/>
  <c r="AQ46" i="45" a="1"/>
  <c r="AQ46" i="45" s="1"/>
  <c r="AK73" i="44" a="1"/>
  <c r="AK73" i="44" s="1"/>
  <c r="AO92" i="33" a="1"/>
  <c r="AO92" i="33" s="1"/>
  <c r="AD82" i="44" a="1"/>
  <c r="AD82" i="44" s="1"/>
  <c r="C67" i="46" a="1"/>
  <c r="C67" i="46" s="1"/>
  <c r="AN104" i="45" a="1"/>
  <c r="AN104" i="45" s="1"/>
  <c r="AM40" i="45" a="1"/>
  <c r="AM40" i="45" s="1"/>
  <c r="AV77" i="41" a="1"/>
  <c r="AV77" i="41" s="1"/>
  <c r="AF56" i="45" a="1"/>
  <c r="AF56" i="45" s="1"/>
  <c r="AE50" i="44" a="1"/>
  <c r="AE50" i="44" s="1"/>
  <c r="AO50" i="41" a="1"/>
  <c r="AO50" i="41" s="1"/>
  <c r="AV73" i="41" a="1"/>
  <c r="AV73" i="41" s="1"/>
  <c r="AG46" i="33" a="1"/>
  <c r="AG46" i="33" s="1"/>
  <c r="AK53" i="33" a="1"/>
  <c r="AK53" i="33" s="1"/>
  <c r="AO100" i="47" a="1"/>
  <c r="AO100" i="47" s="1"/>
  <c r="AV86" i="47" a="1"/>
  <c r="AV86" i="47" s="1"/>
  <c r="AO53" i="44" a="1"/>
  <c r="AO53" i="44" s="1"/>
  <c r="AD69" i="43"/>
  <c r="N47" i="45" a="1"/>
  <c r="N47" i="45" s="1"/>
  <c r="Y50" i="45" a="1"/>
  <c r="Y50" i="45" s="1"/>
  <c r="AV94" i="43" a="1"/>
  <c r="AV94" i="43" s="1"/>
  <c r="AF31" i="33" a="1"/>
  <c r="AF31" i="33" s="1"/>
  <c r="U29" i="45" a="1"/>
  <c r="U29" i="45" s="1"/>
  <c r="G49" i="45" a="1"/>
  <c r="G49" i="45" s="1"/>
  <c r="AK100" i="33" a="1"/>
  <c r="AK100" i="33" s="1"/>
  <c r="C83" i="45" a="1"/>
  <c r="C83" i="45" s="1"/>
  <c r="AQ17" i="44" a="1"/>
  <c r="AQ17" i="44" s="1"/>
  <c r="N25" i="33" a="1"/>
  <c r="N25" i="33" s="1"/>
  <c r="H94" i="45" a="1"/>
  <c r="H94" i="45" s="1"/>
  <c r="E83" i="45" a="1"/>
  <c r="E83" i="45" s="1"/>
  <c r="C34" i="44" a="1"/>
  <c r="C34" i="44" s="1"/>
  <c r="O52" i="44" a="1"/>
  <c r="O52" i="44" s="1"/>
  <c r="I91" i="47" a="1"/>
  <c r="I91" i="47" s="1"/>
  <c r="AA59" i="44" a="1"/>
  <c r="AA59" i="44" s="1"/>
  <c r="AQ103" i="45" a="1"/>
  <c r="AQ103" i="45" s="1"/>
  <c r="L52" i="45" a="1"/>
  <c r="L52" i="45" s="1"/>
  <c r="P46" i="45" a="1"/>
  <c r="P46" i="45" s="1"/>
  <c r="Q65" i="45" a="1"/>
  <c r="Q65" i="45" s="1"/>
  <c r="AK19" i="33" a="1"/>
  <c r="AK19" i="33" s="1"/>
  <c r="V11" i="44" a="1"/>
  <c r="V11" i="44" s="1"/>
  <c r="AF80" i="33" a="1"/>
  <c r="AF80" i="33" s="1"/>
  <c r="AO94" i="45" a="1"/>
  <c r="AO94" i="45" s="1"/>
  <c r="G103" i="44" a="1"/>
  <c r="G103" i="44" s="1"/>
  <c r="F101" i="44" a="1"/>
  <c r="F101" i="44" s="1"/>
  <c r="AO34" i="44" a="1"/>
  <c r="AO34" i="44" s="1"/>
  <c r="AN49" i="47" a="1"/>
  <c r="AN49" i="47" s="1"/>
  <c r="I34" i="47" a="1"/>
  <c r="I34" i="47" s="1"/>
  <c r="AP104" i="33" a="1"/>
  <c r="AP104" i="33" s="1"/>
  <c r="N98" i="44" a="1"/>
  <c r="N98" i="44" s="1"/>
  <c r="C65" i="41" a="1"/>
  <c r="C65" i="41" s="1"/>
  <c r="K20" i="45" a="1"/>
  <c r="K20" i="45" s="1"/>
  <c r="M28" i="44" a="1"/>
  <c r="M28" i="44" s="1"/>
  <c r="AQ92" i="45" a="1"/>
  <c r="AQ92" i="45" s="1"/>
  <c r="C41" i="44" a="1"/>
  <c r="C41" i="44" s="1"/>
  <c r="AH55" i="45" a="1"/>
  <c r="AH55" i="45" s="1"/>
  <c r="Y86" i="44" a="1"/>
  <c r="Y86" i="44" s="1"/>
  <c r="AR71" i="33" a="1"/>
  <c r="AR71" i="33" s="1"/>
  <c r="AC50" i="33" a="1"/>
  <c r="AC50" i="33" s="1"/>
  <c r="AL98" i="45" a="1"/>
  <c r="AL98" i="45" s="1"/>
  <c r="AU11" i="43" a="1"/>
  <c r="AU11" i="43" s="1"/>
  <c r="AQ86" i="45" a="1"/>
  <c r="AQ86" i="45" s="1"/>
  <c r="C73" i="47" a="1"/>
  <c r="C73" i="47" s="1"/>
  <c r="AH11" i="45" a="1"/>
  <c r="AH11" i="45" s="1"/>
  <c r="AH64" i="44" a="1"/>
  <c r="AH64" i="44" s="1"/>
  <c r="P41" i="45" a="1"/>
  <c r="P41" i="45" s="1"/>
  <c r="C40" i="46" a="1"/>
  <c r="C40" i="46" s="1"/>
  <c r="T103" i="33" a="1"/>
  <c r="T103" i="33" s="1"/>
  <c r="H73" i="45" a="1"/>
  <c r="H73" i="45" s="1"/>
  <c r="AH94" i="33" a="1"/>
  <c r="AH94" i="33" s="1"/>
  <c r="K22" i="45" a="1"/>
  <c r="K22" i="45" s="1"/>
  <c r="AU95" i="43" a="1"/>
  <c r="AU95" i="43" s="1"/>
  <c r="E41" i="44" a="1"/>
  <c r="E41" i="44" s="1"/>
  <c r="AN43" i="47" a="1"/>
  <c r="AN43" i="47" s="1"/>
  <c r="AO73" i="45" a="1"/>
  <c r="AO73" i="45" s="1"/>
  <c r="O83" i="45" a="1"/>
  <c r="O83" i="45" s="1"/>
  <c r="L46" i="44" a="1"/>
  <c r="L46" i="44" s="1"/>
  <c r="AU64" i="41" a="1"/>
  <c r="AU64" i="41" s="1"/>
  <c r="Q44" i="45" a="1"/>
  <c r="Q44" i="45" s="1"/>
  <c r="AI85" i="44" a="1"/>
  <c r="AI85" i="44" s="1"/>
  <c r="X47" i="44" a="1"/>
  <c r="X47" i="44" s="1"/>
  <c r="AG77" i="45" a="1"/>
  <c r="AG77" i="45" s="1"/>
  <c r="AQ51" i="41"/>
  <c r="J34" i="45" a="1"/>
  <c r="J34" i="45" s="1"/>
  <c r="Z29" i="33" a="1"/>
  <c r="Z29" i="33" s="1"/>
  <c r="V31" i="44" a="1"/>
  <c r="V31" i="44" s="1"/>
  <c r="H62" i="33" a="1"/>
  <c r="H62" i="33" s="1"/>
  <c r="C80" i="42" a="1"/>
  <c r="C80" i="42" s="1"/>
  <c r="AK76" i="33" a="1"/>
  <c r="AK76" i="33" s="1"/>
  <c r="AK22" i="44" a="1"/>
  <c r="AK22" i="44" s="1"/>
  <c r="X56" i="44" a="1"/>
  <c r="X56" i="44" s="1"/>
  <c r="W61" i="45" a="1"/>
  <c r="W61" i="45" s="1"/>
  <c r="AQ19" i="44" a="1"/>
  <c r="AQ19" i="44" s="1"/>
  <c r="U77" i="45" a="1"/>
  <c r="U77" i="45" s="1"/>
  <c r="AA35" i="33" a="1"/>
  <c r="AA35" i="33" s="1"/>
  <c r="AI95" i="45" a="1"/>
  <c r="AI95" i="45" s="1"/>
  <c r="Q80" i="33" a="1"/>
  <c r="Q80" i="33" s="1"/>
  <c r="L40" i="44" a="1"/>
  <c r="L40" i="44" s="1"/>
  <c r="X73" i="33" a="1"/>
  <c r="X73" i="33" s="1"/>
  <c r="AA25" i="45" a="1"/>
  <c r="AA25" i="45" s="1"/>
  <c r="AO56" i="41" a="1"/>
  <c r="AO56" i="41" s="1"/>
  <c r="I100" i="33" a="1"/>
  <c r="I100" i="33" s="1"/>
  <c r="S98" i="45" a="1"/>
  <c r="S98" i="45" s="1"/>
  <c r="AF43" i="33" a="1"/>
  <c r="AF43" i="33" s="1"/>
  <c r="AF42" i="33" s="1"/>
  <c r="AO82" i="41" a="1"/>
  <c r="AO82" i="41" s="1"/>
  <c r="I10" i="33" a="1"/>
  <c r="I10" i="33" s="1"/>
  <c r="Y53" i="44" a="1"/>
  <c r="Y53" i="44" s="1"/>
  <c r="G89" i="44" a="1"/>
  <c r="G89" i="44" s="1"/>
  <c r="C34" i="46" a="1"/>
  <c r="C34" i="46" s="1"/>
  <c r="T34" i="45" a="1"/>
  <c r="T34" i="45" s="1"/>
  <c r="AL100" i="44" a="1"/>
  <c r="AL100" i="44" s="1"/>
  <c r="C86" i="47" a="1"/>
  <c r="C86" i="47" s="1"/>
  <c r="I47" i="41" a="1"/>
  <c r="I47" i="41" s="1"/>
  <c r="AD17" i="45" a="1"/>
  <c r="AD17" i="45" s="1"/>
  <c r="M32" i="45" a="1"/>
  <c r="M32" i="45" s="1"/>
  <c r="AI94" i="33" a="1"/>
  <c r="AI94" i="33" s="1"/>
  <c r="AQ38" i="45" a="1"/>
  <c r="AQ38" i="45" s="1"/>
  <c r="C40" i="42" a="1"/>
  <c r="C40" i="42" s="1"/>
  <c r="AG103" i="44" a="1"/>
  <c r="AG103" i="44" s="1"/>
  <c r="T71" i="44" a="1"/>
  <c r="T71" i="44" s="1"/>
  <c r="AB104" i="44" a="1"/>
  <c r="AB104" i="44" s="1"/>
  <c r="AP23" i="33" a="1"/>
  <c r="AP23" i="33" s="1"/>
  <c r="S53" i="33" a="1"/>
  <c r="S53" i="33" s="1"/>
  <c r="AF49" i="45" a="1"/>
  <c r="AF49" i="45" s="1"/>
  <c r="AA89" i="44" a="1"/>
  <c r="AA89" i="44" s="1"/>
  <c r="AV101" i="46" a="1"/>
  <c r="AV101" i="46" s="1"/>
  <c r="AG89" i="33" a="1"/>
  <c r="AG89" i="33" s="1"/>
  <c r="P56" i="45" a="1"/>
  <c r="P56" i="45" s="1"/>
  <c r="AD80" i="33" a="1"/>
  <c r="AD80" i="33" s="1"/>
  <c r="AP25" i="33" a="1"/>
  <c r="AP25" i="33" s="1"/>
  <c r="G71" i="33" a="1"/>
  <c r="G71" i="33" s="1"/>
  <c r="Z94" i="44" a="1"/>
  <c r="Z94" i="44" s="1"/>
  <c r="T19" i="44" a="1"/>
  <c r="T19" i="44" s="1"/>
  <c r="AG70" i="33" a="1"/>
  <c r="AG70" i="33" s="1"/>
  <c r="AA97" i="45" a="1"/>
  <c r="AA97" i="45" s="1"/>
  <c r="F35" i="44" a="1"/>
  <c r="F35" i="44" s="1"/>
  <c r="M95" i="45" a="1"/>
  <c r="M95" i="45" s="1"/>
  <c r="U46" i="45" a="1"/>
  <c r="U46" i="45" s="1"/>
  <c r="AJ35" i="33" a="1"/>
  <c r="AJ35" i="33" s="1"/>
  <c r="H35" i="44" a="1"/>
  <c r="H35" i="44" s="1"/>
  <c r="AQ35" i="45" a="1"/>
  <c r="AQ35" i="45" s="1"/>
  <c r="AL64" i="33" a="1"/>
  <c r="AL64" i="33" s="1"/>
  <c r="AU34" i="41" a="1"/>
  <c r="AU34" i="41" s="1"/>
  <c r="Z46" i="44" a="1"/>
  <c r="Z46" i="44" s="1"/>
  <c r="AB43" i="44" a="1"/>
  <c r="AB43" i="44" s="1"/>
  <c r="I50" i="47" a="1"/>
  <c r="I50" i="47" s="1"/>
  <c r="AH89" i="33" a="1"/>
  <c r="AH89" i="33" s="1"/>
  <c r="AH26" i="45" a="1"/>
  <c r="AH26" i="45" s="1"/>
  <c r="AE98" i="45" a="1"/>
  <c r="AE98" i="45" s="1"/>
  <c r="AI80" i="45" a="1"/>
  <c r="AI80" i="45" s="1"/>
  <c r="AQ23" i="45" a="1"/>
  <c r="AQ23" i="45" s="1"/>
  <c r="G19" i="33" a="1"/>
  <c r="G19" i="33" s="1"/>
  <c r="AR47" i="33" a="1"/>
  <c r="AR47" i="33" s="1"/>
  <c r="T70" i="33" a="1"/>
  <c r="T70" i="33" s="1"/>
  <c r="AM27" i="46"/>
  <c r="U59" i="44" a="1"/>
  <c r="U59" i="44" s="1"/>
  <c r="AI91" i="45" a="1"/>
  <c r="AI91" i="45" s="1"/>
  <c r="Y89" i="45" a="1"/>
  <c r="Y89" i="45" s="1"/>
  <c r="V35" i="45" a="1"/>
  <c r="V35" i="45" s="1"/>
  <c r="V65" i="45" a="1"/>
  <c r="V65" i="45" s="1"/>
  <c r="AI19" i="45" a="1"/>
  <c r="AI19" i="45" s="1"/>
  <c r="AU43" i="41" a="1"/>
  <c r="AU43" i="41" s="1"/>
  <c r="K25" i="33" a="1"/>
  <c r="K25" i="33" s="1"/>
  <c r="T76" i="33" a="1"/>
  <c r="T76" i="33" s="1"/>
  <c r="U101" i="33" a="1"/>
  <c r="U101" i="33" s="1"/>
  <c r="AD29" i="45" a="1"/>
  <c r="AD29" i="45" s="1"/>
  <c r="J10" i="44" a="1"/>
  <c r="J10" i="44" s="1"/>
  <c r="AJ62" i="33" a="1"/>
  <c r="AJ62" i="33" s="1"/>
  <c r="I70" i="45" a="1"/>
  <c r="I70" i="45" s="1"/>
  <c r="AE28" i="45" a="1"/>
  <c r="AE28" i="45" s="1"/>
  <c r="K59" i="44" a="1"/>
  <c r="K59" i="44" s="1"/>
  <c r="AK86" i="44" a="1"/>
  <c r="AK86" i="44" s="1"/>
  <c r="Q56" i="45" a="1"/>
  <c r="Q56" i="45" s="1"/>
  <c r="Y55" i="33" a="1"/>
  <c r="Y55" i="33" s="1"/>
  <c r="AU104" i="43" a="1"/>
  <c r="AU104" i="43" s="1"/>
  <c r="X28" i="33" a="1"/>
  <c r="X28" i="33" s="1"/>
  <c r="AL28" i="44" a="1"/>
  <c r="AL28" i="44" s="1"/>
  <c r="AA44" i="44" a="1"/>
  <c r="AA44" i="44" s="1"/>
  <c r="U71" i="45" a="1"/>
  <c r="U71" i="45" s="1"/>
  <c r="C79" i="42" a="1"/>
  <c r="C79" i="42" s="1"/>
  <c r="A79" i="42" s="1"/>
  <c r="Z16" i="45" a="1"/>
  <c r="Z16" i="45" s="1"/>
  <c r="AP16" i="45" a="1"/>
  <c r="AP16" i="45" s="1"/>
  <c r="AV94" i="46" a="1"/>
  <c r="AV94" i="46" s="1"/>
  <c r="I44" i="45" a="1"/>
  <c r="I44" i="45" s="1"/>
  <c r="AE73" i="44" a="1"/>
  <c r="AE73" i="44" s="1"/>
  <c r="AQ61" i="33" a="1"/>
  <c r="AQ61" i="33" s="1"/>
  <c r="AC28" i="33" a="1"/>
  <c r="AC28" i="33" s="1"/>
  <c r="AG34" i="44" a="1"/>
  <c r="AG34" i="44" s="1"/>
  <c r="AG33" i="44" s="1"/>
  <c r="U70" i="45" a="1"/>
  <c r="U70" i="45" s="1"/>
  <c r="O58" i="33" a="1"/>
  <c r="O58" i="33" s="1"/>
  <c r="F56" i="44" a="1"/>
  <c r="F56" i="44" s="1"/>
  <c r="AL94" i="44" a="1"/>
  <c r="AL94" i="44" s="1"/>
  <c r="AL71" i="44" a="1"/>
  <c r="AL71" i="44" s="1"/>
  <c r="M44" i="44" a="1"/>
  <c r="M44" i="44" s="1"/>
  <c r="C52" i="43" a="1"/>
  <c r="C52" i="43" s="1"/>
  <c r="S85" i="45" a="1"/>
  <c r="S85" i="45" s="1"/>
  <c r="J31" i="44" a="1"/>
  <c r="J31" i="44" s="1"/>
  <c r="AO32" i="44" a="1"/>
  <c r="AO32" i="44" s="1"/>
  <c r="AV80" i="46" a="1"/>
  <c r="AV80" i="46" s="1"/>
  <c r="P52" i="33" a="1"/>
  <c r="P52" i="33" s="1"/>
  <c r="AB31" i="33" a="1"/>
  <c r="AB31" i="33" s="1"/>
  <c r="AQ34" i="33" a="1"/>
  <c r="AQ34" i="33" s="1"/>
  <c r="AR79" i="33" a="1"/>
  <c r="AR79" i="33" s="1"/>
  <c r="AO16" i="44" a="1"/>
  <c r="AO16" i="44" s="1"/>
  <c r="W17" i="33" a="1"/>
  <c r="W17" i="33" s="1"/>
  <c r="AE73" i="45" a="1"/>
  <c r="AE73" i="45" s="1"/>
  <c r="AV95" i="47" a="1"/>
  <c r="AV95" i="47" s="1"/>
  <c r="AP46" i="45" a="1"/>
  <c r="AP46" i="45" s="1"/>
  <c r="U94" i="45" a="1"/>
  <c r="U94" i="45" s="1"/>
  <c r="AF68" i="33" a="1"/>
  <c r="AF68" i="33" s="1"/>
  <c r="AF66" i="33" s="1"/>
  <c r="AE76" i="44" a="1"/>
  <c r="AE76" i="44" s="1"/>
  <c r="L97" i="45" a="1"/>
  <c r="L97" i="45" s="1"/>
  <c r="G104" i="44" a="1"/>
  <c r="G104" i="44" s="1"/>
  <c r="Q44" i="44" a="1"/>
  <c r="Q44" i="44" s="1"/>
  <c r="AO67" i="46" a="1"/>
  <c r="AO67" i="46" s="1"/>
  <c r="AU74" i="47" a="1"/>
  <c r="AU74" i="47" s="1"/>
  <c r="AV85" i="41" a="1"/>
  <c r="AV85" i="41" s="1"/>
  <c r="H77" i="33" a="1"/>
  <c r="H77" i="33" s="1"/>
  <c r="AO55" i="44" a="1"/>
  <c r="AO55" i="44" s="1"/>
  <c r="U68" i="44" a="1"/>
  <c r="U68" i="44" s="1"/>
  <c r="AF98" i="45" a="1"/>
  <c r="AF98" i="45" s="1"/>
  <c r="P58" i="44" a="1"/>
  <c r="P58" i="44" s="1"/>
  <c r="AA40" i="44" a="1"/>
  <c r="AA40" i="44" s="1"/>
  <c r="X64" i="45" a="1"/>
  <c r="X64" i="45" s="1"/>
  <c r="E56" i="33" a="1"/>
  <c r="E56" i="33" s="1"/>
  <c r="AH20" i="44" a="1"/>
  <c r="AH20" i="44" s="1"/>
  <c r="AO65" i="41" a="1"/>
  <c r="AO65" i="41" s="1"/>
  <c r="J38" i="33" a="1"/>
  <c r="J38" i="33" s="1"/>
  <c r="AC49" i="33" a="1"/>
  <c r="AC49" i="33" s="1"/>
  <c r="T20" i="45" a="1"/>
  <c r="T20" i="45" s="1"/>
  <c r="M85" i="33" a="1"/>
  <c r="M85" i="33" s="1"/>
  <c r="I50" i="33" a="1"/>
  <c r="I50" i="33" s="1"/>
  <c r="AJ94" i="45" a="1"/>
  <c r="AJ94" i="45" s="1"/>
  <c r="S17" i="45" a="1"/>
  <c r="S17" i="45" s="1"/>
  <c r="N29" i="44" a="1"/>
  <c r="N29" i="44" s="1"/>
  <c r="U65" i="45" a="1"/>
  <c r="U65" i="45" s="1"/>
  <c r="AN52" i="41" a="1"/>
  <c r="AN52" i="41" s="1"/>
  <c r="N53" i="44" a="1"/>
  <c r="N53" i="44" s="1"/>
  <c r="AV100" i="41" a="1"/>
  <c r="AV100" i="41" s="1"/>
  <c r="K79" i="45" a="1"/>
  <c r="K79" i="45" s="1"/>
  <c r="C61" i="45" a="1"/>
  <c r="C61" i="45" s="1"/>
  <c r="U103" i="45" a="1"/>
  <c r="U103" i="45" s="1"/>
  <c r="S101" i="45" a="1"/>
  <c r="S101" i="45" s="1"/>
  <c r="AB68" i="45" a="1"/>
  <c r="AB68" i="45" s="1"/>
  <c r="AE16" i="45" a="1"/>
  <c r="AE16" i="45" s="1"/>
  <c r="AR31" i="45" a="1"/>
  <c r="AR31" i="45" s="1"/>
  <c r="Y84" i="46"/>
  <c r="AU95" i="41" a="1"/>
  <c r="AU95" i="41" s="1"/>
  <c r="AV80" i="47" a="1"/>
  <c r="AV80" i="47" s="1"/>
  <c r="AR26" i="33" a="1"/>
  <c r="AR26" i="33" s="1"/>
  <c r="AN10" i="44" a="1"/>
  <c r="AN10" i="44" s="1"/>
  <c r="AK77" i="33" a="1"/>
  <c r="AK77" i="33" s="1"/>
  <c r="I46" i="46" a="1"/>
  <c r="I46" i="46" s="1"/>
  <c r="I45" i="46" s="1"/>
  <c r="AR58" i="33" a="1"/>
  <c r="AR58" i="33" s="1"/>
  <c r="M73" i="33" a="1"/>
  <c r="M73" i="33" s="1"/>
  <c r="I80" i="46" a="1"/>
  <c r="I80" i="46" s="1"/>
  <c r="AS42" i="46"/>
  <c r="S85" i="33" a="1"/>
  <c r="S85" i="33" s="1"/>
  <c r="AU88" i="41" a="1"/>
  <c r="AU88" i="41" s="1"/>
  <c r="J38" i="45" a="1"/>
  <c r="J38" i="45" s="1"/>
  <c r="AC82" i="33" a="1"/>
  <c r="AC82" i="33" s="1"/>
  <c r="AG16" i="33" a="1"/>
  <c r="AG16" i="33" s="1"/>
  <c r="M56" i="33" a="1"/>
  <c r="M56" i="33" s="1"/>
  <c r="AO19" i="41" a="1"/>
  <c r="AO19" i="41" s="1"/>
  <c r="AN41" i="43" a="1"/>
  <c r="AN41" i="43" s="1"/>
  <c r="AJ98" i="45" a="1"/>
  <c r="AJ98" i="45" s="1"/>
  <c r="AU76" i="47" a="1"/>
  <c r="AU76" i="47" s="1"/>
  <c r="J26" i="44" a="1"/>
  <c r="J26" i="44" s="1"/>
  <c r="I34" i="43" a="1"/>
  <c r="I34" i="43" s="1"/>
  <c r="Y62" i="44" a="1"/>
  <c r="Y62" i="44" s="1"/>
  <c r="Y60" i="44" s="1"/>
  <c r="J86" i="33" a="1"/>
  <c r="J86" i="33" s="1"/>
  <c r="C71" i="46" a="1"/>
  <c r="C71" i="46" s="1"/>
  <c r="F40" i="44" a="1"/>
  <c r="F40" i="44" s="1"/>
  <c r="AD38" i="44" a="1"/>
  <c r="AD38" i="44" s="1"/>
  <c r="K100" i="44" a="1"/>
  <c r="K100" i="44" s="1"/>
  <c r="AO92" i="44" a="1"/>
  <c r="AO92" i="44" s="1"/>
  <c r="I64" i="45" a="1"/>
  <c r="I64" i="45" s="1"/>
  <c r="Q52" i="33" a="1"/>
  <c r="Q52" i="33" s="1"/>
  <c r="X26" i="33" a="1"/>
  <c r="X26" i="33" s="1"/>
  <c r="AO37" i="44" a="1"/>
  <c r="AO37" i="44" s="1"/>
  <c r="AO23" i="47" a="1"/>
  <c r="AO23" i="47" s="1"/>
  <c r="Q31" i="33" a="1"/>
  <c r="Q31" i="33" s="1"/>
  <c r="AL40" i="33" a="1"/>
  <c r="AL40" i="33" s="1"/>
  <c r="H20" i="44" a="1"/>
  <c r="H20" i="44" s="1"/>
  <c r="H59" i="44" a="1"/>
  <c r="H59" i="44" s="1"/>
  <c r="L34" i="33" a="1"/>
  <c r="L34" i="33" s="1"/>
  <c r="G68" i="33" a="1"/>
  <c r="G68" i="33" s="1"/>
  <c r="AK25" i="44" a="1"/>
  <c r="AK25" i="44" s="1"/>
  <c r="C82" i="43" a="1"/>
  <c r="C82" i="43" s="1"/>
  <c r="F97" i="45" a="1"/>
  <c r="F97" i="45" s="1"/>
  <c r="X82" i="33" a="1"/>
  <c r="X82" i="33" s="1"/>
  <c r="AP75" i="43"/>
  <c r="I101" i="47" a="1"/>
  <c r="I101" i="47" s="1"/>
  <c r="AO40" i="33" a="1"/>
  <c r="AO40" i="33" s="1"/>
  <c r="AA43" i="45" a="1"/>
  <c r="AA43" i="45" s="1"/>
  <c r="S19" i="45" a="1"/>
  <c r="S19" i="45" s="1"/>
  <c r="AP11" i="44" a="1"/>
  <c r="AP11" i="44" s="1"/>
  <c r="AE58" i="33" a="1"/>
  <c r="AE58" i="33" s="1"/>
  <c r="C98" i="43" a="1"/>
  <c r="C98" i="43" s="1"/>
  <c r="AE91" i="33" a="1"/>
  <c r="AE91" i="33" s="1"/>
  <c r="G22" i="44" a="1"/>
  <c r="G22" i="44" s="1"/>
  <c r="AV19" i="41" a="1"/>
  <c r="AV19" i="41" s="1"/>
  <c r="AG50" i="44" a="1"/>
  <c r="AG50" i="44" s="1"/>
  <c r="AD26" i="44" a="1"/>
  <c r="AD26" i="44" s="1"/>
  <c r="W37" i="45" a="1"/>
  <c r="W37" i="45" s="1"/>
  <c r="AB91" i="33" a="1"/>
  <c r="AB91" i="33" s="1"/>
  <c r="O52" i="45" a="1"/>
  <c r="O52" i="45" s="1"/>
  <c r="AG62" i="33" a="1"/>
  <c r="AG62" i="33" s="1"/>
  <c r="E25" i="45" a="1"/>
  <c r="E25" i="45" s="1"/>
  <c r="C34" i="45" a="1"/>
  <c r="C34" i="45" s="1"/>
  <c r="S77" i="44" a="1"/>
  <c r="S77" i="44" s="1"/>
  <c r="AB52" i="33" a="1"/>
  <c r="AB52" i="33" s="1"/>
  <c r="H91" i="33" a="1"/>
  <c r="H91" i="33" s="1"/>
  <c r="H25" i="45" a="1"/>
  <c r="H25" i="45" s="1"/>
  <c r="AK94" i="33" a="1"/>
  <c r="AK94" i="33" s="1"/>
  <c r="F34" i="44" a="1"/>
  <c r="F34" i="44" s="1"/>
  <c r="F33" i="44" s="1"/>
  <c r="AF64" i="45" a="1"/>
  <c r="AF64" i="45" s="1"/>
  <c r="T16" i="33" a="1"/>
  <c r="T16" i="33" s="1"/>
  <c r="AP39" i="41"/>
  <c r="AV97" i="46" a="1"/>
  <c r="AV97" i="46" s="1"/>
  <c r="Q23" i="44" a="1"/>
  <c r="Q23" i="44" s="1"/>
  <c r="AP53" i="44" a="1"/>
  <c r="AP53" i="44" s="1"/>
  <c r="O19" i="44" a="1"/>
  <c r="O19" i="44" s="1"/>
  <c r="AR97" i="44" a="1"/>
  <c r="AR97" i="44" s="1"/>
  <c r="V25" i="33" a="1"/>
  <c r="V25" i="33" s="1"/>
  <c r="F50" i="45" a="1"/>
  <c r="F50" i="45" s="1"/>
  <c r="J86" i="45" a="1"/>
  <c r="J86" i="45" s="1"/>
  <c r="H50" i="45" a="1"/>
  <c r="H50" i="45" s="1"/>
  <c r="N58" i="45" a="1"/>
  <c r="N58" i="45" s="1"/>
  <c r="Z43" i="33" a="1"/>
  <c r="Z43" i="33" s="1"/>
  <c r="J43" i="45" a="1"/>
  <c r="J43" i="45" s="1"/>
  <c r="AR97" i="45" a="1"/>
  <c r="AR97" i="45" s="1"/>
  <c r="AQ97" i="44" a="1"/>
  <c r="AQ97" i="44" s="1"/>
  <c r="X94" i="45" a="1"/>
  <c r="X94" i="45" s="1"/>
  <c r="L95" i="33" a="1"/>
  <c r="L95" i="33" s="1"/>
  <c r="AM47" i="44" a="1"/>
  <c r="AM47" i="44" s="1"/>
  <c r="N35" i="44" a="1"/>
  <c r="N35" i="44" s="1"/>
  <c r="H61" i="44" a="1"/>
  <c r="H61" i="44" s="1"/>
  <c r="H73" i="33" a="1"/>
  <c r="H73" i="33" s="1"/>
  <c r="AJ85" i="33" a="1"/>
  <c r="AJ85" i="33" s="1"/>
  <c r="Q80" i="45" a="1"/>
  <c r="Q80" i="45" s="1"/>
  <c r="Q104" i="44" a="1"/>
  <c r="Q104" i="44" s="1"/>
  <c r="AA10" i="33" a="1"/>
  <c r="AA10" i="33" s="1"/>
  <c r="AU32" i="47" a="1"/>
  <c r="AU32" i="47" s="1"/>
  <c r="C85" i="43" a="1"/>
  <c r="C85" i="43" s="1"/>
  <c r="AB41" i="33" a="1"/>
  <c r="AB41" i="33" s="1"/>
  <c r="AU50" i="47" a="1"/>
  <c r="AU50" i="47" s="1"/>
  <c r="Z71" i="44" a="1"/>
  <c r="Z71" i="44" s="1"/>
  <c r="T103" i="44" a="1"/>
  <c r="T103" i="44" s="1"/>
  <c r="AP82" i="44" a="1"/>
  <c r="AP82" i="44" s="1"/>
  <c r="E65" i="33" a="1"/>
  <c r="E65" i="33" s="1"/>
  <c r="AL26" i="33" a="1"/>
  <c r="AL26" i="33" s="1"/>
  <c r="AC20" i="33" a="1"/>
  <c r="AC20" i="33" s="1"/>
  <c r="AV59" i="46" a="1"/>
  <c r="AV59" i="46" s="1"/>
  <c r="AN22" i="43" a="1"/>
  <c r="AN22" i="43" s="1"/>
  <c r="U97" i="45" a="1"/>
  <c r="U97" i="45" s="1"/>
  <c r="AF91" i="33" a="1"/>
  <c r="AF91" i="33" s="1"/>
  <c r="V10" i="45" a="1"/>
  <c r="V10" i="45" s="1"/>
  <c r="V34" i="33" a="1"/>
  <c r="V34" i="33" s="1"/>
  <c r="K11" i="44" a="1"/>
  <c r="K11" i="44" s="1"/>
  <c r="AP23" i="45" a="1"/>
  <c r="AP23" i="45" s="1"/>
  <c r="K23" i="33" a="1"/>
  <c r="K23" i="33" s="1"/>
  <c r="K21" i="33" s="1"/>
  <c r="AC56" i="45" a="1"/>
  <c r="AC56" i="45" s="1"/>
  <c r="AK95" i="45" a="1"/>
  <c r="AK95" i="45" s="1"/>
  <c r="AC100" i="33" a="1"/>
  <c r="AC100" i="33" s="1"/>
  <c r="AC99" i="33" s="1"/>
  <c r="AI29" i="33" a="1"/>
  <c r="AI29" i="33" s="1"/>
  <c r="AV41" i="47" a="1"/>
  <c r="AV41" i="47" s="1"/>
  <c r="C16" i="47" a="1"/>
  <c r="C16" i="47" s="1"/>
  <c r="AB65" i="45" a="1"/>
  <c r="AB65" i="45" s="1"/>
  <c r="H91" i="45" a="1"/>
  <c r="H91" i="45" s="1"/>
  <c r="AJ31" i="33" a="1"/>
  <c r="AJ31" i="33" s="1"/>
  <c r="U22" i="33" a="1"/>
  <c r="U22" i="33" s="1"/>
  <c r="V67" i="44" a="1"/>
  <c r="V67" i="44" s="1"/>
  <c r="AB85" i="45" a="1"/>
  <c r="AB85" i="45" s="1"/>
  <c r="I82" i="46" a="1"/>
  <c r="I82" i="46" s="1"/>
  <c r="AN46" i="44" a="1"/>
  <c r="AN46" i="44" s="1"/>
  <c r="I88" i="41" a="1"/>
  <c r="I88" i="41" s="1"/>
  <c r="Z59" i="45" a="1"/>
  <c r="Z59" i="45" s="1"/>
  <c r="AV44" i="43" a="1"/>
  <c r="AV44" i="43" s="1"/>
  <c r="C71" i="45" a="1"/>
  <c r="C71" i="45" s="1"/>
  <c r="AC19" i="44" a="1"/>
  <c r="AC19" i="44" s="1"/>
  <c r="AC46" i="33" a="1"/>
  <c r="AC46" i="33" s="1"/>
  <c r="C41" i="43" a="1"/>
  <c r="C41" i="43" s="1"/>
  <c r="J46" i="45" a="1"/>
  <c r="J46" i="45" s="1"/>
  <c r="R10" i="33" a="1"/>
  <c r="R10" i="33" s="1"/>
  <c r="Z103" i="45" a="1"/>
  <c r="Z103" i="45" s="1"/>
  <c r="AC34" i="33" a="1"/>
  <c r="AC34" i="33" s="1"/>
  <c r="Z95" i="44" a="1"/>
  <c r="Z95" i="44" s="1"/>
  <c r="AI58" i="45" a="1"/>
  <c r="AI58" i="45" s="1"/>
  <c r="Z85" i="33" a="1"/>
  <c r="Z85" i="33" s="1"/>
  <c r="W25" i="44" a="1"/>
  <c r="W25" i="44" s="1"/>
  <c r="I91" i="41" a="1"/>
  <c r="I91" i="41" s="1"/>
  <c r="AP79" i="33" a="1"/>
  <c r="AP79" i="33" s="1"/>
  <c r="C61" i="33" a="1"/>
  <c r="C61" i="33" s="1"/>
  <c r="Y34" i="33" a="1"/>
  <c r="Y34" i="33" s="1"/>
  <c r="N104" i="45" a="1"/>
  <c r="N104" i="45" s="1"/>
  <c r="I80" i="43" a="1"/>
  <c r="I80" i="43" s="1"/>
  <c r="T35" i="33" a="1"/>
  <c r="T35" i="33" s="1"/>
  <c r="AV49" i="47" a="1"/>
  <c r="AV49" i="47" s="1"/>
  <c r="AU82" i="41" a="1"/>
  <c r="AU82" i="41" s="1"/>
  <c r="Z56" i="45" a="1"/>
  <c r="Z56" i="45" s="1"/>
  <c r="Q95" i="44" a="1"/>
  <c r="Q95" i="44" s="1"/>
  <c r="AC30" i="46"/>
  <c r="G71" i="44" a="1"/>
  <c r="G71" i="44" s="1"/>
  <c r="P29" i="45" a="1"/>
  <c r="P29" i="45" s="1"/>
  <c r="AN59" i="46" a="1"/>
  <c r="AN59" i="46" s="1"/>
  <c r="C92" i="45" a="1"/>
  <c r="C92" i="45" s="1"/>
  <c r="M16" i="45" a="1"/>
  <c r="M16" i="45" s="1"/>
  <c r="W76" i="44" a="1"/>
  <c r="W76" i="44" s="1"/>
  <c r="O34" i="44" a="1"/>
  <c r="O34" i="44" s="1"/>
  <c r="AN61" i="43" a="1"/>
  <c r="AN61" i="43" s="1"/>
  <c r="L65" i="33" a="1"/>
  <c r="L65" i="33" s="1"/>
  <c r="AQ68" i="44" a="1"/>
  <c r="AQ68" i="44" s="1"/>
  <c r="AV86" i="43" a="1"/>
  <c r="AV86" i="43" s="1"/>
  <c r="AV84" i="43" s="1"/>
  <c r="J89" i="45" a="1"/>
  <c r="J89" i="45" s="1"/>
  <c r="R29" i="45" a="1"/>
  <c r="R29" i="45" s="1"/>
  <c r="N82" i="45" a="1"/>
  <c r="N82" i="45" s="1"/>
  <c r="Y98" i="33" a="1"/>
  <c r="Y98" i="33" s="1"/>
  <c r="AM49" i="44" a="1"/>
  <c r="AM49" i="44" s="1"/>
  <c r="R47" i="33" a="1"/>
  <c r="R47" i="33" s="1"/>
  <c r="L55" i="33" a="1"/>
  <c r="L55" i="33" s="1"/>
  <c r="E58" i="45" a="1"/>
  <c r="E58" i="45" s="1"/>
  <c r="X82" i="45" a="1"/>
  <c r="X82" i="45" s="1"/>
  <c r="X81" i="45" s="1"/>
  <c r="AL95" i="44" a="1"/>
  <c r="AL95" i="44" s="1"/>
  <c r="AN76" i="41" a="1"/>
  <c r="AN76" i="41" s="1"/>
  <c r="T80" i="44" a="1"/>
  <c r="T80" i="44" s="1"/>
  <c r="R71" i="45" a="1"/>
  <c r="R71" i="45" s="1"/>
  <c r="AP21" i="47"/>
  <c r="K38" i="45" a="1"/>
  <c r="K38" i="45" s="1"/>
  <c r="AC61" i="45" a="1"/>
  <c r="AC61" i="45" s="1"/>
  <c r="AI41" i="44" a="1"/>
  <c r="AI41" i="44" s="1"/>
  <c r="C58" i="46" a="1"/>
  <c r="C58" i="46" s="1"/>
  <c r="R95" i="44" a="1"/>
  <c r="R95" i="44" s="1"/>
  <c r="L60" i="46"/>
  <c r="AA34" i="33" a="1"/>
  <c r="AA34" i="33" s="1"/>
  <c r="AA33" i="33" s="1"/>
  <c r="AK77" i="44" a="1"/>
  <c r="AK77" i="44" s="1"/>
  <c r="AD76" i="44" a="1"/>
  <c r="AD76" i="44" s="1"/>
  <c r="AM29" i="45" a="1"/>
  <c r="AM29" i="45" s="1"/>
  <c r="I37" i="44" a="1"/>
  <c r="I37" i="44" s="1"/>
  <c r="O35" i="33" a="1"/>
  <c r="O35" i="33" s="1"/>
  <c r="W103" i="45" a="1"/>
  <c r="W103" i="45" s="1"/>
  <c r="I70" i="41" a="1"/>
  <c r="I70" i="41" s="1"/>
  <c r="AN56" i="33" a="1"/>
  <c r="AN56" i="33" s="1"/>
  <c r="AK101" i="44" a="1"/>
  <c r="AK101" i="44" s="1"/>
  <c r="AK99" i="44" s="1"/>
  <c r="AK22" i="33" a="1"/>
  <c r="AK22" i="33" s="1"/>
  <c r="AM102" i="43"/>
  <c r="L100" i="44" a="1"/>
  <c r="L100" i="44" s="1"/>
  <c r="P22" i="44" a="1"/>
  <c r="P22" i="44" s="1"/>
  <c r="F37" i="45" a="1"/>
  <c r="F37" i="45" s="1"/>
  <c r="I64" i="41" a="1"/>
  <c r="I64" i="41" s="1"/>
  <c r="O29" i="33" a="1"/>
  <c r="O29" i="33" s="1"/>
  <c r="Y28" i="33" a="1"/>
  <c r="Y28" i="33" s="1"/>
  <c r="Z82" i="33" a="1"/>
  <c r="Z82" i="33" s="1"/>
  <c r="O92" i="44" a="1"/>
  <c r="O92" i="44" s="1"/>
  <c r="AE53" i="45" a="1"/>
  <c r="AE53" i="45" s="1"/>
  <c r="AL37" i="33" a="1"/>
  <c r="AL37" i="33" s="1"/>
  <c r="I86" i="47" a="1"/>
  <c r="I86" i="47" s="1"/>
  <c r="T19" i="33" a="1"/>
  <c r="T19" i="33" s="1"/>
  <c r="W17" i="44" a="1"/>
  <c r="W17" i="44" s="1"/>
  <c r="AI61" i="45" a="1"/>
  <c r="AI61" i="45" s="1"/>
  <c r="AN25" i="33" a="1"/>
  <c r="AN25" i="33" s="1"/>
  <c r="AC58" i="44" a="1"/>
  <c r="AC58" i="44" s="1"/>
  <c r="AO11" i="44" a="1"/>
  <c r="AO11" i="44" s="1"/>
  <c r="AG44" i="33" a="1"/>
  <c r="AG44" i="33" s="1"/>
  <c r="AI39" i="46"/>
  <c r="T101" i="45" a="1"/>
  <c r="T101" i="45" s="1"/>
  <c r="K40" i="44" a="1"/>
  <c r="K40" i="44" s="1"/>
  <c r="E34" i="33" a="1"/>
  <c r="E34" i="33" s="1"/>
  <c r="AL85" i="45" a="1"/>
  <c r="AL85" i="45" s="1"/>
  <c r="AU91" i="41" a="1"/>
  <c r="AU91" i="41" s="1"/>
  <c r="AU90" i="41" s="1"/>
  <c r="W40" i="33" a="1"/>
  <c r="W40" i="33" s="1"/>
  <c r="W73" i="44" a="1"/>
  <c r="W73" i="44" s="1"/>
  <c r="R85" i="44" a="1"/>
  <c r="R85" i="44" s="1"/>
  <c r="V82" i="33" a="1"/>
  <c r="V82" i="33" s="1"/>
  <c r="AO64" i="44" a="1"/>
  <c r="AO64" i="44" s="1"/>
  <c r="AE79" i="33" a="1"/>
  <c r="AE79" i="33" s="1"/>
  <c r="X44" i="45" a="1"/>
  <c r="X44" i="45" s="1"/>
  <c r="X58" i="44" a="1"/>
  <c r="X58" i="44" s="1"/>
  <c r="AE86" i="45" a="1"/>
  <c r="AE86" i="45" s="1"/>
  <c r="Y19" i="45" a="1"/>
  <c r="Y19" i="45" s="1"/>
  <c r="N26" i="44" a="1"/>
  <c r="N26" i="44" s="1"/>
  <c r="AV92" i="47" a="1"/>
  <c r="AV92" i="47" s="1"/>
  <c r="AV90" i="47" s="1"/>
  <c r="W52" i="45" a="1"/>
  <c r="W52" i="45" s="1"/>
  <c r="W51" i="45" s="1"/>
  <c r="Y58" i="33" a="1"/>
  <c r="Y58" i="33" s="1"/>
  <c r="AD79" i="44" a="1"/>
  <c r="AD79" i="44" s="1"/>
  <c r="W58" i="33" a="1"/>
  <c r="W58" i="33" s="1"/>
  <c r="AL68" i="45" a="1"/>
  <c r="AL68" i="45" s="1"/>
  <c r="AU91" i="47" a="1"/>
  <c r="AU91" i="47" s="1"/>
  <c r="AI97" i="33" a="1"/>
  <c r="AI97" i="33" s="1"/>
  <c r="AD41" i="33" a="1"/>
  <c r="AD41" i="33" s="1"/>
  <c r="Y22" i="33" a="1"/>
  <c r="Y22" i="33" s="1"/>
  <c r="AO98" i="33" a="1"/>
  <c r="AO98" i="33" s="1"/>
  <c r="O101" i="44" a="1"/>
  <c r="O101" i="44" s="1"/>
  <c r="AV37" i="43" a="1"/>
  <c r="AV37" i="43" s="1"/>
  <c r="AO70" i="44" a="1"/>
  <c r="AO70" i="44" s="1"/>
  <c r="AV97" i="43" a="1"/>
  <c r="AV97" i="43" s="1"/>
  <c r="H68" i="45" a="1"/>
  <c r="H68" i="45" s="1"/>
  <c r="AM55" i="45" a="1"/>
  <c r="AM55" i="45" s="1"/>
  <c r="AP38" i="45" a="1"/>
  <c r="AP38" i="45" s="1"/>
  <c r="AM91" i="44" a="1"/>
  <c r="AM91" i="44" s="1"/>
  <c r="T40" i="33" a="1"/>
  <c r="T40" i="33" s="1"/>
  <c r="AR82" i="45" a="1"/>
  <c r="AR82" i="45" s="1"/>
  <c r="AH62" i="44" a="1"/>
  <c r="AH62" i="44" s="1"/>
  <c r="AH60" i="44" s="1"/>
  <c r="AP34" i="44" a="1"/>
  <c r="AP34" i="44" s="1"/>
  <c r="AG73" i="44" a="1"/>
  <c r="AG73" i="44" s="1"/>
  <c r="Q17" i="33" a="1"/>
  <c r="Q17" i="33" s="1"/>
  <c r="K77" i="44" a="1"/>
  <c r="K77" i="44" s="1"/>
  <c r="AR32" i="44" a="1"/>
  <c r="AR32" i="44" s="1"/>
  <c r="X50" i="44" a="1"/>
  <c r="X50" i="44" s="1"/>
  <c r="AA46" i="45" a="1"/>
  <c r="AA46" i="45" s="1"/>
  <c r="AK50" i="45" a="1"/>
  <c r="AK50" i="45" s="1"/>
  <c r="H16" i="44" a="1"/>
  <c r="H16" i="44" s="1"/>
  <c r="Z20" i="33" a="1"/>
  <c r="Z20" i="33" s="1"/>
  <c r="X92" i="45" a="1"/>
  <c r="X92" i="45" s="1"/>
  <c r="AR85" i="45" a="1"/>
  <c r="AR85" i="45" s="1"/>
  <c r="E79" i="33" a="1"/>
  <c r="E79" i="33" s="1"/>
  <c r="AR77" i="44" a="1"/>
  <c r="AR77" i="44" s="1"/>
  <c r="H103" i="33" a="1"/>
  <c r="H103" i="33" s="1"/>
  <c r="AI73" i="45" a="1"/>
  <c r="AI73" i="45" s="1"/>
  <c r="AF61" i="45" a="1"/>
  <c r="AF61" i="45" s="1"/>
  <c r="C35" i="42" a="1"/>
  <c r="C35" i="42" s="1"/>
  <c r="O98" i="44" a="1"/>
  <c r="O98" i="44" s="1"/>
  <c r="P67" i="44" a="1"/>
  <c r="P67" i="44" s="1"/>
  <c r="AO19" i="43" a="1"/>
  <c r="AO19" i="43" s="1"/>
  <c r="F22" i="45" a="1"/>
  <c r="F22" i="45" s="1"/>
  <c r="AJ74" i="45" a="1"/>
  <c r="AJ74" i="45" s="1"/>
  <c r="S55" i="44" a="1"/>
  <c r="S55" i="44" s="1"/>
  <c r="AA60" i="43"/>
  <c r="AA76" i="45" a="1"/>
  <c r="AA76" i="45" s="1"/>
  <c r="F29" i="44" a="1"/>
  <c r="F29" i="44" s="1"/>
  <c r="J50" i="45" a="1"/>
  <c r="J50" i="45" s="1"/>
  <c r="M87" i="41"/>
  <c r="C37" i="47" a="1"/>
  <c r="C37" i="47" s="1"/>
  <c r="H40" i="33" a="1"/>
  <c r="H40" i="33" s="1"/>
  <c r="AO46" i="47" a="1"/>
  <c r="AO46" i="47" s="1"/>
  <c r="AJ61" i="45" a="1"/>
  <c r="AJ61" i="45" s="1"/>
  <c r="AF58" i="45" a="1"/>
  <c r="AF58" i="45" s="1"/>
  <c r="AN70" i="47" a="1"/>
  <c r="AN70" i="47" s="1"/>
  <c r="AG28" i="33" a="1"/>
  <c r="AG28" i="33" s="1"/>
  <c r="H92" i="45" a="1"/>
  <c r="H92" i="45" s="1"/>
  <c r="G65" i="44" a="1"/>
  <c r="G65" i="44" s="1"/>
  <c r="I92" i="45" a="1"/>
  <c r="I92" i="45" s="1"/>
  <c r="AB53" i="33" a="1"/>
  <c r="AB53" i="33" s="1"/>
  <c r="AB32" i="33" a="1"/>
  <c r="AB32" i="33" s="1"/>
  <c r="AB74" i="45" a="1"/>
  <c r="AB74" i="45" s="1"/>
  <c r="AB23" i="44" a="1"/>
  <c r="AB23" i="44" s="1"/>
  <c r="Z89" i="45" a="1"/>
  <c r="Z89" i="45" s="1"/>
  <c r="S38" i="44" a="1"/>
  <c r="S38" i="44" s="1"/>
  <c r="AV58" i="43" a="1"/>
  <c r="AV58" i="43" s="1"/>
  <c r="AV57" i="43" s="1"/>
  <c r="AC74" i="45" a="1"/>
  <c r="AC74" i="45" s="1"/>
  <c r="AM46" i="45" a="1"/>
  <c r="AM46" i="45" s="1"/>
  <c r="C82" i="41" a="1"/>
  <c r="C82" i="41" s="1"/>
  <c r="AN94" i="33" a="1"/>
  <c r="AN94" i="33" s="1"/>
  <c r="AM104" i="44" a="1"/>
  <c r="AM104" i="44" s="1"/>
  <c r="C91" i="46" a="1"/>
  <c r="C91" i="46" s="1"/>
  <c r="R34" i="33" a="1"/>
  <c r="R34" i="33" s="1"/>
  <c r="AN22" i="33" a="1"/>
  <c r="AN22" i="33" s="1"/>
  <c r="E17" i="33" a="1"/>
  <c r="E17" i="33" s="1"/>
  <c r="AI11" i="44" a="1"/>
  <c r="AI11" i="44" s="1"/>
  <c r="O67" i="45" a="1"/>
  <c r="O67" i="45" s="1"/>
  <c r="AD67" i="44" a="1"/>
  <c r="AD67" i="44" s="1"/>
  <c r="AC68" i="33" a="1"/>
  <c r="AC68" i="33" s="1"/>
  <c r="AV65" i="43" a="1"/>
  <c r="AV65" i="43" s="1"/>
  <c r="K27" i="46"/>
  <c r="Y16" i="45" a="1"/>
  <c r="Y16" i="45" s="1"/>
  <c r="J82" i="45" a="1"/>
  <c r="J82" i="45" s="1"/>
  <c r="AP88" i="44" a="1"/>
  <c r="AP88" i="44" s="1"/>
  <c r="N77" i="33" a="1"/>
  <c r="N77" i="33" s="1"/>
  <c r="AU94" i="41" a="1"/>
  <c r="AU94" i="41" s="1"/>
  <c r="AN11" i="47" a="1"/>
  <c r="AN11" i="47" s="1"/>
  <c r="AM98" i="45" a="1"/>
  <c r="AM98" i="45" s="1"/>
  <c r="AD23" i="44" a="1"/>
  <c r="AD23" i="44" s="1"/>
  <c r="N71" i="33" a="1"/>
  <c r="N71" i="33" s="1"/>
  <c r="M61" i="45" a="1"/>
  <c r="M61" i="45" s="1"/>
  <c r="T23" i="45" a="1"/>
  <c r="T23" i="45" s="1"/>
  <c r="AV38" i="43" a="1"/>
  <c r="AV38" i="43" s="1"/>
  <c r="Q94" i="44" a="1"/>
  <c r="Q94" i="44" s="1"/>
  <c r="S61" i="44" a="1"/>
  <c r="S61" i="44" s="1"/>
  <c r="H59" i="33" a="1"/>
  <c r="H59" i="33" s="1"/>
  <c r="K76" i="44" a="1"/>
  <c r="K76" i="44" s="1"/>
  <c r="AG89" i="44" a="1"/>
  <c r="AG89" i="44" s="1"/>
  <c r="L67" i="44" a="1"/>
  <c r="L67" i="44" s="1"/>
  <c r="I97" i="47" a="1"/>
  <c r="I97" i="47" s="1"/>
  <c r="AJ77" i="44" a="1"/>
  <c r="AJ77" i="44" s="1"/>
  <c r="V65" i="44" a="1"/>
  <c r="V65" i="44" s="1"/>
  <c r="K11" i="33" a="1"/>
  <c r="K11" i="33" s="1"/>
  <c r="AN43" i="41" a="1"/>
  <c r="AN43" i="41" s="1"/>
  <c r="I53" i="43" a="1"/>
  <c r="I53" i="43" s="1"/>
  <c r="E26" i="45" a="1"/>
  <c r="E26" i="45" s="1"/>
  <c r="AJ91" i="44" a="1"/>
  <c r="AJ91" i="44" s="1"/>
  <c r="AO28" i="33" a="1"/>
  <c r="AO28" i="33" s="1"/>
  <c r="AI89" i="45" a="1"/>
  <c r="AI89" i="45" s="1"/>
  <c r="Q73" i="44" a="1"/>
  <c r="Q73" i="44" s="1"/>
  <c r="I89" i="47" a="1"/>
  <c r="I89" i="47" s="1"/>
  <c r="Z53" i="44" a="1"/>
  <c r="Z53" i="44" s="1"/>
  <c r="AG22" i="45" a="1"/>
  <c r="AG22" i="45" s="1"/>
  <c r="T11" i="33" a="1"/>
  <c r="T11" i="33" s="1"/>
  <c r="AG17" i="44" a="1"/>
  <c r="AG17" i="44" s="1"/>
  <c r="AE55" i="44" a="1"/>
  <c r="AE55" i="44" s="1"/>
  <c r="AL50" i="44" a="1"/>
  <c r="AL50" i="44" s="1"/>
  <c r="AA73" i="44" a="1"/>
  <c r="AA73" i="44" s="1"/>
  <c r="W74" i="44" a="1"/>
  <c r="W74" i="44" s="1"/>
  <c r="W97" i="44" a="1"/>
  <c r="W97" i="44" s="1"/>
  <c r="H85" i="45" a="1"/>
  <c r="H85" i="45" s="1"/>
  <c r="N51" i="47"/>
  <c r="S67" i="33" a="1"/>
  <c r="S67" i="33" s="1"/>
  <c r="O31" i="45" a="1"/>
  <c r="O31" i="45" s="1"/>
  <c r="I40" i="43" a="1"/>
  <c r="I40" i="43" s="1"/>
  <c r="AK97" i="44" a="1"/>
  <c r="AK97" i="44" s="1"/>
  <c r="AH50" i="33" a="1"/>
  <c r="AH50" i="33" s="1"/>
  <c r="I20" i="45" a="1"/>
  <c r="I20" i="45" s="1"/>
  <c r="AQ67" i="45" a="1"/>
  <c r="AQ67" i="45" s="1"/>
  <c r="AK56" i="44" a="1"/>
  <c r="AK56" i="44" s="1"/>
  <c r="AE11" i="44" a="1"/>
  <c r="AE11" i="44" s="1"/>
  <c r="W100" i="33" a="1"/>
  <c r="W100" i="33" s="1"/>
  <c r="AD11" i="45" a="1"/>
  <c r="AD11" i="45" s="1"/>
  <c r="C37" i="41" a="1"/>
  <c r="C37" i="41" s="1"/>
  <c r="AB26" i="33" a="1"/>
  <c r="AB26" i="33" s="1"/>
  <c r="H28" i="33" a="1"/>
  <c r="H28" i="33" s="1"/>
  <c r="AC62" i="33" a="1"/>
  <c r="AC62" i="33" s="1"/>
  <c r="AA103" i="45" a="1"/>
  <c r="AA103" i="45" s="1"/>
  <c r="C82" i="47" a="1"/>
  <c r="C82" i="47" s="1"/>
  <c r="AI20" i="45" a="1"/>
  <c r="AI20" i="45" s="1"/>
  <c r="M62" i="44" a="1"/>
  <c r="M62" i="44" s="1"/>
  <c r="AF33" i="47"/>
  <c r="C34" i="41" a="1"/>
  <c r="C34" i="41" s="1"/>
  <c r="AO76" i="47" a="1"/>
  <c r="AO76" i="47" s="1"/>
  <c r="V86" i="33" a="1"/>
  <c r="V86" i="33" s="1"/>
  <c r="U56" i="33" a="1"/>
  <c r="U56" i="33" s="1"/>
  <c r="AN80" i="41" a="1"/>
  <c r="AN80" i="41" s="1"/>
  <c r="K97" i="45" a="1"/>
  <c r="K97" i="45" s="1"/>
  <c r="M83" i="33" a="1"/>
  <c r="M83" i="33" s="1"/>
  <c r="M23" i="45" a="1"/>
  <c r="M23" i="45" s="1"/>
  <c r="X28" i="45" a="1"/>
  <c r="X28" i="45" s="1"/>
  <c r="C83" i="44" a="1"/>
  <c r="C83" i="44" s="1"/>
  <c r="W83" i="45" a="1"/>
  <c r="W83" i="45" s="1"/>
  <c r="AI71" i="45" a="1"/>
  <c r="AI71" i="45" s="1"/>
  <c r="AN58" i="44" a="1"/>
  <c r="AN58" i="44" s="1"/>
  <c r="AQ44" i="45" a="1"/>
  <c r="AQ44" i="45" s="1"/>
  <c r="H28" i="44" a="1"/>
  <c r="H28" i="44" s="1"/>
  <c r="AB67" i="44" a="1"/>
  <c r="AB67" i="44" s="1"/>
  <c r="C73" i="46" a="1"/>
  <c r="C73" i="46" s="1"/>
  <c r="AC61" i="33" a="1"/>
  <c r="AC61" i="33" s="1"/>
  <c r="AI76" i="45" a="1"/>
  <c r="AI76" i="45" s="1"/>
  <c r="R104" i="45" a="1"/>
  <c r="R104" i="45" s="1"/>
  <c r="J28" i="44" a="1"/>
  <c r="J28" i="44" s="1"/>
  <c r="S47" i="33" a="1"/>
  <c r="S47" i="33" s="1"/>
  <c r="K35" i="33" a="1"/>
  <c r="K35" i="33" s="1"/>
  <c r="AP55" i="44" a="1"/>
  <c r="AP55" i="44" s="1"/>
  <c r="R56" i="45" a="1"/>
  <c r="R56" i="45" s="1"/>
  <c r="L32" i="33" a="1"/>
  <c r="L32" i="33" s="1"/>
  <c r="L11" i="45" a="1"/>
  <c r="L11" i="45" s="1"/>
  <c r="Q82" i="44" a="1"/>
  <c r="Q82" i="44" s="1"/>
  <c r="AC67" i="44" a="1"/>
  <c r="AC67" i="44" s="1"/>
  <c r="AC55" i="45" a="1"/>
  <c r="AC55" i="45" s="1"/>
  <c r="AB64" i="45" a="1"/>
  <c r="AB64" i="45" s="1"/>
  <c r="F26" i="33" a="1"/>
  <c r="F26" i="33" s="1"/>
  <c r="F24" i="33" s="1"/>
  <c r="AP53" i="45" a="1"/>
  <c r="AP53" i="45" s="1"/>
  <c r="AM70" i="33" a="1"/>
  <c r="AM70" i="33" s="1"/>
  <c r="S95" i="45" a="1"/>
  <c r="S95" i="45" s="1"/>
  <c r="AB79" i="45" a="1"/>
  <c r="AB79" i="45" s="1"/>
  <c r="AA34" i="44" a="1"/>
  <c r="AA34" i="44" s="1"/>
  <c r="E20" i="33" a="1"/>
  <c r="E20" i="33" s="1"/>
  <c r="AI22" i="44" a="1"/>
  <c r="AI22" i="44" s="1"/>
  <c r="AQ79" i="45" a="1"/>
  <c r="AQ79" i="45" s="1"/>
  <c r="AQ58" i="45" a="1"/>
  <c r="AQ58" i="45" s="1"/>
  <c r="C58" i="43" a="1"/>
  <c r="C58" i="43" s="1"/>
  <c r="AO100" i="45" a="1"/>
  <c r="AO100" i="45" s="1"/>
  <c r="Y16" i="33" a="1"/>
  <c r="Y16" i="33" s="1"/>
  <c r="G73" i="44" a="1"/>
  <c r="G73" i="44" s="1"/>
  <c r="R74" i="33" a="1"/>
  <c r="R74" i="33" s="1"/>
  <c r="AB29" i="44" a="1"/>
  <c r="AB29" i="44" s="1"/>
  <c r="AB43" i="33" a="1"/>
  <c r="AB43" i="33" s="1"/>
  <c r="C89" i="33" a="1"/>
  <c r="C89" i="33" s="1"/>
  <c r="Q74" i="45" a="1"/>
  <c r="Q74" i="45" s="1"/>
  <c r="AP92" i="44" a="1"/>
  <c r="AP92" i="44" s="1"/>
  <c r="AG77" i="33" a="1"/>
  <c r="AG77" i="33" s="1"/>
  <c r="L70" i="45" a="1"/>
  <c r="L70" i="45" s="1"/>
  <c r="AQ31" i="45" a="1"/>
  <c r="AQ31" i="45" s="1"/>
  <c r="E61" i="33" a="1"/>
  <c r="E61" i="33" s="1"/>
  <c r="O61" i="45" a="1"/>
  <c r="O61" i="45" s="1"/>
  <c r="O89" i="45" a="1"/>
  <c r="O89" i="45" s="1"/>
  <c r="N23" i="33" a="1"/>
  <c r="N23" i="33" s="1"/>
  <c r="AO44" i="41" a="1"/>
  <c r="AO44" i="41" s="1"/>
  <c r="X49" i="44" a="1"/>
  <c r="X49" i="44" s="1"/>
  <c r="Z80" i="44" a="1"/>
  <c r="Z80" i="44" s="1"/>
  <c r="AA56" i="33" a="1"/>
  <c r="AA56" i="33" s="1"/>
  <c r="F53" i="33" a="1"/>
  <c r="F53" i="33" s="1"/>
  <c r="S70" i="45" a="1"/>
  <c r="S70" i="45" s="1"/>
  <c r="AV34" i="47" a="1"/>
  <c r="AV34" i="47" s="1"/>
  <c r="AB44" i="45" a="1"/>
  <c r="AB44" i="45" s="1"/>
  <c r="U50" i="44" a="1"/>
  <c r="U50" i="44" s="1"/>
  <c r="U48" i="44" s="1"/>
  <c r="E35" i="45" a="1"/>
  <c r="E35" i="45" s="1"/>
  <c r="I52" i="45" a="1"/>
  <c r="I52" i="45" s="1"/>
  <c r="N101" i="33" a="1"/>
  <c r="N101" i="33" s="1"/>
  <c r="Q74" i="44" a="1"/>
  <c r="Q74" i="44" s="1"/>
  <c r="AM80" i="33" a="1"/>
  <c r="AM80" i="33" s="1"/>
  <c r="AV82" i="47" a="1"/>
  <c r="AV82" i="47" s="1"/>
  <c r="P70" i="44" a="1"/>
  <c r="P70" i="44" s="1"/>
  <c r="X101" i="44" a="1"/>
  <c r="X101" i="44" s="1"/>
  <c r="M88" i="45" a="1"/>
  <c r="M88" i="45" s="1"/>
  <c r="J52" i="45" a="1"/>
  <c r="J52" i="45" s="1"/>
  <c r="I20" i="44" a="1"/>
  <c r="I20" i="44" s="1"/>
  <c r="R11" i="44" a="1"/>
  <c r="R11" i="44" s="1"/>
  <c r="AN64" i="41" a="1"/>
  <c r="AN64" i="41" s="1"/>
  <c r="AK31" i="33" a="1"/>
  <c r="AK31" i="33" s="1"/>
  <c r="Q40" i="45" a="1"/>
  <c r="Q40" i="45" s="1"/>
  <c r="AR65" i="33" a="1"/>
  <c r="AR65" i="33" s="1"/>
  <c r="Z94" i="45" a="1"/>
  <c r="Z94" i="45" s="1"/>
  <c r="Z93" i="45" s="1"/>
  <c r="C43" i="46" a="1"/>
  <c r="C43" i="46" s="1"/>
  <c r="J11" i="33" a="1"/>
  <c r="J11" i="33" s="1"/>
  <c r="S37" i="33" a="1"/>
  <c r="S37" i="33" s="1"/>
  <c r="R34" i="45" a="1"/>
  <c r="R34" i="45" s="1"/>
  <c r="N36" i="43"/>
  <c r="AN40" i="33" a="1"/>
  <c r="AN40" i="33" s="1"/>
  <c r="AQ26" i="45" a="1"/>
  <c r="AQ26" i="45" s="1"/>
  <c r="AO74" i="44" a="1"/>
  <c r="AO74" i="44" s="1"/>
  <c r="AE44" i="45" a="1"/>
  <c r="AE44" i="45" s="1"/>
  <c r="I17" i="45" a="1"/>
  <c r="I17" i="45" s="1"/>
  <c r="Y33" i="47"/>
  <c r="H38" i="45" a="1"/>
  <c r="H38" i="45" s="1"/>
  <c r="T94" i="33" a="1"/>
  <c r="T94" i="33" s="1"/>
  <c r="Z100" i="33" a="1"/>
  <c r="Z100" i="33" s="1"/>
  <c r="U44" i="45" a="1"/>
  <c r="U44" i="45" s="1"/>
  <c r="AQ79" i="44" a="1"/>
  <c r="AQ79" i="44" s="1"/>
  <c r="C82" i="33" a="1"/>
  <c r="C82" i="33" s="1"/>
  <c r="J41" i="33" a="1"/>
  <c r="J41" i="33" s="1"/>
  <c r="AA77" i="45" a="1"/>
  <c r="AA77" i="45" s="1"/>
  <c r="AU64" i="46" a="1"/>
  <c r="AU64" i="46" s="1"/>
  <c r="AH98" i="45" a="1"/>
  <c r="AH98" i="45" s="1"/>
  <c r="W34" i="33" a="1"/>
  <c r="W34" i="33" s="1"/>
  <c r="AV88" i="43" a="1"/>
  <c r="AV88" i="43" s="1"/>
  <c r="AB88" i="44" a="1"/>
  <c r="AB88" i="44" s="1"/>
  <c r="AB89" i="45" a="1"/>
  <c r="AB89" i="45" s="1"/>
  <c r="P56" i="44" a="1"/>
  <c r="P56" i="44" s="1"/>
  <c r="K98" i="44" a="1"/>
  <c r="K98" i="44" s="1"/>
  <c r="V64" i="45" a="1"/>
  <c r="V64" i="45" s="1"/>
  <c r="AM81" i="47"/>
  <c r="R79" i="45" a="1"/>
  <c r="R79" i="45" s="1"/>
  <c r="AI88" i="45" a="1"/>
  <c r="AI88" i="45" s="1"/>
  <c r="L88" i="45" a="1"/>
  <c r="L88" i="45" s="1"/>
  <c r="T17" i="45" a="1"/>
  <c r="T17" i="45" s="1"/>
  <c r="AD34" i="45" a="1"/>
  <c r="AD34" i="45" s="1"/>
  <c r="AC21" i="41"/>
  <c r="I98" i="47" a="1"/>
  <c r="I98" i="47" s="1"/>
  <c r="Y76" i="33" a="1"/>
  <c r="Y76" i="33" s="1"/>
  <c r="S91" i="44" a="1"/>
  <c r="S91" i="44" s="1"/>
  <c r="AO100" i="46" a="1"/>
  <c r="AO100" i="46" s="1"/>
  <c r="AJ26" i="33" a="1"/>
  <c r="AJ26" i="33" s="1"/>
  <c r="AL70" i="44" a="1"/>
  <c r="AL70" i="44" s="1"/>
  <c r="AD95" i="33" a="1"/>
  <c r="AD95" i="33" s="1"/>
  <c r="AH100" i="44" a="1"/>
  <c r="AH100" i="44" s="1"/>
  <c r="L46" i="33" a="1"/>
  <c r="L46" i="33" s="1"/>
  <c r="H44" i="44" a="1"/>
  <c r="H44" i="44" s="1"/>
  <c r="L68" i="33" a="1"/>
  <c r="L68" i="33" s="1"/>
  <c r="AH83" i="44" a="1"/>
  <c r="AH83" i="44" s="1"/>
  <c r="AC26" i="33" a="1"/>
  <c r="AC26" i="33" s="1"/>
  <c r="X47" i="45" a="1"/>
  <c r="X47" i="45" s="1"/>
  <c r="F35" i="45" a="1"/>
  <c r="F35" i="45" s="1"/>
  <c r="AQ38" i="33" a="1"/>
  <c r="AQ38" i="33" s="1"/>
  <c r="AL16" i="33" a="1"/>
  <c r="AL16" i="33" s="1"/>
  <c r="J22" i="44" a="1"/>
  <c r="J22" i="44" s="1"/>
  <c r="AU100" i="46" a="1"/>
  <c r="AU100" i="46" s="1"/>
  <c r="I104" i="46" a="1"/>
  <c r="I104" i="46" s="1"/>
  <c r="AM22" i="44" a="1"/>
  <c r="AM22" i="44" s="1"/>
  <c r="AN32" i="33" a="1"/>
  <c r="AN32" i="33" s="1"/>
  <c r="J43" i="33" a="1"/>
  <c r="J43" i="33" s="1"/>
  <c r="I17" i="46" a="1"/>
  <c r="I17" i="46" s="1"/>
  <c r="AM35" i="44" a="1"/>
  <c r="AM35" i="44" s="1"/>
  <c r="C88" i="44" a="1"/>
  <c r="C88" i="44" s="1"/>
  <c r="K61" i="44" a="1"/>
  <c r="K61" i="44" s="1"/>
  <c r="F97" i="44" a="1"/>
  <c r="F97" i="44" s="1"/>
  <c r="AG9" i="43"/>
  <c r="AP38" i="44" a="1"/>
  <c r="AP38" i="44" s="1"/>
  <c r="AN40" i="43" a="1"/>
  <c r="AN40" i="43" s="1"/>
  <c r="AF52" i="44" a="1"/>
  <c r="AF52" i="44" s="1"/>
  <c r="AH68" i="33" a="1"/>
  <c r="AH68" i="33" s="1"/>
  <c r="P25" i="45" a="1"/>
  <c r="P25" i="45" s="1"/>
  <c r="I67" i="41" a="1"/>
  <c r="I67" i="41" s="1"/>
  <c r="M44" i="45" a="1"/>
  <c r="M44" i="45" s="1"/>
  <c r="C76" i="45" a="1"/>
  <c r="C76" i="45" s="1"/>
  <c r="AU31" i="43" a="1"/>
  <c r="AU31" i="43" s="1"/>
  <c r="J61" i="45" a="1"/>
  <c r="J61" i="45" s="1"/>
  <c r="G61" i="33" a="1"/>
  <c r="G61" i="33" s="1"/>
  <c r="X58" i="45" a="1"/>
  <c r="X58" i="45" s="1"/>
  <c r="I71" i="41" a="1"/>
  <c r="I71" i="41" s="1"/>
  <c r="AH74" i="33" a="1"/>
  <c r="AH74" i="33" s="1"/>
  <c r="K29" i="44" a="1"/>
  <c r="K29" i="44" s="1"/>
  <c r="I23" i="47" a="1"/>
  <c r="I23" i="47" s="1"/>
  <c r="AF104" i="44" a="1"/>
  <c r="AF104" i="44" s="1"/>
  <c r="AF47" i="33" a="1"/>
  <c r="AF47" i="33" s="1"/>
  <c r="F62" i="44" a="1"/>
  <c r="F62" i="44" s="1"/>
  <c r="AK79" i="44" a="1"/>
  <c r="AK79" i="44" s="1"/>
  <c r="AO19" i="44" a="1"/>
  <c r="AO19" i="44" s="1"/>
  <c r="AU41" i="41" a="1"/>
  <c r="AU41" i="41" s="1"/>
  <c r="AU39" i="41" s="1"/>
  <c r="AU103" i="41" a="1"/>
  <c r="AU103" i="41" s="1"/>
  <c r="R103" i="33" a="1"/>
  <c r="R103" i="33" s="1"/>
  <c r="N79" i="33" a="1"/>
  <c r="N79" i="33" s="1"/>
  <c r="C50" i="44" a="1"/>
  <c r="C50" i="44" s="1"/>
  <c r="AC52" i="45" a="1"/>
  <c r="AC52" i="45" s="1"/>
  <c r="I65" i="43" a="1"/>
  <c r="I65" i="43" s="1"/>
  <c r="Q10" i="33" a="1"/>
  <c r="Q10" i="33" s="1"/>
  <c r="R34" i="44" a="1"/>
  <c r="R34" i="44" s="1"/>
  <c r="G79" i="33" a="1"/>
  <c r="G79" i="33" s="1"/>
  <c r="AE15" i="43"/>
  <c r="P64" i="33" a="1"/>
  <c r="P64" i="33" s="1"/>
  <c r="U80" i="44" a="1"/>
  <c r="U80" i="44" s="1"/>
  <c r="R101" i="45" a="1"/>
  <c r="R101" i="45" s="1"/>
  <c r="AH26" i="44" a="1"/>
  <c r="AH26" i="44" s="1"/>
  <c r="G85" i="44" a="1"/>
  <c r="G85" i="44" s="1"/>
  <c r="V58" i="45" a="1"/>
  <c r="V58" i="45" s="1"/>
  <c r="AR40" i="33" a="1"/>
  <c r="AR40" i="33" s="1"/>
  <c r="L103" i="45" a="1"/>
  <c r="L103" i="45" s="1"/>
  <c r="AM61" i="45" a="1"/>
  <c r="AM61" i="45" s="1"/>
  <c r="V97" i="44" a="1"/>
  <c r="V97" i="44" s="1"/>
  <c r="K86" i="44" a="1"/>
  <c r="K86" i="44" s="1"/>
  <c r="AN61" i="41" a="1"/>
  <c r="AN61" i="41" s="1"/>
  <c r="AB17" i="45" a="1"/>
  <c r="AB17" i="45" s="1"/>
  <c r="Y85" i="33" a="1"/>
  <c r="Y85" i="33" s="1"/>
  <c r="J9" i="43"/>
  <c r="AO50" i="46" a="1"/>
  <c r="AO50" i="46" s="1"/>
  <c r="M103" i="33" a="1"/>
  <c r="M103" i="33" s="1"/>
  <c r="F76" i="33" a="1"/>
  <c r="F76" i="33" s="1"/>
  <c r="AO22" i="44" a="1"/>
  <c r="AO22" i="44" s="1"/>
  <c r="AU103" i="46" a="1"/>
  <c r="AU103" i="46" s="1"/>
  <c r="AN103" i="33" a="1"/>
  <c r="AN103" i="33" s="1"/>
  <c r="AO85" i="41" a="1"/>
  <c r="AO85" i="41" s="1"/>
  <c r="N52" i="44" a="1"/>
  <c r="N52" i="44" s="1"/>
  <c r="O69" i="46"/>
  <c r="AQ89" i="45" a="1"/>
  <c r="AQ89" i="45" s="1"/>
  <c r="V64" i="33" a="1"/>
  <c r="V64" i="33" s="1"/>
  <c r="AC98" i="33" a="1"/>
  <c r="AC98" i="33" s="1"/>
  <c r="AB91" i="44" a="1"/>
  <c r="AB91" i="44" s="1"/>
  <c r="K85" i="33" a="1"/>
  <c r="K85" i="33" s="1"/>
  <c r="AL49" i="44" a="1"/>
  <c r="AL49" i="44" s="1"/>
  <c r="AN56" i="41" a="1"/>
  <c r="AN56" i="41" s="1"/>
  <c r="Q41" i="33" a="1"/>
  <c r="Q41" i="33" s="1"/>
  <c r="AD19" i="44" a="1"/>
  <c r="AD19" i="44" s="1"/>
  <c r="Z17" i="44" a="1"/>
  <c r="Z17" i="44" s="1"/>
  <c r="N86" i="33" a="1"/>
  <c r="N86" i="33" s="1"/>
  <c r="AU28" i="41" a="1"/>
  <c r="AU28" i="41" s="1"/>
  <c r="AU76" i="43" a="1"/>
  <c r="AU76" i="43" s="1"/>
  <c r="AP68" i="33" a="1"/>
  <c r="AP68" i="33" s="1"/>
  <c r="AN70" i="44" a="1"/>
  <c r="AN70" i="44" s="1"/>
  <c r="I34" i="44" a="1"/>
  <c r="I34" i="44" s="1"/>
  <c r="V67" i="45" a="1"/>
  <c r="V67" i="45" s="1"/>
  <c r="AP55" i="33" a="1"/>
  <c r="AP55" i="33" s="1"/>
  <c r="AK76" i="45" a="1"/>
  <c r="AK76" i="45" s="1"/>
  <c r="C31" i="43" a="1"/>
  <c r="C31" i="43" s="1"/>
  <c r="N39" i="46"/>
  <c r="AP56" i="33" a="1"/>
  <c r="AP56" i="33" s="1"/>
  <c r="AU23" i="43" a="1"/>
  <c r="AU23" i="43" s="1"/>
  <c r="AV55" i="47" a="1"/>
  <c r="AV55" i="47" s="1"/>
  <c r="N43" i="33" a="1"/>
  <c r="N43" i="33" s="1"/>
  <c r="AO47" i="45" a="1"/>
  <c r="AO47" i="45" s="1"/>
  <c r="H83" i="45" a="1"/>
  <c r="H83" i="45" s="1"/>
  <c r="H17" i="45" a="1"/>
  <c r="H17" i="45" s="1"/>
  <c r="H53" i="45" a="1"/>
  <c r="H53" i="45" s="1"/>
  <c r="AF28" i="44" a="1"/>
  <c r="AF28" i="44" s="1"/>
  <c r="AU89" i="41" a="1"/>
  <c r="AU89" i="41" s="1"/>
  <c r="AU87" i="41" s="1"/>
  <c r="AO104" i="41" a="1"/>
  <c r="AO104" i="41" s="1"/>
  <c r="Y29" i="45" a="1"/>
  <c r="Y29" i="45" s="1"/>
  <c r="AM97" i="33" a="1"/>
  <c r="AM97" i="33" s="1"/>
  <c r="Q53" i="33" a="1"/>
  <c r="Q53" i="33" s="1"/>
  <c r="AS102" i="47"/>
  <c r="AA37" i="33" a="1"/>
  <c r="AA37" i="33" s="1"/>
  <c r="AP53" i="33" a="1"/>
  <c r="AP53" i="33" s="1"/>
  <c r="J74" i="45" a="1"/>
  <c r="J74" i="45" s="1"/>
  <c r="AA67" i="33" a="1"/>
  <c r="AA67" i="33" s="1"/>
  <c r="F23" i="45" a="1"/>
  <c r="F23" i="45" s="1"/>
  <c r="AA65" i="33" a="1"/>
  <c r="AA65" i="33" s="1"/>
  <c r="C94" i="41" a="1"/>
  <c r="C94" i="41" s="1"/>
  <c r="AO101" i="46" a="1"/>
  <c r="AO101" i="46" s="1"/>
  <c r="L23" i="44" a="1"/>
  <c r="L23" i="44" s="1"/>
  <c r="AA77" i="33" a="1"/>
  <c r="AA77" i="33" s="1"/>
  <c r="L104" i="44" a="1"/>
  <c r="L104" i="44" s="1"/>
  <c r="I71" i="46" a="1"/>
  <c r="I71" i="46" s="1"/>
  <c r="AB50" i="44" a="1"/>
  <c r="AB50" i="44" s="1"/>
  <c r="AK64" i="44" a="1"/>
  <c r="AK64" i="44" s="1"/>
  <c r="AO34" i="45" a="1"/>
  <c r="AO34" i="45" s="1"/>
  <c r="AG37" i="45" a="1"/>
  <c r="AG37" i="45" s="1"/>
  <c r="AK67" i="33" a="1"/>
  <c r="AK67" i="33" s="1"/>
  <c r="AA67" i="45" a="1"/>
  <c r="AA67" i="45" s="1"/>
  <c r="Z46" i="33" a="1"/>
  <c r="Z46" i="33" s="1"/>
  <c r="I104" i="47" a="1"/>
  <c r="I104" i="47" s="1"/>
  <c r="S52" i="45" a="1"/>
  <c r="S52" i="45" s="1"/>
  <c r="N25" i="44" a="1"/>
  <c r="N25" i="44" s="1"/>
  <c r="AF85" i="33" a="1"/>
  <c r="AF85" i="33" s="1"/>
  <c r="L101" i="33" a="1"/>
  <c r="L101" i="33" s="1"/>
  <c r="L86" i="45" a="1"/>
  <c r="L86" i="45" s="1"/>
  <c r="AN61" i="47" a="1"/>
  <c r="AN61" i="47" s="1"/>
  <c r="AN23" i="44" a="1"/>
  <c r="AN23" i="44" s="1"/>
  <c r="AQ74" i="45" a="1"/>
  <c r="AQ74" i="45" s="1"/>
  <c r="L25" i="44" a="1"/>
  <c r="L25" i="44" s="1"/>
  <c r="L32" i="44" a="1"/>
  <c r="L32" i="44" s="1"/>
  <c r="AO88" i="46" a="1"/>
  <c r="AO88" i="46" s="1"/>
  <c r="U31" i="33" a="1"/>
  <c r="U31" i="33" s="1"/>
  <c r="AM100" i="33" a="1"/>
  <c r="AM100" i="33" s="1"/>
  <c r="I91" i="45" a="1"/>
  <c r="I91" i="45" s="1"/>
  <c r="AE89" i="44" a="1"/>
  <c r="AE89" i="44" s="1"/>
  <c r="AF29" i="45" a="1"/>
  <c r="AF29" i="45" s="1"/>
  <c r="G40" i="44" a="1"/>
  <c r="G40" i="44" s="1"/>
  <c r="C49" i="41" a="1"/>
  <c r="C49" i="41" s="1"/>
  <c r="AK52" i="45" a="1"/>
  <c r="AK52" i="45" s="1"/>
  <c r="AQ87" i="41"/>
  <c r="AC37" i="33" a="1"/>
  <c r="AC37" i="33" s="1"/>
  <c r="W10" i="45" a="1"/>
  <c r="W10" i="45" s="1"/>
  <c r="N32" i="45" a="1"/>
  <c r="N32" i="45" s="1"/>
  <c r="AK20" i="45" a="1"/>
  <c r="AK20" i="45" s="1"/>
  <c r="I101" i="45" a="1"/>
  <c r="I101" i="45" s="1"/>
  <c r="J99" i="47"/>
  <c r="AO88" i="41" a="1"/>
  <c r="AO88" i="41" s="1"/>
  <c r="AO85" i="47" a="1"/>
  <c r="AO85" i="47" s="1"/>
  <c r="AK40" i="45" a="1"/>
  <c r="AK40" i="45" s="1"/>
  <c r="AJ53" i="44" a="1"/>
  <c r="AJ53" i="44" s="1"/>
  <c r="AO83" i="33" a="1"/>
  <c r="AO83" i="33" s="1"/>
  <c r="C65" i="43" a="1"/>
  <c r="C65" i="43" s="1"/>
  <c r="V91" i="33" a="1"/>
  <c r="V91" i="33" s="1"/>
  <c r="R28" i="45" a="1"/>
  <c r="R28" i="45" s="1"/>
  <c r="AR19" i="33" a="1"/>
  <c r="AR19" i="33" s="1"/>
  <c r="C79" i="41" a="1"/>
  <c r="C79" i="41" s="1"/>
  <c r="V86" i="44" a="1"/>
  <c r="V86" i="44" s="1"/>
  <c r="AB89" i="33" a="1"/>
  <c r="AB89" i="33" s="1"/>
  <c r="AF79" i="45" a="1"/>
  <c r="AF79" i="45" s="1"/>
  <c r="AH100" i="33" a="1"/>
  <c r="AH100" i="33" s="1"/>
  <c r="S59" i="33" a="1"/>
  <c r="S59" i="33" s="1"/>
  <c r="AO70" i="33" a="1"/>
  <c r="AO70" i="33" s="1"/>
  <c r="AT63" i="47"/>
  <c r="I38" i="46" a="1"/>
  <c r="I38" i="46" s="1"/>
  <c r="L20" i="45" a="1"/>
  <c r="L20" i="45" s="1"/>
  <c r="V89" i="44" a="1"/>
  <c r="V89" i="44" s="1"/>
  <c r="E28" i="33" a="1"/>
  <c r="E28" i="33" s="1"/>
  <c r="AQ79" i="33" a="1"/>
  <c r="AQ79" i="33" s="1"/>
  <c r="AN67" i="46" a="1"/>
  <c r="AN67" i="46" s="1"/>
  <c r="AO19" i="45" a="1"/>
  <c r="AO19" i="45" s="1"/>
  <c r="AN91" i="46" a="1"/>
  <c r="AN91" i="46" s="1"/>
  <c r="V92" i="45" a="1"/>
  <c r="V92" i="45" s="1"/>
  <c r="M35" i="33" a="1"/>
  <c r="M35" i="33" s="1"/>
  <c r="W98" i="44" a="1"/>
  <c r="W98" i="44" s="1"/>
  <c r="AC100" i="45" a="1"/>
  <c r="AC100" i="45" s="1"/>
  <c r="AD103" i="33" a="1"/>
  <c r="AD103" i="33" s="1"/>
  <c r="L19" i="45" a="1"/>
  <c r="L19" i="45" s="1"/>
  <c r="C103" i="46" a="1"/>
  <c r="C103" i="46" s="1"/>
  <c r="E44" i="44" a="1"/>
  <c r="E44" i="44" s="1"/>
  <c r="K37" i="44" a="1"/>
  <c r="K37" i="44" s="1"/>
  <c r="AH56" i="44" a="1"/>
  <c r="AH56" i="44" s="1"/>
  <c r="AG85" i="44" a="1"/>
  <c r="AG85" i="44" s="1"/>
  <c r="T77" i="33" a="1"/>
  <c r="T77" i="33" s="1"/>
  <c r="E74" i="45" a="1"/>
  <c r="E74" i="45" s="1"/>
  <c r="I82" i="47" a="1"/>
  <c r="I82" i="47" s="1"/>
  <c r="AN103" i="44" a="1"/>
  <c r="AN103" i="44" s="1"/>
  <c r="AN53" i="46" a="1"/>
  <c r="AN53" i="46" s="1"/>
  <c r="AF44" i="45" a="1"/>
  <c r="AF44" i="45" s="1"/>
  <c r="AC97" i="45" a="1"/>
  <c r="AC97" i="45" s="1"/>
  <c r="J31" i="45" a="1"/>
  <c r="J31" i="45" s="1"/>
  <c r="Y86" i="45" a="1"/>
  <c r="Y86" i="45" s="1"/>
  <c r="N31" i="45" a="1"/>
  <c r="N31" i="45" s="1"/>
  <c r="AQ56" i="45" a="1"/>
  <c r="AQ56" i="45" s="1"/>
  <c r="AE97" i="33" a="1"/>
  <c r="AE97" i="33" s="1"/>
  <c r="C53" i="33" a="1"/>
  <c r="C53" i="33" s="1"/>
  <c r="AG95" i="33" a="1"/>
  <c r="AG95" i="33" s="1"/>
  <c r="Q17" i="45" a="1"/>
  <c r="Q17" i="45" s="1"/>
  <c r="AQ31" i="44" a="1"/>
  <c r="AQ31" i="44" s="1"/>
  <c r="C62" i="44" a="1"/>
  <c r="C62" i="44" s="1"/>
  <c r="Y31" i="45" a="1"/>
  <c r="Y31" i="45" s="1"/>
  <c r="Y19" i="44" a="1"/>
  <c r="Y19" i="44" s="1"/>
  <c r="AQ51" i="43"/>
  <c r="G19" i="44" a="1"/>
  <c r="G19" i="44" s="1"/>
  <c r="S77" i="33" a="1"/>
  <c r="S77" i="33" s="1"/>
  <c r="W41" i="33" a="1"/>
  <c r="W41" i="33" s="1"/>
  <c r="AF25" i="45" a="1"/>
  <c r="AF25" i="45" s="1"/>
  <c r="L92" i="45" a="1"/>
  <c r="L92" i="45" s="1"/>
  <c r="K77" i="45" a="1"/>
  <c r="K77" i="45" s="1"/>
  <c r="AM44" i="45" a="1"/>
  <c r="AM44" i="45" s="1"/>
  <c r="H26" i="44" a="1"/>
  <c r="H26" i="44" s="1"/>
  <c r="I25" i="46" a="1"/>
  <c r="I25" i="46" s="1"/>
  <c r="AC50" i="45" a="1"/>
  <c r="AC50" i="45" s="1"/>
  <c r="I76" i="47" a="1"/>
  <c r="I76" i="47" s="1"/>
  <c r="S53" i="45" a="1"/>
  <c r="S53" i="45" s="1"/>
  <c r="P81" i="43"/>
  <c r="R101" i="44" a="1"/>
  <c r="R101" i="44" s="1"/>
  <c r="H76" i="45" a="1"/>
  <c r="H76" i="45" s="1"/>
  <c r="M40" i="45" a="1"/>
  <c r="M40" i="45" s="1"/>
  <c r="AI95" i="33" a="1"/>
  <c r="AI95" i="33" s="1"/>
  <c r="AI93" i="33" s="1"/>
  <c r="AB19" i="45" a="1"/>
  <c r="AB19" i="45" s="1"/>
  <c r="AP68" i="44" a="1"/>
  <c r="AP68" i="44" s="1"/>
  <c r="AE22" i="44" a="1"/>
  <c r="AE22" i="44" s="1"/>
  <c r="X89" i="45" a="1"/>
  <c r="X89" i="45" s="1"/>
  <c r="K16" i="45" a="1"/>
  <c r="K16" i="45" s="1"/>
  <c r="K15" i="45" s="1"/>
  <c r="P52" i="45" a="1"/>
  <c r="P52" i="45" s="1"/>
  <c r="P51" i="45" s="1"/>
  <c r="F98" i="33" a="1"/>
  <c r="F98" i="33" s="1"/>
  <c r="AV100" i="43" a="1"/>
  <c r="AV100" i="43" s="1"/>
  <c r="AV98" i="47" a="1"/>
  <c r="AV98" i="47" s="1"/>
  <c r="Y10" i="44" a="1"/>
  <c r="Y10" i="44" s="1"/>
  <c r="AR31" i="44" a="1"/>
  <c r="AR31" i="44" s="1"/>
  <c r="V47" i="44" a="1"/>
  <c r="V47" i="44" s="1"/>
  <c r="AE68" i="44" a="1"/>
  <c r="AE68" i="44" s="1"/>
  <c r="AN101" i="44" a="1"/>
  <c r="AN101" i="44" s="1"/>
  <c r="M62" i="45" a="1"/>
  <c r="M62" i="45" s="1"/>
  <c r="AR67" i="44" a="1"/>
  <c r="AR67" i="44" s="1"/>
  <c r="P50" i="44" a="1"/>
  <c r="P50" i="44" s="1"/>
  <c r="AO68" i="33" a="1"/>
  <c r="AO68" i="33" s="1"/>
  <c r="K92" i="33" a="1"/>
  <c r="K92" i="33" s="1"/>
  <c r="AK43" i="33" a="1"/>
  <c r="AK43" i="33" s="1"/>
  <c r="AL94" i="33" a="1"/>
  <c r="AL94" i="33" s="1"/>
  <c r="AI25" i="44" a="1"/>
  <c r="AI25" i="44" s="1"/>
  <c r="M41" i="44" a="1"/>
  <c r="M41" i="44" s="1"/>
  <c r="AH22" i="44" a="1"/>
  <c r="AH22" i="44" s="1"/>
  <c r="AF77" i="44" a="1"/>
  <c r="AF77" i="44" s="1"/>
  <c r="AF75" i="44" s="1"/>
  <c r="Y85" i="45" a="1"/>
  <c r="Y85" i="45" s="1"/>
  <c r="AK26" i="44" a="1"/>
  <c r="AK26" i="44" s="1"/>
  <c r="N68" i="44" a="1"/>
  <c r="N68" i="44" s="1"/>
  <c r="AH73" i="44" a="1"/>
  <c r="AH73" i="44" s="1"/>
  <c r="AQ82" i="33" a="1"/>
  <c r="AQ82" i="33" s="1"/>
  <c r="V58" i="33" a="1"/>
  <c r="V58" i="33" s="1"/>
  <c r="J95" i="45" a="1"/>
  <c r="J95" i="45" s="1"/>
  <c r="T55" i="45" a="1"/>
  <c r="T55" i="45" s="1"/>
  <c r="W61" i="44" a="1"/>
  <c r="W61" i="44" s="1"/>
  <c r="AQ71" i="33" a="1"/>
  <c r="AQ71" i="33" s="1"/>
  <c r="AH88" i="44" a="1"/>
  <c r="AH88" i="44" s="1"/>
  <c r="S74" i="33" a="1"/>
  <c r="S74" i="33" s="1"/>
  <c r="K82" i="45" a="1"/>
  <c r="K82" i="45" s="1"/>
  <c r="AN88" i="43" a="1"/>
  <c r="AN88" i="43" s="1"/>
  <c r="AN79" i="45" a="1"/>
  <c r="AN79" i="45" s="1"/>
  <c r="W94" i="33" a="1"/>
  <c r="W94" i="33" s="1"/>
  <c r="C16" i="41" a="1"/>
  <c r="C16" i="41" s="1"/>
  <c r="X20" i="33" a="1"/>
  <c r="X20" i="33" s="1"/>
  <c r="G22" i="33" a="1"/>
  <c r="G22" i="33" s="1"/>
  <c r="W40" i="44" a="1"/>
  <c r="W40" i="44" s="1"/>
  <c r="AC31" i="33" a="1"/>
  <c r="AC31" i="33" s="1"/>
  <c r="W17" i="45" a="1"/>
  <c r="W17" i="45" s="1"/>
  <c r="V44" i="44" a="1"/>
  <c r="V44" i="44" s="1"/>
  <c r="U83" i="45" a="1"/>
  <c r="U83" i="45" s="1"/>
  <c r="AF44" i="44" a="1"/>
  <c r="AF44" i="44" s="1"/>
  <c r="AK89" i="45" a="1"/>
  <c r="AK89" i="45" s="1"/>
  <c r="AE101" i="44" a="1"/>
  <c r="AE101" i="44" s="1"/>
  <c r="AN98" i="43" a="1"/>
  <c r="AN98" i="43" s="1"/>
  <c r="AA20" i="45" a="1"/>
  <c r="AA20" i="45" s="1"/>
  <c r="L94" i="33" a="1"/>
  <c r="L94" i="33" s="1"/>
  <c r="L93" i="33" s="1"/>
  <c r="AL47" i="44" a="1"/>
  <c r="AL47" i="44" s="1"/>
  <c r="AM24" i="46"/>
  <c r="AG65" i="45" a="1"/>
  <c r="AG65" i="45" s="1"/>
  <c r="O85" i="44" a="1"/>
  <c r="O85" i="44" s="1"/>
  <c r="P97" i="44" a="1"/>
  <c r="P97" i="44" s="1"/>
  <c r="AO104" i="45" a="1"/>
  <c r="AO104" i="45" s="1"/>
  <c r="AC82" i="45" a="1"/>
  <c r="AC82" i="45" s="1"/>
  <c r="AR59" i="44" a="1"/>
  <c r="AR59" i="44" s="1"/>
  <c r="Y52" i="45" a="1"/>
  <c r="Y52" i="45" s="1"/>
  <c r="X35" i="45" a="1"/>
  <c r="X35" i="45" s="1"/>
  <c r="I34" i="41" a="1"/>
  <c r="I34" i="41" s="1"/>
  <c r="R103" i="44" a="1"/>
  <c r="R103" i="44" s="1"/>
  <c r="I56" i="47" a="1"/>
  <c r="I56" i="47" s="1"/>
  <c r="AD103" i="45" a="1"/>
  <c r="AD103" i="45" s="1"/>
  <c r="X79" i="44" a="1"/>
  <c r="X79" i="44" s="1"/>
  <c r="J101" i="33" a="1"/>
  <c r="J101" i="33" s="1"/>
  <c r="AN38" i="43" a="1"/>
  <c r="AN38" i="43" s="1"/>
  <c r="AV19" i="46" a="1"/>
  <c r="AV19" i="46" s="1"/>
  <c r="AG20" i="33" a="1"/>
  <c r="AG20" i="33" s="1"/>
  <c r="E80" i="33" a="1"/>
  <c r="E80" i="33" s="1"/>
  <c r="AN55" i="43" a="1"/>
  <c r="AN55" i="43" s="1"/>
  <c r="I95" i="46" a="1"/>
  <c r="I95" i="46" s="1"/>
  <c r="AC62" i="44" a="1"/>
  <c r="AC62" i="44" s="1"/>
  <c r="AL50" i="33" a="1"/>
  <c r="AL50" i="33" s="1"/>
  <c r="E19" i="45" a="1"/>
  <c r="E19" i="45" s="1"/>
  <c r="AG98" i="33" a="1"/>
  <c r="AG98" i="33" s="1"/>
  <c r="Q32" i="45" a="1"/>
  <c r="Q32" i="45" s="1"/>
  <c r="C46" i="42" a="1"/>
  <c r="C46" i="42" s="1"/>
  <c r="H89" i="45" a="1"/>
  <c r="H89" i="45" s="1"/>
  <c r="AF92" i="45" a="1"/>
  <c r="AF92" i="45" s="1"/>
  <c r="AE77" i="33" a="1"/>
  <c r="AE77" i="33" s="1"/>
  <c r="U61" i="33" a="1"/>
  <c r="U61" i="33" s="1"/>
  <c r="C47" i="41" a="1"/>
  <c r="C47" i="41" s="1"/>
  <c r="C104" i="33" a="1"/>
  <c r="C104" i="33" s="1"/>
  <c r="AI31" i="45" a="1"/>
  <c r="AI31" i="45" s="1"/>
  <c r="AR62" i="44" a="1"/>
  <c r="AR62" i="44" s="1"/>
  <c r="AR74" i="33" a="1"/>
  <c r="AR74" i="33" s="1"/>
  <c r="AC93" i="43"/>
  <c r="I32" i="47" a="1"/>
  <c r="I32" i="47" s="1"/>
  <c r="L10" i="33" a="1"/>
  <c r="L10" i="33" s="1"/>
  <c r="M38" i="33" a="1"/>
  <c r="M38" i="33" s="1"/>
  <c r="E68" i="44" a="1"/>
  <c r="E68" i="44" s="1"/>
  <c r="W76" i="33" a="1"/>
  <c r="W76" i="33" s="1"/>
  <c r="I88" i="33" a="1"/>
  <c r="I88" i="33" s="1"/>
  <c r="U40" i="45" a="1"/>
  <c r="U40" i="45" s="1"/>
  <c r="AO85" i="44" a="1"/>
  <c r="AO85" i="44" s="1"/>
  <c r="Q95" i="45" a="1"/>
  <c r="Q95" i="45" s="1"/>
  <c r="AI97" i="44" a="1"/>
  <c r="AI97" i="44" s="1"/>
  <c r="C77" i="46" a="1"/>
  <c r="C77" i="46" s="1"/>
  <c r="AC38" i="33" a="1"/>
  <c r="AC38" i="33" s="1"/>
  <c r="AO17" i="46" a="1"/>
  <c r="AO17" i="46" s="1"/>
  <c r="C25" i="41" a="1"/>
  <c r="C25" i="41" s="1"/>
  <c r="H95" i="45" a="1"/>
  <c r="H95" i="45" s="1"/>
  <c r="Z82" i="44" a="1"/>
  <c r="Z82" i="44" s="1"/>
  <c r="N74" i="44" a="1"/>
  <c r="N74" i="44" s="1"/>
  <c r="W73" i="45" a="1"/>
  <c r="W73" i="45" s="1"/>
  <c r="Y26" i="45" a="1"/>
  <c r="Y26" i="45" s="1"/>
  <c r="AO80" i="33" a="1"/>
  <c r="AO80" i="33" s="1"/>
  <c r="K26" i="45" a="1"/>
  <c r="K26" i="45" s="1"/>
  <c r="F71" i="33" a="1"/>
  <c r="F71" i="33" s="1"/>
  <c r="AC41" i="44" a="1"/>
  <c r="AC41" i="44" s="1"/>
  <c r="G92" i="45" a="1"/>
  <c r="G92" i="45" s="1"/>
  <c r="X53" i="33" a="1"/>
  <c r="X53" i="33" s="1"/>
  <c r="K47" i="33" a="1"/>
  <c r="K47" i="33" s="1"/>
  <c r="AD11" i="44" a="1"/>
  <c r="AD11" i="44" s="1"/>
  <c r="T102" i="41"/>
  <c r="S100" i="33" a="1"/>
  <c r="S100" i="33" s="1"/>
  <c r="AL99" i="46"/>
  <c r="AG95" i="45" a="1"/>
  <c r="AG95" i="45" s="1"/>
  <c r="G16" i="45" a="1"/>
  <c r="G16" i="45" s="1"/>
  <c r="F31" i="33" a="1"/>
  <c r="F31" i="33" s="1"/>
  <c r="AV52" i="46" a="1"/>
  <c r="AV52" i="46" s="1"/>
  <c r="Y50" i="33" a="1"/>
  <c r="Y50" i="33" s="1"/>
  <c r="AR23" i="45" a="1"/>
  <c r="AR23" i="45" s="1"/>
  <c r="AM94" i="45" a="1"/>
  <c r="AM94" i="45" s="1"/>
  <c r="AN41" i="46" a="1"/>
  <c r="AN41" i="46" s="1"/>
  <c r="Z10" i="45" a="1"/>
  <c r="Z10" i="45" s="1"/>
  <c r="Z9" i="45" s="1"/>
  <c r="S23" i="33" a="1"/>
  <c r="S23" i="33" s="1"/>
  <c r="AN53" i="33" a="1"/>
  <c r="AN53" i="33" s="1"/>
  <c r="P70" i="33" a="1"/>
  <c r="P70" i="33" s="1"/>
  <c r="AE20" i="33" a="1"/>
  <c r="AE20" i="33" s="1"/>
  <c r="C91" i="43" a="1"/>
  <c r="C91" i="43" s="1"/>
  <c r="X98" i="45" a="1"/>
  <c r="X98" i="45" s="1"/>
  <c r="AO40" i="47" a="1"/>
  <c r="AO40" i="47" s="1"/>
  <c r="AF32" i="44" a="1"/>
  <c r="AF32" i="44" s="1"/>
  <c r="L31" i="33" a="1"/>
  <c r="L31" i="33" s="1"/>
  <c r="AU17" i="47" a="1"/>
  <c r="AU17" i="47" s="1"/>
  <c r="AN101" i="45" a="1"/>
  <c r="AN101" i="45" s="1"/>
  <c r="AG26" i="33" a="1"/>
  <c r="AG26" i="33" s="1"/>
  <c r="AD86" i="33" a="1"/>
  <c r="AD86" i="33" s="1"/>
  <c r="Z91" i="45" a="1"/>
  <c r="Z91" i="45" s="1"/>
  <c r="K53" i="45" a="1"/>
  <c r="K53" i="45" s="1"/>
  <c r="AJ73" i="45" a="1"/>
  <c r="AJ73" i="45" s="1"/>
  <c r="C76" i="41" a="1"/>
  <c r="C76" i="41" s="1"/>
  <c r="I61" i="43" a="1"/>
  <c r="I61" i="43" s="1"/>
  <c r="AH29" i="44" a="1"/>
  <c r="AH29" i="44" s="1"/>
  <c r="T83" i="45" a="1"/>
  <c r="T83" i="45" s="1"/>
  <c r="AV64" i="41" a="1"/>
  <c r="AV64" i="41" s="1"/>
  <c r="AK89" i="33" a="1"/>
  <c r="AK89" i="33" s="1"/>
  <c r="H64" i="33" a="1"/>
  <c r="H64" i="33" s="1"/>
  <c r="AN37" i="47" a="1"/>
  <c r="AN37" i="47" s="1"/>
  <c r="I65" i="41" a="1"/>
  <c r="I65" i="41" s="1"/>
  <c r="C79" i="43" a="1"/>
  <c r="C79" i="43" s="1"/>
  <c r="F20" i="45" a="1"/>
  <c r="F20" i="45" s="1"/>
  <c r="G70" i="44" a="1"/>
  <c r="G70" i="44" s="1"/>
  <c r="G69" i="44" s="1"/>
  <c r="S34" i="33" a="1"/>
  <c r="S34" i="33" s="1"/>
  <c r="AH58" i="33" a="1"/>
  <c r="AH58" i="33" s="1"/>
  <c r="I92" i="33" a="1"/>
  <c r="I92" i="33" s="1"/>
  <c r="V23" i="45" a="1"/>
  <c r="V23" i="45" s="1"/>
  <c r="AL72" i="41"/>
  <c r="AU35" i="43" a="1"/>
  <c r="AU35" i="43" s="1"/>
  <c r="T26" i="45" a="1"/>
  <c r="T26" i="45" s="1"/>
  <c r="AN71" i="45" a="1"/>
  <c r="AN71" i="45" s="1"/>
  <c r="I86" i="33" a="1"/>
  <c r="I86" i="33" s="1"/>
  <c r="J78" i="47"/>
  <c r="AU85" i="47" a="1"/>
  <c r="AU85" i="47" s="1"/>
  <c r="AL89" i="45" a="1"/>
  <c r="AL89" i="45" s="1"/>
  <c r="AL31" i="45" a="1"/>
  <c r="AL31" i="45" s="1"/>
  <c r="AL30" i="45" s="1"/>
  <c r="T67" i="45" a="1"/>
  <c r="T67" i="45" s="1"/>
  <c r="O82" i="33" a="1"/>
  <c r="O82" i="33" s="1"/>
  <c r="P28" i="44" a="1"/>
  <c r="P28" i="44" s="1"/>
  <c r="W32" i="45" a="1"/>
  <c r="W32" i="45" s="1"/>
  <c r="L17" i="44" a="1"/>
  <c r="L17" i="44" s="1"/>
  <c r="L10" i="44" a="1"/>
  <c r="L10" i="44" s="1"/>
  <c r="V32" i="45" a="1"/>
  <c r="V32" i="45" s="1"/>
  <c r="AB33" i="46"/>
  <c r="AR80" i="33" a="1"/>
  <c r="AR80" i="33" s="1"/>
  <c r="AU50" i="41" a="1"/>
  <c r="AU50" i="41" s="1"/>
  <c r="AB77" i="45" a="1"/>
  <c r="AB77" i="45" s="1"/>
  <c r="AJ37" i="33" a="1"/>
  <c r="AJ37" i="33" s="1"/>
  <c r="U52" i="44" a="1"/>
  <c r="U52" i="44" s="1"/>
  <c r="E41" i="33" a="1"/>
  <c r="E41" i="33" s="1"/>
  <c r="Z68" i="44" a="1"/>
  <c r="Z68" i="44" s="1"/>
  <c r="AR94" i="33" a="1"/>
  <c r="AR94" i="33" s="1"/>
  <c r="AH85" i="44" a="1"/>
  <c r="AH85" i="44" s="1"/>
  <c r="AJ37" i="45" a="1"/>
  <c r="AJ37" i="45" s="1"/>
  <c r="AN101" i="43" a="1"/>
  <c r="AN101" i="43" s="1"/>
  <c r="AH25" i="44" a="1"/>
  <c r="AH25" i="44" s="1"/>
  <c r="AI68" i="33" a="1"/>
  <c r="AI68" i="33" s="1"/>
  <c r="AN46" i="33" a="1"/>
  <c r="AN46" i="33" s="1"/>
  <c r="AP58" i="33" a="1"/>
  <c r="AP58" i="33" s="1"/>
  <c r="G91" i="33" a="1"/>
  <c r="G91" i="33" s="1"/>
  <c r="AC92" i="44" a="1"/>
  <c r="AC92" i="44" s="1"/>
  <c r="Q64" i="44" a="1"/>
  <c r="Q64" i="44" s="1"/>
  <c r="X76" i="44" a="1"/>
  <c r="X76" i="44" s="1"/>
  <c r="F40" i="45" a="1"/>
  <c r="F40" i="45" s="1"/>
  <c r="F70" i="45" a="1"/>
  <c r="F70" i="45" s="1"/>
  <c r="S92" i="45" a="1"/>
  <c r="S92" i="45" s="1"/>
  <c r="AO94" i="47" a="1"/>
  <c r="AO94" i="47" s="1"/>
  <c r="M91" i="33" a="1"/>
  <c r="M91" i="33" s="1"/>
  <c r="M90" i="33" s="1"/>
  <c r="AJ79" i="33" a="1"/>
  <c r="AJ79" i="33" s="1"/>
  <c r="AV71" i="41" a="1"/>
  <c r="AV71" i="41" s="1"/>
  <c r="AP83" i="33" a="1"/>
  <c r="AP83" i="33" s="1"/>
  <c r="M32" i="44" a="1"/>
  <c r="M32" i="44" s="1"/>
  <c r="M22" i="44" a="1"/>
  <c r="M22" i="44" s="1"/>
  <c r="AI100" i="44" a="1"/>
  <c r="AI100" i="44" s="1"/>
  <c r="E97" i="45" a="1"/>
  <c r="E97" i="45" s="1"/>
  <c r="E96" i="45" s="1"/>
  <c r="G53" i="45" a="1"/>
  <c r="G53" i="45" s="1"/>
  <c r="R58" i="33" a="1"/>
  <c r="R58" i="33" s="1"/>
  <c r="AL10" i="45" a="1"/>
  <c r="AL10" i="45" s="1"/>
  <c r="AV23" i="46" a="1"/>
  <c r="AV23" i="46" s="1"/>
  <c r="R82" i="33" a="1"/>
  <c r="R82" i="33" s="1"/>
  <c r="AD31" i="44" a="1"/>
  <c r="AD31" i="44" s="1"/>
  <c r="AP50" i="45" a="1"/>
  <c r="AP50" i="45" s="1"/>
  <c r="I32" i="43" a="1"/>
  <c r="I32" i="43" s="1"/>
  <c r="AR37" i="33" a="1"/>
  <c r="AR37" i="33" s="1"/>
  <c r="AB74" i="33" a="1"/>
  <c r="AB74" i="33" s="1"/>
  <c r="V59" i="45" a="1"/>
  <c r="V59" i="45" s="1"/>
  <c r="G70" i="45" a="1"/>
  <c r="G70" i="45" s="1"/>
  <c r="AF103" i="33" a="1"/>
  <c r="AF103" i="33" s="1"/>
  <c r="AC76" i="33" a="1"/>
  <c r="AC76" i="33" s="1"/>
  <c r="V104" i="44" a="1"/>
  <c r="V104" i="44" s="1"/>
  <c r="U86" i="45" a="1"/>
  <c r="U86" i="45" s="1"/>
  <c r="S77" i="45" a="1"/>
  <c r="S77" i="45" s="1"/>
  <c r="O79" i="45" a="1"/>
  <c r="O79" i="45" s="1"/>
  <c r="V47" i="45" a="1"/>
  <c r="V47" i="45" s="1"/>
  <c r="L64" i="44" a="1"/>
  <c r="L64" i="44" s="1"/>
  <c r="R32" i="33" a="1"/>
  <c r="R32" i="33" s="1"/>
  <c r="Q85" i="44" a="1"/>
  <c r="Q85" i="44" s="1"/>
  <c r="X22" i="33" a="1"/>
  <c r="X22" i="33" s="1"/>
  <c r="H44" i="33" a="1"/>
  <c r="H44" i="33" s="1"/>
  <c r="AQ22" i="44" a="1"/>
  <c r="AQ22" i="44" s="1"/>
  <c r="AN82" i="47" a="1"/>
  <c r="AN82" i="47" s="1"/>
  <c r="M82" i="45" a="1"/>
  <c r="M82" i="45" s="1"/>
  <c r="I43" i="44" a="1"/>
  <c r="I43" i="44" s="1"/>
  <c r="AG32" i="44" a="1"/>
  <c r="AG32" i="44" s="1"/>
  <c r="P91" i="44" a="1"/>
  <c r="P91" i="44" s="1"/>
  <c r="AP26" i="44" a="1"/>
  <c r="AP26" i="44" s="1"/>
  <c r="Y101" i="44" a="1"/>
  <c r="Y101" i="44" s="1"/>
  <c r="U56" i="45" a="1"/>
  <c r="U56" i="45" s="1"/>
  <c r="AA37" i="45" a="1"/>
  <c r="AA37" i="45" s="1"/>
  <c r="I43" i="45" a="1"/>
  <c r="I43" i="45" s="1"/>
  <c r="G53" i="44" a="1"/>
  <c r="G53" i="44" s="1"/>
  <c r="AH35" i="45" a="1"/>
  <c r="AH35" i="45" s="1"/>
  <c r="Q28" i="45" a="1"/>
  <c r="Q28" i="45" s="1"/>
  <c r="AD89" i="44" a="1"/>
  <c r="AD89" i="44" s="1"/>
  <c r="AO67" i="43" a="1"/>
  <c r="AO67" i="43" s="1"/>
  <c r="AL104" i="45" a="1"/>
  <c r="AL104" i="45" s="1"/>
  <c r="F74" i="33" a="1"/>
  <c r="F74" i="33" s="1"/>
  <c r="V16" i="44" a="1"/>
  <c r="V16" i="44" s="1"/>
  <c r="AJ58" i="45" a="1"/>
  <c r="AJ58" i="45" s="1"/>
  <c r="AK83" i="45" a="1"/>
  <c r="AK83" i="45" s="1"/>
  <c r="Z74" i="33" a="1"/>
  <c r="Z74" i="33" s="1"/>
  <c r="M56" i="45" a="1"/>
  <c r="M56" i="45" s="1"/>
  <c r="Y83" i="45" a="1"/>
  <c r="Y83" i="45" s="1"/>
  <c r="V20" i="45" a="1"/>
  <c r="V20" i="45" s="1"/>
  <c r="V18" i="45" s="1"/>
  <c r="L17" i="45" a="1"/>
  <c r="L17" i="45" s="1"/>
  <c r="AL35" i="44" a="1"/>
  <c r="AL35" i="44" s="1"/>
  <c r="K82" i="44" a="1"/>
  <c r="K82" i="44" s="1"/>
  <c r="G76" i="45" a="1"/>
  <c r="G76" i="45" s="1"/>
  <c r="S22" i="45" a="1"/>
  <c r="S22" i="45" s="1"/>
  <c r="L83" i="33" a="1"/>
  <c r="L83" i="33" s="1"/>
  <c r="V97" i="45" a="1"/>
  <c r="V97" i="45" s="1"/>
  <c r="J28" i="33" a="1"/>
  <c r="J28" i="33" s="1"/>
  <c r="J27" i="33" s="1"/>
  <c r="AO89" i="33" a="1"/>
  <c r="AO89" i="33" s="1"/>
  <c r="P44" i="45" a="1"/>
  <c r="P44" i="45" s="1"/>
  <c r="W43" i="45" a="1"/>
  <c r="W43" i="45" s="1"/>
  <c r="Z32" i="44" a="1"/>
  <c r="Z32" i="44" s="1"/>
  <c r="C32" i="45" a="1"/>
  <c r="C32" i="45" s="1"/>
  <c r="I35" i="45" a="1"/>
  <c r="I35" i="45" s="1"/>
  <c r="X74" i="44" a="1"/>
  <c r="X74" i="44" s="1"/>
  <c r="AD29" i="33" a="1"/>
  <c r="AD29" i="33" s="1"/>
  <c r="AV16" i="43" a="1"/>
  <c r="AV16" i="43" s="1"/>
  <c r="AM97" i="45" a="1"/>
  <c r="AM97" i="45" s="1"/>
  <c r="AN35" i="45" a="1"/>
  <c r="AN35" i="45" s="1"/>
  <c r="AF37" i="33" a="1"/>
  <c r="AF37" i="33" s="1"/>
  <c r="C88" i="45" a="1"/>
  <c r="C88" i="45" s="1"/>
  <c r="AF67" i="45" a="1"/>
  <c r="AF67" i="45" s="1"/>
  <c r="P46" i="33" a="1"/>
  <c r="P46" i="33" s="1"/>
  <c r="O17" i="44" a="1"/>
  <c r="O17" i="44" s="1"/>
  <c r="AM65" i="45" a="1"/>
  <c r="AM65" i="45" s="1"/>
  <c r="AD35" i="33" a="1"/>
  <c r="AD35" i="33" s="1"/>
  <c r="I26" i="46" a="1"/>
  <c r="I26" i="46" s="1"/>
  <c r="I19" i="33" a="1"/>
  <c r="I19" i="33" s="1"/>
  <c r="C77" i="42" a="1"/>
  <c r="C77" i="42" s="1"/>
  <c r="AO80" i="44" a="1"/>
  <c r="AO80" i="44" s="1"/>
  <c r="E47" i="33" a="1"/>
  <c r="E47" i="33" s="1"/>
  <c r="X26" i="44" a="1"/>
  <c r="X26" i="44" s="1"/>
  <c r="F101" i="33" a="1"/>
  <c r="F101" i="33" s="1"/>
  <c r="AO26" i="45" a="1"/>
  <c r="AO26" i="45" s="1"/>
  <c r="AU94" i="43" a="1"/>
  <c r="AU94" i="43" s="1"/>
  <c r="C91" i="42" a="1"/>
  <c r="C91" i="42" s="1"/>
  <c r="AH86" i="44" a="1"/>
  <c r="AH86" i="44" s="1"/>
  <c r="K101" i="45" a="1"/>
  <c r="K101" i="45" s="1"/>
  <c r="E44" i="45" a="1"/>
  <c r="E44" i="45" s="1"/>
  <c r="AO91" i="46" a="1"/>
  <c r="AO91" i="46" s="1"/>
  <c r="M38" i="44" a="1"/>
  <c r="M38" i="44" s="1"/>
  <c r="C41" i="33" a="1"/>
  <c r="C41" i="33" s="1"/>
  <c r="G62" i="44" a="1"/>
  <c r="G62" i="44" s="1"/>
  <c r="J70" i="45" a="1"/>
  <c r="J70" i="45" s="1"/>
  <c r="C31" i="33" a="1"/>
  <c r="C31" i="33" s="1"/>
  <c r="AE53" i="44" a="1"/>
  <c r="AE53" i="44" s="1"/>
  <c r="U68" i="45" a="1"/>
  <c r="U68" i="45" s="1"/>
  <c r="AA94" i="33" a="1"/>
  <c r="AA94" i="33" s="1"/>
  <c r="AV31" i="41" a="1"/>
  <c r="AV31" i="41" s="1"/>
  <c r="F86" i="33" a="1"/>
  <c r="F86" i="33" s="1"/>
  <c r="I37" i="41" a="1"/>
  <c r="I37" i="41" s="1"/>
  <c r="E70" i="45" a="1"/>
  <c r="E70" i="45" s="1"/>
  <c r="H86" i="33" a="1"/>
  <c r="H86" i="33" s="1"/>
  <c r="M80" i="33" a="1"/>
  <c r="M80" i="33" s="1"/>
  <c r="C19" i="43" a="1"/>
  <c r="C19" i="43" s="1"/>
  <c r="E50" i="44" a="1"/>
  <c r="E50" i="44" s="1"/>
  <c r="AI27" i="41"/>
  <c r="AM91" i="33" a="1"/>
  <c r="AM91" i="33" s="1"/>
  <c r="W34" i="44" a="1"/>
  <c r="W34" i="44" s="1"/>
  <c r="H67" i="45" a="1"/>
  <c r="H67" i="45" s="1"/>
  <c r="O95" i="44" a="1"/>
  <c r="O95" i="44" s="1"/>
  <c r="AK99" i="47"/>
  <c r="AO22" i="46" a="1"/>
  <c r="AO22" i="46" s="1"/>
  <c r="AO61" i="41" a="1"/>
  <c r="AO61" i="41" s="1"/>
  <c r="AA80" i="45" a="1"/>
  <c r="AA80" i="45" s="1"/>
  <c r="AJ56" i="33" a="1"/>
  <c r="AJ56" i="33" s="1"/>
  <c r="K91" i="44" a="1"/>
  <c r="K91" i="44" s="1"/>
  <c r="AO79" i="47" a="1"/>
  <c r="AO79" i="47" s="1"/>
  <c r="K32" i="44" a="1"/>
  <c r="K32" i="44" s="1"/>
  <c r="AK16" i="33" a="1"/>
  <c r="AK16" i="33" s="1"/>
  <c r="AO103" i="43" a="1"/>
  <c r="AO103" i="43" s="1"/>
  <c r="R61" i="33" a="1"/>
  <c r="R61" i="33" s="1"/>
  <c r="AN43" i="33" a="1"/>
  <c r="AN43" i="33" s="1"/>
  <c r="AA79" i="44" a="1"/>
  <c r="AA79" i="44" s="1"/>
  <c r="AA78" i="44" s="1"/>
  <c r="AB42" i="47"/>
  <c r="W31" i="33" a="1"/>
  <c r="W31" i="33" s="1"/>
  <c r="O100" i="45" a="1"/>
  <c r="O100" i="45" s="1"/>
  <c r="I89" i="44" a="1"/>
  <c r="I89" i="44" s="1"/>
  <c r="AD58" i="33" a="1"/>
  <c r="AD58" i="33" s="1"/>
  <c r="AF83" i="45" a="1"/>
  <c r="AF83" i="45" s="1"/>
  <c r="C47" i="45" a="1"/>
  <c r="C47" i="45" s="1"/>
  <c r="J86" i="44" a="1"/>
  <c r="J86" i="44" s="1"/>
  <c r="AB10" i="44" a="1"/>
  <c r="AB10" i="44" s="1"/>
  <c r="AL29" i="44" a="1"/>
  <c r="AL29" i="44" s="1"/>
  <c r="AL27" i="44" s="1"/>
  <c r="T41" i="44" a="1"/>
  <c r="T41" i="44" s="1"/>
  <c r="I25" i="44" a="1"/>
  <c r="I25" i="44" s="1"/>
  <c r="AQ25" i="44" a="1"/>
  <c r="AQ25" i="44" s="1"/>
  <c r="AK95" i="33" a="1"/>
  <c r="AK95" i="33" s="1"/>
  <c r="AK93" i="33" s="1"/>
  <c r="Z60" i="47"/>
  <c r="AD76" i="33" a="1"/>
  <c r="AD76" i="33" s="1"/>
  <c r="AM32" i="33" a="1"/>
  <c r="AM32" i="33" s="1"/>
  <c r="K33" i="46"/>
  <c r="AM76" i="33" a="1"/>
  <c r="AM76" i="33" s="1"/>
  <c r="C19" i="42" a="1"/>
  <c r="C19" i="42" s="1"/>
  <c r="T23" i="33" a="1"/>
  <c r="T23" i="33" s="1"/>
  <c r="AB67" i="45" a="1"/>
  <c r="AB67" i="45" s="1"/>
  <c r="T26" i="33" a="1"/>
  <c r="T26" i="33" s="1"/>
  <c r="Z85" i="45" a="1"/>
  <c r="Z85" i="45" s="1"/>
  <c r="AN17" i="43" a="1"/>
  <c r="AN17" i="43" s="1"/>
  <c r="W92" i="33" a="1"/>
  <c r="W92" i="33" s="1"/>
  <c r="C62" i="41" a="1"/>
  <c r="C62" i="41" s="1"/>
  <c r="AB71" i="45" a="1"/>
  <c r="AB71" i="45" s="1"/>
  <c r="T88" i="33" a="1"/>
  <c r="T88" i="33" s="1"/>
  <c r="N10" i="44" a="1"/>
  <c r="N10" i="44" s="1"/>
  <c r="V35" i="33" a="1"/>
  <c r="V35" i="33" s="1"/>
  <c r="AA100" i="45" a="1"/>
  <c r="AA100" i="45" s="1"/>
  <c r="U77" i="44" a="1"/>
  <c r="U77" i="44" s="1"/>
  <c r="S51" i="41"/>
  <c r="AV104" i="41" a="1"/>
  <c r="AV104" i="41" s="1"/>
  <c r="U64" i="45" a="1"/>
  <c r="U64" i="45" s="1"/>
  <c r="U63" i="45" s="1"/>
  <c r="N94" i="44" a="1"/>
  <c r="N94" i="44" s="1"/>
  <c r="AR28" i="33" a="1"/>
  <c r="AR28" i="33" s="1"/>
  <c r="AR46" i="33" a="1"/>
  <c r="AR46" i="33" s="1"/>
  <c r="AB98" i="45" a="1"/>
  <c r="AB98" i="45" s="1"/>
  <c r="AO80" i="47" a="1"/>
  <c r="AO80" i="47" s="1"/>
  <c r="I91" i="33" a="1"/>
  <c r="I91" i="33" s="1"/>
  <c r="AQ76" i="44" a="1"/>
  <c r="AQ76" i="44" s="1"/>
  <c r="P80" i="33" a="1"/>
  <c r="P80" i="33" s="1"/>
  <c r="AV50" i="47" a="1"/>
  <c r="AV50" i="47" s="1"/>
  <c r="AE23" i="33" a="1"/>
  <c r="AE23" i="33" s="1"/>
  <c r="K52" i="44" a="1"/>
  <c r="K52" i="44" s="1"/>
  <c r="X65" i="44" a="1"/>
  <c r="X65" i="44" s="1"/>
  <c r="AL41" i="44" a="1"/>
  <c r="AL41" i="44" s="1"/>
  <c r="Y52" i="33" a="1"/>
  <c r="Y52" i="33" s="1"/>
  <c r="H80" i="33" a="1"/>
  <c r="H80" i="33" s="1"/>
  <c r="G25" i="33" a="1"/>
  <c r="G25" i="33" s="1"/>
  <c r="AN37" i="41" a="1"/>
  <c r="AN37" i="41" s="1"/>
  <c r="AO88" i="43" a="1"/>
  <c r="AO88" i="43" s="1"/>
  <c r="J29" i="44" a="1"/>
  <c r="J29" i="44" s="1"/>
  <c r="AL61" i="33" a="1"/>
  <c r="AL61" i="33" s="1"/>
  <c r="AB34" i="33" a="1"/>
  <c r="AB34" i="33" s="1"/>
  <c r="AJ91" i="45" a="1"/>
  <c r="AJ91" i="45" s="1"/>
  <c r="AJ34" i="33" a="1"/>
  <c r="AJ34" i="33" s="1"/>
  <c r="AF50" i="45" a="1"/>
  <c r="AF50" i="45" s="1"/>
  <c r="R59" i="45" a="1"/>
  <c r="R59" i="45" s="1"/>
  <c r="AD85" i="33" a="1"/>
  <c r="AD85" i="33" s="1"/>
  <c r="N55" i="33" a="1"/>
  <c r="N55" i="33" s="1"/>
  <c r="R26" i="33" a="1"/>
  <c r="R26" i="33" s="1"/>
  <c r="V104" i="33" a="1"/>
  <c r="V104" i="33" s="1"/>
  <c r="AV76" i="43" a="1"/>
  <c r="AV76" i="43" s="1"/>
  <c r="I19" i="45" a="1"/>
  <c r="I19" i="45" s="1"/>
  <c r="I18" i="45" s="1"/>
  <c r="AP59" i="44" a="1"/>
  <c r="AP59" i="44" s="1"/>
  <c r="U61" i="44" a="1"/>
  <c r="U61" i="44" s="1"/>
  <c r="G77" i="45" a="1"/>
  <c r="G77" i="45" s="1"/>
  <c r="AI29" i="44" a="1"/>
  <c r="AI29" i="44" s="1"/>
  <c r="U79" i="45" a="1"/>
  <c r="U79" i="45" s="1"/>
  <c r="Q98" i="44" a="1"/>
  <c r="Q98" i="44" s="1"/>
  <c r="O32" i="44" a="1"/>
  <c r="O32" i="44" s="1"/>
  <c r="P89" i="44" a="1"/>
  <c r="P89" i="44" s="1"/>
  <c r="AU88" i="43" a="1"/>
  <c r="AU88" i="43" s="1"/>
  <c r="O28" i="33" a="1"/>
  <c r="O28" i="33" s="1"/>
  <c r="X20" i="44" a="1"/>
  <c r="X20" i="44" s="1"/>
  <c r="AI61" i="44" a="1"/>
  <c r="AI61" i="44" s="1"/>
  <c r="AU101" i="47" a="1"/>
  <c r="AU101" i="47" s="1"/>
  <c r="L28" i="44" a="1"/>
  <c r="L28" i="44" s="1"/>
  <c r="O59" i="33" a="1"/>
  <c r="O59" i="33" s="1"/>
  <c r="T83" i="44" a="1"/>
  <c r="T83" i="44" s="1"/>
  <c r="AL50" i="45" a="1"/>
  <c r="AL50" i="45" s="1"/>
  <c r="U91" i="44" a="1"/>
  <c r="U91" i="44" s="1"/>
  <c r="AU85" i="46" a="1"/>
  <c r="AU85" i="46" s="1"/>
  <c r="E62" i="44" a="1"/>
  <c r="E62" i="44" s="1"/>
  <c r="AE67" i="45" a="1"/>
  <c r="AE67" i="45" s="1"/>
  <c r="N94" i="33" a="1"/>
  <c r="N94" i="33" s="1"/>
  <c r="AM52" i="33" a="1"/>
  <c r="AM52" i="33" s="1"/>
  <c r="Q92" i="44" a="1"/>
  <c r="Q92" i="44" s="1"/>
  <c r="AJ76" i="44" a="1"/>
  <c r="AJ76" i="44" s="1"/>
  <c r="Q74" i="33" a="1"/>
  <c r="Q74" i="33" s="1"/>
  <c r="AP97" i="45" a="1"/>
  <c r="AP97" i="45" s="1"/>
  <c r="M67" i="44" a="1"/>
  <c r="M67" i="44" s="1"/>
  <c r="AJ64" i="45" a="1"/>
  <c r="AJ64" i="45" s="1"/>
  <c r="AC59" i="44" a="1"/>
  <c r="AC59" i="44" s="1"/>
  <c r="Y44" i="44" a="1"/>
  <c r="Y44" i="44" s="1"/>
  <c r="J36" i="43"/>
  <c r="L56" i="33" a="1"/>
  <c r="L56" i="33" s="1"/>
  <c r="Z41" i="33" a="1"/>
  <c r="Z41" i="33" s="1"/>
  <c r="AD52" i="44" a="1"/>
  <c r="AD52" i="44" s="1"/>
  <c r="T64" i="33" a="1"/>
  <c r="T64" i="33" s="1"/>
  <c r="AR44" i="45" a="1"/>
  <c r="AR44" i="45" s="1"/>
  <c r="W92" i="45" a="1"/>
  <c r="W92" i="45" s="1"/>
  <c r="AA98" i="33" a="1"/>
  <c r="AA98" i="33" s="1"/>
  <c r="AU40" i="43" a="1"/>
  <c r="AU40" i="43" s="1"/>
  <c r="AQ65" i="33" a="1"/>
  <c r="AQ65" i="33" s="1"/>
  <c r="AL97" i="45" a="1"/>
  <c r="AL97" i="45" s="1"/>
  <c r="AO23" i="46" a="1"/>
  <c r="AO23" i="46" s="1"/>
  <c r="AN83" i="46" a="1"/>
  <c r="AN83" i="46" s="1"/>
  <c r="AI70" i="44" a="1"/>
  <c r="AI70" i="44" s="1"/>
  <c r="I94" i="46" a="1"/>
  <c r="I94" i="46" s="1"/>
  <c r="AI10" i="45" a="1"/>
  <c r="AI10" i="45" s="1"/>
  <c r="AV38" i="46" a="1"/>
  <c r="AV38" i="46" s="1"/>
  <c r="AA88" i="33" a="1"/>
  <c r="AA88" i="33" s="1"/>
  <c r="AN16" i="46" a="1"/>
  <c r="AN16" i="46" s="1"/>
  <c r="X11" i="33" a="1"/>
  <c r="X11" i="33" s="1"/>
  <c r="S28" i="44" a="1"/>
  <c r="S28" i="44" s="1"/>
  <c r="AT48" i="43"/>
  <c r="F100" i="45" a="1"/>
  <c r="F100" i="45" s="1"/>
  <c r="X56" i="45" a="1"/>
  <c r="X56" i="45" s="1"/>
  <c r="P10" i="33" a="1"/>
  <c r="P10" i="33" s="1"/>
  <c r="AN83" i="45" a="1"/>
  <c r="AN83" i="45" s="1"/>
  <c r="M100" i="45" a="1"/>
  <c r="M100" i="45" s="1"/>
  <c r="X19" i="45" a="1"/>
  <c r="X19" i="45" s="1"/>
  <c r="AO92" i="47" a="1"/>
  <c r="AO92" i="47" s="1"/>
  <c r="W101" i="44" a="1"/>
  <c r="W101" i="44" s="1"/>
  <c r="AO103" i="47" a="1"/>
  <c r="AO103" i="47" s="1"/>
  <c r="AJ95" i="44" a="1"/>
  <c r="AJ95" i="44" s="1"/>
  <c r="K37" i="45" a="1"/>
  <c r="K37" i="45" s="1"/>
  <c r="K36" i="45" s="1"/>
  <c r="AI31" i="33" a="1"/>
  <c r="AI31" i="33" s="1"/>
  <c r="AR38" i="33" a="1"/>
  <c r="AR38" i="33" s="1"/>
  <c r="Q46" i="44" a="1"/>
  <c r="Q46" i="44" s="1"/>
  <c r="S50" i="44" a="1"/>
  <c r="S50" i="44" s="1"/>
  <c r="U98" i="33" a="1"/>
  <c r="U98" i="33" s="1"/>
  <c r="AN50" i="46" a="1"/>
  <c r="AN50" i="46" s="1"/>
  <c r="C10" i="33" a="1"/>
  <c r="C10" i="33" s="1"/>
  <c r="I73" i="41" a="1"/>
  <c r="I73" i="41" s="1"/>
  <c r="R52" i="45" a="1"/>
  <c r="R52" i="45" s="1"/>
  <c r="AH92" i="33" a="1"/>
  <c r="AH92" i="33" s="1"/>
  <c r="H79" i="44" a="1"/>
  <c r="H79" i="44" s="1"/>
  <c r="W98" i="33" a="1"/>
  <c r="W98" i="33" s="1"/>
  <c r="AE85" i="44" a="1"/>
  <c r="AE85" i="44" s="1"/>
  <c r="AA70" i="45" a="1"/>
  <c r="AA70" i="45" s="1"/>
  <c r="E70" i="33" a="1"/>
  <c r="E70" i="33" s="1"/>
  <c r="AH98" i="44" a="1"/>
  <c r="AH98" i="44" s="1"/>
  <c r="P82" i="33" a="1"/>
  <c r="P82" i="33" s="1"/>
  <c r="AQ49" i="44" a="1"/>
  <c r="AQ49" i="44" s="1"/>
  <c r="AL22" i="45" a="1"/>
  <c r="AL22" i="45" s="1"/>
  <c r="U62" i="45" a="1"/>
  <c r="U62" i="45" s="1"/>
  <c r="AO98" i="47" a="1"/>
  <c r="AO98" i="47" s="1"/>
  <c r="C28" i="43" a="1"/>
  <c r="C28" i="43" s="1"/>
  <c r="J32" i="33" a="1"/>
  <c r="J32" i="33" s="1"/>
  <c r="AV37" i="47" a="1"/>
  <c r="AV37" i="47" s="1"/>
  <c r="O74" i="44" a="1"/>
  <c r="O74" i="44" s="1"/>
  <c r="K103" i="33" a="1"/>
  <c r="K103" i="33" s="1"/>
  <c r="AO43" i="47" a="1"/>
  <c r="AO43" i="47" s="1"/>
  <c r="AD90" i="43"/>
  <c r="AH56" i="33" a="1"/>
  <c r="AH56" i="33" s="1"/>
  <c r="AE52" i="33" a="1"/>
  <c r="AE52" i="33" s="1"/>
  <c r="AF65" i="44" a="1"/>
  <c r="AF65" i="44" s="1"/>
  <c r="AJ77" i="45" a="1"/>
  <c r="AJ77" i="45" s="1"/>
  <c r="AD23" i="33" a="1"/>
  <c r="AD23" i="33" s="1"/>
  <c r="Z49" i="45" a="1"/>
  <c r="Z49" i="45" s="1"/>
  <c r="L101" i="45" a="1"/>
  <c r="L101" i="45" s="1"/>
  <c r="AR65" i="45" a="1"/>
  <c r="AR65" i="45" s="1"/>
  <c r="AN67" i="43" a="1"/>
  <c r="AN67" i="43" s="1"/>
  <c r="AN66" i="43" s="1"/>
  <c r="F47" i="45" a="1"/>
  <c r="F47" i="45" s="1"/>
  <c r="N95" i="45" a="1"/>
  <c r="N95" i="45" s="1"/>
  <c r="AD62" i="45" a="1"/>
  <c r="AD62" i="45" s="1"/>
  <c r="AO52" i="44" a="1"/>
  <c r="AO52" i="44" s="1"/>
  <c r="H23" i="45" a="1"/>
  <c r="H23" i="45" s="1"/>
  <c r="L82" i="44" a="1"/>
  <c r="L82" i="44" s="1"/>
  <c r="AG56" i="44" a="1"/>
  <c r="AG56" i="44" s="1"/>
  <c r="J88" i="45" a="1"/>
  <c r="J88" i="45" s="1"/>
  <c r="M54" i="41"/>
  <c r="N73" i="45" a="1"/>
  <c r="N73" i="45" s="1"/>
  <c r="AV79" i="46" a="1"/>
  <c r="AV79" i="46" s="1"/>
  <c r="Y22" i="45" a="1"/>
  <c r="Y22" i="45" s="1"/>
  <c r="T100" i="45" a="1"/>
  <c r="T100" i="45" s="1"/>
  <c r="AM85" i="33" a="1"/>
  <c r="AM85" i="33" s="1"/>
  <c r="AL58" i="44" a="1"/>
  <c r="AL58" i="44" s="1"/>
  <c r="AB76" i="45" a="1"/>
  <c r="AB76" i="45" s="1"/>
  <c r="C46" i="33" a="1"/>
  <c r="C46" i="33" s="1"/>
  <c r="W104" i="44" a="1"/>
  <c r="W104" i="44" s="1"/>
  <c r="L100" i="33" a="1"/>
  <c r="L100" i="33" s="1"/>
  <c r="L99" i="33" s="1"/>
  <c r="AO97" i="41" a="1"/>
  <c r="AO97" i="41" s="1"/>
  <c r="I46" i="41" a="1"/>
  <c r="I46" i="41" s="1"/>
  <c r="I45" i="41" s="1"/>
  <c r="I67" i="43" a="1"/>
  <c r="I67" i="43" s="1"/>
  <c r="AG35" i="33" a="1"/>
  <c r="AG35" i="33" s="1"/>
  <c r="AK56" i="33" a="1"/>
  <c r="AK56" i="33" s="1"/>
  <c r="T92" i="33" a="1"/>
  <c r="T92" i="33" s="1"/>
  <c r="K25" i="45" a="1"/>
  <c r="K25" i="45" s="1"/>
  <c r="K24" i="45" s="1"/>
  <c r="AN31" i="33" a="1"/>
  <c r="AN31" i="33" s="1"/>
  <c r="AF82" i="44" a="1"/>
  <c r="AF82" i="44" s="1"/>
  <c r="Y91" i="33" a="1"/>
  <c r="Y91" i="33" s="1"/>
  <c r="AH70" i="44" a="1"/>
  <c r="AH70" i="44" s="1"/>
  <c r="AF89" i="33" a="1"/>
  <c r="AF89" i="33" s="1"/>
  <c r="AF24" i="47"/>
  <c r="AD94" i="44" a="1"/>
  <c r="AD94" i="44" s="1"/>
  <c r="AA75" i="47"/>
  <c r="AG43" i="44" a="1"/>
  <c r="AG43" i="44" s="1"/>
  <c r="AG42" i="44" s="1"/>
  <c r="O77" i="45" a="1"/>
  <c r="O77" i="45" s="1"/>
  <c r="AV34" i="41" a="1"/>
  <c r="AV34" i="41" s="1"/>
  <c r="L40" i="33" a="1"/>
  <c r="L40" i="33" s="1"/>
  <c r="C67" i="47" a="1"/>
  <c r="C67" i="47" s="1"/>
  <c r="I34" i="45" a="1"/>
  <c r="I34" i="45" s="1"/>
  <c r="AC71" i="33" a="1"/>
  <c r="AC71" i="33" s="1"/>
  <c r="J34" i="44" a="1"/>
  <c r="J34" i="44" s="1"/>
  <c r="AA71" i="33" a="1"/>
  <c r="AA71" i="33" s="1"/>
  <c r="AM71" i="45" a="1"/>
  <c r="AM71" i="45" s="1"/>
  <c r="Z82" i="45" a="1"/>
  <c r="Z82" i="45" s="1"/>
  <c r="AK41" i="45" a="1"/>
  <c r="AK41" i="45" s="1"/>
  <c r="K94" i="45" a="1"/>
  <c r="K94" i="45" s="1"/>
  <c r="A49" i="44"/>
  <c r="J39" i="33"/>
  <c r="C53" i="42" a="1"/>
  <c r="C53" i="42" s="1"/>
  <c r="AN26" i="45" a="1"/>
  <c r="AN26" i="45" s="1"/>
  <c r="AU25" i="43" a="1"/>
  <c r="AU25" i="43" s="1"/>
  <c r="X71" i="45" a="1"/>
  <c r="X71" i="45" s="1"/>
  <c r="AC50" i="44" a="1"/>
  <c r="AC50" i="44" s="1"/>
  <c r="V40" i="45" a="1"/>
  <c r="V40" i="45" s="1"/>
  <c r="E32" i="45" a="1"/>
  <c r="E32" i="45" s="1"/>
  <c r="J62" i="45" a="1"/>
  <c r="J62" i="45" s="1"/>
  <c r="P91" i="45" a="1"/>
  <c r="P91" i="45" s="1"/>
  <c r="C91" i="41" a="1"/>
  <c r="C91" i="41" s="1"/>
  <c r="Y50" i="44" a="1"/>
  <c r="Y50" i="44" s="1"/>
  <c r="J64" i="45" a="1"/>
  <c r="J64" i="45" s="1"/>
  <c r="AE61" i="44" a="1"/>
  <c r="AE61" i="44" s="1"/>
  <c r="Z85" i="44" a="1"/>
  <c r="Z85" i="44" s="1"/>
  <c r="AA67" i="44" a="1"/>
  <c r="AA67" i="44" s="1"/>
  <c r="E35" i="44" a="1"/>
  <c r="E35" i="44" s="1"/>
  <c r="M44" i="33" a="1"/>
  <c r="M44" i="33" s="1"/>
  <c r="H22" i="44" a="1"/>
  <c r="H22" i="44" s="1"/>
  <c r="AU71" i="47" a="1"/>
  <c r="AU71" i="47" s="1"/>
  <c r="AU26" i="46" a="1"/>
  <c r="AU26" i="46" s="1"/>
  <c r="O59" i="45" a="1"/>
  <c r="O59" i="45" s="1"/>
  <c r="AA104" i="45" a="1"/>
  <c r="AA104" i="45" s="1"/>
  <c r="Z23" i="33" a="1"/>
  <c r="Z23" i="33" s="1"/>
  <c r="AK11" i="44" a="1"/>
  <c r="AK11" i="44" s="1"/>
  <c r="AD83" i="45" a="1"/>
  <c r="AD83" i="45" s="1"/>
  <c r="AO55" i="47" a="1"/>
  <c r="AO55" i="47" s="1"/>
  <c r="P55" i="44" a="1"/>
  <c r="P55" i="44" s="1"/>
  <c r="P54" i="44" s="1"/>
  <c r="I89" i="45" a="1"/>
  <c r="I89" i="45" s="1"/>
  <c r="AQ94" i="33" a="1"/>
  <c r="AQ94" i="33" s="1"/>
  <c r="T58" i="45" a="1"/>
  <c r="T58" i="45" s="1"/>
  <c r="AR46" i="45" a="1"/>
  <c r="AR46" i="45" s="1"/>
  <c r="T73" i="33" a="1"/>
  <c r="T73" i="33" s="1"/>
  <c r="AO82" i="43" a="1"/>
  <c r="AO82" i="43" s="1"/>
  <c r="AA19" i="44" a="1"/>
  <c r="AA19" i="44" s="1"/>
  <c r="Z97" i="44" a="1"/>
  <c r="Z97" i="44" s="1"/>
  <c r="T68" i="45" a="1"/>
  <c r="T68" i="45" s="1"/>
  <c r="W41" i="44" a="1"/>
  <c r="W41" i="44" s="1"/>
  <c r="AE98" i="44" a="1"/>
  <c r="AE98" i="44" s="1"/>
  <c r="M37" i="33" a="1"/>
  <c r="M37" i="33" s="1"/>
  <c r="N22" i="44" a="1"/>
  <c r="N22" i="44" s="1"/>
  <c r="J65" i="33" a="1"/>
  <c r="J65" i="33" s="1"/>
  <c r="AU11" i="46" a="1"/>
  <c r="AU11" i="46" s="1"/>
  <c r="I49" i="43" a="1"/>
  <c r="I49" i="43" s="1"/>
  <c r="AM98" i="44" a="1"/>
  <c r="AM98" i="44" s="1"/>
  <c r="K39" i="47"/>
  <c r="I86" i="41" a="1"/>
  <c r="I86" i="41" s="1"/>
  <c r="AQ101" i="44" a="1"/>
  <c r="AQ101" i="44" s="1"/>
  <c r="T43" i="45" a="1"/>
  <c r="T43" i="45" s="1"/>
  <c r="AL85" i="33" a="1"/>
  <c r="AL85" i="33" s="1"/>
  <c r="AN47" i="41" a="1"/>
  <c r="AN47" i="41" s="1"/>
  <c r="I89" i="41" a="1"/>
  <c r="I89" i="41" s="1"/>
  <c r="M95" i="44" a="1"/>
  <c r="M95" i="44" s="1"/>
  <c r="AJ85" i="44" a="1"/>
  <c r="AJ85" i="44" s="1"/>
  <c r="AG71" i="33" a="1"/>
  <c r="AG71" i="33" s="1"/>
  <c r="O25" i="44" a="1"/>
  <c r="O25" i="44" s="1"/>
  <c r="AN46" i="45" a="1"/>
  <c r="AN46" i="45" s="1"/>
  <c r="C61" i="41" a="1"/>
  <c r="C61" i="41" s="1"/>
  <c r="V85" i="45" a="1"/>
  <c r="V85" i="45" s="1"/>
  <c r="L46" i="45" a="1"/>
  <c r="L46" i="45" s="1"/>
  <c r="AC26" i="44" a="1"/>
  <c r="AC26" i="44" s="1"/>
  <c r="AE44" i="44" a="1"/>
  <c r="AE44" i="44" s="1"/>
  <c r="X38" i="44" a="1"/>
  <c r="X38" i="44" s="1"/>
  <c r="H43" i="44" a="1"/>
  <c r="H43" i="44" s="1"/>
  <c r="AH50" i="44" a="1"/>
  <c r="AH50" i="44" s="1"/>
  <c r="F103" i="44" a="1"/>
  <c r="F103" i="44" s="1"/>
  <c r="AP34" i="33" a="1"/>
  <c r="AP34" i="33" s="1"/>
  <c r="R38" i="45" a="1"/>
  <c r="R38" i="45" s="1"/>
  <c r="Y63" i="47"/>
  <c r="AQ98" i="45" a="1"/>
  <c r="AQ98" i="45" s="1"/>
  <c r="R46" i="44" a="1"/>
  <c r="R46" i="44" s="1"/>
  <c r="AO56" i="44" a="1"/>
  <c r="AO56" i="44" s="1"/>
  <c r="AO54" i="44" s="1"/>
  <c r="W10" i="33" a="1"/>
  <c r="W10" i="33" s="1"/>
  <c r="AA85" i="33" a="1"/>
  <c r="AA85" i="33" s="1"/>
  <c r="AI94" i="45" a="1"/>
  <c r="AI94" i="45" s="1"/>
  <c r="AI93" i="45" s="1"/>
  <c r="H83" i="33" a="1"/>
  <c r="H83" i="33" s="1"/>
  <c r="AA23" i="45" a="1"/>
  <c r="AA23" i="45" s="1"/>
  <c r="AK44" i="44" a="1"/>
  <c r="AK44" i="44" s="1"/>
  <c r="Y58" i="45" a="1"/>
  <c r="Y58" i="45" s="1"/>
  <c r="X103" i="33" a="1"/>
  <c r="X103" i="33" s="1"/>
  <c r="AF65" i="33" a="1"/>
  <c r="AF65" i="33" s="1"/>
  <c r="C52" i="41" a="1"/>
  <c r="C52" i="41" s="1"/>
  <c r="A52" i="41" s="1"/>
  <c r="AK44" i="45" a="1"/>
  <c r="AK44" i="45" s="1"/>
  <c r="AO79" i="41" a="1"/>
  <c r="AO79" i="41" s="1"/>
  <c r="M40" i="33" a="1"/>
  <c r="M40" i="33" s="1"/>
  <c r="V88" i="44" a="1"/>
  <c r="V88" i="44" s="1"/>
  <c r="I68" i="44" a="1"/>
  <c r="I68" i="44" s="1"/>
  <c r="AC47" i="45" a="1"/>
  <c r="AC47" i="45" s="1"/>
  <c r="AD56" i="33" a="1"/>
  <c r="AD56" i="33" s="1"/>
  <c r="AO26" i="41" a="1"/>
  <c r="AO26" i="41" s="1"/>
  <c r="Y48" i="41"/>
  <c r="P41" i="33" a="1"/>
  <c r="P41" i="33" s="1"/>
  <c r="X11" i="44" a="1"/>
  <c r="X11" i="44" s="1"/>
  <c r="AO91" i="41" a="1"/>
  <c r="AO91" i="41" s="1"/>
  <c r="AI59" i="44" a="1"/>
  <c r="AI59" i="44" s="1"/>
  <c r="L44" i="33" a="1"/>
  <c r="L44" i="33" s="1"/>
  <c r="M19" i="45" a="1"/>
  <c r="M19" i="45" s="1"/>
  <c r="T38" i="44" a="1"/>
  <c r="T38" i="44" s="1"/>
  <c r="Z34" i="44" a="1"/>
  <c r="Z34" i="44" s="1"/>
  <c r="C44" i="45" a="1"/>
  <c r="C44" i="45" s="1"/>
  <c r="C98" i="46" a="1"/>
  <c r="C98" i="46" s="1"/>
  <c r="Z17" i="33" a="1"/>
  <c r="Z17" i="33" s="1"/>
  <c r="C47" i="44" a="1"/>
  <c r="C47" i="44" s="1"/>
  <c r="AM44" i="33" a="1"/>
  <c r="AM44" i="33" s="1"/>
  <c r="E35" i="33" a="1"/>
  <c r="E35" i="33" s="1"/>
  <c r="N92" i="33" a="1"/>
  <c r="N92" i="33" s="1"/>
  <c r="AC43" i="33" a="1"/>
  <c r="AC43" i="33" s="1"/>
  <c r="H94" i="33" a="1"/>
  <c r="H94" i="33" s="1"/>
  <c r="AK25" i="33" a="1"/>
  <c r="AK25" i="33" s="1"/>
  <c r="AA35" i="44" a="1"/>
  <c r="AA35" i="44" s="1"/>
  <c r="AO103" i="44" a="1"/>
  <c r="AO103" i="44" s="1"/>
  <c r="AR67" i="33" a="1"/>
  <c r="AR67" i="33" s="1"/>
  <c r="AK101" i="33" a="1"/>
  <c r="AK101" i="33" s="1"/>
  <c r="AK99" i="33" s="1"/>
  <c r="Y92" i="33" a="1"/>
  <c r="Y92" i="33" s="1"/>
  <c r="AN67" i="45" a="1"/>
  <c r="AN67" i="45" s="1"/>
  <c r="AG38" i="44" a="1"/>
  <c r="AG38" i="44" s="1"/>
  <c r="V87" i="41"/>
  <c r="AD20" i="45" a="1"/>
  <c r="AD20" i="45" s="1"/>
  <c r="AA22" i="45" a="1"/>
  <c r="AA22" i="45" s="1"/>
  <c r="AV62" i="43" a="1"/>
  <c r="AV62" i="43" s="1"/>
  <c r="F103" i="45" a="1"/>
  <c r="F103" i="45" s="1"/>
  <c r="H47" i="45" a="1"/>
  <c r="H47" i="45" s="1"/>
  <c r="AC97" i="44" a="1"/>
  <c r="AC97" i="44" s="1"/>
  <c r="P20" i="33" a="1"/>
  <c r="P20" i="33" s="1"/>
  <c r="M94" i="45" a="1"/>
  <c r="M94" i="45" s="1"/>
  <c r="M93" i="45" s="1"/>
  <c r="E83" i="44" a="1"/>
  <c r="E83" i="44" s="1"/>
  <c r="M89" i="33" a="1"/>
  <c r="M89" i="33" s="1"/>
  <c r="J25" i="45" a="1"/>
  <c r="J25" i="45" s="1"/>
  <c r="T31" i="45" a="1"/>
  <c r="T31" i="45" s="1"/>
  <c r="N40" i="33" a="1"/>
  <c r="N40" i="33" s="1"/>
  <c r="AG74" i="33" a="1"/>
  <c r="AG74" i="33" s="1"/>
  <c r="AK91" i="44" a="1"/>
  <c r="AK91" i="44" s="1"/>
  <c r="I92" i="47" a="1"/>
  <c r="I92" i="47" s="1"/>
  <c r="I92" i="46" a="1"/>
  <c r="I92" i="46" s="1"/>
  <c r="AR30" i="41"/>
  <c r="AJ26" i="44" a="1"/>
  <c r="AJ26" i="44" s="1"/>
  <c r="AD11" i="33" a="1"/>
  <c r="AD11" i="33" s="1"/>
  <c r="J50" i="33" a="1"/>
  <c r="J50" i="33" s="1"/>
  <c r="AS66" i="41"/>
  <c r="AV71" i="43" a="1"/>
  <c r="AV71" i="43" s="1"/>
  <c r="C76" i="46" a="1"/>
  <c r="C76" i="46" s="1"/>
  <c r="AP32" i="45" a="1"/>
  <c r="AP32" i="45" s="1"/>
  <c r="AE49" i="33" a="1"/>
  <c r="AE49" i="33" s="1"/>
  <c r="P95" i="45" a="1"/>
  <c r="P95" i="45" s="1"/>
  <c r="AB44" i="33" a="1"/>
  <c r="AB44" i="33" s="1"/>
  <c r="K59" i="45" a="1"/>
  <c r="K59" i="45" s="1"/>
  <c r="J10" i="45" a="1"/>
  <c r="J10" i="45" s="1"/>
  <c r="AQ11" i="45" a="1"/>
  <c r="AQ11" i="45" s="1"/>
  <c r="Z23" i="45" a="1"/>
  <c r="Z23" i="45" s="1"/>
  <c r="O49" i="44" a="1"/>
  <c r="O49" i="44" s="1"/>
  <c r="AC46" i="45" a="1"/>
  <c r="AC46" i="45" s="1"/>
  <c r="AA49" i="44" a="1"/>
  <c r="AA49" i="44" s="1"/>
  <c r="X17" i="45" a="1"/>
  <c r="X17" i="45" s="1"/>
  <c r="V103" i="33" a="1"/>
  <c r="V103" i="33" s="1"/>
  <c r="C23" i="41" a="1"/>
  <c r="C23" i="41" s="1"/>
  <c r="AL74" i="33" a="1"/>
  <c r="AL74" i="33" s="1"/>
  <c r="C16" i="45" a="1"/>
  <c r="C16" i="45" s="1"/>
  <c r="AU16" i="47" a="1"/>
  <c r="AU16" i="47" s="1"/>
  <c r="T65" i="44" a="1"/>
  <c r="T65" i="44" s="1"/>
  <c r="L16" i="44" a="1"/>
  <c r="L16" i="44" s="1"/>
  <c r="AI32" i="45" a="1"/>
  <c r="AI32" i="45" s="1"/>
  <c r="I104" i="41" a="1"/>
  <c r="I104" i="41" s="1"/>
  <c r="C103" i="44" a="1"/>
  <c r="C103" i="44" s="1"/>
  <c r="L98" i="45" a="1"/>
  <c r="L98" i="45" s="1"/>
  <c r="L96" i="45" s="1"/>
  <c r="AN80" i="33" a="1"/>
  <c r="AN80" i="33" s="1"/>
  <c r="AK100" i="45" a="1"/>
  <c r="AK100" i="45" s="1"/>
  <c r="C37" i="42" a="1"/>
  <c r="C37" i="42" s="1"/>
  <c r="W76" i="45" a="1"/>
  <c r="W76" i="45" s="1"/>
  <c r="Y70" i="33" a="1"/>
  <c r="Y70" i="33" s="1"/>
  <c r="AO49" i="33" a="1"/>
  <c r="AO49" i="33" s="1"/>
  <c r="R59" i="33" a="1"/>
  <c r="R59" i="33" s="1"/>
  <c r="W25" i="33" a="1"/>
  <c r="W25" i="33" s="1"/>
  <c r="AH79" i="44" a="1"/>
  <c r="AH79" i="44" s="1"/>
  <c r="F29" i="33" a="1"/>
  <c r="F29" i="33" s="1"/>
  <c r="C68" i="44" a="1"/>
  <c r="C68" i="44" s="1"/>
  <c r="F58" i="45" a="1"/>
  <c r="F58" i="45" s="1"/>
  <c r="T92" i="44" a="1"/>
  <c r="T92" i="44" s="1"/>
  <c r="N65" i="45" a="1"/>
  <c r="N65" i="45" s="1"/>
  <c r="C98" i="33" a="1"/>
  <c r="C98" i="33" s="1"/>
  <c r="AP10" i="45" a="1"/>
  <c r="AP10" i="45" s="1"/>
  <c r="K94" i="33" a="1"/>
  <c r="K94" i="33" s="1"/>
  <c r="AI52" i="45" a="1"/>
  <c r="AI52" i="45" s="1"/>
  <c r="AI51" i="45" s="1"/>
  <c r="AT33" i="46"/>
  <c r="AL91" i="45" a="1"/>
  <c r="AL91" i="45" s="1"/>
  <c r="Q97" i="44" a="1"/>
  <c r="Q97" i="44" s="1"/>
  <c r="M49" i="45" a="1"/>
  <c r="M49" i="45" s="1"/>
  <c r="AF99" i="46"/>
  <c r="AP80" i="33" a="1"/>
  <c r="AP80" i="33" s="1"/>
  <c r="AI91" i="33" a="1"/>
  <c r="AI91" i="33" s="1"/>
  <c r="X24" i="43"/>
  <c r="AN85" i="45" a="1"/>
  <c r="AN85" i="45" s="1"/>
  <c r="AD74" i="33" a="1"/>
  <c r="AD74" i="33" s="1"/>
  <c r="AE97" i="45" a="1"/>
  <c r="AE97" i="45" s="1"/>
  <c r="AE96" i="45" s="1"/>
  <c r="M100" i="33" a="1"/>
  <c r="M100" i="33" s="1"/>
  <c r="G91" i="44" a="1"/>
  <c r="G91" i="44" s="1"/>
  <c r="AV68" i="46" a="1"/>
  <c r="AV68" i="46" s="1"/>
  <c r="Z48" i="47"/>
  <c r="AU70" i="46" a="1"/>
  <c r="AU70" i="46" s="1"/>
  <c r="O44" i="33" a="1"/>
  <c r="O44" i="33" s="1"/>
  <c r="O42" i="33" s="1"/>
  <c r="K59" i="33" a="1"/>
  <c r="K59" i="33" s="1"/>
  <c r="M52" i="44" a="1"/>
  <c r="M52" i="44" s="1"/>
  <c r="M35" i="45" a="1"/>
  <c r="M35" i="45" s="1"/>
  <c r="AF89" i="44" a="1"/>
  <c r="AF89" i="44" s="1"/>
  <c r="I91" i="43" a="1"/>
  <c r="I91" i="43" s="1"/>
  <c r="C83" i="43" a="1"/>
  <c r="C83" i="43" s="1"/>
  <c r="A82" i="43" s="1"/>
  <c r="AF75" i="47"/>
  <c r="Y29" i="33" a="1"/>
  <c r="Y29" i="33" s="1"/>
  <c r="H10" i="44" a="1"/>
  <c r="H10" i="44" s="1"/>
  <c r="AR89" i="44" a="1"/>
  <c r="AR89" i="44" s="1"/>
  <c r="AQ94" i="45" a="1"/>
  <c r="AQ94" i="45" s="1"/>
  <c r="AM104" i="33" a="1"/>
  <c r="AM104" i="33" s="1"/>
  <c r="J49" i="44" a="1"/>
  <c r="J49" i="44" s="1"/>
  <c r="AO34" i="46" a="1"/>
  <c r="AO34" i="46" s="1"/>
  <c r="O67" i="44" a="1"/>
  <c r="O67" i="44" s="1"/>
  <c r="O91" i="33" a="1"/>
  <c r="O91" i="33" s="1"/>
  <c r="AN58" i="45" a="1"/>
  <c r="AN58" i="45" s="1"/>
  <c r="F91" i="44" a="1"/>
  <c r="F91" i="44" s="1"/>
  <c r="J89" i="33" a="1"/>
  <c r="J89" i="33" s="1"/>
  <c r="AM35" i="45" a="1"/>
  <c r="AM35" i="45" s="1"/>
  <c r="AM33" i="45" s="1"/>
  <c r="T80" i="45" a="1"/>
  <c r="T80" i="45" s="1"/>
  <c r="AO55" i="33" a="1"/>
  <c r="AO55" i="33" s="1"/>
  <c r="I40" i="44" a="1"/>
  <c r="I40" i="44" s="1"/>
  <c r="AP35" i="33" a="1"/>
  <c r="AP35" i="33" s="1"/>
  <c r="Z61" i="33" a="1"/>
  <c r="Z61" i="33" s="1"/>
  <c r="AU67" i="47" a="1"/>
  <c r="AU67" i="47" s="1"/>
  <c r="AU53" i="43" a="1"/>
  <c r="AU53" i="43" s="1"/>
  <c r="AU51" i="43" s="1"/>
  <c r="G16" i="33" a="1"/>
  <c r="G16" i="33" s="1"/>
  <c r="G15" i="33" s="1"/>
  <c r="I61" i="47" a="1"/>
  <c r="I61" i="47" s="1"/>
  <c r="AQ76" i="45" a="1"/>
  <c r="AQ76" i="45" s="1"/>
  <c r="AG53" i="33" a="1"/>
  <c r="AG53" i="33" s="1"/>
  <c r="P68" i="45" a="1"/>
  <c r="P68" i="45" s="1"/>
  <c r="P66" i="45" s="1"/>
  <c r="N61" i="44" a="1"/>
  <c r="N61" i="44" s="1"/>
  <c r="N60" i="44" s="1"/>
  <c r="AA38" i="44" a="1"/>
  <c r="AA38" i="44" s="1"/>
  <c r="W11" i="45" a="1"/>
  <c r="W11" i="45" s="1"/>
  <c r="P94" i="33" a="1"/>
  <c r="P94" i="33" s="1"/>
  <c r="S34" i="45" a="1"/>
  <c r="S34" i="45" s="1"/>
  <c r="T52" i="45" a="1"/>
  <c r="T52" i="45" s="1"/>
  <c r="AR62" i="33" a="1"/>
  <c r="AR62" i="33" s="1"/>
  <c r="I104" i="45" a="1"/>
  <c r="I104" i="45" s="1"/>
  <c r="W70" i="33" a="1"/>
  <c r="W70" i="33" s="1"/>
  <c r="L74" i="44" a="1"/>
  <c r="L74" i="44" s="1"/>
  <c r="AS15" i="47"/>
  <c r="AO20" i="44" a="1"/>
  <c r="AO20" i="44" s="1"/>
  <c r="C97" i="42" a="1"/>
  <c r="C97" i="42" s="1"/>
  <c r="C26" i="41" a="1"/>
  <c r="C26" i="41" s="1"/>
  <c r="AL97" i="44" a="1"/>
  <c r="AL97" i="44" s="1"/>
  <c r="U35" i="45" a="1"/>
  <c r="U35" i="45" s="1"/>
  <c r="AF40" i="45" a="1"/>
  <c r="AF40" i="45" s="1"/>
  <c r="AH56" i="45" a="1"/>
  <c r="AH56" i="45" s="1"/>
  <c r="C59" i="47" a="1"/>
  <c r="C59" i="47" s="1"/>
  <c r="I22" i="47" a="1"/>
  <c r="I22" i="47" s="1"/>
  <c r="I21" i="47" s="1"/>
  <c r="J68" i="44" a="1"/>
  <c r="J68" i="44" s="1"/>
  <c r="AN50" i="47" a="1"/>
  <c r="AN50" i="47" s="1"/>
  <c r="AP61" i="33" a="1"/>
  <c r="AP61" i="33" s="1"/>
  <c r="K49" i="44" a="1"/>
  <c r="K49" i="44" s="1"/>
  <c r="H62" i="45" a="1"/>
  <c r="H62" i="45" s="1"/>
  <c r="Q44" i="33" a="1"/>
  <c r="Q44" i="33" s="1"/>
  <c r="AV16" i="47" a="1"/>
  <c r="AV16" i="47" s="1"/>
  <c r="N73" i="44" a="1"/>
  <c r="N73" i="44" s="1"/>
  <c r="J74" i="44" a="1"/>
  <c r="J74" i="44" s="1"/>
  <c r="AN16" i="43" a="1"/>
  <c r="AN16" i="43" s="1"/>
  <c r="J59" i="44" a="1"/>
  <c r="J59" i="44" s="1"/>
  <c r="AM101" i="33" a="1"/>
  <c r="AM101" i="33" s="1"/>
  <c r="AH53" i="44" a="1"/>
  <c r="AH53" i="44" s="1"/>
  <c r="K74" i="44" a="1"/>
  <c r="K74" i="44" s="1"/>
  <c r="N85" i="45" a="1"/>
  <c r="N85" i="45" s="1"/>
  <c r="AQ83" i="33" a="1"/>
  <c r="AQ83" i="33" s="1"/>
  <c r="R50" i="33" a="1"/>
  <c r="R50" i="33" s="1"/>
  <c r="AI29" i="45" a="1"/>
  <c r="AI29" i="45" s="1"/>
  <c r="AF67" i="44" a="1"/>
  <c r="AF67" i="44" s="1"/>
  <c r="AC60" i="41"/>
  <c r="AJ95" i="33" a="1"/>
  <c r="AJ95" i="33" s="1"/>
  <c r="Z28" i="45" a="1"/>
  <c r="Z28" i="45" s="1"/>
  <c r="AE58" i="44" a="1"/>
  <c r="AE58" i="44" s="1"/>
  <c r="X52" i="45" a="1"/>
  <c r="X52" i="45" s="1"/>
  <c r="AI40" i="44" a="1"/>
  <c r="AI40" i="44" s="1"/>
  <c r="W95" i="45" a="1"/>
  <c r="W95" i="45" s="1"/>
  <c r="J62" i="33" a="1"/>
  <c r="J62" i="33" s="1"/>
  <c r="AH44" i="45" a="1"/>
  <c r="AH44" i="45" s="1"/>
  <c r="N88" i="44" a="1"/>
  <c r="N88" i="44" s="1"/>
  <c r="K88" i="33" a="1"/>
  <c r="K88" i="33" s="1"/>
  <c r="AL89" i="33" a="1"/>
  <c r="AL89" i="33" s="1"/>
  <c r="AH44" i="33" a="1"/>
  <c r="AH44" i="33" s="1"/>
  <c r="AD41" i="44" a="1"/>
  <c r="AD41" i="44" s="1"/>
  <c r="AO31" i="45" a="1"/>
  <c r="AO31" i="45" s="1"/>
  <c r="G97" i="44" a="1"/>
  <c r="G97" i="44" s="1"/>
  <c r="T101" i="33" a="1"/>
  <c r="T101" i="33" s="1"/>
  <c r="AD101" i="44" a="1"/>
  <c r="AD101" i="44" s="1"/>
  <c r="C40" i="41" a="1"/>
  <c r="C40" i="41" s="1"/>
  <c r="K95" i="44" a="1"/>
  <c r="K95" i="44" s="1"/>
  <c r="R43" i="33" a="1"/>
  <c r="R43" i="33" s="1"/>
  <c r="AQ17" i="45" a="1"/>
  <c r="AQ17" i="45" s="1"/>
  <c r="U11" i="33" a="1"/>
  <c r="U11" i="33" s="1"/>
  <c r="E76" i="45" a="1"/>
  <c r="E76" i="45" s="1"/>
  <c r="X16" i="33" a="1"/>
  <c r="X16" i="33" s="1"/>
  <c r="Z68" i="33" a="1"/>
  <c r="Z68" i="33" s="1"/>
  <c r="M48" i="43"/>
  <c r="AO56" i="46" a="1"/>
  <c r="AO56" i="46" s="1"/>
  <c r="AO76" i="33" a="1"/>
  <c r="AO76" i="33" s="1"/>
  <c r="AV23" i="41" a="1"/>
  <c r="AV23" i="41" s="1"/>
  <c r="AO17" i="43" a="1"/>
  <c r="AO17" i="43" s="1"/>
  <c r="I88" i="45" a="1"/>
  <c r="I88" i="45" s="1"/>
  <c r="I87" i="45" s="1"/>
  <c r="C41" i="41" a="1"/>
  <c r="C41" i="41" s="1"/>
  <c r="AO62" i="43" a="1"/>
  <c r="AO62" i="43" s="1"/>
  <c r="AE70" i="45" a="1"/>
  <c r="AE70" i="45" s="1"/>
  <c r="E103" i="44" a="1"/>
  <c r="E103" i="44" s="1"/>
  <c r="N47" i="33" a="1"/>
  <c r="N47" i="33" s="1"/>
  <c r="L101" i="44" a="1"/>
  <c r="L101" i="44" s="1"/>
  <c r="I86" i="44" a="1"/>
  <c r="I86" i="44" s="1"/>
  <c r="O71" i="45" a="1"/>
  <c r="O71" i="45" s="1"/>
  <c r="C46" i="43" a="1"/>
  <c r="C46" i="43" s="1"/>
  <c r="O26" i="45" a="1"/>
  <c r="O26" i="45" s="1"/>
  <c r="AJ83" i="45" a="1"/>
  <c r="AJ83" i="45" s="1"/>
  <c r="AN61" i="45" a="1"/>
  <c r="AN61" i="45" s="1"/>
  <c r="F16" i="45" a="1"/>
  <c r="F16" i="45" s="1"/>
  <c r="C37" i="45" a="1"/>
  <c r="C37" i="45" s="1"/>
  <c r="P32" i="33" a="1"/>
  <c r="P32" i="33" s="1"/>
  <c r="P58" i="33" a="1"/>
  <c r="P58" i="33" s="1"/>
  <c r="AP104" i="45" a="1"/>
  <c r="AP104" i="45" s="1"/>
  <c r="AG37" i="33" a="1"/>
  <c r="AG37" i="33" s="1"/>
  <c r="AC95" i="44" a="1"/>
  <c r="AC95" i="44" s="1"/>
  <c r="AL34" i="45" a="1"/>
  <c r="AL34" i="45" s="1"/>
  <c r="AN49" i="33" a="1"/>
  <c r="AN49" i="33" s="1"/>
  <c r="AF40" i="44" a="1"/>
  <c r="AF40" i="44" s="1"/>
  <c r="AF39" i="44" s="1"/>
  <c r="AS78" i="47"/>
  <c r="Y25" i="44" a="1"/>
  <c r="Y25" i="44" s="1"/>
  <c r="S43" i="33" a="1"/>
  <c r="S43" i="33" s="1"/>
  <c r="AN23" i="46" a="1"/>
  <c r="AN23" i="46" s="1"/>
  <c r="AD19" i="45" a="1"/>
  <c r="AD19" i="45" s="1"/>
  <c r="AO68" i="46" a="1"/>
  <c r="AO68" i="46" s="1"/>
  <c r="AO66" i="46" s="1"/>
  <c r="AK35" i="44" a="1"/>
  <c r="AK35" i="44" s="1"/>
  <c r="AH81" i="43"/>
  <c r="AV94" i="47" a="1"/>
  <c r="AV94" i="47" s="1"/>
  <c r="AN11" i="33" a="1"/>
  <c r="AN11" i="33" s="1"/>
  <c r="R27" i="47"/>
  <c r="AU73" i="43" a="1"/>
  <c r="AU73" i="43" s="1"/>
  <c r="O20" i="33" a="1"/>
  <c r="O20" i="33" s="1"/>
  <c r="AL46" i="44" a="1"/>
  <c r="AL46" i="44" s="1"/>
  <c r="AL45" i="44" s="1"/>
  <c r="AR83" i="44" a="1"/>
  <c r="AR83" i="44" s="1"/>
  <c r="AE37" i="45" a="1"/>
  <c r="AE37" i="45" s="1"/>
  <c r="AB79" i="33" a="1"/>
  <c r="AB79" i="33" s="1"/>
  <c r="AE62" i="33" a="1"/>
  <c r="AE62" i="33" s="1"/>
  <c r="AB32" i="45" a="1"/>
  <c r="AB32" i="45" s="1"/>
  <c r="AQ59" i="33" a="1"/>
  <c r="AQ59" i="33" s="1"/>
  <c r="M82" i="33" a="1"/>
  <c r="M82" i="33" s="1"/>
  <c r="M81" i="33" s="1"/>
  <c r="AN37" i="33" a="1"/>
  <c r="AN37" i="33" s="1"/>
  <c r="AA40" i="45" a="1"/>
  <c r="AA40" i="45" s="1"/>
  <c r="AQ73" i="33" a="1"/>
  <c r="AQ73" i="33" s="1"/>
  <c r="W19" i="45" a="1"/>
  <c r="W19" i="45" s="1"/>
  <c r="H62" i="44" a="1"/>
  <c r="H62" i="44" s="1"/>
  <c r="AE10" i="44" a="1"/>
  <c r="AE10" i="44" s="1"/>
  <c r="AH71" i="45" a="1"/>
  <c r="AH71" i="45" s="1"/>
  <c r="AN44" i="44" a="1"/>
  <c r="AN44" i="44" s="1"/>
  <c r="AE84" i="46"/>
  <c r="AL21" i="46"/>
  <c r="AV85" i="46" a="1"/>
  <c r="AV85" i="46" s="1"/>
  <c r="N28" i="44" a="1"/>
  <c r="N28" i="44" s="1"/>
  <c r="F25" i="45" a="1"/>
  <c r="F25" i="45" s="1"/>
  <c r="AI68" i="44" a="1"/>
  <c r="AI68" i="44" s="1"/>
  <c r="N20" i="45" a="1"/>
  <c r="N20" i="45" s="1"/>
  <c r="U92" i="44" a="1"/>
  <c r="U92" i="44" s="1"/>
  <c r="F104" i="44" a="1"/>
  <c r="F104" i="44" s="1"/>
  <c r="AE98" i="33" a="1"/>
  <c r="AE98" i="33" s="1"/>
  <c r="AU20" i="46" a="1"/>
  <c r="AU20" i="46" s="1"/>
  <c r="Q19" i="45" a="1"/>
  <c r="Q19" i="45" s="1"/>
  <c r="AH59" i="45" a="1"/>
  <c r="AH59" i="45" s="1"/>
  <c r="T64" i="44" a="1"/>
  <c r="T64" i="44" s="1"/>
  <c r="AR46" i="44" a="1"/>
  <c r="AR46" i="44" s="1"/>
  <c r="AH101" i="45" a="1"/>
  <c r="AH101" i="45" s="1"/>
  <c r="F16" i="44" a="1"/>
  <c r="F16" i="44" s="1"/>
  <c r="AH46" i="33" a="1"/>
  <c r="AH46" i="33" s="1"/>
  <c r="AA25" i="44" a="1"/>
  <c r="AA25" i="44" s="1"/>
  <c r="S93" i="43"/>
  <c r="G47" i="45" a="1"/>
  <c r="G47" i="45" s="1"/>
  <c r="L79" i="44" a="1"/>
  <c r="L79" i="44" s="1"/>
  <c r="AN20" i="46" a="1"/>
  <c r="AN20" i="46" s="1"/>
  <c r="AM28" i="45" a="1"/>
  <c r="AM28" i="45" s="1"/>
  <c r="I40" i="46" a="1"/>
  <c r="I40" i="46" s="1"/>
  <c r="V16" i="45" a="1"/>
  <c r="V16" i="45" s="1"/>
  <c r="U28" i="44" a="1"/>
  <c r="U28" i="44" s="1"/>
  <c r="J25" i="44" a="1"/>
  <c r="J25" i="44" s="1"/>
  <c r="J24" i="44" s="1"/>
  <c r="C62" i="42" a="1"/>
  <c r="C62" i="42" s="1"/>
  <c r="AI47" i="45" a="1"/>
  <c r="AI47" i="45" s="1"/>
  <c r="O80" i="44" a="1"/>
  <c r="O80" i="44" s="1"/>
  <c r="AP82" i="45" a="1"/>
  <c r="AP82" i="45" s="1"/>
  <c r="S101" i="33" a="1"/>
  <c r="S101" i="33" s="1"/>
  <c r="AG40" i="44" a="1"/>
  <c r="AG40" i="44" s="1"/>
  <c r="U43" i="45" a="1"/>
  <c r="U43" i="45" s="1"/>
  <c r="U42" i="45" s="1"/>
  <c r="AM41" i="33" a="1"/>
  <c r="AM41" i="33" s="1"/>
  <c r="AN64" i="33" a="1"/>
  <c r="AN64" i="33" s="1"/>
  <c r="R26" i="45" a="1"/>
  <c r="R26" i="45" s="1"/>
  <c r="I58" i="47" a="1"/>
  <c r="I58" i="47" s="1"/>
  <c r="AC89" i="33" a="1"/>
  <c r="AC89" i="33" s="1"/>
  <c r="S86" i="45" a="1"/>
  <c r="S86" i="45" s="1"/>
  <c r="AL35" i="45" a="1"/>
  <c r="AL35" i="45" s="1"/>
  <c r="R29" i="44" a="1"/>
  <c r="R29" i="44" s="1"/>
  <c r="G103" i="33" a="1"/>
  <c r="G103" i="33" s="1"/>
  <c r="J68" i="45" a="1"/>
  <c r="J68" i="45" s="1"/>
  <c r="AN61" i="33" a="1"/>
  <c r="AN61" i="33" s="1"/>
  <c r="AV10" i="47" a="1"/>
  <c r="AV10" i="47" s="1"/>
  <c r="AP62" i="33" a="1"/>
  <c r="AP62" i="33" s="1"/>
  <c r="U88" i="44" a="1"/>
  <c r="U88" i="44" s="1"/>
  <c r="AQ26" i="33" a="1"/>
  <c r="AQ26" i="33" s="1"/>
  <c r="C44" i="41" a="1"/>
  <c r="C44" i="41" s="1"/>
  <c r="AO17" i="44" a="1"/>
  <c r="AO17" i="44" s="1"/>
  <c r="AO15" i="44" s="1"/>
  <c r="C34" i="42" a="1"/>
  <c r="C34" i="42" s="1"/>
  <c r="AA83" i="45" a="1"/>
  <c r="AA83" i="45" s="1"/>
  <c r="V56" i="44" a="1"/>
  <c r="V56" i="44" s="1"/>
  <c r="W71" i="44" a="1"/>
  <c r="W71" i="44" s="1"/>
  <c r="AH38" i="44" a="1"/>
  <c r="AH38" i="44" s="1"/>
  <c r="O26" i="44" a="1"/>
  <c r="O26" i="44" s="1"/>
  <c r="R76" i="44" a="1"/>
  <c r="R76" i="44" s="1"/>
  <c r="T82" i="44" a="1"/>
  <c r="T82" i="44" s="1"/>
  <c r="N16" i="45" a="1"/>
  <c r="N16" i="45" s="1"/>
  <c r="AO31" i="44" a="1"/>
  <c r="AO31" i="44" s="1"/>
  <c r="AH82" i="45" a="1"/>
  <c r="AH82" i="45" s="1"/>
  <c r="AR34" i="45" a="1"/>
  <c r="AR34" i="45" s="1"/>
  <c r="H71" i="45" a="1"/>
  <c r="H71" i="45" s="1"/>
  <c r="M104" i="44" a="1"/>
  <c r="M104" i="44" s="1"/>
  <c r="AL67" i="45" a="1"/>
  <c r="AL67" i="45" s="1"/>
  <c r="AD56" i="44" a="1"/>
  <c r="AD56" i="44" s="1"/>
  <c r="AD54" i="44" s="1"/>
  <c r="AV53" i="46" a="1"/>
  <c r="AV53" i="46" s="1"/>
  <c r="AM29" i="44" a="1"/>
  <c r="AM29" i="44" s="1"/>
  <c r="N55" i="44" a="1"/>
  <c r="N55" i="44" s="1"/>
  <c r="AQ46" i="44" a="1"/>
  <c r="AQ46" i="44" s="1"/>
  <c r="AM31" i="45" a="1"/>
  <c r="AM31" i="45" s="1"/>
  <c r="R17" i="45" a="1"/>
  <c r="R17" i="45" s="1"/>
  <c r="AP64" i="45" a="1"/>
  <c r="AP64" i="45" s="1"/>
  <c r="Y23" i="44" a="1"/>
  <c r="Y23" i="44" s="1"/>
  <c r="AI101" i="44" a="1"/>
  <c r="AI101" i="44" s="1"/>
  <c r="AH47" i="45" a="1"/>
  <c r="AH47" i="45" s="1"/>
  <c r="C58" i="41" a="1"/>
  <c r="C58" i="41" s="1"/>
  <c r="AI46" i="44" a="1"/>
  <c r="AI46" i="44" s="1"/>
  <c r="AN82" i="41" a="1"/>
  <c r="AN82" i="41" s="1"/>
  <c r="U88" i="45" a="1"/>
  <c r="U88" i="45" s="1"/>
  <c r="H58" i="45" a="1"/>
  <c r="H58" i="45" s="1"/>
  <c r="AN101" i="41" a="1"/>
  <c r="AN101" i="41" s="1"/>
  <c r="Q65" i="44" a="1"/>
  <c r="Q65" i="44" s="1"/>
  <c r="O85" i="33" a="1"/>
  <c r="O85" i="33" s="1"/>
  <c r="AO89" i="46" a="1"/>
  <c r="AO89" i="46" s="1"/>
  <c r="AI32" i="33" a="1"/>
  <c r="AI32" i="33" s="1"/>
  <c r="O77" i="44" a="1"/>
  <c r="O77" i="44" s="1"/>
  <c r="U50" i="45" a="1"/>
  <c r="U50" i="45" s="1"/>
  <c r="C31" i="45" a="1"/>
  <c r="C31" i="45" s="1"/>
  <c r="H19" i="45" a="1"/>
  <c r="H19" i="45" s="1"/>
  <c r="S25" i="44" a="1"/>
  <c r="S25" i="44" s="1"/>
  <c r="V76" i="45" a="1"/>
  <c r="V76" i="45" s="1"/>
  <c r="E100" i="33" a="1"/>
  <c r="E100" i="33" s="1"/>
  <c r="C56" i="44" a="1"/>
  <c r="C56" i="44" s="1"/>
  <c r="Z40" i="44" a="1"/>
  <c r="Z40" i="44" s="1"/>
  <c r="AH77" i="33" a="1"/>
  <c r="AH77" i="33" s="1"/>
  <c r="AG104" i="33" a="1"/>
  <c r="AG104" i="33" s="1"/>
  <c r="N29" i="33" a="1"/>
  <c r="N29" i="33" s="1"/>
  <c r="AP43" i="45" a="1"/>
  <c r="AP43" i="45" s="1"/>
  <c r="G94" i="44" a="1"/>
  <c r="G94" i="44" s="1"/>
  <c r="T103" i="45" a="1"/>
  <c r="T103" i="45" s="1"/>
  <c r="T102" i="45" s="1"/>
  <c r="C20" i="42" a="1"/>
  <c r="C20" i="42" s="1"/>
  <c r="AI98" i="44" a="1"/>
  <c r="AI98" i="44" s="1"/>
  <c r="C56" i="42" a="1"/>
  <c r="C56" i="42" s="1"/>
  <c r="AC56" i="33" a="1"/>
  <c r="AC56" i="33" s="1"/>
  <c r="M80" i="44" a="1"/>
  <c r="M80" i="44" s="1"/>
  <c r="S86" i="33" a="1"/>
  <c r="S86" i="33" s="1"/>
  <c r="AA58" i="33" a="1"/>
  <c r="AA58" i="33" s="1"/>
  <c r="AN98" i="33" a="1"/>
  <c r="AN98" i="33" s="1"/>
  <c r="AQ100" i="33" a="1"/>
  <c r="AQ100" i="33" s="1"/>
  <c r="M101" i="33" a="1"/>
  <c r="M101" i="33" s="1"/>
  <c r="K56" i="45" a="1"/>
  <c r="K56" i="45" s="1"/>
  <c r="G98" i="45" a="1"/>
  <c r="G98" i="45" s="1"/>
  <c r="AI28" i="33" a="1"/>
  <c r="AI28" i="33" s="1"/>
  <c r="AQ25" i="45" a="1"/>
  <c r="AQ25" i="45" s="1"/>
  <c r="AH31" i="33" a="1"/>
  <c r="AH31" i="33" s="1"/>
  <c r="J85" i="45" a="1"/>
  <c r="J85" i="45" s="1"/>
  <c r="J84" i="45" s="1"/>
  <c r="C64" i="41" a="1"/>
  <c r="C64" i="41" s="1"/>
  <c r="A64" i="41" s="1"/>
  <c r="Z79" i="33" a="1"/>
  <c r="Z79" i="33" s="1"/>
  <c r="AU55" i="43" a="1"/>
  <c r="AU55" i="43" s="1"/>
  <c r="AQ91" i="33" a="1"/>
  <c r="AQ91" i="33" s="1"/>
  <c r="P20" i="44" a="1"/>
  <c r="P20" i="44" s="1"/>
  <c r="AH11" i="33" a="1"/>
  <c r="AH11" i="33" s="1"/>
  <c r="C53" i="44" a="1"/>
  <c r="C53" i="44" s="1"/>
  <c r="I85" i="41" a="1"/>
  <c r="I85" i="41" s="1"/>
  <c r="AC11" i="33" a="1"/>
  <c r="AC11" i="33" s="1"/>
  <c r="AO10" i="33" a="1"/>
  <c r="AO10" i="33" s="1"/>
  <c r="C31" i="46" a="1"/>
  <c r="C31" i="46" s="1"/>
  <c r="AK55" i="45" a="1"/>
  <c r="AK55" i="45" s="1"/>
  <c r="AV91" i="46" a="1"/>
  <c r="AV91" i="46" s="1"/>
  <c r="AN101" i="33" a="1"/>
  <c r="AN101" i="33" s="1"/>
  <c r="AA73" i="45" a="1"/>
  <c r="AA73" i="45" s="1"/>
  <c r="Y68" i="33" a="1"/>
  <c r="Y68" i="33" s="1"/>
  <c r="C76" i="44" a="1"/>
  <c r="C76" i="44" s="1"/>
  <c r="AK71" i="44" a="1"/>
  <c r="AK71" i="44" s="1"/>
  <c r="F104" i="45" a="1"/>
  <c r="F104" i="45" s="1"/>
  <c r="R40" i="44" a="1"/>
  <c r="R40" i="44" s="1"/>
  <c r="Z101" i="33" a="1"/>
  <c r="Z101" i="33" s="1"/>
  <c r="AH86" i="33" a="1"/>
  <c r="AH86" i="33" s="1"/>
  <c r="AE77" i="45" a="1"/>
  <c r="AE77" i="45" s="1"/>
  <c r="AF58" i="44" a="1"/>
  <c r="AF58" i="44" s="1"/>
  <c r="AU80" i="41" a="1"/>
  <c r="AU80" i="41" s="1"/>
  <c r="O101" i="33" a="1"/>
  <c r="O101" i="33" s="1"/>
  <c r="V56" i="33" a="1"/>
  <c r="V56" i="33" s="1"/>
  <c r="W89" i="44" a="1"/>
  <c r="W89" i="44" s="1"/>
  <c r="Z88" i="45" a="1"/>
  <c r="Z88" i="45" s="1"/>
  <c r="AM56" i="45" a="1"/>
  <c r="AM56" i="45" s="1"/>
  <c r="G28" i="45" a="1"/>
  <c r="G28" i="45" s="1"/>
  <c r="C17" i="43" a="1"/>
  <c r="C17" i="43" s="1"/>
  <c r="AO65" i="44" a="1"/>
  <c r="AO65" i="44" s="1"/>
  <c r="Q79" i="45" a="1"/>
  <c r="Q79" i="45" s="1"/>
  <c r="Q78" i="45" s="1"/>
  <c r="C64" i="46" a="1"/>
  <c r="C64" i="46" s="1"/>
  <c r="AF41" i="33" a="1"/>
  <c r="AF41" i="33" s="1"/>
  <c r="H59" i="45" a="1"/>
  <c r="H59" i="45" s="1"/>
  <c r="AQ20" i="44" a="1"/>
  <c r="AQ20" i="44" s="1"/>
  <c r="E74" i="33" a="1"/>
  <c r="E74" i="33" s="1"/>
  <c r="AK10" i="33" a="1"/>
  <c r="AK10" i="33" s="1"/>
  <c r="AO70" i="43" a="1"/>
  <c r="AO70" i="43" s="1"/>
  <c r="AT21" i="46"/>
  <c r="AO62" i="46" a="1"/>
  <c r="AO62" i="46" s="1"/>
  <c r="S73" i="44" a="1"/>
  <c r="S73" i="44" s="1"/>
  <c r="AL32" i="44" a="1"/>
  <c r="AL32" i="44" s="1"/>
  <c r="U71" i="33" a="1"/>
  <c r="U71" i="33" s="1"/>
  <c r="O64" i="45" a="1"/>
  <c r="O64" i="45" s="1"/>
  <c r="AL27" i="41"/>
  <c r="T25" i="44" a="1"/>
  <c r="T25" i="44" s="1"/>
  <c r="W101" i="45" a="1"/>
  <c r="W101" i="45" s="1"/>
  <c r="G104" i="45" a="1"/>
  <c r="G104" i="45" s="1"/>
  <c r="O46" i="33" a="1"/>
  <c r="O46" i="33" s="1"/>
  <c r="AF97" i="44" a="1"/>
  <c r="AF97" i="44" s="1"/>
  <c r="AC62" i="45" a="1"/>
  <c r="AC62" i="45" s="1"/>
  <c r="AI92" i="33" a="1"/>
  <c r="AI92" i="33" s="1"/>
  <c r="AO97" i="43" a="1"/>
  <c r="AO97" i="43" s="1"/>
  <c r="U32" i="45" a="1"/>
  <c r="U32" i="45" s="1"/>
  <c r="AI62" i="44" a="1"/>
  <c r="AI62" i="44" s="1"/>
  <c r="W97" i="33" a="1"/>
  <c r="W97" i="33" s="1"/>
  <c r="AC11" i="45" a="1"/>
  <c r="AC11" i="45" s="1"/>
  <c r="AC9" i="45" s="1"/>
  <c r="R68" i="44" a="1"/>
  <c r="R68" i="44" s="1"/>
  <c r="AO94" i="33" a="1"/>
  <c r="AO94" i="33" s="1"/>
  <c r="I79" i="47" a="1"/>
  <c r="I79" i="47" s="1"/>
  <c r="I59" i="47" a="1"/>
  <c r="I59" i="47" s="1"/>
  <c r="AJ32" i="44" a="1"/>
  <c r="AJ32" i="44" s="1"/>
  <c r="AV68" i="47" a="1"/>
  <c r="AV68" i="47" s="1"/>
  <c r="AQ40" i="44" a="1"/>
  <c r="AQ40" i="44" s="1"/>
  <c r="F95" i="33" a="1"/>
  <c r="F95" i="33" s="1"/>
  <c r="U85" i="45" a="1"/>
  <c r="U85" i="45" s="1"/>
  <c r="AB71" i="33" a="1"/>
  <c r="AB71" i="33" s="1"/>
  <c r="C20" i="43" a="1"/>
  <c r="C20" i="43" s="1"/>
  <c r="O104" i="33" a="1"/>
  <c r="O104" i="33" s="1"/>
  <c r="Z29" i="45" a="1"/>
  <c r="Z29" i="45" s="1"/>
  <c r="P74" i="45" a="1"/>
  <c r="P74" i="45" s="1"/>
  <c r="AK10" i="44" a="1"/>
  <c r="AK10" i="44" s="1"/>
  <c r="X32" i="44" a="1"/>
  <c r="X32" i="44" s="1"/>
  <c r="J101" i="45" a="1"/>
  <c r="J101" i="45" s="1"/>
  <c r="P98" i="33" a="1"/>
  <c r="P98" i="33" s="1"/>
  <c r="AI11" i="45" a="1"/>
  <c r="AI11" i="45" s="1"/>
  <c r="AO86" i="46" a="1"/>
  <c r="AO86" i="46" s="1"/>
  <c r="AA68" i="44" a="1"/>
  <c r="AA68" i="44" s="1"/>
  <c r="AA10" i="45" a="1"/>
  <c r="AA10" i="45" s="1"/>
  <c r="S16" i="33" a="1"/>
  <c r="S16" i="33" s="1"/>
  <c r="E25" i="33" a="1"/>
  <c r="E25" i="33" s="1"/>
  <c r="AQ35" i="33" a="1"/>
  <c r="AQ35" i="33" s="1"/>
  <c r="Q73" i="33" a="1"/>
  <c r="Q73" i="33" s="1"/>
  <c r="X59" i="33" a="1"/>
  <c r="X59" i="33" s="1"/>
  <c r="V76" i="44" a="1"/>
  <c r="V76" i="44" s="1"/>
  <c r="AH82" i="44" a="1"/>
  <c r="AH82" i="44" s="1"/>
  <c r="AC29" i="45" a="1"/>
  <c r="AC29" i="45" s="1"/>
  <c r="AK31" i="45" a="1"/>
  <c r="AK31" i="45" s="1"/>
  <c r="K28" i="44" a="1"/>
  <c r="K28" i="44" s="1"/>
  <c r="Z57" i="46"/>
  <c r="X98" i="44" a="1"/>
  <c r="X98" i="44" s="1"/>
  <c r="X96" i="44" s="1"/>
  <c r="R85" i="45" a="1"/>
  <c r="R85" i="45" s="1"/>
  <c r="AM11" i="45" a="1"/>
  <c r="AM11" i="45" s="1"/>
  <c r="K77" i="33" a="1"/>
  <c r="K77" i="33" s="1"/>
  <c r="AR10" i="44" a="1"/>
  <c r="AR10" i="44" s="1"/>
  <c r="AL53" i="33" a="1"/>
  <c r="AL53" i="33" s="1"/>
  <c r="AF88" i="45" a="1"/>
  <c r="AF88" i="45" s="1"/>
  <c r="W74" i="45" a="1"/>
  <c r="W74" i="45" s="1"/>
  <c r="V76" i="33" a="1"/>
  <c r="V76" i="33" s="1"/>
  <c r="AB19" i="33" a="1"/>
  <c r="AB19" i="33" s="1"/>
  <c r="R37" i="44" a="1"/>
  <c r="R37" i="44" s="1"/>
  <c r="U53" i="33" a="1"/>
  <c r="U53" i="33" s="1"/>
  <c r="AK51" i="46"/>
  <c r="AF65" i="45" a="1"/>
  <c r="AF65" i="45" s="1"/>
  <c r="AF63" i="45" s="1"/>
  <c r="J71" i="44" a="1"/>
  <c r="J71" i="44" s="1"/>
  <c r="V18" i="41"/>
  <c r="C65" i="33" a="1"/>
  <c r="C65" i="33" s="1"/>
  <c r="N56" i="33" a="1"/>
  <c r="N56" i="33" s="1"/>
  <c r="T22" i="44" a="1"/>
  <c r="T22" i="44" s="1"/>
  <c r="AB40" i="45" a="1"/>
  <c r="AB40" i="45" s="1"/>
  <c r="C40" i="45" a="1"/>
  <c r="C40" i="45" s="1"/>
  <c r="AI52" i="44" a="1"/>
  <c r="AI52" i="44" s="1"/>
  <c r="H55" i="45" a="1"/>
  <c r="H55" i="45" s="1"/>
  <c r="AR62" i="45" a="1"/>
  <c r="AR62" i="45" s="1"/>
  <c r="F74" i="44" a="1"/>
  <c r="F74" i="44" s="1"/>
  <c r="U10" i="44" a="1"/>
  <c r="U10" i="44" s="1"/>
  <c r="AG19" i="45" a="1"/>
  <c r="AG19" i="45" s="1"/>
  <c r="AO43" i="41" a="1"/>
  <c r="AO43" i="41" s="1"/>
  <c r="AN55" i="44" a="1"/>
  <c r="AN55" i="44" s="1"/>
  <c r="Y35" i="45" a="1"/>
  <c r="Y35" i="45" s="1"/>
  <c r="E92" i="33" a="1"/>
  <c r="E92" i="33" s="1"/>
  <c r="AV22" i="47" a="1"/>
  <c r="AV22" i="47" s="1"/>
  <c r="T71" i="45" a="1"/>
  <c r="T71" i="45" s="1"/>
  <c r="S58" i="44" a="1"/>
  <c r="S58" i="44" s="1"/>
  <c r="Y100" i="44" a="1"/>
  <c r="Y100" i="44" s="1"/>
  <c r="AD18" i="47"/>
  <c r="AB38" i="44" a="1"/>
  <c r="AB38" i="44" s="1"/>
  <c r="G25" i="45" a="1"/>
  <c r="G25" i="45" s="1"/>
  <c r="I16" i="46" a="1"/>
  <c r="I16" i="46" s="1"/>
  <c r="AQ35" i="44" a="1"/>
  <c r="AQ35" i="44" s="1"/>
  <c r="AD58" i="45" a="1"/>
  <c r="AD58" i="45" s="1"/>
  <c r="T59" i="45" a="1"/>
  <c r="T59" i="45" s="1"/>
  <c r="R24" i="43"/>
  <c r="AO52" i="46" a="1"/>
  <c r="AO52" i="46" s="1"/>
  <c r="Z58" i="44" a="1"/>
  <c r="Z58" i="44" s="1"/>
  <c r="V22" i="45" a="1"/>
  <c r="V22" i="45" s="1"/>
  <c r="V21" i="45" s="1"/>
  <c r="AA70" i="44" a="1"/>
  <c r="AA70" i="44" s="1"/>
  <c r="AB78" i="46"/>
  <c r="O68" i="33" a="1"/>
  <c r="O68" i="33" s="1"/>
  <c r="P103" i="33" a="1"/>
  <c r="P103" i="33" s="1"/>
  <c r="I41" i="43" a="1"/>
  <c r="I41" i="43" s="1"/>
  <c r="R62" i="45" a="1"/>
  <c r="R62" i="45" s="1"/>
  <c r="X34" i="44" a="1"/>
  <c r="X34" i="44" s="1"/>
  <c r="F64" i="44" a="1"/>
  <c r="F64" i="44" s="1"/>
  <c r="AK53" i="44" a="1"/>
  <c r="AK53" i="44" s="1"/>
  <c r="AP61" i="44" a="1"/>
  <c r="AP61" i="44" s="1"/>
  <c r="AM16" i="45" a="1"/>
  <c r="AM16" i="45" s="1"/>
  <c r="Q82" i="33" a="1"/>
  <c r="Q82" i="33" s="1"/>
  <c r="G43" i="33" a="1"/>
  <c r="G43" i="33" s="1"/>
  <c r="AR97" i="33" a="1"/>
  <c r="AR97" i="33" s="1"/>
  <c r="AO83" i="43" a="1"/>
  <c r="AO83" i="43" s="1"/>
  <c r="I52" i="47" a="1"/>
  <c r="I52" i="47" s="1"/>
  <c r="AN76" i="43" a="1"/>
  <c r="AN76" i="43" s="1"/>
  <c r="AN75" i="43" s="1"/>
  <c r="T9" i="47"/>
  <c r="AM88" i="44" a="1"/>
  <c r="AM88" i="44" s="1"/>
  <c r="L47" i="44" a="1"/>
  <c r="L47" i="44" s="1"/>
  <c r="L45" i="44" s="1"/>
  <c r="AC91" i="44" a="1"/>
  <c r="AC91" i="44" s="1"/>
  <c r="AI24" i="47"/>
  <c r="E94" i="44" a="1"/>
  <c r="E94" i="44" s="1"/>
  <c r="C25" i="45" a="1"/>
  <c r="C25" i="45" s="1"/>
  <c r="AD28" i="44" a="1"/>
  <c r="AD28" i="44" s="1"/>
  <c r="C59" i="44" a="1"/>
  <c r="C59" i="44" s="1"/>
  <c r="AJ19" i="33" a="1"/>
  <c r="AJ19" i="33" s="1"/>
  <c r="AU47" i="47" a="1"/>
  <c r="AU47" i="47" s="1"/>
  <c r="AE59" i="33" a="1"/>
  <c r="AE59" i="33" s="1"/>
  <c r="P77" i="33" a="1"/>
  <c r="P77" i="33" s="1"/>
  <c r="AM91" i="45" a="1"/>
  <c r="AM91" i="45" s="1"/>
  <c r="AO10" i="45" a="1"/>
  <c r="AO10" i="45" s="1"/>
  <c r="I80" i="45" a="1"/>
  <c r="I80" i="45" s="1"/>
  <c r="AK94" i="45" a="1"/>
  <c r="AK94" i="45" s="1"/>
  <c r="AK93" i="45" s="1"/>
  <c r="AN95" i="33" a="1"/>
  <c r="AN95" i="33" s="1"/>
  <c r="F10" i="45" a="1"/>
  <c r="F10" i="45" s="1"/>
  <c r="AP20" i="33" a="1"/>
  <c r="AP20" i="33" s="1"/>
  <c r="AH76" i="33" a="1"/>
  <c r="AH76" i="33" s="1"/>
  <c r="AO26" i="46" a="1"/>
  <c r="AO26" i="46" s="1"/>
  <c r="AR32" i="33" a="1"/>
  <c r="AR32" i="33" s="1"/>
  <c r="E79" i="45" a="1"/>
  <c r="E79" i="45" s="1"/>
  <c r="AO85" i="45" a="1"/>
  <c r="AO85" i="45" s="1"/>
  <c r="AF86" i="45" a="1"/>
  <c r="AF86" i="45" s="1"/>
  <c r="AL17" i="44" a="1"/>
  <c r="AL17" i="44" s="1"/>
  <c r="O103" i="45" a="1"/>
  <c r="O103" i="45" s="1"/>
  <c r="AH97" i="33" a="1"/>
  <c r="AH97" i="33" s="1"/>
  <c r="Q32" i="44" a="1"/>
  <c r="Q32" i="44" s="1"/>
  <c r="AM102" i="47"/>
  <c r="AO11" i="43" a="1"/>
  <c r="AO11" i="43" s="1"/>
  <c r="AO70" i="41" a="1"/>
  <c r="AO70" i="41" s="1"/>
  <c r="AU98" i="47" a="1"/>
  <c r="AU98" i="47" s="1"/>
  <c r="W103" i="33" a="1"/>
  <c r="W103" i="33" s="1"/>
  <c r="R17" i="44" a="1"/>
  <c r="R17" i="44" s="1"/>
  <c r="L77" i="44" a="1"/>
  <c r="L77" i="44" s="1"/>
  <c r="AN47" i="45" a="1"/>
  <c r="AN47" i="45" s="1"/>
  <c r="AG84" i="46"/>
  <c r="S17" i="33" a="1"/>
  <c r="S17" i="33" s="1"/>
  <c r="F11" i="45" a="1"/>
  <c r="F11" i="45" s="1"/>
  <c r="AF101" i="45" a="1"/>
  <c r="AF101" i="45" s="1"/>
  <c r="X67" i="44" a="1"/>
  <c r="X67" i="44" s="1"/>
  <c r="AH100" i="45" a="1"/>
  <c r="AH100" i="45" s="1"/>
  <c r="AJ92" i="44" a="1"/>
  <c r="AJ92" i="44" s="1"/>
  <c r="L61" i="44" a="1"/>
  <c r="L61" i="44" s="1"/>
  <c r="AN83" i="47" a="1"/>
  <c r="AN83" i="47" s="1"/>
  <c r="L67" i="45" a="1"/>
  <c r="L67" i="45" s="1"/>
  <c r="AE32" i="44" a="1"/>
  <c r="AE32" i="44" s="1"/>
  <c r="AS36" i="47"/>
  <c r="AD89" i="45" a="1"/>
  <c r="AD89" i="45" s="1"/>
  <c r="V94" i="44" a="1"/>
  <c r="V94" i="44" s="1"/>
  <c r="S52" i="33" a="1"/>
  <c r="S52" i="33" s="1"/>
  <c r="S51" i="33" s="1"/>
  <c r="Y85" i="44" a="1"/>
  <c r="Y85" i="44" s="1"/>
  <c r="Y84" i="44" s="1"/>
  <c r="C16" i="42" a="1"/>
  <c r="C16" i="42" s="1"/>
  <c r="R47" i="45" a="1"/>
  <c r="R47" i="45" s="1"/>
  <c r="T20" i="33" a="1"/>
  <c r="T20" i="33" s="1"/>
  <c r="Y94" i="44" a="1"/>
  <c r="Y94" i="44" s="1"/>
  <c r="AR50" i="33" a="1"/>
  <c r="AR50" i="33" s="1"/>
  <c r="AV82" i="41" a="1"/>
  <c r="AV82" i="41" s="1"/>
  <c r="Z99" i="43"/>
  <c r="I79" i="41" a="1"/>
  <c r="I79" i="41" s="1"/>
  <c r="AB50" i="33" a="1"/>
  <c r="AB50" i="33" s="1"/>
  <c r="M92" i="44" a="1"/>
  <c r="M92" i="44" s="1"/>
  <c r="AB22" i="45" a="1"/>
  <c r="AB22" i="45" s="1"/>
  <c r="AO47" i="47" a="1"/>
  <c r="AO47" i="47" s="1"/>
  <c r="AR76" i="33" a="1"/>
  <c r="AR76" i="33" s="1"/>
  <c r="AH55" i="44" a="1"/>
  <c r="AH55" i="44" s="1"/>
  <c r="Z79" i="45" a="1"/>
  <c r="Z79" i="45" s="1"/>
  <c r="AM26" i="44" a="1"/>
  <c r="AM26" i="44" s="1"/>
  <c r="AG48" i="47"/>
  <c r="AD98" i="45" a="1"/>
  <c r="AD98" i="45" s="1"/>
  <c r="J22" i="33" a="1"/>
  <c r="J22" i="33" s="1"/>
  <c r="AR61" i="44" a="1"/>
  <c r="AR61" i="44" s="1"/>
  <c r="Z40" i="45" a="1"/>
  <c r="Z40" i="45" s="1"/>
  <c r="C103" i="42" a="1"/>
  <c r="C103" i="42" s="1"/>
  <c r="G88" i="45" a="1"/>
  <c r="G88" i="45" s="1"/>
  <c r="AK94" i="44" a="1"/>
  <c r="AK94" i="44" s="1"/>
  <c r="AK93" i="44" s="1"/>
  <c r="H29" i="45" a="1"/>
  <c r="H29" i="45" s="1"/>
  <c r="X37" i="45" a="1"/>
  <c r="X37" i="45" s="1"/>
  <c r="I25" i="47" a="1"/>
  <c r="I25" i="47" s="1"/>
  <c r="M89" i="45" a="1"/>
  <c r="M89" i="45" s="1"/>
  <c r="N80" i="33" a="1"/>
  <c r="N80" i="33" s="1"/>
  <c r="C43" i="47" a="1"/>
  <c r="C43" i="47" s="1"/>
  <c r="C88" i="33" a="1"/>
  <c r="C88" i="33" s="1"/>
  <c r="AH71" i="44" a="1"/>
  <c r="AH71" i="44" s="1"/>
  <c r="AO86" i="45" a="1"/>
  <c r="AO86" i="45" s="1"/>
  <c r="Q58" i="44" a="1"/>
  <c r="Q58" i="44" s="1"/>
  <c r="S32" i="33" a="1"/>
  <c r="S32" i="33" s="1"/>
  <c r="Z50" i="33" a="1"/>
  <c r="Z50" i="33" s="1"/>
  <c r="T77" i="45" a="1"/>
  <c r="T77" i="45" s="1"/>
  <c r="AN73" i="41" a="1"/>
  <c r="AN73" i="41" s="1"/>
  <c r="L73" i="44" a="1"/>
  <c r="L73" i="44" s="1"/>
  <c r="J53" i="44" a="1"/>
  <c r="J53" i="44" s="1"/>
  <c r="L69" i="47"/>
  <c r="C19" i="46" a="1"/>
  <c r="C19" i="46" s="1"/>
  <c r="AB70" i="44" a="1"/>
  <c r="AB70" i="44" s="1"/>
  <c r="P10" i="44" a="1"/>
  <c r="P10" i="44" s="1"/>
  <c r="S82" i="44" a="1"/>
  <c r="S82" i="44" s="1"/>
  <c r="C40" i="47" a="1"/>
  <c r="C40" i="47" s="1"/>
  <c r="U71" i="44" a="1"/>
  <c r="U71" i="44" s="1"/>
  <c r="AM38" i="44" a="1"/>
  <c r="AM38" i="44" s="1"/>
  <c r="AF32" i="33" a="1"/>
  <c r="AF32" i="33" s="1"/>
  <c r="AF30" i="33" s="1"/>
  <c r="H82" i="44" a="1"/>
  <c r="H82" i="44" s="1"/>
  <c r="W88" i="44" a="1"/>
  <c r="W88" i="44" s="1"/>
  <c r="F100" i="44" a="1"/>
  <c r="F100" i="44" s="1"/>
  <c r="F99" i="44" s="1"/>
  <c r="G25" i="44" a="1"/>
  <c r="G25" i="44" s="1"/>
  <c r="K26" i="33" a="1"/>
  <c r="K26" i="33" s="1"/>
  <c r="K24" i="33" s="1"/>
  <c r="AB19" i="44" a="1"/>
  <c r="AB19" i="44" s="1"/>
  <c r="Q88" i="44" a="1"/>
  <c r="Q88" i="44" s="1"/>
  <c r="K81" i="43"/>
  <c r="AP61" i="45" a="1"/>
  <c r="AP61" i="45" s="1"/>
  <c r="AK87" i="46"/>
  <c r="C82" i="44" a="1"/>
  <c r="C82" i="44" s="1"/>
  <c r="A82" i="44" s="1"/>
  <c r="X95" i="44" a="1"/>
  <c r="X95" i="44" s="1"/>
  <c r="Q20" i="44" a="1"/>
  <c r="Q20" i="44" s="1"/>
  <c r="C97" i="41" a="1"/>
  <c r="C97" i="41" s="1"/>
  <c r="U58" i="44" a="1"/>
  <c r="U58" i="44" s="1"/>
  <c r="F32" i="44" a="1"/>
  <c r="F32" i="44" s="1"/>
  <c r="AE83" i="33" a="1"/>
  <c r="AE83" i="33" s="1"/>
  <c r="AU94" i="46" a="1"/>
  <c r="AU94" i="46" s="1"/>
  <c r="AK20" i="44" a="1"/>
  <c r="AK20" i="44" s="1"/>
  <c r="AJ11" i="45" a="1"/>
  <c r="AJ11" i="45" s="1"/>
  <c r="AB67" i="33" a="1"/>
  <c r="AB67" i="33" s="1"/>
  <c r="AV91" i="41" a="1"/>
  <c r="AV91" i="41" s="1"/>
  <c r="AK86" i="33" a="1"/>
  <c r="AK86" i="33" s="1"/>
  <c r="M46" i="44" a="1"/>
  <c r="M46" i="44" s="1"/>
  <c r="N77" i="45" a="1"/>
  <c r="N77" i="45" s="1"/>
  <c r="C83" i="33" a="1"/>
  <c r="C83" i="33" s="1"/>
  <c r="H52" i="45" a="1"/>
  <c r="H52" i="45" s="1"/>
  <c r="AN68" i="44" a="1"/>
  <c r="AN68" i="44" s="1"/>
  <c r="M43" i="33" a="1"/>
  <c r="M43" i="33" s="1"/>
  <c r="AH67" i="44" a="1"/>
  <c r="AH67" i="44" s="1"/>
  <c r="AE10" i="33" a="1"/>
  <c r="AE10" i="33" s="1"/>
  <c r="AL64" i="45" a="1"/>
  <c r="AL64" i="45" s="1"/>
  <c r="K71" i="33" a="1"/>
  <c r="K71" i="33" s="1"/>
  <c r="Y95" i="44" a="1"/>
  <c r="Y95" i="44" s="1"/>
  <c r="F68" i="44" a="1"/>
  <c r="F68" i="44" s="1"/>
  <c r="O94" i="45" a="1"/>
  <c r="O94" i="45" s="1"/>
  <c r="AU83" i="46" a="1"/>
  <c r="AU83" i="46" s="1"/>
  <c r="AH79" i="33" a="1"/>
  <c r="AH79" i="33" s="1"/>
  <c r="Q34" i="33" a="1"/>
  <c r="Q34" i="33" s="1"/>
  <c r="E16" i="44" a="1"/>
  <c r="E16" i="44" s="1"/>
  <c r="AV101" i="41" a="1"/>
  <c r="AV101" i="41" s="1"/>
  <c r="AV99" i="41" s="1"/>
  <c r="AV70" i="43" a="1"/>
  <c r="AV70" i="43" s="1"/>
  <c r="AI73" i="44" a="1"/>
  <c r="AI73" i="44" s="1"/>
  <c r="C94" i="44" a="1"/>
  <c r="C94" i="44" s="1"/>
  <c r="Q11" i="44" a="1"/>
  <c r="Q11" i="44" s="1"/>
  <c r="W25" i="45" a="1"/>
  <c r="W25" i="45" s="1"/>
  <c r="AU53" i="41" a="1"/>
  <c r="AU53" i="41" s="1"/>
  <c r="AV62" i="41" a="1"/>
  <c r="AV62" i="41" s="1"/>
  <c r="O25" i="45" a="1"/>
  <c r="O25" i="45" s="1"/>
  <c r="AP84" i="41"/>
  <c r="AI49" i="33" a="1"/>
  <c r="AI49" i="33" s="1"/>
  <c r="AN22" i="46" a="1"/>
  <c r="AN22" i="46" s="1"/>
  <c r="AO82" i="45" a="1"/>
  <c r="AO82" i="45" s="1"/>
  <c r="AD71" i="44" a="1"/>
  <c r="AD71" i="44" s="1"/>
  <c r="I76" i="44" a="1"/>
  <c r="I76" i="44" s="1"/>
  <c r="AU28" i="47" a="1"/>
  <c r="AU28" i="47" s="1"/>
  <c r="P83" i="45" a="1"/>
  <c r="P83" i="45" s="1"/>
  <c r="X65" i="45" a="1"/>
  <c r="X65" i="45" s="1"/>
  <c r="AM22" i="33" a="1"/>
  <c r="AM22" i="33" s="1"/>
  <c r="AB70" i="45" a="1"/>
  <c r="AB70" i="45" s="1"/>
  <c r="X62" i="45" a="1"/>
  <c r="X62" i="45" s="1"/>
  <c r="C28" i="45" a="1"/>
  <c r="C28" i="45" s="1"/>
  <c r="U41" i="33" a="1"/>
  <c r="U41" i="33" s="1"/>
  <c r="AO28" i="41" a="1"/>
  <c r="AO28" i="41" s="1"/>
  <c r="Q22" i="33" a="1"/>
  <c r="Q22" i="33" s="1"/>
  <c r="AN89" i="44" a="1"/>
  <c r="AN89" i="44" s="1"/>
  <c r="N86" i="44" a="1"/>
  <c r="N86" i="44" s="1"/>
  <c r="N88" i="33" a="1"/>
  <c r="N88" i="33" s="1"/>
  <c r="F94" i="33" a="1"/>
  <c r="F94" i="33" s="1"/>
  <c r="AL104" i="44" a="1"/>
  <c r="AL104" i="44" s="1"/>
  <c r="AV77" i="47" a="1"/>
  <c r="AV77" i="47" s="1"/>
  <c r="AV75" i="47" s="1"/>
  <c r="C10" i="41" a="1"/>
  <c r="C10" i="41" s="1"/>
  <c r="AN92" i="45" a="1"/>
  <c r="AN92" i="45" s="1"/>
  <c r="AP86" i="44" a="1"/>
  <c r="AP86" i="44" s="1"/>
  <c r="AA9" i="46"/>
  <c r="Y27" i="41"/>
  <c r="C58" i="42" a="1"/>
  <c r="C58" i="42" s="1"/>
  <c r="U32" i="33" a="1"/>
  <c r="U32" i="33" s="1"/>
  <c r="I49" i="33" a="1"/>
  <c r="I49" i="33" s="1"/>
  <c r="AH76" i="45" a="1"/>
  <c r="AH76" i="45" s="1"/>
  <c r="C25" i="43" a="1"/>
  <c r="C25" i="43" s="1"/>
  <c r="S104" i="44" a="1"/>
  <c r="S104" i="44" s="1"/>
  <c r="Z32" i="45" a="1"/>
  <c r="Z32" i="45" s="1"/>
  <c r="AD55" i="45" a="1"/>
  <c r="AD55" i="45" s="1"/>
  <c r="AH20" i="45" a="1"/>
  <c r="AH20" i="45" s="1"/>
  <c r="AR70" i="44" a="1"/>
  <c r="AR70" i="44" s="1"/>
  <c r="AV80" i="43" a="1"/>
  <c r="AV80" i="43" s="1"/>
  <c r="AA17" i="45" a="1"/>
  <c r="AA17" i="45" s="1"/>
  <c r="AA15" i="45" s="1"/>
  <c r="I35" i="46" a="1"/>
  <c r="I35" i="46" s="1"/>
  <c r="AN89" i="33" a="1"/>
  <c r="AN89" i="33" s="1"/>
  <c r="M55" i="44" a="1"/>
  <c r="M55" i="44" s="1"/>
  <c r="AO23" i="44" a="1"/>
  <c r="AO23" i="44" s="1"/>
  <c r="AH10" i="44" a="1"/>
  <c r="AH10" i="44" s="1"/>
  <c r="AR32" i="45" a="1"/>
  <c r="AR32" i="45" s="1"/>
  <c r="AR30" i="45" s="1"/>
  <c r="U26" i="44" a="1"/>
  <c r="U26" i="44" s="1"/>
  <c r="Q70" i="44" a="1"/>
  <c r="Q70" i="44" s="1"/>
  <c r="M79" i="45" a="1"/>
  <c r="M79" i="45" s="1"/>
  <c r="Y64" i="33" a="1"/>
  <c r="Y64" i="33" s="1"/>
  <c r="G61" i="44" a="1"/>
  <c r="G61" i="44" s="1"/>
  <c r="H44" i="45" a="1"/>
  <c r="H44" i="45" s="1"/>
  <c r="C26" i="33" a="1"/>
  <c r="C26" i="33" s="1"/>
  <c r="AU74" i="46" a="1"/>
  <c r="AU74" i="46" s="1"/>
  <c r="AO25" i="46" a="1"/>
  <c r="AO25" i="46" s="1"/>
  <c r="X22" i="45" a="1"/>
  <c r="X22" i="45" s="1"/>
  <c r="C92" i="44" a="1"/>
  <c r="C92" i="44" s="1"/>
  <c r="R62" i="33" a="1"/>
  <c r="R62" i="33" s="1"/>
  <c r="AV52" i="47" a="1"/>
  <c r="AV52" i="47" s="1"/>
  <c r="AO97" i="33" a="1"/>
  <c r="AO97" i="33" s="1"/>
  <c r="AO96" i="33" s="1"/>
  <c r="W67" i="44" a="1"/>
  <c r="W67" i="44" s="1"/>
  <c r="W66" i="44" s="1"/>
  <c r="L11" i="33" a="1"/>
  <c r="L11" i="33" s="1"/>
  <c r="AU64" i="47" a="1"/>
  <c r="AU64" i="47" s="1"/>
  <c r="I67" i="45" a="1"/>
  <c r="I67" i="45" s="1"/>
  <c r="AQ74" i="44" a="1"/>
  <c r="AQ74" i="44" s="1"/>
  <c r="W79" i="44" a="1"/>
  <c r="W79" i="44" s="1"/>
  <c r="AV49" i="46" a="1"/>
  <c r="AV49" i="46" s="1"/>
  <c r="C28" i="33" a="1"/>
  <c r="C28" i="33" s="1"/>
  <c r="AN20" i="47" a="1"/>
  <c r="AN20" i="47" s="1"/>
  <c r="AA36" i="47"/>
  <c r="I82" i="45" a="1"/>
  <c r="I82" i="45" s="1"/>
  <c r="H95" i="33" a="1"/>
  <c r="H95" i="33" s="1"/>
  <c r="AK92" i="44" a="1"/>
  <c r="AK92" i="44" s="1"/>
  <c r="U95" i="33" a="1"/>
  <c r="U95" i="33" s="1"/>
  <c r="I16" i="44" a="1"/>
  <c r="I16" i="44" s="1"/>
  <c r="U73" i="45" a="1"/>
  <c r="U73" i="45" s="1"/>
  <c r="X61" i="45" a="1"/>
  <c r="X61" i="45" s="1"/>
  <c r="S22" i="33" a="1"/>
  <c r="S22" i="33" s="1"/>
  <c r="W95" i="33" a="1"/>
  <c r="W95" i="33" s="1"/>
  <c r="X63" i="46"/>
  <c r="C92" i="33" a="1"/>
  <c r="C92" i="33" s="1"/>
  <c r="L80" i="33" a="1"/>
  <c r="L80" i="33" s="1"/>
  <c r="C10" i="43" a="1"/>
  <c r="C10" i="43" s="1"/>
  <c r="L29" i="44" a="1"/>
  <c r="L29" i="44" s="1"/>
  <c r="C31" i="41" a="1"/>
  <c r="C31" i="41" s="1"/>
  <c r="AO46" i="46" a="1"/>
  <c r="AO46" i="46" s="1"/>
  <c r="AH52" i="44" a="1"/>
  <c r="AH52" i="44" s="1"/>
  <c r="H80" i="44" a="1"/>
  <c r="H80" i="44" s="1"/>
  <c r="C17" i="47" a="1"/>
  <c r="C17" i="47" s="1"/>
  <c r="U104" i="33" a="1"/>
  <c r="U104" i="33" s="1"/>
  <c r="P19" i="44" a="1"/>
  <c r="P19" i="44" s="1"/>
  <c r="AA31" i="45" a="1"/>
  <c r="AA31" i="45" s="1"/>
  <c r="AA104" i="33" a="1"/>
  <c r="AA104" i="33" s="1"/>
  <c r="K65" i="45" a="1"/>
  <c r="K65" i="45" s="1"/>
  <c r="Z74" i="44" a="1"/>
  <c r="Z74" i="44" s="1"/>
  <c r="M84" i="47"/>
  <c r="I9" i="44"/>
  <c r="AH18" i="44"/>
  <c r="AK21" i="41"/>
  <c r="E11" i="44" a="1"/>
  <c r="E11" i="44" s="1"/>
  <c r="L28" i="45" a="1"/>
  <c r="L28" i="45" s="1"/>
  <c r="R66" i="47"/>
  <c r="AI88" i="33" a="1"/>
  <c r="AI88" i="33" s="1"/>
  <c r="AP17" i="45" a="1"/>
  <c r="AP17" i="45" s="1"/>
  <c r="AK98" i="44" a="1"/>
  <c r="AK98" i="44" s="1"/>
  <c r="AL49" i="45" a="1"/>
  <c r="AL49" i="45" s="1"/>
  <c r="AF10" i="33" a="1"/>
  <c r="AF10" i="33" s="1"/>
  <c r="AN91" i="33" a="1"/>
  <c r="AN91" i="33" s="1"/>
  <c r="AC103" i="33" a="1"/>
  <c r="AC103" i="33" s="1"/>
  <c r="F49" i="33" a="1"/>
  <c r="F49" i="33" s="1"/>
  <c r="AJ104" i="44" a="1"/>
  <c r="AJ104" i="44" s="1"/>
  <c r="S62" i="33" a="1"/>
  <c r="S62" i="33" s="1"/>
  <c r="AG10" i="45" a="1"/>
  <c r="AG10" i="45" s="1"/>
  <c r="AO25" i="43" a="1"/>
  <c r="AO25" i="43" s="1"/>
  <c r="AI50" i="33" a="1"/>
  <c r="AI50" i="33" s="1"/>
  <c r="AO20" i="47" a="1"/>
  <c r="AO20" i="47" s="1"/>
  <c r="F73" i="45" a="1"/>
  <c r="F73" i="45" s="1"/>
  <c r="AO35" i="45" a="1"/>
  <c r="AO35" i="45" s="1"/>
  <c r="AB17" i="33" a="1"/>
  <c r="AB17" i="33" s="1"/>
  <c r="AG28" i="44" a="1"/>
  <c r="AG28" i="44" s="1"/>
  <c r="AQ98" i="44" a="1"/>
  <c r="AQ98" i="44" s="1"/>
  <c r="Z97" i="33" a="1"/>
  <c r="Z97" i="33" s="1"/>
  <c r="K51" i="41"/>
  <c r="AD76" i="45" a="1"/>
  <c r="AD76" i="45" s="1"/>
  <c r="Y82" i="33" a="1"/>
  <c r="Y82" i="33" s="1"/>
  <c r="K44" i="44" a="1"/>
  <c r="K44" i="44" s="1"/>
  <c r="N52" i="45" a="1"/>
  <c r="N52" i="45" s="1"/>
  <c r="Z44" i="45" a="1"/>
  <c r="Z44" i="45" s="1"/>
  <c r="L26" i="45" a="1"/>
  <c r="L26" i="45" s="1"/>
  <c r="Y9" i="47"/>
  <c r="AU58" i="43" a="1"/>
  <c r="AU58" i="43" s="1"/>
  <c r="T59" i="44" a="1"/>
  <c r="T59" i="44" s="1"/>
  <c r="AB77" i="33" a="1"/>
  <c r="AB77" i="33" s="1"/>
  <c r="L10" i="45" a="1"/>
  <c r="L10" i="45" s="1"/>
  <c r="AN65" i="44" a="1"/>
  <c r="AN65" i="44" s="1"/>
  <c r="AQ37" i="44" a="1"/>
  <c r="AQ37" i="44" s="1"/>
  <c r="N22" i="45" a="1"/>
  <c r="N22" i="45" s="1"/>
  <c r="F26" i="45" a="1"/>
  <c r="F26" i="45" s="1"/>
  <c r="AR98" i="44" a="1"/>
  <c r="AR98" i="44" s="1"/>
  <c r="Y76" i="44" a="1"/>
  <c r="Y76" i="44" s="1"/>
  <c r="N44" i="44" a="1"/>
  <c r="N44" i="44" s="1"/>
  <c r="Y23" i="33" a="1"/>
  <c r="Y23" i="33" s="1"/>
  <c r="AC25" i="33" a="1"/>
  <c r="AC25" i="33" s="1"/>
  <c r="AR37" i="44" a="1"/>
  <c r="AR37" i="44" s="1"/>
  <c r="AL85" i="44" a="1"/>
  <c r="AL85" i="44" s="1"/>
  <c r="AJ49" i="45" a="1"/>
  <c r="AJ49" i="45" s="1"/>
  <c r="AQ48" i="43"/>
  <c r="AA28" i="33" a="1"/>
  <c r="AA28" i="33" s="1"/>
  <c r="J16" i="33" a="1"/>
  <c r="J16" i="33" s="1"/>
  <c r="AG71" i="45" a="1"/>
  <c r="AG71" i="45" s="1"/>
  <c r="N86" i="45" a="1"/>
  <c r="N86" i="45" s="1"/>
  <c r="AR100" i="45" a="1"/>
  <c r="AR100" i="45" s="1"/>
  <c r="AD100" i="44" a="1"/>
  <c r="AD100" i="44" s="1"/>
  <c r="AD99" i="44" s="1"/>
  <c r="AU104" i="41" a="1"/>
  <c r="AU104" i="41" s="1"/>
  <c r="U80" i="33" a="1"/>
  <c r="U80" i="33" s="1"/>
  <c r="AI22" i="33" a="1"/>
  <c r="AI22" i="33" s="1"/>
  <c r="AM50" i="33" a="1"/>
  <c r="AM50" i="33" s="1"/>
  <c r="AM19" i="44" a="1"/>
  <c r="AM19" i="44" s="1"/>
  <c r="I43" i="46" a="1"/>
  <c r="I43" i="46" s="1"/>
  <c r="T19" i="45" a="1"/>
  <c r="T19" i="45" s="1"/>
  <c r="T18" i="45" s="1"/>
  <c r="AI85" i="45" a="1"/>
  <c r="AI85" i="45" s="1"/>
  <c r="M66" i="41"/>
  <c r="AB47" i="33" a="1"/>
  <c r="AB47" i="33" s="1"/>
  <c r="AL16" i="45" a="1"/>
  <c r="AL16" i="45" s="1"/>
  <c r="AE41" i="33" a="1"/>
  <c r="AE41" i="33" s="1"/>
  <c r="AE39" i="33" s="1"/>
  <c r="I74" i="47" a="1"/>
  <c r="I74" i="47" s="1"/>
  <c r="AS30" i="47"/>
  <c r="C41" i="42" a="1"/>
  <c r="C41" i="42" s="1"/>
  <c r="A40" i="42" s="1"/>
  <c r="Y25" i="45" a="1"/>
  <c r="Y25" i="45" s="1"/>
  <c r="AK32" i="33" a="1"/>
  <c r="AK32" i="33" s="1"/>
  <c r="J83" i="44" a="1"/>
  <c r="J83" i="44" s="1"/>
  <c r="C70" i="45" a="1"/>
  <c r="C70" i="45" s="1"/>
  <c r="A70" i="45" s="1"/>
  <c r="T29" i="33" a="1"/>
  <c r="T29" i="33" s="1"/>
  <c r="T27" i="33" s="1"/>
  <c r="J97" i="33" a="1"/>
  <c r="J97" i="33" s="1"/>
  <c r="AB68" i="44" a="1"/>
  <c r="AB68" i="44" s="1"/>
  <c r="AO58" i="41" a="1"/>
  <c r="AO58" i="41" s="1"/>
  <c r="I28" i="47" a="1"/>
  <c r="I28" i="47" s="1"/>
  <c r="AG70" i="44" a="1"/>
  <c r="AG70" i="44" s="1"/>
  <c r="AD25" i="44" a="1"/>
  <c r="AD25" i="44" s="1"/>
  <c r="AD24" i="44" s="1"/>
  <c r="AJ20" i="44" a="1"/>
  <c r="AJ20" i="44" s="1"/>
  <c r="AA92" i="44" a="1"/>
  <c r="AA92" i="44" s="1"/>
  <c r="AU68" i="43" a="1"/>
  <c r="AU68" i="43" s="1"/>
  <c r="G46" i="45" a="1"/>
  <c r="G46" i="45" s="1"/>
  <c r="Y104" i="33" a="1"/>
  <c r="Y104" i="33" s="1"/>
  <c r="Q94" i="33" a="1"/>
  <c r="Q94" i="33" s="1"/>
  <c r="J85" i="33" a="1"/>
  <c r="J85" i="33" s="1"/>
  <c r="J84" i="33" s="1"/>
  <c r="AI20" i="44" a="1"/>
  <c r="AI20" i="44" s="1"/>
  <c r="Y59" i="33" a="1"/>
  <c r="Y59" i="33" s="1"/>
  <c r="F38" i="45" a="1"/>
  <c r="F38" i="45" s="1"/>
  <c r="AC20" i="44" a="1"/>
  <c r="AC20" i="44" s="1"/>
  <c r="L70" i="33" a="1"/>
  <c r="L70" i="33" s="1"/>
  <c r="S95" i="44" a="1"/>
  <c r="S95" i="44" s="1"/>
  <c r="I10" i="41" a="1"/>
  <c r="I10" i="41" s="1"/>
  <c r="I46" i="45" a="1"/>
  <c r="I46" i="45" s="1"/>
  <c r="AP38" i="33" a="1"/>
  <c r="AP38" i="33" s="1"/>
  <c r="Q93" i="43"/>
  <c r="P28" i="45" a="1"/>
  <c r="P28" i="45" s="1"/>
  <c r="AR39" i="47"/>
  <c r="AV23" i="43" a="1"/>
  <c r="AV23" i="43" s="1"/>
  <c r="O73" i="33" a="1"/>
  <c r="O73" i="33" s="1"/>
  <c r="T50" i="44" a="1"/>
  <c r="T50" i="44" s="1"/>
  <c r="AJ71" i="33" a="1"/>
  <c r="AJ71" i="33" s="1"/>
  <c r="N89" i="33" a="1"/>
  <c r="N89" i="33" s="1"/>
  <c r="AC17" i="44" a="1"/>
  <c r="AC17" i="44" s="1"/>
  <c r="O25" i="33" a="1"/>
  <c r="O25" i="33" s="1"/>
  <c r="S97" i="45" a="1"/>
  <c r="S97" i="45" s="1"/>
  <c r="AB103" i="33" a="1"/>
  <c r="AB103" i="33" s="1"/>
  <c r="P74" i="33" a="1"/>
  <c r="P74" i="33" s="1"/>
  <c r="AU34" i="46" a="1"/>
  <c r="AU34" i="46" s="1"/>
  <c r="C74" i="43" a="1"/>
  <c r="C74" i="43" s="1"/>
  <c r="E88" i="45" a="1"/>
  <c r="E88" i="45" s="1"/>
  <c r="L66" i="46"/>
  <c r="H38" i="44" a="1"/>
  <c r="H38" i="44" s="1"/>
  <c r="AO79" i="44" a="1"/>
  <c r="AO79" i="44" s="1"/>
  <c r="S43" i="44" a="1"/>
  <c r="S43" i="44" s="1"/>
  <c r="AB71" i="44" a="1"/>
  <c r="AB71" i="44" s="1"/>
  <c r="W44" i="45" a="1"/>
  <c r="W44" i="45" s="1"/>
  <c r="AE17" i="45" a="1"/>
  <c r="AE17" i="45" s="1"/>
  <c r="AE15" i="45" s="1"/>
  <c r="AM50" i="45" a="1"/>
  <c r="AM50" i="45" s="1"/>
  <c r="L19" i="33" a="1"/>
  <c r="L19" i="33" s="1"/>
  <c r="AU83" i="47" a="1"/>
  <c r="AU83" i="47" s="1"/>
  <c r="R95" i="33" a="1"/>
  <c r="R95" i="33" s="1"/>
  <c r="C67" i="41" a="1"/>
  <c r="C67" i="41" s="1"/>
  <c r="C52" i="45" a="1"/>
  <c r="C52" i="45" s="1"/>
  <c r="X32" i="33" a="1"/>
  <c r="X32" i="33" s="1"/>
  <c r="I28" i="33" a="1"/>
  <c r="I28" i="33" s="1"/>
  <c r="N103" i="45" a="1"/>
  <c r="N103" i="45" s="1"/>
  <c r="N102" i="45" s="1"/>
  <c r="F91" i="45" a="1"/>
  <c r="F91" i="45" s="1"/>
  <c r="AL74" i="45" a="1"/>
  <c r="AL74" i="45" s="1"/>
  <c r="AF56" i="33" a="1"/>
  <c r="AF56" i="33" s="1"/>
  <c r="M85" i="44" a="1"/>
  <c r="M85" i="44" s="1"/>
  <c r="AO55" i="43" a="1"/>
  <c r="AO55" i="43" s="1"/>
  <c r="AO54" i="43" s="1"/>
  <c r="AM60" i="41"/>
  <c r="AB100" i="44" a="1"/>
  <c r="AB100" i="44" s="1"/>
  <c r="E52" i="44" a="1"/>
  <c r="E52" i="44" s="1"/>
  <c r="AN50" i="45" a="1"/>
  <c r="AN50" i="45" s="1"/>
  <c r="AU22" i="47" a="1"/>
  <c r="AU22" i="47" s="1"/>
  <c r="W16" i="33" a="1"/>
  <c r="W16" i="33" s="1"/>
  <c r="AC40" i="44" a="1"/>
  <c r="AC40" i="44" s="1"/>
  <c r="AV91" i="43" a="1"/>
  <c r="AV91" i="43" s="1"/>
  <c r="AC61" i="44" a="1"/>
  <c r="AC61" i="44" s="1"/>
  <c r="X69" i="47"/>
  <c r="AB27" i="41"/>
  <c r="AQ49" i="45" a="1"/>
  <c r="AQ49" i="45" s="1"/>
  <c r="AO95" i="41" a="1"/>
  <c r="AO95" i="41" s="1"/>
  <c r="W61" i="33" a="1"/>
  <c r="W61" i="33" s="1"/>
  <c r="I95" i="44" a="1"/>
  <c r="I95" i="44" s="1"/>
  <c r="C88" i="41" a="1"/>
  <c r="C88" i="41" s="1"/>
  <c r="AG20" i="45" a="1"/>
  <c r="AG20" i="45" s="1"/>
  <c r="AB52" i="44" a="1"/>
  <c r="AB52" i="44" s="1"/>
  <c r="AO98" i="43" a="1"/>
  <c r="AO98" i="43" s="1"/>
  <c r="N38" i="33" a="1"/>
  <c r="N38" i="33" s="1"/>
  <c r="AC33" i="46"/>
  <c r="I74" i="44" a="1"/>
  <c r="I74" i="44" s="1"/>
  <c r="C104" i="42" a="1"/>
  <c r="C104" i="42" s="1"/>
  <c r="S92" i="44" a="1"/>
  <c r="S92" i="44" s="1"/>
  <c r="R70" i="33" a="1"/>
  <c r="R70" i="33" s="1"/>
  <c r="J17" i="45" a="1"/>
  <c r="J17" i="45" s="1"/>
  <c r="AM52" i="45" a="1"/>
  <c r="AM52" i="45" s="1"/>
  <c r="AP73" i="44" a="1"/>
  <c r="AP73" i="44" s="1"/>
  <c r="AC53" i="44" a="1"/>
  <c r="AC53" i="44" s="1"/>
  <c r="G50" i="45" a="1"/>
  <c r="G50" i="45" s="1"/>
  <c r="G48" i="45" s="1"/>
  <c r="AC83" i="45" a="1"/>
  <c r="AC83" i="45" s="1"/>
  <c r="AU10" i="47" a="1"/>
  <c r="AU10" i="47" s="1"/>
  <c r="AR44" i="44" a="1"/>
  <c r="AR44" i="44" s="1"/>
  <c r="T27" i="41"/>
  <c r="AJ80" i="44" a="1"/>
  <c r="AJ80" i="44" s="1"/>
  <c r="AI68" i="45" a="1"/>
  <c r="AI68" i="45" s="1"/>
  <c r="R25" i="33" a="1"/>
  <c r="R25" i="33" s="1"/>
  <c r="R24" i="33" s="1"/>
  <c r="AF92" i="44" a="1"/>
  <c r="AF92" i="44" s="1"/>
  <c r="I58" i="45" a="1"/>
  <c r="I58" i="45" s="1"/>
  <c r="AI45" i="46"/>
  <c r="Z38" i="33" a="1"/>
  <c r="Z38" i="33" s="1"/>
  <c r="J73" i="33" a="1"/>
  <c r="J73" i="33" s="1"/>
  <c r="AG40" i="45" a="1"/>
  <c r="AG40" i="45" s="1"/>
  <c r="S31" i="45" a="1"/>
  <c r="S31" i="45" s="1"/>
  <c r="AU68" i="41" a="1"/>
  <c r="AU68" i="41" s="1"/>
  <c r="AG23" i="33" a="1"/>
  <c r="AG23" i="33" s="1"/>
  <c r="G97" i="45" a="1"/>
  <c r="G97" i="45" s="1"/>
  <c r="AP29" i="45" a="1"/>
  <c r="AP29" i="45" s="1"/>
  <c r="AR33" i="47"/>
  <c r="AV26" i="41" a="1"/>
  <c r="AV26" i="41" s="1"/>
  <c r="AV24" i="41" s="1"/>
  <c r="F32" i="45" a="1"/>
  <c r="F32" i="45" s="1"/>
  <c r="U38" i="33" a="1"/>
  <c r="U38" i="33" s="1"/>
  <c r="AN41" i="33" a="1"/>
  <c r="AN41" i="33" s="1"/>
  <c r="G64" i="33" a="1"/>
  <c r="G64" i="33" s="1"/>
  <c r="AS90" i="43"/>
  <c r="AO47" i="41" a="1"/>
  <c r="AO47" i="41" s="1"/>
  <c r="C26" i="45" a="1"/>
  <c r="C26" i="45" s="1"/>
  <c r="U38" i="45" a="1"/>
  <c r="U38" i="45" s="1"/>
  <c r="Z47" i="44" a="1"/>
  <c r="Z47" i="44" s="1"/>
  <c r="Z45" i="44" s="1"/>
  <c r="L31" i="44" a="1"/>
  <c r="L31" i="44" s="1"/>
  <c r="AL44" i="44" a="1"/>
  <c r="AL44" i="44" s="1"/>
  <c r="AD32" i="33" a="1"/>
  <c r="AD32" i="33" s="1"/>
  <c r="J77" i="33" a="1"/>
  <c r="J77" i="33" s="1"/>
  <c r="V94" i="45" a="1"/>
  <c r="V94" i="45" s="1"/>
  <c r="V73" i="45" a="1"/>
  <c r="V73" i="45" s="1"/>
  <c r="T98" i="33" a="1"/>
  <c r="T98" i="33" s="1"/>
  <c r="AL28" i="45" a="1"/>
  <c r="AL28" i="45" s="1"/>
  <c r="T48" i="43"/>
  <c r="AF26" i="33" a="1"/>
  <c r="AF26" i="33" s="1"/>
  <c r="AJ96" i="43"/>
  <c r="AR64" i="33" a="1"/>
  <c r="AR64" i="33" s="1"/>
  <c r="AA41" i="33" a="1"/>
  <c r="AA41" i="33" s="1"/>
  <c r="AA98" i="45" a="1"/>
  <c r="AA98" i="45" s="1"/>
  <c r="AT27" i="46"/>
  <c r="Z76" i="33" a="1"/>
  <c r="Z76" i="33" s="1"/>
  <c r="L73" i="33" a="1"/>
  <c r="L73" i="33" s="1"/>
  <c r="F49" i="44" a="1"/>
  <c r="F49" i="44" s="1"/>
  <c r="AP44" i="33" a="1"/>
  <c r="AP44" i="33" s="1"/>
  <c r="AO86" i="41" a="1"/>
  <c r="AO86" i="41" s="1"/>
  <c r="AM88" i="45" a="1"/>
  <c r="AM88" i="45" s="1"/>
  <c r="U55" i="45" a="1"/>
  <c r="U55" i="45" s="1"/>
  <c r="C95" i="41" a="1"/>
  <c r="C95" i="41" s="1"/>
  <c r="AE56" i="44" a="1"/>
  <c r="AE56" i="44" s="1"/>
  <c r="I10" i="43" a="1"/>
  <c r="I10" i="43" s="1"/>
  <c r="U70" i="44" a="1"/>
  <c r="U70" i="44" s="1"/>
  <c r="U22" i="44" a="1"/>
  <c r="U22" i="44" s="1"/>
  <c r="AP85" i="33" a="1"/>
  <c r="AP85" i="33" s="1"/>
  <c r="C37" i="46" a="1"/>
  <c r="C37" i="46" s="1"/>
  <c r="X17" i="33" a="1"/>
  <c r="X17" i="33" s="1"/>
  <c r="AM17" i="45" a="1"/>
  <c r="AM17" i="45" s="1"/>
  <c r="AM82" i="44" a="1"/>
  <c r="AM82" i="44" s="1"/>
  <c r="N50" i="33" a="1"/>
  <c r="N50" i="33" s="1"/>
  <c r="S68" i="44" a="1"/>
  <c r="S68" i="44" s="1"/>
  <c r="AN47" i="44" a="1"/>
  <c r="AN47" i="44" s="1"/>
  <c r="K53" i="44" a="1"/>
  <c r="K53" i="44" s="1"/>
  <c r="AE29" i="44" a="1"/>
  <c r="AE29" i="44" s="1"/>
  <c r="T10" i="33" a="1"/>
  <c r="T10" i="33" s="1"/>
  <c r="I11" i="33" a="1"/>
  <c r="I11" i="33" s="1"/>
  <c r="I9" i="33" s="1"/>
  <c r="AU58" i="41" a="1"/>
  <c r="AU58" i="41" s="1"/>
  <c r="AH54" i="41"/>
  <c r="Q94" i="45" a="1"/>
  <c r="Q94" i="45" s="1"/>
  <c r="AR53" i="33" a="1"/>
  <c r="AR53" i="33" s="1"/>
  <c r="M49" i="33" a="1"/>
  <c r="M49" i="33" s="1"/>
  <c r="F37" i="33" a="1"/>
  <c r="F37" i="33" s="1"/>
  <c r="S28" i="33" a="1"/>
  <c r="S28" i="33" s="1"/>
  <c r="AL65" i="45" a="1"/>
  <c r="AL65" i="45" s="1"/>
  <c r="AO28" i="44" a="1"/>
  <c r="AO28" i="44" s="1"/>
  <c r="AJ41" i="45" a="1"/>
  <c r="AJ41" i="45" s="1"/>
  <c r="N88" i="45" a="1"/>
  <c r="N88" i="45" s="1"/>
  <c r="H32" i="44" a="1"/>
  <c r="H32" i="44" s="1"/>
  <c r="S98" i="44" a="1"/>
  <c r="S98" i="44" s="1"/>
  <c r="AM70" i="44" a="1"/>
  <c r="AM70" i="44" s="1"/>
  <c r="AP16" i="44" a="1"/>
  <c r="AP16" i="44" s="1"/>
  <c r="AN95" i="44" a="1"/>
  <c r="AN95" i="44" s="1"/>
  <c r="V77" i="33" a="1"/>
  <c r="V77" i="33" s="1"/>
  <c r="V11" i="45" a="1"/>
  <c r="V11" i="45" s="1"/>
  <c r="AR79" i="44" a="1"/>
  <c r="AR79" i="44" s="1"/>
  <c r="C64" i="47" a="1"/>
  <c r="C64" i="47" s="1"/>
  <c r="AO101" i="41" a="1"/>
  <c r="AO101" i="41" s="1"/>
  <c r="P62" i="44" a="1"/>
  <c r="P62" i="44" s="1"/>
  <c r="N35" i="45" a="1"/>
  <c r="N35" i="45" s="1"/>
  <c r="AJ98" i="33" a="1"/>
  <c r="AJ98" i="33" s="1"/>
  <c r="C25" i="47" a="1"/>
  <c r="C25" i="47" s="1"/>
  <c r="AJ79" i="45" a="1"/>
  <c r="AJ79" i="45" s="1"/>
  <c r="AI55" i="45" a="1"/>
  <c r="AI55" i="45" s="1"/>
  <c r="Q92" i="33" a="1"/>
  <c r="Q92" i="33" s="1"/>
  <c r="AJ29" i="44" a="1"/>
  <c r="AJ29" i="44" s="1"/>
  <c r="Q55" i="45" a="1"/>
  <c r="Q55" i="45" s="1"/>
  <c r="AN29" i="45" a="1"/>
  <c r="AN29" i="45" s="1"/>
  <c r="C68" i="46" a="1"/>
  <c r="C68" i="46" s="1"/>
  <c r="A67" i="46" s="1"/>
  <c r="F43" i="33" a="1"/>
  <c r="F43" i="33" s="1"/>
  <c r="U65" i="33" a="1"/>
  <c r="U65" i="33" s="1"/>
  <c r="AT30" i="46"/>
  <c r="AL73" i="44" a="1"/>
  <c r="AL73" i="44" s="1"/>
  <c r="AU67" i="46" a="1"/>
  <c r="AU67" i="46" s="1"/>
  <c r="G47" i="44" a="1"/>
  <c r="G47" i="44" s="1"/>
  <c r="G45" i="44" s="1"/>
  <c r="AN31" i="44" a="1"/>
  <c r="AN31" i="44" s="1"/>
  <c r="AN83" i="41" a="1"/>
  <c r="AN83" i="41" s="1"/>
  <c r="AE72" i="47"/>
  <c r="AP58" i="45" a="1"/>
  <c r="AP58" i="45" s="1"/>
  <c r="AP57" i="45" s="1"/>
  <c r="AA100" i="33" a="1"/>
  <c r="AA100" i="33" s="1"/>
  <c r="AO80" i="41" a="1"/>
  <c r="AO80" i="41" s="1"/>
  <c r="Q47" i="33" a="1"/>
  <c r="Q47" i="33" s="1"/>
  <c r="AL55" i="45" a="1"/>
  <c r="AL55" i="45" s="1"/>
  <c r="S76" i="45" a="1"/>
  <c r="S76" i="45" s="1"/>
  <c r="L94" i="44" a="1"/>
  <c r="L94" i="44" s="1"/>
  <c r="U41" i="45" a="1"/>
  <c r="U41" i="45" s="1"/>
  <c r="G82" i="45" a="1"/>
  <c r="G82" i="45" s="1"/>
  <c r="I101" i="33" a="1"/>
  <c r="I101" i="33" s="1"/>
  <c r="AK16" i="44" a="1"/>
  <c r="AK16" i="44" s="1"/>
  <c r="AE76" i="33" a="1"/>
  <c r="AE76" i="33" s="1"/>
  <c r="AE75" i="33" s="1"/>
  <c r="E82" i="44" a="1"/>
  <c r="E82" i="44" s="1"/>
  <c r="AP37" i="45" a="1"/>
  <c r="AP37" i="45" s="1"/>
  <c r="AP36" i="45" s="1"/>
  <c r="AO65" i="45" a="1"/>
  <c r="AO65" i="45" s="1"/>
  <c r="AQ103" i="33" a="1"/>
  <c r="AQ103" i="33" s="1"/>
  <c r="V22" i="33" a="1"/>
  <c r="V22" i="33" s="1"/>
  <c r="N101" i="45" a="1"/>
  <c r="N101" i="45" s="1"/>
  <c r="R61" i="44" a="1"/>
  <c r="R61" i="44" s="1"/>
  <c r="V103" i="45" a="1"/>
  <c r="V103" i="45" s="1"/>
  <c r="L49" i="33" a="1"/>
  <c r="L49" i="33" s="1"/>
  <c r="P70" i="45" a="1"/>
  <c r="P70" i="45" s="1"/>
  <c r="Y19" i="33" a="1"/>
  <c r="Y19" i="33" s="1"/>
  <c r="AK68" i="44" a="1"/>
  <c r="AK68" i="44" s="1"/>
  <c r="N40" i="45" a="1"/>
  <c r="N40" i="45" s="1"/>
  <c r="G23" i="33" a="1"/>
  <c r="G23" i="33" s="1"/>
  <c r="I62" i="43" a="1"/>
  <c r="I62" i="43" s="1"/>
  <c r="F88" i="33" a="1"/>
  <c r="F88" i="33" s="1"/>
  <c r="AL82" i="33" a="1"/>
  <c r="AL82" i="33" s="1"/>
  <c r="P80" i="45" a="1"/>
  <c r="P80" i="45" s="1"/>
  <c r="AL37" i="45" a="1"/>
  <c r="AL37" i="45" s="1"/>
  <c r="R53" i="44" a="1"/>
  <c r="R53" i="44" s="1"/>
  <c r="AU98" i="43" a="1"/>
  <c r="AU98" i="43" s="1"/>
  <c r="K19" i="33" a="1"/>
  <c r="K19" i="33" s="1"/>
  <c r="AM71" i="33" a="1"/>
  <c r="AM71" i="33" s="1"/>
  <c r="AM46" i="44" a="1"/>
  <c r="AM46" i="44" s="1"/>
  <c r="C82" i="46" a="1"/>
  <c r="C82" i="46" s="1"/>
  <c r="K94" i="44" a="1"/>
  <c r="K94" i="44" s="1"/>
  <c r="K93" i="44" s="1"/>
  <c r="K71" i="45" a="1"/>
  <c r="K71" i="45" s="1"/>
  <c r="AH61" i="33" a="1"/>
  <c r="AH61" i="33" s="1"/>
  <c r="E50" i="33" a="1"/>
  <c r="E50" i="33" s="1"/>
  <c r="O65" i="33" a="1"/>
  <c r="O65" i="33" s="1"/>
  <c r="AP28" i="45" a="1"/>
  <c r="AP28" i="45" s="1"/>
  <c r="O38" i="33" a="1"/>
  <c r="O38" i="33" s="1"/>
  <c r="M52" i="45" a="1"/>
  <c r="M52" i="45" s="1"/>
  <c r="C44" i="46" a="1"/>
  <c r="C44" i="46" s="1"/>
  <c r="V61" i="45" a="1"/>
  <c r="V61" i="45" s="1"/>
  <c r="AV61" i="41" a="1"/>
  <c r="AV61" i="41" s="1"/>
  <c r="F68" i="33" a="1"/>
  <c r="F68" i="33" s="1"/>
  <c r="Y28" i="45" a="1"/>
  <c r="Y28" i="45" s="1"/>
  <c r="Y27" i="45" s="1"/>
  <c r="AC36" i="43"/>
  <c r="AQ24" i="41"/>
  <c r="AO56" i="47" a="1"/>
  <c r="AO56" i="47" s="1"/>
  <c r="AU71" i="43" a="1"/>
  <c r="AU71" i="43" s="1"/>
  <c r="AU69" i="43" s="1"/>
  <c r="V79" i="44" a="1"/>
  <c r="V79" i="44" s="1"/>
  <c r="V78" i="44" s="1"/>
  <c r="AU101" i="41" a="1"/>
  <c r="AU101" i="41" s="1"/>
  <c r="AV103" i="47" a="1"/>
  <c r="AV103" i="47" s="1"/>
  <c r="AE23" i="45" a="1"/>
  <c r="AE23" i="45" s="1"/>
  <c r="AN49" i="46" a="1"/>
  <c r="AN49" i="46" s="1"/>
  <c r="AN48" i="46" s="1"/>
  <c r="T91" i="44" a="1"/>
  <c r="T91" i="44" s="1"/>
  <c r="AJ46" i="33" a="1"/>
  <c r="AJ46" i="33" s="1"/>
  <c r="S25" i="45" a="1"/>
  <c r="S25" i="45" s="1"/>
  <c r="W35" i="33" a="1"/>
  <c r="W35" i="33" s="1"/>
  <c r="Y91" i="44" a="1"/>
  <c r="Y91" i="44" s="1"/>
  <c r="N37" i="44" a="1"/>
  <c r="N37" i="44" s="1"/>
  <c r="C23" i="45" a="1"/>
  <c r="C23" i="45" s="1"/>
  <c r="AP95" i="44" a="1"/>
  <c r="AP95" i="44" s="1"/>
  <c r="AH74" i="44" a="1"/>
  <c r="AH74" i="44" s="1"/>
  <c r="AE57" i="41"/>
  <c r="P65" i="33" a="1"/>
  <c r="P65" i="33" s="1"/>
  <c r="AG24" i="41"/>
  <c r="U44" i="33" a="1"/>
  <c r="U44" i="33" s="1"/>
  <c r="AU37" i="41" a="1"/>
  <c r="AU37" i="41" s="1"/>
  <c r="T65" i="33" a="1"/>
  <c r="T65" i="33" s="1"/>
  <c r="P83" i="44" a="1"/>
  <c r="P83" i="44" s="1"/>
  <c r="G37" i="33" a="1"/>
  <c r="G37" i="33" s="1"/>
  <c r="AM88" i="33" a="1"/>
  <c r="AM88" i="33" s="1"/>
  <c r="AL92" i="45" a="1"/>
  <c r="AL92" i="45" s="1"/>
  <c r="K58" i="33" a="1"/>
  <c r="K58" i="33" s="1"/>
  <c r="AO22" i="33" a="1"/>
  <c r="AO22" i="33" s="1"/>
  <c r="K44" i="45" a="1"/>
  <c r="K44" i="45" s="1"/>
  <c r="C56" i="33" a="1"/>
  <c r="C56" i="33" s="1"/>
  <c r="AP40" i="45" a="1"/>
  <c r="AP40" i="45" s="1"/>
  <c r="N56" i="45" a="1"/>
  <c r="N56" i="45" s="1"/>
  <c r="AB47" i="45" a="1"/>
  <c r="AB47" i="45" s="1"/>
  <c r="AC67" i="45" a="1"/>
  <c r="AC67" i="45" s="1"/>
  <c r="AG17" i="45" a="1"/>
  <c r="AG17" i="45" s="1"/>
  <c r="F76" i="45" a="1"/>
  <c r="F76" i="45" s="1"/>
  <c r="J37" i="33" a="1"/>
  <c r="J37" i="33" s="1"/>
  <c r="K38" i="44" a="1"/>
  <c r="K38" i="44" s="1"/>
  <c r="AU29" i="43" a="1"/>
  <c r="AU29" i="43" s="1"/>
  <c r="J84" i="46"/>
  <c r="I34" i="46" a="1"/>
  <c r="I34" i="46" s="1"/>
  <c r="R49" i="45" a="1"/>
  <c r="R49" i="45" s="1"/>
  <c r="V38" i="45" a="1"/>
  <c r="V38" i="45" s="1"/>
  <c r="P59" i="45" a="1"/>
  <c r="P59" i="45" s="1"/>
  <c r="AO94" i="46" a="1"/>
  <c r="AO94" i="46" s="1"/>
  <c r="T80" i="33" a="1"/>
  <c r="T80" i="33" s="1"/>
  <c r="L104" i="33" a="1"/>
  <c r="L104" i="33" s="1"/>
  <c r="V28" i="33" a="1"/>
  <c r="V28" i="33" s="1"/>
  <c r="AC32" i="33" a="1"/>
  <c r="AC32" i="33" s="1"/>
  <c r="AN86" i="33" a="1"/>
  <c r="AN86" i="33" s="1"/>
  <c r="AF76" i="45" a="1"/>
  <c r="AF76" i="45" s="1"/>
  <c r="AE74" i="45" a="1"/>
  <c r="AE74" i="45" s="1"/>
  <c r="AE72" i="45" s="1"/>
  <c r="C89" i="44" a="1"/>
  <c r="C89" i="44" s="1"/>
  <c r="C62" i="46" a="1"/>
  <c r="C62" i="46" s="1"/>
  <c r="AA83" i="33" a="1"/>
  <c r="AA83" i="33" s="1"/>
  <c r="AB10" i="45" a="1"/>
  <c r="AB10" i="45" s="1"/>
  <c r="AR56" i="45" a="1"/>
  <c r="AR56" i="45" s="1"/>
  <c r="I98" i="46" a="1"/>
  <c r="I98" i="46" s="1"/>
  <c r="X15" i="47"/>
  <c r="C91" i="47" a="1"/>
  <c r="C91" i="47" s="1"/>
  <c r="I41" i="46" a="1"/>
  <c r="I41" i="46" s="1"/>
  <c r="R65" i="45" a="1"/>
  <c r="R65" i="45" s="1"/>
  <c r="R63" i="45" s="1"/>
  <c r="I85" i="47" a="1"/>
  <c r="I85" i="47" s="1"/>
  <c r="U50" i="33" a="1"/>
  <c r="U50" i="33" s="1"/>
  <c r="C49" i="46" a="1"/>
  <c r="C49" i="46" s="1"/>
  <c r="M59" i="44" a="1"/>
  <c r="M59" i="44" s="1"/>
  <c r="N19" i="44" a="1"/>
  <c r="N19" i="44" s="1"/>
  <c r="L71" i="45" a="1"/>
  <c r="L71" i="45" s="1"/>
  <c r="Z73" i="33" a="1"/>
  <c r="Z73" i="33" s="1"/>
  <c r="Z72" i="33" s="1"/>
  <c r="I50" i="44" a="1"/>
  <c r="I50" i="44" s="1"/>
  <c r="C89" i="43" a="1"/>
  <c r="C89" i="43" s="1"/>
  <c r="C62" i="45" a="1"/>
  <c r="C62" i="45" s="1"/>
  <c r="AQ47" i="33" a="1"/>
  <c r="AQ47" i="33" s="1"/>
  <c r="H26" i="33" a="1"/>
  <c r="H26" i="33" s="1"/>
  <c r="H26" i="45" a="1"/>
  <c r="H26" i="45" s="1"/>
  <c r="H24" i="45" s="1"/>
  <c r="Q68" i="44" a="1"/>
  <c r="Q68" i="44" s="1"/>
  <c r="AU38" i="46" a="1"/>
  <c r="AU38" i="46" s="1"/>
  <c r="L67" i="33" a="1"/>
  <c r="L67" i="33" s="1"/>
  <c r="X55" i="33" a="1"/>
  <c r="X55" i="33" s="1"/>
  <c r="Y37" i="44" a="1"/>
  <c r="Y37" i="44" s="1"/>
  <c r="Z75" i="41"/>
  <c r="F34" i="45" a="1"/>
  <c r="F34" i="45" s="1"/>
  <c r="U85" i="44" a="1"/>
  <c r="U85" i="44" s="1"/>
  <c r="AC31" i="44" a="1"/>
  <c r="AC31" i="44" s="1"/>
  <c r="AV83" i="41" a="1"/>
  <c r="AV83" i="41" s="1"/>
  <c r="AO55" i="41" a="1"/>
  <c r="AO55" i="41" s="1"/>
  <c r="AO54" i="41" s="1"/>
  <c r="AU76" i="46" a="1"/>
  <c r="AU76" i="46" s="1"/>
  <c r="S64" i="45" a="1"/>
  <c r="S64" i="45" s="1"/>
  <c r="AK82" i="44" a="1"/>
  <c r="AK82" i="44" s="1"/>
  <c r="R74" i="45" a="1"/>
  <c r="R74" i="45" s="1"/>
  <c r="AK50" i="33" a="1"/>
  <c r="AK50" i="33" s="1"/>
  <c r="AP81" i="46"/>
  <c r="F31" i="44" a="1"/>
  <c r="F31" i="44" s="1"/>
  <c r="AL55" i="44" a="1"/>
  <c r="AL55" i="44" s="1"/>
  <c r="AQ61" i="45" a="1"/>
  <c r="AQ61" i="45" s="1"/>
  <c r="AR95" i="33" a="1"/>
  <c r="AR95" i="33" s="1"/>
  <c r="AC103" i="44" a="1"/>
  <c r="AC103" i="44" s="1"/>
  <c r="U80" i="45" a="1"/>
  <c r="U80" i="45" s="1"/>
  <c r="AU86" i="41" a="1"/>
  <c r="AU86" i="41" s="1"/>
  <c r="AB29" i="45" a="1"/>
  <c r="AB29" i="45" s="1"/>
  <c r="AU61" i="46" a="1"/>
  <c r="AU61" i="46" s="1"/>
  <c r="O74" i="45" a="1"/>
  <c r="O74" i="45" s="1"/>
  <c r="Y77" i="33" a="1"/>
  <c r="Y77" i="33" s="1"/>
  <c r="F79" i="45" a="1"/>
  <c r="F79" i="45" s="1"/>
  <c r="U83" i="44" a="1"/>
  <c r="U83" i="44" s="1"/>
  <c r="U81" i="44" s="1"/>
  <c r="AQ56" i="33" a="1"/>
  <c r="AQ56" i="33" s="1"/>
  <c r="R26" i="44" a="1"/>
  <c r="R26" i="44" s="1"/>
  <c r="V32" i="33" a="1"/>
  <c r="V32" i="33" s="1"/>
  <c r="F65" i="45" a="1"/>
  <c r="F65" i="45" s="1"/>
  <c r="AF26" i="44" a="1"/>
  <c r="AF26" i="44" s="1"/>
  <c r="V43" i="33" a="1"/>
  <c r="V43" i="33" s="1"/>
  <c r="G28" i="44" a="1"/>
  <c r="G28" i="44" s="1"/>
  <c r="AQ55" i="44" a="1"/>
  <c r="AQ55" i="44" s="1"/>
  <c r="K10" i="44" a="1"/>
  <c r="K10" i="44" s="1"/>
  <c r="Y95" i="33" a="1"/>
  <c r="Y95" i="33" s="1"/>
  <c r="AQ40" i="33" a="1"/>
  <c r="AQ40" i="33" s="1"/>
  <c r="AN32" i="44" a="1"/>
  <c r="AN32" i="44" s="1"/>
  <c r="AL10" i="44" a="1"/>
  <c r="AL10" i="44" s="1"/>
  <c r="AS15" i="46"/>
  <c r="L35" i="33" a="1"/>
  <c r="L35" i="33" s="1"/>
  <c r="L33" i="33" s="1"/>
  <c r="M52" i="33" a="1"/>
  <c r="M52" i="33" s="1"/>
  <c r="G50" i="33" a="1"/>
  <c r="G50" i="33" s="1"/>
  <c r="W89" i="33" a="1"/>
  <c r="W89" i="33" s="1"/>
  <c r="W87" i="33" s="1"/>
  <c r="AJ67" i="45" a="1"/>
  <c r="AJ67" i="45" s="1"/>
  <c r="AJ66" i="45" s="1"/>
  <c r="AM56" i="33" a="1"/>
  <c r="AM56" i="33" s="1"/>
  <c r="AM54" i="33" s="1"/>
  <c r="AH34" i="44" a="1"/>
  <c r="AH34" i="44" s="1"/>
  <c r="AO103" i="33" a="1"/>
  <c r="AO103" i="33" s="1"/>
  <c r="AN73" i="44" a="1"/>
  <c r="AN73" i="44" s="1"/>
  <c r="X21" i="41"/>
  <c r="AO74" i="41" a="1"/>
  <c r="AO74" i="41" s="1"/>
  <c r="AU100" i="47" a="1"/>
  <c r="AU100" i="47" s="1"/>
  <c r="Q40" i="33" a="1"/>
  <c r="Q40" i="33" s="1"/>
  <c r="Q39" i="33" s="1"/>
  <c r="AG55" i="33" a="1"/>
  <c r="AG55" i="33" s="1"/>
  <c r="AO46" i="33" a="1"/>
  <c r="AO46" i="33" s="1"/>
  <c r="AL11" i="33" a="1"/>
  <c r="AL11" i="33" s="1"/>
  <c r="AD20" i="44" a="1"/>
  <c r="AD20" i="44" s="1"/>
  <c r="AV79" i="47" a="1"/>
  <c r="AV79" i="47" s="1"/>
  <c r="AV78" i="47" s="1"/>
  <c r="AK85" i="45" a="1"/>
  <c r="AK85" i="45" s="1"/>
  <c r="H86" i="45" a="1"/>
  <c r="H86" i="45" s="1"/>
  <c r="K70" i="45" a="1"/>
  <c r="K70" i="45" s="1"/>
  <c r="S95" i="33" a="1"/>
  <c r="S95" i="33" s="1"/>
  <c r="AJ46" i="44" a="1"/>
  <c r="AJ46" i="44" s="1"/>
  <c r="AJ45" i="44" s="1"/>
  <c r="U22" i="45" a="1"/>
  <c r="U22" i="45" s="1"/>
  <c r="C88" i="46" a="1"/>
  <c r="C88" i="46" s="1"/>
  <c r="C77" i="43" a="1"/>
  <c r="C77" i="43" s="1"/>
  <c r="I50" i="41" a="1"/>
  <c r="I50" i="41" s="1"/>
  <c r="AG29" i="44" a="1"/>
  <c r="AG29" i="44" s="1"/>
  <c r="P88" i="44" a="1"/>
  <c r="P88" i="44" s="1"/>
  <c r="AJ31" i="45" a="1"/>
  <c r="AJ31" i="45" s="1"/>
  <c r="AG26" i="44" a="1"/>
  <c r="AG26" i="44" s="1"/>
  <c r="P86" i="44" a="1"/>
  <c r="P86" i="44" s="1"/>
  <c r="P35" i="44" a="1"/>
  <c r="P35" i="44" s="1"/>
  <c r="AG10" i="44" a="1"/>
  <c r="AG10" i="44" s="1"/>
  <c r="AH71" i="33" a="1"/>
  <c r="AH71" i="33" s="1"/>
  <c r="I50" i="45" a="1"/>
  <c r="I50" i="45" s="1"/>
  <c r="AG32" i="33" a="1"/>
  <c r="AG32" i="33" s="1"/>
  <c r="AO53" i="33" a="1"/>
  <c r="AO53" i="33" s="1"/>
  <c r="V88" i="45" a="1"/>
  <c r="V88" i="45" s="1"/>
  <c r="Z44" i="33" a="1"/>
  <c r="Z44" i="33" s="1"/>
  <c r="Z42" i="33" s="1"/>
  <c r="AN20" i="45" a="1"/>
  <c r="AN20" i="45" s="1"/>
  <c r="AN18" i="45" s="1"/>
  <c r="AE28" i="33" a="1"/>
  <c r="AE28" i="33" s="1"/>
  <c r="K37" i="33" a="1"/>
  <c r="K37" i="33" s="1"/>
  <c r="AK75" i="46"/>
  <c r="AQ53" i="44" a="1"/>
  <c r="AQ53" i="44" s="1"/>
  <c r="S94" i="45" a="1"/>
  <c r="S94" i="45" s="1"/>
  <c r="AE15" i="46"/>
  <c r="AI91" i="44" a="1"/>
  <c r="AI91" i="44" s="1"/>
  <c r="V77" i="45" a="1"/>
  <c r="V77" i="45" s="1"/>
  <c r="AN26" i="47" a="1"/>
  <c r="AN26" i="47" s="1"/>
  <c r="AF87" i="46"/>
  <c r="AQ89" i="33" a="1"/>
  <c r="AQ89" i="33" s="1"/>
  <c r="C97" i="47" a="1"/>
  <c r="C97" i="47" s="1"/>
  <c r="A97" i="47" s="1"/>
  <c r="M62" i="33" a="1"/>
  <c r="M62" i="33" s="1"/>
  <c r="AI79" i="33" a="1"/>
  <c r="AI79" i="33" s="1"/>
  <c r="J80" i="45" a="1"/>
  <c r="J80" i="45" s="1"/>
  <c r="AN11" i="41" a="1"/>
  <c r="AN11" i="41" s="1"/>
  <c r="V59" i="44" a="1"/>
  <c r="V59" i="44" s="1"/>
  <c r="C64" i="45" a="1"/>
  <c r="C64" i="45" s="1"/>
  <c r="AI26" i="44" a="1"/>
  <c r="AI26" i="44" s="1"/>
  <c r="AC79" i="33" a="1"/>
  <c r="AC79" i="33" s="1"/>
  <c r="O61" i="33" a="1"/>
  <c r="O61" i="33" s="1"/>
  <c r="AB73" i="44" a="1"/>
  <c r="AB73" i="44" s="1"/>
  <c r="AU82" i="46" a="1"/>
  <c r="AU82" i="46" s="1"/>
  <c r="AR17" i="44" a="1"/>
  <c r="AR17" i="44" s="1"/>
  <c r="AV80" i="41" a="1"/>
  <c r="AV80" i="41" s="1"/>
  <c r="H76" i="44" a="1"/>
  <c r="H76" i="44" s="1"/>
  <c r="AG35" i="45" a="1"/>
  <c r="AG35" i="45" s="1"/>
  <c r="AV52" i="41" a="1"/>
  <c r="AV52" i="41" s="1"/>
  <c r="H38" i="33" a="1"/>
  <c r="H38" i="33" s="1"/>
  <c r="O83" i="44" a="1"/>
  <c r="O83" i="44" s="1"/>
  <c r="P62" i="33" a="1"/>
  <c r="P62" i="33" s="1"/>
  <c r="T40" i="45" a="1"/>
  <c r="T40" i="45" s="1"/>
  <c r="C46" i="45" a="1"/>
  <c r="C46" i="45" s="1"/>
  <c r="A46" i="45" s="1"/>
  <c r="Y52" i="44" a="1"/>
  <c r="Y52" i="44" s="1"/>
  <c r="Y51" i="44" s="1"/>
  <c r="AH37" i="44" a="1"/>
  <c r="AH37" i="44" s="1"/>
  <c r="M11" i="33" a="1"/>
  <c r="M11" i="33" s="1"/>
  <c r="AV94" i="41" a="1"/>
  <c r="AV94" i="41" s="1"/>
  <c r="I68" i="43" a="1"/>
  <c r="I68" i="43" s="1"/>
  <c r="Z67" i="33" a="1"/>
  <c r="Z67" i="33" s="1"/>
  <c r="E86" i="44" a="1"/>
  <c r="E86" i="44" s="1"/>
  <c r="AI20" i="33" a="1"/>
  <c r="AI20" i="33" s="1"/>
  <c r="AU89" i="46" a="1"/>
  <c r="AU89" i="46" s="1"/>
  <c r="R102" i="46"/>
  <c r="AJ29" i="33" a="1"/>
  <c r="AJ29" i="33" s="1"/>
  <c r="F17" i="45" a="1"/>
  <c r="F17" i="45" s="1"/>
  <c r="H22" i="33" a="1"/>
  <c r="H22" i="33" s="1"/>
  <c r="H21" i="33" s="1"/>
  <c r="AR23" i="44" a="1"/>
  <c r="AR23" i="44" s="1"/>
  <c r="AI38" i="45" a="1"/>
  <c r="AI38" i="45" s="1"/>
  <c r="AA96" i="41"/>
  <c r="T95" i="33" a="1"/>
  <c r="T95" i="33" s="1"/>
  <c r="AI49" i="44" a="1"/>
  <c r="AI49" i="44" s="1"/>
  <c r="X37" i="44" a="1"/>
  <c r="X37" i="44" s="1"/>
  <c r="X36" i="44" s="1"/>
  <c r="W10" i="44" a="1"/>
  <c r="W10" i="44" s="1"/>
  <c r="AV61" i="46" a="1"/>
  <c r="AV61" i="46" s="1"/>
  <c r="O11" i="45" a="1"/>
  <c r="O11" i="45" s="1"/>
  <c r="K28" i="45" a="1"/>
  <c r="K28" i="45" s="1"/>
  <c r="AN19" i="44" a="1"/>
  <c r="AN19" i="44" s="1"/>
  <c r="G34" i="45" a="1"/>
  <c r="G34" i="45" s="1"/>
  <c r="AN34" i="43" a="1"/>
  <c r="AN34" i="43" s="1"/>
  <c r="AA57" i="43"/>
  <c r="AI32" i="44" a="1"/>
  <c r="AI32" i="44" s="1"/>
  <c r="X53" i="44" a="1"/>
  <c r="X53" i="44" s="1"/>
  <c r="S56" i="33" a="1"/>
  <c r="S56" i="33" s="1"/>
  <c r="E16" i="45" a="1"/>
  <c r="E16" i="45" s="1"/>
  <c r="G58" i="45" a="1"/>
  <c r="G58" i="45" s="1"/>
  <c r="X70" i="44" a="1"/>
  <c r="X70" i="44" s="1"/>
  <c r="I58" i="46" a="1"/>
  <c r="I58" i="46" s="1"/>
  <c r="Y49" i="33" a="1"/>
  <c r="Y49" i="33" s="1"/>
  <c r="AU52" i="47" a="1"/>
  <c r="AU52" i="47" s="1"/>
  <c r="I55" i="33" a="1"/>
  <c r="I55" i="33" s="1"/>
  <c r="AQ51" i="46"/>
  <c r="N48" i="46"/>
  <c r="O87" i="43"/>
  <c r="AK103" i="44" a="1"/>
  <c r="AK103" i="44" s="1"/>
  <c r="AG83" i="33" a="1"/>
  <c r="AG83" i="33" s="1"/>
  <c r="AG81" i="33" s="1"/>
  <c r="AM77" i="33" a="1"/>
  <c r="AM77" i="33" s="1"/>
  <c r="Q16" i="45" a="1"/>
  <c r="Q16" i="45" s="1"/>
  <c r="AK53" i="45" a="1"/>
  <c r="AK53" i="45" s="1"/>
  <c r="AN11" i="43" a="1"/>
  <c r="AN11" i="43" s="1"/>
  <c r="AQ65" i="44" a="1"/>
  <c r="AQ65" i="44" s="1"/>
  <c r="X38" i="33" a="1"/>
  <c r="X38" i="33" s="1"/>
  <c r="F17" i="33" a="1"/>
  <c r="F17" i="33" s="1"/>
  <c r="F15" i="33" s="1"/>
  <c r="I52" i="41" a="1"/>
  <c r="I52" i="41" s="1"/>
  <c r="AC26" i="45" a="1"/>
  <c r="AC26" i="45" s="1"/>
  <c r="AU89" i="43" a="1"/>
  <c r="AU89" i="43" s="1"/>
  <c r="AI47" i="44" a="1"/>
  <c r="AI47" i="44" s="1"/>
  <c r="AV68" i="41" a="1"/>
  <c r="AV68" i="41" s="1"/>
  <c r="I10" i="46" a="1"/>
  <c r="I10" i="46" s="1"/>
  <c r="AU49" i="43" a="1"/>
  <c r="AU49" i="43" s="1"/>
  <c r="N26" i="45" a="1"/>
  <c r="N26" i="45" s="1"/>
  <c r="AJ61" i="33" a="1"/>
  <c r="AJ61" i="33" s="1"/>
  <c r="AN73" i="46" a="1"/>
  <c r="AN73" i="46" s="1"/>
  <c r="AO32" i="41" a="1"/>
  <c r="AO32" i="41" s="1"/>
  <c r="AG68" i="44" a="1"/>
  <c r="AG68" i="44" s="1"/>
  <c r="AG66" i="44" s="1"/>
  <c r="AB25" i="45" a="1"/>
  <c r="AB25" i="45" s="1"/>
  <c r="U49" i="33" a="1"/>
  <c r="U49" i="33" s="1"/>
  <c r="E68" i="33" a="1"/>
  <c r="E68" i="33" s="1"/>
  <c r="AJ93" i="43"/>
  <c r="H32" i="33" a="1"/>
  <c r="H32" i="33" s="1"/>
  <c r="T73" i="45" a="1"/>
  <c r="T73" i="45" s="1"/>
  <c r="M26" i="44" a="1"/>
  <c r="M26" i="44" s="1"/>
  <c r="U16" i="33" a="1"/>
  <c r="U16" i="33" s="1"/>
  <c r="AN94" i="43" a="1"/>
  <c r="AN94" i="43" s="1"/>
  <c r="AE23" i="44" a="1"/>
  <c r="AE23" i="44" s="1"/>
  <c r="AO38" i="46" a="1"/>
  <c r="AO38" i="46" s="1"/>
  <c r="AO77" i="46" a="1"/>
  <c r="AO77" i="46" s="1"/>
  <c r="N23" i="45" a="1"/>
  <c r="N23" i="45" s="1"/>
  <c r="W77" i="45" a="1"/>
  <c r="W77" i="45" s="1"/>
  <c r="S64" i="33" a="1"/>
  <c r="S64" i="33" s="1"/>
  <c r="V103" i="44" a="1"/>
  <c r="V103" i="44" s="1"/>
  <c r="AF73" i="33" a="1"/>
  <c r="AF73" i="33" s="1"/>
  <c r="AR52" i="44" a="1"/>
  <c r="AR52" i="44" s="1"/>
  <c r="Y38" i="44" a="1"/>
  <c r="Y38" i="44" s="1"/>
  <c r="V54" i="43"/>
  <c r="E56" i="45" a="1"/>
  <c r="E56" i="45" s="1"/>
  <c r="AU79" i="43" a="1"/>
  <c r="AU79" i="43" s="1"/>
  <c r="AO44" i="47" a="1"/>
  <c r="AO44" i="47" s="1"/>
  <c r="AN71" i="33" a="1"/>
  <c r="AN71" i="33" s="1"/>
  <c r="AC64" i="33" a="1"/>
  <c r="AC64" i="33" s="1"/>
  <c r="AU62" i="46" a="1"/>
  <c r="AU62" i="46" s="1"/>
  <c r="J20" i="45" a="1"/>
  <c r="J20" i="45" s="1"/>
  <c r="AI65" i="44" a="1"/>
  <c r="AI65" i="44" s="1"/>
  <c r="AN47" i="43" a="1"/>
  <c r="AN47" i="43" s="1"/>
  <c r="G17" i="45" a="1"/>
  <c r="G17" i="45" s="1"/>
  <c r="S50" i="45" a="1"/>
  <c r="S50" i="45" s="1"/>
  <c r="Q50" i="44" a="1"/>
  <c r="Q50" i="44" s="1"/>
  <c r="I98" i="33" a="1"/>
  <c r="I98" i="33" s="1"/>
  <c r="AM49" i="45" a="1"/>
  <c r="AM49" i="45" s="1"/>
  <c r="C74" i="42" a="1"/>
  <c r="C74" i="42" s="1"/>
  <c r="U28" i="45" a="1"/>
  <c r="U28" i="45" s="1"/>
  <c r="V60" i="41"/>
  <c r="AP71" i="33" a="1"/>
  <c r="AP71" i="33" s="1"/>
  <c r="AL86" i="44" a="1"/>
  <c r="AL86" i="44" s="1"/>
  <c r="I20" i="47" a="1"/>
  <c r="I20" i="47" s="1"/>
  <c r="K34" i="33" a="1"/>
  <c r="K34" i="33" s="1"/>
  <c r="AQ52" i="44" a="1"/>
  <c r="AQ52" i="44" s="1"/>
  <c r="I22" i="41" a="1"/>
  <c r="I22" i="41" s="1"/>
  <c r="V53" i="33" a="1"/>
  <c r="V53" i="33" s="1"/>
  <c r="E77" i="44" a="1"/>
  <c r="E77" i="44" s="1"/>
  <c r="AQ23" i="33" a="1"/>
  <c r="AQ23" i="33" s="1"/>
  <c r="Y73" i="44" a="1"/>
  <c r="Y73" i="44" s="1"/>
  <c r="AO47" i="46" a="1"/>
  <c r="AO47" i="46" s="1"/>
  <c r="M94" i="44" a="1"/>
  <c r="M94" i="44" s="1"/>
  <c r="AI70" i="33" a="1"/>
  <c r="AI70" i="33" s="1"/>
  <c r="AV74" i="47" a="1"/>
  <c r="AV74" i="47" s="1"/>
  <c r="AD104" i="33" a="1"/>
  <c r="AD104" i="33" s="1"/>
  <c r="AR40" i="45" a="1"/>
  <c r="AR40" i="45" s="1"/>
  <c r="AL82" i="44" a="1"/>
  <c r="AL82" i="44" s="1"/>
  <c r="AB69" i="41"/>
  <c r="J101" i="44" a="1"/>
  <c r="J101" i="44" s="1"/>
  <c r="K10" i="45" a="1"/>
  <c r="K10" i="45" s="1"/>
  <c r="G38" i="44" a="1"/>
  <c r="G38" i="44" s="1"/>
  <c r="O49" i="33" a="1"/>
  <c r="O49" i="33" s="1"/>
  <c r="AR24" i="46"/>
  <c r="AV103" i="43" a="1"/>
  <c r="AV103" i="43" s="1"/>
  <c r="AI103" i="44" a="1"/>
  <c r="AI103" i="44" s="1"/>
  <c r="O62" i="33" a="1"/>
  <c r="O62" i="33" s="1"/>
  <c r="AN41" i="44" a="1"/>
  <c r="AN41" i="44" s="1"/>
  <c r="X100" i="44" a="1"/>
  <c r="X100" i="44" s="1"/>
  <c r="M67" i="33" a="1"/>
  <c r="M67" i="33" s="1"/>
  <c r="AK20" i="33" a="1"/>
  <c r="AK20" i="33" s="1"/>
  <c r="AL44" i="45" a="1"/>
  <c r="AL44" i="45" s="1"/>
  <c r="AU83" i="43" a="1"/>
  <c r="AU83" i="43" s="1"/>
  <c r="W62" i="45" a="1"/>
  <c r="W62" i="45" s="1"/>
  <c r="W60" i="45" s="1"/>
  <c r="AM48" i="43"/>
  <c r="R55" i="45" a="1"/>
  <c r="R55" i="45" s="1"/>
  <c r="R54" i="45" s="1"/>
  <c r="AI62" i="33" a="1"/>
  <c r="AI62" i="33" s="1"/>
  <c r="AB59" i="44" a="1"/>
  <c r="AB59" i="44" s="1"/>
  <c r="AC41" i="45" a="1"/>
  <c r="AC41" i="45" s="1"/>
  <c r="Q70" i="45" a="1"/>
  <c r="Q70" i="45" s="1"/>
  <c r="AD37" i="44" a="1"/>
  <c r="AD37" i="44" s="1"/>
  <c r="H97" i="45" a="1"/>
  <c r="H97" i="45" s="1"/>
  <c r="AO31" i="33" a="1"/>
  <c r="AO31" i="33" s="1"/>
  <c r="O86" i="33" a="1"/>
  <c r="O86" i="33" s="1"/>
  <c r="AI104" i="33" a="1"/>
  <c r="AI104" i="33" s="1"/>
  <c r="AI102" i="33" s="1"/>
  <c r="E76" i="33" a="1"/>
  <c r="E76" i="33" s="1"/>
  <c r="K41" i="33" a="1"/>
  <c r="K41" i="33" s="1"/>
  <c r="AR43" i="33" a="1"/>
  <c r="AR43" i="33" s="1"/>
  <c r="AO94" i="44" a="1"/>
  <c r="AO94" i="44" s="1"/>
  <c r="K38" i="33" a="1"/>
  <c r="K38" i="33" s="1"/>
  <c r="AL23" i="44" a="1"/>
  <c r="AL23" i="44" s="1"/>
  <c r="AF82" i="33" a="1"/>
  <c r="AF82" i="33" s="1"/>
  <c r="N94" i="45" a="1"/>
  <c r="N94" i="45" s="1"/>
  <c r="H70" i="44" a="1"/>
  <c r="H70" i="44" s="1"/>
  <c r="H69" i="44" s="1"/>
  <c r="AN38" i="44" a="1"/>
  <c r="AN38" i="44" s="1"/>
  <c r="AE46" i="44" a="1"/>
  <c r="AE46" i="44" s="1"/>
  <c r="M76" i="44" a="1"/>
  <c r="M76" i="44" s="1"/>
  <c r="AI82" i="44" a="1"/>
  <c r="AI82" i="44" s="1"/>
  <c r="E77" i="33" a="1"/>
  <c r="E77" i="33" s="1"/>
  <c r="F101" i="45" a="1"/>
  <c r="F101" i="45" s="1"/>
  <c r="C70" i="44" a="1"/>
  <c r="C70" i="44" s="1"/>
  <c r="C34" i="33" a="1"/>
  <c r="C34" i="33" s="1"/>
  <c r="A34" i="33" s="1"/>
  <c r="W41" i="45" a="1"/>
  <c r="W41" i="45" s="1"/>
  <c r="AD53" i="33" a="1"/>
  <c r="AD53" i="33" s="1"/>
  <c r="H31" i="45" a="1"/>
  <c r="H31" i="45" s="1"/>
  <c r="AP65" i="33" a="1"/>
  <c r="AP65" i="33" s="1"/>
  <c r="G55" i="33" a="1"/>
  <c r="G55" i="33" s="1"/>
  <c r="Q16" i="44" a="1"/>
  <c r="Q16" i="44" s="1"/>
  <c r="AP95" i="33" a="1"/>
  <c r="AP95" i="33" s="1"/>
  <c r="AQ55" i="33" a="1"/>
  <c r="AQ55" i="33" s="1"/>
  <c r="Y100" i="33" a="1"/>
  <c r="Y100" i="33" s="1"/>
  <c r="AN49" i="44" a="1"/>
  <c r="AN49" i="44" s="1"/>
  <c r="AG101" i="33" a="1"/>
  <c r="AG101" i="33" s="1"/>
  <c r="H82" i="45" a="1"/>
  <c r="H82" i="45" s="1"/>
  <c r="H81" i="45" s="1"/>
  <c r="X24" i="46"/>
  <c r="O77" i="33" a="1"/>
  <c r="O77" i="33" s="1"/>
  <c r="AL34" i="33" a="1"/>
  <c r="AL34" i="33" s="1"/>
  <c r="AR101" i="33" a="1"/>
  <c r="AR101" i="33" s="1"/>
  <c r="F62" i="45" a="1"/>
  <c r="F62" i="45" s="1"/>
  <c r="AD79" i="33" a="1"/>
  <c r="AD79" i="33" s="1"/>
  <c r="M28" i="33" a="1"/>
  <c r="M28" i="33" s="1"/>
  <c r="M73" i="45" a="1"/>
  <c r="M73" i="45" s="1"/>
  <c r="X66" i="47"/>
  <c r="I67" i="47" a="1"/>
  <c r="I67" i="47" s="1"/>
  <c r="G26" i="45" a="1"/>
  <c r="G26" i="45" s="1"/>
  <c r="K89" i="45" a="1"/>
  <c r="K89" i="45" s="1"/>
  <c r="H89" i="44" a="1"/>
  <c r="H89" i="44" s="1"/>
  <c r="AO22" i="45" a="1"/>
  <c r="AO22" i="45" s="1"/>
  <c r="AA21" i="43"/>
  <c r="X88" i="45" a="1"/>
  <c r="X88" i="45" s="1"/>
  <c r="C59" i="43" a="1"/>
  <c r="C59" i="43" s="1"/>
  <c r="S55" i="45" a="1"/>
  <c r="S55" i="45" s="1"/>
  <c r="AO74" i="33" a="1"/>
  <c r="AO74" i="33" s="1"/>
  <c r="AD67" i="33" a="1"/>
  <c r="AD67" i="33" s="1"/>
  <c r="L50" i="33" a="1"/>
  <c r="L50" i="33" s="1"/>
  <c r="AF20" i="45" a="1"/>
  <c r="AF20" i="45" s="1"/>
  <c r="F61" i="44" a="1"/>
  <c r="F61" i="44" s="1"/>
  <c r="AV31" i="43" a="1"/>
  <c r="AV31" i="43" s="1"/>
  <c r="AV30" i="43" s="1"/>
  <c r="AO34" i="41" a="1"/>
  <c r="AO34" i="41" s="1"/>
  <c r="AV43" i="47" a="1"/>
  <c r="AV43" i="47" s="1"/>
  <c r="AF94" i="45" a="1"/>
  <c r="AF94" i="45" s="1"/>
  <c r="N34" i="45" a="1"/>
  <c r="N34" i="45" s="1"/>
  <c r="AN34" i="45" a="1"/>
  <c r="AN34" i="45" s="1"/>
  <c r="AJ23" i="44" a="1"/>
  <c r="AJ23" i="44" s="1"/>
  <c r="K41" i="45" a="1"/>
  <c r="K41" i="45" s="1"/>
  <c r="AO23" i="33" a="1"/>
  <c r="AO23" i="33" s="1"/>
  <c r="Q20" i="33" a="1"/>
  <c r="Q20" i="33" s="1"/>
  <c r="AE82" i="44" a="1"/>
  <c r="AE82" i="44" s="1"/>
  <c r="AJ62" i="45" a="1"/>
  <c r="AJ62" i="45" s="1"/>
  <c r="AD43" i="33" a="1"/>
  <c r="AD43" i="33" s="1"/>
  <c r="U31" i="44" a="1"/>
  <c r="U31" i="44" s="1"/>
  <c r="AO68" i="47" a="1"/>
  <c r="AO68" i="47" s="1"/>
  <c r="C100" i="42" a="1"/>
  <c r="C100" i="42" s="1"/>
  <c r="H67" i="44" a="1"/>
  <c r="H67" i="44" s="1"/>
  <c r="AU25" i="47" a="1"/>
  <c r="AU25" i="47" s="1"/>
  <c r="W38" i="33" a="1"/>
  <c r="W38" i="33" s="1"/>
  <c r="AO79" i="46" a="1"/>
  <c r="AO79" i="46" s="1"/>
  <c r="AL65" i="44" a="1"/>
  <c r="AL65" i="44" s="1"/>
  <c r="AL63" i="44" s="1"/>
  <c r="AJ73" i="33" a="1"/>
  <c r="AJ73" i="33" s="1"/>
  <c r="L91" i="33" a="1"/>
  <c r="L91" i="33" s="1"/>
  <c r="J67" i="44" a="1"/>
  <c r="J67" i="44" s="1"/>
  <c r="Y17" i="33" a="1"/>
  <c r="Y17" i="33" s="1"/>
  <c r="X93" i="43"/>
  <c r="Q101" i="44" a="1"/>
  <c r="Q101" i="44" s="1"/>
  <c r="AM74" i="33" a="1"/>
  <c r="AM74" i="33" s="1"/>
  <c r="I28" i="44" a="1"/>
  <c r="I28" i="44" s="1"/>
  <c r="H91" i="44" a="1"/>
  <c r="H91" i="44" s="1"/>
  <c r="AP91" i="33" a="1"/>
  <c r="AP91" i="33" s="1"/>
  <c r="AP100" i="44" a="1"/>
  <c r="AP100" i="44" s="1"/>
  <c r="Y97" i="33" a="1"/>
  <c r="Y97" i="33" s="1"/>
  <c r="AD52" i="33" a="1"/>
  <c r="AD52" i="33" s="1"/>
  <c r="AO44" i="46" a="1"/>
  <c r="AO44" i="46" s="1"/>
  <c r="AC86" i="45" a="1"/>
  <c r="AC86" i="45" s="1"/>
  <c r="AB80" i="45" a="1"/>
  <c r="AB80" i="45" s="1"/>
  <c r="O92" i="33" a="1"/>
  <c r="O92" i="33" s="1"/>
  <c r="S89" i="45" a="1"/>
  <c r="S89" i="45" s="1"/>
  <c r="AR83" i="33" a="1"/>
  <c r="AR83" i="33" s="1"/>
  <c r="I29" i="45" a="1"/>
  <c r="I29" i="45" s="1"/>
  <c r="F59" i="45" a="1"/>
  <c r="F59" i="45" s="1"/>
  <c r="AR102" i="46"/>
  <c r="J37" i="45" a="1"/>
  <c r="J37" i="45" s="1"/>
  <c r="L37" i="33" a="1"/>
  <c r="L37" i="33" s="1"/>
  <c r="L79" i="45" a="1"/>
  <c r="L79" i="45" s="1"/>
  <c r="AO49" i="45" a="1"/>
  <c r="AO49" i="45" s="1"/>
  <c r="Q85" i="33" a="1"/>
  <c r="Q85" i="33" s="1"/>
  <c r="AH16" i="33" a="1"/>
  <c r="AH16" i="33" s="1"/>
  <c r="U94" i="44" a="1"/>
  <c r="U94" i="44" s="1"/>
  <c r="AF43" i="45" a="1"/>
  <c r="AF43" i="45" s="1"/>
  <c r="U44" i="44" a="1"/>
  <c r="U44" i="44" s="1"/>
  <c r="AR17" i="33" a="1"/>
  <c r="AR17" i="33" s="1"/>
  <c r="E85" i="33" a="1"/>
  <c r="E85" i="33" s="1"/>
  <c r="Q25" i="45" a="1"/>
  <c r="Q25" i="45" s="1"/>
  <c r="AV38" i="47" a="1"/>
  <c r="AV38" i="47" s="1"/>
  <c r="AM28" i="44" a="1"/>
  <c r="AM28" i="44" s="1"/>
  <c r="AG82" i="45" a="1"/>
  <c r="AG82" i="45" s="1"/>
  <c r="AP94" i="45" a="1"/>
  <c r="AP94" i="45" s="1"/>
  <c r="AQ20" i="33" a="1"/>
  <c r="AQ20" i="33" s="1"/>
  <c r="AR82" i="33" a="1"/>
  <c r="AR82" i="33" s="1"/>
  <c r="AR81" i="33" s="1"/>
  <c r="AC64" i="45" a="1"/>
  <c r="AC64" i="45" s="1"/>
  <c r="N71" i="44" a="1"/>
  <c r="N71" i="44" s="1"/>
  <c r="S68" i="45" a="1"/>
  <c r="S68" i="45" s="1"/>
  <c r="S66" i="45" s="1"/>
  <c r="R99" i="43"/>
  <c r="AN67" i="41" a="1"/>
  <c r="AN67" i="41" s="1"/>
  <c r="F65" i="33" a="1"/>
  <c r="F65" i="33" s="1"/>
  <c r="Q75" i="41"/>
  <c r="I89" i="33" a="1"/>
  <c r="I89" i="33" s="1"/>
  <c r="AC41" i="33" a="1"/>
  <c r="AC41" i="33" s="1"/>
  <c r="H34" i="44" a="1"/>
  <c r="H34" i="44" s="1"/>
  <c r="I58" i="33" a="1"/>
  <c r="I58" i="33" s="1"/>
  <c r="U100" i="44" a="1"/>
  <c r="U100" i="44" s="1"/>
  <c r="C98" i="42" a="1"/>
  <c r="C98" i="42" s="1"/>
  <c r="AE56" i="33" a="1"/>
  <c r="AE56" i="33" s="1"/>
  <c r="AQ62" i="45" a="1"/>
  <c r="AQ62" i="45" s="1"/>
  <c r="Z88" i="33" a="1"/>
  <c r="Z88" i="33" s="1"/>
  <c r="AN62" i="43" a="1"/>
  <c r="AN62" i="43" s="1"/>
  <c r="C95" i="46" a="1"/>
  <c r="C95" i="46" s="1"/>
  <c r="S29" i="44" a="1"/>
  <c r="S29" i="44" s="1"/>
  <c r="AO23" i="43" a="1"/>
  <c r="AO23" i="43" s="1"/>
  <c r="AE55" i="33" a="1"/>
  <c r="AE55" i="33" s="1"/>
  <c r="AC77" i="45" a="1"/>
  <c r="AC77" i="45" s="1"/>
  <c r="AP49" i="33" a="1"/>
  <c r="AP49" i="33" s="1"/>
  <c r="C97" i="46" a="1"/>
  <c r="C97" i="46" s="1"/>
  <c r="K88" i="45" a="1"/>
  <c r="K88" i="45" s="1"/>
  <c r="AD35" i="44" a="1"/>
  <c r="AD35" i="44" s="1"/>
  <c r="U68" i="33" a="1"/>
  <c r="U68" i="33" s="1"/>
  <c r="AO103" i="46" a="1"/>
  <c r="AO103" i="46" s="1"/>
  <c r="U23" i="44" a="1"/>
  <c r="U23" i="44" s="1"/>
  <c r="AU97" i="41" a="1"/>
  <c r="AU97" i="41" s="1"/>
  <c r="T68" i="33" a="1"/>
  <c r="T68" i="33" s="1"/>
  <c r="T66" i="33" s="1"/>
  <c r="M68" i="33" a="1"/>
  <c r="M68" i="33" s="1"/>
  <c r="H29" i="33" a="1"/>
  <c r="H29" i="33" s="1"/>
  <c r="K53" i="33" a="1"/>
  <c r="K53" i="33" s="1"/>
  <c r="AK11" i="45" a="1"/>
  <c r="AK11" i="45" s="1"/>
  <c r="AO89" i="44" a="1"/>
  <c r="AO89" i="44" s="1"/>
  <c r="C44" i="42" a="1"/>
  <c r="C44" i="42" s="1"/>
  <c r="AN44" i="45" a="1"/>
  <c r="AN44" i="45" s="1"/>
  <c r="AO64" i="43" a="1"/>
  <c r="AO64" i="43" s="1"/>
  <c r="AL77" i="33" a="1"/>
  <c r="AL77" i="33" s="1"/>
  <c r="O56" i="33" a="1"/>
  <c r="O56" i="33" s="1"/>
  <c r="AU32" i="41" a="1"/>
  <c r="AU32" i="41" s="1"/>
  <c r="AI17" i="33" a="1"/>
  <c r="AI17" i="33" s="1"/>
  <c r="AE74" i="33" a="1"/>
  <c r="AE74" i="33" s="1"/>
  <c r="O104" i="45" a="1"/>
  <c r="O104" i="45" s="1"/>
  <c r="L78" i="47"/>
  <c r="AE67" i="44" a="1"/>
  <c r="AE67" i="44" s="1"/>
  <c r="AD26" i="33" a="1"/>
  <c r="AD26" i="33" s="1"/>
  <c r="E85" i="45" a="1"/>
  <c r="E85" i="45" s="1"/>
  <c r="AC58" i="33" a="1"/>
  <c r="AC58" i="33" s="1"/>
  <c r="W96" i="43"/>
  <c r="AG49" i="45" a="1"/>
  <c r="AG49" i="45" s="1"/>
  <c r="AE53" i="33" a="1"/>
  <c r="AE53" i="33" s="1"/>
  <c r="AP44" i="45" a="1"/>
  <c r="AP44" i="45" s="1"/>
  <c r="AK47" i="45" a="1"/>
  <c r="AK47" i="45" s="1"/>
  <c r="AB32" i="44" a="1"/>
  <c r="AB32" i="44" s="1"/>
  <c r="AM68" i="33" a="1"/>
  <c r="AM68" i="33" s="1"/>
  <c r="AD104" i="44" a="1"/>
  <c r="AD104" i="44" s="1"/>
  <c r="O65" i="45" a="1"/>
  <c r="O65" i="45" s="1"/>
  <c r="T65" i="45" a="1"/>
  <c r="T65" i="45" s="1"/>
  <c r="AR26" i="44" a="1"/>
  <c r="AR26" i="44" s="1"/>
  <c r="P46" i="44" a="1"/>
  <c r="P46" i="44" s="1"/>
  <c r="P45" i="44" s="1"/>
  <c r="J83" i="45" a="1"/>
  <c r="J83" i="45" s="1"/>
  <c r="AK17" i="33" a="1"/>
  <c r="AK17" i="33" s="1"/>
  <c r="I46" i="43" a="1"/>
  <c r="I46" i="43" s="1"/>
  <c r="AO100" i="41" a="1"/>
  <c r="AO100" i="41" s="1"/>
  <c r="I11" i="47" a="1"/>
  <c r="I11" i="47" s="1"/>
  <c r="P98" i="44" a="1"/>
  <c r="P98" i="44" s="1"/>
  <c r="R19" i="45" a="1"/>
  <c r="R19" i="45" s="1"/>
  <c r="M64" i="33" a="1"/>
  <c r="M64" i="33" s="1"/>
  <c r="AF23" i="44" a="1"/>
  <c r="AF23" i="44" s="1"/>
  <c r="X104" i="44" a="1"/>
  <c r="X104" i="44" s="1"/>
  <c r="AN89" i="41" a="1"/>
  <c r="AN89" i="41" s="1"/>
  <c r="AK97" i="45" a="1"/>
  <c r="AK97" i="45" s="1"/>
  <c r="R10" i="45" a="1"/>
  <c r="R10" i="45" s="1"/>
  <c r="R22" i="45" a="1"/>
  <c r="R22" i="45" s="1"/>
  <c r="AR77" i="33" a="1"/>
  <c r="AR77" i="33" s="1"/>
  <c r="AR56" i="33" a="1"/>
  <c r="AR56" i="33" s="1"/>
  <c r="AM77" i="45" a="1"/>
  <c r="AM77" i="45" s="1"/>
  <c r="F53" i="44" a="1"/>
  <c r="F53" i="44" s="1"/>
  <c r="AU100" i="41" a="1"/>
  <c r="AU100" i="41" s="1"/>
  <c r="AJ47" i="33" a="1"/>
  <c r="AJ47" i="33" s="1"/>
  <c r="AA23" i="33" a="1"/>
  <c r="AA23" i="33" s="1"/>
  <c r="Y35" i="44" a="1"/>
  <c r="Y35" i="44" s="1"/>
  <c r="AL70" i="45" a="1"/>
  <c r="AL70" i="45" s="1"/>
  <c r="C49" i="42" a="1"/>
  <c r="C49" i="42" s="1"/>
  <c r="AL26" i="45" a="1"/>
  <c r="AL26" i="45" s="1"/>
  <c r="AB86" i="33" a="1"/>
  <c r="AB86" i="33" s="1"/>
  <c r="I31" i="41" a="1"/>
  <c r="I31" i="41" s="1"/>
  <c r="M103" i="44" a="1"/>
  <c r="M103" i="44" s="1"/>
  <c r="S15" i="46"/>
  <c r="AQ32" i="45" a="1"/>
  <c r="AQ32" i="45" s="1"/>
  <c r="R91" i="44" a="1"/>
  <c r="R91" i="44" s="1"/>
  <c r="R90" i="44" s="1"/>
  <c r="AL76" i="44" a="1"/>
  <c r="AL76" i="44" s="1"/>
  <c r="AO49" i="41" a="1"/>
  <c r="AO49" i="41" s="1"/>
  <c r="AJ92" i="45" a="1"/>
  <c r="AJ92" i="45" s="1"/>
  <c r="AQ29" i="45" a="1"/>
  <c r="AQ29" i="45" s="1"/>
  <c r="AQ27" i="45" s="1"/>
  <c r="X96" i="41"/>
  <c r="X98" i="33" a="1"/>
  <c r="X98" i="33" s="1"/>
  <c r="AE18" i="41"/>
  <c r="AO104" i="33" a="1"/>
  <c r="AO104" i="33" s="1"/>
  <c r="AR95" i="44" a="1"/>
  <c r="AR95" i="44" s="1"/>
  <c r="J49" i="45" a="1"/>
  <c r="J49" i="45" s="1"/>
  <c r="V82" i="45" a="1"/>
  <c r="V82" i="45" s="1"/>
  <c r="AI71" i="33" a="1"/>
  <c r="AI71" i="33" s="1"/>
  <c r="Q70" i="33" a="1"/>
  <c r="Q70" i="33" s="1"/>
  <c r="I26" i="43" a="1"/>
  <c r="I26" i="43" s="1"/>
  <c r="M55" i="45" a="1"/>
  <c r="M55" i="45" s="1"/>
  <c r="C17" i="46" a="1"/>
  <c r="C17" i="46" s="1"/>
  <c r="AF70" i="45" a="1"/>
  <c r="AF70" i="45" s="1"/>
  <c r="L98" i="33" a="1"/>
  <c r="L98" i="33" s="1"/>
  <c r="V17" i="45" a="1"/>
  <c r="V17" i="45" s="1"/>
  <c r="AV19" i="43" a="1"/>
  <c r="AV19" i="43" s="1"/>
  <c r="AV18" i="43" s="1"/>
  <c r="AF41" i="45" a="1"/>
  <c r="AF41" i="45" s="1"/>
  <c r="AE52" i="45" a="1"/>
  <c r="AE52" i="45" s="1"/>
  <c r="AE51" i="45" s="1"/>
  <c r="G34" i="33" a="1"/>
  <c r="G34" i="33" s="1"/>
  <c r="AK56" i="45" a="1"/>
  <c r="AK56" i="45" s="1"/>
  <c r="AK62" i="33" a="1"/>
  <c r="AK62" i="33" s="1"/>
  <c r="U37" i="45" a="1"/>
  <c r="U37" i="45" s="1"/>
  <c r="AF32" i="45" a="1"/>
  <c r="AF32" i="45" s="1"/>
  <c r="AG56" i="33" a="1"/>
  <c r="AG56" i="33" s="1"/>
  <c r="AJ52" i="44" a="1"/>
  <c r="AJ52" i="44" s="1"/>
  <c r="AU43" i="47" a="1"/>
  <c r="AU43" i="47" s="1"/>
  <c r="AE35" i="33" a="1"/>
  <c r="AE35" i="33" s="1"/>
  <c r="T29" i="44" a="1"/>
  <c r="T29" i="44" s="1"/>
  <c r="X32" i="45" a="1"/>
  <c r="X32" i="45" s="1"/>
  <c r="U32" i="44" a="1"/>
  <c r="U32" i="44" s="1"/>
  <c r="AK11" i="33" a="1"/>
  <c r="AK11" i="33" s="1"/>
  <c r="AK15" i="41"/>
  <c r="AG61" i="44" a="1"/>
  <c r="AG61" i="44" s="1"/>
  <c r="AG32" i="45" a="1"/>
  <c r="AG32" i="45" s="1"/>
  <c r="K24" i="43"/>
  <c r="S10" i="44" a="1"/>
  <c r="S10" i="44" s="1"/>
  <c r="F80" i="45" a="1"/>
  <c r="F80" i="45" s="1"/>
  <c r="M41" i="45" a="1"/>
  <c r="M41" i="45" s="1"/>
  <c r="V31" i="45" a="1"/>
  <c r="V31" i="45" s="1"/>
  <c r="AB38" i="33" a="1"/>
  <c r="AB38" i="33" s="1"/>
  <c r="AG50" i="33" a="1"/>
  <c r="AG50" i="33" s="1"/>
  <c r="N100" i="33" a="1"/>
  <c r="N100" i="33" s="1"/>
  <c r="U25" i="45" a="1"/>
  <c r="U25" i="45" s="1"/>
  <c r="E46" i="45" a="1"/>
  <c r="E46" i="45" s="1"/>
  <c r="AQ64" i="33" a="1"/>
  <c r="AQ64" i="33" s="1"/>
  <c r="K72" i="41"/>
  <c r="AU59" i="47" a="1"/>
  <c r="AU59" i="47" s="1"/>
  <c r="AU57" i="47" s="1"/>
  <c r="AL19" i="44" a="1"/>
  <c r="AL19" i="44" s="1"/>
  <c r="AJ25" i="44" a="1"/>
  <c r="AJ25" i="44" s="1"/>
  <c r="AJ24" i="44" s="1"/>
  <c r="AJ90" i="41"/>
  <c r="AG98" i="45" a="1"/>
  <c r="AG98" i="45" s="1"/>
  <c r="AN92" i="33" a="1"/>
  <c r="AN92" i="33" s="1"/>
  <c r="Y89" i="44" a="1"/>
  <c r="Y89" i="44" s="1"/>
  <c r="AU53" i="46" a="1"/>
  <c r="AU53" i="46" s="1"/>
  <c r="AM59" i="44" a="1"/>
  <c r="AM59" i="44" s="1"/>
  <c r="AA61" i="44" a="1"/>
  <c r="AA61" i="44" s="1"/>
  <c r="AA60" i="44" s="1"/>
  <c r="I56" i="43" a="1"/>
  <c r="I56" i="43" s="1"/>
  <c r="AC57" i="47"/>
  <c r="AF19" i="33" a="1"/>
  <c r="AF19" i="33" s="1"/>
  <c r="R67" i="44" a="1"/>
  <c r="R67" i="44" s="1"/>
  <c r="Q26" i="33" a="1"/>
  <c r="Q26" i="33" s="1"/>
  <c r="AV25" i="47" a="1"/>
  <c r="AV25" i="47" s="1"/>
  <c r="I32" i="44" a="1"/>
  <c r="I32" i="44" s="1"/>
  <c r="AN17" i="46" a="1"/>
  <c r="AN17" i="46" s="1"/>
  <c r="AR68" i="45" a="1"/>
  <c r="AR68" i="45" s="1"/>
  <c r="AJ80" i="45" a="1"/>
  <c r="AJ80" i="45" s="1"/>
  <c r="V71" i="33" a="1"/>
  <c r="V71" i="33" s="1"/>
  <c r="AJ50" i="45" a="1"/>
  <c r="AJ50" i="45" s="1"/>
  <c r="L97" i="33" a="1"/>
  <c r="L97" i="33" s="1"/>
  <c r="O37" i="33" a="1"/>
  <c r="O37" i="33" s="1"/>
  <c r="C17" i="33" a="1"/>
  <c r="C17" i="33" s="1"/>
  <c r="C38" i="45" a="1"/>
  <c r="C38" i="45" s="1"/>
  <c r="I16" i="41" a="1"/>
  <c r="I16" i="41" s="1"/>
  <c r="AF35" i="33" a="1"/>
  <c r="AF35" i="33" s="1"/>
  <c r="F28" i="44" a="1"/>
  <c r="F28" i="44" s="1"/>
  <c r="R73" i="45" a="1"/>
  <c r="R73" i="45" s="1"/>
  <c r="AJ55" i="44" a="1"/>
  <c r="AJ55" i="44" s="1"/>
  <c r="AO65" i="46" a="1"/>
  <c r="AO65" i="46" s="1"/>
  <c r="G67" i="33" a="1"/>
  <c r="G67" i="33" s="1"/>
  <c r="E22" i="33" a="1"/>
  <c r="E22" i="33" s="1"/>
  <c r="AD40" i="45" a="1"/>
  <c r="AD40" i="45" s="1"/>
  <c r="U62" i="33" a="1"/>
  <c r="U62" i="33" s="1"/>
  <c r="S31" i="33" a="1"/>
  <c r="S31" i="33" s="1"/>
  <c r="AL38" i="44" a="1"/>
  <c r="AL38" i="44" s="1"/>
  <c r="AL10" i="33" a="1"/>
  <c r="AL10" i="33" s="1"/>
  <c r="AL9" i="33" s="1"/>
  <c r="Z40" i="33" a="1"/>
  <c r="Z40" i="33" s="1"/>
  <c r="AJ30" i="43"/>
  <c r="H43" i="45" a="1"/>
  <c r="H43" i="45" s="1"/>
  <c r="I56" i="44" a="1"/>
  <c r="I56" i="44" s="1"/>
  <c r="Q65" i="33" a="1"/>
  <c r="Q65" i="33" s="1"/>
  <c r="R73" i="44" a="1"/>
  <c r="R73" i="44" s="1"/>
  <c r="AP66" i="47"/>
  <c r="AD97" i="45" a="1"/>
  <c r="AD97" i="45" s="1"/>
  <c r="R100" i="45" a="1"/>
  <c r="R100" i="45" s="1"/>
  <c r="AI31" i="44" a="1"/>
  <c r="AI31" i="44" s="1"/>
  <c r="AM53" i="44" a="1"/>
  <c r="AM53" i="44" s="1"/>
  <c r="AN10" i="46" a="1"/>
  <c r="AN10" i="46" s="1"/>
  <c r="AN95" i="43" a="1"/>
  <c r="AN95" i="43" s="1"/>
  <c r="O32" i="33" a="1"/>
  <c r="O32" i="33" s="1"/>
  <c r="S29" i="45" a="1"/>
  <c r="S29" i="45" s="1"/>
  <c r="AO77" i="47" a="1"/>
  <c r="AO77" i="47" s="1"/>
  <c r="F92" i="45" a="1"/>
  <c r="F92" i="45" s="1"/>
  <c r="S72" i="46"/>
  <c r="N10" i="33" a="1"/>
  <c r="N10" i="33" s="1"/>
  <c r="R23" i="44" a="1"/>
  <c r="R23" i="44" s="1"/>
  <c r="AR54" i="43"/>
  <c r="I83" i="43" a="1"/>
  <c r="I83" i="43" s="1"/>
  <c r="AN64" i="45" a="1"/>
  <c r="AN64" i="45" s="1"/>
  <c r="AI18" i="43"/>
  <c r="AF76" i="33" a="1"/>
  <c r="AF76" i="33" s="1"/>
  <c r="X85" i="44" a="1"/>
  <c r="X85" i="44" s="1"/>
  <c r="X52" i="33" a="1"/>
  <c r="X52" i="33" s="1"/>
  <c r="X51" i="33" s="1"/>
  <c r="T38" i="33" a="1"/>
  <c r="T38" i="33" s="1"/>
  <c r="AF34" i="33" a="1"/>
  <c r="AF34" i="33" s="1"/>
  <c r="C61" i="42" a="1"/>
  <c r="C61" i="42" s="1"/>
  <c r="A61" i="42" s="1"/>
  <c r="I68" i="33" a="1"/>
  <c r="I68" i="33" s="1"/>
  <c r="AO53" i="46" a="1"/>
  <c r="AO53" i="46" s="1"/>
  <c r="AD92" i="33" a="1"/>
  <c r="AD92" i="33" s="1"/>
  <c r="S74" i="44" a="1"/>
  <c r="S74" i="44" s="1"/>
  <c r="I44" i="33" a="1"/>
  <c r="I44" i="33" s="1"/>
  <c r="E64" i="33" a="1"/>
  <c r="E64" i="33" s="1"/>
  <c r="E63" i="33" s="1"/>
  <c r="AO31" i="46" a="1"/>
  <c r="AO31" i="46" s="1"/>
  <c r="AJ74" i="33" a="1"/>
  <c r="AJ74" i="33" s="1"/>
  <c r="AD68" i="33" a="1"/>
  <c r="AD68" i="33" s="1"/>
  <c r="AO73" i="46" a="1"/>
  <c r="AO73" i="46" s="1"/>
  <c r="AC23" i="45" a="1"/>
  <c r="AC23" i="45" s="1"/>
  <c r="C67" i="43" a="1"/>
  <c r="C67" i="43" s="1"/>
  <c r="Q45" i="47"/>
  <c r="AN64" i="47" a="1"/>
  <c r="AN64" i="47" s="1"/>
  <c r="S37" i="45" a="1"/>
  <c r="S37" i="45" s="1"/>
  <c r="J92" i="45" a="1"/>
  <c r="J92" i="45" s="1"/>
  <c r="AO71" i="46" a="1"/>
  <c r="AO71" i="46" s="1"/>
  <c r="C32" i="44" a="1"/>
  <c r="C32" i="44" s="1"/>
  <c r="L11" i="44" a="1"/>
  <c r="L11" i="44" s="1"/>
  <c r="AN37" i="44" a="1"/>
  <c r="AN37" i="44" s="1"/>
  <c r="U70" i="33" a="1"/>
  <c r="U70" i="33" s="1"/>
  <c r="G92" i="33" a="1"/>
  <c r="G92" i="33" s="1"/>
  <c r="O65" i="44" a="1"/>
  <c r="O65" i="44" s="1"/>
  <c r="O63" i="44" s="1"/>
  <c r="AP35" i="44" a="1"/>
  <c r="AP35" i="44" s="1"/>
  <c r="U90" i="47"/>
  <c r="Z98" i="44" a="1"/>
  <c r="Z98" i="44" s="1"/>
  <c r="J100" i="44" a="1"/>
  <c r="J100" i="44" s="1"/>
  <c r="AO11" i="33" a="1"/>
  <c r="AO11" i="33" s="1"/>
  <c r="C71" i="33" a="1"/>
  <c r="C71" i="33" s="1"/>
  <c r="A70" i="33" s="1"/>
  <c r="V51" i="41"/>
  <c r="AL79" i="33" a="1"/>
  <c r="AL79" i="33" s="1"/>
  <c r="O34" i="45" a="1"/>
  <c r="O34" i="45" s="1"/>
  <c r="AV32" i="46" a="1"/>
  <c r="AV32" i="46" s="1"/>
  <c r="AT9" i="41"/>
  <c r="X76" i="45" a="1"/>
  <c r="X76" i="45" s="1"/>
  <c r="AQ58" i="44" a="1"/>
  <c r="AQ58" i="44" s="1"/>
  <c r="X35" i="33" a="1"/>
  <c r="X35" i="33" s="1"/>
  <c r="I37" i="33" a="1"/>
  <c r="I37" i="33" s="1"/>
  <c r="W64" i="33" a="1"/>
  <c r="W64" i="33" s="1"/>
  <c r="S71" i="44" a="1"/>
  <c r="S71" i="44" s="1"/>
  <c r="E103" i="33" a="1"/>
  <c r="E103" i="33" s="1"/>
  <c r="AN68" i="33" a="1"/>
  <c r="AN68" i="33" s="1"/>
  <c r="T43" i="44" a="1"/>
  <c r="T43" i="44" s="1"/>
  <c r="N65" i="44" a="1"/>
  <c r="N65" i="44" s="1"/>
  <c r="J48" i="41"/>
  <c r="V74" i="33" a="1"/>
  <c r="V74" i="33" s="1"/>
  <c r="N69" i="41"/>
  <c r="AQ104" i="44" a="1"/>
  <c r="AQ104" i="44" s="1"/>
  <c r="Z41" i="45" a="1"/>
  <c r="Z41" i="45" s="1"/>
  <c r="AN74" i="44" a="1"/>
  <c r="AN74" i="44" s="1"/>
  <c r="K30" i="47"/>
  <c r="I28" i="46" a="1"/>
  <c r="I28" i="46" s="1"/>
  <c r="AC25" i="45" a="1"/>
  <c r="AC25" i="45" s="1"/>
  <c r="AN74" i="45" a="1"/>
  <c r="AN74" i="45" s="1"/>
  <c r="C65" i="46" a="1"/>
  <c r="C65" i="46" s="1"/>
  <c r="X91" i="33" a="1"/>
  <c r="X91" i="33" s="1"/>
  <c r="AN104" i="43" a="1"/>
  <c r="AN104" i="43" s="1"/>
  <c r="AR89" i="33" a="1"/>
  <c r="AR89" i="33" s="1"/>
  <c r="AB43" i="45" a="1"/>
  <c r="AB43" i="45" s="1"/>
  <c r="N74" i="33" a="1"/>
  <c r="N74" i="33" s="1"/>
  <c r="AE61" i="33" a="1"/>
  <c r="AE61" i="33" s="1"/>
  <c r="K70" i="33" a="1"/>
  <c r="K70" i="33" s="1"/>
  <c r="AP83" i="45" a="1"/>
  <c r="AP83" i="45" s="1"/>
  <c r="AP37" i="33" a="1"/>
  <c r="AP37" i="33" s="1"/>
  <c r="AC92" i="45" a="1"/>
  <c r="AC92" i="45" s="1"/>
  <c r="AC65" i="33" a="1"/>
  <c r="AC65" i="33" s="1"/>
  <c r="R70" i="44" a="1"/>
  <c r="R70" i="44" s="1"/>
  <c r="G68" i="45" a="1"/>
  <c r="G68" i="45" s="1"/>
  <c r="V15" i="41"/>
  <c r="AO68" i="41" a="1"/>
  <c r="AO68" i="41" s="1"/>
  <c r="T31" i="33" a="1"/>
  <c r="T31" i="33" s="1"/>
  <c r="C79" i="47" a="1"/>
  <c r="C79" i="47" s="1"/>
  <c r="AL43" i="33" a="1"/>
  <c r="AL43" i="33" s="1"/>
  <c r="AK34" i="45" a="1"/>
  <c r="AK34" i="45" s="1"/>
  <c r="AR76" i="44" a="1"/>
  <c r="AR76" i="44" s="1"/>
  <c r="L71" i="44" a="1"/>
  <c r="L71" i="44" s="1"/>
  <c r="R78" i="43"/>
  <c r="U101" i="45" a="1"/>
  <c r="U101" i="45" s="1"/>
  <c r="L61" i="45" a="1"/>
  <c r="L61" i="45" s="1"/>
  <c r="AH61" i="45" a="1"/>
  <c r="AH61" i="45" s="1"/>
  <c r="T89" i="45" a="1"/>
  <c r="T89" i="45" s="1"/>
  <c r="M17" i="33" a="1"/>
  <c r="M17" i="33" s="1"/>
  <c r="I37" i="47" a="1"/>
  <c r="I37" i="47" s="1"/>
  <c r="Y79" i="45" a="1"/>
  <c r="Y79" i="45" s="1"/>
  <c r="AB16" i="45" a="1"/>
  <c r="AB16" i="45" s="1"/>
  <c r="AB37" i="33" a="1"/>
  <c r="AB37" i="33" s="1"/>
  <c r="P103" i="44" a="1"/>
  <c r="P103" i="44" s="1"/>
  <c r="AE29" i="45" a="1"/>
  <c r="AE29" i="45" s="1"/>
  <c r="K104" i="45" a="1"/>
  <c r="K104" i="45" s="1"/>
  <c r="AU104" i="47" a="1"/>
  <c r="AU104" i="47" s="1"/>
  <c r="P88" i="45" a="1"/>
  <c r="P88" i="45" s="1"/>
  <c r="J16" i="45" a="1"/>
  <c r="J16" i="45" s="1"/>
  <c r="AH58" i="45" a="1"/>
  <c r="AH58" i="45" s="1"/>
  <c r="AO88" i="45" a="1"/>
  <c r="AO88" i="45" s="1"/>
  <c r="C77" i="33" a="1"/>
  <c r="C77" i="33" s="1"/>
  <c r="AC43" i="44" a="1"/>
  <c r="AC43" i="44" s="1"/>
  <c r="AA37" i="44" a="1"/>
  <c r="AA37" i="44" s="1"/>
  <c r="AO74" i="47" a="1"/>
  <c r="AO74" i="47" s="1"/>
  <c r="AE65" i="44" a="1"/>
  <c r="AE65" i="44" s="1"/>
  <c r="U60" i="47"/>
  <c r="J40" i="45" a="1"/>
  <c r="J40" i="45" s="1"/>
  <c r="T35" i="44" a="1"/>
  <c r="T35" i="44" s="1"/>
  <c r="T33" i="44" s="1"/>
  <c r="F82" i="33" a="1"/>
  <c r="F82" i="33" s="1"/>
  <c r="N98" i="33" a="1"/>
  <c r="N98" i="33" s="1"/>
  <c r="V17" i="44" a="1"/>
  <c r="V17" i="44" s="1"/>
  <c r="V104" i="45" a="1"/>
  <c r="V104" i="45" s="1"/>
  <c r="P77" i="44" a="1"/>
  <c r="P77" i="44" s="1"/>
  <c r="M68" i="44" a="1"/>
  <c r="M68" i="44" s="1"/>
  <c r="AL58" i="33" a="1"/>
  <c r="AL58" i="33" s="1"/>
  <c r="AP77" i="44" a="1"/>
  <c r="AP77" i="44" s="1"/>
  <c r="AA91" i="44" a="1"/>
  <c r="AA91" i="44" s="1"/>
  <c r="K17" i="33" a="1"/>
  <c r="K17" i="33" s="1"/>
  <c r="AU85" i="43" a="1"/>
  <c r="AU85" i="43" s="1"/>
  <c r="W58" i="45" a="1"/>
  <c r="W58" i="45" s="1"/>
  <c r="P53" i="33" a="1"/>
  <c r="P53" i="33" s="1"/>
  <c r="P51" i="33" s="1"/>
  <c r="AH104" i="45" a="1"/>
  <c r="AH104" i="45" s="1"/>
  <c r="Z29" i="44" a="1"/>
  <c r="Z29" i="44" s="1"/>
  <c r="AU77" i="43" a="1"/>
  <c r="AU77" i="43" s="1"/>
  <c r="AL47" i="33" a="1"/>
  <c r="AL47" i="33" s="1"/>
  <c r="R11" i="45" a="1"/>
  <c r="R11" i="45" s="1"/>
  <c r="C37" i="44" a="1"/>
  <c r="C37" i="44" s="1"/>
  <c r="X96" i="43"/>
  <c r="AA53" i="33" a="1"/>
  <c r="AA53" i="33" s="1"/>
  <c r="I35" i="47" a="1"/>
  <c r="I35" i="47" s="1"/>
  <c r="I33" i="47" s="1"/>
  <c r="V73" i="33" a="1"/>
  <c r="V73" i="33" s="1"/>
  <c r="C52" i="46" a="1"/>
  <c r="C52" i="46" s="1"/>
  <c r="O40" i="44" a="1"/>
  <c r="O40" i="44" s="1"/>
  <c r="AH41" i="44" a="1"/>
  <c r="AH41" i="44" s="1"/>
  <c r="AN56" i="45" a="1"/>
  <c r="AN56" i="45" s="1"/>
  <c r="AV61" i="47" a="1"/>
  <c r="AV61" i="47" s="1"/>
  <c r="G38" i="45" a="1"/>
  <c r="G38" i="45" s="1"/>
  <c r="C73" i="41" a="1"/>
  <c r="C73" i="41" s="1"/>
  <c r="AO47" i="43" a="1"/>
  <c r="AO47" i="43" s="1"/>
  <c r="I38" i="45" a="1"/>
  <c r="I38" i="45" s="1"/>
  <c r="AB64" i="33" a="1"/>
  <c r="AB64" i="33" s="1"/>
  <c r="AR55" i="44" a="1"/>
  <c r="AR55" i="44" s="1"/>
  <c r="AD16" i="44" a="1"/>
  <c r="AD16" i="44" s="1"/>
  <c r="AN80" i="44" a="1"/>
  <c r="AN80" i="44" s="1"/>
  <c r="Z98" i="33" a="1"/>
  <c r="Z98" i="33" s="1"/>
  <c r="V73" i="44" a="1"/>
  <c r="V73" i="44" s="1"/>
  <c r="AO94" i="41" a="1"/>
  <c r="AO94" i="41" s="1"/>
  <c r="AO76" i="45" a="1"/>
  <c r="AO76" i="45" s="1"/>
  <c r="AV74" i="43" a="1"/>
  <c r="AV74" i="43" s="1"/>
  <c r="AA25" i="33" a="1"/>
  <c r="AA25" i="33" s="1"/>
  <c r="AF34" i="45" a="1"/>
  <c r="AF34" i="45" s="1"/>
  <c r="Z103" i="33" a="1"/>
  <c r="Z103" i="33" s="1"/>
  <c r="I61" i="33" a="1"/>
  <c r="I61" i="33" s="1"/>
  <c r="AD91" i="44" a="1"/>
  <c r="AD91" i="44" s="1"/>
  <c r="AD90" i="44" s="1"/>
  <c r="E52" i="45" a="1"/>
  <c r="E52" i="45" s="1"/>
  <c r="AG88" i="44" a="1"/>
  <c r="AG88" i="44" s="1"/>
  <c r="AD77" i="45" a="1"/>
  <c r="AD77" i="45" s="1"/>
  <c r="C46" i="46" a="1"/>
  <c r="C46" i="46" s="1"/>
  <c r="AE30" i="47"/>
  <c r="AE85" i="33" a="1"/>
  <c r="AE85" i="33" s="1"/>
  <c r="C52" i="42" a="1"/>
  <c r="C52" i="42" s="1"/>
  <c r="A52" i="42" s="1"/>
  <c r="AN85" i="33" a="1"/>
  <c r="AN85" i="33" s="1"/>
  <c r="E55" i="45" a="1"/>
  <c r="E55" i="45" s="1"/>
  <c r="AU80" i="47" a="1"/>
  <c r="AU80" i="47" s="1"/>
  <c r="AC29" i="44" a="1"/>
  <c r="AC29" i="44" s="1"/>
  <c r="AD29" i="44" a="1"/>
  <c r="AD29" i="44" s="1"/>
  <c r="AF100" i="33" a="1"/>
  <c r="AF100" i="33" s="1"/>
  <c r="Z73" i="45" a="1"/>
  <c r="Z73" i="45" s="1"/>
  <c r="F38" i="33" a="1"/>
  <c r="F38" i="33" s="1"/>
  <c r="AF16" i="45" a="1"/>
  <c r="AF16" i="45" s="1"/>
  <c r="AB83" i="33" a="1"/>
  <c r="AB83" i="33" s="1"/>
  <c r="G100" i="45" a="1"/>
  <c r="G100" i="45" s="1"/>
  <c r="L35" i="44" a="1"/>
  <c r="L35" i="44" s="1"/>
  <c r="AN19" i="46" a="1"/>
  <c r="AN19" i="46" s="1"/>
  <c r="AN18" i="46" s="1"/>
  <c r="Q37" i="44" a="1"/>
  <c r="Q37" i="44" s="1"/>
  <c r="M79" i="33" a="1"/>
  <c r="M79" i="33" s="1"/>
  <c r="M78" i="33" s="1"/>
  <c r="F64" i="45" a="1"/>
  <c r="F64" i="45" s="1"/>
  <c r="R25" i="44" a="1"/>
  <c r="R25" i="44" s="1"/>
  <c r="AM59" i="45" a="1"/>
  <c r="AM59" i="45" s="1"/>
  <c r="H49" i="33" a="1"/>
  <c r="H49" i="33" s="1"/>
  <c r="H48" i="33" s="1"/>
  <c r="R54" i="47"/>
  <c r="C10" i="42" a="1"/>
  <c r="C10" i="42" s="1"/>
  <c r="M92" i="45" a="1"/>
  <c r="M92" i="45" s="1"/>
  <c r="AJ57" i="47"/>
  <c r="AA74" i="45" a="1"/>
  <c r="AA74" i="45" s="1"/>
  <c r="AN50" i="33" a="1"/>
  <c r="AN50" i="33" s="1"/>
  <c r="I95" i="43" a="1"/>
  <c r="I95" i="43" s="1"/>
  <c r="I93" i="43" s="1"/>
  <c r="AU59" i="46" a="1"/>
  <c r="AU59" i="46" s="1"/>
  <c r="AG42" i="43"/>
  <c r="AK34" i="44" a="1"/>
  <c r="AK34" i="44" s="1"/>
  <c r="AK33" i="44" s="1"/>
  <c r="AI43" i="33" a="1"/>
  <c r="AI43" i="33" s="1"/>
  <c r="AB40" i="44" a="1"/>
  <c r="AB40" i="44" s="1"/>
  <c r="P38" i="45" a="1"/>
  <c r="P38" i="45" s="1"/>
  <c r="M89" i="44" a="1"/>
  <c r="M89" i="44" s="1"/>
  <c r="AM58" i="33" a="1"/>
  <c r="AM58" i="33" s="1"/>
  <c r="AQ80" i="45" a="1"/>
  <c r="AQ80" i="45" s="1"/>
  <c r="I55" i="47" a="1"/>
  <c r="I55" i="47" s="1"/>
  <c r="G79" i="45" a="1"/>
  <c r="G79" i="45" s="1"/>
  <c r="R16" i="44" a="1"/>
  <c r="R16" i="44" s="1"/>
  <c r="I97" i="44" a="1"/>
  <c r="I97" i="44" s="1"/>
  <c r="O58" i="45" a="1"/>
  <c r="O58" i="45" s="1"/>
  <c r="AA65" i="44" a="1"/>
  <c r="AA65" i="44" s="1"/>
  <c r="S22" i="44" a="1"/>
  <c r="S22" i="44" s="1"/>
  <c r="AV95" i="46" a="1"/>
  <c r="AV95" i="46" s="1"/>
  <c r="AV93" i="46" s="1"/>
  <c r="T53" i="45" a="1"/>
  <c r="T53" i="45" s="1"/>
  <c r="AV22" i="46" a="1"/>
  <c r="AV22" i="46" s="1"/>
  <c r="AM97" i="44" a="1"/>
  <c r="AM97" i="44" s="1"/>
  <c r="AK76" i="44" a="1"/>
  <c r="AK76" i="44" s="1"/>
  <c r="AK75" i="44" s="1"/>
  <c r="W49" i="33" a="1"/>
  <c r="W49" i="33" s="1"/>
  <c r="AL83" i="45" a="1"/>
  <c r="AL83" i="45" s="1"/>
  <c r="AL81" i="45" s="1"/>
  <c r="U26" i="33" a="1"/>
  <c r="U26" i="33" s="1"/>
  <c r="K29" i="45" a="1"/>
  <c r="K29" i="45" s="1"/>
  <c r="M96" i="41"/>
  <c r="AV54" i="47"/>
  <c r="AP96" i="47"/>
  <c r="T39" i="41"/>
  <c r="C17" i="45" a="1"/>
  <c r="C17" i="45" s="1"/>
  <c r="I98" i="45" a="1"/>
  <c r="I98" i="45" s="1"/>
  <c r="Y41" i="33" a="1"/>
  <c r="Y41" i="33" s="1"/>
  <c r="Y39" i="33" s="1"/>
  <c r="AO92" i="41" a="1"/>
  <c r="AO92" i="41" s="1"/>
  <c r="I26" i="44" a="1"/>
  <c r="I26" i="44" s="1"/>
  <c r="C34" i="43" a="1"/>
  <c r="C34" i="43" s="1"/>
  <c r="Z59" i="33" a="1"/>
  <c r="Z59" i="33" s="1"/>
  <c r="AQ89" i="44" a="1"/>
  <c r="AQ89" i="44" s="1"/>
  <c r="Q89" i="33" a="1"/>
  <c r="Q89" i="33" s="1"/>
  <c r="AJ58" i="33" a="1"/>
  <c r="AJ58" i="33" s="1"/>
  <c r="L59" i="45" a="1"/>
  <c r="L59" i="45" s="1"/>
  <c r="AF18" i="43"/>
  <c r="O89" i="33" a="1"/>
  <c r="O89" i="33" s="1"/>
  <c r="AJ50" i="33" a="1"/>
  <c r="AJ50" i="33" s="1"/>
  <c r="AG11" i="45" a="1"/>
  <c r="AG11" i="45" s="1"/>
  <c r="C97" i="44" a="1"/>
  <c r="C97" i="44" s="1"/>
  <c r="AB42" i="43"/>
  <c r="S90" i="46"/>
  <c r="V10" i="33" a="1"/>
  <c r="V10" i="33" s="1"/>
  <c r="Y46" i="45" a="1"/>
  <c r="Y46" i="45" s="1"/>
  <c r="E71" i="33" a="1"/>
  <c r="E71" i="33" s="1"/>
  <c r="J88" i="44" a="1"/>
  <c r="J88" i="44" s="1"/>
  <c r="AK41" i="44" a="1"/>
  <c r="AK41" i="44" s="1"/>
  <c r="I76" i="46" a="1"/>
  <c r="I76" i="46" s="1"/>
  <c r="AL73" i="33" a="1"/>
  <c r="AL73" i="33" s="1"/>
  <c r="Z11" i="33" a="1"/>
  <c r="Z11" i="33" s="1"/>
  <c r="U76" i="45" a="1"/>
  <c r="U76" i="45" s="1"/>
  <c r="S68" i="33" a="1"/>
  <c r="S68" i="33" s="1"/>
  <c r="G22" i="45" a="1"/>
  <c r="G22" i="45" s="1"/>
  <c r="AE81" i="41"/>
  <c r="AF46" i="45" a="1"/>
  <c r="AF46" i="45" s="1"/>
  <c r="F28" i="45" a="1"/>
  <c r="F28" i="45" s="1"/>
  <c r="W20" i="44" a="1"/>
  <c r="W20" i="44" s="1"/>
  <c r="P92" i="33" a="1"/>
  <c r="P92" i="33" s="1"/>
  <c r="AO95" i="43" a="1"/>
  <c r="AO95" i="43" s="1"/>
  <c r="P47" i="33" a="1"/>
  <c r="P47" i="33" s="1"/>
  <c r="M47" i="45" a="1"/>
  <c r="M47" i="45" s="1"/>
  <c r="AB25" i="33" a="1"/>
  <c r="AB25" i="33" s="1"/>
  <c r="AB24" i="33" s="1"/>
  <c r="M23" i="33" a="1"/>
  <c r="M23" i="33" s="1"/>
  <c r="AD70" i="33" a="1"/>
  <c r="AD70" i="33" s="1"/>
  <c r="W50" i="33" a="1"/>
  <c r="W50" i="33" s="1"/>
  <c r="C23" i="33" a="1"/>
  <c r="C23" i="33" s="1"/>
  <c r="G62" i="33" a="1"/>
  <c r="G62" i="33" s="1"/>
  <c r="AI104" i="45" a="1"/>
  <c r="AI104" i="45" s="1"/>
  <c r="F94" i="45" a="1"/>
  <c r="F94" i="45" s="1"/>
  <c r="G59" i="44" a="1"/>
  <c r="G59" i="44" s="1"/>
  <c r="AM58" i="45" a="1"/>
  <c r="AM58" i="45" s="1"/>
  <c r="AG20" i="44" a="1"/>
  <c r="AG20" i="44" s="1"/>
  <c r="Q23" i="45" a="1"/>
  <c r="Q23" i="45" s="1"/>
  <c r="AA40" i="33" a="1"/>
  <c r="AA40" i="33" s="1"/>
  <c r="J35" i="44" a="1"/>
  <c r="J35" i="44" s="1"/>
  <c r="S73" i="45" a="1"/>
  <c r="S73" i="45" s="1"/>
  <c r="AL25" i="33" a="1"/>
  <c r="AL25" i="33" s="1"/>
  <c r="AL24" i="33" s="1"/>
  <c r="AC80" i="44" a="1"/>
  <c r="AC80" i="44" s="1"/>
  <c r="X43" i="44" a="1"/>
  <c r="X43" i="44" s="1"/>
  <c r="P100" i="44" a="1"/>
  <c r="P100" i="44" s="1"/>
  <c r="G77" i="33" a="1"/>
  <c r="G77" i="33" s="1"/>
  <c r="Z23" i="44" a="1"/>
  <c r="Z23" i="44" s="1"/>
  <c r="AA94" i="45" a="1"/>
  <c r="AA94" i="45" s="1"/>
  <c r="G62" i="45" a="1"/>
  <c r="G62" i="45" s="1"/>
  <c r="R22" i="33" a="1"/>
  <c r="R22" i="33" s="1"/>
  <c r="C44" i="47" a="1"/>
  <c r="C44" i="47" s="1"/>
  <c r="W55" i="45" a="1"/>
  <c r="W55" i="45" s="1"/>
  <c r="Q20" i="45" a="1"/>
  <c r="Q20" i="45" s="1"/>
  <c r="I97" i="45" a="1"/>
  <c r="I97" i="45" s="1"/>
  <c r="AF104" i="33" a="1"/>
  <c r="AF104" i="33" s="1"/>
  <c r="W100" i="45" a="1"/>
  <c r="W100" i="45" s="1"/>
  <c r="T61" i="44" a="1"/>
  <c r="T61" i="44" s="1"/>
  <c r="AD61" i="33" a="1"/>
  <c r="AD61" i="33" s="1"/>
  <c r="N79" i="44" a="1"/>
  <c r="N79" i="44" s="1"/>
  <c r="AM32" i="45" a="1"/>
  <c r="AM32" i="45" s="1"/>
  <c r="K35" i="44" a="1"/>
  <c r="K35" i="44" s="1"/>
  <c r="H68" i="44" a="1"/>
  <c r="H68" i="44" s="1"/>
  <c r="P56" i="33" a="1"/>
  <c r="P56" i="33" s="1"/>
  <c r="V97" i="33" a="1"/>
  <c r="V97" i="33" s="1"/>
  <c r="AE84" i="43"/>
  <c r="J79" i="44" a="1"/>
  <c r="J79" i="44" s="1"/>
  <c r="AF16" i="33" a="1"/>
  <c r="AF16" i="33" s="1"/>
  <c r="AN28" i="33" a="1"/>
  <c r="AN28" i="33" s="1"/>
  <c r="AN27" i="33" s="1"/>
  <c r="R62" i="44" a="1"/>
  <c r="R62" i="44" s="1"/>
  <c r="AN37" i="46" a="1"/>
  <c r="AN37" i="46" s="1"/>
  <c r="F52" i="33" a="1"/>
  <c r="F52" i="33" s="1"/>
  <c r="Y96" i="41"/>
  <c r="AT39" i="41"/>
  <c r="R53" i="33" a="1"/>
  <c r="R53" i="33" s="1"/>
  <c r="T79" i="45" a="1"/>
  <c r="T79" i="45" s="1"/>
  <c r="AN94" i="41" a="1"/>
  <c r="AN94" i="41" s="1"/>
  <c r="V32" i="44" a="1"/>
  <c r="V32" i="44" s="1"/>
  <c r="V30" i="44" s="1"/>
  <c r="AQ53" i="33" a="1"/>
  <c r="AQ53" i="33" s="1"/>
  <c r="Z55" i="44" a="1"/>
  <c r="Z55" i="44" s="1"/>
  <c r="Z54" i="44" s="1"/>
  <c r="C92" i="43" a="1"/>
  <c r="C92" i="43" s="1"/>
  <c r="AQ64" i="45" a="1"/>
  <c r="AQ64" i="45" s="1"/>
  <c r="AS78" i="46"/>
  <c r="I52" i="46" a="1"/>
  <c r="I52" i="46" s="1"/>
  <c r="T17" i="33" a="1"/>
  <c r="T17" i="33" s="1"/>
  <c r="T15" i="33" s="1"/>
  <c r="K31" i="33" a="1"/>
  <c r="K31" i="33" s="1"/>
  <c r="J88" i="33" a="1"/>
  <c r="J88" i="33" s="1"/>
  <c r="AV71" i="46" a="1"/>
  <c r="AV71" i="46" s="1"/>
  <c r="AI67" i="33" a="1"/>
  <c r="AI67" i="33" s="1"/>
  <c r="AN25" i="44" a="1"/>
  <c r="AN25" i="44" s="1"/>
  <c r="AK73" i="45" a="1"/>
  <c r="AK73" i="45" s="1"/>
  <c r="AP60" i="46"/>
  <c r="AP28" i="33" a="1"/>
  <c r="AP28" i="33" s="1"/>
  <c r="M43" i="45" a="1"/>
  <c r="M43" i="45" s="1"/>
  <c r="O44" i="44" a="1"/>
  <c r="O44" i="44" s="1"/>
  <c r="P57" i="46"/>
  <c r="I103" i="44" a="1"/>
  <c r="I103" i="44" s="1"/>
  <c r="Z31" i="44" a="1"/>
  <c r="Z31" i="44" s="1"/>
  <c r="AQ73" i="45" a="1"/>
  <c r="AQ73" i="45" s="1"/>
  <c r="C56" i="45" a="1"/>
  <c r="C56" i="45" s="1"/>
  <c r="AJ9" i="43"/>
  <c r="S35" i="44" a="1"/>
  <c r="S35" i="44" s="1"/>
  <c r="AB92" i="45" a="1"/>
  <c r="AB92" i="45" s="1"/>
  <c r="AV49" i="41" a="1"/>
  <c r="AV49" i="41" s="1"/>
  <c r="AV77" i="46" a="1"/>
  <c r="AV77" i="46" s="1"/>
  <c r="AV79" i="41" a="1"/>
  <c r="AV79" i="41" s="1"/>
  <c r="L42" i="46"/>
  <c r="W95" i="44" a="1"/>
  <c r="W95" i="44" s="1"/>
  <c r="AP31" i="33" a="1"/>
  <c r="AP31" i="33" s="1"/>
  <c r="AR70" i="33" a="1"/>
  <c r="AR70" i="33" s="1"/>
  <c r="C31" i="42" a="1"/>
  <c r="C31" i="42" s="1"/>
  <c r="U40" i="33" a="1"/>
  <c r="U40" i="33" s="1"/>
  <c r="K86" i="33" a="1"/>
  <c r="K86" i="33" s="1"/>
  <c r="K43" i="45" a="1"/>
  <c r="K43" i="45" s="1"/>
  <c r="AH104" i="44" a="1"/>
  <c r="AH104" i="44" s="1"/>
  <c r="Y17" i="45" a="1"/>
  <c r="Y17" i="45" s="1"/>
  <c r="AU53" i="47" a="1"/>
  <c r="AU53" i="47" s="1"/>
  <c r="AE91" i="44" a="1"/>
  <c r="AE91" i="44" s="1"/>
  <c r="AU100" i="43" a="1"/>
  <c r="AU100" i="43" s="1"/>
  <c r="AQ56" i="44" a="1"/>
  <c r="AQ56" i="44" s="1"/>
  <c r="AD64" i="44" a="1"/>
  <c r="AD64" i="44" s="1"/>
  <c r="AC49" i="44" a="1"/>
  <c r="AC49" i="44" s="1"/>
  <c r="AR54" i="41"/>
  <c r="I47" i="33" a="1"/>
  <c r="I47" i="33" s="1"/>
  <c r="C73" i="42" a="1"/>
  <c r="C73" i="42" s="1"/>
  <c r="I64" i="47" a="1"/>
  <c r="I64" i="47" s="1"/>
  <c r="V101" i="45" a="1"/>
  <c r="V101" i="45" s="1"/>
  <c r="AR25" i="33" a="1"/>
  <c r="AR25" i="33" s="1"/>
  <c r="AR24" i="33" s="1"/>
  <c r="I31" i="33" a="1"/>
  <c r="I31" i="33" s="1"/>
  <c r="E73" i="45" a="1"/>
  <c r="E73" i="45" s="1"/>
  <c r="E72" i="45" s="1"/>
  <c r="AG92" i="45" a="1"/>
  <c r="AG92" i="45" s="1"/>
  <c r="S20" i="45" a="1"/>
  <c r="S20" i="45" s="1"/>
  <c r="S18" i="45" s="1"/>
  <c r="AN62" i="33" a="1"/>
  <c r="AN62" i="33" s="1"/>
  <c r="AG31" i="44" a="1"/>
  <c r="AG31" i="44" s="1"/>
  <c r="AG30" i="44" s="1"/>
  <c r="T44" i="44" a="1"/>
  <c r="T44" i="44" s="1"/>
  <c r="AM74" i="45" a="1"/>
  <c r="AM74" i="45" s="1"/>
  <c r="AN31" i="41" a="1"/>
  <c r="AN31" i="41" s="1"/>
  <c r="AO19" i="47" a="1"/>
  <c r="AO19" i="47" s="1"/>
  <c r="AQ59" i="45" a="1"/>
  <c r="AQ59" i="45" s="1"/>
  <c r="AN31" i="47" a="1"/>
  <c r="AN31" i="47" s="1"/>
  <c r="AP89" i="45" a="1"/>
  <c r="AP89" i="45" s="1"/>
  <c r="U34" i="45" a="1"/>
  <c r="U34" i="45" s="1"/>
  <c r="U33" i="45" s="1"/>
  <c r="AK26" i="45" a="1"/>
  <c r="AK26" i="45" s="1"/>
  <c r="C71" i="41" a="1"/>
  <c r="C71" i="41" s="1"/>
  <c r="AU19" i="46" a="1"/>
  <c r="AU19" i="46" s="1"/>
  <c r="AU18" i="46" s="1"/>
  <c r="AJ20" i="33" a="1"/>
  <c r="AJ20" i="33" s="1"/>
  <c r="AN65" i="46" a="1"/>
  <c r="AN65" i="46" s="1"/>
  <c r="Y43" i="44" a="1"/>
  <c r="Y43" i="44" s="1"/>
  <c r="Y42" i="44" s="1"/>
  <c r="AI86" i="44" a="1"/>
  <c r="AI86" i="44" s="1"/>
  <c r="AG47" i="45" a="1"/>
  <c r="AG47" i="45" s="1"/>
  <c r="U92" i="45" a="1"/>
  <c r="U92" i="45" s="1"/>
  <c r="AG38" i="33" a="1"/>
  <c r="AG38" i="33" s="1"/>
  <c r="O50" i="33" a="1"/>
  <c r="O50" i="33" s="1"/>
  <c r="V34" i="45" a="1"/>
  <c r="V34" i="45" s="1"/>
  <c r="V33" i="45" s="1"/>
  <c r="S83" i="44" a="1"/>
  <c r="S83" i="44" s="1"/>
  <c r="AF86" i="44" a="1"/>
  <c r="AF86" i="44" s="1"/>
  <c r="AM73" i="44" a="1"/>
  <c r="AM73" i="44" s="1"/>
  <c r="P71" i="45" a="1"/>
  <c r="P71" i="45" s="1"/>
  <c r="AL19" i="33" a="1"/>
  <c r="AL19" i="33" s="1"/>
  <c r="X80" i="45" a="1"/>
  <c r="X80" i="45" s="1"/>
  <c r="C53" i="47" a="1"/>
  <c r="C53" i="47" s="1"/>
  <c r="AU55" i="41" a="1"/>
  <c r="AU55" i="41" s="1"/>
  <c r="C86" i="33" a="1"/>
  <c r="C86" i="33" s="1"/>
  <c r="P44" i="44" a="1"/>
  <c r="P44" i="44" s="1"/>
  <c r="AE24" i="41"/>
  <c r="I100" i="44" a="1"/>
  <c r="I100" i="44" s="1"/>
  <c r="C70" i="43" a="1"/>
  <c r="C70" i="43" s="1"/>
  <c r="A70" i="43" s="1"/>
  <c r="Z52" i="45" a="1"/>
  <c r="Z52" i="45" s="1"/>
  <c r="AC68" i="44" a="1"/>
  <c r="AC68" i="44" s="1"/>
  <c r="AA53" i="45" a="1"/>
  <c r="AA53" i="45" s="1"/>
  <c r="M20" i="33" a="1"/>
  <c r="M20" i="33" s="1"/>
  <c r="AL32" i="33" a="1"/>
  <c r="AL32" i="33" s="1"/>
  <c r="L29" i="45" a="1"/>
  <c r="L29" i="45" s="1"/>
  <c r="K23" i="44" a="1"/>
  <c r="K23" i="44" s="1"/>
  <c r="I32" i="45" a="1"/>
  <c r="I32" i="45" s="1"/>
  <c r="AU98" i="41" a="1"/>
  <c r="AU98" i="41" s="1"/>
  <c r="AO64" i="45" a="1"/>
  <c r="AO64" i="45" s="1"/>
  <c r="R91" i="33" a="1"/>
  <c r="R91" i="33" s="1"/>
  <c r="N74" i="45" a="1"/>
  <c r="N74" i="45" s="1"/>
  <c r="AO70" i="45" a="1"/>
  <c r="AO70" i="45" s="1"/>
  <c r="T46" i="33" a="1"/>
  <c r="T46" i="33" s="1"/>
  <c r="AG91" i="33" a="1"/>
  <c r="AG91" i="33" s="1"/>
  <c r="AI79" i="44" a="1"/>
  <c r="AI79" i="44" s="1"/>
  <c r="J24" i="47"/>
  <c r="AN53" i="47" a="1"/>
  <c r="AN53" i="47" s="1"/>
  <c r="AU85" i="41" a="1"/>
  <c r="AU85" i="41" s="1"/>
  <c r="I74" i="43" a="1"/>
  <c r="I74" i="43" s="1"/>
  <c r="AR55" i="45" a="1"/>
  <c r="AR55" i="45" s="1"/>
  <c r="Q86" i="44" a="1"/>
  <c r="Q86" i="44" s="1"/>
  <c r="AH23" i="45" a="1"/>
  <c r="AH23" i="45" s="1"/>
  <c r="AO98" i="44" a="1"/>
  <c r="AO98" i="44" s="1"/>
  <c r="AC38" i="45" a="1"/>
  <c r="AC38" i="45" s="1"/>
  <c r="AD63" i="47"/>
  <c r="E104" i="44" a="1"/>
  <c r="E104" i="44" s="1"/>
  <c r="K34" i="45" a="1"/>
  <c r="K34" i="45" s="1"/>
  <c r="AJ100" i="33" a="1"/>
  <c r="AJ100" i="33" s="1"/>
  <c r="H65" i="45" a="1"/>
  <c r="H65" i="45" s="1"/>
  <c r="AV46" i="46" a="1"/>
  <c r="AV46" i="46" s="1"/>
  <c r="AU94" i="47" a="1"/>
  <c r="AU94" i="47" s="1"/>
  <c r="AL55" i="33" a="1"/>
  <c r="AL55" i="33" s="1"/>
  <c r="Y80" i="33" a="1"/>
  <c r="Y80" i="33" s="1"/>
  <c r="AA58" i="45" a="1"/>
  <c r="AA58" i="45" s="1"/>
  <c r="Z65" i="45" a="1"/>
  <c r="Z65" i="45" s="1"/>
  <c r="C95" i="45" a="1"/>
  <c r="C95" i="45" s="1"/>
  <c r="AM47" i="33" a="1"/>
  <c r="AM47" i="33" s="1"/>
  <c r="F53" i="45" a="1"/>
  <c r="F53" i="45" s="1"/>
  <c r="F55" i="45" a="1"/>
  <c r="F55" i="45" s="1"/>
  <c r="P38" i="44" a="1"/>
  <c r="P38" i="44" s="1"/>
  <c r="N59" i="45" a="1"/>
  <c r="N59" i="45" s="1"/>
  <c r="AG87" i="47"/>
  <c r="N50" i="44" a="1"/>
  <c r="N50" i="44" s="1"/>
  <c r="AP27" i="47"/>
  <c r="AO73" i="41" a="1"/>
  <c r="AO73" i="41" s="1"/>
  <c r="AO72" i="41" s="1"/>
  <c r="AQ101" i="45" a="1"/>
  <c r="AQ101" i="45" s="1"/>
  <c r="AC60" i="46"/>
  <c r="L58" i="33" a="1"/>
  <c r="L58" i="33" s="1"/>
  <c r="F83" i="44" a="1"/>
  <c r="F83" i="44" s="1"/>
  <c r="AA85" i="45" a="1"/>
  <c r="AA85" i="45" s="1"/>
  <c r="AC79" i="45" a="1"/>
  <c r="AC79" i="45" s="1"/>
  <c r="AJ17" i="44" a="1"/>
  <c r="AJ17" i="44" s="1"/>
  <c r="AM67" i="45" a="1"/>
  <c r="AM67" i="45" s="1"/>
  <c r="Z11" i="44" a="1"/>
  <c r="Z11" i="44" s="1"/>
  <c r="X45" i="41"/>
  <c r="X83" i="33" a="1"/>
  <c r="X83" i="33" s="1"/>
  <c r="X81" i="33" s="1"/>
  <c r="AL41" i="45" a="1"/>
  <c r="AL41" i="45" s="1"/>
  <c r="C53" i="46" a="1"/>
  <c r="C53" i="46" s="1"/>
  <c r="H28" i="45" a="1"/>
  <c r="H28" i="45" s="1"/>
  <c r="C55" i="46" a="1"/>
  <c r="C55" i="46" s="1"/>
  <c r="G50" i="44" a="1"/>
  <c r="G50" i="44" s="1"/>
  <c r="T37" i="33" a="1"/>
  <c r="T37" i="33" s="1"/>
  <c r="AN46" i="43" a="1"/>
  <c r="AN46" i="43" s="1"/>
  <c r="AC17" i="33" a="1"/>
  <c r="AC17" i="33" s="1"/>
  <c r="X74" i="45" a="1"/>
  <c r="X74" i="45" s="1"/>
  <c r="AL59" i="44" a="1"/>
  <c r="AL59" i="44" s="1"/>
  <c r="I100" i="45" a="1"/>
  <c r="I100" i="45" s="1"/>
  <c r="N41" i="33" a="1"/>
  <c r="N41" i="33" s="1"/>
  <c r="AF11" i="44" a="1"/>
  <c r="AF11" i="44" s="1"/>
  <c r="O98" i="33" a="1"/>
  <c r="O98" i="33" s="1"/>
  <c r="K46" i="45" a="1"/>
  <c r="K46" i="45" s="1"/>
  <c r="E40" i="33" a="1"/>
  <c r="E40" i="33" s="1"/>
  <c r="E39" i="33" s="1"/>
  <c r="AL62" i="45" a="1"/>
  <c r="AL62" i="45" s="1"/>
  <c r="AJ100" i="44" a="1"/>
  <c r="AJ100" i="44" s="1"/>
  <c r="W104" i="45" a="1"/>
  <c r="W104" i="45" s="1"/>
  <c r="Q103" i="33" a="1"/>
  <c r="Q103" i="33" s="1"/>
  <c r="R98" i="44" a="1"/>
  <c r="R98" i="44" s="1"/>
  <c r="AU43" i="43" a="1"/>
  <c r="AU43" i="43" s="1"/>
  <c r="AO38" i="43" a="1"/>
  <c r="AO38" i="43" s="1"/>
  <c r="H88" i="33" a="1"/>
  <c r="H88" i="33" s="1"/>
  <c r="Y65" i="45" a="1"/>
  <c r="Y65" i="45" s="1"/>
  <c r="AO92" i="45" a="1"/>
  <c r="AO92" i="45" s="1"/>
  <c r="N83" i="33" a="1"/>
  <c r="N83" i="33" s="1"/>
  <c r="E17" i="44" a="1"/>
  <c r="E17" i="44" s="1"/>
  <c r="AN103" i="47" a="1"/>
  <c r="AN103" i="47" s="1"/>
  <c r="K58" i="45" a="1"/>
  <c r="K58" i="45" s="1"/>
  <c r="AM53" i="33" a="1"/>
  <c r="AM53" i="33" s="1"/>
  <c r="C100" i="47" a="1"/>
  <c r="C100" i="47" s="1"/>
  <c r="Q97" i="45" a="1"/>
  <c r="Q97" i="45" s="1"/>
  <c r="O70" i="33" a="1"/>
  <c r="O70" i="33" s="1"/>
  <c r="O69" i="33" s="1"/>
  <c r="M17" i="45" a="1"/>
  <c r="M17" i="45" s="1"/>
  <c r="Q87" i="47"/>
  <c r="AL44" i="33" a="1"/>
  <c r="AL44" i="33" s="1"/>
  <c r="I77" i="44" a="1"/>
  <c r="I77" i="44" s="1"/>
  <c r="AN71" i="44" a="1"/>
  <c r="AN71" i="44" s="1"/>
  <c r="C46" i="41" a="1"/>
  <c r="C46" i="41" s="1"/>
  <c r="A46" i="41" s="1"/>
  <c r="I94" i="41" a="1"/>
  <c r="I94" i="41" s="1"/>
  <c r="I85" i="33" a="1"/>
  <c r="I85" i="33" s="1"/>
  <c r="U73" i="44" a="1"/>
  <c r="U73" i="44" s="1"/>
  <c r="V46" i="44" a="1"/>
  <c r="V46" i="44" s="1"/>
  <c r="AL40" i="45" a="1"/>
  <c r="AL40" i="45" s="1"/>
  <c r="C43" i="43" a="1"/>
  <c r="C43" i="43" s="1"/>
  <c r="AL77" i="45" a="1"/>
  <c r="AL77" i="45" s="1"/>
  <c r="AK82" i="33" a="1"/>
  <c r="AK82" i="33" s="1"/>
  <c r="AU91" i="43" a="1"/>
  <c r="AU91" i="43" s="1"/>
  <c r="AC76" i="44" a="1"/>
  <c r="AC76" i="44" s="1"/>
  <c r="AD79" i="45" a="1"/>
  <c r="AD79" i="45" s="1"/>
  <c r="AQ83" i="44" a="1"/>
  <c r="AQ83" i="44" s="1"/>
  <c r="AO88" i="44" a="1"/>
  <c r="AO88" i="44" s="1"/>
  <c r="AL89" i="44" a="1"/>
  <c r="AL89" i="44" s="1"/>
  <c r="Q77" i="45" a="1"/>
  <c r="Q77" i="45" s="1"/>
  <c r="I61" i="41" a="1"/>
  <c r="I61" i="41" s="1"/>
  <c r="AE11" i="33" a="1"/>
  <c r="AE11" i="33" s="1"/>
  <c r="AA29" i="33" a="1"/>
  <c r="AA29" i="33" s="1"/>
  <c r="AP64" i="33" a="1"/>
  <c r="AP64" i="33" s="1"/>
  <c r="AL76" i="45" a="1"/>
  <c r="AL76" i="45" s="1"/>
  <c r="AL75" i="45" s="1"/>
  <c r="AK83" i="33" a="1"/>
  <c r="AK83" i="33" s="1"/>
  <c r="F91" i="33" a="1"/>
  <c r="F91" i="33" s="1"/>
  <c r="I97" i="33" a="1"/>
  <c r="I97" i="33" s="1"/>
  <c r="AM63" i="41"/>
  <c r="V92" i="44" a="1"/>
  <c r="V92" i="44" s="1"/>
  <c r="K67" i="45" a="1"/>
  <c r="K67" i="45" s="1"/>
  <c r="AP97" i="44" a="1"/>
  <c r="AP97" i="44" s="1"/>
  <c r="I91" i="44" a="1"/>
  <c r="I91" i="44" s="1"/>
  <c r="AN44" i="47" a="1"/>
  <c r="AN44" i="47" s="1"/>
  <c r="E61" i="45" a="1"/>
  <c r="E61" i="45" s="1"/>
  <c r="AR43" i="44" a="1"/>
  <c r="AR43" i="44" s="1"/>
  <c r="AF68" i="44" a="1"/>
  <c r="AF68" i="44" s="1"/>
  <c r="Q35" i="45" a="1"/>
  <c r="Q35" i="45" s="1"/>
  <c r="AP95" i="45" a="1"/>
  <c r="AP95" i="45" s="1"/>
  <c r="U49" i="45" a="1"/>
  <c r="U49" i="45" s="1"/>
  <c r="U48" i="45" s="1"/>
  <c r="Y49" i="45" a="1"/>
  <c r="Y49" i="45" s="1"/>
  <c r="Y48" i="45" s="1"/>
  <c r="AG68" i="45" a="1"/>
  <c r="AG68" i="45" s="1"/>
  <c r="H41" i="44" a="1"/>
  <c r="H41" i="44" s="1"/>
  <c r="N31" i="33" a="1"/>
  <c r="N31" i="33" s="1"/>
  <c r="AO71" i="33" a="1"/>
  <c r="AO71" i="33" s="1"/>
  <c r="AB63" i="46"/>
  <c r="I77" i="43" a="1"/>
  <c r="I77" i="43" s="1"/>
  <c r="N55" i="45" a="1"/>
  <c r="N55" i="45" s="1"/>
  <c r="C58" i="33" a="1"/>
  <c r="C58" i="33" s="1"/>
  <c r="AL20" i="33" a="1"/>
  <c r="AL20" i="33" s="1"/>
  <c r="U37" i="44" a="1"/>
  <c r="U37" i="44" s="1"/>
  <c r="P19" i="33" a="1"/>
  <c r="P19" i="33" s="1"/>
  <c r="T10" i="44" a="1"/>
  <c r="T10" i="44" s="1"/>
  <c r="G100" i="44" a="1"/>
  <c r="G100" i="44" s="1"/>
  <c r="AL104" i="33" a="1"/>
  <c r="AL104" i="33" s="1"/>
  <c r="AQ85" i="44" a="1"/>
  <c r="AQ85" i="44" s="1"/>
  <c r="AI41" i="33" a="1"/>
  <c r="AI41" i="33" s="1"/>
  <c r="AO64" i="33" a="1"/>
  <c r="AO64" i="33" s="1"/>
  <c r="T61" i="45" a="1"/>
  <c r="T61" i="45" s="1"/>
  <c r="AN74" i="47" a="1"/>
  <c r="AN74" i="47" s="1"/>
  <c r="G35" i="44" a="1"/>
  <c r="G35" i="44" s="1"/>
  <c r="G33" i="44" s="1"/>
  <c r="C91" i="45" a="1"/>
  <c r="C91" i="45" s="1"/>
  <c r="A91" i="45" s="1"/>
  <c r="I10" i="47" a="1"/>
  <c r="I10" i="47" s="1"/>
  <c r="I9" i="47" s="1"/>
  <c r="Z10" i="33" a="1"/>
  <c r="Z10" i="33" s="1"/>
  <c r="Z9" i="33" s="1"/>
  <c r="AP32" i="33" a="1"/>
  <c r="AP32" i="33" s="1"/>
  <c r="M58" i="33" a="1"/>
  <c r="M58" i="33" s="1"/>
  <c r="Z47" i="45" a="1"/>
  <c r="Z47" i="45" s="1"/>
  <c r="M65" i="44" a="1"/>
  <c r="M65" i="44" s="1"/>
  <c r="AL35" i="33" a="1"/>
  <c r="AL35" i="33" s="1"/>
  <c r="I16" i="45" a="1"/>
  <c r="I16" i="45" s="1"/>
  <c r="I15" i="45" s="1"/>
  <c r="AJ20" i="45" a="1"/>
  <c r="AJ20" i="45" s="1"/>
  <c r="AH94" i="44" a="1"/>
  <c r="AH94" i="44" s="1"/>
  <c r="J35" i="45" a="1"/>
  <c r="J35" i="45" s="1"/>
  <c r="J33" i="45" s="1"/>
  <c r="X19" i="33" a="1"/>
  <c r="X19" i="33" s="1"/>
  <c r="X18" i="33" s="1"/>
  <c r="R52" i="44" a="1"/>
  <c r="R52" i="44" s="1"/>
  <c r="AV55" i="43" a="1"/>
  <c r="AV55" i="43" s="1"/>
  <c r="I98" i="44" a="1"/>
  <c r="I98" i="44" s="1"/>
  <c r="AO56" i="45" a="1"/>
  <c r="AO56" i="45" s="1"/>
  <c r="Q82" i="45" a="1"/>
  <c r="Q82" i="45" s="1"/>
  <c r="O58" i="44" a="1"/>
  <c r="O58" i="44" s="1"/>
  <c r="AK103" i="45" a="1"/>
  <c r="AK103" i="45" s="1"/>
  <c r="AH97" i="44" a="1"/>
  <c r="AH97" i="44" s="1"/>
  <c r="I83" i="33" a="1"/>
  <c r="I83" i="33" s="1"/>
  <c r="I81" i="33" s="1"/>
  <c r="R10" i="44" a="1"/>
  <c r="R10" i="44" s="1"/>
  <c r="M70" i="33" a="1"/>
  <c r="M70" i="33" s="1"/>
  <c r="S62" i="45" a="1"/>
  <c r="S62" i="45" s="1"/>
  <c r="AO20" i="45" a="1"/>
  <c r="AO20" i="45" s="1"/>
  <c r="AI53" i="33" a="1"/>
  <c r="AI53" i="33" s="1"/>
  <c r="AR52" i="33" a="1"/>
  <c r="AR52" i="33" s="1"/>
  <c r="AG43" i="33" a="1"/>
  <c r="AG43" i="33" s="1"/>
  <c r="H94" i="44" a="1"/>
  <c r="H94" i="44" s="1"/>
  <c r="Z70" i="45" a="1"/>
  <c r="Z70" i="45" s="1"/>
  <c r="C23" i="44" a="1"/>
  <c r="C23" i="44" s="1"/>
  <c r="X73" i="44" a="1"/>
  <c r="X73" i="44" s="1"/>
  <c r="AN76" i="46" a="1"/>
  <c r="AN76" i="46" s="1"/>
  <c r="V52" i="45" a="1"/>
  <c r="V52" i="45" s="1"/>
  <c r="J42" i="41"/>
  <c r="I71" i="44" a="1"/>
  <c r="I71" i="44" s="1"/>
  <c r="AO53" i="45" a="1"/>
  <c r="AO53" i="45" s="1"/>
  <c r="AJ97" i="45" a="1"/>
  <c r="AJ97" i="45" s="1"/>
  <c r="N80" i="45" a="1"/>
  <c r="N80" i="45" s="1"/>
  <c r="I29" i="43" a="1"/>
  <c r="I29" i="43" s="1"/>
  <c r="AK37" i="44" a="1"/>
  <c r="AK37" i="44" s="1"/>
  <c r="H65" i="33" a="1"/>
  <c r="H65" i="33" s="1"/>
  <c r="AV20" i="47" a="1"/>
  <c r="AV20" i="47" s="1"/>
  <c r="U52" i="33" a="1"/>
  <c r="U52" i="33" s="1"/>
  <c r="AH83" i="45" a="1"/>
  <c r="AH83" i="45" s="1"/>
  <c r="AK90" i="43"/>
  <c r="J11" i="44" a="1"/>
  <c r="J11" i="44" s="1"/>
  <c r="J9" i="44" s="1"/>
  <c r="AJ42" i="41"/>
  <c r="AK79" i="33" a="1"/>
  <c r="AK79" i="33" s="1"/>
  <c r="AN11" i="45" a="1"/>
  <c r="AN11" i="45" s="1"/>
  <c r="K79" i="33" a="1"/>
  <c r="K79" i="33" s="1"/>
  <c r="R83" i="33" a="1"/>
  <c r="R83" i="33" s="1"/>
  <c r="G86" i="45" a="1"/>
  <c r="G86" i="45" s="1"/>
  <c r="V29" i="33" a="1"/>
  <c r="V29" i="33" s="1"/>
  <c r="J19" i="45" a="1"/>
  <c r="J19" i="45" s="1"/>
  <c r="AU47" i="43" a="1"/>
  <c r="AU47" i="43" s="1"/>
  <c r="I70" i="33" a="1"/>
  <c r="I70" i="33" s="1"/>
  <c r="Z37" i="33" a="1"/>
  <c r="Z37" i="33" s="1"/>
  <c r="C92" i="46" a="1"/>
  <c r="C92" i="46" s="1"/>
  <c r="I65" i="45" a="1"/>
  <c r="I65" i="45" s="1"/>
  <c r="I63" i="45" s="1"/>
  <c r="H80" i="45" a="1"/>
  <c r="H80" i="45" s="1"/>
  <c r="AP20" i="45" a="1"/>
  <c r="AP20" i="45" s="1"/>
  <c r="AP18" i="45" s="1"/>
  <c r="AE54" i="41"/>
  <c r="L76" i="45" a="1"/>
  <c r="L76" i="45" s="1"/>
  <c r="U29" i="44" a="1"/>
  <c r="U29" i="44" s="1"/>
  <c r="AJ43" i="33" a="1"/>
  <c r="AJ43" i="33" s="1"/>
  <c r="AU26" i="47" a="1"/>
  <c r="AU26" i="47" s="1"/>
  <c r="AU82" i="43" a="1"/>
  <c r="AU82" i="43" s="1"/>
  <c r="I40" i="33" a="1"/>
  <c r="I40" i="33" s="1"/>
  <c r="I39" i="33" s="1"/>
  <c r="AA31" i="33" a="1"/>
  <c r="AA31" i="33" s="1"/>
  <c r="AO37" i="47" a="1"/>
  <c r="AO37" i="47" s="1"/>
  <c r="K71" i="44" a="1"/>
  <c r="K71" i="44" s="1"/>
  <c r="AA98" i="44" a="1"/>
  <c r="AA98" i="44" s="1"/>
  <c r="AC47" i="44" a="1"/>
  <c r="AC47" i="44" s="1"/>
  <c r="AI25" i="45" a="1"/>
  <c r="AI25" i="45" s="1"/>
  <c r="AH70" i="33" a="1"/>
  <c r="AH70" i="33" s="1"/>
  <c r="C101" i="44" a="1"/>
  <c r="C101" i="44" s="1"/>
  <c r="C43" i="41" a="1"/>
  <c r="C43" i="41" s="1"/>
  <c r="A43" i="41" s="1"/>
  <c r="AO23" i="41" a="1"/>
  <c r="AO23" i="41" s="1"/>
  <c r="R93" i="47"/>
  <c r="E37" i="45" a="1"/>
  <c r="E37" i="45" s="1"/>
  <c r="AQ53" i="45" a="1"/>
  <c r="AQ53" i="45" s="1"/>
  <c r="AV35" i="43" a="1"/>
  <c r="AV35" i="43" s="1"/>
  <c r="AD65" i="33" a="1"/>
  <c r="AD65" i="33" s="1"/>
  <c r="I104" i="43" a="1"/>
  <c r="I104" i="43" s="1"/>
  <c r="I102" i="43" s="1"/>
  <c r="Y83" i="44" a="1"/>
  <c r="Y83" i="44" s="1"/>
  <c r="Z49" i="44" a="1"/>
  <c r="Z49" i="44" s="1"/>
  <c r="Z44" i="44" a="1"/>
  <c r="Z44" i="44" s="1"/>
  <c r="AL79" i="44" a="1"/>
  <c r="AL79" i="44" s="1"/>
  <c r="AL78" i="44" s="1"/>
  <c r="C91" i="33" a="1"/>
  <c r="C91" i="33" s="1"/>
  <c r="A91" i="33" s="1"/>
  <c r="AM82" i="33" a="1"/>
  <c r="AM82" i="33" s="1"/>
  <c r="AL48" i="43"/>
  <c r="S41" i="33" a="1"/>
  <c r="S41" i="33" s="1"/>
  <c r="H70" i="33" a="1"/>
  <c r="H70" i="33" s="1"/>
  <c r="AQ103" i="44" a="1"/>
  <c r="AQ103" i="44" s="1"/>
  <c r="AN25" i="43" a="1"/>
  <c r="AN25" i="43" s="1"/>
  <c r="AP31" i="45" a="1"/>
  <c r="AP31" i="45" s="1"/>
  <c r="E92" i="44" a="1"/>
  <c r="E92" i="44" s="1"/>
  <c r="AL11" i="44" a="1"/>
  <c r="AL11" i="44" s="1"/>
  <c r="AE31" i="44" a="1"/>
  <c r="AE31" i="44" s="1"/>
  <c r="AE30" i="44" s="1"/>
  <c r="G95" i="44" a="1"/>
  <c r="G95" i="44" s="1"/>
  <c r="AJ49" i="44" a="1"/>
  <c r="AJ49" i="44" s="1"/>
  <c r="G49" i="33" a="1"/>
  <c r="G49" i="33" s="1"/>
  <c r="AI17" i="44" a="1"/>
  <c r="AI17" i="44" s="1"/>
  <c r="AI37" i="45" a="1"/>
  <c r="AI37" i="45" s="1"/>
  <c r="Z41" i="44" a="1"/>
  <c r="Z41" i="44" s="1"/>
  <c r="AG19" i="44" a="1"/>
  <c r="AG19" i="44" s="1"/>
  <c r="AF91" i="44" a="1"/>
  <c r="AF91" i="44" s="1"/>
  <c r="AA55" i="45" a="1"/>
  <c r="AA55" i="45" s="1"/>
  <c r="AE20" i="44" a="1"/>
  <c r="AE20" i="44" s="1"/>
  <c r="AJ31" i="44" a="1"/>
  <c r="AJ31" i="44" s="1"/>
  <c r="S59" i="44" a="1"/>
  <c r="S59" i="44" s="1"/>
  <c r="AN17" i="33" a="1"/>
  <c r="AN17" i="33" s="1"/>
  <c r="F43" i="44" a="1"/>
  <c r="F43" i="44" s="1"/>
  <c r="AE95" i="33" a="1"/>
  <c r="AE95" i="33" s="1"/>
  <c r="C64" i="42" a="1"/>
  <c r="C64" i="42" s="1"/>
  <c r="E95" i="33" a="1"/>
  <c r="E95" i="33" s="1"/>
  <c r="AI50" i="45" a="1"/>
  <c r="AI50" i="45" s="1"/>
  <c r="AO83" i="46" a="1"/>
  <c r="AO83" i="46" s="1"/>
  <c r="AN31" i="43" a="1"/>
  <c r="AN31" i="43" s="1"/>
  <c r="R87" i="43"/>
  <c r="L104" i="45" a="1"/>
  <c r="L104" i="45" s="1"/>
  <c r="J40" i="44" a="1"/>
  <c r="J40" i="44" s="1"/>
  <c r="T85" i="45" a="1"/>
  <c r="T85" i="45" s="1"/>
  <c r="AJ71" i="44" a="1"/>
  <c r="AJ71" i="44" s="1"/>
  <c r="AV100" i="47" a="1"/>
  <c r="AV100" i="47" s="1"/>
  <c r="AP63" i="47"/>
  <c r="C23" i="46" a="1"/>
  <c r="C23" i="46" s="1"/>
  <c r="AU37" i="47" a="1"/>
  <c r="AU37" i="47" s="1"/>
  <c r="E10" i="45" a="1"/>
  <c r="E10" i="45" s="1"/>
  <c r="Q10" i="45" a="1"/>
  <c r="Q10" i="45" s="1"/>
  <c r="Q41" i="45" a="1"/>
  <c r="Q41" i="45" s="1"/>
  <c r="E43" i="44" a="1"/>
  <c r="E43" i="44" s="1"/>
  <c r="E42" i="44" s="1"/>
  <c r="AG38" i="45" a="1"/>
  <c r="AG38" i="45" s="1"/>
  <c r="AU62" i="47" a="1"/>
  <c r="AU62" i="47" s="1"/>
  <c r="AO29" i="47" a="1"/>
  <c r="AO29" i="47" s="1"/>
  <c r="E29" i="44" a="1"/>
  <c r="E29" i="44" s="1"/>
  <c r="AI83" i="33" a="1"/>
  <c r="AI83" i="33" s="1"/>
  <c r="R85" i="33" a="1"/>
  <c r="R85" i="33" s="1"/>
  <c r="S29" i="33" a="1"/>
  <c r="S29" i="33" s="1"/>
  <c r="AM26" i="33" a="1"/>
  <c r="AM26" i="33" s="1"/>
  <c r="AQ70" i="45" a="1"/>
  <c r="AQ70" i="45" s="1"/>
  <c r="C73" i="33" a="1"/>
  <c r="C73" i="33" s="1"/>
  <c r="E67" i="44" a="1"/>
  <c r="E67" i="44" s="1"/>
  <c r="E66" i="44" s="1"/>
  <c r="AC101" i="44" a="1"/>
  <c r="AC101" i="44" s="1"/>
  <c r="X68" i="45" a="1"/>
  <c r="X68" i="45" s="1"/>
  <c r="AO76" i="43" a="1"/>
  <c r="AO76" i="43" s="1"/>
  <c r="AR41" i="45" a="1"/>
  <c r="AR41" i="45" s="1"/>
  <c r="AV28" i="43" a="1"/>
  <c r="AV28" i="43" s="1"/>
  <c r="AE94" i="44" a="1"/>
  <c r="AE94" i="44" s="1"/>
  <c r="AG49" i="44" a="1"/>
  <c r="AG49" i="44" s="1"/>
  <c r="AG48" i="44" s="1"/>
  <c r="S103" i="44" a="1"/>
  <c r="S103" i="44" s="1"/>
  <c r="Z96" i="46"/>
  <c r="AL22" i="44" a="1"/>
  <c r="AL22" i="44" s="1"/>
  <c r="AD86" i="45" a="1"/>
  <c r="AD86" i="45" s="1"/>
  <c r="AU74" i="41" a="1"/>
  <c r="AU74" i="41" s="1"/>
  <c r="AM10" i="44" a="1"/>
  <c r="AM10" i="44" s="1"/>
  <c r="U67" i="33" a="1"/>
  <c r="U67" i="33" s="1"/>
  <c r="AM37" i="33" a="1"/>
  <c r="AM37" i="33" s="1"/>
  <c r="AH95" i="33" a="1"/>
  <c r="AH95" i="33" s="1"/>
  <c r="AH93" i="33" s="1"/>
  <c r="I37" i="46" a="1"/>
  <c r="I37" i="46" s="1"/>
  <c r="AP59" i="33" a="1"/>
  <c r="AP59" i="33" s="1"/>
  <c r="C95" i="44" a="1"/>
  <c r="C95" i="44" s="1"/>
  <c r="Y80" i="45" a="1"/>
  <c r="Y80" i="45" s="1"/>
  <c r="AP98" i="44" a="1"/>
  <c r="AP98" i="44" s="1"/>
  <c r="R101" i="33" a="1"/>
  <c r="R101" i="33" s="1"/>
  <c r="AR40" i="44" a="1"/>
  <c r="AR40" i="44" s="1"/>
  <c r="H100" i="45" a="1"/>
  <c r="H100" i="45" s="1"/>
  <c r="AB96" i="47"/>
  <c r="P101" i="45" a="1"/>
  <c r="P101" i="45" s="1"/>
  <c r="P16" i="44" a="1"/>
  <c r="P16" i="44" s="1"/>
  <c r="K62" i="44" a="1"/>
  <c r="K62" i="44" s="1"/>
  <c r="X64" i="44" a="1"/>
  <c r="X64" i="44" s="1"/>
  <c r="AP65" i="45" a="1"/>
  <c r="AP65" i="45" s="1"/>
  <c r="N48" i="41"/>
  <c r="AV35" i="46" a="1"/>
  <c r="AV35" i="46" s="1"/>
  <c r="X46" i="45" a="1"/>
  <c r="X46" i="45" s="1"/>
  <c r="V42" i="43"/>
  <c r="R79" i="33" a="1"/>
  <c r="R79" i="33" s="1"/>
  <c r="AJ68" i="44" a="1"/>
  <c r="AJ68" i="44" s="1"/>
  <c r="AO104" i="44" a="1"/>
  <c r="AO104" i="44" s="1"/>
  <c r="I59" i="46" a="1"/>
  <c r="I59" i="46" s="1"/>
  <c r="AR90" i="41"/>
  <c r="AN95" i="45" a="1"/>
  <c r="AN95" i="45" s="1"/>
  <c r="AR72" i="41"/>
  <c r="AJ68" i="33" a="1"/>
  <c r="AJ68" i="33" s="1"/>
  <c r="E20" i="45" a="1"/>
  <c r="E20" i="45" s="1"/>
  <c r="O19" i="33" a="1"/>
  <c r="O19" i="33" s="1"/>
  <c r="AO16" i="45" a="1"/>
  <c r="AO16" i="45" s="1"/>
  <c r="O85" i="45" a="1"/>
  <c r="O85" i="45" s="1"/>
  <c r="AE102" i="43"/>
  <c r="AO70" i="46" a="1"/>
  <c r="AO70" i="46" s="1"/>
  <c r="I35" i="41" a="1"/>
  <c r="I35" i="41" s="1"/>
  <c r="AA11" i="45" a="1"/>
  <c r="AA11" i="45" s="1"/>
  <c r="AR88" i="45" a="1"/>
  <c r="AR88" i="45" s="1"/>
  <c r="AL88" i="44" a="1"/>
  <c r="AL88" i="44" s="1"/>
  <c r="AA11" i="44" a="1"/>
  <c r="AA11" i="44" s="1"/>
  <c r="AO43" i="33" a="1"/>
  <c r="AO43" i="33" s="1"/>
  <c r="P73" i="45" a="1"/>
  <c r="P73" i="45" s="1"/>
  <c r="P72" i="45" s="1"/>
  <c r="K80" i="44" a="1"/>
  <c r="K80" i="44" s="1"/>
  <c r="AN32" i="45" a="1"/>
  <c r="AN32" i="45" s="1"/>
  <c r="X41" i="44" a="1"/>
  <c r="X41" i="44" s="1"/>
  <c r="W50" i="45" a="1"/>
  <c r="W50" i="45" s="1"/>
  <c r="X62" i="44" a="1"/>
  <c r="X62" i="44" s="1"/>
  <c r="Q84" i="46"/>
  <c r="AU37" i="43" a="1"/>
  <c r="AU37" i="43" s="1"/>
  <c r="R46" i="33" a="1"/>
  <c r="R46" i="33" s="1"/>
  <c r="AB23" i="33" a="1"/>
  <c r="AB23" i="33" s="1"/>
  <c r="AB21" i="33" s="1"/>
  <c r="AI102" i="43"/>
  <c r="L41" i="45" a="1"/>
  <c r="L41" i="45" s="1"/>
  <c r="S10" i="33" a="1"/>
  <c r="S10" i="33" s="1"/>
  <c r="I59" i="44" a="1"/>
  <c r="I59" i="44" s="1"/>
  <c r="I57" i="44" s="1"/>
  <c r="T46" i="44" a="1"/>
  <c r="T46" i="44" s="1"/>
  <c r="AN88" i="46" a="1"/>
  <c r="AN88" i="46" s="1"/>
  <c r="AO17" i="33" a="1"/>
  <c r="AO17" i="33" s="1"/>
  <c r="V28" i="44" a="1"/>
  <c r="V28" i="44" s="1"/>
  <c r="K99" i="46"/>
  <c r="V85" i="44" a="1"/>
  <c r="V85" i="44" s="1"/>
  <c r="V84" i="44" s="1"/>
  <c r="AF88" i="33" a="1"/>
  <c r="AF88" i="33" s="1"/>
  <c r="AF87" i="33" s="1"/>
  <c r="AK70" i="33" a="1"/>
  <c r="AK70" i="33" s="1"/>
  <c r="AO101" i="44" a="1"/>
  <c r="AO101" i="44" s="1"/>
  <c r="AR34" i="33" a="1"/>
  <c r="AR34" i="33" s="1"/>
  <c r="K103" i="45" a="1"/>
  <c r="K103" i="45" s="1"/>
  <c r="AQ88" i="45" a="1"/>
  <c r="AQ88" i="45" s="1"/>
  <c r="AJ103" i="45" a="1"/>
  <c r="AJ103" i="45" s="1"/>
  <c r="AA82" i="45" a="1"/>
  <c r="AA82" i="45" s="1"/>
  <c r="T47" i="44" a="1"/>
  <c r="T47" i="44" s="1"/>
  <c r="G95" i="33" a="1"/>
  <c r="G95" i="33" s="1"/>
  <c r="AC74" i="44" a="1"/>
  <c r="AC74" i="44" s="1"/>
  <c r="I46" i="47" a="1"/>
  <c r="I46" i="47" s="1"/>
  <c r="C58" i="47" a="1"/>
  <c r="C58" i="47" s="1"/>
  <c r="A58" i="47" s="1"/>
  <c r="U36" i="41"/>
  <c r="AJ104" i="45" a="1"/>
  <c r="AJ104" i="45" s="1"/>
  <c r="AU80" i="46" a="1"/>
  <c r="AU80" i="46" s="1"/>
  <c r="M18" i="41"/>
  <c r="F47" i="44" a="1"/>
  <c r="F47" i="44" s="1"/>
  <c r="K64" i="44" a="1"/>
  <c r="K64" i="44" s="1"/>
  <c r="AP25" i="45" a="1"/>
  <c r="AP25" i="45" s="1"/>
  <c r="AL52" i="44" a="1"/>
  <c r="AL52" i="44" s="1"/>
  <c r="AJ65" i="33" a="1"/>
  <c r="AJ65" i="33" s="1"/>
  <c r="AN100" i="47" a="1"/>
  <c r="AN100" i="47" s="1"/>
  <c r="C98" i="44" a="1"/>
  <c r="C98" i="44" s="1"/>
  <c r="AK31" i="44" a="1"/>
  <c r="AK31" i="44" s="1"/>
  <c r="AO35" i="44" a="1"/>
  <c r="AO35" i="44" s="1"/>
  <c r="M86" i="33" a="1"/>
  <c r="M86" i="33" s="1"/>
  <c r="M84" i="33" s="1"/>
  <c r="M46" i="45" a="1"/>
  <c r="M46" i="45" s="1"/>
  <c r="G26" i="33" a="1"/>
  <c r="G26" i="33" s="1"/>
  <c r="AF85" i="44" a="1"/>
  <c r="AF85" i="44" s="1"/>
  <c r="J37" i="44" a="1"/>
  <c r="J37" i="44" s="1"/>
  <c r="AO67" i="45" a="1"/>
  <c r="AO67" i="45" s="1"/>
  <c r="I79" i="45" a="1"/>
  <c r="I79" i="45" s="1"/>
  <c r="AN46" i="46" a="1"/>
  <c r="AN46" i="46" s="1"/>
  <c r="AJ56" i="44" a="1"/>
  <c r="AJ56" i="44" s="1"/>
  <c r="AC16" i="45" a="1"/>
  <c r="AC16" i="45" s="1"/>
  <c r="AH10" i="45" a="1"/>
  <c r="AH10" i="45" s="1"/>
  <c r="O22" i="33" a="1"/>
  <c r="O22" i="33" s="1"/>
  <c r="J20" i="33" a="1"/>
  <c r="J20" i="33" s="1"/>
  <c r="J10" i="33" a="1"/>
  <c r="J10" i="33" s="1"/>
  <c r="S100" i="45" a="1"/>
  <c r="S100" i="45" s="1"/>
  <c r="S99" i="45" s="1"/>
  <c r="G35" i="45" a="1"/>
  <c r="G35" i="45" s="1"/>
  <c r="T73" i="44" a="1"/>
  <c r="T73" i="44" s="1"/>
  <c r="L62" i="44" a="1"/>
  <c r="L62" i="44" s="1"/>
  <c r="AE28" i="44" a="1"/>
  <c r="AE28" i="44" s="1"/>
  <c r="G95" i="45" a="1"/>
  <c r="G95" i="45" s="1"/>
  <c r="AE71" i="44" a="1"/>
  <c r="AE71" i="44" s="1"/>
  <c r="AP52" i="44" a="1"/>
  <c r="AP52" i="44" s="1"/>
  <c r="AP51" i="44" s="1"/>
  <c r="C53" i="45" a="1"/>
  <c r="C53" i="45" s="1"/>
  <c r="AV19" i="47" a="1"/>
  <c r="AV19" i="47" s="1"/>
  <c r="M91" i="45" a="1"/>
  <c r="M91" i="45" s="1"/>
  <c r="AP29" i="44" a="1"/>
  <c r="AP29" i="44" s="1"/>
  <c r="Z103" i="44" a="1"/>
  <c r="Z103" i="44" s="1"/>
  <c r="AS24" i="41"/>
  <c r="K50" i="45" a="1"/>
  <c r="K50" i="45" s="1"/>
  <c r="U37" i="33" a="1"/>
  <c r="U37" i="33" s="1"/>
  <c r="Q46" i="33" a="1"/>
  <c r="Q46" i="33" s="1"/>
  <c r="AE19" i="33" a="1"/>
  <c r="AE19" i="33" s="1"/>
  <c r="AE18" i="33" s="1"/>
  <c r="S44" i="44" a="1"/>
  <c r="S44" i="44" s="1"/>
  <c r="I38" i="41" a="1"/>
  <c r="I38" i="41" s="1"/>
  <c r="R68" i="33" a="1"/>
  <c r="R68" i="33" s="1"/>
  <c r="U17" i="44" a="1"/>
  <c r="U17" i="44" s="1"/>
  <c r="AC68" i="45" a="1"/>
  <c r="AC68" i="45" s="1"/>
  <c r="AI35" i="45" a="1"/>
  <c r="AI35" i="45" s="1"/>
  <c r="AI33" i="45" s="1"/>
  <c r="AI77" i="45" a="1"/>
  <c r="AI77" i="45" s="1"/>
  <c r="AK61" i="33" a="1"/>
  <c r="AK61" i="33" s="1"/>
  <c r="AV35" i="47" a="1"/>
  <c r="AV35" i="47" s="1"/>
  <c r="AC55" i="33" a="1"/>
  <c r="AC55" i="33" s="1"/>
  <c r="Y98" i="44" a="1"/>
  <c r="Y98" i="44" s="1"/>
  <c r="Z52" i="33" a="1"/>
  <c r="Z52" i="33" s="1"/>
  <c r="AH72" i="41"/>
  <c r="I77" i="33" a="1"/>
  <c r="I77" i="33" s="1"/>
  <c r="E97" i="33" a="1"/>
  <c r="E97" i="33" s="1"/>
  <c r="E26" i="33" a="1"/>
  <c r="E26" i="33" s="1"/>
  <c r="E49" i="44" a="1"/>
  <c r="E49" i="44" s="1"/>
  <c r="E48" i="44" s="1"/>
  <c r="AF66" i="43"/>
  <c r="E17" i="45" a="1"/>
  <c r="E17" i="45" s="1"/>
  <c r="AL38" i="45" a="1"/>
  <c r="AL38" i="45" s="1"/>
  <c r="Z67" i="45" a="1"/>
  <c r="Z67" i="45" s="1"/>
  <c r="K18" i="46"/>
  <c r="L68" i="45" a="1"/>
  <c r="L68" i="45" s="1"/>
  <c r="AO61" i="46" a="1"/>
  <c r="AO61" i="46" s="1"/>
  <c r="AI80" i="44" a="1"/>
  <c r="AI80" i="44" s="1"/>
  <c r="AL86" i="33" a="1"/>
  <c r="AL86" i="33" s="1"/>
  <c r="M25" i="45" a="1"/>
  <c r="M25" i="45" s="1"/>
  <c r="Q83" i="45" a="1"/>
  <c r="Q83" i="45" s="1"/>
  <c r="Y82" i="44" a="1"/>
  <c r="Y82" i="44" s="1"/>
  <c r="AF104" i="45" a="1"/>
  <c r="AF104" i="45" s="1"/>
  <c r="J52" i="33" a="1"/>
  <c r="J52" i="33" s="1"/>
  <c r="N43" i="45" a="1"/>
  <c r="N43" i="45" s="1"/>
  <c r="AP91" i="44" a="1"/>
  <c r="AP91" i="44" s="1"/>
  <c r="AT36" i="43"/>
  <c r="AF87" i="41"/>
  <c r="G73" i="45" a="1"/>
  <c r="G73" i="45" s="1"/>
  <c r="AL31" i="44" a="1"/>
  <c r="AL31" i="44" s="1"/>
  <c r="AI10" i="33" a="1"/>
  <c r="AI10" i="33" s="1"/>
  <c r="AQ45" i="47"/>
  <c r="AF61" i="44" a="1"/>
  <c r="AF61" i="44" s="1"/>
  <c r="AJ62" i="44" a="1"/>
  <c r="AJ62" i="44" s="1"/>
  <c r="C88" i="47" a="1"/>
  <c r="C88" i="47" s="1"/>
  <c r="AB103" i="44" a="1"/>
  <c r="AB103" i="44" s="1"/>
  <c r="AB102" i="44" s="1"/>
  <c r="AP30" i="46"/>
  <c r="I98" i="41" a="1"/>
  <c r="I98" i="41" s="1"/>
  <c r="E73" i="33" a="1"/>
  <c r="E73" i="33" s="1"/>
  <c r="AM100" i="45" a="1"/>
  <c r="AM100" i="45" s="1"/>
  <c r="R80" i="44" a="1"/>
  <c r="R80" i="44" s="1"/>
  <c r="X41" i="33" a="1"/>
  <c r="X41" i="33" s="1"/>
  <c r="F92" i="33" a="1"/>
  <c r="F92" i="33" s="1"/>
  <c r="AN56" i="47" a="1"/>
  <c r="AN56" i="47" s="1"/>
  <c r="AH38" i="33" a="1"/>
  <c r="AH38" i="33" s="1"/>
  <c r="R24" i="41"/>
  <c r="AL43" i="45" a="1"/>
  <c r="AL43" i="45" s="1"/>
  <c r="R82" i="44" a="1"/>
  <c r="R82" i="44" s="1"/>
  <c r="AI88" i="44" a="1"/>
  <c r="AI88" i="44" s="1"/>
  <c r="AO61" i="47" a="1"/>
  <c r="AO61" i="47" s="1"/>
  <c r="AR95" i="45" a="1"/>
  <c r="AR95" i="45" s="1"/>
  <c r="AJ48" i="47"/>
  <c r="AI47" i="33" a="1"/>
  <c r="AI47" i="33" s="1"/>
  <c r="P97" i="45" a="1"/>
  <c r="P97" i="45" s="1"/>
  <c r="AF96" i="47"/>
  <c r="K19" i="44" a="1"/>
  <c r="K19" i="44" s="1"/>
  <c r="C64" i="44" a="1"/>
  <c r="C64" i="44" s="1"/>
  <c r="G41" i="33" a="1"/>
  <c r="G41" i="33" s="1"/>
  <c r="U89" i="45" a="1"/>
  <c r="U89" i="45" s="1"/>
  <c r="K56" i="44" a="1"/>
  <c r="K56" i="44" s="1"/>
  <c r="I85" i="45" a="1"/>
  <c r="I85" i="45" s="1"/>
  <c r="AO46" i="44" a="1"/>
  <c r="AO46" i="44" s="1"/>
  <c r="AR56" i="44" a="1"/>
  <c r="AR56" i="44" s="1"/>
  <c r="AN73" i="43" a="1"/>
  <c r="AN73" i="43" s="1"/>
  <c r="V91" i="44" a="1"/>
  <c r="V91" i="44" s="1"/>
  <c r="X40" i="45" a="1"/>
  <c r="X40" i="45" s="1"/>
  <c r="AO58" i="44" a="1"/>
  <c r="AO58" i="44" s="1"/>
  <c r="AE19" i="44" a="1"/>
  <c r="AE19" i="44" s="1"/>
  <c r="O91" i="44" a="1"/>
  <c r="O91" i="44" s="1"/>
  <c r="O94" i="44" a="1"/>
  <c r="O94" i="44" s="1"/>
  <c r="AN40" i="41" a="1"/>
  <c r="AN40" i="41" s="1"/>
  <c r="J55" i="44" a="1"/>
  <c r="J55" i="44" s="1"/>
  <c r="W43" i="33" a="1"/>
  <c r="W43" i="33" s="1"/>
  <c r="AK98" i="45" a="1"/>
  <c r="AK98" i="45" s="1"/>
  <c r="AK35" i="33" a="1"/>
  <c r="AK35" i="33" s="1"/>
  <c r="J98" i="33" a="1"/>
  <c r="J98" i="33" s="1"/>
  <c r="H103" i="44" a="1"/>
  <c r="H103" i="44" s="1"/>
  <c r="AR28" i="45" a="1"/>
  <c r="AR28" i="45" s="1"/>
  <c r="AE47" i="44" a="1"/>
  <c r="AE47" i="44" s="1"/>
  <c r="AB35" i="45" a="1"/>
  <c r="AB35" i="45" s="1"/>
  <c r="I68" i="45" a="1"/>
  <c r="I68" i="45" s="1"/>
  <c r="M38" i="45" a="1"/>
  <c r="M38" i="45" s="1"/>
  <c r="AV58" i="41" a="1"/>
  <c r="AV58" i="41" s="1"/>
  <c r="J34" i="33" a="1"/>
  <c r="J34" i="33" s="1"/>
  <c r="Z65" i="33" a="1"/>
  <c r="Z65" i="33" s="1"/>
  <c r="Z63" i="33" s="1"/>
  <c r="Z75" i="47"/>
  <c r="W100" i="44" a="1"/>
  <c r="W100" i="44" s="1"/>
  <c r="W99" i="44" s="1"/>
  <c r="L71" i="33" a="1"/>
  <c r="L71" i="33" s="1"/>
  <c r="AU62" i="43" a="1"/>
  <c r="AU62" i="43" s="1"/>
  <c r="AQ59" i="44" a="1"/>
  <c r="AQ59" i="44" s="1"/>
  <c r="S61" i="45" a="1"/>
  <c r="S61" i="45" s="1"/>
  <c r="AU22" i="41" a="1"/>
  <c r="AU22" i="41" s="1"/>
  <c r="AU21" i="41" s="1"/>
  <c r="AG55" i="44" a="1"/>
  <c r="AG55" i="44" s="1"/>
  <c r="AG54" i="44" s="1"/>
  <c r="Z95" i="33" a="1"/>
  <c r="Z95" i="33" s="1"/>
  <c r="AM43" i="33" a="1"/>
  <c r="AM43" i="33" s="1"/>
  <c r="AD94" i="33" a="1"/>
  <c r="AD94" i="33" s="1"/>
  <c r="AK42" i="41"/>
  <c r="S97" i="33" a="1"/>
  <c r="S97" i="33" s="1"/>
  <c r="AF55" i="44" a="1"/>
  <c r="AF55" i="44" s="1"/>
  <c r="R22" i="44" a="1"/>
  <c r="R22" i="44" s="1"/>
  <c r="AU61" i="43" a="1"/>
  <c r="AU61" i="43" s="1"/>
  <c r="W52" i="44" a="1"/>
  <c r="W52" i="44" s="1"/>
  <c r="AK97" i="33" a="1"/>
  <c r="AK97" i="33" s="1"/>
  <c r="AD73" i="44" a="1"/>
  <c r="AD73" i="44" s="1"/>
  <c r="AJ71" i="45" a="1"/>
  <c r="AJ71" i="45" s="1"/>
  <c r="AQ60" i="43"/>
  <c r="R77" i="44" a="1"/>
  <c r="R77" i="44" s="1"/>
  <c r="T58" i="44" a="1"/>
  <c r="T58" i="44" s="1"/>
  <c r="O56" i="44" a="1"/>
  <c r="O56" i="44" s="1"/>
  <c r="AI83" i="44" a="1"/>
  <c r="AI83" i="44" s="1"/>
  <c r="O88" i="33" a="1"/>
  <c r="O88" i="33" s="1"/>
  <c r="AI76" i="33" a="1"/>
  <c r="AI76" i="33" s="1"/>
  <c r="AD20" i="33" a="1"/>
  <c r="AD20" i="33" s="1"/>
  <c r="AO103" i="41" a="1"/>
  <c r="AO103" i="41" s="1"/>
  <c r="AO102" i="41" s="1"/>
  <c r="AC11" i="44" a="1"/>
  <c r="AC11" i="44" s="1"/>
  <c r="AS93" i="46"/>
  <c r="U76" i="33" a="1"/>
  <c r="U76" i="33" s="1"/>
  <c r="AN85" i="46" a="1"/>
  <c r="AN85" i="46" s="1"/>
  <c r="AN65" i="43" a="1"/>
  <c r="AN65" i="43" s="1"/>
  <c r="L89" i="33" a="1"/>
  <c r="L89" i="33" s="1"/>
  <c r="C80" i="47" a="1"/>
  <c r="C80" i="47" s="1"/>
  <c r="Z99" i="41"/>
  <c r="U100" i="33" a="1"/>
  <c r="U100" i="33" s="1"/>
  <c r="U99" i="33" s="1"/>
  <c r="AE64" i="44" a="1"/>
  <c r="AE64" i="44" s="1"/>
  <c r="AB46" i="44" a="1"/>
  <c r="AB46" i="44" s="1"/>
  <c r="M71" i="45" a="1"/>
  <c r="M71" i="45" s="1"/>
  <c r="M103" i="45" a="1"/>
  <c r="M103" i="45" s="1"/>
  <c r="V33" i="47"/>
  <c r="R76" i="33" a="1"/>
  <c r="R76" i="33" s="1"/>
  <c r="W26" i="44" a="1"/>
  <c r="W26" i="44" s="1"/>
  <c r="G52" i="33" a="1"/>
  <c r="G52" i="33" s="1"/>
  <c r="AN47" i="33" a="1"/>
  <c r="AN47" i="33" s="1"/>
  <c r="AO28" i="46" a="1"/>
  <c r="AO28" i="46" s="1"/>
  <c r="AA86" i="45" a="1"/>
  <c r="AA86" i="45" s="1"/>
  <c r="T68" i="44" a="1"/>
  <c r="T68" i="44" s="1"/>
  <c r="AP100" i="45" a="1"/>
  <c r="AP100" i="45" s="1"/>
  <c r="C104" i="46" a="1"/>
  <c r="C104" i="46" s="1"/>
  <c r="AN97" i="44" a="1"/>
  <c r="AN97" i="44" s="1"/>
  <c r="AJ67" i="44" a="1"/>
  <c r="AJ67" i="44" s="1"/>
  <c r="W88" i="45" a="1"/>
  <c r="W88" i="45" s="1"/>
  <c r="P25" i="44" a="1"/>
  <c r="P25" i="44" s="1"/>
  <c r="AI35" i="33" a="1"/>
  <c r="AI35" i="33" s="1"/>
  <c r="U53" i="44" a="1"/>
  <c r="U53" i="44" s="1"/>
  <c r="O41" i="45" a="1"/>
  <c r="O41" i="45" s="1"/>
  <c r="AP22" i="33" a="1"/>
  <c r="AP22" i="33" s="1"/>
  <c r="R69" i="46"/>
  <c r="G19" i="45" a="1"/>
  <c r="G19" i="45" s="1"/>
  <c r="X86" i="44" a="1"/>
  <c r="X86" i="44" s="1"/>
  <c r="AC39" i="47"/>
  <c r="L103" i="44" a="1"/>
  <c r="L103" i="44" s="1"/>
  <c r="L102" i="44" s="1"/>
  <c r="K100" i="45" a="1"/>
  <c r="K100" i="45" s="1"/>
  <c r="K99" i="45" s="1"/>
  <c r="AA61" i="33" a="1"/>
  <c r="AA61" i="33" s="1"/>
  <c r="AD34" i="44" a="1"/>
  <c r="AD34" i="44" s="1"/>
  <c r="U66" i="41"/>
  <c r="AL103" i="33" a="1"/>
  <c r="AL103" i="33" s="1"/>
  <c r="Z37" i="45" a="1"/>
  <c r="Z37" i="45" s="1"/>
  <c r="Y34" i="45" a="1"/>
  <c r="Y34" i="45" s="1"/>
  <c r="Y33" i="45" s="1"/>
  <c r="L17" i="33" a="1"/>
  <c r="L17" i="33" s="1"/>
  <c r="AV58" i="47" a="1"/>
  <c r="AV58" i="47" s="1"/>
  <c r="E55" i="33" a="1"/>
  <c r="E55" i="33" s="1"/>
  <c r="E54" i="33" s="1"/>
  <c r="AQ17" i="33" a="1"/>
  <c r="AQ17" i="33" s="1"/>
  <c r="N97" i="44" a="1"/>
  <c r="N97" i="44" s="1"/>
  <c r="N96" i="44" s="1"/>
  <c r="L88" i="44" a="1"/>
  <c r="L88" i="44" s="1"/>
  <c r="T56" i="44" a="1"/>
  <c r="T56" i="44" s="1"/>
  <c r="Y87" i="47"/>
  <c r="W101" i="33" a="1"/>
  <c r="W101" i="33" s="1"/>
  <c r="AG94" i="45" a="1"/>
  <c r="AG94" i="45" s="1"/>
  <c r="AG93" i="45" s="1"/>
  <c r="O104" i="44" a="1"/>
  <c r="O104" i="44" s="1"/>
  <c r="AQ50" i="33" a="1"/>
  <c r="AQ50" i="33" s="1"/>
  <c r="N71" i="45" a="1"/>
  <c r="N71" i="45" s="1"/>
  <c r="H97" i="44" a="1"/>
  <c r="H97" i="44" s="1"/>
  <c r="C31" i="47" a="1"/>
  <c r="C31" i="47" s="1"/>
  <c r="AG52" i="45" a="1"/>
  <c r="AG52" i="45" s="1"/>
  <c r="AP88" i="45" a="1"/>
  <c r="AP88" i="45" s="1"/>
  <c r="G98" i="44" a="1"/>
  <c r="G98" i="44" s="1"/>
  <c r="R19" i="33" a="1"/>
  <c r="R19" i="33" s="1"/>
  <c r="W37" i="44" a="1"/>
  <c r="W37" i="44" s="1"/>
  <c r="W36" i="44" s="1"/>
  <c r="AN71" i="43" a="1"/>
  <c r="AN71" i="43" s="1"/>
  <c r="H64" i="45" a="1"/>
  <c r="H64" i="45" s="1"/>
  <c r="AR22" i="33" a="1"/>
  <c r="AR22" i="33" s="1"/>
  <c r="AR83" i="45" a="1"/>
  <c r="AR83" i="45" s="1"/>
  <c r="F76" i="44" a="1"/>
  <c r="F76" i="44" s="1"/>
  <c r="AE11" i="45" a="1"/>
  <c r="AE11" i="45" s="1"/>
  <c r="AQ34" i="45" a="1"/>
  <c r="AQ34" i="45" s="1"/>
  <c r="AQ33" i="45" s="1"/>
  <c r="AK47" i="33" a="1"/>
  <c r="AK47" i="33" s="1"/>
  <c r="AK45" i="33" s="1"/>
  <c r="AH22" i="45" a="1"/>
  <c r="AH22" i="45" s="1"/>
  <c r="AB31" i="44" a="1"/>
  <c r="AB31" i="44" s="1"/>
  <c r="AM34" i="44" a="1"/>
  <c r="AM34" i="44" s="1"/>
  <c r="AM33" i="44" s="1"/>
  <c r="O37" i="44" a="1"/>
  <c r="O37" i="44" s="1"/>
  <c r="S36" i="46"/>
  <c r="M69" i="43"/>
  <c r="P43" i="33" a="1"/>
  <c r="P43" i="33" s="1"/>
  <c r="E76" i="44" a="1"/>
  <c r="E76" i="44" s="1"/>
  <c r="E75" i="44" s="1"/>
  <c r="W65" i="44" a="1"/>
  <c r="W65" i="44" s="1"/>
  <c r="Z90" i="41"/>
  <c r="AG16" i="45" a="1"/>
  <c r="AG16" i="45" s="1"/>
  <c r="V93" i="43"/>
  <c r="V79" i="45" a="1"/>
  <c r="V79" i="45" s="1"/>
  <c r="M58" i="45" a="1"/>
  <c r="M58" i="45" s="1"/>
  <c r="AO74" i="45" a="1"/>
  <c r="AO74" i="45" s="1"/>
  <c r="AF80" i="45" a="1"/>
  <c r="AF80" i="45" s="1"/>
  <c r="AO61" i="43" a="1"/>
  <c r="AO61" i="43" s="1"/>
  <c r="AO60" i="43" s="1"/>
  <c r="M50" i="33" a="1"/>
  <c r="M50" i="33" s="1"/>
  <c r="AO86" i="43" a="1"/>
  <c r="AO86" i="43" s="1"/>
  <c r="AH91" i="44" a="1"/>
  <c r="AH91" i="44" s="1"/>
  <c r="E23" i="44" a="1"/>
  <c r="E23" i="44" s="1"/>
  <c r="X45" i="43"/>
  <c r="C43" i="33" a="1"/>
  <c r="C43" i="33" s="1"/>
  <c r="X23" i="45" a="1"/>
  <c r="X23" i="45" s="1"/>
  <c r="Y20" i="45" a="1"/>
  <c r="Y20" i="45" s="1"/>
  <c r="AB85" i="33" a="1"/>
  <c r="AB85" i="33" s="1"/>
  <c r="AR80" i="45" a="1"/>
  <c r="AR80" i="45" s="1"/>
  <c r="AV86" i="41" a="1"/>
  <c r="AV86" i="41" s="1"/>
  <c r="AV84" i="41" s="1"/>
  <c r="AA101" i="45" a="1"/>
  <c r="AA101" i="45" s="1"/>
  <c r="T32" i="44" a="1"/>
  <c r="T32" i="44" s="1"/>
  <c r="AL84" i="41"/>
  <c r="AA68" i="45" a="1"/>
  <c r="AA68" i="45" s="1"/>
  <c r="AI86" i="33" a="1"/>
  <c r="AI86" i="33" s="1"/>
  <c r="AG88" i="33" a="1"/>
  <c r="AG88" i="33" s="1"/>
  <c r="AG87" i="33" s="1"/>
  <c r="V80" i="33" a="1"/>
  <c r="V80" i="33" s="1"/>
  <c r="AO76" i="44" a="1"/>
  <c r="AO76" i="44" s="1"/>
  <c r="AE20" i="45" a="1"/>
  <c r="AE20" i="45" s="1"/>
  <c r="U86" i="33" a="1"/>
  <c r="U86" i="33" s="1"/>
  <c r="AC83" i="44" a="1"/>
  <c r="AC83" i="44" s="1"/>
  <c r="AR74" i="45" a="1"/>
  <c r="AR74" i="45" s="1"/>
  <c r="S55" i="33" a="1"/>
  <c r="S55" i="33" s="1"/>
  <c r="N28" i="45" a="1"/>
  <c r="N28" i="45" s="1"/>
  <c r="N27" i="45" s="1"/>
  <c r="H46" i="45" a="1"/>
  <c r="H46" i="45" s="1"/>
  <c r="AN65" i="33" a="1"/>
  <c r="AN65" i="33" s="1"/>
  <c r="AG100" i="33" a="1"/>
  <c r="AG100" i="33" s="1"/>
  <c r="K97" i="33" a="1"/>
  <c r="K97" i="33" s="1"/>
  <c r="N91" i="33" a="1"/>
  <c r="N91" i="33" s="1"/>
  <c r="N90" i="33" s="1"/>
  <c r="C80" i="43" a="1"/>
  <c r="C80" i="43" s="1"/>
  <c r="O62" i="45" a="1"/>
  <c r="O62" i="45" s="1"/>
  <c r="I53" i="47" a="1"/>
  <c r="I53" i="47" s="1"/>
  <c r="C80" i="33" a="1"/>
  <c r="C80" i="33" s="1"/>
  <c r="AQ62" i="33" a="1"/>
  <c r="AQ62" i="33" s="1"/>
  <c r="Z37" i="44" a="1"/>
  <c r="Z37" i="44" s="1"/>
  <c r="C101" i="41" a="1"/>
  <c r="C101" i="41" s="1"/>
  <c r="AI87" i="43"/>
  <c r="S59" i="45" a="1"/>
  <c r="S59" i="45" s="1"/>
  <c r="AE88" i="33" a="1"/>
  <c r="AE88" i="33" s="1"/>
  <c r="V65" i="33" a="1"/>
  <c r="V65" i="33" s="1"/>
  <c r="S73" i="33" a="1"/>
  <c r="S73" i="33" s="1"/>
  <c r="S72" i="33" s="1"/>
  <c r="AL53" i="45" a="1"/>
  <c r="AL53" i="45" s="1"/>
  <c r="AO95" i="47" a="1"/>
  <c r="AO95" i="47" s="1"/>
  <c r="AC88" i="44" a="1"/>
  <c r="AC88" i="44" s="1"/>
  <c r="I62" i="44" a="1"/>
  <c r="I62" i="44" s="1"/>
  <c r="AG33" i="46"/>
  <c r="G40" i="45" a="1"/>
  <c r="G40" i="45" s="1"/>
  <c r="AD25" i="33" a="1"/>
  <c r="AD25" i="33" s="1"/>
  <c r="AM37" i="45" a="1"/>
  <c r="AM37" i="45" s="1"/>
  <c r="I41" i="44" a="1"/>
  <c r="I41" i="44" s="1"/>
  <c r="U19" i="33" a="1"/>
  <c r="U19" i="33" s="1"/>
  <c r="J76" i="33" a="1"/>
  <c r="J76" i="33" s="1"/>
  <c r="AQ15" i="41"/>
  <c r="Y43" i="45" a="1"/>
  <c r="Y43" i="45" s="1"/>
  <c r="G26" i="44" a="1"/>
  <c r="G26" i="44" s="1"/>
  <c r="U15" i="43"/>
  <c r="AV17" i="47" a="1"/>
  <c r="AV17" i="47" s="1"/>
  <c r="AV70" i="47" a="1"/>
  <c r="AV70" i="47" s="1"/>
  <c r="Z10" i="44" a="1"/>
  <c r="Z10" i="44" s="1"/>
  <c r="L53" i="45" a="1"/>
  <c r="L53" i="45" s="1"/>
  <c r="L51" i="45" s="1"/>
  <c r="F80" i="33" a="1"/>
  <c r="F80" i="33" s="1"/>
  <c r="AF59" i="45" a="1"/>
  <c r="AF59" i="45" s="1"/>
  <c r="X10" i="33" a="1"/>
  <c r="X10" i="33" s="1"/>
  <c r="X9" i="33" s="1"/>
  <c r="J63" i="46"/>
  <c r="AC54" i="43"/>
  <c r="O49" i="45" a="1"/>
  <c r="O49" i="45" s="1"/>
  <c r="U28" i="33" a="1"/>
  <c r="U28" i="33" s="1"/>
  <c r="U11" i="45" a="1"/>
  <c r="U11" i="45" s="1"/>
  <c r="X83" i="44" a="1"/>
  <c r="X83" i="44" s="1"/>
  <c r="X81" i="44" s="1"/>
  <c r="L34" i="45" a="1"/>
  <c r="L34" i="45" s="1"/>
  <c r="P40" i="45" a="1"/>
  <c r="P40" i="45" s="1"/>
  <c r="V43" i="44" a="1"/>
  <c r="V43" i="44" s="1"/>
  <c r="V42" i="44" s="1"/>
  <c r="G64" i="45" a="1"/>
  <c r="G64" i="45" s="1"/>
  <c r="E67" i="45" a="1"/>
  <c r="E67" i="45" s="1"/>
  <c r="AG10" i="33" a="1"/>
  <c r="AG10" i="33" s="1"/>
  <c r="AG9" i="33" s="1"/>
  <c r="AU25" i="46" a="1"/>
  <c r="AU25" i="46" s="1"/>
  <c r="AU24" i="46" s="1"/>
  <c r="AF19" i="45" a="1"/>
  <c r="AF19" i="45" s="1"/>
  <c r="P103" i="45" a="1"/>
  <c r="P103" i="45" s="1"/>
  <c r="P102" i="45" s="1"/>
  <c r="W86" i="33" a="1"/>
  <c r="W86" i="33" s="1"/>
  <c r="J27" i="43"/>
  <c r="AN86" i="45" a="1"/>
  <c r="AN86" i="45" s="1"/>
  <c r="C25" i="33" a="1"/>
  <c r="C25" i="33" s="1"/>
  <c r="A25" i="33" s="1"/>
  <c r="AU67" i="43" a="1"/>
  <c r="AU67" i="43" s="1"/>
  <c r="AA95" i="45" a="1"/>
  <c r="AA95" i="45" s="1"/>
  <c r="R59" i="44" a="1"/>
  <c r="R59" i="44" s="1"/>
  <c r="C65" i="47" a="1"/>
  <c r="C65" i="47" s="1"/>
  <c r="AV25" i="43" a="1"/>
  <c r="AV25" i="43" s="1"/>
  <c r="AK62" i="45" a="1"/>
  <c r="AK62" i="45" s="1"/>
  <c r="AK60" i="45" s="1"/>
  <c r="AB58" i="33" a="1"/>
  <c r="AB58" i="33" s="1"/>
  <c r="Q100" i="33" a="1"/>
  <c r="Q100" i="33" s="1"/>
  <c r="AP64" i="44" a="1"/>
  <c r="AP64" i="44" s="1"/>
  <c r="M84" i="41"/>
  <c r="M101" i="45" a="1"/>
  <c r="M101" i="45" s="1"/>
  <c r="AE50" i="33" a="1"/>
  <c r="AE50" i="33" s="1"/>
  <c r="Q80" i="44" a="1"/>
  <c r="Q80" i="44" s="1"/>
  <c r="E88" i="44" a="1"/>
  <c r="E88" i="44" s="1"/>
  <c r="I67" i="44" a="1"/>
  <c r="I67" i="44" s="1"/>
  <c r="G85" i="45" a="1"/>
  <c r="G85" i="45" s="1"/>
  <c r="AF53" i="45" a="1"/>
  <c r="AF53" i="45" s="1"/>
  <c r="AQ50" i="44" a="1"/>
  <c r="AQ50" i="44" s="1"/>
  <c r="N35" i="33" a="1"/>
  <c r="N35" i="33" s="1"/>
  <c r="S32" i="45" a="1"/>
  <c r="S32" i="45" s="1"/>
  <c r="W43" i="44" a="1"/>
  <c r="W43" i="44" s="1"/>
  <c r="AB55" i="44" a="1"/>
  <c r="AB55" i="44" s="1"/>
  <c r="AP67" i="33" a="1"/>
  <c r="AP67" i="33" s="1"/>
  <c r="AP66" i="33" s="1"/>
  <c r="AN101" i="47" a="1"/>
  <c r="AN101" i="47" s="1"/>
  <c r="K90" i="46"/>
  <c r="Y82" i="45" a="1"/>
  <c r="Y82" i="45" s="1"/>
  <c r="AR103" i="33" a="1"/>
  <c r="AR103" i="33" s="1"/>
  <c r="AM19" i="45" a="1"/>
  <c r="AM19" i="45" s="1"/>
  <c r="F70" i="44" a="1"/>
  <c r="F70" i="44" s="1"/>
  <c r="F49" i="45" a="1"/>
  <c r="F49" i="45" s="1"/>
  <c r="I44" i="43" a="1"/>
  <c r="I44" i="43" s="1"/>
  <c r="AP103" i="33" a="1"/>
  <c r="AP103" i="33" s="1"/>
  <c r="AG94" i="44" a="1"/>
  <c r="AG94" i="44" s="1"/>
  <c r="P52" i="44" a="1"/>
  <c r="P52" i="44" s="1"/>
  <c r="AM59" i="33" a="1"/>
  <c r="AM59" i="33" s="1"/>
  <c r="I73" i="47" a="1"/>
  <c r="I73" i="47" s="1"/>
  <c r="L38" i="44" a="1"/>
  <c r="L38" i="44" s="1"/>
  <c r="M97" i="45" a="1"/>
  <c r="M97" i="45" s="1"/>
  <c r="AF79" i="33" a="1"/>
  <c r="AF79" i="33" s="1"/>
  <c r="M74" i="45" a="1"/>
  <c r="M74" i="45" s="1"/>
  <c r="Y11" i="33" a="1"/>
  <c r="Y11" i="33" s="1"/>
  <c r="I101" i="43" a="1"/>
  <c r="I101" i="43" s="1"/>
  <c r="M77" i="45" a="1"/>
  <c r="M77" i="45" s="1"/>
  <c r="O73" i="44" a="1"/>
  <c r="O73" i="44" s="1"/>
  <c r="O72" i="44" s="1"/>
  <c r="Z17" i="45" a="1"/>
  <c r="Z17" i="45" s="1"/>
  <c r="T91" i="45" a="1"/>
  <c r="T91" i="45" s="1"/>
  <c r="J62" i="44" a="1"/>
  <c r="J62" i="44" s="1"/>
  <c r="K61" i="33" a="1"/>
  <c r="K61" i="33" s="1"/>
  <c r="AR103" i="45" a="1"/>
  <c r="AR103" i="45" s="1"/>
  <c r="AN68" i="45" a="1"/>
  <c r="AN68" i="45" s="1"/>
  <c r="AP91" i="45" a="1"/>
  <c r="AP91" i="45" s="1"/>
  <c r="Z80" i="33" a="1"/>
  <c r="Z80" i="33" s="1"/>
  <c r="M74" i="44" a="1"/>
  <c r="M74" i="44" s="1"/>
  <c r="Z76" i="44" a="1"/>
  <c r="Z76" i="44" s="1"/>
  <c r="I35" i="33" a="1"/>
  <c r="I35" i="33" s="1"/>
  <c r="G55" i="44" a="1"/>
  <c r="G55" i="44" s="1"/>
  <c r="AE22" i="45" a="1"/>
  <c r="AE22" i="45" s="1"/>
  <c r="J89" i="44" a="1"/>
  <c r="J89" i="44" s="1"/>
  <c r="P16" i="33" a="1"/>
  <c r="P16" i="33" s="1"/>
  <c r="AR20" i="44" a="1"/>
  <c r="AR20" i="44" s="1"/>
  <c r="L20" i="33" a="1"/>
  <c r="L20" i="33" s="1"/>
  <c r="AQ95" i="33" a="1"/>
  <c r="AQ95" i="33" s="1"/>
  <c r="V91" i="45" a="1"/>
  <c r="V91" i="45" s="1"/>
  <c r="AD74" i="44" a="1"/>
  <c r="AD74" i="44" s="1"/>
  <c r="X86" i="33" a="1"/>
  <c r="X86" i="33" s="1"/>
  <c r="Z19" i="44" a="1"/>
  <c r="Z19" i="44" s="1"/>
  <c r="AN16" i="41" a="1"/>
  <c r="AN16" i="41" s="1"/>
  <c r="AN15" i="41" s="1"/>
  <c r="AN77" i="47" a="1"/>
  <c r="AN77" i="47" s="1"/>
  <c r="AJ64" i="44" a="1"/>
  <c r="AJ64" i="44" s="1"/>
  <c r="H77" i="44" a="1"/>
  <c r="H77" i="44" s="1"/>
  <c r="AC58" i="45" a="1"/>
  <c r="AC58" i="45" s="1"/>
  <c r="M104" i="33" a="1"/>
  <c r="M104" i="33" s="1"/>
  <c r="AM85" i="44" a="1"/>
  <c r="AM85" i="44" s="1"/>
  <c r="X80" i="44" a="1"/>
  <c r="X80" i="44" s="1"/>
  <c r="AN85" i="44" a="1"/>
  <c r="AN85" i="44" s="1"/>
  <c r="AN84" i="44" s="1"/>
  <c r="J58" i="33" a="1"/>
  <c r="J58" i="33" s="1"/>
  <c r="N65" i="33" a="1"/>
  <c r="N65" i="33" s="1"/>
  <c r="R41" i="33" a="1"/>
  <c r="R41" i="33" s="1"/>
  <c r="AR44" i="33" a="1"/>
  <c r="AR44" i="33" s="1"/>
  <c r="C73" i="45" a="1"/>
  <c r="C73" i="45" s="1"/>
  <c r="AF90" i="47"/>
  <c r="T64" i="45" a="1"/>
  <c r="T64" i="45" s="1"/>
  <c r="AT45" i="41"/>
  <c r="AO28" i="43" a="1"/>
  <c r="AO28" i="43" s="1"/>
  <c r="R88" i="45" a="1"/>
  <c r="R88" i="45" s="1"/>
  <c r="AJ95" i="45" a="1"/>
  <c r="AJ95" i="45" s="1"/>
  <c r="AN26" i="44" a="1"/>
  <c r="AN26" i="44" s="1"/>
  <c r="AF71" i="33" a="1"/>
  <c r="AF71" i="33" s="1"/>
  <c r="O62" i="44" a="1"/>
  <c r="O62" i="44" s="1"/>
  <c r="H100" i="44" a="1"/>
  <c r="H100" i="44" s="1"/>
  <c r="AO20" i="46" a="1"/>
  <c r="AO20" i="46" s="1"/>
  <c r="AL37" i="44" a="1"/>
  <c r="AL37" i="44" s="1"/>
  <c r="N68" i="33" a="1"/>
  <c r="N68" i="33" s="1"/>
  <c r="T62" i="44" a="1"/>
  <c r="T62" i="44" s="1"/>
  <c r="T74" i="45" a="1"/>
  <c r="T74" i="45" s="1"/>
  <c r="AG15" i="46"/>
  <c r="AT30" i="47"/>
  <c r="AR15" i="41"/>
  <c r="S38" i="33" a="1"/>
  <c r="S38" i="33" s="1"/>
  <c r="Y104" i="45" a="1"/>
  <c r="Y104" i="45" s="1"/>
  <c r="AE19" i="45" a="1"/>
  <c r="AE19" i="45" s="1"/>
  <c r="C68" i="45" a="1"/>
  <c r="C68" i="45" s="1"/>
  <c r="I52" i="43" a="1"/>
  <c r="I52" i="43" s="1"/>
  <c r="I51" i="43" s="1"/>
  <c r="AV26" i="43" a="1"/>
  <c r="AV26" i="43" s="1"/>
  <c r="AE95" i="44" a="1"/>
  <c r="AE95" i="44" s="1"/>
  <c r="M43" i="44" a="1"/>
  <c r="M43" i="44" s="1"/>
  <c r="M42" i="44" s="1"/>
  <c r="K92" i="45" a="1"/>
  <c r="K92" i="45" s="1"/>
  <c r="C89" i="45" a="1"/>
  <c r="C89" i="45" s="1"/>
  <c r="T91" i="33" a="1"/>
  <c r="T91" i="33" s="1"/>
  <c r="T90" i="33" s="1"/>
  <c r="AN100" i="41" a="1"/>
  <c r="AN100" i="41" s="1"/>
  <c r="AN99" i="41" s="1"/>
  <c r="AQ97" i="45" a="1"/>
  <c r="AQ97" i="45" s="1"/>
  <c r="O95" i="45" a="1"/>
  <c r="O95" i="45" s="1"/>
  <c r="AH50" i="45" a="1"/>
  <c r="AH50" i="45" s="1"/>
  <c r="AQ85" i="33" a="1"/>
  <c r="AQ85" i="33" s="1"/>
  <c r="U62" i="44" a="1"/>
  <c r="U62" i="44" s="1"/>
  <c r="AQ84" i="46"/>
  <c r="AA41" i="44" a="1"/>
  <c r="AA41" i="44" s="1"/>
  <c r="AN79" i="46" a="1"/>
  <c r="AN79" i="46" s="1"/>
  <c r="I29" i="47" a="1"/>
  <c r="I29" i="47" s="1"/>
  <c r="AJ70" i="33" a="1"/>
  <c r="AJ70" i="33" s="1"/>
  <c r="AB94" i="33" a="1"/>
  <c r="AB94" i="33" s="1"/>
  <c r="E11" i="33" a="1"/>
  <c r="E11" i="33" s="1"/>
  <c r="O87" i="41"/>
  <c r="R56" i="44" a="1"/>
  <c r="R56" i="44" s="1"/>
  <c r="AV88" i="47" a="1"/>
  <c r="AV88" i="47" s="1"/>
  <c r="AB82" i="45" a="1"/>
  <c r="AB82" i="45" s="1"/>
  <c r="S49" i="33" a="1"/>
  <c r="S49" i="33" s="1"/>
  <c r="AQ15" i="43"/>
  <c r="AP70" i="45" a="1"/>
  <c r="AP70" i="45" s="1"/>
  <c r="AP69" i="45" s="1"/>
  <c r="AK49" i="33" a="1"/>
  <c r="AK49" i="33" s="1"/>
  <c r="AJ86" i="33" a="1"/>
  <c r="AJ86" i="33" s="1"/>
  <c r="Q55" i="33" a="1"/>
  <c r="Q55" i="33" s="1"/>
  <c r="C77" i="44" a="1"/>
  <c r="C77" i="44" s="1"/>
  <c r="AH49" i="33" a="1"/>
  <c r="AH49" i="33" s="1"/>
  <c r="Y80" i="44" a="1"/>
  <c r="Y80" i="44" s="1"/>
  <c r="AD31" i="45" a="1"/>
  <c r="AD31" i="45" s="1"/>
  <c r="E47" i="45" a="1"/>
  <c r="E47" i="45" s="1"/>
  <c r="AG103" i="45" a="1"/>
  <c r="AG103" i="45" s="1"/>
  <c r="AK66" i="47"/>
  <c r="AM79" i="33" a="1"/>
  <c r="AM79" i="33" s="1"/>
  <c r="AM78" i="33" s="1"/>
  <c r="Q77" i="44" a="1"/>
  <c r="Q77" i="44" s="1"/>
  <c r="F83" i="45" a="1"/>
  <c r="F83" i="45" s="1"/>
  <c r="F81" i="45" s="1"/>
  <c r="AD88" i="44" a="1"/>
  <c r="AD88" i="44" s="1"/>
  <c r="AD87" i="44" s="1"/>
  <c r="J16" i="44" a="1"/>
  <c r="J16" i="44" s="1"/>
  <c r="O18" i="47"/>
  <c r="L50" i="44" a="1"/>
  <c r="L50" i="44" s="1"/>
  <c r="AK59" i="44" a="1"/>
  <c r="AK59" i="44" s="1"/>
  <c r="AK57" i="44" s="1"/>
  <c r="AC103" i="45" a="1"/>
  <c r="AC103" i="45" s="1"/>
  <c r="Y31" i="44" a="1"/>
  <c r="Y31" i="44" s="1"/>
  <c r="F98" i="44" a="1"/>
  <c r="F98" i="44" s="1"/>
  <c r="AB55" i="33" a="1"/>
  <c r="AB55" i="33" s="1"/>
  <c r="Y61" i="45" a="1"/>
  <c r="Y61" i="45" s="1"/>
  <c r="AN83" i="33" a="1"/>
  <c r="AN83" i="33" s="1"/>
  <c r="S64" i="44" a="1"/>
  <c r="S64" i="44" s="1"/>
  <c r="AO103" i="45" a="1"/>
  <c r="AO103" i="45" s="1"/>
  <c r="AO102" i="45" s="1"/>
  <c r="W62" i="33" a="1"/>
  <c r="W62" i="33" s="1"/>
  <c r="AE10" i="45" a="1"/>
  <c r="AE10" i="45" s="1"/>
  <c r="AL65" i="33" a="1"/>
  <c r="AL65" i="33" s="1"/>
  <c r="AS39" i="43"/>
  <c r="AH49" i="44" a="1"/>
  <c r="AH49" i="44" s="1"/>
  <c r="AP11" i="45" a="1"/>
  <c r="AP11" i="45" s="1"/>
  <c r="AF49" i="44" a="1"/>
  <c r="AF49" i="44" s="1"/>
  <c r="T50" i="45" a="1"/>
  <c r="T50" i="45" s="1"/>
  <c r="AL88" i="45" a="1"/>
  <c r="AL88" i="45" s="1"/>
  <c r="AL87" i="45" s="1"/>
  <c r="U57" i="46"/>
  <c r="J44" i="33" a="1"/>
  <c r="J44" i="33" s="1"/>
  <c r="E53" i="45" a="1"/>
  <c r="E53" i="45" s="1"/>
  <c r="O10" i="45" a="1"/>
  <c r="O10" i="45" s="1"/>
  <c r="AD32" i="44" a="1"/>
  <c r="AD32" i="44" s="1"/>
  <c r="X73" i="45" a="1"/>
  <c r="X73" i="45" s="1"/>
  <c r="AD68" i="44" a="1"/>
  <c r="AD68" i="44" s="1"/>
  <c r="C88" i="43" a="1"/>
  <c r="C88" i="43" s="1"/>
  <c r="N67" i="33" a="1"/>
  <c r="N67" i="33" s="1"/>
  <c r="AO25" i="41" a="1"/>
  <c r="AO25" i="41" s="1"/>
  <c r="AO24" i="41" s="1"/>
  <c r="AF35" i="45" a="1"/>
  <c r="AF35" i="45" s="1"/>
  <c r="S41" i="45" a="1"/>
  <c r="S41" i="45" s="1"/>
  <c r="L70" i="44" a="1"/>
  <c r="L70" i="44" s="1"/>
  <c r="I83" i="47" a="1"/>
  <c r="I83" i="47" s="1"/>
  <c r="AQ101" i="33" a="1"/>
  <c r="AQ101" i="33" s="1"/>
  <c r="AB51" i="43"/>
  <c r="AM71" i="44" a="1"/>
  <c r="AM71" i="44" s="1"/>
  <c r="AN35" i="41" a="1"/>
  <c r="AN35" i="41" s="1"/>
  <c r="AO92" i="46" a="1"/>
  <c r="AO92" i="46" s="1"/>
  <c r="AD53" i="44" a="1"/>
  <c r="AD53" i="44" s="1"/>
  <c r="AD49" i="33" a="1"/>
  <c r="AD49" i="33" s="1"/>
  <c r="AE88" i="45" a="1"/>
  <c r="AE88" i="45" s="1"/>
  <c r="X104" i="45" a="1"/>
  <c r="X104" i="45" s="1"/>
  <c r="AQ10" i="45" a="1"/>
  <c r="AQ10" i="45" s="1"/>
  <c r="R40" i="45" a="1"/>
  <c r="R40" i="45" s="1"/>
  <c r="AK88" i="45" a="1"/>
  <c r="AK88" i="45" s="1"/>
  <c r="AK87" i="45" s="1"/>
  <c r="AA28" i="45" a="1"/>
  <c r="AA28" i="45" s="1"/>
  <c r="N53" i="33" a="1"/>
  <c r="N53" i="33" s="1"/>
  <c r="N53" i="45" a="1"/>
  <c r="N53" i="45" s="1"/>
  <c r="T11" i="44" a="1"/>
  <c r="T11" i="44" s="1"/>
  <c r="AV17" i="43" a="1"/>
  <c r="AV17" i="43" s="1"/>
  <c r="L80" i="45" a="1"/>
  <c r="L80" i="45" s="1"/>
  <c r="AA17" i="44" a="1"/>
  <c r="AA17" i="44" s="1"/>
  <c r="AG59" i="45" a="1"/>
  <c r="AG59" i="45" s="1"/>
  <c r="H98" i="44" a="1"/>
  <c r="H98" i="44" s="1"/>
  <c r="AP77" i="33" a="1"/>
  <c r="AP77" i="33" s="1"/>
  <c r="L56" i="44" a="1"/>
  <c r="L56" i="44" s="1"/>
  <c r="AI58" i="44" a="1"/>
  <c r="AI58" i="44" s="1"/>
  <c r="AI57" i="44" s="1"/>
  <c r="S26" i="44" a="1"/>
  <c r="S26" i="44" s="1"/>
  <c r="W56" i="44" a="1"/>
  <c r="W56" i="44" s="1"/>
  <c r="AR86" i="45" a="1"/>
  <c r="AR86" i="45" s="1"/>
  <c r="AE47" i="33" a="1"/>
  <c r="AE47" i="33" s="1"/>
  <c r="AE45" i="33" s="1"/>
  <c r="AE38" i="44" a="1"/>
  <c r="AE38" i="44" s="1"/>
  <c r="AE49" i="44" a="1"/>
  <c r="AE49" i="44" s="1"/>
  <c r="AE48" i="44" s="1"/>
  <c r="AF84" i="41"/>
  <c r="J76" i="44" a="1"/>
  <c r="J76" i="44" s="1"/>
  <c r="I77" i="47" a="1"/>
  <c r="I77" i="47" s="1"/>
  <c r="AN59" i="45" a="1"/>
  <c r="AN59" i="45" s="1"/>
  <c r="M9" i="47"/>
  <c r="AG91" i="44" a="1"/>
  <c r="AG91" i="44" s="1"/>
  <c r="AE100" i="33" a="1"/>
  <c r="AE100" i="33" s="1"/>
  <c r="AU64" i="43" a="1"/>
  <c r="AU64" i="43" s="1"/>
  <c r="T51" i="41"/>
  <c r="AI56" i="33" a="1"/>
  <c r="AI56" i="33" s="1"/>
  <c r="AO32" i="43" a="1"/>
  <c r="AO32" i="43" s="1"/>
  <c r="AO41" i="47" a="1"/>
  <c r="AO41" i="47" s="1"/>
  <c r="G79" i="44" a="1"/>
  <c r="G79" i="44" s="1"/>
  <c r="AO43" i="46" a="1"/>
  <c r="AO43" i="46" s="1"/>
  <c r="R23" i="45" a="1"/>
  <c r="R23" i="45" s="1"/>
  <c r="AQ80" i="44" a="1"/>
  <c r="AQ80" i="44" s="1"/>
  <c r="AU86" i="47" a="1"/>
  <c r="AU86" i="47" s="1"/>
  <c r="W20" i="33" a="1"/>
  <c r="W20" i="33" s="1"/>
  <c r="AG25" i="45" a="1"/>
  <c r="AG25" i="45" s="1"/>
  <c r="P44" i="33" a="1"/>
  <c r="P44" i="33" s="1"/>
  <c r="AO35" i="33" a="1"/>
  <c r="AO35" i="33" s="1"/>
  <c r="O79" i="44" a="1"/>
  <c r="O79" i="44" s="1"/>
  <c r="AH41" i="45" a="1"/>
  <c r="AH41" i="45" s="1"/>
  <c r="C28" i="47" a="1"/>
  <c r="C28" i="47" s="1"/>
  <c r="X23" i="44" a="1"/>
  <c r="X23" i="44" s="1"/>
  <c r="Z89" i="44" a="1"/>
  <c r="Z89" i="44" s="1"/>
  <c r="AB49" i="45" a="1"/>
  <c r="AB49" i="45" s="1"/>
  <c r="R32" i="45" a="1"/>
  <c r="R32" i="45" s="1"/>
  <c r="R30" i="45" s="1"/>
  <c r="AN20" i="44" a="1"/>
  <c r="AN20" i="44" s="1"/>
  <c r="N44" i="45" a="1"/>
  <c r="N44" i="45" s="1"/>
  <c r="AI59" i="33" a="1"/>
  <c r="AI59" i="33" s="1"/>
  <c r="AI57" i="33" s="1"/>
  <c r="AA50" i="45" a="1"/>
  <c r="AA50" i="45" s="1"/>
  <c r="AE59" i="44" a="1"/>
  <c r="AE59" i="44" s="1"/>
  <c r="AO25" i="45" a="1"/>
  <c r="AO25" i="45" s="1"/>
  <c r="AO24" i="45" s="1"/>
  <c r="S42" i="46"/>
  <c r="AU17" i="46" a="1"/>
  <c r="AU17" i="46" s="1"/>
  <c r="AO58" i="33" a="1"/>
  <c r="AO58" i="33" s="1"/>
  <c r="P59" i="44" a="1"/>
  <c r="P59" i="44" s="1"/>
  <c r="P57" i="44" s="1"/>
  <c r="O38" i="44" a="1"/>
  <c r="O38" i="44" s="1"/>
  <c r="R44" i="44" a="1"/>
  <c r="R44" i="44" s="1"/>
  <c r="AM86" i="44" a="1"/>
  <c r="AM86" i="44" s="1"/>
  <c r="F52" i="45" a="1"/>
  <c r="F52" i="45" s="1"/>
  <c r="S20" i="44" a="1"/>
  <c r="S20" i="44" s="1"/>
  <c r="AH28" i="45" a="1"/>
  <c r="AH28" i="45" s="1"/>
  <c r="AJ45" i="47"/>
  <c r="C47" i="33" a="1"/>
  <c r="C47" i="33" s="1"/>
  <c r="AE86" i="33" a="1"/>
  <c r="AE86" i="33" s="1"/>
  <c r="AP79" i="44" a="1"/>
  <c r="AP79" i="44" s="1"/>
  <c r="E53" i="33" a="1"/>
  <c r="E53" i="33" s="1"/>
  <c r="Q38" i="33" a="1"/>
  <c r="Q38" i="33" s="1"/>
  <c r="I46" i="33" a="1"/>
  <c r="I46" i="33" s="1"/>
  <c r="AJ26" i="45" a="1"/>
  <c r="AJ26" i="45" s="1"/>
  <c r="P22" i="33" a="1"/>
  <c r="P22" i="33" s="1"/>
  <c r="AU59" i="41" a="1"/>
  <c r="AU59" i="41" s="1"/>
  <c r="AU26" i="43" a="1"/>
  <c r="AU26" i="43" s="1"/>
  <c r="R44" i="45" a="1"/>
  <c r="R44" i="45" s="1"/>
  <c r="AP31" i="44" a="1"/>
  <c r="AP31" i="44" s="1"/>
  <c r="O20" i="45" a="1"/>
  <c r="O20" i="45" s="1"/>
  <c r="O18" i="45" s="1"/>
  <c r="AK98" i="33" a="1"/>
  <c r="AK98" i="33" s="1"/>
  <c r="AU44" i="47" a="1"/>
  <c r="AU44" i="47" s="1"/>
  <c r="AQ77" i="44" a="1"/>
  <c r="AQ77" i="44" s="1"/>
  <c r="Q76" i="33" a="1"/>
  <c r="Q76" i="33" s="1"/>
  <c r="V17" i="33" a="1"/>
  <c r="V17" i="33" s="1"/>
  <c r="AQ28" i="33" a="1"/>
  <c r="AQ28" i="33" s="1"/>
  <c r="AI94" i="44" a="1"/>
  <c r="AI94" i="44" s="1"/>
  <c r="AI93" i="44" s="1"/>
  <c r="Q19" i="33" a="1"/>
  <c r="Q19" i="33" s="1"/>
  <c r="AI85" i="33" a="1"/>
  <c r="AI85" i="33" s="1"/>
  <c r="H17" i="33" a="1"/>
  <c r="H17" i="33" s="1"/>
  <c r="E104" i="45" a="1"/>
  <c r="E104" i="45" s="1"/>
  <c r="V61" i="44" a="1"/>
  <c r="V61" i="44" s="1"/>
  <c r="AG26" i="45" a="1"/>
  <c r="AG26" i="45" s="1"/>
  <c r="Y97" i="45" a="1"/>
  <c r="Y97" i="45" s="1"/>
  <c r="AR96" i="43"/>
  <c r="C50" i="41" a="1"/>
  <c r="C50" i="41" s="1"/>
  <c r="R31" i="33" a="1"/>
  <c r="R31" i="33" s="1"/>
  <c r="R30" i="33" s="1"/>
  <c r="AS57" i="46"/>
  <c r="K78" i="47"/>
  <c r="O51" i="44"/>
  <c r="O87" i="47"/>
  <c r="AP24" i="47"/>
  <c r="Z78" i="43"/>
  <c r="AJ42" i="43"/>
  <c r="O96" i="41"/>
  <c r="AM33" i="41"/>
  <c r="AH63" i="44"/>
  <c r="H74" i="45" a="1"/>
  <c r="H74" i="45" s="1"/>
  <c r="H72" i="45" s="1"/>
  <c r="M86" i="44" a="1"/>
  <c r="M86" i="44" s="1"/>
  <c r="H11" i="44" a="1"/>
  <c r="H11" i="44" s="1"/>
  <c r="AO70" i="47" a="1"/>
  <c r="AO70" i="47" s="1"/>
  <c r="AU26" i="41" a="1"/>
  <c r="AU26" i="41" s="1"/>
  <c r="AH53" i="45" a="1"/>
  <c r="AH53" i="45" s="1"/>
  <c r="AB85" i="44" a="1"/>
  <c r="AB85" i="44" s="1"/>
  <c r="P30" i="41"/>
  <c r="AP92" i="45" a="1"/>
  <c r="AP92" i="45" s="1"/>
  <c r="AO67" i="44" a="1"/>
  <c r="AO67" i="44" s="1"/>
  <c r="AV40" i="47" a="1"/>
  <c r="AV40" i="47" s="1"/>
  <c r="AV39" i="47" s="1"/>
  <c r="C35" i="45" a="1"/>
  <c r="C35" i="45" s="1"/>
  <c r="A34" i="45" s="1"/>
  <c r="AG103" i="33" a="1"/>
  <c r="AG103" i="33" s="1"/>
  <c r="AG102" i="33" s="1"/>
  <c r="AP56" i="45" a="1"/>
  <c r="AP56" i="45" s="1"/>
  <c r="J98" i="44" a="1"/>
  <c r="J98" i="44" s="1"/>
  <c r="U58" i="45" a="1"/>
  <c r="U58" i="45" s="1"/>
  <c r="AD17" i="44" a="1"/>
  <c r="AD17" i="44" s="1"/>
  <c r="G92" i="44" a="1"/>
  <c r="G92" i="44" s="1"/>
  <c r="Z59" i="44" a="1"/>
  <c r="Z59" i="44" s="1"/>
  <c r="I26" i="45" a="1"/>
  <c r="I26" i="45" s="1"/>
  <c r="AV10" i="46" a="1"/>
  <c r="AV10" i="46" s="1"/>
  <c r="N83" i="45" a="1"/>
  <c r="N83" i="45" s="1"/>
  <c r="AN70" i="45" a="1"/>
  <c r="AN70" i="45" s="1"/>
  <c r="AN69" i="45" s="1"/>
  <c r="AC45" i="47"/>
  <c r="AH85" i="33" a="1"/>
  <c r="AH85" i="33" s="1"/>
  <c r="O93" i="41"/>
  <c r="O100" i="33" a="1"/>
  <c r="O100" i="33" s="1"/>
  <c r="AP44" i="44" a="1"/>
  <c r="AP44" i="44" s="1"/>
  <c r="AD46" i="44" a="1"/>
  <c r="AD46" i="44" s="1"/>
  <c r="AL83" i="44" a="1"/>
  <c r="AL83" i="44" s="1"/>
  <c r="J82" i="33" a="1"/>
  <c r="J82" i="33" s="1"/>
  <c r="AF30" i="41"/>
  <c r="H41" i="45" a="1"/>
  <c r="H41" i="45" s="1"/>
  <c r="AH25" i="45" a="1"/>
  <c r="AH25" i="45" s="1"/>
  <c r="AU16" i="43" a="1"/>
  <c r="AU16" i="43" s="1"/>
  <c r="AO25" i="47" a="1"/>
  <c r="AO25" i="47" s="1"/>
  <c r="AP47" i="33" a="1"/>
  <c r="AP47" i="33" s="1"/>
  <c r="R66" i="41"/>
  <c r="N18" i="41"/>
  <c r="J43" i="44" a="1"/>
  <c r="J43" i="44" s="1"/>
  <c r="I38" i="47" a="1"/>
  <c r="I38" i="47" s="1"/>
  <c r="Z90" i="46"/>
  <c r="AC37" i="45" a="1"/>
  <c r="AC37" i="45" s="1"/>
  <c r="C61" i="46" a="1"/>
  <c r="C61" i="46" s="1"/>
  <c r="C67" i="45" a="1"/>
  <c r="C67" i="45" s="1"/>
  <c r="Z9" i="46"/>
  <c r="S11" i="33" a="1"/>
  <c r="S11" i="33" s="1"/>
  <c r="E103" i="45" a="1"/>
  <c r="E103" i="45" s="1"/>
  <c r="AP49" i="45" a="1"/>
  <c r="AP49" i="45" s="1"/>
  <c r="Z52" i="44" a="1"/>
  <c r="Z52" i="44" s="1"/>
  <c r="Z51" i="44" s="1"/>
  <c r="C74" i="41" a="1"/>
  <c r="C74" i="41" s="1"/>
  <c r="I47" i="43" a="1"/>
  <c r="I47" i="43" s="1"/>
  <c r="AK82" i="45" a="1"/>
  <c r="AK82" i="45" s="1"/>
  <c r="Y67" i="45" a="1"/>
  <c r="Y67" i="45" s="1"/>
  <c r="AN103" i="41" a="1"/>
  <c r="AN103" i="41" s="1"/>
  <c r="AL9" i="43"/>
  <c r="C50" i="33" a="1"/>
  <c r="C50" i="33" s="1"/>
  <c r="AD24" i="46"/>
  <c r="E41" i="45" a="1"/>
  <c r="E41" i="45" s="1"/>
  <c r="AF50" i="33" a="1"/>
  <c r="AF50" i="33" s="1"/>
  <c r="AF48" i="33" s="1"/>
  <c r="J92" i="44" a="1"/>
  <c r="J92" i="44" s="1"/>
  <c r="AE80" i="33" a="1"/>
  <c r="AE80" i="33" s="1"/>
  <c r="K50" i="44" a="1"/>
  <c r="K50" i="44" s="1"/>
  <c r="Q84" i="41"/>
  <c r="AE76" i="45" a="1"/>
  <c r="AE76" i="45" s="1"/>
  <c r="C103" i="47" a="1"/>
  <c r="C103" i="47" s="1"/>
  <c r="L83" i="45" a="1"/>
  <c r="L83" i="45" s="1"/>
  <c r="AF80" i="44" a="1"/>
  <c r="AF80" i="44" s="1"/>
  <c r="AF78" i="44" s="1"/>
  <c r="AO46" i="45" a="1"/>
  <c r="AO46" i="45" s="1"/>
  <c r="AU61" i="41" a="1"/>
  <c r="AU61" i="41" s="1"/>
  <c r="I59" i="45" a="1"/>
  <c r="I59" i="45" s="1"/>
  <c r="V79" i="33" a="1"/>
  <c r="V79" i="33" s="1"/>
  <c r="AL62" i="33" a="1"/>
  <c r="AL62" i="33" s="1"/>
  <c r="G74" i="33" a="1"/>
  <c r="G74" i="33" s="1"/>
  <c r="X79" i="45" a="1"/>
  <c r="X79" i="45" s="1"/>
  <c r="AA35" i="45" a="1"/>
  <c r="AA35" i="45" s="1"/>
  <c r="C46" i="44" a="1"/>
  <c r="C46" i="44" s="1"/>
  <c r="A46" i="44" s="1"/>
  <c r="AO104" i="43" a="1"/>
  <c r="AO104" i="43" s="1"/>
  <c r="T86" i="33" a="1"/>
  <c r="T86" i="33" s="1"/>
  <c r="P74" i="44" a="1"/>
  <c r="P74" i="44" s="1"/>
  <c r="I40" i="47" a="1"/>
  <c r="I40" i="47" s="1"/>
  <c r="AO11" i="45" a="1"/>
  <c r="AO11" i="45" s="1"/>
  <c r="W56" i="33" a="1"/>
  <c r="W56" i="33" s="1"/>
  <c r="V77" i="44" a="1"/>
  <c r="V77" i="44" s="1"/>
  <c r="AC10" i="33" a="1"/>
  <c r="AC10" i="33" s="1"/>
  <c r="AC9" i="33" s="1"/>
  <c r="AN23" i="41" a="1"/>
  <c r="AN23" i="41" s="1"/>
  <c r="T26" i="44" a="1"/>
  <c r="T26" i="44" s="1"/>
  <c r="C80" i="41" a="1"/>
  <c r="C80" i="41" s="1"/>
  <c r="Z79" i="44" a="1"/>
  <c r="Z79" i="44" s="1"/>
  <c r="Z78" i="44" s="1"/>
  <c r="AE82" i="33" a="1"/>
  <c r="AE82" i="33" s="1"/>
  <c r="AE81" i="33" s="1"/>
  <c r="Q62" i="44" a="1"/>
  <c r="Q62" i="44" s="1"/>
  <c r="AL31" i="33" a="1"/>
  <c r="AL31" i="33" s="1"/>
  <c r="AC70" i="44" a="1"/>
  <c r="AC70" i="44" s="1"/>
  <c r="X22" i="44" a="1"/>
  <c r="X22" i="44" s="1"/>
  <c r="I20" i="43" a="1"/>
  <c r="I20" i="43" s="1"/>
  <c r="AL94" i="45" a="1"/>
  <c r="AL94" i="45" s="1"/>
  <c r="AL93" i="45" s="1"/>
  <c r="Y63" i="43"/>
  <c r="Q56" i="33" a="1"/>
  <c r="Q56" i="33" s="1"/>
  <c r="M83" i="45" a="1"/>
  <c r="M83" i="45" s="1"/>
  <c r="AL100" i="33" a="1"/>
  <c r="AL100" i="33" s="1"/>
  <c r="X55" i="45" a="1"/>
  <c r="X55" i="45" s="1"/>
  <c r="AQ50" i="45" a="1"/>
  <c r="AQ50" i="45" s="1"/>
  <c r="AN100" i="46" a="1"/>
  <c r="AN100" i="46" s="1"/>
  <c r="AN19" i="33" a="1"/>
  <c r="AN19" i="33" s="1"/>
  <c r="AA74" i="44" a="1"/>
  <c r="AA74" i="44" s="1"/>
  <c r="S32" i="44" a="1"/>
  <c r="S32" i="44" s="1"/>
  <c r="Z62" i="44" a="1"/>
  <c r="Z62" i="44" s="1"/>
  <c r="AN41" i="47" a="1"/>
  <c r="AN41" i="47" s="1"/>
  <c r="AG83" i="44" a="1"/>
  <c r="AG83" i="44" s="1"/>
  <c r="I53" i="33" a="1"/>
  <c r="I53" i="33" s="1"/>
  <c r="W92" i="44" a="1"/>
  <c r="W92" i="44" s="1"/>
  <c r="T31" i="44" a="1"/>
  <c r="T31" i="44" s="1"/>
  <c r="AN23" i="45" a="1"/>
  <c r="AN23" i="45" s="1"/>
  <c r="U74" i="44" a="1"/>
  <c r="U74" i="44" s="1"/>
  <c r="AS69" i="46"/>
  <c r="AM100" i="44" a="1"/>
  <c r="AM100" i="44" s="1"/>
  <c r="AM99" i="44" s="1"/>
  <c r="AQ11" i="33" a="1"/>
  <c r="AQ11" i="33" s="1"/>
  <c r="AQ49" i="33" a="1"/>
  <c r="AQ49" i="33" s="1"/>
  <c r="G80" i="44" a="1"/>
  <c r="G80" i="44" s="1"/>
  <c r="AN79" i="41" a="1"/>
  <c r="AN79" i="41" s="1"/>
  <c r="AN78" i="41" s="1"/>
  <c r="E37" i="33" a="1"/>
  <c r="E37" i="33" s="1"/>
  <c r="I92" i="43" a="1"/>
  <c r="I92" i="43" s="1"/>
  <c r="X97" i="45" a="1"/>
  <c r="X97" i="45" s="1"/>
  <c r="X96" i="45" s="1"/>
  <c r="M15" i="46"/>
  <c r="M50" i="45" a="1"/>
  <c r="M50" i="45" s="1"/>
  <c r="AJ43" i="44" a="1"/>
  <c r="AJ43" i="44" s="1"/>
  <c r="AU104" i="46" a="1"/>
  <c r="AU104" i="46" s="1"/>
  <c r="AO62" i="41" a="1"/>
  <c r="AO62" i="41" s="1"/>
  <c r="AN28" i="47" a="1"/>
  <c r="AN28" i="47" s="1"/>
  <c r="AM67" i="33" a="1"/>
  <c r="AM67" i="33" s="1"/>
  <c r="I16" i="47" a="1"/>
  <c r="I16" i="47" s="1"/>
  <c r="AI92" i="44" a="1"/>
  <c r="AI92" i="44" s="1"/>
  <c r="C38" i="41" a="1"/>
  <c r="C38" i="41" s="1"/>
  <c r="M23" i="44" a="1"/>
  <c r="M23" i="44" s="1"/>
  <c r="AS51" i="46"/>
  <c r="AI19" i="44" a="1"/>
  <c r="AI19" i="44" s="1"/>
  <c r="AH103" i="44" a="1"/>
  <c r="AH103" i="44" s="1"/>
  <c r="O36" i="43"/>
  <c r="AQ85" i="45" a="1"/>
  <c r="AQ85" i="45" s="1"/>
  <c r="AG54" i="47"/>
  <c r="U96" i="46"/>
  <c r="AK50" i="44" a="1"/>
  <c r="AK50" i="44" s="1"/>
  <c r="T78" i="47"/>
  <c r="AN97" i="43" a="1"/>
  <c r="AN97" i="43" s="1"/>
  <c r="C47" i="47" a="1"/>
  <c r="C47" i="47" s="1"/>
  <c r="X58" i="33" a="1"/>
  <c r="X58" i="33" s="1"/>
  <c r="X57" i="33" s="1"/>
  <c r="AN61" i="44" a="1"/>
  <c r="AN61" i="44" s="1"/>
  <c r="AH98" i="33" a="1"/>
  <c r="AH98" i="33" s="1"/>
  <c r="AN49" i="43" a="1"/>
  <c r="AN49" i="43" s="1"/>
  <c r="AL49" i="33" a="1"/>
  <c r="AL49" i="33" s="1"/>
  <c r="AL48" i="33" s="1"/>
  <c r="AA78" i="43"/>
  <c r="AO76" i="41" a="1"/>
  <c r="AO76" i="41" s="1"/>
  <c r="AO75" i="41" s="1"/>
  <c r="K52" i="45" a="1"/>
  <c r="K52" i="45" s="1"/>
  <c r="C47" i="42" a="1"/>
  <c r="C47" i="42" s="1"/>
  <c r="M70" i="45" a="1"/>
  <c r="M70" i="45" s="1"/>
  <c r="X89" i="33" a="1"/>
  <c r="X89" i="33" s="1"/>
  <c r="AE67" i="33" a="1"/>
  <c r="AE67" i="33" s="1"/>
  <c r="C97" i="33" a="1"/>
  <c r="C97" i="33" s="1"/>
  <c r="A97" i="33" s="1"/>
  <c r="AG100" i="45" a="1"/>
  <c r="AG100" i="45" s="1"/>
  <c r="V50" i="44" a="1"/>
  <c r="V50" i="44" s="1"/>
  <c r="AH28" i="33" a="1"/>
  <c r="AH28" i="33" s="1"/>
  <c r="J17" i="33" a="1"/>
  <c r="J17" i="33" s="1"/>
  <c r="AF89" i="45" a="1"/>
  <c r="AF89" i="45" s="1"/>
  <c r="X90" i="43"/>
  <c r="AB38" i="45" a="1"/>
  <c r="AB38" i="45" s="1"/>
  <c r="AR92" i="44" a="1"/>
  <c r="AR92" i="44" s="1"/>
  <c r="J71" i="45" a="1"/>
  <c r="J71" i="45" s="1"/>
  <c r="T16" i="45" a="1"/>
  <c r="T16" i="45" s="1"/>
  <c r="AB88" i="33" a="1"/>
  <c r="AB88" i="33" s="1"/>
  <c r="AB87" i="33" s="1"/>
  <c r="AN17" i="44" a="1"/>
  <c r="AN17" i="44" s="1"/>
  <c r="AH64" i="33" a="1"/>
  <c r="AH64" i="33" s="1"/>
  <c r="K32" i="45" a="1"/>
  <c r="K32" i="45" s="1"/>
  <c r="AG22" i="33" a="1"/>
  <c r="AG22" i="33" s="1"/>
  <c r="AG21" i="33" s="1"/>
  <c r="AP55" i="45" a="1"/>
  <c r="AP55" i="45" s="1"/>
  <c r="AU67" i="41" a="1"/>
  <c r="AU67" i="41" s="1"/>
  <c r="K16" i="33" a="1"/>
  <c r="K16" i="33" s="1"/>
  <c r="I32" i="33" a="1"/>
  <c r="I32" i="33" s="1"/>
  <c r="C76" i="33" a="1"/>
  <c r="C76" i="33" s="1"/>
  <c r="A76" i="33" s="1"/>
  <c r="W64" i="44" a="1"/>
  <c r="W64" i="44" s="1"/>
  <c r="R77" i="33" a="1"/>
  <c r="R77" i="33" s="1"/>
  <c r="AI97" i="45" a="1"/>
  <c r="AI97" i="45" s="1"/>
  <c r="AL101" i="45" a="1"/>
  <c r="AL101" i="45" s="1"/>
  <c r="AV64" i="46" a="1"/>
  <c r="AV64" i="46" s="1"/>
  <c r="AR59" i="45" a="1"/>
  <c r="AR59" i="45" s="1"/>
  <c r="AO41" i="43" a="1"/>
  <c r="AO41" i="43" s="1"/>
  <c r="F43" i="45" a="1"/>
  <c r="F43" i="45" s="1"/>
  <c r="S94" i="33" a="1"/>
  <c r="S94" i="33" s="1"/>
  <c r="AI49" i="45" a="1"/>
  <c r="AI49" i="45" s="1"/>
  <c r="AP66" i="46"/>
  <c r="AN10" i="45" a="1"/>
  <c r="AN10" i="45" s="1"/>
  <c r="AV92" i="43" a="1"/>
  <c r="AV92" i="43" s="1"/>
  <c r="K11" i="45" a="1"/>
  <c r="K11" i="45" s="1"/>
  <c r="AO71" i="43" a="1"/>
  <c r="AO71" i="43" s="1"/>
  <c r="C104" i="44" a="1"/>
  <c r="C104" i="44" s="1"/>
  <c r="P20" i="45" a="1"/>
  <c r="P20" i="45" s="1"/>
  <c r="P18" i="45" s="1"/>
  <c r="E38" i="44" a="1"/>
  <c r="E38" i="44" s="1"/>
  <c r="AD44" i="45" a="1"/>
  <c r="AD44" i="45" s="1"/>
  <c r="AO79" i="45" a="1"/>
  <c r="AO79" i="45" s="1"/>
  <c r="AP85" i="44" a="1"/>
  <c r="AP85" i="44" s="1"/>
  <c r="C16" i="43" a="1"/>
  <c r="C16" i="43" s="1"/>
  <c r="A16" i="43" s="1"/>
  <c r="J85" i="44" a="1"/>
  <c r="J85" i="44" s="1"/>
  <c r="AH76" i="44" a="1"/>
  <c r="AH76" i="44" s="1"/>
  <c r="AN76" i="45" a="1"/>
  <c r="AN76" i="45" s="1"/>
  <c r="Y103" i="45" a="1"/>
  <c r="Y103" i="45" s="1"/>
  <c r="C85" i="44" a="1"/>
  <c r="C85" i="44" s="1"/>
  <c r="N46" i="33" a="1"/>
  <c r="N46" i="33" s="1"/>
  <c r="I23" i="33" a="1"/>
  <c r="I23" i="33" s="1"/>
  <c r="U82" i="45" a="1"/>
  <c r="U82" i="45" s="1"/>
  <c r="AB95" i="44" a="1"/>
  <c r="AB95" i="44" s="1"/>
  <c r="N95" i="33" a="1"/>
  <c r="N95" i="33" s="1"/>
  <c r="AM40" i="33" a="1"/>
  <c r="AM40" i="33" s="1"/>
  <c r="AM39" i="33" s="1"/>
  <c r="AV44" i="46" a="1"/>
  <c r="AV44" i="46" s="1"/>
  <c r="AE65" i="33" a="1"/>
  <c r="AE65" i="33" s="1"/>
  <c r="AE63" i="33" s="1"/>
  <c r="E38" i="45" a="1"/>
  <c r="E38" i="45" s="1"/>
  <c r="AL67" i="33" a="1"/>
  <c r="AL67" i="33" s="1"/>
  <c r="AQ81" i="46"/>
  <c r="I100" i="43" a="1"/>
  <c r="I100" i="43" s="1"/>
  <c r="AQ47" i="44" a="1"/>
  <c r="AQ47" i="44" s="1"/>
  <c r="AN55" i="33" a="1"/>
  <c r="AN55" i="33" s="1"/>
  <c r="M71" i="33" a="1"/>
  <c r="M71" i="33" s="1"/>
  <c r="Z21" i="46"/>
  <c r="AQ11" i="44" a="1"/>
  <c r="AQ11" i="44" s="1"/>
  <c r="X62" i="33" a="1"/>
  <c r="X62" i="33" s="1"/>
  <c r="S79" i="45" a="1"/>
  <c r="S79" i="45" s="1"/>
  <c r="AL62" i="44" a="1"/>
  <c r="AL62" i="44" s="1"/>
  <c r="T86" i="44" a="1"/>
  <c r="T86" i="44" s="1"/>
  <c r="P104" i="33" a="1"/>
  <c r="P104" i="33" s="1"/>
  <c r="AU11" i="41" a="1"/>
  <c r="AU11" i="41" s="1"/>
  <c r="H61" i="45" a="1"/>
  <c r="H61" i="45" s="1"/>
  <c r="I47" i="45" a="1"/>
  <c r="I47" i="45" s="1"/>
  <c r="M58" i="44" a="1"/>
  <c r="M58" i="44" s="1"/>
  <c r="AM43" i="44" a="1"/>
  <c r="AM43" i="44" s="1"/>
  <c r="I37" i="43" a="1"/>
  <c r="I37" i="43" s="1"/>
  <c r="AA104" i="44" a="1"/>
  <c r="AA104" i="44" s="1"/>
  <c r="AU31" i="47" a="1"/>
  <c r="AU31" i="47" s="1"/>
  <c r="X79" i="33" a="1"/>
  <c r="X79" i="33" s="1"/>
  <c r="G83" i="44" a="1"/>
  <c r="G83" i="44" s="1"/>
  <c r="G81" i="44" s="1"/>
  <c r="AO101" i="43" a="1"/>
  <c r="AO101" i="43" s="1"/>
  <c r="V11" i="33" a="1"/>
  <c r="V11" i="33" s="1"/>
  <c r="AA49" i="45" a="1"/>
  <c r="AA49" i="45" s="1"/>
  <c r="AV68" i="43" a="1"/>
  <c r="AV68" i="43" s="1"/>
  <c r="AV66" i="43" s="1"/>
  <c r="W22" i="44" a="1"/>
  <c r="W22" i="44" s="1"/>
  <c r="W21" i="44" s="1"/>
  <c r="AQ9" i="47"/>
  <c r="Q45" i="43"/>
  <c r="F23" i="33" a="1"/>
  <c r="F23" i="33" s="1"/>
  <c r="Z75" i="43"/>
  <c r="AU23" i="46" a="1"/>
  <c r="AU23" i="46" s="1"/>
  <c r="AH36" i="47"/>
  <c r="AQ83" i="45" a="1"/>
  <c r="AQ83" i="45" s="1"/>
  <c r="Y76" i="45" a="1"/>
  <c r="Y76" i="45" s="1"/>
  <c r="Y75" i="45" s="1"/>
  <c r="AJ76" i="33" a="1"/>
  <c r="AJ76" i="33" s="1"/>
  <c r="V53" i="45" a="1"/>
  <c r="V53" i="45" s="1"/>
  <c r="AE95" i="45" a="1"/>
  <c r="AE95" i="45" s="1"/>
  <c r="AO80" i="43" a="1"/>
  <c r="AO80" i="43" s="1"/>
  <c r="J83" i="33" a="1"/>
  <c r="J83" i="33" s="1"/>
  <c r="X23" i="33" a="1"/>
  <c r="X23" i="33" s="1"/>
  <c r="O23" i="33" a="1"/>
  <c r="O23" i="33" s="1"/>
  <c r="L76" i="33" a="1"/>
  <c r="L76" i="33" s="1"/>
  <c r="X85" i="33" a="1"/>
  <c r="X85" i="33" s="1"/>
  <c r="T86" i="45" a="1"/>
  <c r="T86" i="45" s="1"/>
  <c r="AK79" i="45" a="1"/>
  <c r="AK79" i="45" s="1"/>
  <c r="AM89" i="44" a="1"/>
  <c r="AM89" i="44" s="1"/>
  <c r="AP48" i="41"/>
  <c r="T79" i="44" a="1"/>
  <c r="T79" i="44" s="1"/>
  <c r="T78" i="44" s="1"/>
  <c r="Z26" i="44" a="1"/>
  <c r="Z26" i="44" s="1"/>
  <c r="C98" i="45" a="1"/>
  <c r="C98" i="45" s="1"/>
  <c r="C55" i="47" a="1"/>
  <c r="C55" i="47" s="1"/>
  <c r="AQ23" i="44" a="1"/>
  <c r="AQ23" i="44" s="1"/>
  <c r="I101" i="44" a="1"/>
  <c r="I101" i="44" s="1"/>
  <c r="H19" i="44" a="1"/>
  <c r="H19" i="44" s="1"/>
  <c r="H18" i="44" s="1"/>
  <c r="R91" i="45" a="1"/>
  <c r="R91" i="45" s="1"/>
  <c r="Q100" i="44" a="1"/>
  <c r="Q100" i="44" s="1"/>
  <c r="W71" i="45" a="1"/>
  <c r="W71" i="45" s="1"/>
  <c r="C52" i="47" a="1"/>
  <c r="C52" i="47" s="1"/>
  <c r="J94" i="45" a="1"/>
  <c r="J94" i="45" s="1"/>
  <c r="AP40" i="33" a="1"/>
  <c r="AP40" i="33" s="1"/>
  <c r="AB58" i="45" a="1"/>
  <c r="AB58" i="45" s="1"/>
  <c r="AE89" i="45" a="1"/>
  <c r="AE89" i="45" s="1"/>
  <c r="I80" i="33" a="1"/>
  <c r="I80" i="33" s="1"/>
  <c r="AE29" i="33" a="1"/>
  <c r="AE29" i="33" s="1"/>
  <c r="AI65" i="45" a="1"/>
  <c r="AI65" i="45" s="1"/>
  <c r="J104" i="44" a="1"/>
  <c r="J104" i="44" s="1"/>
  <c r="AO19" i="46" a="1"/>
  <c r="AO19" i="46" s="1"/>
  <c r="C23" i="43" a="1"/>
  <c r="C23" i="43" s="1"/>
  <c r="P34" i="45" a="1"/>
  <c r="P34" i="45" s="1"/>
  <c r="Q11" i="33" a="1"/>
  <c r="Q11" i="33" s="1"/>
  <c r="AK54" i="46"/>
  <c r="T95" i="44" a="1"/>
  <c r="T95" i="44" s="1"/>
  <c r="W94" i="45" a="1"/>
  <c r="W94" i="45" s="1"/>
  <c r="W93" i="45" s="1"/>
  <c r="AJ91" i="33" a="1"/>
  <c r="AJ91" i="33" s="1"/>
  <c r="Y44" i="33" a="1"/>
  <c r="Y44" i="33" s="1"/>
  <c r="Y43" i="33" a="1"/>
  <c r="Y43" i="33" s="1"/>
  <c r="AO49" i="44" a="1"/>
  <c r="AO49" i="44" s="1"/>
  <c r="AO48" i="44" s="1"/>
  <c r="H20" i="33" a="1"/>
  <c r="H20" i="33" s="1"/>
  <c r="L85" i="44" a="1"/>
  <c r="L85" i="44" s="1"/>
  <c r="L84" i="44" s="1"/>
  <c r="AH26" i="33" a="1"/>
  <c r="AH26" i="33" s="1"/>
  <c r="I17" i="44" a="1"/>
  <c r="I17" i="44" s="1"/>
  <c r="V58" i="44" a="1"/>
  <c r="V58" i="44" s="1"/>
  <c r="AN25" i="41" a="1"/>
  <c r="AN25" i="41" s="1"/>
  <c r="E97" i="44" a="1"/>
  <c r="E97" i="44" s="1"/>
  <c r="I50" i="43" a="1"/>
  <c r="I50" i="43" s="1"/>
  <c r="Z22" i="44" a="1"/>
  <c r="Z22" i="44" s="1"/>
  <c r="AE38" i="33" a="1"/>
  <c r="AE38" i="33" s="1"/>
  <c r="Z49" i="33" a="1"/>
  <c r="Z49" i="33" s="1"/>
  <c r="P45" i="46"/>
  <c r="AP41" i="33" a="1"/>
  <c r="AP41" i="33" s="1"/>
  <c r="AN10" i="47" a="1"/>
  <c r="AN10" i="47" s="1"/>
  <c r="AP103" i="45" a="1"/>
  <c r="AP103" i="45" s="1"/>
  <c r="AP102" i="45" s="1"/>
  <c r="AF78" i="43"/>
  <c r="AC94" i="44" a="1"/>
  <c r="AC94" i="44" s="1"/>
  <c r="F10" i="33" a="1"/>
  <c r="F10" i="33" s="1"/>
  <c r="AB15" i="47"/>
  <c r="AM95" i="45" a="1"/>
  <c r="AM95" i="45" s="1"/>
  <c r="T41" i="45" a="1"/>
  <c r="T41" i="45" s="1"/>
  <c r="AG47" i="33" a="1"/>
  <c r="AG47" i="33" s="1"/>
  <c r="AJ52" i="45" a="1"/>
  <c r="AJ52" i="45" s="1"/>
  <c r="P79" i="45" a="1"/>
  <c r="P79" i="45" s="1"/>
  <c r="J103" i="44" a="1"/>
  <c r="J103" i="44" s="1"/>
  <c r="R72" i="43"/>
  <c r="W71" i="33" a="1"/>
  <c r="W71" i="33" s="1"/>
  <c r="I85" i="43" a="1"/>
  <c r="I85" i="43" s="1"/>
  <c r="L95" i="44" a="1"/>
  <c r="L95" i="44" s="1"/>
  <c r="Z58" i="45" a="1"/>
  <c r="Z58" i="45" s="1"/>
  <c r="Z57" i="45" s="1"/>
  <c r="E67" i="33" a="1"/>
  <c r="E67" i="33" s="1"/>
  <c r="E66" i="33" s="1"/>
  <c r="AO58" i="43" a="1"/>
  <c r="AO58" i="43" s="1"/>
  <c r="AP75" i="46"/>
  <c r="AD49" i="45" a="1"/>
  <c r="AD49" i="45" s="1"/>
  <c r="I23" i="46" a="1"/>
  <c r="I23" i="46" s="1"/>
  <c r="C22" i="44" a="1"/>
  <c r="C22" i="44" s="1"/>
  <c r="AL71" i="33" a="1"/>
  <c r="AL71" i="33" s="1"/>
  <c r="Q88" i="33" a="1"/>
  <c r="Q88" i="33" s="1"/>
  <c r="AO68" i="43" a="1"/>
  <c r="AO68" i="43" s="1"/>
  <c r="AD22" i="45" a="1"/>
  <c r="AD22" i="45" s="1"/>
  <c r="AN28" i="41" a="1"/>
  <c r="AN28" i="41" s="1"/>
  <c r="AN27" i="41" s="1"/>
  <c r="S76" i="44" a="1"/>
  <c r="S76" i="44" s="1"/>
  <c r="Q32" i="33" a="1"/>
  <c r="Q32" i="33" s="1"/>
  <c r="N56" i="44" a="1"/>
  <c r="N56" i="44" s="1"/>
  <c r="X69" i="41"/>
  <c r="AV88" i="41" a="1"/>
  <c r="AV88" i="41" s="1"/>
  <c r="J94" i="33" a="1"/>
  <c r="J94" i="33" s="1"/>
  <c r="W80" i="44" a="1"/>
  <c r="W80" i="44" s="1"/>
  <c r="Z71" i="33" a="1"/>
  <c r="Z71" i="33" s="1"/>
  <c r="AH34" i="33" a="1"/>
  <c r="AH34" i="33" s="1"/>
  <c r="Q67" i="45" a="1"/>
  <c r="Q67" i="45" s="1"/>
  <c r="U75" i="46"/>
  <c r="K98" i="45" a="1"/>
  <c r="K98" i="45" s="1"/>
  <c r="AO20" i="41" a="1"/>
  <c r="AO20" i="41" s="1"/>
  <c r="AO18" i="41" s="1"/>
  <c r="AR75" i="46"/>
  <c r="Q76" i="44" a="1"/>
  <c r="Q76" i="44" s="1"/>
  <c r="Q23" i="33" a="1"/>
  <c r="Q23" i="33" s="1"/>
  <c r="AJ17" i="45" a="1"/>
  <c r="AJ17" i="45" s="1"/>
  <c r="AK34" i="33" a="1"/>
  <c r="AK34" i="33" s="1"/>
  <c r="AA65" i="45" a="1"/>
  <c r="AA65" i="45" s="1"/>
  <c r="AH77" i="45" a="1"/>
  <c r="AH77" i="45" s="1"/>
  <c r="C22" i="41" a="1"/>
  <c r="C22" i="41" s="1"/>
  <c r="A22" i="41" s="1"/>
  <c r="AN79" i="43" a="1"/>
  <c r="AN79" i="43" s="1"/>
  <c r="AE103" i="44" a="1"/>
  <c r="AE103" i="44" s="1"/>
  <c r="AH91" i="45" a="1"/>
  <c r="AH91" i="45" s="1"/>
  <c r="AV88" i="46" a="1"/>
  <c r="AV88" i="46" s="1"/>
  <c r="AV87" i="46" s="1"/>
  <c r="U59" i="33" a="1"/>
  <c r="U59" i="33" s="1"/>
  <c r="G77" i="44" a="1"/>
  <c r="G77" i="44" s="1"/>
  <c r="U89" i="44" a="1"/>
  <c r="U89" i="44" s="1"/>
  <c r="AN55" i="45" a="1"/>
  <c r="AN55" i="45" s="1"/>
  <c r="AO50" i="43" a="1"/>
  <c r="AO50" i="43" s="1"/>
  <c r="E58" i="33" a="1"/>
  <c r="E58" i="33" s="1"/>
  <c r="AB61" i="45" a="1"/>
  <c r="AB61" i="45" s="1"/>
  <c r="AB26" i="44" a="1"/>
  <c r="AB26" i="44" s="1"/>
  <c r="T66" i="46"/>
  <c r="AB95" i="45" a="1"/>
  <c r="AB95" i="45" s="1"/>
  <c r="AC83" i="33" a="1"/>
  <c r="AC83" i="33" s="1"/>
  <c r="AC81" i="33" s="1"/>
  <c r="AH82" i="33" a="1"/>
  <c r="AH82" i="33" s="1"/>
  <c r="AN52" i="47" a="1"/>
  <c r="AN52" i="47" s="1"/>
  <c r="AK86" i="45" a="1"/>
  <c r="AK86" i="45" s="1"/>
  <c r="AJ82" i="45" a="1"/>
  <c r="AJ82" i="45" s="1"/>
  <c r="AV38" i="41" a="1"/>
  <c r="AV38" i="41" s="1"/>
  <c r="AH52" i="45" a="1"/>
  <c r="AH52" i="45" s="1"/>
  <c r="E65" i="44" a="1"/>
  <c r="E65" i="44" s="1"/>
  <c r="P60" i="41"/>
  <c r="AN98" i="46" a="1"/>
  <c r="AN98" i="46" s="1"/>
  <c r="V95" i="44" a="1"/>
  <c r="V95" i="44" s="1"/>
  <c r="AC94" i="45" a="1"/>
  <c r="AC94" i="45" s="1"/>
  <c r="J33" i="41"/>
  <c r="V101" i="33" a="1"/>
  <c r="V101" i="33" s="1"/>
  <c r="R88" i="33" a="1"/>
  <c r="R88" i="33" s="1"/>
  <c r="F77" i="45" a="1"/>
  <c r="F77" i="45" s="1"/>
  <c r="C40" i="33" a="1"/>
  <c r="C40" i="33" s="1"/>
  <c r="A40" i="33" s="1"/>
  <c r="V68" i="33" a="1"/>
  <c r="V68" i="33" s="1"/>
  <c r="AH92" i="44" a="1"/>
  <c r="AH92" i="44" s="1"/>
  <c r="X88" i="44" a="1"/>
  <c r="X88" i="44" s="1"/>
  <c r="AD83" i="33" a="1"/>
  <c r="AD83" i="33" s="1"/>
  <c r="S79" i="33" a="1"/>
  <c r="S79" i="33" s="1"/>
  <c r="AP97" i="33" a="1"/>
  <c r="AP97" i="33" s="1"/>
  <c r="Y56" i="45" a="1"/>
  <c r="Y56" i="45" s="1"/>
  <c r="AK64" i="33" a="1"/>
  <c r="AK64" i="33" s="1"/>
  <c r="AS30" i="41"/>
  <c r="V38" i="44" a="1"/>
  <c r="V38" i="44" s="1"/>
  <c r="V36" i="44" s="1"/>
  <c r="V74" i="45" a="1"/>
  <c r="V74" i="45" s="1"/>
  <c r="W23" i="33" a="1"/>
  <c r="W23" i="33" s="1"/>
  <c r="AP56" i="44" a="1"/>
  <c r="AP56" i="44" s="1"/>
  <c r="S85" i="44" a="1"/>
  <c r="S85" i="44" s="1"/>
  <c r="C68" i="42" a="1"/>
  <c r="C68" i="42" s="1"/>
  <c r="AA64" i="45" a="1"/>
  <c r="AA64" i="45" s="1"/>
  <c r="AO67" i="41" a="1"/>
  <c r="AO67" i="41" s="1"/>
  <c r="R50" i="44" a="1"/>
  <c r="R50" i="44" s="1"/>
  <c r="Y32" i="45" a="1"/>
  <c r="Y32" i="45" s="1"/>
  <c r="AB28" i="45" a="1"/>
  <c r="AB28" i="45" s="1"/>
  <c r="AO52" i="45" a="1"/>
  <c r="AO52" i="45" s="1"/>
  <c r="AO46" i="43" a="1"/>
  <c r="AO46" i="43" s="1"/>
  <c r="I46" i="44" a="1"/>
  <c r="I46" i="44" s="1"/>
  <c r="I45" i="44" s="1"/>
  <c r="AA89" i="45" a="1"/>
  <c r="AA89" i="45" s="1"/>
  <c r="AU86" i="43" a="1"/>
  <c r="AU86" i="43" s="1"/>
  <c r="N100" i="44" a="1"/>
  <c r="N100" i="44" s="1"/>
  <c r="N99" i="44" s="1"/>
  <c r="C100" i="45" a="1"/>
  <c r="C100" i="45" s="1"/>
  <c r="W18" i="47"/>
  <c r="V82" i="44" a="1"/>
  <c r="V82" i="44" s="1"/>
  <c r="V68" i="45" a="1"/>
  <c r="V68" i="45" s="1"/>
  <c r="AF90" i="41"/>
  <c r="T76" i="45" a="1"/>
  <c r="T76" i="45" s="1"/>
  <c r="AG86" i="33" a="1"/>
  <c r="AG86" i="33" s="1"/>
  <c r="AC24" i="47"/>
  <c r="E64" i="45" a="1"/>
  <c r="E64" i="45" s="1"/>
  <c r="E63" i="45" s="1"/>
  <c r="H64" i="44" a="1"/>
  <c r="H64" i="44" s="1"/>
  <c r="E83" i="33" a="1"/>
  <c r="E83" i="33" s="1"/>
  <c r="H71" i="33" a="1"/>
  <c r="H71" i="33" s="1"/>
  <c r="AM10" i="45" a="1"/>
  <c r="AM10" i="45" s="1"/>
  <c r="AM9" i="45" s="1"/>
  <c r="AO26" i="33" a="1"/>
  <c r="AO26" i="33" s="1"/>
  <c r="AR29" i="33" a="1"/>
  <c r="AR29" i="33" s="1"/>
  <c r="C19" i="44" a="1"/>
  <c r="C19" i="44" s="1"/>
  <c r="AJ94" i="44" a="1"/>
  <c r="AJ94" i="44" s="1"/>
  <c r="AJ93" i="44" s="1"/>
  <c r="AP35" i="45" a="1"/>
  <c r="AP35" i="45" s="1"/>
  <c r="Z25" i="44" a="1"/>
  <c r="Z25" i="44" s="1"/>
  <c r="AA29" i="45" a="1"/>
  <c r="AA29" i="45" s="1"/>
  <c r="AV97" i="47" a="1"/>
  <c r="AV97" i="47" s="1"/>
  <c r="AE40" i="45" a="1"/>
  <c r="AE40" i="45" s="1"/>
  <c r="E40" i="45" a="1"/>
  <c r="E40" i="45" s="1"/>
  <c r="AG19" i="33" a="1"/>
  <c r="AG19" i="33" s="1"/>
  <c r="AG18" i="33" s="1"/>
  <c r="L43" i="44" a="1"/>
  <c r="L43" i="44" s="1"/>
  <c r="O20" i="44" a="1"/>
  <c r="O20" i="44" s="1"/>
  <c r="AA86" i="44" a="1"/>
  <c r="AA86" i="44" s="1"/>
  <c r="H92" i="44" a="1"/>
  <c r="H92" i="44" s="1"/>
  <c r="V42" i="46"/>
  <c r="Z61" i="45" a="1"/>
  <c r="Z61" i="45" s="1"/>
  <c r="H47" i="33" a="1"/>
  <c r="H47" i="33" s="1"/>
  <c r="AG97" i="33" a="1"/>
  <c r="AG97" i="33" s="1"/>
  <c r="AP78" i="46"/>
  <c r="AP80" i="45" a="1"/>
  <c r="AP80" i="45" s="1"/>
  <c r="AN26" i="41" a="1"/>
  <c r="AN26" i="41" s="1"/>
  <c r="AF61" i="33" a="1"/>
  <c r="AF61" i="33" s="1"/>
  <c r="F59" i="33" a="1"/>
  <c r="F59" i="33" s="1"/>
  <c r="H82" i="33" a="1"/>
  <c r="H82" i="33" s="1"/>
  <c r="AD59" i="45" a="1"/>
  <c r="AD59" i="45" s="1"/>
  <c r="I79" i="46" a="1"/>
  <c r="I79" i="46" s="1"/>
  <c r="C100" i="43" a="1"/>
  <c r="C100" i="43" s="1"/>
  <c r="P17" i="45" a="1"/>
  <c r="P17" i="45" s="1"/>
  <c r="Y58" i="44" a="1"/>
  <c r="Y58" i="44" s="1"/>
  <c r="AG74" i="45" a="1"/>
  <c r="AG74" i="45" s="1"/>
  <c r="K64" i="33" a="1"/>
  <c r="K64" i="33" s="1"/>
  <c r="AO73" i="44" a="1"/>
  <c r="AO73" i="44" s="1"/>
  <c r="O83" i="33" a="1"/>
  <c r="O83" i="33" s="1"/>
  <c r="P61" i="33" a="1"/>
  <c r="P61" i="33" s="1"/>
  <c r="K73" i="45" a="1"/>
  <c r="K73" i="45" s="1"/>
  <c r="K72" i="45" s="1"/>
  <c r="E100" i="44" a="1"/>
  <c r="E100" i="44" s="1"/>
  <c r="G56" i="45" a="1"/>
  <c r="G56" i="45" s="1"/>
  <c r="C73" i="43" a="1"/>
  <c r="C73" i="43" s="1"/>
  <c r="AO26" i="47" a="1"/>
  <c r="AO26" i="47" s="1"/>
  <c r="AO50" i="45" a="1"/>
  <c r="AO50" i="45" s="1"/>
  <c r="AM37" i="44" a="1"/>
  <c r="AM37" i="44" s="1"/>
  <c r="Z77" i="44" a="1"/>
  <c r="Z77" i="44" s="1"/>
  <c r="AU20" i="47" a="1"/>
  <c r="AU20" i="47" s="1"/>
  <c r="AU18" i="47" s="1"/>
  <c r="I32" i="41" a="1"/>
  <c r="I32" i="41" s="1"/>
  <c r="AK26" i="33" a="1"/>
  <c r="AK26" i="33" s="1"/>
  <c r="I88" i="44" a="1"/>
  <c r="I88" i="44" s="1"/>
  <c r="K68" i="33" a="1"/>
  <c r="K68" i="33" s="1"/>
  <c r="I62" i="47" a="1"/>
  <c r="I62" i="47" s="1"/>
  <c r="I53" i="41" a="1"/>
  <c r="I53" i="41" s="1"/>
  <c r="G37" i="44" a="1"/>
  <c r="G37" i="44" s="1"/>
  <c r="G36" i="44" s="1"/>
  <c r="L47" i="45" a="1"/>
  <c r="L47" i="45" s="1"/>
  <c r="AB49" i="33" a="1"/>
  <c r="AB49" i="33" s="1"/>
  <c r="AB48" i="33" s="1"/>
  <c r="G11" i="44" a="1"/>
  <c r="G11" i="44" s="1"/>
  <c r="G9" i="44" s="1"/>
  <c r="AG9" i="47"/>
  <c r="AB54" i="43"/>
  <c r="AM45" i="47"/>
  <c r="R82" i="45" a="1"/>
  <c r="R82" i="45" s="1"/>
  <c r="Q103" i="44" a="1"/>
  <c r="Q103" i="44" s="1"/>
  <c r="V85" i="33" a="1"/>
  <c r="V85" i="33" s="1"/>
  <c r="AR92" i="45" a="1"/>
  <c r="AR92" i="45" s="1"/>
  <c r="V68" i="44" a="1"/>
  <c r="V68" i="44" s="1"/>
  <c r="Q95" i="33" a="1"/>
  <c r="Q95" i="33" s="1"/>
  <c r="AL92" i="44" a="1"/>
  <c r="AL92" i="44" s="1"/>
  <c r="AK85" i="33" a="1"/>
  <c r="AK85" i="33" s="1"/>
  <c r="N97" i="45" a="1"/>
  <c r="N97" i="45" s="1"/>
  <c r="P95" i="44" a="1"/>
  <c r="P95" i="44" s="1"/>
  <c r="P93" i="44" s="1"/>
  <c r="N49" i="33" a="1"/>
  <c r="N49" i="33" s="1"/>
  <c r="O32" i="45" a="1"/>
  <c r="O32" i="45" s="1"/>
  <c r="AB58" i="44" a="1"/>
  <c r="AB58" i="44" s="1"/>
  <c r="P64" i="44" a="1"/>
  <c r="P64" i="44" s="1"/>
  <c r="AF38" i="45" a="1"/>
  <c r="AF38" i="45" s="1"/>
  <c r="AI66" i="43"/>
  <c r="Q50" i="45" a="1"/>
  <c r="Q50" i="45" s="1"/>
  <c r="Q48" i="45" s="1"/>
  <c r="R31" i="44" a="1"/>
  <c r="R31" i="44" s="1"/>
  <c r="AL56" i="44" a="1"/>
  <c r="AL56" i="44" s="1"/>
  <c r="AF22" i="44" a="1"/>
  <c r="AF22" i="44" s="1"/>
  <c r="F89" i="45" a="1"/>
  <c r="F89" i="45" s="1"/>
  <c r="AK88" i="44" a="1"/>
  <c r="AK88" i="44" s="1"/>
  <c r="C59" i="42" a="1"/>
  <c r="C59" i="42" s="1"/>
  <c r="AR11" i="45" a="1"/>
  <c r="AR11" i="45" s="1"/>
  <c r="AH20" i="33" a="1"/>
  <c r="AH20" i="33" s="1"/>
  <c r="R37" i="45" a="1"/>
  <c r="R37" i="45" s="1"/>
  <c r="AV46" i="41" a="1"/>
  <c r="AV46" i="41" s="1"/>
  <c r="C68" i="43" a="1"/>
  <c r="C68" i="43" s="1"/>
  <c r="M75" i="47"/>
  <c r="S91" i="45" a="1"/>
  <c r="S91" i="45" s="1"/>
  <c r="S90" i="45" s="1"/>
  <c r="AR25" i="45" a="1"/>
  <c r="AR25" i="45" s="1"/>
  <c r="P11" i="44" a="1"/>
  <c r="P11" i="44" s="1"/>
  <c r="Y79" i="44" a="1"/>
  <c r="Y79" i="44" s="1"/>
  <c r="I89" i="43" a="1"/>
  <c r="I89" i="43" s="1"/>
  <c r="AB99" i="43"/>
  <c r="E98" i="33" a="1"/>
  <c r="E98" i="33" s="1"/>
  <c r="AN38" i="47" a="1"/>
  <c r="AN38" i="47" s="1"/>
  <c r="AE71" i="33" a="1"/>
  <c r="AE71" i="33" s="1"/>
  <c r="M16" i="44" a="1"/>
  <c r="M16" i="44" s="1"/>
  <c r="M15" i="44" s="1"/>
  <c r="X70" i="45" a="1"/>
  <c r="X70" i="45" s="1"/>
  <c r="E80" i="45" a="1"/>
  <c r="E80" i="45" s="1"/>
  <c r="AV29" i="43" a="1"/>
  <c r="AV29" i="43" s="1"/>
  <c r="AO40" i="44" a="1"/>
  <c r="AO40" i="44" s="1"/>
  <c r="AF98" i="44" a="1"/>
  <c r="AF98" i="44" s="1"/>
  <c r="C70" i="46" a="1"/>
  <c r="C70" i="46" s="1"/>
  <c r="A70" i="46" s="1"/>
  <c r="C17" i="42" a="1"/>
  <c r="C17" i="42" s="1"/>
  <c r="P11" i="33" a="1"/>
  <c r="P11" i="33" s="1"/>
  <c r="AP36" i="41"/>
  <c r="C70" i="47" a="1"/>
  <c r="C70" i="47" s="1"/>
  <c r="AB97" i="33" a="1"/>
  <c r="AB97" i="33" s="1"/>
  <c r="T49" i="45" a="1"/>
  <c r="T49" i="45" s="1"/>
  <c r="I104" i="44" a="1"/>
  <c r="I104" i="44" s="1"/>
  <c r="AA97" i="33" a="1"/>
  <c r="AA97" i="33" s="1"/>
  <c r="L91" i="44" a="1"/>
  <c r="L91" i="44" s="1"/>
  <c r="L90" i="44" s="1"/>
  <c r="J26" i="45" a="1"/>
  <c r="J26" i="45" s="1"/>
  <c r="S58" i="33" a="1"/>
  <c r="S58" i="33" s="1"/>
  <c r="S57" i="33" s="1"/>
  <c r="I32" i="46" a="1"/>
  <c r="I32" i="46" s="1"/>
  <c r="I30" i="46" s="1"/>
  <c r="X94" i="33" a="1"/>
  <c r="X94" i="33" s="1"/>
  <c r="X93" i="33" s="1"/>
  <c r="AM73" i="45" a="1"/>
  <c r="AM73" i="45" s="1"/>
  <c r="AF97" i="45" a="1"/>
  <c r="AF97" i="45" s="1"/>
  <c r="AF96" i="45" s="1"/>
  <c r="X77" i="44" a="1"/>
  <c r="X77" i="44" s="1"/>
  <c r="AD80" i="45" a="1"/>
  <c r="AD80" i="45" s="1"/>
  <c r="AL9" i="41"/>
  <c r="L77" i="33" a="1"/>
  <c r="L77" i="33" s="1"/>
  <c r="AO79" i="33" a="1"/>
  <c r="AO79" i="33" s="1"/>
  <c r="AK74" i="33" a="1"/>
  <c r="AK74" i="33" s="1"/>
  <c r="E79" i="44" a="1"/>
  <c r="E79" i="44" s="1"/>
  <c r="Y62" i="45" a="1"/>
  <c r="Y62" i="45" s="1"/>
  <c r="I62" i="41" a="1"/>
  <c r="I62" i="41" s="1"/>
  <c r="AE58" i="45" a="1"/>
  <c r="AE58" i="45" s="1"/>
  <c r="R15" i="41"/>
  <c r="AM77" i="44" a="1"/>
  <c r="AM77" i="44" s="1"/>
  <c r="AN68" i="47" a="1"/>
  <c r="AN68" i="47" s="1"/>
  <c r="AF37" i="45" a="1"/>
  <c r="AF37" i="45" s="1"/>
  <c r="I100" i="41" a="1"/>
  <c r="I100" i="41" s="1"/>
  <c r="C86" i="41" a="1"/>
  <c r="C86" i="41" s="1"/>
  <c r="AE93" i="46"/>
  <c r="V70" i="45" a="1"/>
  <c r="V70" i="45" s="1"/>
  <c r="J32" i="45" a="1"/>
  <c r="J32" i="45" s="1"/>
  <c r="AI44" i="44" a="1"/>
  <c r="AI44" i="44" s="1"/>
  <c r="AI42" i="44" s="1"/>
  <c r="Z25" i="33" a="1"/>
  <c r="Z25" i="33" s="1"/>
  <c r="AF73" i="45" a="1"/>
  <c r="AF73" i="45" s="1"/>
  <c r="AI56" i="45" a="1"/>
  <c r="AI56" i="45" s="1"/>
  <c r="K31" i="44" a="1"/>
  <c r="K31" i="44" s="1"/>
  <c r="AP51" i="43"/>
  <c r="Y23" i="45" a="1"/>
  <c r="Y23" i="45" s="1"/>
  <c r="O55" i="45" a="1"/>
  <c r="O55" i="45" s="1"/>
  <c r="O101" i="45" a="1"/>
  <c r="O101" i="45" s="1"/>
  <c r="AO10" i="41" a="1"/>
  <c r="AO10" i="41" s="1"/>
  <c r="AD104" i="45" a="1"/>
  <c r="AD104" i="45" s="1"/>
  <c r="AN59" i="43" a="1"/>
  <c r="AN59" i="43" s="1"/>
  <c r="R27" i="46"/>
  <c r="AG93" i="43"/>
  <c r="AN17" i="47" a="1"/>
  <c r="AN17" i="47" s="1"/>
  <c r="AM34" i="33" a="1"/>
  <c r="AM34" i="33" s="1"/>
  <c r="V94" i="33" a="1"/>
  <c r="V94" i="33" s="1"/>
  <c r="G61" i="45" a="1"/>
  <c r="G61" i="45" s="1"/>
  <c r="R97" i="45" a="1"/>
  <c r="R97" i="45" s="1"/>
  <c r="R96" i="45" s="1"/>
  <c r="AR82" i="44" a="1"/>
  <c r="AR82" i="44" s="1"/>
  <c r="N32" i="44" a="1"/>
  <c r="N32" i="44" s="1"/>
  <c r="H34" i="45" a="1"/>
  <c r="H34" i="45" s="1"/>
  <c r="W85" i="44" a="1"/>
  <c r="W85" i="44" s="1"/>
  <c r="X101" i="33" a="1"/>
  <c r="X101" i="33" s="1"/>
  <c r="M53" i="33" a="1"/>
  <c r="M53" i="33" s="1"/>
  <c r="AK43" i="44" a="1"/>
  <c r="AK43" i="44" s="1"/>
  <c r="AK42" i="44" s="1"/>
  <c r="R70" i="45" a="1"/>
  <c r="R70" i="45" s="1"/>
  <c r="R69" i="45" s="1"/>
  <c r="P71" i="44" a="1"/>
  <c r="P71" i="44" s="1"/>
  <c r="AU35" i="41" a="1"/>
  <c r="AU35" i="41" s="1"/>
  <c r="AU33" i="41" s="1"/>
  <c r="AR90" i="43"/>
  <c r="AO91" i="33" a="1"/>
  <c r="AO91" i="33" s="1"/>
  <c r="AO90" i="33" s="1"/>
  <c r="AP41" i="45" a="1"/>
  <c r="AP41" i="45" s="1"/>
  <c r="F74" i="45" a="1"/>
  <c r="F74" i="45" s="1"/>
  <c r="S58" i="45" a="1"/>
  <c r="S58" i="45" s="1"/>
  <c r="U60" i="43"/>
  <c r="N64" i="44" a="1"/>
  <c r="N64" i="44" s="1"/>
  <c r="AV35" i="41" a="1"/>
  <c r="AV35" i="41" s="1"/>
  <c r="AU65" i="46" a="1"/>
  <c r="AU65" i="46" s="1"/>
  <c r="G44" i="33" a="1"/>
  <c r="G44" i="33" s="1"/>
  <c r="I74" i="46" a="1"/>
  <c r="I74" i="46" s="1"/>
  <c r="AO76" i="46" a="1"/>
  <c r="AO76" i="46" s="1"/>
  <c r="E44" i="33" a="1"/>
  <c r="E44" i="33" s="1"/>
  <c r="AO53" i="41" a="1"/>
  <c r="AO53" i="41" s="1"/>
  <c r="U42" i="43"/>
  <c r="S37" i="44" a="1"/>
  <c r="S37" i="44" s="1"/>
  <c r="P100" i="45" a="1"/>
  <c r="P100" i="45" s="1"/>
  <c r="AU83" i="41" a="1"/>
  <c r="AU83" i="41" s="1"/>
  <c r="T67" i="44" a="1"/>
  <c r="T67" i="44" s="1"/>
  <c r="AR68" i="44" a="1"/>
  <c r="AR68" i="44" s="1"/>
  <c r="I49" i="44" a="1"/>
  <c r="I49" i="44" s="1"/>
  <c r="O22" i="45" a="1"/>
  <c r="O22" i="45" s="1"/>
  <c r="AN97" i="41" a="1"/>
  <c r="AN97" i="41" s="1"/>
  <c r="R44" i="33" a="1"/>
  <c r="R44" i="33" s="1"/>
  <c r="AG22" i="44" a="1"/>
  <c r="AG22" i="44" s="1"/>
  <c r="C40" i="44" a="1"/>
  <c r="C40" i="44" s="1"/>
  <c r="A40" i="44" s="1"/>
  <c r="T70" i="44" a="1"/>
  <c r="T70" i="44" s="1"/>
  <c r="Q79" i="44" a="1"/>
  <c r="Q79" i="44" s="1"/>
  <c r="Z89" i="33" a="1"/>
  <c r="Z89" i="33" s="1"/>
  <c r="AH51" i="43"/>
  <c r="G76" i="44" a="1"/>
  <c r="G76" i="44" s="1"/>
  <c r="V66" i="46"/>
  <c r="AD19" i="33" a="1"/>
  <c r="AD19" i="33" s="1"/>
  <c r="AN104" i="44" a="1"/>
  <c r="AN104" i="44" s="1"/>
  <c r="C101" i="33" a="1"/>
  <c r="C101" i="33" s="1"/>
  <c r="AQ77" i="45" a="1"/>
  <c r="AQ77" i="45" s="1"/>
  <c r="AB78" i="43"/>
  <c r="V22" i="44" a="1"/>
  <c r="V22" i="44" s="1"/>
  <c r="Q59" i="33" a="1"/>
  <c r="Q59" i="33" s="1"/>
  <c r="AO31" i="47" a="1"/>
  <c r="AO31" i="47" s="1"/>
  <c r="AB16" i="33" a="1"/>
  <c r="AB16" i="33" s="1"/>
  <c r="AB15" i="33" s="1"/>
  <c r="AH29" i="33" a="1"/>
  <c r="AH29" i="33" s="1"/>
  <c r="AV29" i="41" a="1"/>
  <c r="AV29" i="41" s="1"/>
  <c r="AF101" i="44" a="1"/>
  <c r="AF101" i="44" s="1"/>
  <c r="W15" i="47"/>
  <c r="U40" i="44" a="1"/>
  <c r="U40" i="44" s="1"/>
  <c r="Y86" i="33" a="1"/>
  <c r="Y86" i="33" s="1"/>
  <c r="J78" i="43"/>
  <c r="I62" i="46" a="1"/>
  <c r="I62" i="46" s="1"/>
  <c r="AA20" i="33" a="1"/>
  <c r="AA20" i="33" s="1"/>
  <c r="W74" i="33" a="1"/>
  <c r="W74" i="33" s="1"/>
  <c r="W72" i="33" s="1"/>
  <c r="I68" i="47" a="1"/>
  <c r="I68" i="47" s="1"/>
  <c r="U74" i="45" a="1"/>
  <c r="U74" i="45" s="1"/>
  <c r="AH17" i="33" a="1"/>
  <c r="AH17" i="33" s="1"/>
  <c r="AQ46" i="33" a="1"/>
  <c r="AQ46" i="33" s="1"/>
  <c r="X56" i="33" a="1"/>
  <c r="X56" i="33" s="1"/>
  <c r="AG61" i="45" a="1"/>
  <c r="AG61" i="45" s="1"/>
  <c r="AO29" i="33" a="1"/>
  <c r="AO29" i="33" s="1"/>
  <c r="AM80" i="45" a="1"/>
  <c r="AM80" i="45" s="1"/>
  <c r="AG29" i="33" a="1"/>
  <c r="AG29" i="33" s="1"/>
  <c r="AQ82" i="44" a="1"/>
  <c r="AQ82" i="44" s="1"/>
  <c r="AQ81" i="44" s="1"/>
  <c r="AU68" i="47" a="1"/>
  <c r="AU68" i="47" s="1"/>
  <c r="K101" i="44" a="1"/>
  <c r="K101" i="44" s="1"/>
  <c r="AB94" i="44" a="1"/>
  <c r="AB94" i="44" s="1"/>
  <c r="O29" i="45" a="1"/>
  <c r="O29" i="45" s="1"/>
  <c r="Z20" i="45" a="1"/>
  <c r="Z20" i="45" s="1"/>
  <c r="AG75" i="46"/>
  <c r="AC80" i="33" a="1"/>
  <c r="AC80" i="33" s="1"/>
  <c r="Q71" i="45" a="1"/>
  <c r="Q71" i="45" s="1"/>
  <c r="O94" i="33" a="1"/>
  <c r="O94" i="33" s="1"/>
  <c r="C103" i="43" a="1"/>
  <c r="C103" i="43" s="1"/>
  <c r="Y16" i="44" a="1"/>
  <c r="Y16" i="44" s="1"/>
  <c r="AD44" i="44" a="1"/>
  <c r="AD44" i="44" s="1"/>
  <c r="C85" i="41" a="1"/>
  <c r="C85" i="41" s="1"/>
  <c r="AK89" i="44" a="1"/>
  <c r="AK89" i="44" s="1"/>
  <c r="O103" i="44" a="1"/>
  <c r="O103" i="44" s="1"/>
  <c r="Y26" i="44" a="1"/>
  <c r="Y26" i="44" s="1"/>
  <c r="AJ9" i="47"/>
  <c r="AR50" i="44" a="1"/>
  <c r="AR50" i="44" s="1"/>
  <c r="N38" i="44" a="1"/>
  <c r="N38" i="44" s="1"/>
  <c r="AE70" i="44" a="1"/>
  <c r="AE70" i="44" s="1"/>
  <c r="I86" i="45" a="1"/>
  <c r="I86" i="45" s="1"/>
  <c r="AN94" i="44" a="1"/>
  <c r="AN94" i="44" s="1"/>
  <c r="AV59" i="47" a="1"/>
  <c r="AV59" i="47" s="1"/>
  <c r="AA64" i="44" a="1"/>
  <c r="AA64" i="44" s="1"/>
  <c r="AB46" i="45" a="1"/>
  <c r="AB46" i="45" s="1"/>
  <c r="V80" i="45" a="1"/>
  <c r="V80" i="45" s="1"/>
  <c r="AP62" i="45" a="1"/>
  <c r="AP62" i="45" s="1"/>
  <c r="AI64" i="45" a="1"/>
  <c r="AI64" i="45" s="1"/>
  <c r="AN50" i="43" a="1"/>
  <c r="AN50" i="43" s="1"/>
  <c r="AR22" i="45" a="1"/>
  <c r="AR22" i="45" s="1"/>
  <c r="AL61" i="44" a="1"/>
  <c r="AL61" i="44" s="1"/>
  <c r="AE26" i="33" a="1"/>
  <c r="AE26" i="33" s="1"/>
  <c r="F73" i="44" a="1"/>
  <c r="F73" i="44" s="1"/>
  <c r="L49" i="44" a="1"/>
  <c r="L49" i="44" s="1"/>
  <c r="O97" i="45" a="1"/>
  <c r="O97" i="45" s="1"/>
  <c r="AH80" i="33" a="1"/>
  <c r="AH80" i="33" s="1"/>
  <c r="AI34" i="44" a="1"/>
  <c r="AI34" i="44" s="1"/>
  <c r="AI33" i="44" s="1"/>
  <c r="AG53" i="44" a="1"/>
  <c r="AG53" i="44" s="1"/>
  <c r="Y48" i="43"/>
  <c r="AB15" i="43"/>
  <c r="AP70" i="33" a="1"/>
  <c r="AP70" i="33" s="1"/>
  <c r="AP69" i="33" s="1"/>
  <c r="Y44" i="45" a="1"/>
  <c r="Y44" i="45" s="1"/>
  <c r="C23" i="47" a="1"/>
  <c r="C23" i="47" s="1"/>
  <c r="AB31" i="45" a="1"/>
  <c r="AB31" i="45" s="1"/>
  <c r="AB30" i="45" s="1"/>
  <c r="AD50" i="33" a="1"/>
  <c r="AD50" i="33" s="1"/>
  <c r="AT51" i="41"/>
  <c r="AK101" i="45" a="1"/>
  <c r="AK101" i="45" s="1"/>
  <c r="AP19" i="44" a="1"/>
  <c r="AP19" i="44" s="1"/>
  <c r="T43" i="33" a="1"/>
  <c r="T43" i="33" s="1"/>
  <c r="Q22" i="44" a="1"/>
  <c r="Q22" i="44" s="1"/>
  <c r="Q21" i="44" s="1"/>
  <c r="AG52" i="33" a="1"/>
  <c r="AG52" i="33" s="1"/>
  <c r="F19" i="33" a="1"/>
  <c r="F19" i="33" s="1"/>
  <c r="AM52" i="44" a="1"/>
  <c r="AM52" i="44" s="1"/>
  <c r="F82" i="44" a="1"/>
  <c r="F82" i="44" s="1"/>
  <c r="AO82" i="46" a="1"/>
  <c r="AO82" i="46" s="1"/>
  <c r="AO81" i="46" s="1"/>
  <c r="F35" i="33" a="1"/>
  <c r="F35" i="33" s="1"/>
  <c r="K34" i="44" a="1"/>
  <c r="K34" i="44" s="1"/>
  <c r="L40" i="45" a="1"/>
  <c r="L40" i="45" s="1"/>
  <c r="AO16" i="43" a="1"/>
  <c r="AO16" i="43" s="1"/>
  <c r="AO15" i="43" s="1"/>
  <c r="AL67" i="44" a="1"/>
  <c r="AL67" i="44" s="1"/>
  <c r="AL66" i="44" s="1"/>
  <c r="AM58" i="44" a="1"/>
  <c r="AM58" i="44" s="1"/>
  <c r="I44" i="44" a="1"/>
  <c r="I44" i="44" s="1"/>
  <c r="AN74" i="33" a="1"/>
  <c r="AN74" i="33" s="1"/>
  <c r="AN72" i="33" s="1"/>
  <c r="V98" i="44" a="1"/>
  <c r="V98" i="44" s="1"/>
  <c r="AQ37" i="33" a="1"/>
  <c r="AQ37" i="33" s="1"/>
  <c r="J56" i="45" a="1"/>
  <c r="J56" i="45" s="1"/>
  <c r="AQ60" i="46"/>
  <c r="P79" i="44" a="1"/>
  <c r="P79" i="44" s="1"/>
  <c r="U96" i="43"/>
  <c r="AB16" i="44" a="1"/>
  <c r="AB16" i="44" s="1"/>
  <c r="AB10" i="33" a="1"/>
  <c r="AB10" i="33" s="1"/>
  <c r="AE104" i="44" a="1"/>
  <c r="AE104" i="44" s="1"/>
  <c r="R64" i="33" a="1"/>
  <c r="R64" i="33" s="1"/>
  <c r="Q37" i="33" a="1"/>
  <c r="Q37" i="33" s="1"/>
  <c r="R80" i="33" a="1"/>
  <c r="R80" i="33" s="1"/>
  <c r="P16" i="45" a="1"/>
  <c r="P16" i="45" s="1"/>
  <c r="Q62" i="45" a="1"/>
  <c r="Q62" i="45" s="1"/>
  <c r="AF70" i="44" a="1"/>
  <c r="AF70" i="44" s="1"/>
  <c r="AV76" i="46" a="1"/>
  <c r="AV76" i="46" s="1"/>
  <c r="AV75" i="46" s="1"/>
  <c r="AP15" i="47"/>
  <c r="AM30" i="41"/>
  <c r="I73" i="33" a="1"/>
  <c r="I73" i="33" s="1"/>
  <c r="I72" i="33" s="1"/>
  <c r="AQ43" i="45" a="1"/>
  <c r="AQ43" i="45" s="1"/>
  <c r="AQ42" i="45" s="1"/>
  <c r="C26" i="47" a="1"/>
  <c r="C26" i="47" s="1"/>
  <c r="AG21" i="43"/>
  <c r="AV82" i="43" a="1"/>
  <c r="AV82" i="43" s="1"/>
  <c r="I44" i="41" a="1"/>
  <c r="I44" i="41" s="1"/>
  <c r="AO17" i="47" a="1"/>
  <c r="AO17" i="47" s="1"/>
  <c r="AH58" i="44" a="1"/>
  <c r="AH58" i="44" s="1"/>
  <c r="AU68" i="46" a="1"/>
  <c r="AU68" i="46" s="1"/>
  <c r="K103" i="44" a="1"/>
  <c r="K103" i="44" s="1"/>
  <c r="AN43" i="44" a="1"/>
  <c r="AN43" i="44" s="1"/>
  <c r="N78" i="46"/>
  <c r="AQ10" i="33" a="1"/>
  <c r="AQ10" i="33" s="1"/>
  <c r="C70" i="41" a="1"/>
  <c r="C70" i="41" s="1"/>
  <c r="N64" i="45" a="1"/>
  <c r="N64" i="45" s="1"/>
  <c r="C35" i="46" a="1"/>
  <c r="C35" i="46" s="1"/>
  <c r="A34" i="46" s="1"/>
  <c r="S26" i="45" a="1"/>
  <c r="S26" i="45" s="1"/>
  <c r="R35" i="45" a="1"/>
  <c r="R35" i="45" s="1"/>
  <c r="AL23" i="33" a="1"/>
  <c r="AL23" i="33" s="1"/>
  <c r="G37" i="45" a="1"/>
  <c r="G37" i="45" s="1"/>
  <c r="AQ55" i="45" a="1"/>
  <c r="AQ55" i="45" s="1"/>
  <c r="X46" i="44" a="1"/>
  <c r="X46" i="44" s="1"/>
  <c r="X45" i="44" s="1"/>
  <c r="AI89" i="33" a="1"/>
  <c r="AI89" i="33" s="1"/>
  <c r="S78" i="47"/>
  <c r="AJ47" i="45" a="1"/>
  <c r="AJ47" i="45" s="1"/>
  <c r="AD42" i="41"/>
  <c r="AN23" i="33" a="1"/>
  <c r="AN23" i="33" s="1"/>
  <c r="N98" i="45" a="1"/>
  <c r="N98" i="45" s="1"/>
  <c r="E56" i="44" a="1"/>
  <c r="E56" i="44" s="1"/>
  <c r="AN34" i="47" a="1"/>
  <c r="AN34" i="47" s="1"/>
  <c r="AV59" i="41" a="1"/>
  <c r="AV59" i="41" s="1"/>
  <c r="P90" i="43"/>
  <c r="Z97" i="45" a="1"/>
  <c r="Z97" i="45" s="1"/>
  <c r="AL16" i="44" a="1"/>
  <c r="AL16" i="44" s="1"/>
  <c r="AL15" i="44" s="1"/>
  <c r="C56" i="46" a="1"/>
  <c r="C56" i="46" s="1"/>
  <c r="I19" i="47" a="1"/>
  <c r="I19" i="47" s="1"/>
  <c r="AH96" i="46"/>
  <c r="U30" i="43"/>
  <c r="AN28" i="44" a="1"/>
  <c r="AN28" i="44" s="1"/>
  <c r="AK28" i="45" a="1"/>
  <c r="AK28" i="45" s="1"/>
  <c r="V64" i="44" a="1"/>
  <c r="V64" i="44" s="1"/>
  <c r="F61" i="33" a="1"/>
  <c r="F61" i="33" s="1"/>
  <c r="AG23" i="44" a="1"/>
  <c r="AG23" i="44" s="1"/>
  <c r="J92" i="33" a="1"/>
  <c r="J92" i="33" s="1"/>
  <c r="AN35" i="44" a="1"/>
  <c r="AN35" i="44" s="1"/>
  <c r="Q67" i="33" a="1"/>
  <c r="Q67" i="33" s="1"/>
  <c r="P38" i="33" a="1"/>
  <c r="P38" i="33" s="1"/>
  <c r="I65" i="44" a="1"/>
  <c r="I65" i="44" s="1"/>
  <c r="V49" i="33" a="1"/>
  <c r="V49" i="33" s="1"/>
  <c r="C35" i="41" a="1"/>
  <c r="C35" i="41" s="1"/>
  <c r="H73" i="44" a="1"/>
  <c r="H73" i="44" s="1"/>
  <c r="H72" i="44" s="1"/>
  <c r="C79" i="46" a="1"/>
  <c r="C79" i="46" s="1"/>
  <c r="I77" i="41" a="1"/>
  <c r="I77" i="41" s="1"/>
  <c r="AG84" i="41"/>
  <c r="AV20" i="46" a="1"/>
  <c r="AV20" i="46" s="1"/>
  <c r="Q100" i="45" a="1"/>
  <c r="Q100" i="45" s="1"/>
  <c r="AT63" i="43"/>
  <c r="K98" i="33" a="1"/>
  <c r="K98" i="33" s="1"/>
  <c r="N70" i="45" a="1"/>
  <c r="N70" i="45" s="1"/>
  <c r="AC52" i="33" a="1"/>
  <c r="AC52" i="33" s="1"/>
  <c r="U26" i="45" a="1"/>
  <c r="U26" i="45" s="1"/>
  <c r="AP86" i="45" a="1"/>
  <c r="AP86" i="45" s="1"/>
  <c r="R57" i="41"/>
  <c r="J64" i="44" a="1"/>
  <c r="J64" i="44" s="1"/>
  <c r="AV104" i="43" a="1"/>
  <c r="AV104" i="43" s="1"/>
  <c r="AO52" i="33" a="1"/>
  <c r="AO52" i="33" s="1"/>
  <c r="AO51" i="33" s="1"/>
  <c r="AP50" i="44" a="1"/>
  <c r="AP50" i="44" s="1"/>
  <c r="AU17" i="41" a="1"/>
  <c r="AU17" i="41" s="1"/>
  <c r="N37" i="33" a="1"/>
  <c r="N37" i="33" s="1"/>
  <c r="O60" i="41"/>
  <c r="M34" i="45" a="1"/>
  <c r="M34" i="45" s="1"/>
  <c r="X31" i="44" a="1"/>
  <c r="X31" i="44" s="1"/>
  <c r="AM16" i="33" a="1"/>
  <c r="AM16" i="33" s="1"/>
  <c r="U79" i="44" a="1"/>
  <c r="U79" i="44" s="1"/>
  <c r="C32" i="42" a="1"/>
  <c r="C32" i="42" s="1"/>
  <c r="AO23" i="45" a="1"/>
  <c r="AO23" i="45" s="1"/>
  <c r="X90" i="41"/>
  <c r="AO58" i="47" a="1"/>
  <c r="AO58" i="47" s="1"/>
  <c r="AO57" i="47" s="1"/>
  <c r="C22" i="43" a="1"/>
  <c r="C22" i="43" s="1"/>
  <c r="A22" i="43" s="1"/>
  <c r="I61" i="44" a="1"/>
  <c r="I61" i="44" s="1"/>
  <c r="I25" i="33" a="1"/>
  <c r="I25" i="33" s="1"/>
  <c r="I103" i="45" a="1"/>
  <c r="I103" i="45" s="1"/>
  <c r="AK74" i="45" a="1"/>
  <c r="AK74" i="45" s="1"/>
  <c r="AU98" i="46" a="1"/>
  <c r="AU98" i="46" s="1"/>
  <c r="AU96" i="46" s="1"/>
  <c r="N28" i="33" a="1"/>
  <c r="N28" i="33" s="1"/>
  <c r="AE34" i="45" a="1"/>
  <c r="AE34" i="45" s="1"/>
  <c r="E49" i="33" a="1"/>
  <c r="E49" i="33" s="1"/>
  <c r="AV17" i="46" a="1"/>
  <c r="AV17" i="46" s="1"/>
  <c r="AM57" i="46"/>
  <c r="AP20" i="44" a="1"/>
  <c r="AP20" i="44" s="1"/>
  <c r="AO59" i="45" a="1"/>
  <c r="AO59" i="45" s="1"/>
  <c r="AN59" i="41" a="1"/>
  <c r="AN59" i="41" s="1"/>
  <c r="X47" i="33" a="1"/>
  <c r="X47" i="33" s="1"/>
  <c r="AD47" i="45" a="1"/>
  <c r="AD47" i="45" s="1"/>
  <c r="P40" i="33" a="1"/>
  <c r="P40" i="33" s="1"/>
  <c r="P39" i="33" s="1"/>
  <c r="Z19" i="45" a="1"/>
  <c r="Z19" i="45" s="1"/>
  <c r="AA23" i="44" a="1"/>
  <c r="AA23" i="44" s="1"/>
  <c r="K40" i="33" a="1"/>
  <c r="K40" i="33" s="1"/>
  <c r="K39" i="33" s="1"/>
  <c r="AI40" i="45" a="1"/>
  <c r="AI40" i="45" s="1"/>
  <c r="AC73" i="33" a="1"/>
  <c r="AC73" i="33" s="1"/>
  <c r="AV26" i="47" a="1"/>
  <c r="AV26" i="47" s="1"/>
  <c r="G38" i="33" a="1"/>
  <c r="G38" i="33" s="1"/>
  <c r="V41" i="45" a="1"/>
  <c r="V41" i="45" s="1"/>
  <c r="AE103" i="45" a="1"/>
  <c r="AE103" i="45" s="1"/>
  <c r="M83" i="44" a="1"/>
  <c r="M83" i="44" s="1"/>
  <c r="X45" i="47"/>
  <c r="U19" i="45" a="1"/>
  <c r="U19" i="45" s="1"/>
  <c r="Z35" i="33" a="1"/>
  <c r="Z35" i="33" s="1"/>
  <c r="AB79" i="44" a="1"/>
  <c r="AB79" i="44" s="1"/>
  <c r="X49" i="45" a="1"/>
  <c r="X49" i="45" s="1"/>
  <c r="AV10" i="43" a="1"/>
  <c r="AV10" i="43" s="1"/>
  <c r="AR25" i="44" a="1"/>
  <c r="AR25" i="44" s="1"/>
  <c r="AN58" i="46" a="1"/>
  <c r="AN58" i="46" s="1"/>
  <c r="AR53" i="45" a="1"/>
  <c r="AR53" i="45" s="1"/>
  <c r="V53" i="44" a="1"/>
  <c r="V53" i="44" s="1"/>
  <c r="AH74" i="45" a="1"/>
  <c r="AH74" i="45" s="1"/>
  <c r="AQ29" i="33" a="1"/>
  <c r="AQ29" i="33" s="1"/>
  <c r="I95" i="41" a="1"/>
  <c r="I95" i="41" s="1"/>
  <c r="AR88" i="44" a="1"/>
  <c r="AR88" i="44" s="1"/>
  <c r="X91" i="44" a="1"/>
  <c r="X91" i="44" s="1"/>
  <c r="AN40" i="47" a="1"/>
  <c r="AN40" i="47" s="1"/>
  <c r="J91" i="33" a="1"/>
  <c r="J91" i="33" s="1"/>
  <c r="Q40" i="44" a="1"/>
  <c r="Q40" i="44" s="1"/>
  <c r="E89" i="33" a="1"/>
  <c r="E89" i="33" s="1"/>
  <c r="X51" i="43"/>
  <c r="AA47" i="33" a="1"/>
  <c r="AA47" i="33" s="1"/>
  <c r="W27" i="47"/>
  <c r="H35" i="45" a="1"/>
  <c r="H35" i="45" s="1"/>
  <c r="P48" i="41"/>
  <c r="X100" i="45" a="1"/>
  <c r="X100" i="45" s="1"/>
  <c r="X76" i="33" a="1"/>
  <c r="X76" i="33" s="1"/>
  <c r="H16" i="33" a="1"/>
  <c r="H16" i="33" s="1"/>
  <c r="C79" i="33" a="1"/>
  <c r="C79" i="33" s="1"/>
  <c r="A79" i="33" s="1"/>
  <c r="AK29" i="44" a="1"/>
  <c r="AK29" i="44" s="1"/>
  <c r="AB34" i="45" a="1"/>
  <c r="AB34" i="45" s="1"/>
  <c r="AB33" i="45" s="1"/>
  <c r="O86" i="44" a="1"/>
  <c r="O86" i="44" s="1"/>
  <c r="I73" i="46" a="1"/>
  <c r="I73" i="46" s="1"/>
  <c r="K85" i="45" a="1"/>
  <c r="K85" i="45" s="1"/>
  <c r="T33" i="41"/>
  <c r="N50" i="45" a="1"/>
  <c r="N50" i="45" s="1"/>
  <c r="AK28" i="33" a="1"/>
  <c r="AK28" i="33" s="1"/>
  <c r="AK27" i="33" s="1"/>
  <c r="Q56" i="44" a="1"/>
  <c r="Q56" i="44" s="1"/>
  <c r="AJ86" i="45" a="1"/>
  <c r="AJ86" i="45" s="1"/>
  <c r="Z88" i="44" a="1"/>
  <c r="Z88" i="44" s="1"/>
  <c r="AU70" i="41" a="1"/>
  <c r="AU70" i="41" s="1"/>
  <c r="J17" i="44" a="1"/>
  <c r="J17" i="44" s="1"/>
  <c r="X77" i="33" a="1"/>
  <c r="X77" i="33" s="1"/>
  <c r="AR26" i="45" a="1"/>
  <c r="AR26" i="45" s="1"/>
  <c r="O79" i="33" a="1"/>
  <c r="O79" i="33" s="1"/>
  <c r="AR34" i="44" a="1"/>
  <c r="AR34" i="44" s="1"/>
  <c r="AN80" i="47" a="1"/>
  <c r="AN80" i="47" s="1"/>
  <c r="R47" i="44" a="1"/>
  <c r="R47" i="44" s="1"/>
  <c r="AV53" i="43" a="1"/>
  <c r="AV53" i="43" s="1"/>
  <c r="AO80" i="45" a="1"/>
  <c r="AO80" i="45" s="1"/>
  <c r="AD61" i="45" a="1"/>
  <c r="AD61" i="45" s="1"/>
  <c r="AD60" i="45" s="1"/>
  <c r="AO49" i="43" a="1"/>
  <c r="AO49" i="43" s="1"/>
  <c r="L32" i="45" a="1"/>
  <c r="L32" i="45" s="1"/>
  <c r="H52" i="33" a="1"/>
  <c r="H52" i="33" s="1"/>
  <c r="P65" i="45" a="1"/>
  <c r="P65" i="45" s="1"/>
  <c r="C67" i="44" a="1"/>
  <c r="C67" i="44" s="1"/>
  <c r="A67" i="44" s="1"/>
  <c r="AO28" i="45" a="1"/>
  <c r="AO28" i="45" s="1"/>
  <c r="AU25" i="41" a="1"/>
  <c r="AU25" i="41" s="1"/>
  <c r="U31" i="45" a="1"/>
  <c r="U31" i="45" s="1"/>
  <c r="AO86" i="47" a="1"/>
  <c r="AO86" i="47" s="1"/>
  <c r="X31" i="45" a="1"/>
  <c r="X31" i="45" s="1"/>
  <c r="S87" i="46"/>
  <c r="C50" i="47" a="1"/>
  <c r="C50" i="47" s="1"/>
  <c r="AU40" i="46" a="1"/>
  <c r="AU40" i="46" s="1"/>
  <c r="G56" i="44" a="1"/>
  <c r="G56" i="44" s="1"/>
  <c r="C26" i="42" a="1"/>
  <c r="C26" i="42" s="1"/>
  <c r="AI77" i="33" a="1"/>
  <c r="AI77" i="33" s="1"/>
  <c r="AG64" i="45" a="1"/>
  <c r="AG64" i="45" s="1"/>
  <c r="M85" i="45" a="1"/>
  <c r="M85" i="45" s="1"/>
  <c r="AO97" i="45" a="1"/>
  <c r="AO97" i="45" s="1"/>
  <c r="AO96" i="45" s="1"/>
  <c r="AI59" i="45" a="1"/>
  <c r="AI59" i="45" s="1"/>
  <c r="G67" i="45" a="1"/>
  <c r="G67" i="45" s="1"/>
  <c r="Y70" i="45" a="1"/>
  <c r="Y70" i="45" s="1"/>
  <c r="AC71" i="45" a="1"/>
  <c r="AC71" i="45" s="1"/>
  <c r="M40" i="44" a="1"/>
  <c r="M40" i="44" s="1"/>
  <c r="M39" i="44" s="1"/>
  <c r="T98" i="45" a="1"/>
  <c r="T98" i="45" s="1"/>
  <c r="T96" i="45" s="1"/>
  <c r="AK78" i="47"/>
  <c r="Q91" i="45" a="1"/>
  <c r="Q91" i="45" s="1"/>
  <c r="AE27" i="43"/>
  <c r="O53" i="33" a="1"/>
  <c r="O53" i="33" s="1"/>
  <c r="AH43" i="44" a="1"/>
  <c r="AH43" i="44" s="1"/>
  <c r="AR86" i="33" a="1"/>
  <c r="AR86" i="33" s="1"/>
  <c r="AH89" i="44" a="1"/>
  <c r="AH89" i="44" s="1"/>
  <c r="AT90" i="41"/>
  <c r="AQ95" i="45" a="1"/>
  <c r="AQ95" i="45" s="1"/>
  <c r="AU32" i="43" a="1"/>
  <c r="AU32" i="43" s="1"/>
  <c r="AM23" i="33" a="1"/>
  <c r="AM23" i="33" s="1"/>
  <c r="R93" i="43"/>
  <c r="O47" i="45" a="1"/>
  <c r="O47" i="45" s="1"/>
  <c r="AD66" i="41"/>
  <c r="AN19" i="43" a="1"/>
  <c r="AN19" i="43" s="1"/>
  <c r="AI92" i="45" a="1"/>
  <c r="AI92" i="45" s="1"/>
  <c r="I64" i="44" a="1"/>
  <c r="I64" i="44" s="1"/>
  <c r="U66" i="43"/>
  <c r="Y78" i="43"/>
  <c r="K22" i="44" a="1"/>
  <c r="K22" i="44" s="1"/>
  <c r="K21" i="44" s="1"/>
  <c r="AN34" i="44" a="1"/>
  <c r="AN34" i="44" s="1"/>
  <c r="AR68" i="33" a="1"/>
  <c r="AR68" i="33" s="1"/>
  <c r="Q61" i="45" a="1"/>
  <c r="Q61" i="45" s="1"/>
  <c r="AC88" i="33" a="1"/>
  <c r="AC88" i="33" s="1"/>
  <c r="AC87" i="33" s="1"/>
  <c r="N42" i="47"/>
  <c r="AV11" i="46" a="1"/>
  <c r="AV11" i="46" s="1"/>
  <c r="AU22" i="43" a="1"/>
  <c r="AU22" i="43" s="1"/>
  <c r="AC86" i="33" a="1"/>
  <c r="AC86" i="33" s="1"/>
  <c r="I31" i="47" a="1"/>
  <c r="I31" i="47" s="1"/>
  <c r="I30" i="47" s="1"/>
  <c r="AG58" i="44" a="1"/>
  <c r="AG58" i="44" s="1"/>
  <c r="AA97" i="44" a="1"/>
  <c r="AA97" i="44" s="1"/>
  <c r="AA96" i="44" s="1"/>
  <c r="Q10" i="44" a="1"/>
  <c r="Q10" i="44" s="1"/>
  <c r="Q9" i="44" s="1"/>
  <c r="U56" i="44" a="1"/>
  <c r="U56" i="44" s="1"/>
  <c r="AD95" i="44" a="1"/>
  <c r="AD95" i="44" s="1"/>
  <c r="AQ82" i="45" a="1"/>
  <c r="AQ82" i="45" s="1"/>
  <c r="AN94" i="47" a="1"/>
  <c r="AN94" i="47" s="1"/>
  <c r="W77" i="44" a="1"/>
  <c r="W77" i="44" s="1"/>
  <c r="Z64" i="44" a="1"/>
  <c r="Z64" i="44" s="1"/>
  <c r="AR91" i="44" a="1"/>
  <c r="AR91" i="44" s="1"/>
  <c r="V98" i="33" a="1"/>
  <c r="V98" i="33" s="1"/>
  <c r="X40" i="33" a="1"/>
  <c r="X40" i="33" s="1"/>
  <c r="AU41" i="46" a="1"/>
  <c r="AU41" i="46" s="1"/>
  <c r="AD95" i="45" a="1"/>
  <c r="AD95" i="45" s="1"/>
  <c r="AK68" i="33" a="1"/>
  <c r="AK68" i="33" s="1"/>
  <c r="S41" i="44" a="1"/>
  <c r="S41" i="44" s="1"/>
  <c r="I92" i="44" a="1"/>
  <c r="I92" i="44" s="1"/>
  <c r="AC101" i="45" a="1"/>
  <c r="AC101" i="45" s="1"/>
  <c r="W83" i="33" a="1"/>
  <c r="W83" i="33" s="1"/>
  <c r="W19" i="33" a="1"/>
  <c r="W19" i="33" s="1"/>
  <c r="AH94" i="45" a="1"/>
  <c r="AH94" i="45" s="1"/>
  <c r="AU46" i="46" a="1"/>
  <c r="AU46" i="46" s="1"/>
  <c r="AG85" i="33" a="1"/>
  <c r="AG85" i="33" s="1"/>
  <c r="AP42" i="41"/>
  <c r="AK23" i="33" a="1"/>
  <c r="AK23" i="33" s="1"/>
  <c r="AF20" i="33" a="1"/>
  <c r="AF20" i="33" s="1"/>
  <c r="AD91" i="33" a="1"/>
  <c r="AD91" i="33" s="1"/>
  <c r="K82" i="33" a="1"/>
  <c r="K82" i="33" s="1"/>
  <c r="C55" i="45" a="1"/>
  <c r="C55" i="45" s="1"/>
  <c r="E46" i="33" a="1"/>
  <c r="E46" i="33" s="1"/>
  <c r="E45" i="33" s="1"/>
  <c r="W28" i="44" a="1"/>
  <c r="W28" i="44" s="1"/>
  <c r="R55" i="44" a="1"/>
  <c r="R55" i="44" s="1"/>
  <c r="C20" i="33" a="1"/>
  <c r="C20" i="33" s="1"/>
  <c r="V55" i="33" a="1"/>
  <c r="V55" i="33" s="1"/>
  <c r="AN16" i="45" a="1"/>
  <c r="AN16" i="45" s="1"/>
  <c r="C25" i="44" a="1"/>
  <c r="C25" i="44" s="1"/>
  <c r="R97" i="33" a="1"/>
  <c r="R97" i="33" s="1"/>
  <c r="V23" i="33" a="1"/>
  <c r="V23" i="33" s="1"/>
  <c r="N73" i="33" a="1"/>
  <c r="N73" i="33" s="1"/>
  <c r="N72" i="33" s="1"/>
  <c r="C10" i="47" a="1"/>
  <c r="C10" i="47" s="1"/>
  <c r="Y17" i="44" a="1"/>
  <c r="Y17" i="44" s="1"/>
  <c r="L75" i="46"/>
  <c r="AL97" i="33" a="1"/>
  <c r="AL97" i="33" s="1"/>
  <c r="AG55" i="45" a="1"/>
  <c r="AG55" i="45" s="1"/>
  <c r="AN44" i="33" a="1"/>
  <c r="AN44" i="33" s="1"/>
  <c r="Q34" i="44" a="1"/>
  <c r="Q34" i="44" s="1"/>
  <c r="F17" i="44" a="1"/>
  <c r="F17" i="44" s="1"/>
  <c r="M25" i="33" a="1"/>
  <c r="M25" i="33" s="1"/>
  <c r="M32" i="33" a="1"/>
  <c r="M32" i="33" s="1"/>
  <c r="F80" i="44" a="1"/>
  <c r="F80" i="44" s="1"/>
  <c r="AN104" i="41" a="1"/>
  <c r="AN104" i="41" s="1"/>
  <c r="R43" i="45" a="1"/>
  <c r="R43" i="45" s="1"/>
  <c r="S56" i="44" a="1"/>
  <c r="S56" i="44" s="1"/>
  <c r="AO20" i="33" a="1"/>
  <c r="AO20" i="33" s="1"/>
  <c r="AM70" i="45" a="1"/>
  <c r="AM70" i="45" s="1"/>
  <c r="AM69" i="45" s="1"/>
  <c r="C32" i="41" a="1"/>
  <c r="C32" i="41" s="1"/>
  <c r="K104" i="33" a="1"/>
  <c r="K104" i="33" s="1"/>
  <c r="AO25" i="33" a="1"/>
  <c r="AO25" i="33" s="1"/>
  <c r="AG58" i="33" a="1"/>
  <c r="AG58" i="33" s="1"/>
  <c r="AI40" i="33" a="1"/>
  <c r="AI40" i="33" s="1"/>
  <c r="O88" i="45" a="1"/>
  <c r="O88" i="45" s="1"/>
  <c r="AQ54" i="43"/>
  <c r="Z76" i="45" a="1"/>
  <c r="Z76" i="45" s="1"/>
  <c r="AF95" i="44" a="1"/>
  <c r="AF95" i="44" s="1"/>
  <c r="X59" i="45" a="1"/>
  <c r="X59" i="45" s="1"/>
  <c r="AH67" i="33" a="1"/>
  <c r="AH67" i="33" s="1"/>
  <c r="AH66" i="33" s="1"/>
  <c r="Y11" i="45" a="1"/>
  <c r="Y11" i="45" s="1"/>
  <c r="Y9" i="45" s="1"/>
  <c r="AI55" i="44" a="1"/>
  <c r="AI55" i="44" s="1"/>
  <c r="R35" i="44" a="1"/>
  <c r="R35" i="44" s="1"/>
  <c r="K48" i="43"/>
  <c r="V62" i="33" a="1"/>
  <c r="V62" i="33" s="1"/>
  <c r="AA74" i="33" a="1"/>
  <c r="AA74" i="33" s="1"/>
  <c r="AV103" i="41" a="1"/>
  <c r="AV103" i="41" s="1"/>
  <c r="S81" i="41"/>
  <c r="O80" i="33" a="1"/>
  <c r="O80" i="33" s="1"/>
  <c r="H37" i="33" a="1"/>
  <c r="H37" i="33" s="1"/>
  <c r="P83" i="33" a="1"/>
  <c r="P83" i="33" s="1"/>
  <c r="AR84" i="41"/>
  <c r="AG62" i="45" a="1"/>
  <c r="AG62" i="45" s="1"/>
  <c r="AS84" i="46"/>
  <c r="C28" i="42" a="1"/>
  <c r="C28" i="42" s="1"/>
  <c r="AM89" i="33" a="1"/>
  <c r="AM89" i="33" s="1"/>
  <c r="AP76" i="44" a="1"/>
  <c r="AP76" i="44" s="1"/>
  <c r="AP75" i="44" s="1"/>
  <c r="J47" i="44" a="1"/>
  <c r="J47" i="44" s="1"/>
  <c r="Y46" i="44" a="1"/>
  <c r="Y46" i="44" s="1"/>
  <c r="AG98" i="44" a="1"/>
  <c r="AG98" i="44" s="1"/>
  <c r="X61" i="44" a="1"/>
  <c r="X61" i="44" s="1"/>
  <c r="K62" i="33" a="1"/>
  <c r="K62" i="33" s="1"/>
  <c r="AQ41" i="33" a="1"/>
  <c r="AQ41" i="33" s="1"/>
  <c r="AS48" i="43"/>
  <c r="AS36" i="46"/>
  <c r="AU48" i="47"/>
  <c r="I72" i="44"/>
  <c r="M69" i="41"/>
  <c r="R102" i="45"/>
  <c r="AG15" i="41"/>
  <c r="AR78" i="33"/>
  <c r="AD90" i="46"/>
  <c r="Z93" i="44"/>
  <c r="L102" i="47"/>
  <c r="AI84" i="44"/>
  <c r="C77" i="45" a="1"/>
  <c r="C77" i="45" s="1"/>
  <c r="Z53" i="45" a="1"/>
  <c r="Z53" i="45" s="1"/>
  <c r="AB47" i="44" a="1"/>
  <c r="AB47" i="44" s="1"/>
  <c r="C71" i="42" a="1"/>
  <c r="C71" i="42" s="1"/>
  <c r="I17" i="43" a="1"/>
  <c r="I17" i="43" s="1"/>
  <c r="AN74" i="41" a="1"/>
  <c r="AN74" i="41" s="1"/>
  <c r="AJ102" i="46"/>
  <c r="AH96" i="47"/>
  <c r="AO59" i="41" a="1"/>
  <c r="AO59" i="41" s="1"/>
  <c r="E10" i="33" a="1"/>
  <c r="E10" i="33" s="1"/>
  <c r="E9" i="33" s="1"/>
  <c r="AL72" i="46"/>
  <c r="H32" i="45" a="1"/>
  <c r="H32" i="45" s="1"/>
  <c r="AE16" i="33" a="1"/>
  <c r="AE16" i="33" s="1"/>
  <c r="G20" i="45" a="1"/>
  <c r="G20" i="45" s="1"/>
  <c r="AQ22" i="45" a="1"/>
  <c r="AQ22" i="45" s="1"/>
  <c r="AQ21" i="45" s="1"/>
  <c r="P67" i="33" a="1"/>
  <c r="P67" i="33" s="1"/>
  <c r="AR73" i="33" a="1"/>
  <c r="AR73" i="33" s="1"/>
  <c r="F34" i="33" a="1"/>
  <c r="F34" i="33" s="1"/>
  <c r="S71" i="33" a="1"/>
  <c r="S71" i="33" s="1"/>
  <c r="S69" i="33" s="1"/>
  <c r="R88" i="44" a="1"/>
  <c r="R88" i="44" s="1"/>
  <c r="AQ19" i="33" a="1"/>
  <c r="AQ19" i="33" s="1"/>
  <c r="AQ18" i="33" s="1"/>
  <c r="AA56" i="44" a="1"/>
  <c r="AA56" i="44" s="1"/>
  <c r="AA54" i="44" s="1"/>
  <c r="AO77" i="45" a="1"/>
  <c r="AO77" i="45" s="1"/>
  <c r="I11" i="41" a="1"/>
  <c r="I11" i="41" s="1"/>
  <c r="AA59" i="33" a="1"/>
  <c r="AA59" i="33" s="1"/>
  <c r="AF40" i="33" a="1"/>
  <c r="AF40" i="33" s="1"/>
  <c r="AF39" i="33" s="1"/>
  <c r="M56" i="44" a="1"/>
  <c r="M56" i="44" s="1"/>
  <c r="AF47" i="44" a="1"/>
  <c r="AF47" i="44" s="1"/>
  <c r="AO43" i="44" a="1"/>
  <c r="AO43" i="44" s="1"/>
  <c r="AD24" i="47"/>
  <c r="AP73" i="45" a="1"/>
  <c r="AP73" i="45" s="1"/>
  <c r="AD43" i="45" a="1"/>
  <c r="AD43" i="45" s="1"/>
  <c r="AR11" i="44" a="1"/>
  <c r="AR11" i="44" s="1"/>
  <c r="R39" i="46"/>
  <c r="K19" i="45" a="1"/>
  <c r="K19" i="45" s="1"/>
  <c r="Q67" i="44" a="1"/>
  <c r="Q67" i="44" s="1"/>
  <c r="AI96" i="46"/>
  <c r="AA91" i="45" a="1"/>
  <c r="AA91" i="45" s="1"/>
  <c r="V86" i="45" a="1"/>
  <c r="V86" i="45" s="1"/>
  <c r="AL23" i="45" a="1"/>
  <c r="AL23" i="45" s="1"/>
  <c r="Y98" i="45" a="1"/>
  <c r="Y98" i="45" s="1"/>
  <c r="AM47" i="45" a="1"/>
  <c r="AM47" i="45" s="1"/>
  <c r="AR85" i="44" a="1"/>
  <c r="AR85" i="44" s="1"/>
  <c r="Y28" i="44" a="1"/>
  <c r="Y28" i="44" s="1"/>
  <c r="Z34" i="33" a="1"/>
  <c r="Z34" i="33" s="1"/>
  <c r="AO82" i="47" a="1"/>
  <c r="AO82" i="47" s="1"/>
  <c r="AF90" i="43"/>
  <c r="AD82" i="45" a="1"/>
  <c r="AD82" i="45" s="1"/>
  <c r="AD81" i="45" s="1"/>
  <c r="Z36" i="46"/>
  <c r="AC99" i="47"/>
  <c r="AH33" i="47"/>
  <c r="AU71" i="46" a="1"/>
  <c r="AU71" i="46" s="1"/>
  <c r="U82" i="33" a="1"/>
  <c r="U82" i="33" s="1"/>
  <c r="U81" i="33" s="1"/>
  <c r="F88" i="45" a="1"/>
  <c r="F88" i="45" s="1"/>
  <c r="X16" i="45" a="1"/>
  <c r="X16" i="45" s="1"/>
  <c r="S80" i="45" a="1"/>
  <c r="S80" i="45" s="1"/>
  <c r="Q104" i="45" a="1"/>
  <c r="Q104" i="45" s="1"/>
  <c r="W56" i="45" a="1"/>
  <c r="W56" i="45" s="1"/>
  <c r="G41" i="44" a="1"/>
  <c r="G41" i="44" s="1"/>
  <c r="I86" i="43" a="1"/>
  <c r="I86" i="43" s="1"/>
  <c r="Q79" i="33" a="1"/>
  <c r="Q79" i="33" s="1"/>
  <c r="L44" i="44" a="1"/>
  <c r="L44" i="44" s="1"/>
  <c r="AR64" i="44" a="1"/>
  <c r="AR64" i="44" s="1"/>
  <c r="R75" i="47"/>
  <c r="P25" i="33" a="1"/>
  <c r="P25" i="33" s="1"/>
  <c r="AV101" i="43" a="1"/>
  <c r="AV101" i="43" s="1"/>
  <c r="V83" i="33" a="1"/>
  <c r="V83" i="33" s="1"/>
  <c r="W47" i="45" a="1"/>
  <c r="W47" i="45" s="1"/>
  <c r="H58" i="33" a="1"/>
  <c r="H58" i="33" s="1"/>
  <c r="K95" i="45" a="1"/>
  <c r="K95" i="45" s="1"/>
  <c r="F71" i="45" a="1"/>
  <c r="F71" i="45" s="1"/>
  <c r="K69" i="41"/>
  <c r="AG65" i="33" a="1"/>
  <c r="AG65" i="33" s="1"/>
  <c r="R83" i="44" a="1"/>
  <c r="R83" i="44" s="1"/>
  <c r="O97" i="33" a="1"/>
  <c r="O97" i="33" s="1"/>
  <c r="O96" i="33" s="1"/>
  <c r="G88" i="33" a="1"/>
  <c r="G88" i="33" s="1"/>
  <c r="AP96" i="46"/>
  <c r="AI72" i="41"/>
  <c r="AV74" i="41" a="1"/>
  <c r="AV74" i="41" s="1"/>
  <c r="AV72" i="41" s="1"/>
  <c r="K49" i="45" a="1"/>
  <c r="K49" i="45" s="1"/>
  <c r="K48" i="45" s="1"/>
  <c r="AK63" i="41"/>
  <c r="AJ103" i="44" a="1"/>
  <c r="AJ103" i="44" s="1"/>
  <c r="Z104" i="44" a="1"/>
  <c r="Z104" i="44" s="1"/>
  <c r="V47" i="33" a="1"/>
  <c r="V47" i="33" s="1"/>
  <c r="I49" i="45" a="1"/>
  <c r="I49" i="45" s="1"/>
  <c r="I48" i="45" s="1"/>
  <c r="T74" i="33" a="1"/>
  <c r="T74" i="33" s="1"/>
  <c r="W68" i="33" a="1"/>
  <c r="W68" i="33" s="1"/>
  <c r="W66" i="33" s="1"/>
  <c r="AO59" i="46" a="1"/>
  <c r="AO59" i="46" s="1"/>
  <c r="Q83" i="33" a="1"/>
  <c r="Q83" i="33" s="1"/>
  <c r="AJ55" i="33" a="1"/>
  <c r="AJ55" i="33" s="1"/>
  <c r="AJ28" i="44" a="1"/>
  <c r="AJ28" i="44" s="1"/>
  <c r="AJ27" i="44" s="1"/>
  <c r="AF38" i="44" a="1"/>
  <c r="AF38" i="44" s="1"/>
  <c r="AO26" i="43" a="1"/>
  <c r="AO26" i="43" s="1"/>
  <c r="R92" i="33" a="1"/>
  <c r="R92" i="33" s="1"/>
  <c r="I41" i="47" a="1"/>
  <c r="I41" i="47" s="1"/>
  <c r="AK17" i="44" a="1"/>
  <c r="AK17" i="44" s="1"/>
  <c r="AG64" i="33" a="1"/>
  <c r="AG64" i="33" s="1"/>
  <c r="AD50" i="44" a="1"/>
  <c r="AD50" i="44" s="1"/>
  <c r="I71" i="33" a="1"/>
  <c r="I71" i="33" s="1"/>
  <c r="AN32" i="43" a="1"/>
  <c r="AN32" i="43" s="1"/>
  <c r="J49" i="33" a="1"/>
  <c r="J49" i="33" s="1"/>
  <c r="AJ69" i="43"/>
  <c r="AH37" i="45" a="1"/>
  <c r="AH37" i="45" s="1"/>
  <c r="AC93" i="47"/>
  <c r="AO16" i="41" a="1"/>
  <c r="AO16" i="41" s="1"/>
  <c r="I26" i="41" a="1"/>
  <c r="I26" i="41" s="1"/>
  <c r="I24" i="41" s="1"/>
  <c r="AM55" i="44" a="1"/>
  <c r="AM55" i="44" s="1"/>
  <c r="AQ22" i="33" a="1"/>
  <c r="AQ22" i="33" s="1"/>
  <c r="X89" i="44" a="1"/>
  <c r="X89" i="44" s="1"/>
  <c r="AG49" i="33" a="1"/>
  <c r="AG49" i="33" s="1"/>
  <c r="T32" i="45" a="1"/>
  <c r="T32" i="45" s="1"/>
  <c r="AV104" i="46" a="1"/>
  <c r="AV104" i="46" s="1"/>
  <c r="AB20" i="44" a="1"/>
  <c r="AB20" i="44" s="1"/>
  <c r="AR58" i="44" a="1"/>
  <c r="AR58" i="44" s="1"/>
  <c r="P86" i="45" a="1"/>
  <c r="P86" i="45" s="1"/>
  <c r="P84" i="45" s="1"/>
  <c r="AB9" i="43"/>
  <c r="I103" i="41" a="1"/>
  <c r="I103" i="41" s="1"/>
  <c r="Z101" i="45" a="1"/>
  <c r="Z101" i="45" s="1"/>
  <c r="AG86" i="45" a="1"/>
  <c r="AG86" i="45" s="1"/>
  <c r="C103" i="41" a="1"/>
  <c r="C103" i="41" s="1"/>
  <c r="W44" i="33" a="1"/>
  <c r="W44" i="33" s="1"/>
  <c r="AK37" i="33" a="1"/>
  <c r="AK37" i="33" s="1"/>
  <c r="AK36" i="33" s="1"/>
  <c r="AU10" i="41" a="1"/>
  <c r="AU10" i="41" s="1"/>
  <c r="AD25" i="45" a="1"/>
  <c r="AD25" i="45" s="1"/>
  <c r="C86" i="43" a="1"/>
  <c r="C86" i="43" s="1"/>
  <c r="AS60" i="41"/>
  <c r="AR65" i="44" a="1"/>
  <c r="AR65" i="44" s="1"/>
  <c r="O55" i="44" a="1"/>
  <c r="O55" i="44" s="1"/>
  <c r="W22" i="45" a="1"/>
  <c r="W22" i="45" s="1"/>
  <c r="AA10" i="44" a="1"/>
  <c r="AA10" i="44" s="1"/>
  <c r="AA9" i="44" s="1"/>
  <c r="AA64" i="33" a="1"/>
  <c r="AA64" i="33" s="1"/>
  <c r="AA63" i="33" s="1"/>
  <c r="J61" i="44" a="1"/>
  <c r="J61" i="44" s="1"/>
  <c r="AM41" i="45" a="1"/>
  <c r="AM41" i="45" s="1"/>
  <c r="E95" i="44" a="1"/>
  <c r="E95" i="44" s="1"/>
  <c r="X100" i="33" a="1"/>
  <c r="X100" i="33" s="1"/>
  <c r="AV55" i="41" a="1"/>
  <c r="AV55" i="41" s="1"/>
  <c r="AG94" i="33" a="1"/>
  <c r="AG94" i="33" s="1"/>
  <c r="Y41" i="44" a="1"/>
  <c r="Y41" i="44" s="1"/>
  <c r="G97" i="33" a="1"/>
  <c r="G97" i="33" s="1"/>
  <c r="J47" i="33" a="1"/>
  <c r="J47" i="33" s="1"/>
  <c r="AJ35" i="45" a="1"/>
  <c r="AJ35" i="45" s="1"/>
  <c r="AB56" i="33" a="1"/>
  <c r="AB56" i="33" s="1"/>
  <c r="AF64" i="44" a="1"/>
  <c r="AF64" i="44" s="1"/>
  <c r="AE91" i="45" a="1"/>
  <c r="AE91" i="45" s="1"/>
  <c r="F88" i="44" a="1"/>
  <c r="F88" i="44" s="1"/>
  <c r="F87" i="44" s="1"/>
  <c r="AC82" i="44" a="1"/>
  <c r="AC82" i="44" s="1"/>
  <c r="Y51" i="47"/>
  <c r="K95" i="33" a="1"/>
  <c r="K95" i="33" s="1"/>
  <c r="S104" i="33" a="1"/>
  <c r="S104" i="33" s="1"/>
  <c r="E104" i="33" a="1"/>
  <c r="E104" i="33" s="1"/>
  <c r="S43" i="45" a="1"/>
  <c r="S43" i="45" s="1"/>
  <c r="R76" i="45" a="1"/>
  <c r="R76" i="45" s="1"/>
  <c r="AH44" i="44" a="1"/>
  <c r="AH44" i="44" s="1"/>
  <c r="AM26" i="45" a="1"/>
  <c r="AM26" i="45" s="1"/>
  <c r="AN76" i="44" a="1"/>
  <c r="AN76" i="44" s="1"/>
  <c r="O68" i="44" a="1"/>
  <c r="O68" i="44" s="1"/>
  <c r="AU29" i="46" a="1"/>
  <c r="AU29" i="46" s="1"/>
  <c r="H52" i="44" a="1"/>
  <c r="H52" i="44" s="1"/>
  <c r="H51" i="44" s="1"/>
  <c r="AO43" i="45" a="1"/>
  <c r="AO43" i="45" s="1"/>
  <c r="J68" i="33" a="1"/>
  <c r="J68" i="33" s="1"/>
  <c r="X44" i="33" a="1"/>
  <c r="X44" i="33" s="1"/>
  <c r="H104" i="33" a="1"/>
  <c r="H104" i="33" s="1"/>
  <c r="AE25" i="33" a="1"/>
  <c r="AE25" i="33" s="1"/>
  <c r="AN73" i="47" a="1"/>
  <c r="AN73" i="47" s="1"/>
  <c r="Q58" i="33" a="1"/>
  <c r="Q58" i="33" s="1"/>
  <c r="AN85" i="41" a="1"/>
  <c r="AN85" i="41" s="1"/>
  <c r="AD10" i="44" a="1"/>
  <c r="AD10" i="44" s="1"/>
  <c r="Y40" i="44" a="1"/>
  <c r="Y40" i="44" s="1"/>
  <c r="I31" i="45" a="1"/>
  <c r="I31" i="45" s="1"/>
  <c r="I30" i="45" s="1"/>
  <c r="AF85" i="45" a="1"/>
  <c r="AF85" i="45" s="1"/>
  <c r="AF84" i="45" s="1"/>
  <c r="AO32" i="47" a="1"/>
  <c r="AO32" i="47" s="1"/>
  <c r="C80" i="46" a="1"/>
  <c r="C80" i="46" s="1"/>
  <c r="T32" i="33" a="1"/>
  <c r="T32" i="33" s="1"/>
  <c r="AJ104" i="33" a="1"/>
  <c r="AJ104" i="33" s="1"/>
  <c r="AO26" i="44" a="1"/>
  <c r="AO26" i="44" s="1"/>
  <c r="AI86" i="45" a="1"/>
  <c r="AI86" i="45" s="1"/>
  <c r="AN97" i="33" a="1"/>
  <c r="AN97" i="33" s="1"/>
  <c r="L74" i="33" a="1"/>
  <c r="L74" i="33" s="1"/>
  <c r="AQ24" i="47"/>
  <c r="Y29" i="44" a="1"/>
  <c r="Y29" i="44" s="1"/>
  <c r="N68" i="45" a="1"/>
  <c r="N68" i="45" s="1"/>
  <c r="AL74" i="44" a="1"/>
  <c r="AL74" i="44" s="1"/>
  <c r="F89" i="33" a="1"/>
  <c r="F89" i="33" s="1"/>
  <c r="W82" i="33" a="1"/>
  <c r="W82" i="33" s="1"/>
  <c r="N17" i="45" a="1"/>
  <c r="N17" i="45" s="1"/>
  <c r="I92" i="41" a="1"/>
  <c r="I92" i="41" s="1"/>
  <c r="O10" i="44" a="1"/>
  <c r="O10" i="44" s="1"/>
  <c r="K83" i="44" a="1"/>
  <c r="K83" i="44" s="1"/>
  <c r="H19" i="33" a="1"/>
  <c r="H19" i="33" s="1"/>
  <c r="W28" i="33" a="1"/>
  <c r="W28" i="33" s="1"/>
  <c r="W27" i="33" s="1"/>
  <c r="W64" i="45" a="1"/>
  <c r="W64" i="45" s="1"/>
  <c r="P9" i="43"/>
  <c r="R9" i="41"/>
  <c r="W91" i="33" a="1"/>
  <c r="W91" i="33" s="1"/>
  <c r="W90" i="33" s="1"/>
  <c r="AJ9" i="41"/>
  <c r="M63" i="46"/>
  <c r="AA31" i="44" a="1"/>
  <c r="AA31" i="44" s="1"/>
  <c r="Y53" i="33" a="1"/>
  <c r="Y53" i="33" s="1"/>
  <c r="N95" i="44" a="1"/>
  <c r="N95" i="44" s="1"/>
  <c r="R94" i="44" a="1"/>
  <c r="R94" i="44" s="1"/>
  <c r="W49" i="45" a="1"/>
  <c r="W49" i="45" s="1"/>
  <c r="W48" i="45" s="1"/>
  <c r="V45" i="46"/>
  <c r="V23" i="44" a="1"/>
  <c r="V23" i="44" s="1"/>
  <c r="T89" i="44" a="1"/>
  <c r="T89" i="44" s="1"/>
  <c r="Q30" i="47"/>
  <c r="S97" i="44" a="1"/>
  <c r="S97" i="44" s="1"/>
  <c r="S96" i="44" s="1"/>
  <c r="O28" i="44" a="1"/>
  <c r="O28" i="44" s="1"/>
  <c r="I17" i="47" a="1"/>
  <c r="I17" i="47" s="1"/>
  <c r="C26" i="44" a="1"/>
  <c r="C26" i="44" s="1"/>
  <c r="AJ93" i="46"/>
  <c r="AJ22" i="33" a="1"/>
  <c r="AJ22" i="33" s="1"/>
  <c r="AR52" i="45" a="1"/>
  <c r="AR52" i="45" s="1"/>
  <c r="G47" i="33" a="1"/>
  <c r="G47" i="33" s="1"/>
  <c r="G45" i="33" s="1"/>
  <c r="AF84" i="46"/>
  <c r="AP94" i="33" a="1"/>
  <c r="AP94" i="33" s="1"/>
  <c r="AF88" i="44" a="1"/>
  <c r="AF88" i="44" s="1"/>
  <c r="AE92" i="44" a="1"/>
  <c r="AE92" i="44" s="1"/>
  <c r="C35" i="44" a="1"/>
  <c r="C35" i="44" s="1"/>
  <c r="A34" i="44" s="1"/>
  <c r="J94" i="44" a="1"/>
  <c r="J94" i="44" s="1"/>
  <c r="AB74" i="44" a="1"/>
  <c r="AB74" i="44" s="1"/>
  <c r="F10" i="44" a="1"/>
  <c r="F10" i="44" s="1"/>
  <c r="AN83" i="43" a="1"/>
  <c r="AN83" i="43" s="1"/>
  <c r="P62" i="45" a="1"/>
  <c r="P62" i="45" s="1"/>
  <c r="Q26" i="45" a="1"/>
  <c r="Q26" i="45" s="1"/>
  <c r="G65" i="45" a="1"/>
  <c r="G65" i="45" s="1"/>
  <c r="M67" i="45" a="1"/>
  <c r="M67" i="45" s="1"/>
  <c r="AJ97" i="44" a="1"/>
  <c r="AJ97" i="44" s="1"/>
  <c r="AJ96" i="44" s="1"/>
  <c r="AR41" i="33" a="1"/>
  <c r="AR41" i="33" s="1"/>
  <c r="AO95" i="45" a="1"/>
  <c r="AO95" i="45" s="1"/>
  <c r="AO93" i="45" s="1"/>
  <c r="AB62" i="44" a="1"/>
  <c r="AB62" i="44" s="1"/>
  <c r="AM20" i="44" a="1"/>
  <c r="AM20" i="44" s="1"/>
  <c r="AN82" i="44" a="1"/>
  <c r="AN82" i="44" s="1"/>
  <c r="AQ10" i="44" a="1"/>
  <c r="AQ10" i="44" s="1"/>
  <c r="P23" i="33" a="1"/>
  <c r="P23" i="33" s="1"/>
  <c r="AA91" i="33" a="1"/>
  <c r="AA91" i="33" s="1"/>
  <c r="AB94" i="45" a="1"/>
  <c r="AB94" i="45" s="1"/>
  <c r="K55" i="44" a="1"/>
  <c r="K55" i="44" s="1"/>
  <c r="AN77" i="46" a="1"/>
  <c r="AN77" i="46" s="1"/>
  <c r="AI53" i="44" a="1"/>
  <c r="AI53" i="44" s="1"/>
  <c r="I28" i="41" a="1"/>
  <c r="I28" i="41" s="1"/>
  <c r="U58" i="33" a="1"/>
  <c r="U58" i="33" s="1"/>
  <c r="AJ89" i="33" a="1"/>
  <c r="AJ89" i="33" s="1"/>
  <c r="Y47" i="33" a="1"/>
  <c r="Y47" i="33" s="1"/>
  <c r="P85" i="33" a="1"/>
  <c r="P85" i="33" s="1"/>
  <c r="E82" i="33" a="1"/>
  <c r="E82" i="33" s="1"/>
  <c r="E91" i="33" a="1"/>
  <c r="E91" i="33" s="1"/>
  <c r="AC52" i="44" a="1"/>
  <c r="AC52" i="44" s="1"/>
  <c r="AC51" i="44" s="1"/>
  <c r="AO29" i="43" a="1"/>
  <c r="AO29" i="43" s="1"/>
  <c r="C38" i="44" a="1"/>
  <c r="C38" i="44" s="1"/>
  <c r="I88" i="46" a="1"/>
  <c r="I88" i="46" s="1"/>
  <c r="AL52" i="45" a="1"/>
  <c r="AL52" i="45" s="1"/>
  <c r="C55" i="33" a="1"/>
  <c r="C55" i="33" s="1"/>
  <c r="A55" i="33" s="1"/>
  <c r="U97" i="33" a="1"/>
  <c r="U97" i="33" s="1"/>
  <c r="R20" i="33" a="1"/>
  <c r="R20" i="33" s="1"/>
  <c r="U86" i="44" a="1"/>
  <c r="U86" i="44" s="1"/>
  <c r="AE83" i="44" a="1"/>
  <c r="AE83" i="44" s="1"/>
  <c r="AT15" i="43"/>
  <c r="I16" i="33" a="1"/>
  <c r="I16" i="33" s="1"/>
  <c r="AP98" i="45" a="1"/>
  <c r="AP98" i="45" s="1"/>
  <c r="W59" i="45" a="1"/>
  <c r="W59" i="45" s="1"/>
  <c r="L43" i="33" a="1"/>
  <c r="L43" i="33" s="1"/>
  <c r="L42" i="33" s="1"/>
  <c r="AH91" i="33" a="1"/>
  <c r="AH91" i="33" s="1"/>
  <c r="L59" i="44" a="1"/>
  <c r="L59" i="44" s="1"/>
  <c r="X27" i="47"/>
  <c r="G17" i="44" a="1"/>
  <c r="G17" i="44" s="1"/>
  <c r="K50" i="33" a="1"/>
  <c r="K50" i="33" s="1"/>
  <c r="AO97" i="44" a="1"/>
  <c r="AO97" i="44" s="1"/>
  <c r="W55" i="44" a="1"/>
  <c r="W55" i="44" s="1"/>
  <c r="I44" i="47" a="1"/>
  <c r="I44" i="47" s="1"/>
  <c r="AB46" i="33" a="1"/>
  <c r="AB46" i="33" s="1"/>
  <c r="AB45" i="33" s="1"/>
  <c r="K43" i="44" a="1"/>
  <c r="K43" i="44" s="1"/>
  <c r="K42" i="44" s="1"/>
  <c r="AH38" i="45" a="1"/>
  <c r="AH38" i="45" s="1"/>
  <c r="E85" i="44" a="1"/>
  <c r="E85" i="44" s="1"/>
  <c r="E84" i="44" s="1"/>
  <c r="AJ82" i="44" a="1"/>
  <c r="AJ82" i="44" s="1"/>
  <c r="T16" i="44" a="1"/>
  <c r="T16" i="44" s="1"/>
  <c r="AD74" i="45" a="1"/>
  <c r="AD74" i="45" s="1"/>
  <c r="F55" i="44" a="1"/>
  <c r="F55" i="44" s="1"/>
  <c r="F54" i="44" s="1"/>
  <c r="AP57" i="46"/>
  <c r="U97" i="44" a="1"/>
  <c r="U97" i="44" s="1"/>
  <c r="O76" i="33" a="1"/>
  <c r="O76" i="33" s="1"/>
  <c r="O75" i="33" s="1"/>
  <c r="AK88" i="33" a="1"/>
  <c r="AK88" i="33" s="1"/>
  <c r="O102" i="43"/>
  <c r="Z104" i="33" a="1"/>
  <c r="Z104" i="33" s="1"/>
  <c r="AD34" i="33" a="1"/>
  <c r="AD34" i="33" s="1"/>
  <c r="AD33" i="33" s="1"/>
  <c r="G52" i="44" a="1"/>
  <c r="G52" i="44" s="1"/>
  <c r="G51" i="44" s="1"/>
  <c r="AL77" i="44" a="1"/>
  <c r="AL77" i="44" s="1"/>
  <c r="F58" i="33" a="1"/>
  <c r="F58" i="33" s="1"/>
  <c r="AU41" i="47" a="1"/>
  <c r="AU41" i="47" s="1"/>
  <c r="I80" i="44" a="1"/>
  <c r="I80" i="44" s="1"/>
  <c r="I78" i="44" s="1"/>
  <c r="AU34" i="43" a="1"/>
  <c r="AU34" i="43" s="1"/>
  <c r="I25" i="43" a="1"/>
  <c r="I25" i="43" s="1"/>
  <c r="I24" i="43" s="1"/>
  <c r="AN65" i="45" a="1"/>
  <c r="AN65" i="45" s="1"/>
  <c r="X68" i="33" a="1"/>
  <c r="X68" i="33" s="1"/>
  <c r="G20" i="33" a="1"/>
  <c r="G20" i="33" s="1"/>
  <c r="G18" i="33" s="1"/>
  <c r="AU44" i="41" a="1"/>
  <c r="AU44" i="41" s="1"/>
  <c r="AU42" i="41" s="1"/>
  <c r="T92" i="45" a="1"/>
  <c r="T92" i="45" s="1"/>
  <c r="AN47" i="46" a="1"/>
  <c r="AN47" i="46" s="1"/>
  <c r="AB41" i="45" a="1"/>
  <c r="AB41" i="45" s="1"/>
  <c r="AN95" i="47" a="1"/>
  <c r="AN95" i="47" s="1"/>
  <c r="C46" i="47" a="1"/>
  <c r="C46" i="47" s="1"/>
  <c r="A46" i="47" s="1"/>
  <c r="C103" i="45" a="1"/>
  <c r="C103" i="45" s="1"/>
  <c r="A103" i="45" s="1"/>
  <c r="AL53" i="44" a="1"/>
  <c r="AL53" i="44" s="1"/>
  <c r="AI100" i="33" a="1"/>
  <c r="AI100" i="33" s="1"/>
  <c r="T97" i="33" a="1"/>
  <c r="T97" i="33" s="1"/>
  <c r="Y65" i="44" a="1"/>
  <c r="Y65" i="44" s="1"/>
  <c r="AN11" i="46" a="1"/>
  <c r="AN11" i="46" s="1"/>
  <c r="H47" i="44" a="1"/>
  <c r="H47" i="44" s="1"/>
  <c r="V51" i="43"/>
  <c r="E31" i="33" a="1"/>
  <c r="E31" i="33" s="1"/>
  <c r="C100" i="44" a="1"/>
  <c r="C100" i="44" s="1"/>
  <c r="A100" i="44" s="1"/>
  <c r="AQ88" i="44" a="1"/>
  <c r="AQ88" i="44" s="1"/>
  <c r="AD92" i="45" a="1"/>
  <c r="AD92" i="45" s="1"/>
  <c r="AO40" i="43" a="1"/>
  <c r="AO40" i="43" s="1"/>
  <c r="M34" i="44" a="1"/>
  <c r="M34" i="44" s="1"/>
  <c r="M33" i="44" s="1"/>
  <c r="AF93" i="43"/>
  <c r="N51" i="43"/>
  <c r="Y46" i="33" a="1"/>
  <c r="Y46" i="33" s="1"/>
  <c r="AA52" i="45" a="1"/>
  <c r="AA52" i="45" s="1"/>
  <c r="AA51" i="45" s="1"/>
  <c r="L30" i="41"/>
  <c r="I22" i="43" a="1"/>
  <c r="I22" i="43" s="1"/>
  <c r="I21" i="43" s="1"/>
  <c r="AH104" i="33" a="1"/>
  <c r="AH104" i="33" s="1"/>
  <c r="AI80" i="33" a="1"/>
  <c r="AI80" i="33" s="1"/>
  <c r="AN52" i="44" a="1"/>
  <c r="AN52" i="44" s="1"/>
  <c r="L82" i="45" a="1"/>
  <c r="L82" i="45" s="1"/>
  <c r="W53" i="44" a="1"/>
  <c r="W53" i="44" s="1"/>
  <c r="AG82" i="44" a="1"/>
  <c r="AG82" i="44" s="1"/>
  <c r="K90" i="41"/>
  <c r="AI76" i="44" a="1"/>
  <c r="AI76" i="44" s="1"/>
  <c r="L23" i="45" a="1"/>
  <c r="L23" i="45" s="1"/>
  <c r="AN82" i="43" a="1"/>
  <c r="AN82" i="43" s="1"/>
  <c r="AR47" i="44" a="1"/>
  <c r="AR47" i="44" s="1"/>
  <c r="F56" i="45" a="1"/>
  <c r="F56" i="45" s="1"/>
  <c r="AJ101" i="33" a="1"/>
  <c r="AJ101" i="33" s="1"/>
  <c r="J79" i="33" a="1"/>
  <c r="J79" i="33" s="1"/>
  <c r="V43" i="45" a="1"/>
  <c r="V43" i="45" s="1"/>
  <c r="AK24" i="47"/>
  <c r="K65" i="44" a="1"/>
  <c r="K65" i="44" s="1"/>
  <c r="AL103" i="45" a="1"/>
  <c r="AL103" i="45" s="1"/>
  <c r="P72" i="43"/>
  <c r="G67" i="44" a="1"/>
  <c r="G67" i="44" s="1"/>
  <c r="AH51" i="46"/>
  <c r="Q62" i="33" a="1"/>
  <c r="Q62" i="33" s="1"/>
  <c r="Q73" i="45" a="1"/>
  <c r="Q73" i="45" s="1"/>
  <c r="AP93" i="46"/>
  <c r="L66" i="41"/>
  <c r="C85" i="42" a="1"/>
  <c r="C85" i="42" s="1"/>
  <c r="A85" i="42" s="1"/>
  <c r="AD52" i="45" a="1"/>
  <c r="AD52" i="45" s="1"/>
  <c r="Q86" i="33" a="1"/>
  <c r="Q86" i="33" s="1"/>
  <c r="AN23" i="47" a="1"/>
  <c r="AN23" i="47" s="1"/>
  <c r="AN21" i="47" s="1"/>
  <c r="E59" i="33" a="1"/>
  <c r="E59" i="33" s="1"/>
  <c r="U94" i="33" a="1"/>
  <c r="U94" i="33" s="1"/>
  <c r="AN31" i="46" a="1"/>
  <c r="AN31" i="46" s="1"/>
  <c r="U34" i="33" a="1"/>
  <c r="U34" i="33" s="1"/>
  <c r="G70" i="33" a="1"/>
  <c r="G70" i="33" s="1"/>
  <c r="R94" i="33" a="1"/>
  <c r="R94" i="33" s="1"/>
  <c r="AR11" i="33" a="1"/>
  <c r="AR11" i="33" s="1"/>
  <c r="AN52" i="46" a="1"/>
  <c r="AN52" i="46" s="1"/>
  <c r="AN51" i="46" s="1"/>
  <c r="AQ77" i="33" a="1"/>
  <c r="AQ77" i="33" s="1"/>
  <c r="G59" i="45" a="1"/>
  <c r="G59" i="45" s="1"/>
  <c r="G20" i="44" a="1"/>
  <c r="G20" i="44" s="1"/>
  <c r="J22" i="45" a="1"/>
  <c r="J22" i="45" s="1"/>
  <c r="AP15" i="41"/>
  <c r="AQ100" i="44" a="1"/>
  <c r="AQ100" i="44" s="1"/>
  <c r="Z84" i="47"/>
  <c r="U98" i="44" a="1"/>
  <c r="U98" i="44" s="1"/>
  <c r="AO44" i="43" a="1"/>
  <c r="AO44" i="43" s="1"/>
  <c r="R46" i="45" a="1"/>
  <c r="R46" i="45" s="1"/>
  <c r="R45" i="45" s="1"/>
  <c r="AP47" i="44" a="1"/>
  <c r="AP47" i="44" s="1"/>
  <c r="V40" i="33" a="1"/>
  <c r="V40" i="33" s="1"/>
  <c r="J56" i="44" a="1"/>
  <c r="J56" i="44" s="1"/>
  <c r="J31" i="33" a="1"/>
  <c r="J31" i="33" s="1"/>
  <c r="AE81" i="46"/>
  <c r="Y38" i="45" a="1"/>
  <c r="Y38" i="45" s="1"/>
  <c r="AU50" i="46" a="1"/>
  <c r="AU50" i="46" s="1"/>
  <c r="AV73" i="46" a="1"/>
  <c r="AV73" i="46" s="1"/>
  <c r="AN94" i="46" a="1"/>
  <c r="AN94" i="46" s="1"/>
  <c r="C50" i="46" a="1"/>
  <c r="C50" i="46" s="1"/>
  <c r="O56" i="45" a="1"/>
  <c r="O56" i="45" s="1"/>
  <c r="AF47" i="45" a="1"/>
  <c r="AF47" i="45" s="1"/>
  <c r="AE97" i="44" a="1"/>
  <c r="AE97" i="44" s="1"/>
  <c r="AE96" i="44" s="1"/>
  <c r="AO86" i="44" a="1"/>
  <c r="AO86" i="44" s="1"/>
  <c r="AC35" i="45" a="1"/>
  <c r="AC35" i="45" s="1"/>
  <c r="AA101" i="44" a="1"/>
  <c r="AA101" i="44" s="1"/>
  <c r="AC38" i="44" a="1"/>
  <c r="AC38" i="44" s="1"/>
  <c r="K64" i="45" a="1"/>
  <c r="K64" i="45" s="1"/>
  <c r="AP41" i="44" a="1"/>
  <c r="AP41" i="44" s="1"/>
  <c r="M30" i="46"/>
  <c r="Z91" i="44" a="1"/>
  <c r="Z91" i="44" s="1"/>
  <c r="M90" i="43"/>
  <c r="N43" i="44" a="1"/>
  <c r="N43" i="44" s="1"/>
  <c r="N42" i="44" s="1"/>
  <c r="F92" i="44" a="1"/>
  <c r="F92" i="44" s="1"/>
  <c r="C59" i="33" a="1"/>
  <c r="C59" i="33" s="1"/>
  <c r="I91" i="46" a="1"/>
  <c r="I91" i="46" s="1"/>
  <c r="F41" i="44" a="1"/>
  <c r="F41" i="44" s="1"/>
  <c r="F39" i="44" s="1"/>
  <c r="AO55" i="45" a="1"/>
  <c r="AO55" i="45" s="1"/>
  <c r="C65" i="44" a="1"/>
  <c r="C65" i="44" s="1"/>
  <c r="M80" i="45" a="1"/>
  <c r="M80" i="45" s="1"/>
  <c r="R89" i="44" a="1"/>
  <c r="R89" i="44" s="1"/>
  <c r="AN43" i="45" a="1"/>
  <c r="AN43" i="45" s="1"/>
  <c r="AU32" i="46" a="1"/>
  <c r="AU32" i="46" s="1"/>
  <c r="AD85" i="45" a="1"/>
  <c r="AD85" i="45" s="1"/>
  <c r="AR45" i="46"/>
  <c r="K23" i="45" a="1"/>
  <c r="K23" i="45" s="1"/>
  <c r="K21" i="45" s="1"/>
  <c r="M65" i="45" a="1"/>
  <c r="M65" i="45" s="1"/>
  <c r="M63" i="45" s="1"/>
  <c r="AI64" i="44" a="1"/>
  <c r="AI64" i="44" s="1"/>
  <c r="X86" i="45" a="1"/>
  <c r="X86" i="45" s="1"/>
  <c r="AP49" i="44" a="1"/>
  <c r="AP49" i="44" s="1"/>
  <c r="Y95" i="45" a="1"/>
  <c r="Y95" i="45" s="1"/>
  <c r="C22" i="45" a="1"/>
  <c r="C22" i="45" s="1"/>
  <c r="A22" i="45" s="1"/>
  <c r="AK41" i="33" a="1"/>
  <c r="AK41" i="33" s="1"/>
  <c r="U20" i="44" a="1"/>
  <c r="U20" i="44" s="1"/>
  <c r="S38" i="45" a="1"/>
  <c r="S38" i="45" s="1"/>
  <c r="AR16" i="33" a="1"/>
  <c r="AR16" i="33" s="1"/>
  <c r="AN103" i="43" a="1"/>
  <c r="AN103" i="43" s="1"/>
  <c r="AN102" i="43" s="1"/>
  <c r="AD47" i="44" a="1"/>
  <c r="AD47" i="44" s="1"/>
  <c r="F61" i="45" a="1"/>
  <c r="F61" i="45" s="1"/>
  <c r="F60" i="45" s="1"/>
  <c r="K47" i="44" a="1"/>
  <c r="K47" i="44" s="1"/>
  <c r="AV41" i="41" a="1"/>
  <c r="AV41" i="41" s="1"/>
  <c r="AP101" i="44" a="1"/>
  <c r="AP101" i="44" s="1"/>
  <c r="P92" i="45" a="1"/>
  <c r="P92" i="45" s="1"/>
  <c r="AN67" i="47" a="1"/>
  <c r="AN67" i="47" s="1"/>
  <c r="C101" i="47" a="1"/>
  <c r="C101" i="47" s="1"/>
  <c r="F62" i="33" a="1"/>
  <c r="F62" i="33" s="1"/>
  <c r="AC80" i="45" a="1"/>
  <c r="AC80" i="45" s="1"/>
  <c r="Y49" i="44" a="1"/>
  <c r="Y49" i="44" s="1"/>
  <c r="Y48" i="44" s="1"/>
  <c r="AI10" i="44" a="1"/>
  <c r="AI10" i="44" s="1"/>
  <c r="O73" i="45" a="1"/>
  <c r="O73" i="45" s="1"/>
  <c r="AQ73" i="44" a="1"/>
  <c r="AQ73" i="44" s="1"/>
  <c r="AC70" i="33" a="1"/>
  <c r="AC70" i="33" s="1"/>
  <c r="E22" i="44" a="1"/>
  <c r="E22" i="44" s="1"/>
  <c r="E21" i="44" s="1"/>
  <c r="F31" i="45" a="1"/>
  <c r="F31" i="45" s="1"/>
  <c r="I80" i="41" a="1"/>
  <c r="I80" i="41" s="1"/>
  <c r="C101" i="46" a="1"/>
  <c r="C101" i="46" s="1"/>
  <c r="AV46" i="43" a="1"/>
  <c r="AV46" i="43" s="1"/>
  <c r="AV45" i="43" s="1"/>
  <c r="AU55" i="46" a="1"/>
  <c r="AU55" i="46" s="1"/>
  <c r="AN16" i="44" a="1"/>
  <c r="AN16" i="44" s="1"/>
  <c r="AK36" i="46"/>
  <c r="AR100" i="44" a="1"/>
  <c r="AR100" i="44" s="1"/>
  <c r="Q47" i="45" a="1"/>
  <c r="Q47" i="45" s="1"/>
  <c r="AO40" i="41" a="1"/>
  <c r="AO40" i="41" s="1"/>
  <c r="AT84" i="46"/>
  <c r="AK67" i="44" a="1"/>
  <c r="AK67" i="44" s="1"/>
  <c r="AK66" i="44" s="1"/>
  <c r="AB92" i="33" a="1"/>
  <c r="AB92" i="33" s="1"/>
  <c r="AA94" i="44" a="1"/>
  <c r="AA94" i="44" s="1"/>
  <c r="C67" i="42" a="1"/>
  <c r="C67" i="42" s="1"/>
  <c r="A67" i="42" s="1"/>
  <c r="T47" i="45" a="1"/>
  <c r="T47" i="45" s="1"/>
  <c r="J47" i="45" a="1"/>
  <c r="J47" i="45" s="1"/>
  <c r="T50" i="33" a="1"/>
  <c r="T50" i="33" s="1"/>
  <c r="T98" i="44" a="1"/>
  <c r="T98" i="44" s="1"/>
  <c r="AH36" i="43"/>
  <c r="AK44" i="33" a="1"/>
  <c r="AK44" i="33" s="1"/>
  <c r="K83" i="33" a="1"/>
  <c r="K83" i="33" s="1"/>
  <c r="AG42" i="47"/>
  <c r="U18" i="47"/>
  <c r="O37" i="45" a="1"/>
  <c r="O37" i="45" s="1"/>
  <c r="AV40" i="43" a="1"/>
  <c r="AV40" i="43" s="1"/>
  <c r="X31" i="33" a="1"/>
  <c r="X31" i="33" s="1"/>
  <c r="AA60" i="47"/>
  <c r="W31" i="45" a="1"/>
  <c r="W31" i="45" s="1"/>
  <c r="AK90" i="41"/>
  <c r="C85" i="33" a="1"/>
  <c r="C85" i="33" s="1"/>
  <c r="A85" i="33" s="1"/>
  <c r="AD65" i="44" a="1"/>
  <c r="AD65" i="44" s="1"/>
  <c r="H97" i="33" a="1"/>
  <c r="H97" i="33" s="1"/>
  <c r="AK85" i="44" a="1"/>
  <c r="AK85" i="44" s="1"/>
  <c r="AK84" i="44" s="1"/>
  <c r="AB80" i="44" a="1"/>
  <c r="AB80" i="44" s="1"/>
  <c r="J76" i="45" a="1"/>
  <c r="J76" i="45" s="1"/>
  <c r="AN68" i="46" a="1"/>
  <c r="AN68" i="46" s="1"/>
  <c r="C94" i="45" a="1"/>
  <c r="C94" i="45" s="1"/>
  <c r="A94" i="45" s="1"/>
  <c r="O47" i="44" a="1"/>
  <c r="O47" i="44" s="1"/>
  <c r="I56" i="41" a="1"/>
  <c r="I56" i="41" s="1"/>
  <c r="T78" i="41"/>
  <c r="AR94" i="45" a="1"/>
  <c r="AR94" i="45" s="1"/>
  <c r="Y92" i="45" a="1"/>
  <c r="Y92" i="45" s="1"/>
  <c r="AV28" i="47" a="1"/>
  <c r="AV28" i="47" s="1"/>
  <c r="AJ49" i="33" a="1"/>
  <c r="AJ49" i="33" s="1"/>
  <c r="N67" i="45" a="1"/>
  <c r="N67" i="45" s="1"/>
  <c r="AD37" i="33" a="1"/>
  <c r="AD37" i="33" s="1"/>
  <c r="AD36" i="33" s="1"/>
  <c r="AR98" i="45" a="1"/>
  <c r="AR98" i="45" s="1"/>
  <c r="AR96" i="45" s="1"/>
  <c r="G53" i="33" a="1"/>
  <c r="G53" i="33" s="1"/>
  <c r="W103" i="44" a="1"/>
  <c r="W103" i="44" s="1"/>
  <c r="W102" i="44" s="1"/>
  <c r="F46" i="44" a="1"/>
  <c r="F46" i="44" s="1"/>
  <c r="F45" i="44" s="1"/>
  <c r="AV92" i="41" a="1"/>
  <c r="AV92" i="41" s="1"/>
  <c r="G89" i="33" a="1"/>
  <c r="G89" i="33" s="1"/>
  <c r="AL58" i="45" a="1"/>
  <c r="AL58" i="45" s="1"/>
  <c r="AL57" i="45" s="1"/>
  <c r="AN70" i="46" a="1"/>
  <c r="AN70" i="46" s="1"/>
  <c r="W35" i="44" a="1"/>
  <c r="W35" i="44" s="1"/>
  <c r="T39" i="47"/>
  <c r="AA76" i="33" a="1"/>
  <c r="AA76" i="33" s="1"/>
  <c r="V89" i="33" a="1"/>
  <c r="V89" i="33" s="1"/>
  <c r="AC88" i="45" a="1"/>
  <c r="AC88" i="45" s="1"/>
  <c r="I41" i="41" a="1"/>
  <c r="I41" i="41" s="1"/>
  <c r="J56" i="33" a="1"/>
  <c r="J56" i="33" s="1"/>
  <c r="AF62" i="45" a="1"/>
  <c r="AF62" i="45" s="1"/>
  <c r="AD40" i="33" a="1"/>
  <c r="AD40" i="33" s="1"/>
  <c r="AD39" i="33" s="1"/>
  <c r="K92" i="44" a="1"/>
  <c r="K92" i="44" s="1"/>
  <c r="R89" i="45" a="1"/>
  <c r="R89" i="45" s="1"/>
  <c r="AR73" i="45" a="1"/>
  <c r="AR73" i="45" s="1"/>
  <c r="AN64" i="44" a="1"/>
  <c r="AN64" i="44" s="1"/>
  <c r="Z47" i="33" a="1"/>
  <c r="Z47" i="33" s="1"/>
  <c r="AK91" i="45" a="1"/>
  <c r="AK91" i="45" s="1"/>
  <c r="W20" i="45" a="1"/>
  <c r="W20" i="45" s="1"/>
  <c r="I22" i="46" a="1"/>
  <c r="I22" i="46" s="1"/>
  <c r="F68" i="45" a="1"/>
  <c r="F68" i="45" s="1"/>
  <c r="V50" i="45" a="1"/>
  <c r="V50" i="45" s="1"/>
  <c r="AB95" i="33" a="1"/>
  <c r="AB95" i="33" s="1"/>
  <c r="AH70" i="45" a="1"/>
  <c r="AH70" i="45" s="1"/>
  <c r="AH69" i="45" s="1"/>
  <c r="P61" i="45" a="1"/>
  <c r="P61" i="45" s="1"/>
  <c r="C22" i="47" a="1"/>
  <c r="C22" i="47" s="1"/>
  <c r="A22" i="47" s="1"/>
  <c r="AI25" i="33" a="1"/>
  <c r="AI25" i="33" s="1"/>
  <c r="Z77" i="33" a="1"/>
  <c r="Z77" i="33" s="1"/>
  <c r="I22" i="45" a="1"/>
  <c r="I22" i="45" s="1"/>
  <c r="F26" i="44" a="1"/>
  <c r="F26" i="44" s="1"/>
  <c r="AG71" i="44" a="1"/>
  <c r="AG71" i="44" s="1"/>
  <c r="AI41" i="45" a="1"/>
  <c r="AI41" i="45" s="1"/>
  <c r="AI38" i="33" a="1"/>
  <c r="AI38" i="33" s="1"/>
  <c r="AV44" i="47" a="1"/>
  <c r="AV44" i="47" s="1"/>
  <c r="E47" i="44" a="1"/>
  <c r="E47" i="44" s="1"/>
  <c r="T56" i="45" a="1"/>
  <c r="T56" i="45" s="1"/>
  <c r="K83" i="45" a="1"/>
  <c r="K83" i="45" s="1"/>
  <c r="AD102" i="46"/>
  <c r="AH35" i="33" a="1"/>
  <c r="AH35" i="33" s="1"/>
  <c r="C50" i="45" a="1"/>
  <c r="C50" i="45" s="1"/>
  <c r="A49" i="45" s="1"/>
  <c r="AR29" i="44" a="1"/>
  <c r="AR29" i="44" s="1"/>
  <c r="X55" i="44" a="1"/>
  <c r="X55" i="44" s="1"/>
  <c r="G80" i="45" a="1"/>
  <c r="G80" i="45" s="1"/>
  <c r="AI65" i="33" a="1"/>
  <c r="AI65" i="33" s="1"/>
  <c r="AI63" i="33" s="1"/>
  <c r="AB89" i="44" a="1"/>
  <c r="AB89" i="44" s="1"/>
  <c r="AK58" i="33" a="1"/>
  <c r="AK58" i="33" s="1"/>
  <c r="Y68" i="44" a="1"/>
  <c r="Y68" i="44" s="1"/>
  <c r="AC86" i="44" a="1"/>
  <c r="AC86" i="44" s="1"/>
  <c r="E91" i="45" a="1"/>
  <c r="E91" i="45" s="1"/>
  <c r="V101" i="44" a="1"/>
  <c r="V101" i="44" s="1"/>
  <c r="AR10" i="33" a="1"/>
  <c r="AR10" i="33" s="1"/>
  <c r="AF16" i="44" a="1"/>
  <c r="AF16" i="44" s="1"/>
  <c r="AO25" i="44" a="1"/>
  <c r="AO25" i="44" s="1"/>
  <c r="U20" i="45" a="1"/>
  <c r="U20" i="45" s="1"/>
  <c r="AO62" i="47" a="1"/>
  <c r="AO62" i="47" s="1"/>
  <c r="T53" i="44" a="1"/>
  <c r="T53" i="44" s="1"/>
  <c r="AK38" i="44" a="1"/>
  <c r="AK38" i="44" s="1"/>
  <c r="AO55" i="46" a="1"/>
  <c r="AO55" i="46" s="1"/>
  <c r="AQ87" i="46"/>
  <c r="X78" i="43"/>
  <c r="AR104" i="44" a="1"/>
  <c r="AR104" i="44" s="1"/>
  <c r="Z50" i="45" a="1"/>
  <c r="Z50" i="45" s="1"/>
  <c r="J95" i="44" a="1"/>
  <c r="J95" i="44" s="1"/>
  <c r="AF46" i="33" a="1"/>
  <c r="AF46" i="33" s="1"/>
  <c r="AI30" i="41"/>
  <c r="AN32" i="41" a="1"/>
  <c r="AN32" i="41" s="1"/>
  <c r="AR87" i="47"/>
  <c r="M59" i="33" a="1"/>
  <c r="M59" i="33" s="1"/>
  <c r="M98" i="44" a="1"/>
  <c r="M98" i="44" s="1"/>
  <c r="AN44" i="46" a="1"/>
  <c r="AN44" i="46" s="1"/>
  <c r="S48" i="43"/>
  <c r="AC35" i="44" a="1"/>
  <c r="AC35" i="44" s="1"/>
  <c r="C83" i="41" a="1"/>
  <c r="C83" i="41" s="1"/>
  <c r="AF25" i="44" a="1"/>
  <c r="AF25" i="44" s="1"/>
  <c r="AF24" i="44" s="1"/>
  <c r="AN62" i="46" a="1"/>
  <c r="AN62" i="46" s="1"/>
  <c r="AD59" i="33" a="1"/>
  <c r="AD59" i="33" s="1"/>
  <c r="AN89" i="47" a="1"/>
  <c r="AN89" i="47" s="1"/>
  <c r="AG18" i="47"/>
  <c r="V49" i="44" a="1"/>
  <c r="V49" i="44" s="1"/>
  <c r="I82" i="41" a="1"/>
  <c r="I82" i="41" s="1"/>
  <c r="G16" i="44" a="1"/>
  <c r="G16" i="44" s="1"/>
  <c r="AB97" i="44" a="1"/>
  <c r="AB97" i="44" s="1"/>
  <c r="F85" i="44" a="1"/>
  <c r="F85" i="44" s="1"/>
  <c r="AO73" i="43" a="1"/>
  <c r="AO73" i="43" s="1"/>
  <c r="AO61" i="44" a="1"/>
  <c r="AO61" i="44" s="1"/>
  <c r="Q43" i="44" a="1"/>
  <c r="Q43" i="44" s="1"/>
  <c r="AC59" i="33" a="1"/>
  <c r="AC59" i="33" s="1"/>
  <c r="AG79" i="44" a="1"/>
  <c r="AG79" i="44" s="1"/>
  <c r="AH62" i="33" a="1"/>
  <c r="AH62" i="33" s="1"/>
  <c r="G101" i="44" a="1"/>
  <c r="G101" i="44" s="1"/>
  <c r="AM80" i="44" a="1"/>
  <c r="AM80" i="44" s="1"/>
  <c r="AT42" i="41"/>
  <c r="AA56" i="45" a="1"/>
  <c r="AA56" i="45" s="1"/>
  <c r="AE40" i="44" a="1"/>
  <c r="AE40" i="44" s="1"/>
  <c r="F100" i="33" a="1"/>
  <c r="F100" i="33" s="1"/>
  <c r="AN61" i="46" a="1"/>
  <c r="AN61" i="46" s="1"/>
  <c r="AC45" i="43"/>
  <c r="AA47" i="45" a="1"/>
  <c r="AA47" i="45" s="1"/>
  <c r="I29" i="41" a="1"/>
  <c r="I29" i="41" s="1"/>
  <c r="L50" i="45" a="1"/>
  <c r="L50" i="45" s="1"/>
  <c r="AR48" i="46"/>
  <c r="Q19" i="44" a="1"/>
  <c r="Q19" i="44" s="1"/>
  <c r="Q18" i="44" s="1"/>
  <c r="U43" i="44" a="1"/>
  <c r="U43" i="44" s="1"/>
  <c r="P65" i="44" a="1"/>
  <c r="P65" i="44" s="1"/>
  <c r="AC35" i="33" a="1"/>
  <c r="AC35" i="33" s="1"/>
  <c r="AP29" i="33" a="1"/>
  <c r="AP29" i="33" s="1"/>
  <c r="N58" i="44" a="1"/>
  <c r="N58" i="44" s="1"/>
  <c r="AL81" i="41"/>
  <c r="Z22" i="45" a="1"/>
  <c r="Z22" i="45" s="1"/>
  <c r="Z21" i="45" s="1"/>
  <c r="AB30" i="46"/>
  <c r="T55" i="44" a="1"/>
  <c r="T55" i="44" s="1"/>
  <c r="L61" i="33" a="1"/>
  <c r="L61" i="33" s="1"/>
  <c r="U95" i="45" a="1"/>
  <c r="U95" i="45" s="1"/>
  <c r="U93" i="45" s="1"/>
  <c r="U10" i="45" a="1"/>
  <c r="U10" i="45" s="1"/>
  <c r="AK80" i="45" a="1"/>
  <c r="AK80" i="45" s="1"/>
  <c r="AE62" i="44" a="1"/>
  <c r="AE62" i="44" s="1"/>
  <c r="Q22" i="45" a="1"/>
  <c r="Q22" i="45" s="1"/>
  <c r="V37" i="45" a="1"/>
  <c r="V37" i="45" s="1"/>
  <c r="Q50" i="33" a="1"/>
  <c r="Q50" i="33" s="1"/>
  <c r="AG23" i="45" a="1"/>
  <c r="AG23" i="45" s="1"/>
  <c r="M79" i="44" a="1"/>
  <c r="M79" i="44" s="1"/>
  <c r="M78" i="44" s="1"/>
  <c r="T18" i="41"/>
  <c r="AU52" i="41" a="1"/>
  <c r="AU52" i="41" s="1"/>
  <c r="AU51" i="41" s="1"/>
  <c r="AA50" i="44" a="1"/>
  <c r="AA50" i="44" s="1"/>
  <c r="AM20" i="45" a="1"/>
  <c r="AM20" i="45" s="1"/>
  <c r="AD91" i="45" a="1"/>
  <c r="AD91" i="45" s="1"/>
  <c r="C50" i="42" a="1"/>
  <c r="C50" i="42" s="1"/>
  <c r="AD10" i="33" a="1"/>
  <c r="AD10" i="33" s="1"/>
  <c r="C41" i="47" a="1"/>
  <c r="C41" i="47" s="1"/>
  <c r="L34" i="44" a="1"/>
  <c r="L34" i="44" s="1"/>
  <c r="L33" i="44" s="1"/>
  <c r="S19" i="44" a="1"/>
  <c r="S19" i="44" s="1"/>
  <c r="AH59" i="44" a="1"/>
  <c r="AH59" i="44" s="1"/>
  <c r="K78" i="43"/>
  <c r="C89" i="47" a="1"/>
  <c r="C89" i="47" s="1"/>
  <c r="R32" i="44" a="1"/>
  <c r="R32" i="44" s="1"/>
  <c r="AK66" i="46"/>
  <c r="N84" i="47"/>
  <c r="AQ71" i="44" a="1"/>
  <c r="AQ71" i="44" s="1"/>
  <c r="AD99" i="41"/>
  <c r="T44" i="45" a="1"/>
  <c r="T44" i="45" s="1"/>
  <c r="AV70" i="41" a="1"/>
  <c r="AV70" i="41" s="1"/>
  <c r="O55" i="33" a="1"/>
  <c r="O55" i="33" s="1"/>
  <c r="AH86" i="45" a="1"/>
  <c r="AH86" i="45" s="1"/>
  <c r="AM22" i="45" a="1"/>
  <c r="AM22" i="45" s="1"/>
  <c r="AH103" i="33" a="1"/>
  <c r="AH103" i="33" s="1"/>
  <c r="C62" i="33" a="1"/>
  <c r="C62" i="33" s="1"/>
  <c r="AK27" i="43"/>
  <c r="C94" i="47" a="1"/>
  <c r="C94" i="47" s="1"/>
  <c r="Q59" i="45" a="1"/>
  <c r="Q59" i="45" s="1"/>
  <c r="AR100" i="33" a="1"/>
  <c r="AR100" i="33" s="1"/>
  <c r="AN38" i="41" a="1"/>
  <c r="AN38" i="41" s="1"/>
  <c r="K65" i="33" a="1"/>
  <c r="K65" i="33" s="1"/>
  <c r="AI11" i="33" a="1"/>
  <c r="AI11" i="33" s="1"/>
  <c r="AD87" i="46"/>
  <c r="R56" i="33" a="1"/>
  <c r="R56" i="33" s="1"/>
  <c r="AB100" i="33" a="1"/>
  <c r="AB100" i="33" s="1"/>
  <c r="F67" i="33" a="1"/>
  <c r="F67" i="33" s="1"/>
  <c r="AA16" i="33" a="1"/>
  <c r="AA16" i="33" s="1"/>
  <c r="AB59" i="45" a="1"/>
  <c r="AB59" i="45" s="1"/>
  <c r="U91" i="45" a="1"/>
  <c r="U91" i="45" s="1"/>
  <c r="X88" i="33" a="1"/>
  <c r="X88" i="33" s="1"/>
  <c r="V37" i="33" a="1"/>
  <c r="V37" i="33" s="1"/>
  <c r="AO58" i="46" a="1"/>
  <c r="AO58" i="46" s="1"/>
  <c r="AO22" i="43" a="1"/>
  <c r="AO22" i="43" s="1"/>
  <c r="AO21" i="43" s="1"/>
  <c r="AP26" i="33" a="1"/>
  <c r="AP26" i="33" s="1"/>
  <c r="AP24" i="33" s="1"/>
  <c r="Y30" i="41"/>
  <c r="AO38" i="44" a="1"/>
  <c r="AO38" i="44" s="1"/>
  <c r="AO36" i="44" s="1"/>
  <c r="R100" i="44" a="1"/>
  <c r="R100" i="44" s="1"/>
  <c r="AS18" i="41"/>
  <c r="AU74" i="43" a="1"/>
  <c r="AU74" i="43" s="1"/>
  <c r="AG60" i="47"/>
  <c r="AK104" i="33" a="1"/>
  <c r="AK104" i="33" s="1"/>
  <c r="I23" i="44" a="1"/>
  <c r="I23" i="44" s="1"/>
  <c r="AP26" i="45" a="1"/>
  <c r="AP26" i="45" s="1"/>
  <c r="G35" i="33" a="1"/>
  <c r="G35" i="33" s="1"/>
  <c r="AI46" i="33" a="1"/>
  <c r="AI46" i="33" s="1"/>
  <c r="U41" i="44" a="1"/>
  <c r="U41" i="44" s="1"/>
  <c r="G43" i="44" a="1"/>
  <c r="G43" i="44" s="1"/>
  <c r="AR38" i="45" a="1"/>
  <c r="AR38" i="45" s="1"/>
  <c r="C82" i="42" a="1"/>
  <c r="C82" i="42" s="1"/>
  <c r="AB27" i="46"/>
  <c r="I74" i="41" a="1"/>
  <c r="I74" i="41" s="1"/>
  <c r="AP45" i="47"/>
  <c r="AO65" i="33" a="1"/>
  <c r="AO65" i="33" s="1"/>
  <c r="X92" i="44" a="1"/>
  <c r="X92" i="44" s="1"/>
  <c r="AJ25" i="45" a="1"/>
  <c r="AJ25" i="45" s="1"/>
  <c r="AA26" i="45" a="1"/>
  <c r="AA26" i="45" s="1"/>
  <c r="AA24" i="45" s="1"/>
  <c r="J24" i="43"/>
  <c r="AN40" i="45" a="1"/>
  <c r="AN40" i="45" s="1"/>
  <c r="AA83" i="44" a="1"/>
  <c r="AA83" i="44" s="1"/>
  <c r="AN10" i="43" a="1"/>
  <c r="AN10" i="43" s="1"/>
  <c r="P96" i="43"/>
  <c r="F44" i="33" a="1"/>
  <c r="F44" i="33" s="1"/>
  <c r="AH16" i="45" a="1"/>
  <c r="AH16" i="45" s="1"/>
  <c r="I65" i="46" a="1"/>
  <c r="I65" i="46" s="1"/>
  <c r="H101" i="45" a="1"/>
  <c r="H101" i="45" s="1"/>
  <c r="AC104" i="44" a="1"/>
  <c r="AC104" i="44" s="1"/>
  <c r="Q41" i="44" a="1"/>
  <c r="Q41" i="44" s="1"/>
  <c r="AQ19" i="45" a="1"/>
  <c r="AQ19" i="45" s="1"/>
  <c r="AO41" i="45" a="1"/>
  <c r="AO41" i="45" s="1"/>
  <c r="E80" i="44" a="1"/>
  <c r="E80" i="44" s="1"/>
  <c r="AQ25" i="33" a="1"/>
  <c r="AQ25" i="33" s="1"/>
  <c r="AQ24" i="33" s="1"/>
  <c r="N75" i="47"/>
  <c r="C55" i="43" a="1"/>
  <c r="C55" i="43" s="1"/>
  <c r="U46" i="44" a="1"/>
  <c r="U46" i="44" s="1"/>
  <c r="U45" i="44" s="1"/>
  <c r="AJ53" i="45" a="1"/>
  <c r="AJ53" i="45" s="1"/>
  <c r="AL79" i="45" a="1"/>
  <c r="AL79" i="45" s="1"/>
  <c r="AR104" i="33" a="1"/>
  <c r="AR104" i="33" s="1"/>
  <c r="W80" i="33" a="1"/>
  <c r="W80" i="33" s="1"/>
  <c r="W78" i="33" s="1"/>
  <c r="AQ102" i="47"/>
  <c r="L52" i="44" a="1"/>
  <c r="L52" i="44" s="1"/>
  <c r="L51" i="44" s="1"/>
  <c r="AF100" i="45" a="1"/>
  <c r="AF100" i="45" s="1"/>
  <c r="AK19" i="44" a="1"/>
  <c r="AK19" i="44" s="1"/>
  <c r="O82" i="45" a="1"/>
  <c r="O82" i="45" s="1"/>
  <c r="O81" i="45" s="1"/>
  <c r="T20" i="44" a="1"/>
  <c r="T20" i="44" s="1"/>
  <c r="T18" i="44" s="1"/>
  <c r="I65" i="33" a="1"/>
  <c r="I65" i="33" s="1"/>
  <c r="Y93" i="47"/>
  <c r="AQ84" i="41"/>
  <c r="AK33" i="41"/>
  <c r="AL83" i="33" a="1"/>
  <c r="AL83" i="33" s="1"/>
  <c r="P10" i="45" a="1"/>
  <c r="P10" i="45" s="1"/>
  <c r="L102" i="43"/>
  <c r="AV98" i="43" a="1"/>
  <c r="AV98" i="43" s="1"/>
  <c r="X28" i="44" a="1"/>
  <c r="X28" i="44" s="1"/>
  <c r="X27" i="44" s="1"/>
  <c r="AN100" i="43" a="1"/>
  <c r="AN100" i="43" s="1"/>
  <c r="AC74" i="33" a="1"/>
  <c r="AC74" i="33" s="1"/>
  <c r="AE71" i="45" a="1"/>
  <c r="AE71" i="45" s="1"/>
  <c r="X71" i="44" a="1"/>
  <c r="X71" i="44" s="1"/>
  <c r="X77" i="45" a="1"/>
  <c r="X77" i="45" s="1"/>
  <c r="AH17" i="45" a="1"/>
  <c r="AH17" i="45" s="1"/>
  <c r="I55" i="45" a="1"/>
  <c r="I55" i="45" s="1"/>
  <c r="AD66" i="46"/>
  <c r="I53" i="44" a="1"/>
  <c r="I53" i="44" s="1"/>
  <c r="AL96" i="46"/>
  <c r="H74" i="33" a="1"/>
  <c r="H74" i="33" s="1"/>
  <c r="P37" i="45" a="1"/>
  <c r="P37" i="45" s="1"/>
  <c r="C101" i="42" a="1"/>
  <c r="C101" i="42" s="1"/>
  <c r="L44" i="45" a="1"/>
  <c r="L44" i="45" s="1"/>
  <c r="L42" i="45" s="1"/>
  <c r="G68" i="44" a="1"/>
  <c r="G68" i="44" s="1"/>
  <c r="U77" i="33" a="1"/>
  <c r="U77" i="33" s="1"/>
  <c r="AF31" i="44" a="1"/>
  <c r="AF31" i="44" s="1"/>
  <c r="AJ100" i="45" a="1"/>
  <c r="AJ100" i="45" s="1"/>
  <c r="P97" i="33" a="1"/>
  <c r="P97" i="33" s="1"/>
  <c r="AF36" i="46"/>
  <c r="M46" i="33" a="1"/>
  <c r="M46" i="33" s="1"/>
  <c r="O31" i="44" a="1"/>
  <c r="O31" i="44" s="1"/>
  <c r="AD98" i="33" a="1"/>
  <c r="AD98" i="33" s="1"/>
  <c r="F67" i="45" a="1"/>
  <c r="F67" i="45" s="1"/>
  <c r="S96" i="41"/>
  <c r="AL29" i="33" a="1"/>
  <c r="AL29" i="33" s="1"/>
  <c r="AL27" i="33" s="1"/>
  <c r="AC39" i="46"/>
  <c r="X35" i="44" a="1"/>
  <c r="X35" i="44" s="1"/>
  <c r="I98" i="43" a="1"/>
  <c r="I98" i="43" s="1"/>
  <c r="W26" i="45" a="1"/>
  <c r="W26" i="45" s="1"/>
  <c r="AV70" i="46" a="1"/>
  <c r="AV70" i="46" s="1"/>
  <c r="V95" i="33" a="1"/>
  <c r="V95" i="33" s="1"/>
  <c r="AN55" i="46" a="1"/>
  <c r="AN55" i="46" s="1"/>
  <c r="V25" i="44" a="1"/>
  <c r="V25" i="44" s="1"/>
  <c r="J53" i="45" a="1"/>
  <c r="J53" i="45" s="1"/>
  <c r="AO10" i="46" a="1"/>
  <c r="AO10" i="46" s="1"/>
  <c r="AJ19" i="45" a="1"/>
  <c r="AJ19" i="45" s="1"/>
  <c r="AJ18" i="45" s="1"/>
  <c r="N77" i="44" a="1"/>
  <c r="N77" i="44" s="1"/>
  <c r="AK64" i="45" a="1"/>
  <c r="AK64" i="45" s="1"/>
  <c r="Z46" i="45" a="1"/>
  <c r="Z46" i="45" s="1"/>
  <c r="Z45" i="45" s="1"/>
  <c r="N99" i="41"/>
  <c r="R28" i="33" a="1"/>
  <c r="R28" i="33" s="1"/>
  <c r="AC24" i="41"/>
  <c r="Z65" i="44" a="1"/>
  <c r="Z65" i="44" s="1"/>
  <c r="J41" i="44" a="1"/>
  <c r="J41" i="44" s="1"/>
  <c r="I28" i="45" a="1"/>
  <c r="I28" i="45" s="1"/>
  <c r="M11" i="45" a="1"/>
  <c r="M11" i="45" s="1"/>
  <c r="I50" i="46" a="1"/>
  <c r="I50" i="46" s="1"/>
  <c r="AP92" i="33" a="1"/>
  <c r="AP92" i="33" s="1"/>
  <c r="J58" i="45" a="1"/>
  <c r="J58" i="45" s="1"/>
  <c r="J39" i="41"/>
  <c r="AO29" i="44" a="1"/>
  <c r="AO29" i="44" s="1"/>
  <c r="AO11" i="46" a="1"/>
  <c r="AO11" i="46" s="1"/>
  <c r="C19" i="33" a="1"/>
  <c r="C19" i="33" s="1"/>
  <c r="M19" i="33" a="1"/>
  <c r="M19" i="33" s="1"/>
  <c r="Y27" i="46"/>
  <c r="AM94" i="44" a="1"/>
  <c r="AM94" i="44" s="1"/>
  <c r="AO52" i="43" a="1"/>
  <c r="AO52" i="43" s="1"/>
  <c r="P43" i="45" a="1"/>
  <c r="P43" i="45" s="1"/>
  <c r="P42" i="45" s="1"/>
  <c r="AG67" i="45" a="1"/>
  <c r="AG67" i="45" s="1"/>
  <c r="AT93" i="41"/>
  <c r="AJ34" i="45" a="1"/>
  <c r="AJ34" i="45" s="1"/>
  <c r="AV49" i="43" a="1"/>
  <c r="AV49" i="43" s="1"/>
  <c r="AV50" i="41" a="1"/>
  <c r="AV50" i="41" s="1"/>
  <c r="Z92" i="45" a="1"/>
  <c r="Z92" i="45" s="1"/>
  <c r="Q64" i="45" a="1"/>
  <c r="Q64" i="45" s="1"/>
  <c r="Q63" i="45" s="1"/>
  <c r="T15" i="47"/>
  <c r="L22" i="45" a="1"/>
  <c r="L22" i="45" s="1"/>
  <c r="X81" i="47"/>
  <c r="I103" i="33" a="1"/>
  <c r="I103" i="33" s="1"/>
  <c r="AD22" i="33" a="1"/>
  <c r="AD22" i="33" s="1"/>
  <c r="AD21" i="33" s="1"/>
  <c r="Z19" i="33" a="1"/>
  <c r="Z19" i="33" s="1"/>
  <c r="N10" i="45" a="1"/>
  <c r="N10" i="45" s="1"/>
  <c r="T37" i="45" a="1"/>
  <c r="T37" i="45" s="1"/>
  <c r="AD71" i="45" a="1"/>
  <c r="AD71" i="45" s="1"/>
  <c r="O43" i="45" a="1"/>
  <c r="O43" i="45" s="1"/>
  <c r="AD86" i="44" a="1"/>
  <c r="AD86" i="44" s="1"/>
  <c r="AJ72" i="46"/>
  <c r="AB49" i="44" a="1"/>
  <c r="AB49" i="44" s="1"/>
  <c r="AB48" i="44" s="1"/>
  <c r="AF77" i="45" a="1"/>
  <c r="AF77" i="45" s="1"/>
  <c r="O23" i="44" a="1"/>
  <c r="O23" i="44" s="1"/>
  <c r="AF77" i="33" a="1"/>
  <c r="AF77" i="33" s="1"/>
  <c r="T47" i="33" a="1"/>
  <c r="T47" i="33" s="1"/>
  <c r="AH16" i="44" a="1"/>
  <c r="AH16" i="44" s="1"/>
  <c r="AC53" i="33" a="1"/>
  <c r="AC53" i="33" s="1"/>
  <c r="H98" i="45" a="1"/>
  <c r="H98" i="45" s="1"/>
  <c r="AN89" i="46" a="1"/>
  <c r="AN89" i="46" s="1"/>
  <c r="E43" i="33" a="1"/>
  <c r="E43" i="33" s="1"/>
  <c r="AF66" i="41"/>
  <c r="P94" i="45" a="1"/>
  <c r="P94" i="45" s="1"/>
  <c r="P93" i="45" s="1"/>
  <c r="AM53" i="45" a="1"/>
  <c r="AM53" i="45" s="1"/>
  <c r="AN64" i="43" a="1"/>
  <c r="AN64" i="43" s="1"/>
  <c r="AN63" i="43" s="1"/>
  <c r="AJ22" i="45" a="1"/>
  <c r="AJ22" i="45" s="1"/>
  <c r="K73" i="44" a="1"/>
  <c r="K73" i="44" s="1"/>
  <c r="AR41" i="44" a="1"/>
  <c r="AR41" i="44" s="1"/>
  <c r="AO71" i="47" a="1"/>
  <c r="AO71" i="47" s="1"/>
  <c r="AI37" i="33" a="1"/>
  <c r="AI37" i="33" s="1"/>
  <c r="AG25" i="44" a="1"/>
  <c r="AG25" i="44" s="1"/>
  <c r="AJ76" i="45" a="1"/>
  <c r="AJ76" i="45" s="1"/>
  <c r="AJ75" i="45" s="1"/>
  <c r="AN89" i="43" a="1"/>
  <c r="AN89" i="43" s="1"/>
  <c r="AS96" i="41"/>
  <c r="P73" i="33" a="1"/>
  <c r="P73" i="33" s="1"/>
  <c r="P72" i="33" s="1"/>
  <c r="S65" i="44" a="1"/>
  <c r="S65" i="44" s="1"/>
  <c r="O88" i="44" a="1"/>
  <c r="O88" i="44" s="1"/>
  <c r="E34" i="45" a="1"/>
  <c r="E34" i="45" s="1"/>
  <c r="E33" i="45" s="1"/>
  <c r="F37" i="44" a="1"/>
  <c r="F37" i="44" s="1"/>
  <c r="AO35" i="43" a="1"/>
  <c r="AO35" i="43" s="1"/>
  <c r="AO33" i="43" s="1"/>
  <c r="AH59" i="33" a="1"/>
  <c r="AH59" i="33" s="1"/>
  <c r="AC70" i="45" a="1"/>
  <c r="AC70" i="45" s="1"/>
  <c r="AC9" i="43"/>
  <c r="AH23" i="44" a="1"/>
  <c r="AH23" i="44" s="1"/>
  <c r="I80" i="47" a="1"/>
  <c r="I80" i="47" s="1"/>
  <c r="AQ104" i="33" a="1"/>
  <c r="AQ104" i="33" s="1"/>
  <c r="AV47" i="47" a="1"/>
  <c r="AV47" i="47" s="1"/>
  <c r="F19" i="44" a="1"/>
  <c r="F19" i="44" s="1"/>
  <c r="AR71" i="45" a="1"/>
  <c r="AR71" i="45" s="1"/>
  <c r="AL76" i="33" a="1"/>
  <c r="AL76" i="33" s="1"/>
  <c r="K30" i="41"/>
  <c r="V44" i="33" a="1"/>
  <c r="V44" i="33" s="1"/>
  <c r="Y75" i="46"/>
  <c r="X21" i="46"/>
  <c r="R43" i="44" a="1"/>
  <c r="R43" i="44" s="1"/>
  <c r="V67" i="33" a="1"/>
  <c r="V67" i="33" s="1"/>
  <c r="AC25" i="44" a="1"/>
  <c r="AC25" i="44" s="1"/>
  <c r="X39" i="47"/>
  <c r="P76" i="33" a="1"/>
  <c r="P76" i="33" s="1"/>
  <c r="R48" i="43"/>
  <c r="C86" i="45" a="1"/>
  <c r="C86" i="45" s="1"/>
  <c r="AN35" i="47" a="1"/>
  <c r="AN35" i="47" s="1"/>
  <c r="S11" i="45" a="1"/>
  <c r="S11" i="45" s="1"/>
  <c r="I94" i="33" a="1"/>
  <c r="I94" i="33" s="1"/>
  <c r="AO62" i="45" a="1"/>
  <c r="AO62" i="45" s="1"/>
  <c r="V71" i="44" a="1"/>
  <c r="V71" i="44" s="1"/>
  <c r="AC98" i="45" a="1"/>
  <c r="AC98" i="45" s="1"/>
  <c r="J19" i="44" a="1"/>
  <c r="J19" i="44" s="1"/>
  <c r="AN92" i="43" a="1"/>
  <c r="AN92" i="43" s="1"/>
  <c r="AN94" i="45" a="1"/>
  <c r="AN94" i="45" s="1"/>
  <c r="O64" i="33" a="1"/>
  <c r="O64" i="33" s="1"/>
  <c r="O63" i="33" s="1"/>
  <c r="S88" i="44" a="1"/>
  <c r="S88" i="44" s="1"/>
  <c r="H20" i="45" a="1"/>
  <c r="H20" i="45" s="1"/>
  <c r="M53" i="44" a="1"/>
  <c r="M53" i="44" s="1"/>
  <c r="AO32" i="45" a="1"/>
  <c r="AO32" i="45" s="1"/>
  <c r="Q52" i="44" a="1"/>
  <c r="Q52" i="44" s="1"/>
  <c r="Q51" i="44" s="1"/>
  <c r="AM89" i="45" a="1"/>
  <c r="AM89" i="45" s="1"/>
  <c r="L91" i="45" a="1"/>
  <c r="L91" i="45" s="1"/>
  <c r="L90" i="45" s="1"/>
  <c r="J28" i="45" a="1"/>
  <c r="J28" i="45" s="1"/>
  <c r="L89" i="45" a="1"/>
  <c r="L89" i="45" s="1"/>
  <c r="N79" i="45" a="1"/>
  <c r="N79" i="45" s="1"/>
  <c r="N78" i="45" s="1"/>
  <c r="Y91" i="45" a="1"/>
  <c r="Y91" i="45" s="1"/>
  <c r="X46" i="33" a="1"/>
  <c r="X46" i="33" s="1"/>
  <c r="I35" i="44" a="1"/>
  <c r="I35" i="44" s="1"/>
  <c r="Y73" i="33" a="1"/>
  <c r="Y73" i="33" s="1"/>
  <c r="Y72" i="33" s="1"/>
  <c r="R100" i="33" a="1"/>
  <c r="R100" i="33" s="1"/>
  <c r="AQ52" i="33" a="1"/>
  <c r="AQ52" i="33" s="1"/>
  <c r="AU50" i="43" a="1"/>
  <c r="AU50" i="43" s="1"/>
  <c r="X25" i="45" a="1"/>
  <c r="X25" i="45" s="1"/>
  <c r="N33" i="47"/>
  <c r="W29" i="45" a="1"/>
  <c r="W29" i="45" s="1"/>
  <c r="E31" i="45" a="1"/>
  <c r="E31" i="45" s="1"/>
  <c r="E30" i="45" s="1"/>
  <c r="AI74" i="33" a="1"/>
  <c r="AI74" i="33" s="1"/>
  <c r="AI72" i="33" s="1"/>
  <c r="C44" i="44" a="1"/>
  <c r="C44" i="44" s="1"/>
  <c r="AP48" i="43"/>
  <c r="AD22" i="44" a="1"/>
  <c r="AD22" i="44" s="1"/>
  <c r="AB53" i="45" a="1"/>
  <c r="AB53" i="45" s="1"/>
  <c r="C25" i="42" a="1"/>
  <c r="C25" i="42" s="1"/>
  <c r="R50" i="45" a="1"/>
  <c r="R50" i="45" s="1"/>
  <c r="AN85" i="47" a="1"/>
  <c r="AN85" i="47" s="1"/>
  <c r="AC76" i="45" a="1"/>
  <c r="AC76" i="45" s="1"/>
  <c r="AF101" i="33" a="1"/>
  <c r="AF101" i="33" s="1"/>
  <c r="S61" i="33" a="1"/>
  <c r="S61" i="33" s="1"/>
  <c r="P26" i="33" a="1"/>
  <c r="P26" i="33" s="1"/>
  <c r="Q101" i="33" a="1"/>
  <c r="Q101" i="33" s="1"/>
  <c r="U61" i="45" a="1"/>
  <c r="U61" i="45" s="1"/>
  <c r="U60" i="45" s="1"/>
  <c r="V26" i="44" a="1"/>
  <c r="V26" i="44" s="1"/>
  <c r="Q92" i="45" a="1"/>
  <c r="Q92" i="45" s="1"/>
  <c r="AQ91" i="44" a="1"/>
  <c r="AQ91" i="44" s="1"/>
  <c r="AN91" i="43" a="1"/>
  <c r="AN91" i="43" s="1"/>
  <c r="AI67" i="45" a="1"/>
  <c r="AI67" i="45" s="1"/>
  <c r="AI66" i="45" s="1"/>
  <c r="AN86" i="47" a="1"/>
  <c r="AN86" i="47" s="1"/>
  <c r="Y55" i="45" a="1"/>
  <c r="Y55" i="45" s="1"/>
  <c r="AE68" i="45" a="1"/>
  <c r="AE68" i="45" s="1"/>
  <c r="Q85" i="45" a="1"/>
  <c r="Q85" i="45" s="1"/>
  <c r="L88" i="33" a="1"/>
  <c r="L88" i="33" s="1"/>
  <c r="Y35" i="33" a="1"/>
  <c r="Y35" i="33" s="1"/>
  <c r="AU103" i="43" a="1"/>
  <c r="AU103" i="43" s="1"/>
  <c r="AU102" i="43" s="1"/>
  <c r="Q26" i="44" a="1"/>
  <c r="Q26" i="44" s="1"/>
  <c r="AD44" i="33" a="1"/>
  <c r="AD44" i="33" s="1"/>
  <c r="AP76" i="45" a="1"/>
  <c r="AP76" i="45" s="1"/>
  <c r="AP75" i="45" s="1"/>
  <c r="C82" i="45" a="1"/>
  <c r="C82" i="45" s="1"/>
  <c r="A82" i="45" s="1"/>
  <c r="AL91" i="44" a="1"/>
  <c r="AL91" i="44" s="1"/>
  <c r="P64" i="45" a="1"/>
  <c r="P64" i="45" s="1"/>
  <c r="C64" i="33" a="1"/>
  <c r="C64" i="33" s="1"/>
  <c r="A64" i="33" s="1"/>
  <c r="N67" i="44" a="1"/>
  <c r="N67" i="44" s="1"/>
  <c r="L94" i="45" a="1"/>
  <c r="L94" i="45" s="1"/>
  <c r="AG46" i="45" a="1"/>
  <c r="AG46" i="45" s="1"/>
  <c r="I29" i="33" a="1"/>
  <c r="I29" i="33" s="1"/>
  <c r="E94" i="45" a="1"/>
  <c r="E94" i="45" s="1"/>
  <c r="Y32" i="44" a="1"/>
  <c r="Y32" i="44" s="1"/>
  <c r="N104" i="44" a="1"/>
  <c r="N104" i="44" s="1"/>
  <c r="O59" i="44" a="1"/>
  <c r="O59" i="44" s="1"/>
  <c r="Q61" i="44" a="1"/>
  <c r="Q61" i="44" s="1"/>
  <c r="AA52" i="44" a="1"/>
  <c r="AA52" i="44" s="1"/>
  <c r="AA51" i="44" s="1"/>
  <c r="AM76" i="45" a="1"/>
  <c r="AM76" i="45" s="1"/>
  <c r="AU65" i="43" a="1"/>
  <c r="AU65" i="43" s="1"/>
  <c r="E71" i="44" a="1"/>
  <c r="E71" i="44" s="1"/>
  <c r="AP54" i="41"/>
  <c r="F11" i="44" a="1"/>
  <c r="F11" i="44" s="1"/>
  <c r="P50" i="33" a="1"/>
  <c r="P50" i="33" s="1"/>
  <c r="P48" i="33" s="1"/>
  <c r="R80" i="45" a="1"/>
  <c r="R80" i="45" s="1"/>
  <c r="AI16" i="44" a="1"/>
  <c r="AI16" i="44" s="1"/>
  <c r="M90" i="41"/>
  <c r="AJ80" i="33" a="1"/>
  <c r="AJ80" i="33" s="1"/>
  <c r="G82" i="33" a="1"/>
  <c r="G82" i="33" s="1"/>
  <c r="G81" i="33" s="1"/>
  <c r="AQ39" i="46"/>
  <c r="AU34" i="47" a="1"/>
  <c r="AU34" i="47" s="1"/>
  <c r="H49" i="45" a="1"/>
  <c r="H49" i="45" s="1"/>
  <c r="H48" i="45" s="1"/>
  <c r="AD78" i="46"/>
  <c r="AE92" i="45" a="1"/>
  <c r="AE92" i="45" s="1"/>
  <c r="Q68" i="33" a="1"/>
  <c r="Q68" i="33" s="1"/>
  <c r="Y36" i="47"/>
  <c r="AQ67" i="33" a="1"/>
  <c r="AQ67" i="33" s="1"/>
  <c r="I59" i="33" a="1"/>
  <c r="I59" i="33" s="1"/>
  <c r="U16" i="45" a="1"/>
  <c r="U16" i="45" s="1"/>
  <c r="N52" i="33" a="1"/>
  <c r="N52" i="33" s="1"/>
  <c r="R11" i="33" a="1"/>
  <c r="R11" i="33" s="1"/>
  <c r="AI67" i="44" a="1"/>
  <c r="AI67" i="44" s="1"/>
  <c r="AI66" i="44" s="1"/>
  <c r="AN25" i="45" a="1"/>
  <c r="AN25" i="45" s="1"/>
  <c r="AN24" i="45" s="1"/>
  <c r="F58" i="44" a="1"/>
  <c r="F58" i="44" s="1"/>
  <c r="K25" i="44" a="1"/>
  <c r="K25" i="44" s="1"/>
  <c r="AQ102" i="43"/>
  <c r="K20" i="44" a="1"/>
  <c r="K20" i="44" s="1"/>
  <c r="AN32" i="46" a="1"/>
  <c r="AN32" i="46" s="1"/>
  <c r="AC49" i="45" a="1"/>
  <c r="AC49" i="45" s="1"/>
  <c r="AB35" i="44" a="1"/>
  <c r="AB35" i="44" s="1"/>
  <c r="H35" i="33" a="1"/>
  <c r="H35" i="33" s="1"/>
  <c r="O98" i="45" a="1"/>
  <c r="O98" i="45" s="1"/>
  <c r="AF102" i="46"/>
  <c r="O35" i="45" a="1"/>
  <c r="O35" i="45" s="1"/>
  <c r="R38" i="44" a="1"/>
  <c r="R38" i="44" s="1"/>
  <c r="AN35" i="46" a="1"/>
  <c r="AN35" i="46" s="1"/>
  <c r="AB37" i="44" a="1"/>
  <c r="AB37" i="44" s="1"/>
  <c r="AE100" i="45" a="1"/>
  <c r="AE100" i="45" s="1"/>
  <c r="Y67" i="33" a="1"/>
  <c r="Y67" i="33" s="1"/>
  <c r="O103" i="33" a="1"/>
  <c r="O103" i="33" s="1"/>
  <c r="AQ93" i="46"/>
  <c r="AA33" i="43"/>
  <c r="W53" i="33" a="1"/>
  <c r="W53" i="33" s="1"/>
  <c r="G29" i="45" a="1"/>
  <c r="G29" i="45" s="1"/>
  <c r="S16" i="44" a="1"/>
  <c r="S16" i="44" s="1"/>
  <c r="S17" i="44" a="1"/>
  <c r="S17" i="44" s="1"/>
  <c r="U34" i="44" a="1"/>
  <c r="U34" i="44" s="1"/>
  <c r="I31" i="43" a="1"/>
  <c r="I31" i="43" s="1"/>
  <c r="I30" i="43" s="1"/>
  <c r="L62" i="45" a="1"/>
  <c r="L62" i="45" s="1"/>
  <c r="AG30" i="41"/>
  <c r="E34" i="44" a="1"/>
  <c r="E34" i="44" s="1"/>
  <c r="E33" i="44" s="1"/>
  <c r="L45" i="43"/>
  <c r="AK91" i="33" a="1"/>
  <c r="AK91" i="33" s="1"/>
  <c r="C98" i="41" a="1"/>
  <c r="C98" i="41" s="1"/>
  <c r="AJ53" i="33" a="1"/>
  <c r="AJ53" i="33" s="1"/>
  <c r="AK49" i="45" a="1"/>
  <c r="AK49" i="45" s="1"/>
  <c r="AU17" i="43" a="1"/>
  <c r="AU17" i="43" s="1"/>
  <c r="AD50" i="45" a="1"/>
  <c r="AD50" i="45" s="1"/>
  <c r="AN19" i="41" a="1"/>
  <c r="AN19" i="41" s="1"/>
  <c r="R58" i="44" a="1"/>
  <c r="R58" i="44" s="1"/>
  <c r="K55" i="33" a="1"/>
  <c r="K55" i="33" s="1"/>
  <c r="AQ28" i="44" a="1"/>
  <c r="AQ28" i="44" s="1"/>
  <c r="AF29" i="44" a="1"/>
  <c r="AF29" i="44" s="1"/>
  <c r="I29" i="44" a="1"/>
  <c r="I29" i="44" s="1"/>
  <c r="X34" i="45" a="1"/>
  <c r="X34" i="45" s="1"/>
  <c r="X33" i="45" s="1"/>
  <c r="J71" i="33" a="1"/>
  <c r="J71" i="33" s="1"/>
  <c r="AJ33" i="41"/>
  <c r="AI15" i="47"/>
  <c r="AB92" i="44" a="1"/>
  <c r="AB92" i="44" s="1"/>
  <c r="AC40" i="33" a="1"/>
  <c r="AC40" i="33" s="1"/>
  <c r="AN46" i="47" a="1"/>
  <c r="AN46" i="47" s="1"/>
  <c r="M98" i="33" a="1"/>
  <c r="M98" i="33" s="1"/>
  <c r="AE32" i="45" a="1"/>
  <c r="AE32" i="45" s="1"/>
  <c r="AE54" i="46"/>
  <c r="G85" i="33" a="1"/>
  <c r="G85" i="33" s="1"/>
  <c r="AH79" i="45" a="1"/>
  <c r="AH79" i="45" s="1"/>
  <c r="G71" i="45" a="1"/>
  <c r="G71" i="45" s="1"/>
  <c r="AQ30" i="41"/>
  <c r="AQ91" i="45" a="1"/>
  <c r="AQ91" i="45" s="1"/>
  <c r="AQ90" i="45" s="1"/>
  <c r="AD47" i="33" a="1"/>
  <c r="AD47" i="33" s="1"/>
  <c r="P76" i="44" a="1"/>
  <c r="P76" i="44" s="1"/>
  <c r="C97" i="45" a="1"/>
  <c r="C97" i="45" s="1"/>
  <c r="C74" i="47" a="1"/>
  <c r="C74" i="47" s="1"/>
  <c r="A73" i="47" s="1"/>
  <c r="AV37" i="46" a="1"/>
  <c r="AV37" i="46" s="1"/>
  <c r="C68" i="33" a="1"/>
  <c r="C68" i="33" s="1"/>
  <c r="W35" i="45" a="1"/>
  <c r="W35" i="45" s="1"/>
  <c r="C20" i="45" a="1"/>
  <c r="C20" i="45" s="1"/>
  <c r="L64" i="33" a="1"/>
  <c r="L64" i="33" s="1"/>
  <c r="AJ60" i="47"/>
  <c r="AB29" i="33" a="1"/>
  <c r="AB29" i="33" s="1"/>
  <c r="AB27" i="33" s="1"/>
  <c r="C49" i="47" a="1"/>
  <c r="C49" i="47" s="1"/>
  <c r="AJ16" i="44" a="1"/>
  <c r="AJ16" i="44" s="1"/>
  <c r="AJ15" i="44" s="1"/>
  <c r="AR91" i="33" a="1"/>
  <c r="AR91" i="33" s="1"/>
  <c r="AR90" i="33" s="1"/>
  <c r="AE100" i="44" a="1"/>
  <c r="AE100" i="44" s="1"/>
  <c r="AE99" i="44" s="1"/>
  <c r="AR51" i="46"/>
  <c r="Z72" i="43"/>
  <c r="Y41" i="45" a="1"/>
  <c r="Y41" i="45" s="1"/>
  <c r="AN98" i="47" a="1"/>
  <c r="AN98" i="47" s="1"/>
  <c r="AT60" i="41"/>
  <c r="P95" i="33" a="1"/>
  <c r="P95" i="33" s="1"/>
  <c r="U52" i="45" a="1"/>
  <c r="U52" i="45" s="1"/>
  <c r="C67" i="33" a="1"/>
  <c r="C67" i="33" s="1"/>
  <c r="AH10" i="33" a="1"/>
  <c r="AH10" i="33" s="1"/>
  <c r="V46" i="33" a="1"/>
  <c r="V46" i="33" s="1"/>
  <c r="AO11" i="41" a="1"/>
  <c r="AO11" i="41" s="1"/>
  <c r="AB104" i="33" a="1"/>
  <c r="AB104" i="33" s="1"/>
  <c r="C59" i="41" a="1"/>
  <c r="C59" i="41" s="1"/>
  <c r="M54" i="46"/>
  <c r="T101" i="44" a="1"/>
  <c r="T101" i="44" s="1"/>
  <c r="AA32" i="45" a="1"/>
  <c r="AA32" i="45" s="1"/>
  <c r="H68" i="33" a="1"/>
  <c r="H68" i="33" s="1"/>
  <c r="M70" i="44" a="1"/>
  <c r="M70" i="44" s="1"/>
  <c r="K91" i="33" a="1"/>
  <c r="K91" i="33" s="1"/>
  <c r="K90" i="33" s="1"/>
  <c r="Q31" i="44" a="1"/>
  <c r="Q31" i="44" s="1"/>
  <c r="Q30" i="44" s="1"/>
  <c r="AR101" i="45" a="1"/>
  <c r="AR101" i="45" s="1"/>
  <c r="I82" i="43" a="1"/>
  <c r="I82" i="43" s="1"/>
  <c r="I81" i="43" s="1"/>
  <c r="AH37" i="33" a="1"/>
  <c r="AH37" i="33" s="1"/>
  <c r="AE18" i="47"/>
  <c r="AP27" i="46"/>
  <c r="J61" i="33" a="1"/>
  <c r="J61" i="33" s="1"/>
  <c r="J60" i="33" s="1"/>
  <c r="Q47" i="44" a="1"/>
  <c r="Q47" i="44" s="1"/>
  <c r="AC19" i="33" a="1"/>
  <c r="AC19" i="33" s="1"/>
  <c r="AC18" i="33" s="1"/>
  <c r="AR99" i="47"/>
  <c r="AO100" i="44" a="1"/>
  <c r="AO100" i="44" s="1"/>
  <c r="AO99" i="44" s="1"/>
  <c r="AO37" i="33" a="1"/>
  <c r="AO37" i="33" s="1"/>
  <c r="AE77" i="44" a="1"/>
  <c r="AE77" i="44" s="1"/>
  <c r="AE75" i="44" s="1"/>
  <c r="AU95" i="47" a="1"/>
  <c r="AU95" i="47" s="1"/>
  <c r="AN58" i="47" a="1"/>
  <c r="AN58" i="47" s="1"/>
  <c r="I97" i="41" a="1"/>
  <c r="I97" i="41" s="1"/>
  <c r="Z104" i="45" a="1"/>
  <c r="Z104" i="45" s="1"/>
  <c r="AV40" i="41" a="1"/>
  <c r="AV40" i="41" s="1"/>
  <c r="AV39" i="41" s="1"/>
  <c r="Z56" i="33" a="1"/>
  <c r="Z56" i="33" s="1"/>
  <c r="AH32" i="45" a="1"/>
  <c r="AH32" i="45" s="1"/>
  <c r="AH30" i="45" s="1"/>
  <c r="AK21" i="47"/>
  <c r="AP32" i="44" a="1"/>
  <c r="AP32" i="44" s="1"/>
  <c r="AF11" i="33" a="1"/>
  <c r="AF11" i="33" s="1"/>
  <c r="K60" i="43"/>
  <c r="C95" i="42" a="1"/>
  <c r="C95" i="42" s="1"/>
  <c r="AI98" i="33" a="1"/>
  <c r="AI98" i="33" s="1"/>
  <c r="Z16" i="44" a="1"/>
  <c r="Z16" i="44" s="1"/>
  <c r="Z15" i="44" s="1"/>
  <c r="AN100" i="45" a="1"/>
  <c r="AN100" i="45" s="1"/>
  <c r="R104" i="33" a="1"/>
  <c r="R104" i="33" s="1"/>
  <c r="AO85" i="33" a="1"/>
  <c r="AO85" i="33" s="1"/>
  <c r="O80" i="45" a="1"/>
  <c r="O80" i="45" s="1"/>
  <c r="R84" i="47"/>
  <c r="AP60" i="41"/>
  <c r="AU47" i="41" a="1"/>
  <c r="AU47" i="41" s="1"/>
  <c r="AU45" i="41" s="1"/>
  <c r="AP43" i="33" a="1"/>
  <c r="AP43" i="33" s="1"/>
  <c r="AP42" i="33" s="1"/>
  <c r="F64" i="33" a="1"/>
  <c r="F64" i="33" s="1"/>
  <c r="F63" i="33" s="1"/>
  <c r="E100" i="45" a="1"/>
  <c r="E100" i="45" s="1"/>
  <c r="S104" i="45" a="1"/>
  <c r="S104" i="45" s="1"/>
  <c r="I101" i="41" a="1"/>
  <c r="I101" i="41" s="1"/>
  <c r="AM29" i="33" a="1"/>
  <c r="AM29" i="33" s="1"/>
  <c r="AM27" i="33" s="1"/>
  <c r="AL102" i="41"/>
  <c r="AB82" i="33" a="1"/>
  <c r="AB82" i="33" s="1"/>
  <c r="R71" i="44" a="1"/>
  <c r="R71" i="44" s="1"/>
  <c r="K67" i="33" a="1"/>
  <c r="K67" i="33" s="1"/>
  <c r="I23" i="45" a="1"/>
  <c r="I23" i="45" s="1"/>
  <c r="N62" i="33" a="1"/>
  <c r="N62" i="33" s="1"/>
  <c r="N64" i="33" a="1"/>
  <c r="N64" i="33" s="1"/>
  <c r="R18" i="47"/>
  <c r="AH65" i="45" a="1"/>
  <c r="AH65" i="45" s="1"/>
  <c r="S20" i="33" a="1"/>
  <c r="S20" i="33" s="1"/>
  <c r="S18" i="33" s="1"/>
  <c r="T77" i="44" a="1"/>
  <c r="T77" i="44" s="1"/>
  <c r="X25" i="33" a="1"/>
  <c r="X25" i="33" s="1"/>
  <c r="AI16" i="45" a="1"/>
  <c r="AI16" i="45" s="1"/>
  <c r="AA92" i="33" a="1"/>
  <c r="AA92" i="33" s="1"/>
  <c r="P31" i="45" a="1"/>
  <c r="P31" i="45" s="1"/>
  <c r="AU29" i="41" a="1"/>
  <c r="AU29" i="41" s="1"/>
  <c r="H101" i="44" a="1"/>
  <c r="H101" i="44" s="1"/>
  <c r="AH77" i="44" a="1"/>
  <c r="AH77" i="44" s="1"/>
  <c r="Q11" i="45" a="1"/>
  <c r="Q11" i="45" s="1"/>
  <c r="AB73" i="33" a="1"/>
  <c r="AB73" i="33" s="1"/>
  <c r="AB72" i="33" s="1"/>
  <c r="AD65" i="45" a="1"/>
  <c r="AD65" i="45" s="1"/>
  <c r="AD63" i="45" s="1"/>
  <c r="AA26" i="33" a="1"/>
  <c r="AA26" i="33" s="1"/>
  <c r="AR63" i="43"/>
  <c r="AP39" i="47"/>
  <c r="W47" i="33" a="1"/>
  <c r="W47" i="33" s="1"/>
  <c r="AH40" i="44" a="1"/>
  <c r="AH40" i="44" s="1"/>
  <c r="AF17" i="33" a="1"/>
  <c r="AF17" i="33" s="1"/>
  <c r="C95" i="33" a="1"/>
  <c r="C95" i="33" s="1"/>
  <c r="AI23" i="45" a="1"/>
  <c r="AI23" i="45" s="1"/>
  <c r="Z60" i="41"/>
  <c r="W16" i="44" a="1"/>
  <c r="W16" i="44" s="1"/>
  <c r="AO35" i="41" a="1"/>
  <c r="AO35" i="41" s="1"/>
  <c r="AI104" i="44" a="1"/>
  <c r="AI104" i="44" s="1"/>
  <c r="AG40" i="33" a="1"/>
  <c r="AG40" i="33" s="1"/>
  <c r="X71" i="33" a="1"/>
  <c r="X71" i="33" s="1"/>
  <c r="X69" i="33" s="1"/>
  <c r="K44" i="33" a="1"/>
  <c r="K44" i="33" s="1"/>
  <c r="AG61" i="33" a="1"/>
  <c r="AG61" i="33" s="1"/>
  <c r="AM49" i="33" a="1"/>
  <c r="AM49" i="33" s="1"/>
  <c r="AC18" i="41"/>
  <c r="AE94" i="33" a="1"/>
  <c r="AE94" i="33" s="1"/>
  <c r="AE93" i="33" s="1"/>
  <c r="C97" i="43" a="1"/>
  <c r="C97" i="43" s="1"/>
  <c r="U69" i="46"/>
  <c r="W29" i="44" a="1"/>
  <c r="W29" i="44" s="1"/>
  <c r="S47" i="45" a="1"/>
  <c r="S47" i="45" s="1"/>
  <c r="AR78" i="43"/>
  <c r="AO65" i="47" a="1"/>
  <c r="AO65" i="47" s="1"/>
  <c r="C16" i="46" a="1"/>
  <c r="C16" i="46" s="1"/>
  <c r="AJ11" i="33" a="1"/>
  <c r="AJ11" i="33" s="1"/>
  <c r="AE94" i="45" a="1"/>
  <c r="AE94" i="45" s="1"/>
  <c r="AE93" i="45" s="1"/>
  <c r="AH103" i="45" a="1"/>
  <c r="AH103" i="45" s="1"/>
  <c r="AM103" i="45" a="1"/>
  <c r="AM103" i="45" s="1"/>
  <c r="F44" i="44" a="1"/>
  <c r="F44" i="44" s="1"/>
  <c r="S40" i="33" a="1"/>
  <c r="S40" i="33" s="1"/>
  <c r="S39" i="33" s="1"/>
  <c r="AJ94" i="33" a="1"/>
  <c r="AJ94" i="33" s="1"/>
  <c r="F83" i="33" a="1"/>
  <c r="F83" i="33" s="1"/>
  <c r="AJ92" i="33" a="1"/>
  <c r="AJ92" i="33" s="1"/>
  <c r="Y70" i="44" a="1"/>
  <c r="Y70" i="44" s="1"/>
  <c r="AJ41" i="33" a="1"/>
  <c r="AJ41" i="33" s="1"/>
  <c r="T10" i="45" a="1"/>
  <c r="T10" i="45" s="1"/>
  <c r="AV65" i="47" a="1"/>
  <c r="AV65" i="47" s="1"/>
  <c r="I76" i="33" a="1"/>
  <c r="I76" i="33" s="1"/>
  <c r="AU56" i="41" a="1"/>
  <c r="AU56" i="41" s="1"/>
  <c r="AM74" i="44" a="1"/>
  <c r="AM74" i="44" s="1"/>
  <c r="O44" i="45" a="1"/>
  <c r="O44" i="45" s="1"/>
  <c r="AO31" i="43" a="1"/>
  <c r="AO31" i="43" s="1"/>
  <c r="AF100" i="44" a="1"/>
  <c r="AF100" i="44" s="1"/>
  <c r="K81" i="46"/>
  <c r="AK52" i="44" a="1"/>
  <c r="AK52" i="44" s="1"/>
  <c r="N32" i="33" a="1"/>
  <c r="N32" i="33" s="1"/>
  <c r="AG67" i="33" a="1"/>
  <c r="AG67" i="33" s="1"/>
  <c r="X34" i="33" a="1"/>
  <c r="X34" i="33" s="1"/>
  <c r="X33" i="33" s="1"/>
  <c r="AL25" i="44" a="1"/>
  <c r="AL25" i="44" s="1"/>
  <c r="AN98" i="41" a="1"/>
  <c r="AN98" i="41" s="1"/>
  <c r="AF26" i="45" a="1"/>
  <c r="AF26" i="45" s="1"/>
  <c r="AG54" i="46"/>
  <c r="AQ80" i="33" a="1"/>
  <c r="AQ80" i="33" s="1"/>
  <c r="AG80" i="45" a="1"/>
  <c r="AG80" i="45" s="1"/>
  <c r="I104" i="33" a="1"/>
  <c r="I104" i="33" s="1"/>
  <c r="AQ61" i="44" a="1"/>
  <c r="AQ61" i="44" s="1"/>
  <c r="Y53" i="45" a="1"/>
  <c r="Y53" i="45" s="1"/>
  <c r="AD75" i="47"/>
  <c r="AC44" i="44" a="1"/>
  <c r="AC44" i="44" s="1"/>
  <c r="H11" i="45" a="1"/>
  <c r="H11" i="45" s="1"/>
  <c r="AU20" i="43" a="1"/>
  <c r="AU20" i="43" s="1"/>
  <c r="AQ26" i="44" a="1"/>
  <c r="AQ26" i="44" s="1"/>
  <c r="AB35" i="33" a="1"/>
  <c r="AB35" i="33" s="1"/>
  <c r="AO31" i="41" a="1"/>
  <c r="AO31" i="41" s="1"/>
  <c r="AO30" i="41" s="1"/>
  <c r="AQ24" i="43"/>
  <c r="P92" i="44" a="1"/>
  <c r="P92" i="44" s="1"/>
  <c r="S54" i="47"/>
  <c r="C28" i="44" a="1"/>
  <c r="C28" i="44" s="1"/>
  <c r="C28" i="41" a="1"/>
  <c r="C28" i="41" s="1"/>
  <c r="AO62" i="44" a="1"/>
  <c r="AO62" i="44" s="1"/>
  <c r="Y101" i="33" a="1"/>
  <c r="Y101" i="33" s="1"/>
  <c r="V39" i="43"/>
  <c r="X91" i="45" a="1"/>
  <c r="X91" i="45" s="1"/>
  <c r="U29" i="33" a="1"/>
  <c r="U29" i="33" s="1"/>
  <c r="AJ28" i="45" a="1"/>
  <c r="AJ28" i="45" s="1"/>
  <c r="AU92" i="43" a="1"/>
  <c r="AU92" i="43" s="1"/>
  <c r="AB83" i="44" a="1"/>
  <c r="AB83" i="44" s="1"/>
  <c r="AJ10" i="45" a="1"/>
  <c r="AJ10" i="45" s="1"/>
  <c r="C31" i="44" a="1"/>
  <c r="C31" i="44" s="1"/>
  <c r="A31" i="44" s="1"/>
  <c r="K46" i="33" a="1"/>
  <c r="K46" i="33" s="1"/>
  <c r="K45" i="33" s="1"/>
  <c r="R37" i="33" a="1"/>
  <c r="R37" i="33" s="1"/>
  <c r="O28" i="45" a="1"/>
  <c r="O28" i="45" s="1"/>
  <c r="H40" i="44" a="1"/>
  <c r="H40" i="44" s="1"/>
  <c r="AV89" i="43" a="1"/>
  <c r="AV89" i="43" s="1"/>
  <c r="AO10" i="44" a="1"/>
  <c r="AO10" i="44" s="1"/>
  <c r="U64" i="33" a="1"/>
  <c r="U64" i="33" s="1"/>
  <c r="U63" i="33" s="1"/>
  <c r="AD46" i="33" a="1"/>
  <c r="AD46" i="33" s="1"/>
  <c r="AA71" i="44" a="1"/>
  <c r="AA71" i="44" s="1"/>
  <c r="J20" i="44" a="1"/>
  <c r="J20" i="44" s="1"/>
  <c r="P89" i="33" a="1"/>
  <c r="P89" i="33" s="1"/>
  <c r="AC71" i="44" a="1"/>
  <c r="AC71" i="44" s="1"/>
  <c r="Z31" i="33" a="1"/>
  <c r="Z31" i="33" s="1"/>
  <c r="AN29" i="43" a="1"/>
  <c r="AN29" i="43" s="1"/>
  <c r="T11" i="45" a="1"/>
  <c r="T11" i="45" s="1"/>
  <c r="H56" i="44" a="1"/>
  <c r="H56" i="44" s="1"/>
  <c r="V29" i="44" a="1"/>
  <c r="V29" i="44" s="1"/>
  <c r="AM62" i="33" a="1"/>
  <c r="AM62" i="33" s="1"/>
  <c r="AI102" i="41"/>
  <c r="V55" i="45" a="1"/>
  <c r="V55" i="45" s="1"/>
  <c r="M93" i="46"/>
  <c r="AH88" i="45" a="1"/>
  <c r="AH88" i="45" s="1"/>
  <c r="AH87" i="45" s="1"/>
  <c r="J30" i="43"/>
  <c r="Q53" i="45" a="1"/>
  <c r="Q53" i="45" s="1"/>
  <c r="M91" i="44" a="1"/>
  <c r="M91" i="44" s="1"/>
  <c r="M90" i="44" s="1"/>
  <c r="R38" i="33" a="1"/>
  <c r="R38" i="33" s="1"/>
  <c r="L15" i="46"/>
  <c r="AO41" i="44" a="1"/>
  <c r="AO41" i="44" s="1"/>
  <c r="F11" i="33" a="1"/>
  <c r="F11" i="33" s="1"/>
  <c r="AM62" i="45" a="1"/>
  <c r="AM62" i="45" s="1"/>
  <c r="AI28" i="44" a="1"/>
  <c r="AI28" i="44" s="1"/>
  <c r="M41" i="33" a="1"/>
  <c r="M41" i="33" s="1"/>
  <c r="J19" i="33" a="1"/>
  <c r="J19" i="33" s="1"/>
  <c r="AN98" i="45" a="1"/>
  <c r="AN98" i="45" s="1"/>
  <c r="Y25" i="33" a="1"/>
  <c r="Y25" i="33" s="1"/>
  <c r="AL98" i="33" a="1"/>
  <c r="AL98" i="33" s="1"/>
  <c r="AA41" i="45" a="1"/>
  <c r="AA41" i="45" s="1"/>
  <c r="AO38" i="33" a="1"/>
  <c r="AO38" i="33" s="1"/>
  <c r="AR104" i="45" a="1"/>
  <c r="AR104" i="45" s="1"/>
  <c r="AK48" i="43"/>
  <c r="AI61" i="33" a="1"/>
  <c r="AI61" i="33" s="1"/>
  <c r="V26" i="45" a="1"/>
  <c r="V26" i="45" s="1"/>
  <c r="Z98" i="45" a="1"/>
  <c r="Z98" i="45" s="1"/>
  <c r="J55" i="33" a="1"/>
  <c r="J55" i="33" s="1"/>
  <c r="AL80" i="45" a="1"/>
  <c r="AL80" i="45" s="1"/>
  <c r="AN64" i="46" a="1"/>
  <c r="AN64" i="46" s="1"/>
  <c r="T89" i="33" a="1"/>
  <c r="T89" i="33" s="1"/>
  <c r="AR10" i="45" a="1"/>
  <c r="AR10" i="45" s="1"/>
  <c r="H31" i="44" a="1"/>
  <c r="H31" i="44" s="1"/>
  <c r="O69" i="43"/>
  <c r="AB76" i="44" a="1"/>
  <c r="AB76" i="44" s="1"/>
  <c r="H29" i="44" a="1"/>
  <c r="H29" i="44" s="1"/>
  <c r="P17" i="44" a="1"/>
  <c r="P17" i="44" s="1"/>
  <c r="AC94" i="33" a="1"/>
  <c r="AC94" i="33" s="1"/>
  <c r="AU40" i="47" a="1"/>
  <c r="AU40" i="47" s="1"/>
  <c r="X61" i="33" a="1"/>
  <c r="X61" i="33" s="1"/>
  <c r="Y26" i="33" a="1"/>
  <c r="Y26" i="33" s="1"/>
  <c r="O76" i="44" a="1"/>
  <c r="O76" i="44" s="1"/>
  <c r="O75" i="44" s="1"/>
  <c r="F95" i="45" a="1"/>
  <c r="F95" i="45" s="1"/>
  <c r="AG34" i="45" a="1"/>
  <c r="AG34" i="45" s="1"/>
  <c r="AG33" i="45" s="1"/>
  <c r="AJ75" i="46"/>
  <c r="AD89" i="33" a="1"/>
  <c r="AD89" i="33" s="1"/>
  <c r="N16" i="44" a="1"/>
  <c r="N16" i="44" s="1"/>
  <c r="AO44" i="44" a="1"/>
  <c r="AO44" i="44" s="1"/>
  <c r="J55" i="45" a="1"/>
  <c r="J55" i="45" s="1"/>
  <c r="AN91" i="41" a="1"/>
  <c r="AN91" i="41" s="1"/>
  <c r="N61" i="45" a="1"/>
  <c r="N61" i="45" s="1"/>
  <c r="AH23" i="33" a="1"/>
  <c r="AH23" i="33" s="1"/>
  <c r="AK80" i="44" a="1"/>
  <c r="AK80" i="44" s="1"/>
  <c r="AJ65" i="45" a="1"/>
  <c r="AJ65" i="45" s="1"/>
  <c r="AA76" i="44" a="1"/>
  <c r="AA76" i="44" s="1"/>
  <c r="AG95" i="44" a="1"/>
  <c r="AG95" i="44" s="1"/>
  <c r="AJ25" i="33" a="1"/>
  <c r="AJ25" i="33" s="1"/>
  <c r="AD40" i="44" a="1"/>
  <c r="AD40" i="44" s="1"/>
  <c r="AD39" i="44" s="1"/>
  <c r="AU55" i="47" a="1"/>
  <c r="AU55" i="47" s="1"/>
  <c r="AU54" i="47" s="1"/>
  <c r="AP74" i="44" a="1"/>
  <c r="AP74" i="44" s="1"/>
  <c r="J58" i="44" a="1"/>
  <c r="J58" i="44" s="1"/>
  <c r="X63" i="45"/>
  <c r="K9" i="33"/>
  <c r="R36" i="47"/>
  <c r="J48" i="46"/>
  <c r="AV66" i="46"/>
  <c r="AB30" i="33"/>
  <c r="W99" i="43"/>
  <c r="O84" i="41"/>
  <c r="AG45" i="33"/>
  <c r="AO33" i="44"/>
  <c r="AB18" i="46"/>
  <c r="AP15" i="45"/>
  <c r="C68" i="41" a="1"/>
  <c r="C68" i="41" s="1"/>
  <c r="L53" i="33" a="1"/>
  <c r="L53" i="33" s="1"/>
  <c r="C35" i="47" a="1"/>
  <c r="C35" i="47" s="1"/>
  <c r="AN44" i="41" a="1"/>
  <c r="AN44" i="41" s="1"/>
  <c r="M75" i="46"/>
  <c r="AU49" i="46" a="1"/>
  <c r="AU49" i="46" s="1"/>
  <c r="AA88" i="45" a="1"/>
  <c r="AA88" i="45" s="1"/>
  <c r="Z34" i="45" a="1"/>
  <c r="Z34" i="45" s="1"/>
  <c r="Y59" i="45" a="1"/>
  <c r="Y59" i="45" s="1"/>
  <c r="AR79" i="45" a="1"/>
  <c r="AR79" i="45" s="1"/>
  <c r="AG81" i="41"/>
  <c r="W46" i="45" a="1"/>
  <c r="W46" i="45" s="1"/>
  <c r="Z53" i="33" a="1"/>
  <c r="Z53" i="33" s="1"/>
  <c r="F79" i="33" a="1"/>
  <c r="F79" i="33" s="1"/>
  <c r="F78" i="33" s="1"/>
  <c r="AC90" i="46"/>
  <c r="AK103" i="33" a="1"/>
  <c r="AK103" i="33" s="1"/>
  <c r="I43" i="47" a="1"/>
  <c r="I43" i="47" s="1"/>
  <c r="J50" i="44" a="1"/>
  <c r="J50" i="44" s="1"/>
  <c r="AO34" i="47" a="1"/>
  <c r="AO34" i="47" s="1"/>
  <c r="T58" i="33" a="1"/>
  <c r="T58" i="33" s="1"/>
  <c r="Y77" i="44" a="1"/>
  <c r="Y77" i="44" s="1"/>
  <c r="S84" i="46"/>
  <c r="AK38" i="45" a="1"/>
  <c r="AK38" i="45" s="1"/>
  <c r="Q38" i="44" a="1"/>
  <c r="Q38" i="44" s="1"/>
  <c r="AG90" i="41"/>
  <c r="AP87" i="47"/>
  <c r="Z31" i="45" a="1"/>
  <c r="Z31" i="45" s="1"/>
  <c r="Z30" i="45" s="1"/>
  <c r="AE45" i="46"/>
  <c r="AF62" i="44" a="1"/>
  <c r="AF62" i="44" s="1"/>
  <c r="T78" i="46"/>
  <c r="AV89" i="41" a="1"/>
  <c r="AV89" i="41" s="1"/>
  <c r="AB98" i="33" a="1"/>
  <c r="AB98" i="33" s="1"/>
  <c r="O50" i="44" a="1"/>
  <c r="O50" i="44" s="1"/>
  <c r="AU76" i="41" a="1"/>
  <c r="AU76" i="41" s="1"/>
  <c r="T53" i="33" a="1"/>
  <c r="T53" i="33" s="1"/>
  <c r="AA22" i="33" a="1"/>
  <c r="AA22" i="33" s="1"/>
  <c r="E64" i="44" a="1"/>
  <c r="E64" i="44" s="1"/>
  <c r="K76" i="33" a="1"/>
  <c r="K76" i="33" s="1"/>
  <c r="K75" i="33" s="1"/>
  <c r="AV58" i="46" a="1"/>
  <c r="AV58" i="46" s="1"/>
  <c r="AV57" i="46" s="1"/>
  <c r="AB82" i="44" a="1"/>
  <c r="AB82" i="44" s="1"/>
  <c r="AG21" i="46"/>
  <c r="N70" i="44" a="1"/>
  <c r="N70" i="44" s="1"/>
  <c r="N69" i="44" s="1"/>
  <c r="AQ58" i="33" a="1"/>
  <c r="AQ58" i="33" s="1"/>
  <c r="AQ57" i="33" s="1"/>
  <c r="AE63" i="43"/>
  <c r="AP19" i="33" a="1"/>
  <c r="AP19" i="33" s="1"/>
  <c r="AP18" i="33" s="1"/>
  <c r="J70" i="33" a="1"/>
  <c r="J70" i="33" s="1"/>
  <c r="O35" i="44" a="1"/>
  <c r="O35" i="44" s="1"/>
  <c r="AC31" i="45" a="1"/>
  <c r="AC31" i="45" s="1"/>
  <c r="AC30" i="45" s="1"/>
  <c r="Q48" i="43"/>
  <c r="AU22" i="46" a="1"/>
  <c r="AU22" i="46" s="1"/>
  <c r="AC53" i="45" a="1"/>
  <c r="AC53" i="45" s="1"/>
  <c r="AD16" i="45" a="1"/>
  <c r="AD16" i="45" s="1"/>
  <c r="AD15" i="45" s="1"/>
  <c r="AN34" i="33" a="1"/>
  <c r="AN34" i="33" s="1"/>
  <c r="M10" i="45" a="1"/>
  <c r="M10" i="45" s="1"/>
  <c r="AN52" i="43" a="1"/>
  <c r="AN52" i="43" s="1"/>
  <c r="T90" i="47"/>
  <c r="AP80" i="44" a="1"/>
  <c r="AP80" i="44" s="1"/>
  <c r="I70" i="47" a="1"/>
  <c r="I70" i="47" s="1"/>
  <c r="AJ36" i="47"/>
  <c r="N59" i="44" a="1"/>
  <c r="N59" i="44" s="1"/>
  <c r="R20" i="45" a="1"/>
  <c r="R20" i="45" s="1"/>
  <c r="AN86" i="41" a="1"/>
  <c r="AN86" i="41" s="1"/>
  <c r="AP48" i="47"/>
  <c r="C89" i="42" a="1"/>
  <c r="C89" i="42" s="1"/>
  <c r="AQ81" i="47"/>
  <c r="AA62" i="45" a="1"/>
  <c r="AA62" i="45" s="1"/>
  <c r="M31" i="44" a="1"/>
  <c r="M31" i="44" s="1"/>
  <c r="K101" i="33" a="1"/>
  <c r="K101" i="33" s="1"/>
  <c r="C104" i="41" a="1"/>
  <c r="C104" i="41" s="1"/>
  <c r="AJ17" i="33" a="1"/>
  <c r="AJ17" i="33" s="1"/>
  <c r="V70" i="44" a="1"/>
  <c r="V70" i="44" s="1"/>
  <c r="S71" i="45" a="1"/>
  <c r="S71" i="45" s="1"/>
  <c r="AP39" i="43"/>
  <c r="AV11" i="43" a="1"/>
  <c r="AV11" i="43" s="1"/>
  <c r="I88" i="47" a="1"/>
  <c r="I88" i="47" s="1"/>
  <c r="I87" i="47" s="1"/>
  <c r="C56" i="47" a="1"/>
  <c r="C56" i="47" s="1"/>
  <c r="T88" i="45" a="1"/>
  <c r="T88" i="45" s="1"/>
  <c r="W42" i="43"/>
  <c r="O23" i="45" a="1"/>
  <c r="O23" i="45" s="1"/>
  <c r="AR17" i="45" a="1"/>
  <c r="AR17" i="45" s="1"/>
  <c r="AO101" i="45" a="1"/>
  <c r="AO101" i="45" s="1"/>
  <c r="AK71" i="45" a="1"/>
  <c r="AK71" i="45" s="1"/>
  <c r="AV20" i="41" a="1"/>
  <c r="AV20" i="41" s="1"/>
  <c r="AV18" i="41" s="1"/>
  <c r="AI23" i="33" a="1"/>
  <c r="AI23" i="33" s="1"/>
  <c r="AA68" i="33" a="1"/>
  <c r="AA68" i="33" s="1"/>
  <c r="I95" i="47" a="1"/>
  <c r="I95" i="47" s="1"/>
  <c r="O71" i="44" a="1"/>
  <c r="O71" i="44" s="1"/>
  <c r="AJ88" i="44" a="1"/>
  <c r="AJ88" i="44" s="1"/>
  <c r="AD56" i="45" a="1"/>
  <c r="AD56" i="45" s="1"/>
  <c r="I68" i="41" a="1"/>
  <c r="I68" i="41" s="1"/>
  <c r="AR102" i="47"/>
  <c r="AR64" i="45" a="1"/>
  <c r="AR64" i="45" s="1"/>
  <c r="AR63" i="45" s="1"/>
  <c r="AA26" i="44" a="1"/>
  <c r="AA26" i="44" s="1"/>
  <c r="W33" i="43"/>
  <c r="T94" i="45" a="1"/>
  <c r="T94" i="45" s="1"/>
  <c r="AQ95" i="44" a="1"/>
  <c r="AQ95" i="44" s="1"/>
  <c r="F46" i="45" a="1"/>
  <c r="F46" i="45" s="1"/>
  <c r="F45" i="45" s="1"/>
  <c r="AK68" i="45" a="1"/>
  <c r="AK68" i="45" s="1"/>
  <c r="I83" i="45" a="1"/>
  <c r="I83" i="45" s="1"/>
  <c r="J46" i="44" a="1"/>
  <c r="J46" i="44" s="1"/>
  <c r="S25" i="33" a="1"/>
  <c r="S25" i="33" s="1"/>
  <c r="F79" i="44" a="1"/>
  <c r="F79" i="44" s="1"/>
  <c r="AH35" i="44" a="1"/>
  <c r="AH35" i="44" s="1"/>
  <c r="AM25" i="44" a="1"/>
  <c r="AM25" i="44" s="1"/>
  <c r="AM24" i="44" s="1"/>
  <c r="N66" i="41"/>
  <c r="AA95" i="44" a="1"/>
  <c r="AA95" i="44" s="1"/>
  <c r="AU16" i="41" a="1"/>
  <c r="AU16" i="41" s="1"/>
  <c r="AN58" i="33" a="1"/>
  <c r="AN58" i="33" s="1"/>
  <c r="AC91" i="45" a="1"/>
  <c r="AC91" i="45" s="1"/>
  <c r="AN71" i="46" a="1"/>
  <c r="AN71" i="46" s="1"/>
  <c r="AU73" i="41" a="1"/>
  <c r="AU73" i="41" s="1"/>
  <c r="AU72" i="41" s="1"/>
  <c r="W102" i="47"/>
  <c r="K56" i="33" a="1"/>
  <c r="K56" i="33" s="1"/>
  <c r="AN35" i="43" a="1"/>
  <c r="AN35" i="43" s="1"/>
  <c r="P76" i="45" a="1"/>
  <c r="P76" i="45" s="1"/>
  <c r="P75" i="45" s="1"/>
  <c r="O86" i="45" a="1"/>
  <c r="O86" i="45" s="1"/>
  <c r="L37" i="45" a="1"/>
  <c r="L37" i="45" s="1"/>
  <c r="AJ27" i="46"/>
  <c r="AF48" i="41"/>
  <c r="AF83" i="44" a="1"/>
  <c r="AF83" i="44" s="1"/>
  <c r="AH43" i="45" a="1"/>
  <c r="AH43" i="45" s="1"/>
  <c r="AH42" i="45" s="1"/>
  <c r="N11" i="33" a="1"/>
  <c r="N11" i="33" s="1"/>
  <c r="T49" i="33" a="1"/>
  <c r="T49" i="33" s="1"/>
  <c r="AD58" i="44" a="1"/>
  <c r="AD58" i="44" s="1"/>
  <c r="AG76" i="45" a="1"/>
  <c r="AG76" i="45" s="1"/>
  <c r="AO95" i="46" a="1"/>
  <c r="AO95" i="46" s="1"/>
  <c r="I52" i="44" a="1"/>
  <c r="I52" i="44" s="1"/>
  <c r="O48" i="46"/>
  <c r="S86" i="44" a="1"/>
  <c r="S86" i="44" s="1"/>
  <c r="F71" i="44" a="1"/>
  <c r="F71" i="44" s="1"/>
  <c r="K69" i="47"/>
  <c r="AM31" i="33" a="1"/>
  <c r="AM31" i="33" s="1"/>
  <c r="AM30" i="33" s="1"/>
  <c r="AD71" i="33" a="1"/>
  <c r="AD71" i="33" s="1"/>
  <c r="O40" i="45" a="1"/>
  <c r="O40" i="45" s="1"/>
  <c r="AK65" i="45" a="1"/>
  <c r="AK65" i="45" s="1"/>
  <c r="L25" i="33" a="1"/>
  <c r="L25" i="33" s="1"/>
  <c r="U47" i="33" a="1"/>
  <c r="U47" i="33" s="1"/>
  <c r="U45" i="33" s="1"/>
  <c r="Y90" i="43"/>
  <c r="L65" i="45" a="1"/>
  <c r="L65" i="45" s="1"/>
  <c r="AN22" i="41" a="1"/>
  <c r="AN22" i="41" s="1"/>
  <c r="AF23" i="33" a="1"/>
  <c r="AF23" i="33" s="1"/>
  <c r="F67" i="44" a="1"/>
  <c r="F67" i="44" s="1"/>
  <c r="F66" i="44" s="1"/>
  <c r="K46" i="44" a="1"/>
  <c r="K46" i="44" s="1"/>
  <c r="K16" i="44" a="1"/>
  <c r="K16" i="44" s="1"/>
  <c r="AQ18" i="43"/>
  <c r="T41" i="33" a="1"/>
  <c r="T41" i="33" s="1"/>
  <c r="U53" i="45" a="1"/>
  <c r="U53" i="45" s="1"/>
  <c r="AR89" i="45" a="1"/>
  <c r="AR89" i="45" s="1"/>
  <c r="AC97" i="33" a="1"/>
  <c r="AC97" i="33" s="1"/>
  <c r="AC96" i="33" s="1"/>
  <c r="AO86" i="33" a="1"/>
  <c r="AO86" i="33" s="1"/>
  <c r="AB54" i="41"/>
  <c r="Y55" i="44" a="1"/>
  <c r="Y55" i="44" s="1"/>
  <c r="AJ50" i="44" a="1"/>
  <c r="AJ50" i="44" s="1"/>
  <c r="M18" i="43"/>
  <c r="AT39" i="47"/>
  <c r="V93" i="46"/>
  <c r="K79" i="44" a="1"/>
  <c r="K79" i="44" s="1"/>
  <c r="Z28" i="44" a="1"/>
  <c r="Z28" i="44" s="1"/>
  <c r="Z27" i="44" s="1"/>
  <c r="AE85" i="45" a="1"/>
  <c r="AE85" i="45" s="1"/>
  <c r="AE84" i="45" s="1"/>
  <c r="AL91" i="33" a="1"/>
  <c r="AL91" i="33" s="1"/>
  <c r="AU38" i="41" a="1"/>
  <c r="AU38" i="41" s="1"/>
  <c r="AR75" i="41"/>
  <c r="T85" i="33" a="1"/>
  <c r="T85" i="33" s="1"/>
  <c r="AE60" i="47"/>
  <c r="AQ64" i="44" a="1"/>
  <c r="AQ64" i="44" s="1"/>
  <c r="AL51" i="47"/>
  <c r="AE42" i="47"/>
  <c r="I95" i="33" a="1"/>
  <c r="I95" i="33" s="1"/>
  <c r="X49" i="33" a="1"/>
  <c r="X49" i="33" s="1"/>
  <c r="O41" i="33" a="1"/>
  <c r="O41" i="33" s="1"/>
  <c r="AD70" i="44" a="1"/>
  <c r="AD70" i="44" s="1"/>
  <c r="AD69" i="44" s="1"/>
  <c r="N26" i="33" a="1"/>
  <c r="N26" i="33" s="1"/>
  <c r="N24" i="33" s="1"/>
  <c r="L38" i="33" a="1"/>
  <c r="L38" i="33" s="1"/>
  <c r="R86" i="44" a="1"/>
  <c r="R86" i="44" s="1"/>
  <c r="J15" i="43"/>
  <c r="AU61" i="47" a="1"/>
  <c r="AU61" i="47" s="1"/>
  <c r="U43" i="33" a="1"/>
  <c r="U43" i="33" s="1"/>
  <c r="U42" i="33" s="1"/>
  <c r="AE31" i="45" a="1"/>
  <c r="AE31" i="45" s="1"/>
  <c r="I59" i="43" a="1"/>
  <c r="I59" i="43" s="1"/>
  <c r="AB97" i="45" a="1"/>
  <c r="AB97" i="45" s="1"/>
  <c r="AK52" i="33" a="1"/>
  <c r="AK52" i="33" s="1"/>
  <c r="AK51" i="33" s="1"/>
  <c r="AU77" i="41" a="1"/>
  <c r="AU77" i="41" s="1"/>
  <c r="I38" i="43" a="1"/>
  <c r="I38" i="43" s="1"/>
  <c r="AN10" i="33" a="1"/>
  <c r="AN10" i="33" s="1"/>
  <c r="AN9" i="33" s="1"/>
  <c r="T23" i="44" a="1"/>
  <c r="T23" i="44" s="1"/>
  <c r="AB28" i="44" a="1"/>
  <c r="AB28" i="44" s="1"/>
  <c r="AB27" i="44" s="1"/>
  <c r="AK32" i="44" a="1"/>
  <c r="AK32" i="44" s="1"/>
  <c r="L47" i="33" a="1"/>
  <c r="L47" i="33" s="1"/>
  <c r="AF46" i="44" a="1"/>
  <c r="AF46" i="44" s="1"/>
  <c r="AA92" i="45" a="1"/>
  <c r="AA92" i="45" s="1"/>
  <c r="AO74" i="46" a="1"/>
  <c r="AO74" i="46" s="1"/>
  <c r="H25" i="33" a="1"/>
  <c r="H25" i="33" s="1"/>
  <c r="AF17" i="45" a="1"/>
  <c r="AF17" i="45" s="1"/>
  <c r="W84" i="46"/>
  <c r="T55" i="33" a="1"/>
  <c r="T55" i="33" s="1"/>
  <c r="AU49" i="41" a="1"/>
  <c r="AU49" i="41" s="1"/>
  <c r="AU48" i="41" s="1"/>
  <c r="AN49" i="41" a="1"/>
  <c r="AN49" i="41" s="1"/>
  <c r="AL71" i="45" a="1"/>
  <c r="AL71" i="45" s="1"/>
  <c r="AN47" i="47" a="1"/>
  <c r="AN47" i="47" s="1"/>
  <c r="J23" i="33" a="1"/>
  <c r="J23" i="33" s="1"/>
  <c r="AS48" i="46"/>
  <c r="S23" i="45" a="1"/>
  <c r="S23" i="45" s="1"/>
  <c r="AV16" i="46" a="1"/>
  <c r="AV16" i="46" s="1"/>
  <c r="T88" i="44" a="1"/>
  <c r="T88" i="44" s="1"/>
  <c r="AK65" i="33" a="1"/>
  <c r="AK65" i="33" s="1"/>
  <c r="C74" i="33" a="1"/>
  <c r="C74" i="33" s="1"/>
  <c r="AF86" i="33" a="1"/>
  <c r="AF86" i="33" s="1"/>
  <c r="AV37" i="41" a="1"/>
  <c r="AV37" i="41" s="1"/>
  <c r="AV36" i="41" s="1"/>
  <c r="J75" i="47"/>
  <c r="AT63" i="41"/>
  <c r="T100" i="44" a="1"/>
  <c r="T100" i="44" s="1"/>
  <c r="R98" i="33" a="1"/>
  <c r="R98" i="33" s="1"/>
  <c r="N49" i="44" a="1"/>
  <c r="N49" i="44" s="1"/>
  <c r="AF10" i="45" a="1"/>
  <c r="AF10" i="45" s="1"/>
  <c r="AH68" i="45" a="1"/>
  <c r="AH68" i="45" s="1"/>
  <c r="AN26" i="43" a="1"/>
  <c r="AN26" i="43" s="1"/>
  <c r="H53" i="33" a="1"/>
  <c r="H53" i="33" s="1"/>
  <c r="AO46" i="41" a="1"/>
  <c r="AO46" i="41" s="1"/>
  <c r="M61" i="33" a="1"/>
  <c r="M61" i="33" s="1"/>
  <c r="M60" i="33" s="1"/>
  <c r="AN10" i="41" a="1"/>
  <c r="AN10" i="41" s="1"/>
  <c r="AN9" i="41" s="1"/>
  <c r="X43" i="45" a="1"/>
  <c r="X43" i="45" s="1"/>
  <c r="T60" i="43"/>
  <c r="AP83" i="44" a="1"/>
  <c r="AP83" i="44" s="1"/>
  <c r="AD28" i="33" a="1"/>
  <c r="AD28" i="33" s="1"/>
  <c r="W40" i="45" a="1"/>
  <c r="W40" i="45" s="1"/>
  <c r="W39" i="45" s="1"/>
  <c r="AJ43" i="45" a="1"/>
  <c r="AJ43" i="45" s="1"/>
  <c r="E94" i="33" a="1"/>
  <c r="E94" i="33" s="1"/>
  <c r="E93" i="33" s="1"/>
  <c r="S56" i="45" a="1"/>
  <c r="S56" i="45" s="1"/>
  <c r="W46" i="44" a="1"/>
  <c r="W46" i="44" s="1"/>
  <c r="H25" i="44" a="1"/>
  <c r="H25" i="44" s="1"/>
  <c r="H24" i="44" s="1"/>
  <c r="C68" i="47" a="1"/>
  <c r="C68" i="47" s="1"/>
  <c r="Y97" i="44" a="1"/>
  <c r="Y97" i="44" s="1"/>
  <c r="T28" i="45" a="1"/>
  <c r="T28" i="45" s="1"/>
  <c r="AN104" i="46" a="1"/>
  <c r="AN104" i="46" s="1"/>
  <c r="AN102" i="46" s="1"/>
  <c r="AJ15" i="41"/>
  <c r="AH101" i="44" a="1"/>
  <c r="AH101" i="44" s="1"/>
  <c r="G94" i="45" a="1"/>
  <c r="G94" i="45" s="1"/>
  <c r="G93" i="45" s="1"/>
  <c r="H10" i="33" a="1"/>
  <c r="H10" i="33" s="1"/>
  <c r="Y34" i="44" a="1"/>
  <c r="Y34" i="44" s="1"/>
  <c r="AT99" i="47"/>
  <c r="AV32" i="41" a="1"/>
  <c r="AV32" i="41" s="1"/>
  <c r="P51" i="46"/>
  <c r="AJ28" i="33" a="1"/>
  <c r="AJ28" i="33" s="1"/>
  <c r="AJ27" i="33" s="1"/>
  <c r="M20" i="44" a="1"/>
  <c r="M20" i="44" s="1"/>
  <c r="M18" i="44" s="1"/>
  <c r="W24" i="41"/>
  <c r="AJ19" i="44" a="1"/>
  <c r="AJ19" i="44" s="1"/>
  <c r="AO94" i="43" a="1"/>
  <c r="AO94" i="43" s="1"/>
  <c r="AL11" i="45" a="1"/>
  <c r="AL11" i="45" s="1"/>
  <c r="AB101" i="44" a="1"/>
  <c r="AB101" i="44" s="1"/>
  <c r="C22" i="33" a="1"/>
  <c r="C22" i="33" s="1"/>
  <c r="A22" i="33" s="1"/>
  <c r="I28" i="43" a="1"/>
  <c r="I28" i="43" s="1"/>
  <c r="I27" i="43" s="1"/>
  <c r="Z70" i="33" a="1"/>
  <c r="Z70" i="33" s="1"/>
  <c r="AK66" i="41"/>
  <c r="AL30" i="47"/>
  <c r="U11" i="44" a="1"/>
  <c r="U11" i="44" s="1"/>
  <c r="AR20" i="33" a="1"/>
  <c r="AR20" i="33" s="1"/>
  <c r="V59" i="33" a="1"/>
  <c r="V59" i="33" s="1"/>
  <c r="R79" i="44" a="1"/>
  <c r="R79" i="44" s="1"/>
  <c r="L58" i="45" a="1"/>
  <c r="L58" i="45" s="1"/>
  <c r="AO52" i="47" a="1"/>
  <c r="AO52" i="47" s="1"/>
  <c r="AO51" i="47" s="1"/>
  <c r="Z50" i="44" a="1"/>
  <c r="Z50" i="44" s="1"/>
  <c r="C55" i="42" a="1"/>
  <c r="C55" i="42" s="1"/>
  <c r="A55" i="42" s="1"/>
  <c r="AC99" i="41"/>
  <c r="AV64" i="47" a="1"/>
  <c r="AV64" i="47" s="1"/>
  <c r="AA58" i="44" a="1"/>
  <c r="AA58" i="44" s="1"/>
  <c r="AA57" i="44" s="1"/>
  <c r="U85" i="33" a="1"/>
  <c r="U85" i="33" s="1"/>
  <c r="U84" i="33" s="1"/>
  <c r="V38" i="33" a="1"/>
  <c r="V38" i="33" s="1"/>
  <c r="AO16" i="33" a="1"/>
  <c r="AO16" i="33" s="1"/>
  <c r="W91" i="45" a="1"/>
  <c r="W91" i="45" s="1"/>
  <c r="L80" i="44" a="1"/>
  <c r="L80" i="44" s="1"/>
  <c r="AA100" i="44" a="1"/>
  <c r="AA100" i="44" s="1"/>
  <c r="AR67" i="45" a="1"/>
  <c r="AR67" i="45" s="1"/>
  <c r="U16" i="44" a="1"/>
  <c r="U16" i="44" s="1"/>
  <c r="F59" i="44" a="1"/>
  <c r="F59" i="44" s="1"/>
  <c r="S35" i="33" a="1"/>
  <c r="S35" i="33" s="1"/>
  <c r="AQ30" i="46"/>
  <c r="P26" i="44" a="1"/>
  <c r="P26" i="44" s="1"/>
  <c r="AC77" i="44" a="1"/>
  <c r="AC77" i="44" s="1"/>
  <c r="N19" i="45" a="1"/>
  <c r="N19" i="45" s="1"/>
  <c r="Q33" i="43"/>
  <c r="H95" i="44" a="1"/>
  <c r="H95" i="44" s="1"/>
  <c r="V98" i="45" a="1"/>
  <c r="V98" i="45" s="1"/>
  <c r="T97" i="44" a="1"/>
  <c r="T97" i="44" s="1"/>
  <c r="X59" i="44" a="1"/>
  <c r="X59" i="44" s="1"/>
  <c r="AV100" i="46" a="1"/>
  <c r="AV100" i="46" s="1"/>
  <c r="AV99" i="46" s="1"/>
  <c r="J97" i="45" a="1"/>
  <c r="J97" i="45" s="1"/>
  <c r="J96" i="45" s="1"/>
  <c r="AR23" i="33" a="1"/>
  <c r="AR23" i="33" s="1"/>
  <c r="S88" i="33" a="1"/>
  <c r="S88" i="33" s="1"/>
  <c r="C80" i="45" a="1"/>
  <c r="C80" i="45" s="1"/>
  <c r="A79" i="45" s="1"/>
  <c r="AV82" i="46" a="1"/>
  <c r="AV82" i="46" s="1"/>
  <c r="S46" i="44" a="1"/>
  <c r="S46" i="44" s="1"/>
  <c r="S45" i="44" s="1"/>
  <c r="AO22" i="41" a="1"/>
  <c r="AO22" i="41" s="1"/>
  <c r="AO21" i="41" s="1"/>
  <c r="AP42" i="46"/>
  <c r="P34" i="44" a="1"/>
  <c r="P34" i="44" s="1"/>
  <c r="C77" i="41" a="1"/>
  <c r="C77" i="41" s="1"/>
  <c r="AE25" i="44" a="1"/>
  <c r="AE25" i="44" s="1"/>
  <c r="AO80" i="46" a="1"/>
  <c r="AO80" i="46" s="1"/>
  <c r="Q91" i="33" a="1"/>
  <c r="Q91" i="33" s="1"/>
  <c r="X97" i="33" a="1"/>
  <c r="X97" i="33" s="1"/>
  <c r="H88" i="45" a="1"/>
  <c r="H88" i="45" s="1"/>
  <c r="H87" i="45" s="1"/>
  <c r="AO92" i="43" a="1"/>
  <c r="AO92" i="43" s="1"/>
  <c r="AO90" i="43" s="1"/>
  <c r="Q89" i="45" a="1"/>
  <c r="Q89" i="45" s="1"/>
  <c r="Q87" i="45" s="1"/>
  <c r="J32" i="44" a="1"/>
  <c r="J32" i="44" s="1"/>
  <c r="J30" i="44" s="1"/>
  <c r="O70" i="44" a="1"/>
  <c r="O70" i="44" s="1"/>
  <c r="F47" i="33" a="1"/>
  <c r="F47" i="33" s="1"/>
  <c r="AO61" i="33" a="1"/>
  <c r="AO61" i="33" s="1"/>
  <c r="AO60" i="33" s="1"/>
  <c r="AF59" i="44" a="1"/>
  <c r="AF59" i="44" s="1"/>
  <c r="G86" i="44" a="1"/>
  <c r="G86" i="44" s="1"/>
  <c r="AE43" i="45" a="1"/>
  <c r="AE43" i="45" s="1"/>
  <c r="AF103" i="44" a="1"/>
  <c r="AF103" i="44" s="1"/>
  <c r="AF102" i="44" s="1"/>
  <c r="G65" i="33" a="1"/>
  <c r="G65" i="33" s="1"/>
  <c r="M97" i="33" a="1"/>
  <c r="M97" i="33" s="1"/>
  <c r="AN62" i="45" a="1"/>
  <c r="AN62" i="45" s="1"/>
  <c r="AI46" i="45" a="1"/>
  <c r="AI46" i="45" s="1"/>
  <c r="AC22" i="33" a="1"/>
  <c r="AC22" i="33" s="1"/>
  <c r="M49" i="44" a="1"/>
  <c r="M49" i="44" s="1"/>
  <c r="AP67" i="44" a="1"/>
  <c r="AP67" i="44" s="1"/>
  <c r="AP66" i="44" s="1"/>
  <c r="H70" i="45" a="1"/>
  <c r="H70" i="45" s="1"/>
  <c r="H69" i="45" s="1"/>
  <c r="AJ83" i="44" a="1"/>
  <c r="AJ83" i="44" s="1"/>
  <c r="AN38" i="33" a="1"/>
  <c r="AN38" i="33" s="1"/>
  <c r="AH49" i="45" a="1"/>
  <c r="AH49" i="45" s="1"/>
  <c r="U75" i="43"/>
  <c r="G11" i="45" a="1"/>
  <c r="G11" i="45" s="1"/>
  <c r="G56" i="33" a="1"/>
  <c r="G56" i="33" s="1"/>
  <c r="AV98" i="46" a="1"/>
  <c r="AV98" i="46" s="1"/>
  <c r="AV96" i="46" s="1"/>
  <c r="AV104" i="47" a="1"/>
  <c r="AV104" i="47" s="1"/>
  <c r="K33" i="47"/>
  <c r="AO41" i="33" a="1"/>
  <c r="AO41" i="33" s="1"/>
  <c r="AO39" i="33" s="1"/>
  <c r="Y79" i="33" a="1"/>
  <c r="Y79" i="33" s="1"/>
  <c r="Y78" i="33" s="1"/>
  <c r="AN92" i="44" a="1"/>
  <c r="AN92" i="44" s="1"/>
  <c r="V62" i="45" a="1"/>
  <c r="V62" i="45" s="1"/>
  <c r="AI72" i="46"/>
  <c r="AC89" i="45" a="1"/>
  <c r="AC89" i="45" s="1"/>
  <c r="Z32" i="33" a="1"/>
  <c r="Z32" i="33" s="1"/>
  <c r="J24" i="41"/>
  <c r="AD101" i="45" a="1"/>
  <c r="AD101" i="45" s="1"/>
  <c r="Y67" i="44" a="1"/>
  <c r="Y67" i="44" s="1"/>
  <c r="AG29" i="45" a="1"/>
  <c r="AG29" i="45" s="1"/>
  <c r="M9" i="43"/>
  <c r="W52" i="33" a="1"/>
  <c r="W52" i="33" s="1"/>
  <c r="AO79" i="43" a="1"/>
  <c r="AO79" i="43" s="1"/>
  <c r="AF38" i="33" a="1"/>
  <c r="AF38" i="33" s="1"/>
  <c r="AD103" i="44" a="1"/>
  <c r="AD103" i="44" s="1"/>
  <c r="AM68" i="44" a="1"/>
  <c r="AM68" i="44" s="1"/>
  <c r="AC91" i="33" a="1"/>
  <c r="AC91" i="33" s="1"/>
  <c r="AU37" i="46" a="1"/>
  <c r="AU37" i="46" s="1"/>
  <c r="AU36" i="46" s="1"/>
  <c r="U104" i="45" a="1"/>
  <c r="U104" i="45" s="1"/>
  <c r="U102" i="45" s="1"/>
  <c r="K43" i="33" a="1"/>
  <c r="K43" i="33" s="1"/>
  <c r="U88" i="33" a="1"/>
  <c r="U88" i="33" s="1"/>
  <c r="AF23" i="45" a="1"/>
  <c r="AF23" i="45" s="1"/>
  <c r="AR49" i="33" a="1"/>
  <c r="AR49" i="33" s="1"/>
  <c r="AR48" i="33" s="1"/>
  <c r="AO50" i="47" a="1"/>
  <c r="AO50" i="47" s="1"/>
  <c r="Y20" i="33" a="1"/>
  <c r="Y20" i="33" s="1"/>
  <c r="AL34" i="44" a="1"/>
  <c r="AL34" i="44" s="1"/>
  <c r="AL33" i="44" s="1"/>
  <c r="C52" i="33" a="1"/>
  <c r="C52" i="33" s="1"/>
  <c r="A52" i="33" s="1"/>
  <c r="S67" i="44" a="1"/>
  <c r="S67" i="44" s="1"/>
  <c r="AC95" i="33" a="1"/>
  <c r="AC95" i="33" s="1"/>
  <c r="M64" i="44" a="1"/>
  <c r="M64" i="44" s="1"/>
  <c r="AV65" i="46" a="1"/>
  <c r="AV65" i="46" s="1"/>
  <c r="X29" i="33" a="1"/>
  <c r="X29" i="33" s="1"/>
  <c r="X27" i="33" s="1"/>
  <c r="AN56" i="44" a="1"/>
  <c r="AN56" i="44" s="1"/>
  <c r="AU101" i="43" a="1"/>
  <c r="AU101" i="43" s="1"/>
  <c r="AM17" i="33" a="1"/>
  <c r="AM17" i="33" s="1"/>
  <c r="AU79" i="41" a="1"/>
  <c r="AU79" i="41" s="1"/>
  <c r="AU78" i="41" s="1"/>
  <c r="AP17" i="33" a="1"/>
  <c r="AP17" i="33" s="1"/>
  <c r="K104" i="44" a="1"/>
  <c r="K104" i="44" s="1"/>
  <c r="K20" i="33" a="1"/>
  <c r="K20" i="33" s="1"/>
  <c r="C47" i="43" a="1"/>
  <c r="C47" i="43" s="1"/>
  <c r="X64" i="33" a="1"/>
  <c r="X64" i="33" s="1"/>
  <c r="H10" i="45" a="1"/>
  <c r="H10" i="45" s="1"/>
  <c r="AO16" i="47" a="1"/>
  <c r="AO16" i="47" s="1"/>
  <c r="AO71" i="41" a="1"/>
  <c r="AO71" i="41" s="1"/>
  <c r="AN19" i="47" a="1"/>
  <c r="AN19" i="47" s="1"/>
  <c r="AN18" i="47" s="1"/>
  <c r="AQ29" i="44" a="1"/>
  <c r="AQ29" i="44" s="1"/>
  <c r="AG31" i="45" a="1"/>
  <c r="AG31" i="45" s="1"/>
  <c r="AG30" i="45" s="1"/>
  <c r="R54" i="43"/>
  <c r="C64" i="43" a="1"/>
  <c r="C64" i="43" s="1"/>
  <c r="A64" i="43" s="1"/>
  <c r="U54" i="43"/>
  <c r="S44" i="45" a="1"/>
  <c r="S44" i="45" s="1"/>
  <c r="E91" i="44" a="1"/>
  <c r="E91" i="44" s="1"/>
  <c r="E90" i="44" s="1"/>
  <c r="V41" i="44" a="1"/>
  <c r="V41" i="44" s="1"/>
  <c r="AQ43" i="44" a="1"/>
  <c r="AQ43" i="44" s="1"/>
  <c r="AQ42" i="44" s="1"/>
  <c r="P23" i="44" a="1"/>
  <c r="P23" i="44" s="1"/>
  <c r="O11" i="33" a="1"/>
  <c r="O11" i="33" s="1"/>
  <c r="AE101" i="33" a="1"/>
  <c r="AE101" i="33" s="1"/>
  <c r="N91" i="45" a="1"/>
  <c r="N91" i="45" s="1"/>
  <c r="AG97" i="45" a="1"/>
  <c r="AG97" i="45" s="1"/>
  <c r="AA52" i="33" a="1"/>
  <c r="AA52" i="33" s="1"/>
  <c r="AQ67" i="44" a="1"/>
  <c r="AQ67" i="44" s="1"/>
  <c r="AQ66" i="44" s="1"/>
  <c r="AT69" i="41"/>
  <c r="Z77" i="45" a="1"/>
  <c r="Z77" i="45" s="1"/>
  <c r="Y38" i="33" a="1"/>
  <c r="Y38" i="33" s="1"/>
  <c r="P35" i="45" a="1"/>
  <c r="P35" i="45" s="1"/>
  <c r="AF73" i="44" a="1"/>
  <c r="AF73" i="44" s="1"/>
  <c r="AF33" i="46"/>
  <c r="AE41" i="45" a="1"/>
  <c r="AE41" i="45" s="1"/>
  <c r="I31" i="44" a="1"/>
  <c r="I31" i="44" s="1"/>
  <c r="AP89" i="33" a="1"/>
  <c r="AP89" i="33" s="1"/>
  <c r="T37" i="44" a="1"/>
  <c r="T37" i="44" s="1"/>
  <c r="AR78" i="47"/>
  <c r="W38" i="45" a="1"/>
  <c r="W38" i="45" s="1"/>
  <c r="AP10" i="33" a="1"/>
  <c r="AP10" i="33" s="1"/>
  <c r="AH29" i="45" a="1"/>
  <c r="AH29" i="45" s="1"/>
  <c r="N89" i="45" a="1"/>
  <c r="N89" i="45" s="1"/>
  <c r="AU101" i="46" a="1"/>
  <c r="AU101" i="46" s="1"/>
  <c r="AJ29" i="45" a="1"/>
  <c r="AJ29" i="45" s="1"/>
  <c r="AO38" i="47" a="1"/>
  <c r="AO38" i="47" s="1"/>
  <c r="P37" i="44" a="1"/>
  <c r="P37" i="44" s="1"/>
  <c r="P36" i="44" s="1"/>
  <c r="N60" i="41"/>
  <c r="AB84" i="41"/>
  <c r="AL86" i="45" a="1"/>
  <c r="AL86" i="45" s="1"/>
  <c r="AC67" i="33" a="1"/>
  <c r="AC67" i="33" s="1"/>
  <c r="AC66" i="33" s="1"/>
  <c r="E62" i="33" a="1"/>
  <c r="E62" i="33" s="1"/>
  <c r="AI83" i="45" a="1"/>
  <c r="AI83" i="45" s="1"/>
  <c r="AI81" i="45" s="1"/>
  <c r="J67" i="45" a="1"/>
  <c r="J67" i="45" s="1"/>
  <c r="H61" i="33" a="1"/>
  <c r="H61" i="33" s="1"/>
  <c r="V29" i="45" a="1"/>
  <c r="V29" i="45" s="1"/>
  <c r="R94" i="45" a="1"/>
  <c r="R94" i="45" s="1"/>
  <c r="P68" i="33" a="1"/>
  <c r="P68" i="33" s="1"/>
  <c r="AE35" i="44" a="1"/>
  <c r="AE35" i="44" s="1"/>
  <c r="AE33" i="44" s="1"/>
  <c r="AD43" i="44" a="1"/>
  <c r="AD43" i="44" s="1"/>
  <c r="K17" i="44" a="1"/>
  <c r="K17" i="44" s="1"/>
  <c r="AN23" i="43" a="1"/>
  <c r="AN23" i="43" s="1"/>
  <c r="AF82" i="45" a="1"/>
  <c r="AF82" i="45" s="1"/>
  <c r="L41" i="44" a="1"/>
  <c r="L41" i="44" s="1"/>
  <c r="G29" i="33" a="1"/>
  <c r="G29" i="33" s="1"/>
  <c r="AN76" i="47" a="1"/>
  <c r="AN76" i="47" s="1"/>
  <c r="AN75" i="47" s="1"/>
  <c r="AC15" i="43"/>
  <c r="AI51" i="43"/>
  <c r="S65" i="45" a="1"/>
  <c r="S65" i="45" s="1"/>
  <c r="AM46" i="33" a="1"/>
  <c r="AM46" i="33" s="1"/>
  <c r="AM45" i="33" s="1"/>
  <c r="T35" i="45" a="1"/>
  <c r="T35" i="45" s="1"/>
  <c r="T33" i="45" s="1"/>
  <c r="Y32" i="33" a="1"/>
  <c r="Y32" i="33" s="1"/>
  <c r="V20" i="33" a="1"/>
  <c r="V20" i="33" s="1"/>
  <c r="AA82" i="44" a="1"/>
  <c r="AA82" i="44" s="1"/>
  <c r="I76" i="45" a="1"/>
  <c r="I76" i="45" s="1"/>
  <c r="I75" i="45" s="1"/>
  <c r="K100" i="33" a="1"/>
  <c r="K100" i="33" s="1"/>
  <c r="I83" i="41" a="1"/>
  <c r="I83" i="41" s="1"/>
  <c r="AR58" i="45" a="1"/>
  <c r="AR58" i="45" s="1"/>
  <c r="AR57" i="45" s="1"/>
  <c r="W90" i="47"/>
  <c r="C91" i="44" a="1"/>
  <c r="C91" i="44" s="1"/>
  <c r="A91" i="44" s="1"/>
  <c r="AI50" i="44" a="1"/>
  <c r="AI50" i="44" s="1"/>
  <c r="AD83" i="44" a="1"/>
  <c r="AD83" i="44" s="1"/>
  <c r="AD81" i="44" s="1"/>
  <c r="AB62" i="33" a="1"/>
  <c r="AB62" i="33" s="1"/>
  <c r="AP52" i="33" a="1"/>
  <c r="AP52" i="33" s="1"/>
  <c r="AP51" i="33" s="1"/>
  <c r="AI101" i="33" a="1"/>
  <c r="AI101" i="33" s="1"/>
  <c r="Q15" i="41"/>
  <c r="M59" i="45" a="1"/>
  <c r="M59" i="45" s="1"/>
  <c r="AN95" i="46" a="1"/>
  <c r="AN95" i="46" s="1"/>
  <c r="N20" i="33" a="1"/>
  <c r="N20" i="33" s="1"/>
  <c r="AD97" i="44" a="1"/>
  <c r="AD97" i="44" s="1"/>
  <c r="AU70" i="47" a="1"/>
  <c r="AU70" i="47" s="1"/>
  <c r="AU69" i="47" s="1"/>
  <c r="F73" i="33" a="1"/>
  <c r="F73" i="33" s="1"/>
  <c r="F72" i="33" s="1"/>
  <c r="X39" i="41"/>
  <c r="AG73" i="33" a="1"/>
  <c r="AG73" i="33" s="1"/>
  <c r="C41" i="46" a="1"/>
  <c r="C41" i="46" s="1"/>
  <c r="A40" i="46" s="1"/>
  <c r="I101" i="46" a="1"/>
  <c r="I101" i="46" s="1"/>
  <c r="AV31" i="46" a="1"/>
  <c r="AV31" i="46" s="1"/>
  <c r="AO40" i="45" a="1"/>
  <c r="AO40" i="45" s="1"/>
  <c r="N85" i="33" a="1"/>
  <c r="N85" i="33" s="1"/>
  <c r="R67" i="33" a="1"/>
  <c r="R67" i="33" s="1"/>
  <c r="Z43" i="44" a="1"/>
  <c r="Z43" i="44" s="1"/>
  <c r="Z42" i="44" s="1"/>
  <c r="AO50" i="33" a="1"/>
  <c r="AO50" i="33" s="1"/>
  <c r="P53" i="44" a="1"/>
  <c r="P53" i="44" s="1"/>
  <c r="N58" i="33" a="1"/>
  <c r="N58" i="33" s="1"/>
  <c r="Z58" i="33" a="1"/>
  <c r="Z58" i="33" s="1"/>
  <c r="AQ48" i="41"/>
  <c r="AV65" i="41" a="1"/>
  <c r="AV65" i="41" s="1"/>
  <c r="AG91" i="45" a="1"/>
  <c r="AG91" i="45" s="1"/>
  <c r="AG90" i="45" s="1"/>
  <c r="AC51" i="43"/>
  <c r="R92" i="45" a="1"/>
  <c r="R92" i="45" s="1"/>
  <c r="Q52" i="45" a="1"/>
  <c r="Q52" i="45" s="1"/>
  <c r="G98" i="33" a="1"/>
  <c r="G98" i="33" s="1"/>
  <c r="I55" i="41" a="1"/>
  <c r="I55" i="41" s="1"/>
  <c r="AH88" i="33" a="1"/>
  <c r="AH88" i="33" s="1"/>
  <c r="AA95" i="33" a="1"/>
  <c r="AA95" i="33" s="1"/>
  <c r="E58" i="44" a="1"/>
  <c r="E58" i="44" s="1"/>
  <c r="Y81" i="41"/>
  <c r="Y96" i="47"/>
  <c r="AQ68" i="45" a="1"/>
  <c r="AQ68" i="45" s="1"/>
  <c r="Y56" i="44" a="1"/>
  <c r="Y56" i="44" s="1"/>
  <c r="AM67" i="44" a="1"/>
  <c r="AM67" i="44" s="1"/>
  <c r="AM94" i="33" a="1"/>
  <c r="AM94" i="33" s="1"/>
  <c r="AM98" i="33" a="1"/>
  <c r="AM98" i="33" s="1"/>
  <c r="AJ44" i="45" a="1"/>
  <c r="AJ44" i="45" s="1"/>
  <c r="C89" i="41" a="1"/>
  <c r="C89" i="41" s="1"/>
  <c r="O46" i="44" a="1"/>
  <c r="O46" i="44" s="1"/>
  <c r="Q35" i="44" a="1"/>
  <c r="Q35" i="44" s="1"/>
  <c r="M31" i="45" a="1"/>
  <c r="M31" i="45" s="1"/>
  <c r="M30" i="45" s="1"/>
  <c r="AJ86" i="44" a="1"/>
  <c r="AJ86" i="44" s="1"/>
  <c r="I85" i="44" a="1"/>
  <c r="I85" i="44" s="1"/>
  <c r="I84" i="44" s="1"/>
  <c r="J64" i="33" a="1"/>
  <c r="J64" i="33" s="1"/>
  <c r="AN80" i="46" a="1"/>
  <c r="AN80" i="46" s="1"/>
  <c r="I16" i="43" a="1"/>
  <c r="I16" i="43" s="1"/>
  <c r="AH17" i="44" a="1"/>
  <c r="AH17" i="44" s="1"/>
  <c r="AR49" i="44" a="1"/>
  <c r="AR49" i="44" s="1"/>
  <c r="AM82" i="45" a="1"/>
  <c r="AM82" i="45" s="1"/>
  <c r="N76" i="44" a="1"/>
  <c r="N76" i="44" s="1"/>
  <c r="AA36" i="41"/>
  <c r="E32" i="44" a="1"/>
  <c r="E32" i="44" s="1"/>
  <c r="E30" i="44" s="1"/>
  <c r="AR61" i="33" a="1"/>
  <c r="AR61" i="33" s="1"/>
  <c r="Y56" i="33" a="1"/>
  <c r="Y56" i="33" s="1"/>
  <c r="Y54" i="33" s="1"/>
  <c r="E89" i="45" a="1"/>
  <c r="E89" i="45" s="1"/>
  <c r="F22" i="44" a="1"/>
  <c r="F22" i="44" s="1"/>
  <c r="X10" i="45" a="1"/>
  <c r="X10" i="45" s="1"/>
  <c r="X9" i="45" s="1"/>
  <c r="C83" i="46" a="1"/>
  <c r="C83" i="46" s="1"/>
  <c r="AE34" i="33" a="1"/>
  <c r="AE34" i="33" s="1"/>
  <c r="AP36" i="43"/>
  <c r="AA88" i="44" a="1"/>
  <c r="AA88" i="44" s="1"/>
  <c r="AA87" i="44" s="1"/>
  <c r="P88" i="33" a="1"/>
  <c r="P88" i="33" s="1"/>
  <c r="M88" i="33" a="1"/>
  <c r="M88" i="33" s="1"/>
  <c r="M87" i="33" s="1"/>
  <c r="E53" i="44" a="1"/>
  <c r="E53" i="44" s="1"/>
  <c r="K61" i="45" a="1"/>
  <c r="K61" i="45" s="1"/>
  <c r="J44" i="44" a="1"/>
  <c r="J44" i="44" s="1"/>
  <c r="AG88" i="45" a="1"/>
  <c r="AG88" i="45" s="1"/>
  <c r="P31" i="44" a="1"/>
  <c r="P31" i="44" s="1"/>
  <c r="N17" i="44" a="1"/>
  <c r="N17" i="44" s="1"/>
  <c r="AN53" i="44" a="1"/>
  <c r="AN53" i="44" s="1"/>
  <c r="N34" i="44" a="1"/>
  <c r="N34" i="44" s="1"/>
  <c r="O67" i="33" a="1"/>
  <c r="O67" i="33" s="1"/>
  <c r="O66" i="33" s="1"/>
  <c r="J45" i="43"/>
  <c r="AF28" i="45" a="1"/>
  <c r="AF28" i="45" s="1"/>
  <c r="AA9" i="47"/>
  <c r="AO22" i="47" a="1"/>
  <c r="AO22" i="47" s="1"/>
  <c r="AO21" i="47" s="1"/>
  <c r="E88" i="33" a="1"/>
  <c r="E88" i="33" s="1"/>
  <c r="E87" i="33" s="1"/>
  <c r="G31" i="45" a="1"/>
  <c r="G31" i="45" s="1"/>
  <c r="S46" i="45" a="1"/>
  <c r="S46" i="45" s="1"/>
  <c r="I76" i="43" a="1"/>
  <c r="I76" i="43" s="1"/>
  <c r="I75" i="43" s="1"/>
  <c r="AN82" i="46" a="1"/>
  <c r="AN82" i="46" s="1"/>
  <c r="AN81" i="46" s="1"/>
  <c r="Q54" i="43"/>
  <c r="AM79" i="45" a="1"/>
  <c r="AM79" i="45" s="1"/>
  <c r="O78" i="47"/>
  <c r="AJ37" i="44" a="1"/>
  <c r="AJ37" i="44" s="1"/>
  <c r="AD80" i="44" a="1"/>
  <c r="AD80" i="44" s="1"/>
  <c r="N22" i="33" a="1"/>
  <c r="N22" i="33" s="1"/>
  <c r="AB50" i="45" a="1"/>
  <c r="AB50" i="45" s="1"/>
  <c r="L28" i="33" a="1"/>
  <c r="L28" i="33" s="1"/>
  <c r="AD42" i="46"/>
  <c r="AJ64" i="33" a="1"/>
  <c r="AJ64" i="33" s="1"/>
  <c r="AJ63" i="33" s="1"/>
  <c r="AM56" i="44" a="1"/>
  <c r="AM56" i="44" s="1"/>
  <c r="O10" i="33" a="1"/>
  <c r="O10" i="33" s="1"/>
  <c r="P29" i="44" a="1"/>
  <c r="P29" i="44" s="1"/>
  <c r="AE89" i="33" a="1"/>
  <c r="AE89" i="33" s="1"/>
  <c r="AB103" i="45" a="1"/>
  <c r="AB103" i="45" s="1"/>
  <c r="AR35" i="44" a="1"/>
  <c r="AR35" i="44" s="1"/>
  <c r="AO38" i="45" a="1"/>
  <c r="AO38" i="45" s="1"/>
  <c r="K74" i="33" a="1"/>
  <c r="K74" i="33" s="1"/>
  <c r="AR39" i="41"/>
  <c r="AN37" i="43" a="1"/>
  <c r="AN37" i="43" s="1"/>
  <c r="AN36" i="43" s="1"/>
  <c r="C71" i="47" a="1"/>
  <c r="C71" i="47" s="1"/>
  <c r="K66" i="43"/>
  <c r="AR31" i="33" a="1"/>
  <c r="AR31" i="33" s="1"/>
  <c r="AV95" i="41" a="1"/>
  <c r="AV95" i="41" s="1"/>
  <c r="C73" i="44" a="1"/>
  <c r="C73" i="44" s="1"/>
  <c r="A73" i="44" s="1"/>
  <c r="AP17" i="44" a="1"/>
  <c r="AP17" i="44" s="1"/>
  <c r="AB55" i="45" a="1"/>
  <c r="AB55" i="45" s="1"/>
  <c r="AV74" i="46" a="1"/>
  <c r="AV74" i="46" s="1"/>
  <c r="AS72" i="46"/>
  <c r="U79" i="33" a="1"/>
  <c r="U79" i="33" s="1"/>
  <c r="U78" i="33" s="1"/>
  <c r="Q83" i="44" a="1"/>
  <c r="Q83" i="44" s="1"/>
  <c r="H41" i="33" a="1"/>
  <c r="H41" i="33" s="1"/>
  <c r="AO47" i="33" a="1"/>
  <c r="AO47" i="33" s="1"/>
  <c r="AM86" i="33" a="1"/>
  <c r="AM86" i="33" s="1"/>
  <c r="M28" i="45" a="1"/>
  <c r="M28" i="45" s="1"/>
  <c r="AV47" i="41" a="1"/>
  <c r="AV47" i="41" s="1"/>
  <c r="AE80" i="45" a="1"/>
  <c r="AE80" i="45" s="1"/>
  <c r="Z62" i="45" a="1"/>
  <c r="Z62" i="45" s="1"/>
  <c r="F23" i="44" a="1"/>
  <c r="F23" i="44" s="1"/>
  <c r="AK59" i="33" a="1"/>
  <c r="AK59" i="33" s="1"/>
  <c r="AR88" i="33" a="1"/>
  <c r="AR88" i="33" s="1"/>
  <c r="AR87" i="33" s="1"/>
  <c r="S46" i="33" a="1"/>
  <c r="S46" i="33" s="1"/>
  <c r="X90" i="46"/>
  <c r="AH30" i="46"/>
  <c r="AN95" i="41" a="1"/>
  <c r="AN95" i="41" s="1"/>
  <c r="AG64" i="44" a="1"/>
  <c r="AG64" i="44" s="1"/>
  <c r="E89" i="44" a="1"/>
  <c r="E89" i="44" s="1"/>
  <c r="AU11" i="47" a="1"/>
  <c r="AU11" i="47" s="1"/>
  <c r="S30" i="47"/>
  <c r="AO83" i="44" a="1"/>
  <c r="AO83" i="44" s="1"/>
  <c r="AD82" i="33" a="1"/>
  <c r="AD82" i="33" s="1"/>
  <c r="AM36" i="47"/>
  <c r="AA32" i="33" a="1"/>
  <c r="AA32" i="33" s="1"/>
  <c r="P101" i="33" a="1"/>
  <c r="P101" i="33" s="1"/>
  <c r="E59" i="45" a="1"/>
  <c r="E59" i="45" s="1"/>
  <c r="AO83" i="41" a="1"/>
  <c r="AO83" i="41" s="1"/>
  <c r="C38" i="43" a="1"/>
  <c r="C38" i="43" s="1"/>
  <c r="A37" i="43" s="1"/>
  <c r="AO83" i="45" a="1"/>
  <c r="AO83" i="45" s="1"/>
  <c r="AB61" i="33" a="1"/>
  <c r="AB61" i="33" s="1"/>
  <c r="AE64" i="45" a="1"/>
  <c r="AE64" i="45" s="1"/>
  <c r="AV61" i="43" a="1"/>
  <c r="AV61" i="43" s="1"/>
  <c r="O93" i="46"/>
  <c r="K67" i="44" a="1"/>
  <c r="K67" i="44" s="1"/>
  <c r="N46" i="44" a="1"/>
  <c r="N46" i="44" s="1"/>
  <c r="N45" i="44" s="1"/>
  <c r="AL48" i="41"/>
  <c r="X17" i="44" a="1"/>
  <c r="X17" i="44" s="1"/>
  <c r="M99" i="43"/>
  <c r="AI82" i="33" a="1"/>
  <c r="AI82" i="33" s="1"/>
  <c r="AN16" i="33" a="1"/>
  <c r="AN16" i="33" s="1"/>
  <c r="AO77" i="44" a="1"/>
  <c r="AO77" i="44" s="1"/>
  <c r="F32" i="33" a="1"/>
  <c r="F32" i="33" s="1"/>
  <c r="Q90" i="47"/>
  <c r="AA50" i="33" a="1"/>
  <c r="AA50" i="33" s="1"/>
  <c r="Y40" i="45" a="1"/>
  <c r="Y40" i="45" s="1"/>
  <c r="H86" i="44" a="1"/>
  <c r="H86" i="44" s="1"/>
  <c r="I35" i="43" a="1"/>
  <c r="I35" i="43" s="1"/>
  <c r="I33" i="43" s="1"/>
  <c r="AD27" i="46"/>
  <c r="AM65" i="33" a="1"/>
  <c r="AM65" i="33" s="1"/>
  <c r="AJ88" i="45" a="1"/>
  <c r="AJ88" i="45" s="1"/>
  <c r="M77" i="44" a="1"/>
  <c r="M77" i="44" s="1"/>
  <c r="AH25" i="33" a="1"/>
  <c r="AH25" i="33" s="1"/>
  <c r="Q28" i="44" a="1"/>
  <c r="Q28" i="44" s="1"/>
  <c r="S40" i="45" a="1"/>
  <c r="S40" i="45" s="1"/>
  <c r="AU77" i="47" a="1"/>
  <c r="AU77" i="47" s="1"/>
  <c r="AQ33" i="43"/>
  <c r="AP71" i="44" a="1"/>
  <c r="AP71" i="44" s="1"/>
  <c r="AE36" i="43"/>
  <c r="AC29" i="33" a="1"/>
  <c r="AC29" i="33" s="1"/>
  <c r="AC27" i="33" s="1"/>
  <c r="L73" i="45" a="1"/>
  <c r="L73" i="45" s="1"/>
  <c r="AJ70" i="45" a="1"/>
  <c r="AJ70" i="45" s="1"/>
  <c r="P37" i="33" a="1"/>
  <c r="P37" i="33" s="1"/>
  <c r="AF102" i="47"/>
  <c r="K84" i="41"/>
  <c r="AO58" i="45" a="1"/>
  <c r="AO58" i="45" s="1"/>
  <c r="AV22" i="43" a="1"/>
  <c r="AV22" i="43" s="1"/>
  <c r="AV21" i="43" s="1"/>
  <c r="AC98" i="44" a="1"/>
  <c r="AC98" i="44" s="1"/>
  <c r="AP40" i="44" a="1"/>
  <c r="AP40" i="44" s="1"/>
  <c r="M94" i="33" a="1"/>
  <c r="M94" i="33" s="1"/>
  <c r="M100" i="44" a="1"/>
  <c r="M100" i="44" s="1"/>
  <c r="AA11" i="33" a="1"/>
  <c r="AA11" i="33" s="1"/>
  <c r="AB65" i="33" a="1"/>
  <c r="AB65" i="33" s="1"/>
  <c r="AQ86" i="33" a="1"/>
  <c r="AQ86" i="33" s="1"/>
  <c r="AE83" i="45" a="1"/>
  <c r="AE83" i="45" s="1"/>
  <c r="AE81" i="45" s="1"/>
  <c r="V52" i="44" a="1"/>
  <c r="V52" i="44" s="1"/>
  <c r="J21" i="41"/>
  <c r="AK40" i="33" a="1"/>
  <c r="AK40" i="33" s="1"/>
  <c r="AC79" i="44" a="1"/>
  <c r="AC79" i="44" s="1"/>
  <c r="AC78" i="44" s="1"/>
  <c r="Z35" i="45" a="1"/>
  <c r="Z35" i="45" s="1"/>
  <c r="M88" i="44" a="1"/>
  <c r="M88" i="44" s="1"/>
  <c r="AH11" i="44" a="1"/>
  <c r="AH11" i="44" s="1"/>
  <c r="G28" i="33" a="1"/>
  <c r="G28" i="33" s="1"/>
  <c r="Z100" i="44" a="1"/>
  <c r="Z100" i="44" s="1"/>
  <c r="Q96" i="41"/>
  <c r="AN46" i="41" a="1"/>
  <c r="AN46" i="41" s="1"/>
  <c r="AM95" i="44" a="1"/>
  <c r="AM95" i="44" s="1"/>
  <c r="M73" i="44" a="1"/>
  <c r="M73" i="44" s="1"/>
  <c r="AP58" i="44" a="1"/>
  <c r="AP58" i="44" s="1"/>
  <c r="AP57" i="44" s="1"/>
  <c r="AO74" i="43" a="1"/>
  <c r="AO74" i="43" s="1"/>
  <c r="AN50" i="41" a="1"/>
  <c r="AN50" i="41" s="1"/>
  <c r="AE55" i="45" a="1"/>
  <c r="AE55" i="45" s="1"/>
  <c r="AL38" i="33" a="1"/>
  <c r="AL38" i="33" s="1"/>
  <c r="P43" i="44" a="1"/>
  <c r="P43" i="44" s="1"/>
  <c r="P42" i="44" s="1"/>
  <c r="AF103" i="45" a="1"/>
  <c r="AF103" i="45" s="1"/>
  <c r="U91" i="33" a="1"/>
  <c r="U91" i="33" s="1"/>
  <c r="AB104" i="45" a="1"/>
  <c r="AB104" i="45" s="1"/>
  <c r="AJ57" i="41"/>
  <c r="AF52" i="45" a="1"/>
  <c r="AF52" i="45" s="1"/>
  <c r="C70" i="42" a="1"/>
  <c r="C70" i="42" s="1"/>
  <c r="A70" i="42" s="1"/>
  <c r="O17" i="33" a="1"/>
  <c r="O17" i="33" s="1"/>
  <c r="Q89" i="44" a="1"/>
  <c r="Q89" i="44" s="1"/>
  <c r="F50" i="44" a="1"/>
  <c r="F50" i="44" s="1"/>
  <c r="N70" i="33" a="1"/>
  <c r="N70" i="33" s="1"/>
  <c r="N69" i="33" s="1"/>
  <c r="L64" i="45" a="1"/>
  <c r="L64" i="45" s="1"/>
  <c r="L56" i="45" a="1"/>
  <c r="L56" i="45" s="1"/>
  <c r="AH99" i="41"/>
  <c r="U51" i="46"/>
  <c r="AG85" i="45" a="1"/>
  <c r="AG85" i="45" s="1"/>
  <c r="N91" i="44" a="1"/>
  <c r="N91" i="44" s="1"/>
  <c r="O82" i="44" a="1"/>
  <c r="O82" i="44" s="1"/>
  <c r="AV52" i="43" a="1"/>
  <c r="AV52" i="43" s="1"/>
  <c r="P48" i="46"/>
  <c r="P58" i="45" a="1"/>
  <c r="P58" i="45" s="1"/>
  <c r="P57" i="45" s="1"/>
  <c r="AG48" i="43"/>
  <c r="Y47" i="45" a="1"/>
  <c r="Y47" i="45" s="1"/>
  <c r="V69" i="41"/>
  <c r="AC17" i="45" a="1"/>
  <c r="AC17" i="45" s="1"/>
  <c r="P55" i="33" a="1"/>
  <c r="P55" i="33" s="1"/>
  <c r="P54" i="33" s="1"/>
  <c r="AO16" i="46" a="1"/>
  <c r="AO16" i="46" s="1"/>
  <c r="AO15" i="46" s="1"/>
  <c r="K49" i="33" a="1"/>
  <c r="K49" i="33" s="1"/>
  <c r="AB11" i="45" a="1"/>
  <c r="AB11" i="45" s="1"/>
  <c r="W49" i="44" a="1"/>
  <c r="W49" i="44" s="1"/>
  <c r="AS21" i="41"/>
  <c r="Q97" i="33" a="1"/>
  <c r="Q97" i="33" s="1"/>
  <c r="Y74" i="45" a="1"/>
  <c r="Y74" i="45" s="1"/>
  <c r="Y72" i="45" s="1"/>
  <c r="AQ47" i="45" a="1"/>
  <c r="AQ47" i="45" s="1"/>
  <c r="AQ45" i="45" s="1"/>
  <c r="AU56" i="43" a="1"/>
  <c r="AU56" i="43" s="1"/>
  <c r="AF71" i="45" a="1"/>
  <c r="AF71" i="45" s="1"/>
  <c r="M68" i="45" a="1"/>
  <c r="M68" i="45" s="1"/>
  <c r="I55" i="44" a="1"/>
  <c r="I55" i="44" s="1"/>
  <c r="AJ27" i="43"/>
  <c r="AC64" i="44" a="1"/>
  <c r="AC64" i="44" s="1"/>
  <c r="AN41" i="41" a="1"/>
  <c r="AN41" i="41" s="1"/>
  <c r="M102" i="46"/>
  <c r="AT27" i="41"/>
  <c r="P24" i="47"/>
  <c r="AI60" i="43"/>
  <c r="AV92" i="46" a="1"/>
  <c r="AV92" i="46" s="1"/>
  <c r="K86" i="45" a="1"/>
  <c r="K86" i="45" s="1"/>
  <c r="L48" i="41"/>
  <c r="AM101" i="45" a="1"/>
  <c r="AM101" i="45" s="1"/>
  <c r="J77" i="44" a="1"/>
  <c r="J77" i="44" s="1"/>
  <c r="AM44" i="44" a="1"/>
  <c r="AM44" i="44" s="1"/>
  <c r="U25" i="44" a="1"/>
  <c r="U25" i="44" s="1"/>
  <c r="U24" i="44" s="1"/>
  <c r="AD51" i="46"/>
  <c r="W66" i="46"/>
  <c r="AJ55" i="45" a="1"/>
  <c r="AJ55" i="45" s="1"/>
  <c r="C43" i="42" a="1"/>
  <c r="C43" i="42" s="1"/>
  <c r="A43" i="42" s="1"/>
  <c r="E26" i="44" a="1"/>
  <c r="E26" i="44" s="1"/>
  <c r="E24" i="44" s="1"/>
  <c r="AB22" i="44" a="1"/>
  <c r="AB22" i="44" s="1"/>
  <c r="AB21" i="44" s="1"/>
  <c r="AC100" i="44" a="1"/>
  <c r="AC100" i="44" s="1"/>
  <c r="AC99" i="44" s="1"/>
  <c r="Z43" i="45" a="1"/>
  <c r="Z43" i="45" s="1"/>
  <c r="AB52" i="45" a="1"/>
  <c r="AB52" i="45" s="1"/>
  <c r="N75" i="43"/>
  <c r="I62" i="45" a="1"/>
  <c r="I62" i="45" s="1"/>
  <c r="W81" i="47"/>
  <c r="M101" i="44" a="1"/>
  <c r="M101" i="44" s="1"/>
  <c r="AE41" i="44" a="1"/>
  <c r="AE41" i="44" s="1"/>
  <c r="AQ32" i="44" a="1"/>
  <c r="AQ32" i="44" s="1"/>
  <c r="W32" i="44" a="1"/>
  <c r="W32" i="44" s="1"/>
  <c r="W47" i="44" a="1"/>
  <c r="W47" i="44" s="1"/>
  <c r="AN55" i="41" a="1"/>
  <c r="AN55" i="41" s="1"/>
  <c r="R33" i="43"/>
  <c r="AI55" i="33" a="1"/>
  <c r="AI55" i="33" s="1"/>
  <c r="AI54" i="33" s="1"/>
  <c r="AV16" i="41" a="1"/>
  <c r="AV16" i="41" s="1"/>
  <c r="N18" i="46"/>
  <c r="AO89" i="43" a="1"/>
  <c r="AO89" i="43" s="1"/>
  <c r="C59" i="46" a="1"/>
  <c r="C59" i="46" s="1"/>
  <c r="R73" i="33" a="1"/>
  <c r="R73" i="33" s="1"/>
  <c r="R72" i="33" s="1"/>
  <c r="AK93" i="43"/>
  <c r="AE26" i="44" a="1"/>
  <c r="AE26" i="44" s="1"/>
  <c r="AQ33" i="46"/>
  <c r="M86" i="45" a="1"/>
  <c r="M86" i="45" s="1"/>
  <c r="AT72" i="41"/>
  <c r="AB88" i="45" a="1"/>
  <c r="AB88" i="45" s="1"/>
  <c r="AB87" i="45" s="1"/>
  <c r="U104" i="44" a="1"/>
  <c r="U104" i="44" s="1"/>
  <c r="G101" i="33" a="1"/>
  <c r="G101" i="33" s="1"/>
  <c r="G99" i="33" s="1"/>
  <c r="Y88" i="45" a="1"/>
  <c r="Y88" i="45" s="1"/>
  <c r="Y87" i="45" s="1"/>
  <c r="AL40" i="44" a="1"/>
  <c r="AL40" i="44" s="1"/>
  <c r="AL39" i="44" s="1"/>
  <c r="AU47" i="46" a="1"/>
  <c r="AU47" i="46" s="1"/>
  <c r="AK60" i="47"/>
  <c r="AK43" i="45" a="1"/>
  <c r="AK43" i="45" s="1"/>
  <c r="K91" i="45" a="1"/>
  <c r="K91" i="45" s="1"/>
  <c r="Y103" i="44" a="1"/>
  <c r="Y103" i="44" s="1"/>
  <c r="P89" i="45" a="1"/>
  <c r="P89" i="45" s="1"/>
  <c r="AQ41" i="45" a="1"/>
  <c r="AQ41" i="45" s="1"/>
  <c r="AK19" i="45" a="1"/>
  <c r="AK19" i="45" s="1"/>
  <c r="AK18" i="45" s="1"/>
  <c r="AP96" i="41"/>
  <c r="AI101" i="45" a="1"/>
  <c r="AI101" i="45" s="1"/>
  <c r="AJ59" i="44" a="1"/>
  <c r="AJ59" i="44" s="1"/>
  <c r="Q98" i="33" a="1"/>
  <c r="Q98" i="33" s="1"/>
  <c r="U23" i="45" a="1"/>
  <c r="U23" i="45" s="1"/>
  <c r="AN88" i="47" a="1"/>
  <c r="AN88" i="47" s="1"/>
  <c r="C95" i="47" a="1"/>
  <c r="C95" i="47" s="1"/>
  <c r="K85" i="44" a="1"/>
  <c r="K85" i="44" s="1"/>
  <c r="K84" i="44" s="1"/>
  <c r="U17" i="45" a="1"/>
  <c r="U17" i="45" s="1"/>
  <c r="Z39" i="43"/>
  <c r="N76" i="33" a="1"/>
  <c r="N76" i="33" s="1"/>
  <c r="I49" i="46" a="1"/>
  <c r="I49" i="46" s="1"/>
  <c r="AM16" i="44" a="1"/>
  <c r="AM16" i="44" s="1"/>
  <c r="AN38" i="45" a="1"/>
  <c r="AN38" i="45" s="1"/>
  <c r="AE59" i="45" a="1"/>
  <c r="AE59" i="45" s="1"/>
  <c r="AM66" i="43"/>
  <c r="AV17" i="41" a="1"/>
  <c r="AV17" i="41" s="1"/>
  <c r="AE102" i="41"/>
  <c r="J91" i="44" a="1"/>
  <c r="J91" i="44" s="1"/>
  <c r="I77" i="46" a="1"/>
  <c r="I77" i="46" s="1"/>
  <c r="AJ73" i="44" a="1"/>
  <c r="AJ73" i="44" s="1"/>
  <c r="AJ72" i="44" s="1"/>
  <c r="U89" i="33" a="1"/>
  <c r="U89" i="33" s="1"/>
  <c r="Q86" i="45" a="1"/>
  <c r="Q86" i="45" s="1"/>
  <c r="F56" i="33" a="1"/>
  <c r="F56" i="33" s="1"/>
  <c r="AD41" i="45" a="1"/>
  <c r="AD41" i="45" s="1"/>
  <c r="AT36" i="47"/>
  <c r="K80" i="45" a="1"/>
  <c r="K80" i="45" s="1"/>
  <c r="K78" i="45" s="1"/>
  <c r="AQ71" i="45" a="1"/>
  <c r="AQ71" i="45" s="1"/>
  <c r="W33" i="41"/>
  <c r="C100" i="33" a="1"/>
  <c r="C100" i="33" s="1"/>
  <c r="Y21" i="43"/>
  <c r="L100" i="45" a="1"/>
  <c r="L100" i="45" s="1"/>
  <c r="AO64" i="46" a="1"/>
  <c r="AO64" i="46" s="1"/>
  <c r="AG76" i="33" a="1"/>
  <c r="AG76" i="33" s="1"/>
  <c r="AG75" i="33" s="1"/>
  <c r="G86" i="33" a="1"/>
  <c r="G86" i="33" s="1"/>
  <c r="H31" i="33" a="1"/>
  <c r="H31" i="33" s="1"/>
  <c r="H30" i="33" s="1"/>
  <c r="AR99" i="46"/>
  <c r="AV31" i="47" a="1"/>
  <c r="AV31" i="47" s="1"/>
  <c r="AG57" i="41"/>
  <c r="M54" i="43"/>
  <c r="I94" i="45" a="1"/>
  <c r="I94" i="45" s="1"/>
  <c r="I93" i="45" s="1"/>
  <c r="W11" i="33" a="1"/>
  <c r="W11" i="33" s="1"/>
  <c r="AV29" i="47" a="1"/>
  <c r="AV29" i="47" s="1"/>
  <c r="AF55" i="33" a="1"/>
  <c r="AF55" i="33" s="1"/>
  <c r="AF54" i="33" s="1"/>
  <c r="AO65" i="43" a="1"/>
  <c r="AO65" i="43" s="1"/>
  <c r="O34" i="33" a="1"/>
  <c r="O34" i="33" s="1"/>
  <c r="K36" i="47"/>
  <c r="AB65" i="44" a="1"/>
  <c r="AB65" i="44" s="1"/>
  <c r="AN92" i="41" a="1"/>
  <c r="AN92" i="41" s="1"/>
  <c r="AR49" i="45" a="1"/>
  <c r="AR49" i="45" s="1"/>
  <c r="L58" i="44" a="1"/>
  <c r="L58" i="44" s="1"/>
  <c r="AB90" i="41"/>
  <c r="H37" i="45" a="1"/>
  <c r="H37" i="45" s="1"/>
  <c r="H36" i="45" s="1"/>
  <c r="AD94" i="45" a="1"/>
  <c r="AD94" i="45" s="1"/>
  <c r="AQ45" i="41"/>
  <c r="N38" i="45" a="1"/>
  <c r="N38" i="45" s="1"/>
  <c r="AN29" i="47" a="1"/>
  <c r="AN29" i="47" s="1"/>
  <c r="AP22" i="45" a="1"/>
  <c r="AP22" i="45" s="1"/>
  <c r="AP21" i="45" s="1"/>
  <c r="AT57" i="41"/>
  <c r="I53" i="46" a="1"/>
  <c r="I53" i="46" s="1"/>
  <c r="N44" i="33" a="1"/>
  <c r="N44" i="33" s="1"/>
  <c r="R17" i="33" a="1"/>
  <c r="R17" i="33" s="1"/>
  <c r="AU80" i="43" a="1"/>
  <c r="AU80" i="43" s="1"/>
  <c r="Q61" i="33" a="1"/>
  <c r="Q61" i="33" s="1"/>
  <c r="Z45" i="47"/>
  <c r="AT15" i="47"/>
  <c r="AG24" i="46"/>
  <c r="K102" i="41"/>
  <c r="Y11" i="44" a="1"/>
  <c r="Y11" i="44" s="1"/>
  <c r="R102" i="43"/>
  <c r="S100" i="44" a="1"/>
  <c r="S100" i="44" s="1"/>
  <c r="N89" i="44" a="1"/>
  <c r="N89" i="44" s="1"/>
  <c r="AG59" i="44" a="1"/>
  <c r="AG59" i="44" s="1"/>
  <c r="Z73" i="44" a="1"/>
  <c r="Z73" i="44" s="1"/>
  <c r="AF15" i="46"/>
  <c r="P79" i="33" a="1"/>
  <c r="P79" i="33" s="1"/>
  <c r="AD78" i="41"/>
  <c r="AO29" i="41" a="1"/>
  <c r="AO29" i="41" s="1"/>
  <c r="P41" i="44" a="1"/>
  <c r="P41" i="44" s="1"/>
  <c r="P39" i="44" s="1"/>
  <c r="Z18" i="46"/>
  <c r="AJ40" i="44" a="1"/>
  <c r="AJ40" i="44" s="1"/>
  <c r="AR103" i="44" a="1"/>
  <c r="AR103" i="44" s="1"/>
  <c r="I20" i="33" a="1"/>
  <c r="I20" i="33" s="1"/>
  <c r="T17" i="44" a="1"/>
  <c r="T17" i="44" s="1"/>
  <c r="AD85" i="44" a="1"/>
  <c r="AD85" i="44" s="1"/>
  <c r="G89" i="45" a="1"/>
  <c r="G89" i="45" s="1"/>
  <c r="AG58" i="45" a="1"/>
  <c r="AG58" i="45" s="1"/>
  <c r="AA19" i="33" a="1"/>
  <c r="AA19" i="33" s="1"/>
  <c r="AV55" i="46" a="1"/>
  <c r="AV55" i="46" s="1"/>
  <c r="AL103" i="44" a="1"/>
  <c r="AL103" i="44" s="1"/>
  <c r="AL102" i="44" s="1"/>
  <c r="U35" i="44" a="1"/>
  <c r="U35" i="44" s="1"/>
  <c r="I103" i="47" a="1"/>
  <c r="I103" i="47" s="1"/>
  <c r="AE51" i="47"/>
  <c r="AA85" i="44" a="1"/>
  <c r="AA85" i="44" s="1"/>
  <c r="AA84" i="44" s="1"/>
  <c r="AU16" i="46" a="1"/>
  <c r="AU16" i="46" s="1"/>
  <c r="AU15" i="46" s="1"/>
  <c r="AP70" i="44" a="1"/>
  <c r="AP70" i="44" s="1"/>
  <c r="U20" i="33" a="1"/>
  <c r="U20" i="33" s="1"/>
  <c r="AB36" i="46"/>
  <c r="X95" i="45" a="1"/>
  <c r="X95" i="45" s="1"/>
  <c r="X93" i="45" s="1"/>
  <c r="C52" i="44" a="1"/>
  <c r="C52" i="44" s="1"/>
  <c r="A52" i="44" s="1"/>
  <c r="AH83" i="33" a="1"/>
  <c r="AH83" i="33" s="1"/>
  <c r="AN82" i="45" a="1"/>
  <c r="AN82" i="45" s="1"/>
  <c r="R55" i="33" a="1"/>
  <c r="R55" i="33" s="1"/>
  <c r="AE43" i="44" a="1"/>
  <c r="AE43" i="44" s="1"/>
  <c r="U42" i="46"/>
  <c r="AN83" i="44" a="1"/>
  <c r="AN83" i="44" s="1"/>
  <c r="U35" i="33" a="1"/>
  <c r="U35" i="33" s="1"/>
  <c r="AC85" i="33" a="1"/>
  <c r="AC85" i="33" s="1"/>
  <c r="L55" i="44" a="1"/>
  <c r="L55" i="44" s="1"/>
  <c r="AQ54" i="47"/>
  <c r="AD61" i="44" a="1"/>
  <c r="AD61" i="44" s="1"/>
  <c r="H49" i="44" a="1"/>
  <c r="H49" i="44" s="1"/>
  <c r="Q59" i="44" a="1"/>
  <c r="Q59" i="44" s="1"/>
  <c r="AU82" i="47" a="1"/>
  <c r="AU82" i="47" s="1"/>
  <c r="AU81" i="47" s="1"/>
  <c r="C65" i="45" a="1"/>
  <c r="C65" i="45" s="1"/>
  <c r="AO37" i="43" a="1"/>
  <c r="AO37" i="43" s="1"/>
  <c r="AR47" i="45" a="1"/>
  <c r="AR47" i="45" s="1"/>
  <c r="AU65" i="47" a="1"/>
  <c r="AU65" i="47" s="1"/>
  <c r="I61" i="45" a="1"/>
  <c r="I61" i="45" s="1"/>
  <c r="AE50" i="45" a="1"/>
  <c r="AE50" i="45" s="1"/>
  <c r="AM79" i="44" a="1"/>
  <c r="AM79" i="44" s="1"/>
  <c r="E59" i="44" a="1"/>
  <c r="E59" i="44" s="1"/>
  <c r="AR72" i="43"/>
  <c r="C58" i="45" a="1"/>
  <c r="C58" i="45" s="1"/>
  <c r="AN58" i="43" a="1"/>
  <c r="AN58" i="43" s="1"/>
  <c r="L65" i="44" a="1"/>
  <c r="L65" i="44" s="1"/>
  <c r="AN97" i="45" a="1"/>
  <c r="AN97" i="45" s="1"/>
  <c r="L77" i="45" a="1"/>
  <c r="L77" i="45" s="1"/>
  <c r="AF31" i="45" a="1"/>
  <c r="AF31" i="45" s="1"/>
  <c r="AF30" i="45" s="1"/>
  <c r="U103" i="44" a="1"/>
  <c r="U103" i="44" s="1"/>
  <c r="V49" i="45" a="1"/>
  <c r="V49" i="45" s="1"/>
  <c r="AO47" i="44" a="1"/>
  <c r="AO47" i="44" s="1"/>
  <c r="AA71" i="45" a="1"/>
  <c r="AA71" i="45" s="1"/>
  <c r="C38" i="46" a="1"/>
  <c r="C38" i="46" s="1"/>
  <c r="W79" i="45" a="1"/>
  <c r="W79" i="45" s="1"/>
  <c r="W78" i="45" s="1"/>
  <c r="AE75" i="41"/>
  <c r="I85" i="46" a="1"/>
  <c r="I85" i="46" s="1"/>
  <c r="AA42" i="46"/>
  <c r="AH67" i="45" a="1"/>
  <c r="AH67" i="45" s="1"/>
  <c r="I43" i="33" a="1"/>
  <c r="I43" i="33" s="1"/>
  <c r="N45" i="41"/>
  <c r="C104" i="47" a="1"/>
  <c r="C104" i="47" s="1"/>
  <c r="S103" i="33" a="1"/>
  <c r="S103" i="33" s="1"/>
  <c r="V71" i="45" a="1"/>
  <c r="V71" i="45" s="1"/>
  <c r="AE80" i="44" a="1"/>
  <c r="AE80" i="44" s="1"/>
  <c r="Y47" i="44" a="1"/>
  <c r="Y47" i="44" s="1"/>
  <c r="AA43" i="44" a="1"/>
  <c r="AA43" i="44" s="1"/>
  <c r="AI103" i="45" a="1"/>
  <c r="AI103" i="45" s="1"/>
  <c r="AM61" i="33" a="1"/>
  <c r="AM61" i="33" s="1"/>
  <c r="K73" i="33" a="1"/>
  <c r="K73" i="33" s="1"/>
  <c r="C16" i="44" a="1"/>
  <c r="C16" i="44" s="1"/>
  <c r="K28" i="33" a="1"/>
  <c r="K28" i="33" s="1"/>
  <c r="C59" i="45" a="1"/>
  <c r="C59" i="45" s="1"/>
  <c r="R87" i="41"/>
  <c r="F52" i="44" a="1"/>
  <c r="F52" i="44" s="1"/>
  <c r="F51" i="44" s="1"/>
  <c r="T51" i="43"/>
  <c r="I64" i="46" a="1"/>
  <c r="I64" i="46" s="1"/>
  <c r="C74" i="46" a="1"/>
  <c r="C74" i="46" s="1"/>
  <c r="N92" i="44" a="1"/>
  <c r="N92" i="44" s="1"/>
  <c r="R65" i="44" a="1"/>
  <c r="R65" i="44" s="1"/>
  <c r="AR28" i="44" a="1"/>
  <c r="AR28" i="44" s="1"/>
  <c r="L19" i="44" a="1"/>
  <c r="L19" i="44" s="1"/>
  <c r="AH54" i="47"/>
  <c r="AB26" i="45" a="1"/>
  <c r="AB26" i="45" s="1"/>
  <c r="AL20" i="44" a="1"/>
  <c r="AL20" i="44" s="1"/>
  <c r="L92" i="33" a="1"/>
  <c r="L92" i="33" s="1"/>
  <c r="Q51" i="46"/>
  <c r="U47" i="45" a="1"/>
  <c r="U47" i="45" s="1"/>
  <c r="U45" i="45" s="1"/>
  <c r="AC47" i="33" a="1"/>
  <c r="AC47" i="33" s="1"/>
  <c r="AE22" i="33" a="1"/>
  <c r="AE22" i="33" s="1"/>
  <c r="AE21" i="33" s="1"/>
  <c r="AB18" i="43"/>
  <c r="AO35" i="46" a="1"/>
  <c r="AO35" i="46" s="1"/>
  <c r="AE31" i="33" a="1"/>
  <c r="AE31" i="33" s="1"/>
  <c r="AG16" i="44" a="1"/>
  <c r="AG16" i="44" s="1"/>
  <c r="M47" i="44" a="1"/>
  <c r="M47" i="44" s="1"/>
  <c r="N92" i="45" a="1"/>
  <c r="N92" i="45" s="1"/>
  <c r="N100" i="45" a="1"/>
  <c r="N100" i="45" s="1"/>
  <c r="O53" i="45" a="1"/>
  <c r="O53" i="45" s="1"/>
  <c r="O51" i="45" s="1"/>
  <c r="AG77" i="44" a="1"/>
  <c r="AG77" i="44" s="1"/>
  <c r="AV103" i="46" a="1"/>
  <c r="AV103" i="46" s="1"/>
  <c r="AG53" i="45" a="1"/>
  <c r="AG53" i="45" s="1"/>
  <c r="X52" i="44" a="1"/>
  <c r="X52" i="44" s="1"/>
  <c r="X51" i="44" s="1"/>
  <c r="AO52" i="41" a="1"/>
  <c r="AO52" i="41" s="1"/>
  <c r="AI26" i="45" a="1"/>
  <c r="AI26" i="45" s="1"/>
  <c r="G58" i="33" a="1"/>
  <c r="G58" i="33" s="1"/>
  <c r="G57" i="33" s="1"/>
  <c r="AA72" i="41"/>
  <c r="X20" i="45" a="1"/>
  <c r="X20" i="45" s="1"/>
  <c r="N97" i="33" a="1"/>
  <c r="N97" i="33" s="1"/>
  <c r="Q77" i="33" a="1"/>
  <c r="Q77" i="33" s="1"/>
  <c r="AR61" i="45" a="1"/>
  <c r="AR61" i="45" s="1"/>
  <c r="AR60" i="45" s="1"/>
  <c r="E23" i="45" a="1"/>
  <c r="E23" i="45" s="1"/>
  <c r="C88" i="42" a="1"/>
  <c r="C88" i="42" s="1"/>
  <c r="AL69" i="46"/>
  <c r="AL70" i="33" a="1"/>
  <c r="AL70" i="33" s="1"/>
  <c r="AC16" i="33" a="1"/>
  <c r="AC16" i="33" s="1"/>
  <c r="AC15" i="33" s="1"/>
  <c r="I67" i="46" a="1"/>
  <c r="I67" i="46" s="1"/>
  <c r="I61" i="46" a="1"/>
  <c r="I61" i="46" s="1"/>
  <c r="L25" i="45" a="1"/>
  <c r="L25" i="45" s="1"/>
  <c r="L24" i="45" s="1"/>
  <c r="V55" i="44" a="1"/>
  <c r="V55" i="44" s="1"/>
  <c r="V54" i="44" s="1"/>
  <c r="J41" i="45" a="1"/>
  <c r="J41" i="45" s="1"/>
  <c r="AG97" i="44" a="1"/>
  <c r="AG97" i="44" s="1"/>
  <c r="AH27" i="41"/>
  <c r="AQ90" i="46"/>
  <c r="I88" i="43" a="1"/>
  <c r="I88" i="43" s="1"/>
  <c r="V27" i="41"/>
  <c r="C20" i="44" a="1"/>
  <c r="C20" i="44" s="1"/>
  <c r="F95" i="44" a="1"/>
  <c r="F95" i="44" s="1"/>
  <c r="Z92" i="33" a="1"/>
  <c r="Z92" i="33" s="1"/>
  <c r="H79" i="45" a="1"/>
  <c r="H79" i="45" s="1"/>
  <c r="H43" i="33" a="1"/>
  <c r="H43" i="33" s="1"/>
  <c r="H42" i="33" s="1"/>
  <c r="AF70" i="33" a="1"/>
  <c r="AF70" i="33" s="1"/>
  <c r="AJ63" i="41"/>
  <c r="AT39" i="46"/>
  <c r="E77" i="45" a="1"/>
  <c r="E77" i="45" s="1"/>
  <c r="E29" i="33" a="1"/>
  <c r="E29" i="33" s="1"/>
  <c r="M87" i="43"/>
  <c r="AD10" i="45" a="1"/>
  <c r="AD10" i="45" s="1"/>
  <c r="AD9" i="45" s="1"/>
  <c r="C22" i="42" a="1"/>
  <c r="C22" i="42" s="1"/>
  <c r="AO73" i="47" a="1"/>
  <c r="AO73" i="47" s="1"/>
  <c r="C38" i="33" a="1"/>
  <c r="C38" i="33" s="1"/>
  <c r="AP90" i="46"/>
  <c r="C34" i="47" a="1"/>
  <c r="C34" i="47" s="1"/>
  <c r="E101" i="44" a="1"/>
  <c r="E101" i="44" s="1"/>
  <c r="AJ23" i="33" a="1"/>
  <c r="AJ23" i="33" s="1"/>
  <c r="P32" i="45" a="1"/>
  <c r="P32" i="45" s="1"/>
  <c r="AE92" i="33" a="1"/>
  <c r="AE92" i="33" s="1"/>
  <c r="AE90" i="33" s="1"/>
  <c r="G23" i="44" a="1"/>
  <c r="G23" i="44" s="1"/>
  <c r="M10" i="33" a="1"/>
  <c r="M10" i="33" s="1"/>
  <c r="AP25" i="44" a="1"/>
  <c r="AP25" i="44" s="1"/>
  <c r="AP24" i="44" s="1"/>
  <c r="Q17" i="44" a="1"/>
  <c r="Q17" i="44" s="1"/>
  <c r="O40" i="33" a="1"/>
  <c r="O40" i="33" s="1"/>
  <c r="AO59" i="44" a="1"/>
  <c r="AO59" i="44" s="1"/>
  <c r="AA46" i="33" a="1"/>
  <c r="AA46" i="33" s="1"/>
  <c r="AO68" i="44" a="1"/>
  <c r="AO68" i="44" s="1"/>
  <c r="AL46" i="33" a="1"/>
  <c r="AL46" i="33" s="1"/>
  <c r="AL45" i="33" s="1"/>
  <c r="AH75" i="41"/>
  <c r="U23" i="33" a="1"/>
  <c r="U23" i="33" s="1"/>
  <c r="AR53" i="44" a="1"/>
  <c r="AR53" i="44" s="1"/>
  <c r="Z25" i="45" a="1"/>
  <c r="Z25" i="45" s="1"/>
  <c r="AS90" i="47"/>
  <c r="AM86" i="45" a="1"/>
  <c r="AM86" i="45" s="1"/>
  <c r="AD93" i="46"/>
  <c r="V28" i="45" a="1"/>
  <c r="V28" i="45" s="1"/>
  <c r="I17" i="33" a="1"/>
  <c r="I17" i="33" s="1"/>
  <c r="E10" i="44" a="1"/>
  <c r="E10" i="44" s="1"/>
  <c r="E9" i="44" s="1"/>
  <c r="Y39" i="47"/>
  <c r="AR38" i="44" a="1"/>
  <c r="AR38" i="44" s="1"/>
  <c r="J35" i="33" a="1"/>
  <c r="J35" i="33" s="1"/>
  <c r="R58" i="45" a="1"/>
  <c r="R58" i="45" s="1"/>
  <c r="R57" i="45" s="1"/>
  <c r="AQ65" i="45" a="1"/>
  <c r="AQ65" i="45" s="1"/>
  <c r="AK92" i="33" a="1"/>
  <c r="AK92" i="33" s="1"/>
  <c r="AP46" i="44" a="1"/>
  <c r="AP46" i="44" s="1"/>
  <c r="AN58" i="41" a="1"/>
  <c r="AN58" i="41" s="1"/>
  <c r="AB61" i="44" a="1"/>
  <c r="AB61" i="44" s="1"/>
  <c r="U103" i="33" a="1"/>
  <c r="U103" i="33" s="1"/>
  <c r="L16" i="33" a="1"/>
  <c r="L16" i="33" s="1"/>
  <c r="AT72" i="43"/>
  <c r="AN55" i="47" a="1"/>
  <c r="AN55" i="47" s="1"/>
  <c r="R97" i="44" a="1"/>
  <c r="R97" i="44" s="1"/>
  <c r="T54" i="43"/>
  <c r="AO77" i="33" a="1"/>
  <c r="AO77" i="33" s="1"/>
  <c r="G52" i="45" a="1"/>
  <c r="G52" i="45" s="1"/>
  <c r="G51" i="45" s="1"/>
  <c r="AO68" i="45" a="1"/>
  <c r="AO68" i="45" s="1"/>
  <c r="I52" i="33" a="1"/>
  <c r="I52" i="33" s="1"/>
  <c r="AQ72" i="46"/>
  <c r="L24" i="46"/>
  <c r="Z68" i="45" a="1"/>
  <c r="Z68" i="45" s="1"/>
  <c r="S76" i="33" a="1"/>
  <c r="S76" i="33" s="1"/>
  <c r="AQ70" i="44" a="1"/>
  <c r="AQ70" i="44" s="1"/>
  <c r="AE65" i="45" a="1"/>
  <c r="AE65" i="45" s="1"/>
  <c r="AO41" i="46" a="1"/>
  <c r="AO41" i="46" s="1"/>
  <c r="J65" i="44" a="1"/>
  <c r="J65" i="44" s="1"/>
  <c r="P61" i="44" a="1"/>
  <c r="P61" i="44" s="1"/>
  <c r="P60" i="44" s="1"/>
  <c r="AH81" i="47"/>
  <c r="U100" i="45" a="1"/>
  <c r="U100" i="45" s="1"/>
  <c r="U99" i="45" s="1"/>
  <c r="AF43" i="44" a="1"/>
  <c r="AF43" i="44" s="1"/>
  <c r="E101" i="33" a="1"/>
  <c r="E101" i="33" s="1"/>
  <c r="C26" i="46" a="1"/>
  <c r="C26" i="46" s="1"/>
  <c r="C79" i="44" a="1"/>
  <c r="C79" i="44" s="1"/>
  <c r="A79" i="44" s="1"/>
  <c r="AO10" i="43" a="1"/>
  <c r="AO10" i="43" s="1"/>
  <c r="Z78" i="41"/>
  <c r="X99" i="47"/>
  <c r="AN59" i="47" a="1"/>
  <c r="AN59" i="47" s="1"/>
  <c r="X84" i="41"/>
  <c r="AO37" i="45" a="1"/>
  <c r="AO37" i="45" s="1"/>
  <c r="AN91" i="45" a="1"/>
  <c r="AN91" i="45" s="1"/>
  <c r="AN90" i="45" s="1"/>
  <c r="AJ101" i="44" a="1"/>
  <c r="AJ101" i="44" s="1"/>
  <c r="AF71" i="44" a="1"/>
  <c r="AF71" i="44" s="1"/>
  <c r="O16" i="33" a="1"/>
  <c r="O16" i="33" s="1"/>
  <c r="C25" i="46" a="1"/>
  <c r="C25" i="46" s="1"/>
  <c r="R83" i="45" a="1"/>
  <c r="R83" i="45" s="1"/>
  <c r="AE90" i="41"/>
  <c r="U57" i="41"/>
  <c r="AH97" i="45" a="1"/>
  <c r="AH97" i="45" s="1"/>
  <c r="AH96" i="45" s="1"/>
  <c r="I64" i="43" a="1"/>
  <c r="I64" i="43" s="1"/>
  <c r="I63" i="43" s="1"/>
  <c r="J45" i="47"/>
  <c r="V83" i="45" a="1"/>
  <c r="V83" i="45" s="1"/>
  <c r="Q93" i="46"/>
  <c r="H17" i="44" a="1"/>
  <c r="H17" i="44" s="1"/>
  <c r="S83" i="45" a="1"/>
  <c r="S83" i="45" s="1"/>
  <c r="AH52" i="33" a="1"/>
  <c r="AH52" i="33" s="1"/>
  <c r="G101" i="45" a="1"/>
  <c r="G101" i="45" s="1"/>
  <c r="AN62" i="44" a="1"/>
  <c r="AN62" i="44" s="1"/>
  <c r="G31" i="44" a="1"/>
  <c r="G31" i="44" s="1"/>
  <c r="W99" i="47"/>
  <c r="AG50" i="45" a="1"/>
  <c r="AG50" i="45" s="1"/>
  <c r="J80" i="44" a="1"/>
  <c r="J80" i="44" s="1"/>
  <c r="L82" i="33" a="1"/>
  <c r="L82" i="33" s="1"/>
  <c r="L81" i="33" s="1"/>
  <c r="AL100" i="45" a="1"/>
  <c r="AL100" i="45" s="1"/>
  <c r="AF25" i="33" a="1"/>
  <c r="AF25" i="33" s="1"/>
  <c r="AS78" i="41"/>
  <c r="AH22" i="33" a="1"/>
  <c r="AH22" i="33" s="1"/>
  <c r="J81" i="43"/>
  <c r="AB11" i="33" a="1"/>
  <c r="AB11" i="33" s="1"/>
  <c r="E40" i="44" a="1"/>
  <c r="E40" i="44" s="1"/>
  <c r="E39" i="44" s="1"/>
  <c r="N83" i="44" a="1"/>
  <c r="N83" i="44" s="1"/>
  <c r="N81" i="44" s="1"/>
  <c r="Y60" i="47"/>
  <c r="J82" i="44" a="1"/>
  <c r="J82" i="44" s="1"/>
  <c r="J81" i="44" s="1"/>
  <c r="AI60" i="47"/>
  <c r="Z94" i="33" a="1"/>
  <c r="Z94" i="33" s="1"/>
  <c r="AU103" i="47" a="1"/>
  <c r="AU103" i="47" s="1"/>
  <c r="AU102" i="47" s="1"/>
  <c r="T61" i="33" a="1"/>
  <c r="T61" i="33" s="1"/>
  <c r="AJ51" i="47"/>
  <c r="AJ35" i="44" a="1"/>
  <c r="AJ35" i="44" s="1"/>
  <c r="AJ33" i="44" s="1"/>
  <c r="C49" i="43" a="1"/>
  <c r="C49" i="43" s="1"/>
  <c r="P80" i="44" a="1"/>
  <c r="P80" i="44" s="1"/>
  <c r="AP46" i="33" a="1"/>
  <c r="AP46" i="33" s="1"/>
  <c r="AP45" i="33" s="1"/>
  <c r="AP65" i="44" a="1"/>
  <c r="AP65" i="44" s="1"/>
  <c r="AU35" i="47" a="1"/>
  <c r="AU35" i="47" s="1"/>
  <c r="AE79" i="44" a="1"/>
  <c r="AE79" i="44" s="1"/>
  <c r="AE78" i="44" s="1"/>
  <c r="AM64" i="33" a="1"/>
  <c r="AM64" i="33" s="1"/>
  <c r="AG46" i="44" a="1"/>
  <c r="AG46" i="44" s="1"/>
  <c r="C100" i="41" a="1"/>
  <c r="C100" i="41" s="1"/>
  <c r="A100" i="41" s="1"/>
  <c r="Y33" i="46"/>
  <c r="AQ32" i="33" a="1"/>
  <c r="AQ32" i="33" s="1"/>
  <c r="M16" i="33" a="1"/>
  <c r="M16" i="33" s="1"/>
  <c r="AN41" i="45" a="1"/>
  <c r="AN41" i="45" s="1"/>
  <c r="AQ88" i="33" a="1"/>
  <c r="AQ88" i="33" s="1"/>
  <c r="Y74" i="44" a="1"/>
  <c r="Y74" i="44" s="1"/>
  <c r="AN103" i="45" a="1"/>
  <c r="AN103" i="45" s="1"/>
  <c r="AN102" i="45" s="1"/>
  <c r="AJ38" i="33" a="1"/>
  <c r="AJ38" i="33" s="1"/>
  <c r="K88" i="44" a="1"/>
  <c r="K88" i="44" s="1"/>
  <c r="K87" i="44" s="1"/>
  <c r="E38" i="33" a="1"/>
  <c r="E38" i="33" s="1"/>
  <c r="AO82" i="44" a="1"/>
  <c r="AO82" i="44" s="1"/>
  <c r="AK104" i="44" a="1"/>
  <c r="AK104" i="44" s="1"/>
  <c r="AM62" i="44" a="1"/>
  <c r="AM62" i="44" s="1"/>
  <c r="AJ52" i="33" a="1"/>
  <c r="AJ52" i="33" s="1"/>
  <c r="AA77" i="44" a="1"/>
  <c r="AA77" i="44" s="1"/>
  <c r="R89" i="33" a="1"/>
  <c r="R89" i="33" s="1"/>
  <c r="AU38" i="43" a="1"/>
  <c r="AU38" i="43" s="1"/>
  <c r="AK27" i="41"/>
  <c r="G80" i="33" a="1"/>
  <c r="G80" i="33" s="1"/>
  <c r="R41" i="44" a="1"/>
  <c r="R41" i="44" s="1"/>
  <c r="N62" i="45" a="1"/>
  <c r="N62" i="45" s="1"/>
  <c r="AK71" i="33" a="1"/>
  <c r="AK71" i="33" s="1"/>
  <c r="AP86" i="33" a="1"/>
  <c r="AP86" i="33" s="1"/>
  <c r="AP10" i="44" a="1"/>
  <c r="AP10" i="44" s="1"/>
  <c r="Y93" i="43"/>
  <c r="AF81" i="43"/>
  <c r="AM83" i="45" a="1"/>
  <c r="AM83" i="45" s="1"/>
  <c r="AG31" i="33" a="1"/>
  <c r="AG31" i="33" s="1"/>
  <c r="AN74" i="43" a="1"/>
  <c r="AN74" i="43" s="1"/>
  <c r="S23" i="44" a="1"/>
  <c r="S23" i="44" s="1"/>
  <c r="AR27" i="43"/>
  <c r="AN77" i="33" a="1"/>
  <c r="AN77" i="33" s="1"/>
  <c r="AO85" i="46" a="1"/>
  <c r="AO85" i="46" s="1"/>
  <c r="C44" i="33" a="1"/>
  <c r="C44" i="33" s="1"/>
  <c r="N84" i="46"/>
  <c r="V62" i="44" a="1"/>
  <c r="V62" i="44" s="1"/>
  <c r="AL93" i="46"/>
  <c r="AE46" i="45" a="1"/>
  <c r="AE46" i="45" s="1"/>
  <c r="AQ74" i="33" a="1"/>
  <c r="AQ74" i="33" s="1"/>
  <c r="C86" i="44" a="1"/>
  <c r="C86" i="44" s="1"/>
  <c r="AJ44" i="44" a="1"/>
  <c r="AJ44" i="44" s="1"/>
  <c r="J91" i="45" a="1"/>
  <c r="J91" i="45" s="1"/>
  <c r="J90" i="45" s="1"/>
  <c r="J103" i="45" a="1"/>
  <c r="J103" i="45" s="1"/>
  <c r="AM41" i="44" a="1"/>
  <c r="AM41" i="44" s="1"/>
  <c r="AN28" i="46" a="1"/>
  <c r="AN28" i="46" s="1"/>
  <c r="AM76" i="44" a="1"/>
  <c r="AM76" i="44" s="1"/>
  <c r="P50" i="45" a="1"/>
  <c r="P50" i="45" s="1"/>
  <c r="K39" i="43"/>
  <c r="S34" i="44" a="1"/>
  <c r="S34" i="44" s="1"/>
  <c r="S33" i="44" s="1"/>
  <c r="AO91" i="45" a="1"/>
  <c r="AO91" i="45" s="1"/>
  <c r="AD73" i="45" a="1"/>
  <c r="AD73" i="45" s="1"/>
  <c r="AO64" i="47" a="1"/>
  <c r="AO64" i="47" s="1"/>
  <c r="AV23" i="47" a="1"/>
  <c r="AV23" i="47" s="1"/>
  <c r="W89" i="45" a="1"/>
  <c r="W89" i="45" s="1"/>
  <c r="C20" i="47" a="1"/>
  <c r="C20" i="47" s="1"/>
  <c r="T21" i="41"/>
  <c r="AO44" i="45" a="1"/>
  <c r="AO44" i="45" s="1"/>
  <c r="AO95" i="44" a="1"/>
  <c r="AO95" i="44" s="1"/>
  <c r="C92" i="47" a="1"/>
  <c r="C92" i="47" s="1"/>
  <c r="R29" i="33" a="1"/>
  <c r="R29" i="33" s="1"/>
  <c r="AF83" i="33" a="1"/>
  <c r="AF83" i="33" s="1"/>
  <c r="S80" i="44" a="1"/>
  <c r="S80" i="44" s="1"/>
  <c r="S78" i="44" s="1"/>
  <c r="Z38" i="45" a="1"/>
  <c r="Z38" i="45" s="1"/>
  <c r="AA29" i="44" a="1"/>
  <c r="AA29" i="44" s="1"/>
  <c r="L74" i="45" a="1"/>
  <c r="L74" i="45" s="1"/>
  <c r="T85" i="44" a="1"/>
  <c r="T85" i="44" s="1"/>
  <c r="L33" i="46"/>
  <c r="AV56" i="41" a="1"/>
  <c r="AV56" i="41" s="1"/>
  <c r="AN53" i="41" a="1"/>
  <c r="AN53" i="41" s="1"/>
  <c r="AN51" i="41" s="1"/>
  <c r="AO67" i="33" a="1"/>
  <c r="AO67" i="33" s="1"/>
  <c r="AN20" i="43" a="1"/>
  <c r="AN20" i="43" s="1"/>
  <c r="G74" i="45" a="1"/>
  <c r="G74" i="45" s="1"/>
  <c r="C61" i="44" a="1"/>
  <c r="C61" i="44" s="1"/>
  <c r="A61" i="44" s="1"/>
  <c r="Q43" i="45" a="1"/>
  <c r="Q43" i="45" s="1"/>
  <c r="Q42" i="45" s="1"/>
  <c r="AO41" i="41" a="1"/>
  <c r="AO41" i="41" s="1"/>
  <c r="M61" i="44" a="1"/>
  <c r="M61" i="44" s="1"/>
  <c r="M60" i="44" s="1"/>
  <c r="AH27" i="47"/>
  <c r="AV22" i="41" a="1"/>
  <c r="AV22" i="41" s="1"/>
  <c r="F77" i="33" a="1"/>
  <c r="F77" i="33" s="1"/>
  <c r="S101" i="44" a="1"/>
  <c r="S101" i="44" s="1"/>
  <c r="S62" i="44" a="1"/>
  <c r="S62" i="44" s="1"/>
  <c r="M22" i="33" a="1"/>
  <c r="M22" i="33" s="1"/>
  <c r="AV89" i="47" a="1"/>
  <c r="AV89" i="47" s="1"/>
  <c r="AC65" i="44" a="1"/>
  <c r="AC65" i="44" s="1"/>
  <c r="S10" i="45" a="1"/>
  <c r="S10" i="45" s="1"/>
  <c r="AD31" i="33" a="1"/>
  <c r="AD31" i="33" s="1"/>
  <c r="AD30" i="33" s="1"/>
  <c r="N27" i="43"/>
  <c r="AQ63" i="43"/>
  <c r="AB70" i="33" a="1"/>
  <c r="AB70" i="33" s="1"/>
  <c r="J77" i="45" a="1"/>
  <c r="J77" i="45" s="1"/>
  <c r="C43" i="45" a="1"/>
  <c r="C43" i="45" s="1"/>
  <c r="A43" i="45" s="1"/>
  <c r="E101" i="45" a="1"/>
  <c r="E101" i="45" s="1"/>
  <c r="AD73" i="33" a="1"/>
  <c r="AD73" i="33" s="1"/>
  <c r="AD72" i="33" s="1"/>
  <c r="P11" i="45" a="1"/>
  <c r="P11" i="45" s="1"/>
  <c r="C10" i="46" a="1"/>
  <c r="C10" i="46" s="1"/>
  <c r="AK23" i="44" a="1"/>
  <c r="AK23" i="44" s="1"/>
  <c r="AK21" i="44" s="1"/>
  <c r="AV50" i="43" a="1"/>
  <c r="AV50" i="43" s="1"/>
  <c r="AF58" i="33" a="1"/>
  <c r="AF58" i="33" s="1"/>
  <c r="U48" i="47"/>
  <c r="U95" i="44" a="1"/>
  <c r="U95" i="44" s="1"/>
  <c r="AU86" i="46" a="1"/>
  <c r="AU86" i="46" s="1"/>
  <c r="R77" i="45" a="1"/>
  <c r="R77" i="45" s="1"/>
  <c r="Z55" i="45" a="1"/>
  <c r="Z55" i="45" s="1"/>
  <c r="Z54" i="45" s="1"/>
  <c r="I22" i="44" a="1"/>
  <c r="I22" i="44" s="1"/>
  <c r="Z91" i="33" a="1"/>
  <c r="Z91" i="33" s="1"/>
  <c r="Z55" i="33" a="1"/>
  <c r="Z55" i="33" s="1"/>
  <c r="S30" i="43"/>
  <c r="M25" i="44" a="1"/>
  <c r="M25" i="44" s="1"/>
  <c r="M24" i="44" s="1"/>
  <c r="X43" i="33" a="1"/>
  <c r="X43" i="33" s="1"/>
  <c r="X16" i="44" a="1"/>
  <c r="X16" i="44" s="1"/>
  <c r="C10" i="45" a="1"/>
  <c r="C10" i="45" s="1"/>
  <c r="C47" i="46" a="1"/>
  <c r="C47" i="46" s="1"/>
  <c r="AJ24" i="43"/>
  <c r="AE25" i="45" a="1"/>
  <c r="AE25" i="45" s="1"/>
  <c r="AC73" i="44" a="1"/>
  <c r="AC73" i="44" s="1"/>
  <c r="AC72" i="44" s="1"/>
  <c r="AS33" i="43"/>
  <c r="P15" i="46"/>
  <c r="AL59" i="33" a="1"/>
  <c r="AL59" i="33" s="1"/>
  <c r="T84" i="43"/>
  <c r="Z101" i="44" a="1"/>
  <c r="Z101" i="44" s="1"/>
  <c r="Y104" i="44" a="1"/>
  <c r="Y104" i="44" s="1"/>
  <c r="AF22" i="33" a="1"/>
  <c r="AF22" i="33" s="1"/>
  <c r="AQ66" i="43"/>
  <c r="AG41" i="45" a="1"/>
  <c r="AG41" i="45" s="1"/>
  <c r="AN52" i="33" a="1"/>
  <c r="AN52" i="33" s="1"/>
  <c r="AN51" i="33" s="1"/>
  <c r="R23" i="33" a="1"/>
  <c r="R23" i="33" s="1"/>
  <c r="L79" i="33" a="1"/>
  <c r="L79" i="33" s="1"/>
  <c r="AC69" i="47"/>
  <c r="AJ10" i="44" a="1"/>
  <c r="AJ10" i="44" s="1"/>
  <c r="F86" i="45" a="1"/>
  <c r="F86" i="45" s="1"/>
  <c r="S92" i="33" a="1"/>
  <c r="S92" i="33" s="1"/>
  <c r="V100" i="33" a="1"/>
  <c r="V100" i="33" s="1"/>
  <c r="AT51" i="47"/>
  <c r="AJ65" i="44" a="1"/>
  <c r="AJ65" i="44" s="1"/>
  <c r="AF74" i="33" a="1"/>
  <c r="AF74" i="33" s="1"/>
  <c r="AE73" i="33" a="1"/>
  <c r="AE73" i="33" s="1"/>
  <c r="M33" i="47"/>
  <c r="Q103" i="45" a="1"/>
  <c r="Q103" i="45" s="1"/>
  <c r="AF54" i="47"/>
  <c r="AN85" i="43" a="1"/>
  <c r="AN85" i="43" s="1"/>
  <c r="AR101" i="44" a="1"/>
  <c r="AR101" i="44" s="1"/>
  <c r="C95" i="43" a="1"/>
  <c r="C95" i="43" s="1"/>
  <c r="A94" i="43" s="1"/>
  <c r="H58" i="44" a="1"/>
  <c r="H58" i="44" s="1"/>
  <c r="H57" i="44" s="1"/>
  <c r="U63" i="41"/>
  <c r="AE62" i="45" a="1"/>
  <c r="AE62" i="45" s="1"/>
  <c r="AK22" i="45" a="1"/>
  <c r="AK22" i="45" s="1"/>
  <c r="M26" i="33" a="1"/>
  <c r="M26" i="33" s="1"/>
  <c r="AM33" i="43"/>
  <c r="AE103" i="33" a="1"/>
  <c r="AE103" i="33" s="1"/>
  <c r="AE102" i="33" s="1"/>
  <c r="O97" i="44" a="1"/>
  <c r="O97" i="44" s="1"/>
  <c r="O96" i="44" s="1"/>
  <c r="AQ54" i="41"/>
  <c r="E50" i="45" a="1"/>
  <c r="E50" i="45" s="1"/>
  <c r="I37" i="45" a="1"/>
  <c r="I37" i="45" s="1"/>
  <c r="I36" i="45" s="1"/>
  <c r="AJ69" i="47"/>
  <c r="AG41" i="33" a="1"/>
  <c r="AG41" i="33" s="1"/>
  <c r="F103" i="33" a="1"/>
  <c r="F103" i="33" s="1"/>
  <c r="M76" i="33" a="1"/>
  <c r="M76" i="33" s="1"/>
  <c r="Y45" i="46"/>
  <c r="M65" i="33" a="1"/>
  <c r="M65" i="33" s="1"/>
  <c r="G49" i="44" a="1"/>
  <c r="G49" i="44" s="1"/>
  <c r="P31" i="33" a="1"/>
  <c r="P31" i="33" s="1"/>
  <c r="AN76" i="33" a="1"/>
  <c r="AN76" i="33" s="1"/>
  <c r="AB34" i="44" a="1"/>
  <c r="AB34" i="44" s="1"/>
  <c r="AC89" i="44" a="1"/>
  <c r="AC89" i="44" s="1"/>
  <c r="AN20" i="41" a="1"/>
  <c r="AN20" i="41" s="1"/>
  <c r="S82" i="45" a="1"/>
  <c r="S82" i="45" s="1"/>
  <c r="AR91" i="45" a="1"/>
  <c r="AR91" i="45" s="1"/>
  <c r="AH19" i="33" a="1"/>
  <c r="AH19" i="33" s="1"/>
  <c r="AH18" i="33" s="1"/>
  <c r="H103" i="45" a="1"/>
  <c r="H103" i="45" s="1"/>
  <c r="AR45" i="43"/>
  <c r="AN88" i="44" a="1"/>
  <c r="AN88" i="44" s="1"/>
  <c r="AN87" i="44" s="1"/>
  <c r="AF90" i="46"/>
  <c r="O75" i="43"/>
  <c r="Y93" i="33"/>
  <c r="AM15" i="46"/>
  <c r="A61" i="45"/>
  <c r="AQ60" i="33"/>
  <c r="AR27" i="46"/>
  <c r="AN42" i="47"/>
  <c r="AJ84" i="41"/>
  <c r="A78" i="42"/>
  <c r="A80" i="42"/>
  <c r="X24" i="44"/>
  <c r="J84" i="47"/>
  <c r="L15" i="45"/>
  <c r="R27" i="44"/>
  <c r="L51" i="47"/>
  <c r="T48" i="46"/>
  <c r="N24" i="45"/>
  <c r="N57" i="45"/>
  <c r="AQ36" i="41"/>
  <c r="M63" i="43"/>
  <c r="AD30" i="41"/>
  <c r="X9" i="44"/>
  <c r="A16" i="33"/>
  <c r="AD57" i="47"/>
  <c r="S87" i="45"/>
  <c r="AA75" i="46"/>
  <c r="C61" i="43" a="1"/>
  <c r="C61" i="43" s="1"/>
  <c r="L36" i="47"/>
  <c r="X37" i="33" a="1"/>
  <c r="X37" i="33" s="1"/>
  <c r="X36" i="33" s="1"/>
  <c r="S49" i="45" a="1"/>
  <c r="S49" i="45" s="1"/>
  <c r="AG101" i="45" a="1"/>
  <c r="AG101" i="45" s="1"/>
  <c r="O81" i="47"/>
  <c r="AV73" i="47" a="1"/>
  <c r="AV73" i="47" s="1"/>
  <c r="AV72" i="47" s="1"/>
  <c r="K93" i="41"/>
  <c r="AE35" i="45" a="1"/>
  <c r="AE35" i="45" s="1"/>
  <c r="AT57" i="46"/>
  <c r="AM85" i="45" a="1"/>
  <c r="AM85" i="45" s="1"/>
  <c r="I44" i="46" a="1"/>
  <c r="I44" i="46" s="1"/>
  <c r="V10" i="44" a="1"/>
  <c r="V10" i="44" s="1"/>
  <c r="AL72" i="43"/>
  <c r="AO71" i="44" a="1"/>
  <c r="AO71" i="44" s="1"/>
  <c r="X85" i="45" a="1"/>
  <c r="X85" i="45" s="1"/>
  <c r="C56" i="41" a="1"/>
  <c r="C56" i="41" s="1"/>
  <c r="AK80" i="33" a="1"/>
  <c r="AK80" i="33" s="1"/>
  <c r="AI66" i="46"/>
  <c r="AB101" i="33" a="1"/>
  <c r="AB101" i="33" s="1"/>
  <c r="I43" i="41" a="1"/>
  <c r="I43" i="41" s="1"/>
  <c r="I42" i="41" s="1"/>
  <c r="AG101" i="44" a="1"/>
  <c r="AG101" i="44" s="1"/>
  <c r="L49" i="45" a="1"/>
  <c r="L49" i="45" s="1"/>
  <c r="AK36" i="43"/>
  <c r="S49" i="44" a="1"/>
  <c r="S49" i="44" s="1"/>
  <c r="S48" i="44" s="1"/>
  <c r="G32" i="45" a="1"/>
  <c r="G32" i="45" s="1"/>
  <c r="J53" i="33" a="1"/>
  <c r="J53" i="33" s="1"/>
  <c r="AP90" i="47"/>
  <c r="AM54" i="46"/>
  <c r="AI56" i="44" a="1"/>
  <c r="AI56" i="44" s="1"/>
  <c r="AJ24" i="47"/>
  <c r="J52" i="44" a="1"/>
  <c r="J52" i="44" s="1"/>
  <c r="AK84" i="43"/>
  <c r="AK39" i="47"/>
  <c r="AN49" i="45" a="1"/>
  <c r="AN49" i="45" s="1"/>
  <c r="AN48" i="45" s="1"/>
  <c r="L57" i="46"/>
  <c r="V100" i="44" a="1"/>
  <c r="V100" i="44" s="1"/>
  <c r="AN62" i="41" a="1"/>
  <c r="AN62" i="41" s="1"/>
  <c r="L69" i="43"/>
  <c r="AB53" i="44" a="1"/>
  <c r="AB53" i="44" s="1"/>
  <c r="J97" i="44" a="1"/>
  <c r="J97" i="44" s="1"/>
  <c r="J96" i="44" s="1"/>
  <c r="AP74" i="33" a="1"/>
  <c r="AP74" i="33" s="1"/>
  <c r="I70" i="43" a="1"/>
  <c r="I70" i="43" s="1"/>
  <c r="I69" i="43" s="1"/>
  <c r="AG65" i="44" a="1"/>
  <c r="AG65" i="44" s="1"/>
  <c r="U73" i="33" a="1"/>
  <c r="U73" i="33" s="1"/>
  <c r="AI70" i="45" a="1"/>
  <c r="AI70" i="45" s="1"/>
  <c r="AI69" i="45" s="1"/>
  <c r="V41" i="33" a="1"/>
  <c r="V41" i="33" s="1"/>
  <c r="AA47" i="44" a="1"/>
  <c r="AA47" i="44" s="1"/>
  <c r="S89" i="44" a="1"/>
  <c r="S89" i="44" s="1"/>
  <c r="M98" i="45" a="1"/>
  <c r="M98" i="45" s="1"/>
  <c r="R86" i="45" a="1"/>
  <c r="R86" i="45" s="1"/>
  <c r="L72" i="47"/>
  <c r="C26" i="43" a="1"/>
  <c r="C26" i="43" s="1"/>
  <c r="AA38" i="45" a="1"/>
  <c r="AA38" i="45" s="1"/>
  <c r="AO89" i="47" a="1"/>
  <c r="AO89" i="47" s="1"/>
  <c r="Q29" i="44" a="1"/>
  <c r="Q29" i="44" s="1"/>
  <c r="M9" i="41"/>
  <c r="X63" i="47"/>
  <c r="AM68" i="45" a="1"/>
  <c r="AM68" i="45" s="1"/>
  <c r="AO85" i="43" a="1"/>
  <c r="AO85" i="43" s="1"/>
  <c r="AN70" i="41" a="1"/>
  <c r="AN70" i="41" s="1"/>
  <c r="AG80" i="33" a="1"/>
  <c r="AG80" i="33" s="1"/>
  <c r="K47" i="45" a="1"/>
  <c r="K47" i="45" s="1"/>
  <c r="AK92" i="45" a="1"/>
  <c r="AK92" i="45" s="1"/>
  <c r="AH34" i="45" a="1"/>
  <c r="AH34" i="45" s="1"/>
  <c r="AH33" i="45" s="1"/>
  <c r="AM65" i="44" a="1"/>
  <c r="AM65" i="44" s="1"/>
  <c r="P99" i="47"/>
  <c r="M11" i="44" a="1"/>
  <c r="M11" i="44" s="1"/>
  <c r="AB87" i="47"/>
  <c r="AN74" i="46" a="1"/>
  <c r="AN74" i="46" s="1"/>
  <c r="AQ18" i="46"/>
  <c r="AN38" i="46" a="1"/>
  <c r="AN38" i="46" s="1"/>
  <c r="G103" i="45" a="1"/>
  <c r="G103" i="45" s="1"/>
  <c r="AJ57" i="46"/>
  <c r="E95" i="45" a="1"/>
  <c r="E95" i="45" s="1"/>
  <c r="AI34" i="33" a="1"/>
  <c r="AI34" i="33" s="1"/>
  <c r="H85" i="44" a="1"/>
  <c r="H85" i="44" s="1"/>
  <c r="V87" i="46"/>
  <c r="AA44" i="45" a="1"/>
  <c r="AA44" i="45" s="1"/>
  <c r="E20" i="44" a="1"/>
  <c r="E20" i="44" s="1"/>
  <c r="P17" i="33" a="1"/>
  <c r="P17" i="33" s="1"/>
  <c r="F55" i="33" a="1"/>
  <c r="F55" i="33" s="1"/>
  <c r="AJ22" i="44" a="1"/>
  <c r="AJ22" i="44" s="1"/>
  <c r="AJ21" i="44" s="1"/>
  <c r="C85" i="45" a="1"/>
  <c r="C85" i="45" s="1"/>
  <c r="A85" i="45" s="1"/>
  <c r="AE38" i="45" a="1"/>
  <c r="AE38" i="45" s="1"/>
  <c r="AN25" i="46" a="1"/>
  <c r="AN25" i="46" s="1"/>
  <c r="AN24" i="46" s="1"/>
  <c r="AP34" i="45" a="1"/>
  <c r="AP34" i="45" s="1"/>
  <c r="H98" i="33" a="1"/>
  <c r="H98" i="33" s="1"/>
  <c r="AO49" i="47" a="1"/>
  <c r="AO49" i="47" s="1"/>
  <c r="T95" i="45" a="1"/>
  <c r="T95" i="45" s="1"/>
  <c r="L22" i="44" a="1"/>
  <c r="L22" i="44" s="1"/>
  <c r="W26" i="33" a="1"/>
  <c r="W26" i="33" s="1"/>
  <c r="AF68" i="45" a="1"/>
  <c r="AF68" i="45" s="1"/>
  <c r="I94" i="47" a="1"/>
  <c r="I94" i="47" s="1"/>
  <c r="AR16" i="44" a="1"/>
  <c r="AR16" i="44" s="1"/>
  <c r="AB86" i="45" a="1"/>
  <c r="AB86" i="45" s="1"/>
  <c r="K24" i="41"/>
  <c r="AO89" i="41" a="1"/>
  <c r="AO89" i="41" s="1"/>
  <c r="AF18" i="41"/>
  <c r="L59" i="33" a="1"/>
  <c r="L59" i="33" s="1"/>
  <c r="AA43" i="33" a="1"/>
  <c r="AA43" i="33" s="1"/>
  <c r="AH46" i="44" a="1"/>
  <c r="AH46" i="44" s="1"/>
  <c r="V16" i="33" a="1"/>
  <c r="V16" i="33" s="1"/>
  <c r="V15" i="33" s="1"/>
  <c r="L78" i="41"/>
  <c r="AA27" i="43"/>
  <c r="AL101" i="44" a="1"/>
  <c r="AL101" i="44" s="1"/>
  <c r="AO53" i="43" a="1"/>
  <c r="AO53" i="43" s="1"/>
  <c r="AM35" i="33" a="1"/>
  <c r="AM35" i="33" s="1"/>
  <c r="L97" i="44" a="1"/>
  <c r="L97" i="44" s="1"/>
  <c r="AE66" i="46"/>
  <c r="S53" i="44" a="1"/>
  <c r="S53" i="44" s="1"/>
  <c r="C86" i="46" a="1"/>
  <c r="C86" i="46" s="1"/>
  <c r="K26" i="44" a="1"/>
  <c r="K26" i="44" s="1"/>
  <c r="AA59" i="45" a="1"/>
  <c r="AA59" i="45" s="1"/>
  <c r="M31" i="33" a="1"/>
  <c r="M31" i="33" s="1"/>
  <c r="X67" i="33" a="1"/>
  <c r="X67" i="33" s="1"/>
  <c r="AG47" i="44" a="1"/>
  <c r="AG47" i="44" s="1"/>
  <c r="AN62" i="47" a="1"/>
  <c r="AN62" i="47" s="1"/>
  <c r="P86" i="33" a="1"/>
  <c r="P86" i="33" s="1"/>
  <c r="AB40" i="33" a="1"/>
  <c r="AB40" i="33" s="1"/>
  <c r="AB39" i="33" s="1"/>
  <c r="AJ59" i="45" a="1"/>
  <c r="AJ59" i="45" s="1"/>
  <c r="AB37" i="45" a="1"/>
  <c r="AB37" i="45" s="1"/>
  <c r="G83" i="45" a="1"/>
  <c r="G83" i="45" s="1"/>
  <c r="AJ84" i="47"/>
  <c r="AN43" i="43" a="1"/>
  <c r="AN43" i="43" s="1"/>
  <c r="R16" i="45" a="1"/>
  <c r="R16" i="45" s="1"/>
  <c r="AN56" i="43" a="1"/>
  <c r="AN56" i="43" s="1"/>
  <c r="N17" i="33" a="1"/>
  <c r="N17" i="33" s="1"/>
  <c r="AR98" i="33" a="1"/>
  <c r="AR98" i="33" s="1"/>
  <c r="AK62" i="44" a="1"/>
  <c r="AK62" i="44" s="1"/>
  <c r="I64" i="33" a="1"/>
  <c r="I64" i="33" s="1"/>
  <c r="AU44" i="43" a="1"/>
  <c r="AU44" i="43" s="1"/>
  <c r="V52" i="33" a="1"/>
  <c r="V52" i="33" s="1"/>
  <c r="AA28" i="44" a="1"/>
  <c r="AA28" i="44" s="1"/>
  <c r="AU88" i="47" a="1"/>
  <c r="AU88" i="47" s="1"/>
  <c r="J60" i="43"/>
  <c r="AJ97" i="33" a="1"/>
  <c r="AJ97" i="33" s="1"/>
  <c r="AJ96" i="33" s="1"/>
  <c r="P34" i="33" a="1"/>
  <c r="P34" i="33" s="1"/>
  <c r="AV29" i="46" a="1"/>
  <c r="AV29" i="46" s="1"/>
  <c r="T70" i="45" a="1"/>
  <c r="T70" i="45" s="1"/>
  <c r="AP11" i="33" a="1"/>
  <c r="AP11" i="33" s="1"/>
  <c r="AD18" i="43"/>
  <c r="L29" i="33" a="1"/>
  <c r="L29" i="33" s="1"/>
  <c r="P45" i="41"/>
  <c r="AI79" i="45" a="1"/>
  <c r="AI79" i="45" s="1"/>
  <c r="AD16" i="33" a="1"/>
  <c r="AD16" i="33" s="1"/>
  <c r="Q36" i="46"/>
  <c r="AP85" i="45" a="1"/>
  <c r="AP85" i="45" s="1"/>
  <c r="E86" i="45" a="1"/>
  <c r="E86" i="45" s="1"/>
  <c r="AO56" i="33" a="1"/>
  <c r="AO56" i="33" s="1"/>
  <c r="AK23" i="45" a="1"/>
  <c r="AK23" i="45" s="1"/>
  <c r="R71" i="33" a="1"/>
  <c r="R71" i="33" s="1"/>
  <c r="P47" i="45" a="1"/>
  <c r="P47" i="45" s="1"/>
  <c r="P45" i="45" s="1"/>
  <c r="AR73" i="44" a="1"/>
  <c r="AR73" i="44" s="1"/>
  <c r="W55" i="33" a="1"/>
  <c r="W55" i="33" s="1"/>
  <c r="W54" i="33" s="1"/>
  <c r="M53" i="45" a="1"/>
  <c r="M53" i="45" s="1"/>
  <c r="W86" i="44" a="1"/>
  <c r="W86" i="44" s="1"/>
  <c r="T62" i="33" a="1"/>
  <c r="T62" i="33" s="1"/>
  <c r="AF11" i="45" a="1"/>
  <c r="AF11" i="45" s="1"/>
  <c r="AN59" i="33" a="1"/>
  <c r="AN59" i="33" s="1"/>
  <c r="M36" i="43"/>
  <c r="AQ76" i="33" a="1"/>
  <c r="AQ76" i="33" s="1"/>
  <c r="E52" i="33" a="1"/>
  <c r="E52" i="33" s="1"/>
  <c r="E51" i="33" s="1"/>
  <c r="AF50" i="44" a="1"/>
  <c r="AF50" i="44" s="1"/>
  <c r="G23" i="45" a="1"/>
  <c r="G23" i="45" s="1"/>
  <c r="Z26" i="33" a="1"/>
  <c r="Z26" i="33" s="1"/>
  <c r="AN80" i="43" a="1"/>
  <c r="AN80" i="43" s="1"/>
  <c r="AC46" i="44" a="1"/>
  <c r="AC46" i="44" s="1"/>
  <c r="AE88" i="44" a="1"/>
  <c r="AE88" i="44" s="1"/>
  <c r="AE87" i="44" s="1"/>
  <c r="AN37" i="45" a="1"/>
  <c r="AN37" i="45" s="1"/>
  <c r="C71" i="44" a="1"/>
  <c r="C71" i="44" s="1"/>
  <c r="Q78" i="46"/>
  <c r="AB20" i="45" a="1"/>
  <c r="AB20" i="45" s="1"/>
  <c r="Z24" i="47"/>
  <c r="AQ87" i="43"/>
  <c r="AL68" i="33" a="1"/>
  <c r="AL68" i="33" s="1"/>
  <c r="E46" i="44" a="1"/>
  <c r="E46" i="44" s="1"/>
  <c r="E45" i="44" s="1"/>
  <c r="AL51" i="46"/>
  <c r="O41" i="44" a="1"/>
  <c r="O41" i="44" s="1"/>
  <c r="AF19" i="44" a="1"/>
  <c r="AF19" i="44" s="1"/>
  <c r="AF18" i="44" s="1"/>
  <c r="G73" i="33" a="1"/>
  <c r="G73" i="33" s="1"/>
  <c r="G72" i="33" s="1"/>
  <c r="AO88" i="33" a="1"/>
  <c r="AO88" i="33" s="1"/>
  <c r="AO87" i="33" s="1"/>
  <c r="V89" i="45" a="1"/>
  <c r="V89" i="45" s="1"/>
  <c r="AN22" i="45" a="1"/>
  <c r="AN22" i="45" s="1"/>
  <c r="AN21" i="45" s="1"/>
  <c r="W58" i="44" a="1"/>
  <c r="W58" i="44" s="1"/>
  <c r="AU73" i="47" a="1"/>
  <c r="AU73" i="47" s="1"/>
  <c r="AU72" i="47" s="1"/>
  <c r="Y88" i="44" a="1"/>
  <c r="Y88" i="44" s="1"/>
  <c r="Z60" i="46"/>
  <c r="Y54" i="46"/>
  <c r="AD46" i="45" a="1"/>
  <c r="AD46" i="45" s="1"/>
  <c r="AJ40" i="45" a="1"/>
  <c r="AJ40" i="45" s="1"/>
  <c r="W93" i="41"/>
  <c r="W85" i="33" a="1"/>
  <c r="W85" i="33" s="1"/>
  <c r="W84" i="33" s="1"/>
  <c r="E55" i="44" a="1"/>
  <c r="E55" i="44" s="1"/>
  <c r="I55" i="46" a="1"/>
  <c r="I55" i="46" s="1"/>
  <c r="I54" i="46" s="1"/>
  <c r="R19" i="44" a="1"/>
  <c r="R19" i="44" s="1"/>
  <c r="K52" i="33" a="1"/>
  <c r="K52" i="33" s="1"/>
  <c r="K51" i="33" s="1"/>
  <c r="X65" i="33" a="1"/>
  <c r="X65" i="33" s="1"/>
  <c r="N31" i="44" a="1"/>
  <c r="N31" i="44" s="1"/>
  <c r="AM64" i="45" a="1"/>
  <c r="AM64" i="45" s="1"/>
  <c r="AM63" i="45" s="1"/>
  <c r="AG104" i="44" a="1"/>
  <c r="AG104" i="44" s="1"/>
  <c r="AG102" i="44" s="1"/>
  <c r="AJ21" i="47"/>
  <c r="Z15" i="43"/>
  <c r="S52" i="44" a="1"/>
  <c r="S52" i="44" s="1"/>
  <c r="AR76" i="45" a="1"/>
  <c r="AR76" i="45" s="1"/>
  <c r="AR75" i="45" s="1"/>
  <c r="AO32" i="46" a="1"/>
  <c r="AO32" i="46" s="1"/>
  <c r="AU73" i="46" a="1"/>
  <c r="AU73" i="46" s="1"/>
  <c r="AU72" i="46" s="1"/>
  <c r="W37" i="33" a="1"/>
  <c r="W37" i="33" s="1"/>
  <c r="W36" i="33" s="1"/>
  <c r="J65" i="45" a="1"/>
  <c r="J65" i="45" s="1"/>
  <c r="AC92" i="33" a="1"/>
  <c r="AC92" i="33" s="1"/>
  <c r="AE74" i="44" a="1"/>
  <c r="AE74" i="44" s="1"/>
  <c r="AE72" i="44" s="1"/>
  <c r="Y22" i="44" a="1"/>
  <c r="Y22" i="44" s="1"/>
  <c r="Y21" i="44" s="1"/>
  <c r="AG21" i="47"/>
  <c r="Q34" i="45" a="1"/>
  <c r="Q34" i="45" s="1"/>
  <c r="AN25" i="47" a="1"/>
  <c r="AN25" i="47" s="1"/>
  <c r="AN24" i="47" s="1"/>
  <c r="R53" i="45" a="1"/>
  <c r="R53" i="45" s="1"/>
  <c r="AS72" i="41"/>
  <c r="U92" i="33" a="1"/>
  <c r="U92" i="33" s="1"/>
  <c r="AN70" i="43" a="1"/>
  <c r="AN70" i="43" s="1"/>
  <c r="AC85" i="45" a="1"/>
  <c r="AC85" i="45" s="1"/>
  <c r="AC84" i="45" s="1"/>
  <c r="P82" i="45" a="1"/>
  <c r="P82" i="45" s="1"/>
  <c r="P81" i="45" s="1"/>
  <c r="Z83" i="45" a="1"/>
  <c r="Z83" i="45" s="1"/>
  <c r="AG86" i="44" a="1"/>
  <c r="AG86" i="44" s="1"/>
  <c r="Q91" i="44" a="1"/>
  <c r="Q91" i="44" s="1"/>
  <c r="Q90" i="44" s="1"/>
  <c r="AB56" i="44" a="1"/>
  <c r="AB56" i="44" s="1"/>
  <c r="J90" i="47"/>
  <c r="AF81" i="47"/>
  <c r="AP101" i="45" a="1"/>
  <c r="AP101" i="45" s="1"/>
  <c r="X48" i="43"/>
  <c r="H56" i="45" a="1"/>
  <c r="H56" i="45" s="1"/>
  <c r="O68" i="45" a="1"/>
  <c r="O68" i="45" s="1"/>
  <c r="AK104" i="45" a="1"/>
  <c r="AK104" i="45" s="1"/>
  <c r="I49" i="47" a="1"/>
  <c r="I49" i="47" s="1"/>
  <c r="I48" i="47" s="1"/>
  <c r="AB17" i="44" a="1"/>
  <c r="AB17" i="44" s="1"/>
  <c r="R86" i="33" a="1"/>
  <c r="R86" i="33" s="1"/>
  <c r="S103" i="45" a="1"/>
  <c r="S103" i="45" s="1"/>
  <c r="AM50" i="44" a="1"/>
  <c r="AM50" i="44" s="1"/>
  <c r="C32" i="47" a="1"/>
  <c r="C32" i="47" s="1"/>
  <c r="R49" i="33" a="1"/>
  <c r="R49" i="33" s="1"/>
  <c r="W31" i="44" a="1"/>
  <c r="W31" i="44" s="1"/>
  <c r="AM69" i="47"/>
  <c r="X41" i="45" a="1"/>
  <c r="X41" i="45" s="1"/>
  <c r="O38" i="45" a="1"/>
  <c r="O38" i="45" s="1"/>
  <c r="R49" i="44" a="1"/>
  <c r="R49" i="44" s="1"/>
  <c r="AN98" i="44" a="1"/>
  <c r="AN98" i="44" s="1"/>
  <c r="W67" i="45" a="1"/>
  <c r="W67" i="45" s="1"/>
  <c r="AC19" i="45" a="1"/>
  <c r="AC19" i="45" s="1"/>
  <c r="AN100" i="33" a="1"/>
  <c r="AN100" i="33" s="1"/>
  <c r="AN99" i="33" s="1"/>
  <c r="AR45" i="41"/>
  <c r="AC20" i="45" a="1"/>
  <c r="AC20" i="45" s="1"/>
  <c r="S84" i="41"/>
  <c r="AN65" i="47" a="1"/>
  <c r="AN65" i="47" s="1"/>
  <c r="U67" i="44" a="1"/>
  <c r="U67" i="44" s="1"/>
  <c r="E86" i="33" a="1"/>
  <c r="E86" i="33" s="1"/>
  <c r="AJ101" i="45" a="1"/>
  <c r="AJ101" i="45" s="1"/>
  <c r="AB98" i="44" a="1"/>
  <c r="AB98" i="44" s="1"/>
  <c r="W27" i="41"/>
  <c r="Z71" i="45" a="1"/>
  <c r="Z71" i="45" s="1"/>
  <c r="S94" i="44" a="1"/>
  <c r="S94" i="44" s="1"/>
  <c r="AR59" i="33" a="1"/>
  <c r="AR59" i="33" s="1"/>
  <c r="AR57" i="33" s="1"/>
  <c r="AU10" i="46" a="1"/>
  <c r="AU10" i="46" s="1"/>
  <c r="AM42" i="46"/>
  <c r="AG56" i="45" a="1"/>
  <c r="AG56" i="45" s="1"/>
  <c r="AK73" i="33" a="1"/>
  <c r="AK73" i="33" s="1"/>
  <c r="AL20" i="45" a="1"/>
  <c r="AL20" i="45" s="1"/>
  <c r="AN26" i="33" a="1"/>
  <c r="AN26" i="33" s="1"/>
  <c r="AJ84" i="43"/>
  <c r="AM25" i="45" a="1"/>
  <c r="AM25" i="45" s="1"/>
  <c r="AR22" i="44" a="1"/>
  <c r="AR22" i="44" s="1"/>
  <c r="AR21" i="44" s="1"/>
  <c r="S44" i="33" a="1"/>
  <c r="S44" i="33" s="1"/>
  <c r="AQ104" i="45" a="1"/>
  <c r="AQ104" i="45" s="1"/>
  <c r="AQ102" i="45" s="1"/>
  <c r="AV53" i="41" a="1"/>
  <c r="AV53" i="41" s="1"/>
  <c r="C94" i="33" a="1"/>
  <c r="C94" i="33" s="1"/>
  <c r="A94" i="33" s="1"/>
  <c r="AP23" i="44" a="1"/>
  <c r="AP23" i="44" s="1"/>
  <c r="I94" i="44" a="1"/>
  <c r="I94" i="44" s="1"/>
  <c r="I93" i="44" s="1"/>
  <c r="AO20" i="43" a="1"/>
  <c r="AO20" i="43" s="1"/>
  <c r="AO88" i="47" a="1"/>
  <c r="AO88" i="47" s="1"/>
  <c r="H11" i="33" a="1"/>
  <c r="H11" i="33" s="1"/>
  <c r="AR50" i="45" a="1"/>
  <c r="AR50" i="45" s="1"/>
  <c r="X103" i="45" a="1"/>
  <c r="X103" i="45" s="1"/>
  <c r="X102" i="45" s="1"/>
  <c r="I97" i="46" a="1"/>
  <c r="I97" i="46" s="1"/>
  <c r="F50" i="33" a="1"/>
  <c r="F50" i="33" s="1"/>
  <c r="AR36" i="43"/>
  <c r="AJ85" i="45" a="1"/>
  <c r="AJ85" i="45" s="1"/>
  <c r="N96" i="43"/>
  <c r="H50" i="44" a="1"/>
  <c r="H50" i="44" s="1"/>
  <c r="F70" i="33" a="1"/>
  <c r="F70" i="33" s="1"/>
  <c r="AQ44" i="33" a="1"/>
  <c r="AQ44" i="33" s="1"/>
  <c r="AQ42" i="33" s="1"/>
  <c r="AV83" i="47" a="1"/>
  <c r="AV83" i="47" s="1"/>
  <c r="N49" i="45" a="1"/>
  <c r="N49" i="45" s="1"/>
  <c r="AF72" i="46"/>
  <c r="AM103" i="44" a="1"/>
  <c r="AM103" i="44" s="1"/>
  <c r="AM102" i="44" s="1"/>
  <c r="F86" i="44" a="1"/>
  <c r="F86" i="44" s="1"/>
  <c r="E62" i="45" a="1"/>
  <c r="E62" i="45" s="1"/>
  <c r="AC44" i="45" a="1"/>
  <c r="AC44" i="45" s="1"/>
  <c r="L66" i="47"/>
  <c r="AC28" i="45" a="1"/>
  <c r="AC28" i="45" s="1"/>
  <c r="AC27" i="45" s="1"/>
  <c r="Y71" i="44" a="1"/>
  <c r="Y71" i="44" s="1"/>
  <c r="K27" i="41"/>
  <c r="I83" i="44" a="1"/>
  <c r="I83" i="44" s="1"/>
  <c r="I81" i="44" s="1"/>
  <c r="AG87" i="43"/>
  <c r="AD102" i="41"/>
  <c r="I71" i="45" a="1"/>
  <c r="I71" i="45" s="1"/>
  <c r="I69" i="45" s="1"/>
  <c r="T25" i="33" a="1"/>
  <c r="T25" i="33" s="1"/>
  <c r="T24" i="33" s="1"/>
  <c r="F28" i="33" a="1"/>
  <c r="F28" i="33" s="1"/>
  <c r="AO97" i="46" a="1"/>
  <c r="AO97" i="46" s="1"/>
  <c r="AO96" i="46" s="1"/>
  <c r="AL88" i="33" a="1"/>
  <c r="AL88" i="33" s="1"/>
  <c r="AI60" i="46"/>
  <c r="AO49" i="46" a="1"/>
  <c r="AO49" i="46" s="1"/>
  <c r="AO48" i="46" s="1"/>
  <c r="AK32" i="45" a="1"/>
  <c r="AK32" i="45" s="1"/>
  <c r="AO77" i="43" a="1"/>
  <c r="AO77" i="43" s="1"/>
  <c r="AV56" i="46" a="1"/>
  <c r="AV56" i="46" s="1"/>
  <c r="AH85" i="45" a="1"/>
  <c r="AH85" i="45" s="1"/>
  <c r="AH84" i="45" s="1"/>
  <c r="I29" i="46" a="1"/>
  <c r="I29" i="46" s="1"/>
  <c r="AD62" i="44" a="1"/>
  <c r="AD62" i="44" s="1"/>
  <c r="Y20" i="44" a="1"/>
  <c r="Y20" i="44" s="1"/>
  <c r="AA39" i="43"/>
  <c r="E37" i="44" a="1"/>
  <c r="E37" i="44" s="1"/>
  <c r="AI44" i="45" a="1"/>
  <c r="AI44" i="45" s="1"/>
  <c r="Q64" i="33" a="1"/>
  <c r="Q64" i="33" s="1"/>
  <c r="AI44" i="33" a="1"/>
  <c r="AI44" i="33" s="1"/>
  <c r="AC95" i="45" a="1"/>
  <c r="AC95" i="45" s="1"/>
  <c r="AI77" i="44" a="1"/>
  <c r="AI77" i="44" s="1"/>
  <c r="AN104" i="47" a="1"/>
  <c r="AN104" i="47" s="1"/>
  <c r="W83" i="44" a="1"/>
  <c r="W83" i="44" s="1"/>
  <c r="AJ77" i="33" a="1"/>
  <c r="AJ77" i="33" s="1"/>
  <c r="AK96" i="43"/>
  <c r="AK29" i="45" a="1"/>
  <c r="AK29" i="45" s="1"/>
  <c r="AD62" i="33" a="1"/>
  <c r="AD62" i="33" s="1"/>
  <c r="O74" i="33" a="1"/>
  <c r="O74" i="33" s="1"/>
  <c r="AP103" i="44" a="1"/>
  <c r="AP103" i="44" s="1"/>
  <c r="H22" i="45" a="1"/>
  <c r="H22" i="45" s="1"/>
  <c r="AN88" i="45" a="1"/>
  <c r="AN88" i="45" s="1"/>
  <c r="H67" i="33" a="1"/>
  <c r="H67" i="33" s="1"/>
  <c r="AI24" i="43"/>
  <c r="N37" i="45" a="1"/>
  <c r="N37" i="45" s="1"/>
  <c r="AP102" i="47"/>
  <c r="AQ31" i="33" a="1"/>
  <c r="AQ31" i="33" s="1"/>
  <c r="X38" i="45" a="1"/>
  <c r="X38" i="45" s="1"/>
  <c r="AQ94" i="44" a="1"/>
  <c r="AQ94" i="44" s="1"/>
  <c r="W65" i="45" a="1"/>
  <c r="W65" i="45" s="1"/>
  <c r="Q35" i="33" a="1"/>
  <c r="Q35" i="33" s="1"/>
  <c r="AS45" i="46"/>
  <c r="AQ68" i="33" a="1"/>
  <c r="AQ68" i="33" s="1"/>
  <c r="M95" i="33" a="1"/>
  <c r="M95" i="33" s="1"/>
  <c r="AR36" i="46"/>
  <c r="K68" i="44" a="1"/>
  <c r="K68" i="44" s="1"/>
  <c r="AL87" i="43"/>
  <c r="T84" i="47"/>
  <c r="AI27" i="43"/>
  <c r="M76" i="45" a="1"/>
  <c r="M76" i="45" s="1"/>
  <c r="M75" i="45" s="1"/>
  <c r="X40" i="44" a="1"/>
  <c r="X40" i="44" s="1"/>
  <c r="X39" i="44" s="1"/>
  <c r="AN67" i="33" a="1"/>
  <c r="AN67" i="33" s="1"/>
  <c r="AN66" i="33" s="1"/>
  <c r="AV67" i="41" a="1"/>
  <c r="AV67" i="41" s="1"/>
  <c r="AV66" i="41" s="1"/>
  <c r="I11" i="45" a="1"/>
  <c r="I11" i="45" s="1"/>
  <c r="AV43" i="41" a="1"/>
  <c r="AV43" i="41" s="1"/>
  <c r="AV42" i="41" s="1"/>
  <c r="AP67" i="45" a="1"/>
  <c r="AP67" i="45" s="1"/>
  <c r="AP66" i="45" s="1"/>
  <c r="AU59" i="43" a="1"/>
  <c r="AU59" i="43" s="1"/>
  <c r="AP28" i="44" a="1"/>
  <c r="AP28" i="44" s="1"/>
  <c r="AP27" i="44" s="1"/>
  <c r="U60" i="41"/>
  <c r="C32" i="46" a="1"/>
  <c r="C32" i="46" s="1"/>
  <c r="C20" i="46" a="1"/>
  <c r="C20" i="46" s="1"/>
  <c r="H56" i="33" a="1"/>
  <c r="H56" i="33" s="1"/>
  <c r="X44" i="44" a="1"/>
  <c r="X44" i="44" s="1"/>
  <c r="AU79" i="47" a="1"/>
  <c r="AU79" i="47" s="1"/>
  <c r="AU78" i="47" s="1"/>
  <c r="AN59" i="44" a="1"/>
  <c r="AN59" i="44" s="1"/>
  <c r="AO28" i="47" a="1"/>
  <c r="AO28" i="47" s="1"/>
  <c r="AN40" i="44" a="1"/>
  <c r="AN40" i="44" s="1"/>
  <c r="AN39" i="44" s="1"/>
  <c r="C83" i="47" a="1"/>
  <c r="C83" i="47" s="1"/>
  <c r="AK10" i="45" a="1"/>
  <c r="AK10" i="45" s="1"/>
  <c r="AK9" i="45" s="1"/>
  <c r="U55" i="33" a="1"/>
  <c r="U55" i="33" s="1"/>
  <c r="U54" i="33" s="1"/>
  <c r="I62" i="33" a="1"/>
  <c r="I62" i="33" s="1"/>
  <c r="AL43" i="44" a="1"/>
  <c r="AL43" i="44" s="1"/>
  <c r="AV47" i="46" a="1"/>
  <c r="AV47" i="46" s="1"/>
  <c r="AL46" i="45" a="1"/>
  <c r="AL46" i="45" s="1"/>
  <c r="AO29" i="45" a="1"/>
  <c r="AO29" i="45" s="1"/>
  <c r="AO104" i="46" a="1"/>
  <c r="AO104" i="46" s="1"/>
  <c r="E71" i="45" a="1"/>
  <c r="E71" i="45" s="1"/>
  <c r="AP89" i="44" a="1"/>
  <c r="AP89" i="44" s="1"/>
  <c r="L26" i="44" a="1"/>
  <c r="L26" i="44" s="1"/>
  <c r="AG104" i="45" a="1"/>
  <c r="AG104" i="45" s="1"/>
  <c r="AD23" i="45" a="1"/>
  <c r="AD23" i="45" s="1"/>
  <c r="AU46" i="43" a="1"/>
  <c r="AU46" i="43" s="1"/>
  <c r="AU45" i="43" s="1"/>
  <c r="AP73" i="33" a="1"/>
  <c r="AP73" i="33" s="1"/>
  <c r="AV77" i="43" a="1"/>
  <c r="AV77" i="43" s="1"/>
  <c r="AN40" i="46" a="1"/>
  <c r="AN40" i="46" s="1"/>
  <c r="AN39" i="46" s="1"/>
  <c r="AV86" i="46" a="1"/>
  <c r="AV86" i="46" s="1"/>
  <c r="P101" i="44" a="1"/>
  <c r="P101" i="44" s="1"/>
  <c r="R48" i="41"/>
  <c r="K68" i="45" a="1"/>
  <c r="K68" i="45" s="1"/>
  <c r="AQ21" i="43"/>
  <c r="J90" i="41"/>
  <c r="AK55" i="44" a="1"/>
  <c r="AK55" i="44" s="1"/>
  <c r="AK54" i="44" s="1"/>
  <c r="AC85" i="44" a="1"/>
  <c r="AC85" i="44" s="1"/>
  <c r="AJ59" i="33" a="1"/>
  <c r="AJ59" i="33" s="1"/>
  <c r="Q38" i="45" a="1"/>
  <c r="Q38" i="45" s="1"/>
  <c r="N18" i="47"/>
  <c r="AN22" i="44" a="1"/>
  <c r="AN22" i="44" s="1"/>
  <c r="AN21" i="44" s="1"/>
  <c r="AU19" i="43" a="1"/>
  <c r="AU19" i="43" s="1"/>
  <c r="AN11" i="44" a="1"/>
  <c r="AN11" i="44" s="1"/>
  <c r="E61" i="44" a="1"/>
  <c r="E61" i="44" s="1"/>
  <c r="E60" i="44" s="1"/>
  <c r="I103" i="46" a="1"/>
  <c r="I103" i="46" s="1"/>
  <c r="I102" i="46" s="1"/>
  <c r="R16" i="33" a="1"/>
  <c r="R16" i="33" s="1"/>
  <c r="AA55" i="33" a="1"/>
  <c r="AA55" i="33" s="1"/>
  <c r="Q58" i="45" a="1"/>
  <c r="Q58" i="45" s="1"/>
  <c r="Q57" i="45" s="1"/>
  <c r="X50" i="33" a="1"/>
  <c r="X50" i="33" s="1"/>
  <c r="V61" i="33" a="1"/>
  <c r="V61" i="33" s="1"/>
  <c r="S31" i="44" a="1"/>
  <c r="S31" i="44" s="1"/>
  <c r="AV64" i="43" a="1"/>
  <c r="AV64" i="43" s="1"/>
  <c r="T44" i="33" a="1"/>
  <c r="T44" i="33" s="1"/>
  <c r="F85" i="45" a="1"/>
  <c r="F85" i="45" s="1"/>
  <c r="AO83" i="47" a="1"/>
  <c r="AO83" i="47" s="1"/>
  <c r="X21" i="43"/>
  <c r="G55" i="45" a="1"/>
  <c r="G55" i="45" s="1"/>
  <c r="AH68" i="44" a="1"/>
  <c r="AH68" i="44" s="1"/>
  <c r="AI54" i="47"/>
  <c r="H79" i="33" a="1"/>
  <c r="H79" i="33" s="1"/>
  <c r="H78" i="33" s="1"/>
  <c r="AP47" i="45" a="1"/>
  <c r="AP47" i="45" s="1"/>
  <c r="AP45" i="45" s="1"/>
  <c r="K80" i="33" a="1"/>
  <c r="K80" i="33" s="1"/>
  <c r="E70" i="44" a="1"/>
  <c r="E70" i="44" s="1"/>
  <c r="H55" i="44" a="1"/>
  <c r="H55" i="44" s="1"/>
  <c r="AL95" i="33" a="1"/>
  <c r="AL95" i="33" s="1"/>
  <c r="AC104" i="45" a="1"/>
  <c r="AC104" i="45" s="1"/>
  <c r="AQ16" i="45" a="1"/>
  <c r="AQ16" i="45" s="1"/>
  <c r="AC87" i="47"/>
  <c r="C32" i="43" a="1"/>
  <c r="C32" i="43" s="1"/>
  <c r="G88" i="44" a="1"/>
  <c r="G88" i="44" s="1"/>
  <c r="G87" i="44" s="1"/>
  <c r="O31" i="33" a="1"/>
  <c r="O31" i="33" s="1"/>
  <c r="O30" i="33" s="1"/>
  <c r="Q71" i="44" a="1"/>
  <c r="Q71" i="44" s="1"/>
  <c r="AA19" i="45" a="1"/>
  <c r="AA19" i="45" s="1"/>
  <c r="AA18" i="45" s="1"/>
  <c r="R95" i="45" a="1"/>
  <c r="R95" i="45" s="1"/>
  <c r="AK67" i="45" a="1"/>
  <c r="AK67" i="45" s="1"/>
  <c r="Y99" i="43"/>
  <c r="T56" i="33" a="1"/>
  <c r="T56" i="33" s="1"/>
  <c r="AS21" i="47"/>
  <c r="AF74" i="44" a="1"/>
  <c r="AF74" i="44" s="1"/>
  <c r="AP99" i="41"/>
  <c r="AN28" i="45" a="1"/>
  <c r="AN28" i="45" s="1"/>
  <c r="P42" i="43"/>
  <c r="AF17" i="44" a="1"/>
  <c r="AF17" i="44" s="1"/>
  <c r="AU71" i="41" a="1"/>
  <c r="AU71" i="41" s="1"/>
  <c r="Q71" i="33" a="1"/>
  <c r="Q71" i="33" s="1"/>
  <c r="AC102" i="46"/>
  <c r="L26" i="33" a="1"/>
  <c r="L26" i="33" s="1"/>
  <c r="L95" i="45" a="1"/>
  <c r="L95" i="45" s="1"/>
  <c r="E11" i="45" a="1"/>
  <c r="E11" i="45" s="1"/>
  <c r="AO91" i="44" a="1"/>
  <c r="AO91" i="44" s="1"/>
  <c r="AO90" i="44" s="1"/>
  <c r="G76" i="33" a="1"/>
  <c r="G76" i="33" s="1"/>
  <c r="L48" i="43"/>
  <c r="R65" i="33" a="1"/>
  <c r="R65" i="33" s="1"/>
  <c r="AA61" i="45" a="1"/>
  <c r="AA61" i="45" s="1"/>
  <c r="Q75" i="47"/>
  <c r="AC57" i="41"/>
  <c r="Z100" i="45" a="1"/>
  <c r="Z100" i="45" s="1"/>
  <c r="Z99" i="45" s="1"/>
  <c r="AU65" i="41" a="1"/>
  <c r="AU65" i="41" s="1"/>
  <c r="AU63" i="41" s="1"/>
  <c r="Y37" i="33" a="1"/>
  <c r="Y37" i="33" s="1"/>
  <c r="AP16" i="33" a="1"/>
  <c r="AP16" i="33" s="1"/>
  <c r="G11" i="33" a="1"/>
  <c r="G11" i="33" s="1"/>
  <c r="AH101" i="33" a="1"/>
  <c r="AH101" i="33" s="1"/>
  <c r="AV10" i="41" a="1"/>
  <c r="AV10" i="41" s="1"/>
  <c r="Z33" i="47"/>
  <c r="Y71" i="33" a="1"/>
  <c r="Y71" i="33" s="1"/>
  <c r="M82" i="44" a="1"/>
  <c r="M82" i="44" s="1"/>
  <c r="M81" i="44" s="1"/>
  <c r="T82" i="33" a="1"/>
  <c r="T82" i="33" s="1"/>
  <c r="AF53" i="44" a="1"/>
  <c r="AF53" i="44" s="1"/>
  <c r="AJ79" i="44" a="1"/>
  <c r="AJ79" i="44" s="1"/>
  <c r="AJ78" i="44" s="1"/>
  <c r="Q43" i="33" a="1"/>
  <c r="Q43" i="33" s="1"/>
  <c r="L86" i="33" a="1"/>
  <c r="L86" i="33" s="1"/>
  <c r="L84" i="33" s="1"/>
  <c r="AR55" i="33" a="1"/>
  <c r="AR55" i="33" s="1"/>
  <c r="AR54" i="33" s="1"/>
  <c r="P32" i="44" a="1"/>
  <c r="P32" i="44" s="1"/>
  <c r="AU89" i="47" a="1"/>
  <c r="AU89" i="47" s="1"/>
  <c r="AI52" i="33" a="1"/>
  <c r="AI52" i="33" s="1"/>
  <c r="AI51" i="33" s="1"/>
  <c r="V46" i="45" a="1"/>
  <c r="V46" i="45" s="1"/>
  <c r="V45" i="45" s="1"/>
  <c r="C19" i="45" a="1"/>
  <c r="C19" i="45" s="1"/>
  <c r="A19" i="45" s="1"/>
  <c r="AB25" i="44" a="1"/>
  <c r="AB25" i="44" s="1"/>
  <c r="Z38" i="44" a="1"/>
  <c r="Z38" i="44" s="1"/>
  <c r="AK48" i="46"/>
  <c r="S18" i="41"/>
  <c r="AV46" i="47" a="1"/>
  <c r="AV46" i="47" s="1"/>
  <c r="AK58" i="45" a="1"/>
  <c r="AK58" i="45" s="1"/>
  <c r="Q49" i="44" a="1"/>
  <c r="Q49" i="44" s="1"/>
  <c r="Q48" i="44" s="1"/>
  <c r="AF37" i="44" a="1"/>
  <c r="AF37" i="44" s="1"/>
  <c r="AF36" i="44" s="1"/>
  <c r="AP104" i="44" a="1"/>
  <c r="AP104" i="44" s="1"/>
  <c r="AA70" i="33" a="1"/>
  <c r="AA70" i="33" s="1"/>
  <c r="AA69" i="33" s="1"/>
  <c r="I56" i="33" a="1"/>
  <c r="I56" i="33" s="1"/>
  <c r="AR90" i="46"/>
  <c r="J93" i="41"/>
  <c r="AL101" i="33" a="1"/>
  <c r="AL101" i="33" s="1"/>
  <c r="AH47" i="33" a="1"/>
  <c r="AH47" i="33" s="1"/>
  <c r="P29" i="33" a="1"/>
  <c r="P29" i="33" s="1"/>
  <c r="Y33" i="41"/>
  <c r="W91" i="44" a="1"/>
  <c r="W91" i="44" s="1"/>
  <c r="Z86" i="33" a="1"/>
  <c r="Z86" i="33" s="1"/>
  <c r="I40" i="41" a="1"/>
  <c r="I40" i="41" s="1"/>
  <c r="J103" i="33" a="1"/>
  <c r="J103" i="33" s="1"/>
  <c r="AP52" i="45" a="1"/>
  <c r="AP52" i="45" s="1"/>
  <c r="AP51" i="45" s="1"/>
  <c r="AI37" i="44" a="1"/>
  <c r="AI37" i="44" s="1"/>
  <c r="AI36" i="44" s="1"/>
  <c r="AP94" i="44" a="1"/>
  <c r="AP94" i="44" s="1"/>
  <c r="AP93" i="44" s="1"/>
  <c r="AS57" i="47"/>
  <c r="AC10" i="44" a="1"/>
  <c r="AC10" i="44" s="1"/>
  <c r="AC9" i="44" s="1"/>
  <c r="J87" i="41"/>
  <c r="AP88" i="33" a="1"/>
  <c r="AP88" i="33" s="1"/>
  <c r="X87" i="46"/>
  <c r="AB91" i="45" a="1"/>
  <c r="AB91" i="45" s="1"/>
  <c r="AB90" i="45" s="1"/>
  <c r="M27" i="43"/>
  <c r="U76" i="44" a="1"/>
  <c r="U76" i="44" s="1"/>
  <c r="U75" i="44" s="1"/>
  <c r="AA46" i="44" a="1"/>
  <c r="AA46" i="44" s="1"/>
  <c r="AR35" i="33" a="1"/>
  <c r="AR35" i="33" s="1"/>
  <c r="N103" i="44" a="1"/>
  <c r="N103" i="44" s="1"/>
  <c r="AL52" i="33" a="1"/>
  <c r="AL52" i="33" s="1"/>
  <c r="AL51" i="33" s="1"/>
  <c r="C62" i="43" a="1"/>
  <c r="C62" i="43" s="1"/>
  <c r="V26" i="33" a="1"/>
  <c r="V26" i="33" s="1"/>
  <c r="J38" i="44" a="1"/>
  <c r="J38" i="44" s="1"/>
  <c r="AO59" i="33" a="1"/>
  <c r="AO59" i="33" s="1"/>
  <c r="AD37" i="45" a="1"/>
  <c r="AD37" i="45" s="1"/>
  <c r="N42" i="43"/>
  <c r="W99" i="46"/>
  <c r="AH31" i="44" a="1"/>
  <c r="AH31" i="44" s="1"/>
  <c r="R68" i="45" a="1"/>
  <c r="R68" i="45" s="1"/>
  <c r="H104" i="45" a="1"/>
  <c r="H104" i="45" s="1"/>
  <c r="AE33" i="43"/>
  <c r="AQ41" i="44" a="1"/>
  <c r="AQ41" i="44" s="1"/>
  <c r="M10" i="44" a="1"/>
  <c r="M10" i="44" s="1"/>
  <c r="AS54" i="46"/>
  <c r="AT42" i="47"/>
  <c r="AR85" i="33" a="1"/>
  <c r="AR85" i="33" s="1"/>
  <c r="AN97" i="46" a="1"/>
  <c r="AN97" i="46" s="1"/>
  <c r="M55" i="33" a="1"/>
  <c r="M55" i="33" s="1"/>
  <c r="I11" i="46" a="1"/>
  <c r="I11" i="46" s="1"/>
  <c r="W86" i="45" a="1"/>
  <c r="W86" i="45" s="1"/>
  <c r="AM38" i="33" a="1"/>
  <c r="AM38" i="33" s="1"/>
  <c r="C55" i="44" a="1"/>
  <c r="C55" i="44" s="1"/>
  <c r="A55" i="44" s="1"/>
  <c r="AU79" i="46" a="1"/>
  <c r="AU79" i="46" s="1"/>
  <c r="AU78" i="46" s="1"/>
  <c r="AU31" i="41" a="1"/>
  <c r="AU31" i="41" s="1"/>
  <c r="AU30" i="41" s="1"/>
  <c r="C94" i="42" a="1"/>
  <c r="C94" i="42" s="1"/>
  <c r="N19" i="33" a="1"/>
  <c r="N19" i="33" s="1"/>
  <c r="V74" i="44" a="1"/>
  <c r="V74" i="44" s="1"/>
  <c r="W28" i="45" a="1"/>
  <c r="W28" i="45" s="1"/>
  <c r="AL25" i="45" a="1"/>
  <c r="AL25" i="45" s="1"/>
  <c r="K62" i="45" a="1"/>
  <c r="K62" i="45" s="1"/>
  <c r="AL73" i="45" a="1"/>
  <c r="AL73" i="45" s="1"/>
  <c r="AH62" i="45" a="1"/>
  <c r="AH62" i="45" s="1"/>
  <c r="AN17" i="45" a="1"/>
  <c r="AN17" i="45" s="1"/>
  <c r="G29" i="44" a="1"/>
  <c r="G29" i="44" s="1"/>
  <c r="S81" i="47"/>
  <c r="I100" i="47" a="1"/>
  <c r="I100" i="47" s="1"/>
  <c r="I99" i="47" s="1"/>
  <c r="AT66" i="41"/>
  <c r="AB44" i="44" a="1"/>
  <c r="AB44" i="44" s="1"/>
  <c r="AB42" i="44" s="1"/>
  <c r="T82" i="45" a="1"/>
  <c r="T82" i="45" s="1"/>
  <c r="AC37" i="44" a="1"/>
  <c r="AC37" i="44" s="1"/>
  <c r="AC36" i="44" s="1"/>
  <c r="AJ88" i="33" a="1"/>
  <c r="AJ88" i="33" s="1"/>
  <c r="S65" i="33" a="1"/>
  <c r="S65" i="33" s="1"/>
  <c r="K29" i="33" a="1"/>
  <c r="K29" i="33" s="1"/>
  <c r="AN16" i="47" a="1"/>
  <c r="AN16" i="47" s="1"/>
  <c r="AN15" i="47" s="1"/>
  <c r="AC40" i="45" a="1"/>
  <c r="AC40" i="45" s="1"/>
  <c r="P85" i="44" a="1"/>
  <c r="P85" i="44" s="1"/>
  <c r="P84" i="44" s="1"/>
  <c r="N66" i="43"/>
  <c r="P72" i="41"/>
  <c r="AV95" i="43" a="1"/>
  <c r="AV95" i="43" s="1"/>
  <c r="AV93" i="43" s="1"/>
  <c r="AE37" i="44" a="1"/>
  <c r="AE37" i="44" s="1"/>
  <c r="F97" i="33" a="1"/>
  <c r="F97" i="33" s="1"/>
  <c r="F96" i="33" s="1"/>
  <c r="AQ40" i="45" a="1"/>
  <c r="AQ40" i="45" s="1"/>
  <c r="I55" i="43" a="1"/>
  <c r="I55" i="43" s="1"/>
  <c r="I54" i="43" s="1"/>
  <c r="N54" i="46"/>
  <c r="AJ10" i="33" a="1"/>
  <c r="AJ10" i="33" s="1"/>
  <c r="AL56" i="45" a="1"/>
  <c r="AL56" i="45" s="1"/>
  <c r="I47" i="47" a="1"/>
  <c r="I47" i="47" s="1"/>
  <c r="AD17" i="33" a="1"/>
  <c r="AD17" i="33" s="1"/>
  <c r="AD53" i="45" a="1"/>
  <c r="AD53" i="45" s="1"/>
  <c r="N103" i="33" a="1"/>
  <c r="N103" i="33" s="1"/>
  <c r="C101" i="43" a="1"/>
  <c r="C101" i="43" s="1"/>
  <c r="K30" i="46"/>
  <c r="R48" i="46"/>
  <c r="R64" i="44" a="1"/>
  <c r="R64" i="44" s="1"/>
  <c r="AC34" i="45" a="1"/>
  <c r="AC34" i="45" s="1"/>
  <c r="M20" i="45" a="1"/>
  <c r="M20" i="45" s="1"/>
  <c r="AB48" i="47"/>
  <c r="AD72" i="46"/>
  <c r="AD101" i="33" a="1"/>
  <c r="AD101" i="33" s="1"/>
  <c r="AD99" i="33" s="1"/>
  <c r="AG43" i="45" a="1"/>
  <c r="AG43" i="45" s="1"/>
  <c r="Y68" i="45" a="1"/>
  <c r="Y68" i="45" s="1"/>
  <c r="AH95" i="45" a="1"/>
  <c r="AH95" i="45" s="1"/>
  <c r="U64" i="44" a="1"/>
  <c r="U64" i="44" s="1"/>
  <c r="AK70" i="45" a="1"/>
  <c r="AK70" i="45" s="1"/>
  <c r="AG52" i="44" a="1"/>
  <c r="AG52" i="44" s="1"/>
  <c r="AD59" i="44" a="1"/>
  <c r="AD59" i="44" s="1"/>
  <c r="AD75" i="41"/>
  <c r="V81" i="46"/>
  <c r="AU29" i="47" a="1"/>
  <c r="AU29" i="47" s="1"/>
  <c r="AL66" i="46"/>
  <c r="AA22" i="44" a="1"/>
  <c r="AA22" i="44" s="1"/>
  <c r="C101" i="45" a="1"/>
  <c r="C101" i="45" s="1"/>
  <c r="AE61" i="45" a="1"/>
  <c r="AE61" i="45" s="1"/>
  <c r="AO17" i="45" a="1"/>
  <c r="AO17" i="45" s="1"/>
  <c r="N85" i="44" a="1"/>
  <c r="N85" i="44" s="1"/>
  <c r="N84" i="44" s="1"/>
  <c r="AJ16" i="33" a="1"/>
  <c r="AJ16" i="33" s="1"/>
  <c r="AQ98" i="33" a="1"/>
  <c r="AQ98" i="33" s="1"/>
  <c r="AQ78" i="43"/>
  <c r="AT33" i="41"/>
  <c r="AA44" i="33" a="1"/>
  <c r="AA44" i="33" s="1"/>
  <c r="L37" i="44" a="1"/>
  <c r="L37" i="44" s="1"/>
  <c r="L36" i="44" s="1"/>
  <c r="AA101" i="33" a="1"/>
  <c r="AA101" i="33" s="1"/>
  <c r="AN34" i="46" a="1"/>
  <c r="AN34" i="46" s="1"/>
  <c r="P60" i="47"/>
  <c r="T71" i="33" a="1"/>
  <c r="T71" i="33" s="1"/>
  <c r="T69" i="33" s="1"/>
  <c r="AO100" i="33" a="1"/>
  <c r="AO100" i="33" s="1"/>
  <c r="AO99" i="33" s="1"/>
  <c r="AR96" i="46"/>
  <c r="AR69" i="41"/>
  <c r="AN86" i="43" a="1"/>
  <c r="AN86" i="43" s="1"/>
  <c r="I68" i="46" a="1"/>
  <c r="I68" i="46" s="1"/>
  <c r="AI74" i="45" a="1"/>
  <c r="AI74" i="45" s="1"/>
  <c r="R30" i="46"/>
  <c r="C20" i="41" a="1"/>
  <c r="C20" i="41" s="1"/>
  <c r="A19" i="41" s="1"/>
  <c r="AM31" i="44" a="1"/>
  <c r="AM31" i="44" s="1"/>
  <c r="S28" i="45" a="1"/>
  <c r="S28" i="45" s="1"/>
  <c r="AH46" i="45" a="1"/>
  <c r="AH46" i="45" s="1"/>
  <c r="AH45" i="45" s="1"/>
  <c r="AE52" i="44" a="1"/>
  <c r="AE52" i="44" s="1"/>
  <c r="K31" i="45" a="1"/>
  <c r="K31" i="45" s="1"/>
  <c r="I71" i="47" a="1"/>
  <c r="I71" i="47" s="1"/>
  <c r="AR81" i="41"/>
  <c r="AG100" i="44" a="1"/>
  <c r="AG100" i="44" s="1"/>
  <c r="AV28" i="46" a="1"/>
  <c r="AV28" i="46" s="1"/>
  <c r="AL47" i="45" a="1"/>
  <c r="AL47" i="45" s="1"/>
  <c r="AV83" i="43" a="1"/>
  <c r="AV83" i="43" s="1"/>
  <c r="AU88" i="46" a="1"/>
  <c r="AU88" i="46" s="1"/>
  <c r="AU87" i="46" s="1"/>
  <c r="I79" i="43" a="1"/>
  <c r="I79" i="43" s="1"/>
  <c r="I78" i="43" s="1"/>
  <c r="AK77" i="45" a="1"/>
  <c r="AK77" i="45" s="1"/>
  <c r="AO64" i="41" a="1"/>
  <c r="AO64" i="41" s="1"/>
  <c r="AO63" i="41" s="1"/>
  <c r="Z83" i="33" a="1"/>
  <c r="Z83" i="33" s="1"/>
  <c r="C23" i="42" a="1"/>
  <c r="C23" i="42" s="1"/>
  <c r="AR43" i="45" a="1"/>
  <c r="AR43" i="45" s="1"/>
  <c r="AR42" i="45" s="1"/>
  <c r="W32" i="33" a="1"/>
  <c r="W32" i="33" s="1"/>
  <c r="E49" i="45" a="1"/>
  <c r="E49" i="45" s="1"/>
  <c r="E48" i="45" s="1"/>
  <c r="AJ103" i="33" a="1"/>
  <c r="AJ103" i="33" s="1"/>
  <c r="AL26" i="44" a="1"/>
  <c r="AL26" i="44" s="1"/>
  <c r="AO32" i="33" a="1"/>
  <c r="AO32" i="33" s="1"/>
  <c r="I25" i="45" a="1"/>
  <c r="I25" i="45" s="1"/>
  <c r="AL98" i="44" a="1"/>
  <c r="AL98" i="44" s="1"/>
  <c r="AL61" i="45" a="1"/>
  <c r="AL61" i="45" s="1"/>
  <c r="O22" i="44" a="1"/>
  <c r="O22" i="44" s="1"/>
  <c r="AJ89" i="44" a="1"/>
  <c r="AJ89" i="44" s="1"/>
  <c r="Z35" i="44" a="1"/>
  <c r="Z35" i="44" s="1"/>
  <c r="AV41" i="43" a="1"/>
  <c r="AV41" i="43" s="1"/>
  <c r="J95" i="33" a="1"/>
  <c r="J95" i="33" s="1"/>
  <c r="AI22" i="45" a="1"/>
  <c r="AI22" i="45" s="1"/>
  <c r="Z74" i="45" a="1"/>
  <c r="Z74" i="45" s="1"/>
  <c r="AF93" i="47"/>
  <c r="C17" i="41" a="1"/>
  <c r="C17" i="41" s="1"/>
  <c r="AJ38" i="45" a="1"/>
  <c r="AJ38" i="45" s="1"/>
  <c r="I19" i="41" a="1"/>
  <c r="I19" i="41" s="1"/>
  <c r="I18" i="41" s="1"/>
  <c r="AO43" i="43" a="1"/>
  <c r="AO43" i="43" s="1"/>
  <c r="AO42" i="43" s="1"/>
  <c r="W59" i="44" a="1"/>
  <c r="W59" i="44" s="1"/>
  <c r="AE60" i="46"/>
  <c r="T22" i="45" a="1"/>
  <c r="T22" i="45" s="1"/>
  <c r="AN35" i="33" a="1"/>
  <c r="AN35" i="33" s="1"/>
  <c r="V40" i="44" a="1"/>
  <c r="V40" i="44" s="1"/>
  <c r="AC44" i="33" a="1"/>
  <c r="AC44" i="33" s="1"/>
  <c r="AG11" i="44" a="1"/>
  <c r="AG11" i="44" s="1"/>
  <c r="AR16" i="45" a="1"/>
  <c r="AR16" i="45" s="1"/>
  <c r="AI33" i="46"/>
  <c r="K40" i="45" a="1"/>
  <c r="K40" i="45" s="1"/>
  <c r="K39" i="45" s="1"/>
  <c r="AM10" i="33" a="1"/>
  <c r="AM10" i="33" s="1"/>
  <c r="AT66" i="46"/>
  <c r="AD32" i="45" a="1"/>
  <c r="AD32" i="45" s="1"/>
  <c r="J18" i="41"/>
  <c r="AC55" i="44" a="1"/>
  <c r="AC55" i="44" s="1"/>
  <c r="AF91" i="45" a="1"/>
  <c r="AF91" i="45" s="1"/>
  <c r="AF94" i="33" a="1"/>
  <c r="AF94" i="33" s="1"/>
  <c r="AF93" i="33" s="1"/>
  <c r="AN67" i="44" a="1"/>
  <c r="AN67" i="44" s="1"/>
  <c r="AN66" i="44" s="1"/>
  <c r="AC23" i="44" a="1"/>
  <c r="AC23" i="44" s="1"/>
  <c r="AC21" i="44" s="1"/>
  <c r="E73" i="44" a="1"/>
  <c r="E73" i="44" s="1"/>
  <c r="L22" i="33" a="1"/>
  <c r="L22" i="33" s="1"/>
  <c r="AI87" i="46"/>
  <c r="AN91" i="47" a="1"/>
  <c r="AN91" i="47" s="1"/>
  <c r="AN90" i="47" s="1"/>
  <c r="S15" i="47"/>
  <c r="AO95" i="33" a="1"/>
  <c r="AO95" i="33" s="1"/>
  <c r="AC59" i="45" a="1"/>
  <c r="AC59" i="45" s="1"/>
  <c r="AF95" i="45" a="1"/>
  <c r="AF95" i="45" s="1"/>
  <c r="R61" i="45" a="1"/>
  <c r="R61" i="45" s="1"/>
  <c r="R60" i="45" s="1"/>
  <c r="AA69" i="41"/>
  <c r="I97" i="43" a="1"/>
  <c r="I97" i="43" s="1"/>
  <c r="K90" i="47"/>
  <c r="P26" i="45" a="1"/>
  <c r="P26" i="45" s="1"/>
  <c r="V19" i="33" a="1"/>
  <c r="V19" i="33" s="1"/>
  <c r="AV34" i="46" a="1"/>
  <c r="AV34" i="46" s="1"/>
  <c r="AK49" i="44" a="1"/>
  <c r="AK49" i="44" s="1"/>
  <c r="AU97" i="47" a="1"/>
  <c r="AU97" i="47" s="1"/>
  <c r="Y15" i="43"/>
  <c r="AJ30" i="46"/>
  <c r="W104" i="33" a="1"/>
  <c r="W104" i="33" s="1"/>
  <c r="AN52" i="45" a="1"/>
  <c r="AN52" i="45" s="1"/>
  <c r="AT96" i="47"/>
  <c r="C92" i="42" a="1"/>
  <c r="C92" i="42" s="1"/>
  <c r="AB83" i="45" a="1"/>
  <c r="AB83" i="45" s="1"/>
  <c r="Z61" i="44" a="1"/>
  <c r="Z61" i="44" s="1"/>
  <c r="M42" i="43"/>
  <c r="E28" i="45" a="1"/>
  <c r="E28" i="45" s="1"/>
  <c r="W44" i="44" a="1"/>
  <c r="W44" i="44" s="1"/>
  <c r="C56" i="43" a="1"/>
  <c r="C56" i="43" s="1"/>
  <c r="I76" i="41" a="1"/>
  <c r="I76" i="41" s="1"/>
  <c r="I75" i="41" s="1"/>
  <c r="AH24" i="43"/>
  <c r="O91" i="45" a="1"/>
  <c r="O91" i="45" s="1"/>
  <c r="O90" i="45" s="1"/>
  <c r="U84" i="46"/>
  <c r="T76" i="44" a="1"/>
  <c r="T76" i="44" s="1"/>
  <c r="T102" i="46"/>
  <c r="AP102" i="46"/>
  <c r="AU56" i="46" a="1"/>
  <c r="AU56" i="46" s="1"/>
  <c r="V44" i="45" a="1"/>
  <c r="V44" i="45" s="1"/>
  <c r="AJ21" i="46"/>
  <c r="I19" i="44" a="1"/>
  <c r="I19" i="44" s="1"/>
  <c r="AA103" i="33" a="1"/>
  <c r="AA103" i="33" s="1"/>
  <c r="AA102" i="33" s="1"/>
  <c r="L41" i="33" a="1"/>
  <c r="L41" i="33" s="1"/>
  <c r="AI100" i="45" a="1"/>
  <c r="AI100" i="45" s="1"/>
  <c r="F77" i="44" a="1"/>
  <c r="F77" i="44" s="1"/>
  <c r="N39" i="43"/>
  <c r="I86" i="46" a="1"/>
  <c r="I86" i="46" s="1"/>
  <c r="S69" i="43"/>
  <c r="W82" i="44" a="1"/>
  <c r="W82" i="44" s="1"/>
  <c r="AA17" i="33" a="1"/>
  <c r="AA17" i="33" s="1"/>
  <c r="AI26" i="33" a="1"/>
  <c r="AI26" i="33" s="1"/>
  <c r="C43" i="44" a="1"/>
  <c r="C43" i="44" s="1"/>
  <c r="AV98" i="41" a="1"/>
  <c r="AV98" i="41" s="1"/>
  <c r="N45" i="46"/>
  <c r="L55" i="45" a="1"/>
  <c r="L55" i="45" s="1"/>
  <c r="J57" i="46"/>
  <c r="AR86" i="44" a="1"/>
  <c r="AR86" i="44" s="1"/>
  <c r="S50" i="33" a="1"/>
  <c r="S50" i="33" s="1"/>
  <c r="S40" i="44" a="1"/>
  <c r="S40" i="44" s="1"/>
  <c r="C41" i="45" a="1"/>
  <c r="C41" i="45" s="1"/>
  <c r="C74" i="45" a="1"/>
  <c r="C74" i="45" s="1"/>
  <c r="M81" i="47"/>
  <c r="O89" i="44" a="1"/>
  <c r="O89" i="44" s="1"/>
  <c r="AJ89" i="45" a="1"/>
  <c r="AJ89" i="45" s="1"/>
  <c r="Y54" i="43"/>
  <c r="Q31" i="45" a="1"/>
  <c r="Q31" i="45" s="1"/>
  <c r="Q30" i="45" s="1"/>
  <c r="Z24" i="43"/>
  <c r="S70" i="44" a="1"/>
  <c r="S70" i="44" s="1"/>
  <c r="AF92" i="33" a="1"/>
  <c r="AF92" i="33" s="1"/>
  <c r="P72" i="46"/>
  <c r="AJ58" i="44" a="1"/>
  <c r="AJ58" i="44" s="1"/>
  <c r="AC104" i="33" a="1"/>
  <c r="AC104" i="33" s="1"/>
  <c r="T38" i="45" a="1"/>
  <c r="T38" i="45" s="1"/>
  <c r="J74" i="33" a="1"/>
  <c r="J74" i="33" s="1"/>
  <c r="C76" i="43" a="1"/>
  <c r="C76" i="43" s="1"/>
  <c r="A76" i="43" s="1"/>
  <c r="AH45" i="46"/>
  <c r="F104" i="33" a="1"/>
  <c r="F104" i="33" s="1"/>
  <c r="AV83" i="46" a="1"/>
  <c r="AV83" i="46" s="1"/>
  <c r="AL102" i="46"/>
  <c r="W51" i="41"/>
  <c r="O54" i="41"/>
  <c r="S72" i="47"/>
  <c r="K97" i="44" a="1"/>
  <c r="K97" i="44" s="1"/>
  <c r="K96" i="44" s="1"/>
  <c r="AP50" i="33" a="1"/>
  <c r="AP50" i="33" s="1"/>
  <c r="AH73" i="45" a="1"/>
  <c r="AH73" i="45" s="1"/>
  <c r="AO35" i="47" a="1"/>
  <c r="AO35" i="47" s="1"/>
  <c r="W94" i="44" a="1"/>
  <c r="W94" i="44" s="1"/>
  <c r="W93" i="44" s="1"/>
  <c r="AA57" i="47"/>
  <c r="I56" i="45" a="1"/>
  <c r="I56" i="45" s="1"/>
  <c r="AT48" i="46"/>
  <c r="C55" i="41" a="1"/>
  <c r="C55" i="41" s="1"/>
  <c r="A55" i="41" s="1"/>
  <c r="AN29" i="44" a="1"/>
  <c r="AN29" i="44" s="1"/>
  <c r="O50" i="45" a="1"/>
  <c r="O50" i="45" s="1"/>
  <c r="X29" i="45" a="1"/>
  <c r="X29" i="45" s="1"/>
  <c r="J18" i="43"/>
  <c r="Q29" i="33" a="1"/>
  <c r="Q29" i="33" s="1"/>
  <c r="I17" i="41" a="1"/>
  <c r="I17" i="41" s="1"/>
  <c r="AK37" i="45" a="1"/>
  <c r="AK37" i="45" s="1"/>
  <c r="AR71" i="44" a="1"/>
  <c r="AR71" i="44" s="1"/>
  <c r="AH19" i="45" a="1"/>
  <c r="AH19" i="45" s="1"/>
  <c r="AC16" i="44" a="1"/>
  <c r="AC16" i="44" s="1"/>
  <c r="AC15" i="44" s="1"/>
  <c r="AF10" i="44" a="1"/>
  <c r="AF10" i="44" s="1"/>
  <c r="AD70" i="45" a="1"/>
  <c r="AD70" i="45" s="1"/>
  <c r="K55" i="45" a="1"/>
  <c r="K55" i="45" s="1"/>
  <c r="K54" i="45" s="1"/>
  <c r="AO59" i="43" a="1"/>
  <c r="AO59" i="43" s="1"/>
  <c r="C38" i="47" a="1"/>
  <c r="C38" i="47" s="1"/>
  <c r="AS15" i="41"/>
  <c r="H23" i="44" a="1"/>
  <c r="H23" i="44" s="1"/>
  <c r="X103" i="44" a="1"/>
  <c r="X103" i="44" s="1"/>
  <c r="X102" i="44" s="1"/>
  <c r="AO91" i="47" a="1"/>
  <c r="AO91" i="47" s="1"/>
  <c r="AO90" i="47" s="1"/>
  <c r="AF55" i="45" a="1"/>
  <c r="AF55" i="45" s="1"/>
  <c r="AF54" i="45" s="1"/>
  <c r="AG90" i="47"/>
  <c r="N23" i="44" a="1"/>
  <c r="N23" i="44" s="1"/>
  <c r="W51" i="43"/>
  <c r="W97" i="45" a="1"/>
  <c r="W97" i="45" s="1"/>
  <c r="W96" i="45" s="1"/>
  <c r="V31" i="33" a="1"/>
  <c r="V31" i="33" s="1"/>
  <c r="L68" i="44" a="1"/>
  <c r="L68" i="44" s="1"/>
  <c r="AH95" i="44" a="1"/>
  <c r="AH95" i="44" s="1"/>
  <c r="W59" i="33" a="1"/>
  <c r="W59" i="33" s="1"/>
  <c r="AC77" i="33" a="1"/>
  <c r="AC77" i="33" s="1"/>
  <c r="W34" i="45" a="1"/>
  <c r="W34" i="45" s="1"/>
  <c r="AC21" i="43"/>
  <c r="AD88" i="45" a="1"/>
  <c r="AD88" i="45" s="1"/>
  <c r="AK63" i="47"/>
  <c r="AU46" i="47" a="1"/>
  <c r="AU46" i="47" s="1"/>
  <c r="P28" i="33" a="1"/>
  <c r="P28" i="33" s="1"/>
  <c r="V100" i="45" a="1"/>
  <c r="V100" i="45" s="1"/>
  <c r="V99" i="45" s="1"/>
  <c r="AC32" i="44" a="1"/>
  <c r="AC32" i="44" s="1"/>
  <c r="T52" i="44" a="1"/>
  <c r="T52" i="44" s="1"/>
  <c r="AR37" i="45" a="1"/>
  <c r="AR37" i="45" s="1"/>
  <c r="Y37" i="45" a="1"/>
  <c r="Y37" i="45" s="1"/>
  <c r="U98" i="45" a="1"/>
  <c r="U98" i="45" s="1"/>
  <c r="R51" i="46"/>
  <c r="P73" i="44" a="1"/>
  <c r="P73" i="44" s="1"/>
  <c r="AH55" i="33" a="1"/>
  <c r="AH55" i="33" s="1"/>
  <c r="AH54" i="33" s="1"/>
  <c r="AO61" i="45" a="1"/>
  <c r="AO61" i="45" s="1"/>
  <c r="AC63" i="47"/>
  <c r="AO82" i="33" a="1"/>
  <c r="AO82" i="33" s="1"/>
  <c r="S89" i="33" a="1"/>
  <c r="S89" i="33" s="1"/>
  <c r="AC42" i="46"/>
  <c r="AG70" i="45" a="1"/>
  <c r="AG70" i="45" s="1"/>
  <c r="AG69" i="45" s="1"/>
  <c r="AJ40" i="33" a="1"/>
  <c r="AJ40" i="33" s="1"/>
  <c r="M104" i="45" a="1"/>
  <c r="M104" i="45" s="1"/>
  <c r="I89" i="46" a="1"/>
  <c r="I89" i="46" s="1"/>
  <c r="AD55" i="33" a="1"/>
  <c r="AD55" i="33" s="1"/>
  <c r="AD54" i="33" s="1"/>
  <c r="AD68" i="45" a="1"/>
  <c r="AD68" i="45" s="1"/>
  <c r="U17" i="33" a="1"/>
  <c r="U17" i="33" s="1"/>
  <c r="AB60" i="43"/>
  <c r="O11" i="44" a="1"/>
  <c r="O11" i="44" s="1"/>
  <c r="L103" i="33" a="1"/>
  <c r="L103" i="33" s="1"/>
  <c r="L102" i="33" s="1"/>
  <c r="AB56" i="45" a="1"/>
  <c r="AB56" i="45" s="1"/>
  <c r="I20" i="46" a="1"/>
  <c r="I20" i="46" s="1"/>
  <c r="I18" i="46" s="1"/>
  <c r="X94" i="44" a="1"/>
  <c r="X94" i="44" s="1"/>
  <c r="AG102" i="43"/>
  <c r="AJ82" i="33" a="1"/>
  <c r="AJ82" i="33" s="1"/>
  <c r="AJ81" i="33" s="1"/>
  <c r="AU38" i="47" a="1"/>
  <c r="AU38" i="47" s="1"/>
  <c r="W65" i="33" a="1"/>
  <c r="W65" i="33" s="1"/>
  <c r="C62" i="47" a="1"/>
  <c r="C62" i="47" s="1"/>
  <c r="A61" i="47" s="1"/>
  <c r="AQ100" i="45" a="1"/>
  <c r="AQ100" i="45" s="1"/>
  <c r="AQ99" i="45" s="1"/>
  <c r="Y64" i="44" a="1"/>
  <c r="Y64" i="44" s="1"/>
  <c r="Y63" i="44" s="1"/>
  <c r="AE104" i="45" a="1"/>
  <c r="AE104" i="45" s="1"/>
  <c r="P66" i="47"/>
  <c r="AI45" i="43"/>
  <c r="E16" i="33" a="1"/>
  <c r="E16" i="33" s="1"/>
  <c r="AF94" i="44" a="1"/>
  <c r="AF94" i="44" s="1"/>
  <c r="AP42" i="43"/>
  <c r="R99" i="41"/>
  <c r="X57" i="43"/>
  <c r="R67" i="45" a="1"/>
  <c r="R67" i="45" s="1"/>
  <c r="AV50" i="46" a="1"/>
  <c r="AV50" i="46" s="1"/>
  <c r="Z20" i="44" a="1"/>
  <c r="Z20" i="44" s="1"/>
  <c r="I22" i="33" a="1"/>
  <c r="I22" i="33" s="1"/>
  <c r="C19" i="47" a="1"/>
  <c r="C19" i="47" s="1"/>
  <c r="T22" i="33" a="1"/>
  <c r="T22" i="33" s="1"/>
  <c r="J104" i="45" a="1"/>
  <c r="J104" i="45" s="1"/>
  <c r="AA49" i="33" a="1"/>
  <c r="AA49" i="33" s="1"/>
  <c r="AC23" i="33" a="1"/>
  <c r="AC23" i="33" s="1"/>
  <c r="R40" i="33" a="1"/>
  <c r="R40" i="33" s="1"/>
  <c r="AC28" i="44" a="1"/>
  <c r="AC28" i="44" s="1"/>
  <c r="Z36" i="47"/>
  <c r="AJ46" i="45" a="1"/>
  <c r="AJ46" i="45" s="1"/>
  <c r="Y92" i="44" a="1"/>
  <c r="Y92" i="44" s="1"/>
  <c r="W82" i="45" a="1"/>
  <c r="W82" i="45" s="1"/>
  <c r="G10" i="33" a="1"/>
  <c r="G10" i="33" s="1"/>
  <c r="AM18" i="47"/>
  <c r="V25" i="45" a="1"/>
  <c r="V25" i="45" s="1"/>
  <c r="AM64" i="44" a="1"/>
  <c r="AM64" i="44" s="1"/>
  <c r="AV73" i="43" a="1"/>
  <c r="AV73" i="43" s="1"/>
  <c r="AV72" i="43" s="1"/>
  <c r="G31" i="33" a="1"/>
  <c r="G31" i="33" s="1"/>
  <c r="AG89" i="45" a="1"/>
  <c r="AG89" i="45" s="1"/>
  <c r="AG92" i="33" a="1"/>
  <c r="AG92" i="33" s="1"/>
  <c r="I38" i="33" a="1"/>
  <c r="I38" i="33" s="1"/>
  <c r="AH32" i="33" a="1"/>
  <c r="AH32" i="33" s="1"/>
  <c r="C77" i="47" a="1"/>
  <c r="C77" i="47" s="1"/>
  <c r="A76" i="47" s="1"/>
  <c r="O60" i="46"/>
  <c r="AV97" i="41" a="1"/>
  <c r="AV97" i="41" s="1"/>
  <c r="I23" i="41" a="1"/>
  <c r="I23" i="41" s="1"/>
  <c r="P49" i="45" a="1"/>
  <c r="P49" i="45" s="1"/>
  <c r="AM73" i="33" a="1"/>
  <c r="AM73" i="33" s="1"/>
  <c r="AM72" i="33" s="1"/>
  <c r="G41" i="45" a="1"/>
  <c r="G41" i="45" s="1"/>
  <c r="C22" i="46" a="1"/>
  <c r="C22" i="46" s="1"/>
  <c r="A22" i="46" s="1"/>
  <c r="X68" i="44" a="1"/>
  <c r="X68" i="44" s="1"/>
  <c r="T49" i="44" a="1"/>
  <c r="T49" i="44" s="1"/>
  <c r="T48" i="44" s="1"/>
  <c r="O76" i="45" a="1"/>
  <c r="O76" i="45" s="1"/>
  <c r="V96" i="47"/>
  <c r="AA36" i="43"/>
  <c r="AR29" i="45" a="1"/>
  <c r="AR29" i="45" s="1"/>
  <c r="R20" i="44" a="1"/>
  <c r="R20" i="44" s="1"/>
  <c r="AD38" i="45" a="1"/>
  <c r="AD38" i="45" s="1"/>
  <c r="AH73" i="33" a="1"/>
  <c r="AH73" i="33" s="1"/>
  <c r="AE79" i="45" a="1"/>
  <c r="AE79" i="45" s="1"/>
  <c r="J78" i="46"/>
  <c r="L35" i="45" a="1"/>
  <c r="L35" i="45" s="1"/>
  <c r="AV11" i="41" a="1"/>
  <c r="AV11" i="41" s="1"/>
  <c r="Q24" i="43"/>
  <c r="I19" i="43" a="1"/>
  <c r="I19" i="43" s="1"/>
  <c r="I18" i="43" s="1"/>
  <c r="AO98" i="41" a="1"/>
  <c r="AO98" i="41" s="1"/>
  <c r="AG9" i="41"/>
  <c r="E19" i="33" a="1"/>
  <c r="E19" i="33" s="1"/>
  <c r="O75" i="46"/>
  <c r="AN29" i="46" a="1"/>
  <c r="AN29" i="46" s="1"/>
  <c r="AI48" i="46"/>
  <c r="T59" i="33" a="1"/>
  <c r="T59" i="33" s="1"/>
  <c r="U69" i="43"/>
  <c r="AQ70" i="33" a="1"/>
  <c r="AQ70" i="33" s="1"/>
  <c r="AQ69" i="33" s="1"/>
  <c r="O39" i="43"/>
  <c r="AL39" i="47"/>
  <c r="P55" i="45" a="1"/>
  <c r="P55" i="45" s="1"/>
  <c r="P54" i="45" s="1"/>
  <c r="Q46" i="45" a="1"/>
  <c r="Q46" i="45" s="1"/>
  <c r="Z92" i="44" a="1"/>
  <c r="Z92" i="44" s="1"/>
  <c r="AJ16" i="45" a="1"/>
  <c r="AJ16" i="45" s="1"/>
  <c r="L102" i="41"/>
  <c r="X96" i="46"/>
  <c r="P49" i="44" a="1"/>
  <c r="P49" i="44" s="1"/>
  <c r="AR18" i="43"/>
  <c r="Y10" i="33" a="1"/>
  <c r="Y10" i="33" s="1"/>
  <c r="AF29" i="33" a="1"/>
  <c r="AF29" i="33" s="1"/>
  <c r="AF27" i="33" s="1"/>
  <c r="AK55" i="33" a="1"/>
  <c r="AK55" i="33" s="1"/>
  <c r="AK54" i="33" s="1"/>
  <c r="T29" i="45" a="1"/>
  <c r="T29" i="45" s="1"/>
  <c r="AD67" i="45" a="1"/>
  <c r="AD67" i="45" s="1"/>
  <c r="Z16" i="33" a="1"/>
  <c r="Z16" i="33" s="1"/>
  <c r="Z15" i="33" s="1"/>
  <c r="K57" i="47"/>
  <c r="AN100" i="44" a="1"/>
  <c r="AN100" i="44" s="1"/>
  <c r="K35" i="45" a="1"/>
  <c r="K35" i="45" s="1"/>
  <c r="G10" i="45" a="1"/>
  <c r="G10" i="45" s="1"/>
  <c r="AQ62" i="44" a="1"/>
  <c r="AQ62" i="44" s="1"/>
  <c r="AN79" i="44" a="1"/>
  <c r="AN79" i="44" s="1"/>
  <c r="AJ61" i="44" a="1"/>
  <c r="AJ61" i="44" s="1"/>
  <c r="AJ60" i="44" s="1"/>
  <c r="F41" i="33" a="1"/>
  <c r="F41" i="33" s="1"/>
  <c r="N82" i="33" a="1"/>
  <c r="N82" i="33" s="1"/>
  <c r="H40" i="45" a="1"/>
  <c r="H40" i="45" s="1"/>
  <c r="AO34" i="33" a="1"/>
  <c r="AO34" i="33" s="1"/>
  <c r="AO33" i="33" s="1"/>
  <c r="O16" i="44" a="1"/>
  <c r="O16" i="44" s="1"/>
  <c r="O15" i="44" s="1"/>
  <c r="Z62" i="33" a="1"/>
  <c r="Z62" i="33" s="1"/>
  <c r="AB41" i="44" a="1"/>
  <c r="AB41" i="44" s="1"/>
  <c r="H34" i="33" a="1"/>
  <c r="H34" i="33" s="1"/>
  <c r="AQ92" i="44" a="1"/>
  <c r="AQ92" i="44" s="1"/>
  <c r="W23" i="45" a="1"/>
  <c r="W23" i="45" s="1"/>
  <c r="AO17" i="41" a="1"/>
  <c r="AO17" i="41" s="1"/>
  <c r="AO37" i="46" a="1"/>
  <c r="AO37" i="46" s="1"/>
  <c r="AO36" i="46" s="1"/>
  <c r="Q101" i="45" a="1"/>
  <c r="Q101" i="45" s="1"/>
  <c r="AO73" i="33" a="1"/>
  <c r="AO73" i="33" s="1"/>
  <c r="AO72" i="33" s="1"/>
  <c r="AG59" i="33" a="1"/>
  <c r="AG59" i="33" s="1"/>
  <c r="Z21" i="41"/>
  <c r="C38" i="42" a="1"/>
  <c r="C38" i="42" s="1"/>
  <c r="U25" i="33" a="1"/>
  <c r="U25" i="33" s="1"/>
  <c r="AI43" i="45" a="1"/>
  <c r="AI43" i="45" s="1"/>
  <c r="AH32" i="44" a="1"/>
  <c r="AH32" i="44" s="1"/>
  <c r="AB101" i="45" a="1"/>
  <c r="AB101" i="45" s="1"/>
  <c r="AB99" i="45" s="1"/>
  <c r="AL17" i="45" a="1"/>
  <c r="AL17" i="45" s="1"/>
  <c r="O61" i="44" a="1"/>
  <c r="O61" i="44" s="1"/>
  <c r="S16" i="45" a="1"/>
  <c r="S16" i="45" s="1"/>
  <c r="S15" i="45" s="1"/>
  <c r="AU58" i="46" a="1"/>
  <c r="AU58" i="46" s="1"/>
  <c r="AN82" i="33" a="1"/>
  <c r="AN82" i="33" s="1"/>
  <c r="AN81" i="33" s="1"/>
  <c r="I34" i="33" a="1"/>
  <c r="I34" i="33" s="1"/>
  <c r="AG78" i="46"/>
  <c r="AV56" i="43" a="1"/>
  <c r="AV56" i="43" s="1"/>
  <c r="AK28" i="44" a="1"/>
  <c r="AK28" i="44" s="1"/>
  <c r="AK27" i="44" s="1"/>
  <c r="AE17" i="44" a="1"/>
  <c r="AE17" i="44" s="1"/>
  <c r="W70" i="44" a="1"/>
  <c r="W70" i="44" s="1"/>
  <c r="AT42" i="46"/>
  <c r="AO10" i="47" a="1"/>
  <c r="AO10" i="47" s="1"/>
  <c r="AH43" i="33" a="1"/>
  <c r="AH43" i="33" s="1"/>
  <c r="AM83" i="33" a="1"/>
  <c r="AM83" i="33" s="1"/>
  <c r="Y87" i="41"/>
  <c r="Y88" i="33" a="1"/>
  <c r="Y88" i="33" s="1"/>
  <c r="I49" i="41" a="1"/>
  <c r="I49" i="41" s="1"/>
  <c r="V88" i="33" a="1"/>
  <c r="V88" i="33" s="1"/>
  <c r="F25" i="44" a="1"/>
  <c r="F25" i="44" s="1"/>
  <c r="AE17" i="33" a="1"/>
  <c r="AE17" i="33" s="1"/>
  <c r="AC65" i="45" a="1"/>
  <c r="AC65" i="45" s="1"/>
  <c r="T28" i="44" a="1"/>
  <c r="T28" i="44" s="1"/>
  <c r="T27" i="44" s="1"/>
  <c r="M29" i="44" a="1"/>
  <c r="M29" i="44" s="1"/>
  <c r="M27" i="44" s="1"/>
  <c r="I53" i="45" a="1"/>
  <c r="I53" i="45" s="1"/>
  <c r="P35" i="33" a="1"/>
  <c r="P35" i="33" s="1"/>
  <c r="P27" i="46"/>
  <c r="AV101" i="47" a="1"/>
  <c r="AV101" i="47" s="1"/>
  <c r="AN77" i="45" a="1"/>
  <c r="AN77" i="45" s="1"/>
  <c r="K48" i="47"/>
  <c r="AF35" i="44" a="1"/>
  <c r="AF35" i="44" s="1"/>
  <c r="AV79" i="43" a="1"/>
  <c r="AV79" i="43" s="1"/>
  <c r="AV78" i="43" s="1"/>
  <c r="H83" i="44" a="1"/>
  <c r="H83" i="44" s="1"/>
  <c r="J96" i="46"/>
  <c r="AA48" i="41"/>
  <c r="I58" i="43" a="1"/>
  <c r="I58" i="43" s="1"/>
  <c r="C85" i="47" a="1"/>
  <c r="C85" i="47" s="1"/>
  <c r="A85" i="47" s="1"/>
  <c r="Y103" i="33" a="1"/>
  <c r="Y103" i="33" s="1"/>
  <c r="Y102" i="33" s="1"/>
  <c r="AM92" i="45" a="1"/>
  <c r="AM92" i="45" s="1"/>
  <c r="AB76" i="33" a="1"/>
  <c r="AB76" i="33" s="1"/>
  <c r="AB75" i="33" s="1"/>
  <c r="J25" i="33" a="1"/>
  <c r="J25" i="33" s="1"/>
  <c r="AF22" i="45" a="1"/>
  <c r="AF22" i="45" s="1"/>
  <c r="H46" i="44" a="1"/>
  <c r="H46" i="44" s="1"/>
  <c r="R74" i="44" a="1"/>
  <c r="R74" i="44" s="1"/>
  <c r="Y102" i="41"/>
  <c r="U93" i="43"/>
  <c r="G32" i="44" a="1"/>
  <c r="G32" i="44" s="1"/>
  <c r="M26" i="45" a="1"/>
  <c r="M26" i="45" s="1"/>
  <c r="O70" i="45" a="1"/>
  <c r="O70" i="45" s="1"/>
  <c r="O69" i="45" s="1"/>
  <c r="T30" i="41"/>
  <c r="J26" i="33" a="1"/>
  <c r="J26" i="33" s="1"/>
  <c r="AK83" i="44" a="1"/>
  <c r="AK83" i="44" s="1"/>
  <c r="AI84" i="43"/>
  <c r="AA34" i="45" a="1"/>
  <c r="AA34" i="45" s="1"/>
  <c r="V18" i="46"/>
  <c r="P68" i="44" a="1"/>
  <c r="P68" i="44" s="1"/>
  <c r="G44" i="44" a="1"/>
  <c r="G44" i="44" s="1"/>
  <c r="AN53" i="43" a="1"/>
  <c r="AN53" i="43" s="1"/>
  <c r="AH48" i="46"/>
  <c r="AM38" i="45" a="1"/>
  <c r="AM38" i="45" s="1"/>
  <c r="AQ97" i="33" a="1"/>
  <c r="AQ97" i="33" s="1"/>
  <c r="Z57" i="47"/>
  <c r="I73" i="43" a="1"/>
  <c r="I73" i="43" s="1"/>
  <c r="AG37" i="44" a="1"/>
  <c r="AG37" i="44" s="1"/>
  <c r="Y71" i="45" a="1"/>
  <c r="Y71" i="45" s="1"/>
  <c r="AS27" i="43"/>
  <c r="N59" i="33" a="1"/>
  <c r="N59" i="33" s="1"/>
  <c r="N11" i="44" a="1"/>
  <c r="N11" i="44" s="1"/>
  <c r="AK17" i="45" a="1"/>
  <c r="AK17" i="45" s="1"/>
  <c r="AK15" i="45" s="1"/>
  <c r="S11" i="44" a="1"/>
  <c r="S11" i="44" s="1"/>
  <c r="E82" i="45" a="1"/>
  <c r="E82" i="45" s="1"/>
  <c r="AK65" i="44" a="1"/>
  <c r="AK65" i="44" s="1"/>
  <c r="M37" i="45" a="1"/>
  <c r="M37" i="45" s="1"/>
  <c r="AK59" i="45" a="1"/>
  <c r="AK59" i="45" s="1"/>
  <c r="F20" i="44" a="1"/>
  <c r="F20" i="44" s="1"/>
  <c r="AN97" i="47" a="1"/>
  <c r="AN97" i="47" s="1"/>
  <c r="M50" i="44" a="1"/>
  <c r="M50" i="44" s="1"/>
  <c r="AF62" i="33" a="1"/>
  <c r="AF62" i="33" s="1"/>
  <c r="AD98" i="44" a="1"/>
  <c r="AD98" i="44" s="1"/>
  <c r="AB64" i="44" a="1"/>
  <c r="AB64" i="44" s="1"/>
  <c r="T79" i="33" a="1"/>
  <c r="T79" i="33" s="1"/>
  <c r="H46" i="33" a="1"/>
  <c r="H46" i="33" s="1"/>
  <c r="AR42" i="41"/>
  <c r="AQ16" i="33" a="1"/>
  <c r="AQ16" i="33" s="1"/>
  <c r="AH65" i="33" a="1"/>
  <c r="AH65" i="33" s="1"/>
  <c r="AR74" i="44" a="1"/>
  <c r="AR74" i="44" s="1"/>
  <c r="AD77" i="44" a="1"/>
  <c r="AD77" i="44" s="1"/>
  <c r="L57" i="47"/>
  <c r="AF53" i="33" a="1"/>
  <c r="AF53" i="33" s="1"/>
  <c r="N41" i="45" a="1"/>
  <c r="N41" i="45" s="1"/>
  <c r="X67" i="45" a="1"/>
  <c r="X67" i="45" s="1"/>
  <c r="X66" i="45" s="1"/>
  <c r="AJ44" i="33" a="1"/>
  <c r="AJ44" i="33" s="1"/>
  <c r="AJ32" i="33" a="1"/>
  <c r="AJ32" i="33" s="1"/>
  <c r="X92" i="33" a="1"/>
  <c r="X92" i="33" s="1"/>
  <c r="AI19" i="33" a="1"/>
  <c r="AI19" i="33" s="1"/>
  <c r="AI18" i="33" s="1"/>
  <c r="I65" i="47" a="1"/>
  <c r="I65" i="47" s="1"/>
  <c r="AH53" i="33" a="1"/>
  <c r="AH53" i="33" s="1"/>
  <c r="AD97" i="33" a="1"/>
  <c r="AD97" i="33" s="1"/>
  <c r="AG44" i="45" a="1"/>
  <c r="AG44" i="45" s="1"/>
  <c r="AN88" i="41" a="1"/>
  <c r="AN88" i="41" s="1"/>
  <c r="AN87" i="41" s="1"/>
  <c r="S26" i="33" a="1"/>
  <c r="S26" i="33" s="1"/>
  <c r="AQ36" i="46"/>
  <c r="C92" i="41" a="1"/>
  <c r="C92" i="41" s="1"/>
  <c r="AJ41" i="44" a="1"/>
  <c r="AJ41" i="44" s="1"/>
  <c r="AV34" i="43" a="1"/>
  <c r="AV34" i="43" s="1"/>
  <c r="AV33" i="43" s="1"/>
  <c r="C50" i="43" a="1"/>
  <c r="C50" i="43" s="1"/>
  <c r="AT78" i="43"/>
  <c r="V20" i="44" a="1"/>
  <c r="V20" i="44" s="1"/>
  <c r="V18" i="44" s="1"/>
  <c r="AG74" i="44" a="1"/>
  <c r="AG74" i="44" s="1"/>
  <c r="AQ52" i="45" a="1"/>
  <c r="AQ52" i="45" s="1"/>
  <c r="AK25" i="45" a="1"/>
  <c r="AK25" i="45" s="1"/>
  <c r="AK24" i="45" s="1"/>
  <c r="AE48" i="47"/>
  <c r="AR70" i="45" a="1"/>
  <c r="AR70" i="45" s="1"/>
  <c r="AR69" i="45" s="1"/>
  <c r="J11" i="45" a="1"/>
  <c r="J11" i="45" s="1"/>
  <c r="Q29" i="45" a="1"/>
  <c r="Q29" i="45" s="1"/>
  <c r="AA82" i="33" a="1"/>
  <c r="AA82" i="33" s="1"/>
  <c r="AO100" i="43" a="1"/>
  <c r="AO100" i="43" s="1"/>
  <c r="AM11" i="44" a="1"/>
  <c r="AM11" i="44" s="1"/>
  <c r="AH15" i="41"/>
  <c r="C83" i="42" a="1"/>
  <c r="C83" i="42" s="1"/>
  <c r="AG51" i="43"/>
  <c r="AO29" i="46" a="1"/>
  <c r="AO29" i="46" s="1"/>
  <c r="AP100" i="33" a="1"/>
  <c r="AP100" i="33" s="1"/>
  <c r="AP99" i="33" s="1"/>
  <c r="AA80" i="33" a="1"/>
  <c r="AA80" i="33" s="1"/>
  <c r="I74" i="45" a="1"/>
  <c r="I74" i="45" s="1"/>
  <c r="I72" i="45" s="1"/>
  <c r="I26" i="33" a="1"/>
  <c r="I26" i="33" s="1"/>
  <c r="AJ32" i="45" a="1"/>
  <c r="AJ32" i="45" s="1"/>
  <c r="C104" i="43" a="1"/>
  <c r="C104" i="43" s="1"/>
  <c r="U74" i="33" a="1"/>
  <c r="U74" i="33" s="1"/>
  <c r="AH64" i="45" a="1"/>
  <c r="AH64" i="45" s="1"/>
  <c r="P22" i="45" a="1"/>
  <c r="P22" i="45" s="1"/>
  <c r="I10" i="45" a="1"/>
  <c r="I10" i="45" s="1"/>
  <c r="AG79" i="33" a="1"/>
  <c r="AG79" i="33" s="1"/>
  <c r="AB93" i="43"/>
  <c r="W68" i="45" a="1"/>
  <c r="W68" i="45" s="1"/>
  <c r="Z70" i="44" a="1"/>
  <c r="Z70" i="44" s="1"/>
  <c r="Z69" i="44" s="1"/>
  <c r="AD64" i="33" a="1"/>
  <c r="AD64" i="33" s="1"/>
  <c r="AB77" i="44" a="1"/>
  <c r="AB77" i="44" s="1"/>
  <c r="F65" i="44" a="1"/>
  <c r="F65" i="44" s="1"/>
  <c r="AP22" i="44" a="1"/>
  <c r="AP22" i="44" s="1"/>
  <c r="AG34" i="33" a="1"/>
  <c r="AG34" i="33" s="1"/>
  <c r="AE32" i="33" a="1"/>
  <c r="AE32" i="33" s="1"/>
  <c r="AD77" i="33" a="1"/>
  <c r="AD77" i="33" s="1"/>
  <c r="AP79" i="45" a="1"/>
  <c r="AP79" i="45" s="1"/>
  <c r="AA62" i="33" a="1"/>
  <c r="AA62" i="33" s="1"/>
  <c r="AT102" i="47"/>
  <c r="K41" i="44" a="1"/>
  <c r="K41" i="44" s="1"/>
  <c r="X75" i="43"/>
  <c r="J100" i="45" a="1"/>
  <c r="J100" i="45" s="1"/>
  <c r="J99" i="45" s="1"/>
  <c r="X50" i="45" a="1"/>
  <c r="X50" i="45" s="1"/>
  <c r="AM11" i="33" a="1"/>
  <c r="AM11" i="33" s="1"/>
  <c r="AV53" i="47" a="1"/>
  <c r="AV53" i="47" s="1"/>
  <c r="X104" i="33" a="1"/>
  <c r="X104" i="33" s="1"/>
  <c r="U65" i="44" a="1"/>
  <c r="U65" i="44" s="1"/>
  <c r="Q28" i="33" a="1"/>
  <c r="Q28" i="33" s="1"/>
  <c r="AE37" i="33" a="1"/>
  <c r="AE37" i="33" s="1"/>
  <c r="AE36" i="33" s="1"/>
  <c r="X26" i="45" a="1"/>
  <c r="X26" i="45" s="1"/>
  <c r="AU52" i="46" a="1"/>
  <c r="AU52" i="46" s="1"/>
  <c r="AU51" i="46" s="1"/>
  <c r="AA89" i="33" a="1"/>
  <c r="AA89" i="33" s="1"/>
  <c r="E74" i="44" a="1"/>
  <c r="E74" i="44" s="1"/>
  <c r="AT102" i="41"/>
  <c r="K58" i="44" a="1"/>
  <c r="K58" i="44" s="1"/>
  <c r="AJ48" i="41"/>
  <c r="L98" i="44" a="1"/>
  <c r="L98" i="44" s="1"/>
  <c r="H104" i="44" a="1"/>
  <c r="H104" i="44" s="1"/>
  <c r="S80" i="33" a="1"/>
  <c r="S80" i="33" s="1"/>
  <c r="T74" i="44" a="1"/>
  <c r="T74" i="44" s="1"/>
  <c r="H65" i="44" a="1"/>
  <c r="H65" i="44" s="1"/>
  <c r="AD81" i="47"/>
  <c r="R104" i="44" a="1"/>
  <c r="R104" i="44" s="1"/>
  <c r="F94" i="44" a="1"/>
  <c r="F94" i="44" s="1"/>
  <c r="AA32" i="44" a="1"/>
  <c r="AA32" i="44" s="1"/>
  <c r="AM19" i="33" a="1"/>
  <c r="AM19" i="33" s="1"/>
  <c r="Y89" i="33" a="1"/>
  <c r="Y89" i="33" s="1"/>
  <c r="L20" i="44" a="1"/>
  <c r="L20" i="44" s="1"/>
  <c r="AE70" i="33" a="1"/>
  <c r="AE70" i="33" s="1"/>
  <c r="AE69" i="33" s="1"/>
  <c r="AR81" i="43"/>
  <c r="AM32" i="44" a="1"/>
  <c r="AM32" i="44" s="1"/>
  <c r="AC22" i="45" a="1"/>
  <c r="AC22" i="45" s="1"/>
  <c r="AC21" i="45" s="1"/>
  <c r="N34" i="33" a="1"/>
  <c r="N34" i="33" s="1"/>
  <c r="AP74" i="45" a="1"/>
  <c r="AP74" i="45" s="1"/>
  <c r="V83" i="44" a="1"/>
  <c r="V83" i="44" s="1"/>
  <c r="U67" i="45" a="1"/>
  <c r="U67" i="45" s="1"/>
  <c r="U66" i="45" s="1"/>
  <c r="C53" i="43" a="1"/>
  <c r="C53" i="43" s="1"/>
  <c r="A52" i="43" s="1"/>
  <c r="M29" i="33" a="1"/>
  <c r="M29" i="33" s="1"/>
  <c r="S35" i="45" a="1"/>
  <c r="S35" i="45" s="1"/>
  <c r="AN77" i="44" a="1"/>
  <c r="AN77" i="44" s="1"/>
  <c r="AH63" i="43"/>
  <c r="Q104" i="33" a="1"/>
  <c r="Q104" i="33" s="1"/>
  <c r="Z22" i="33" a="1"/>
  <c r="Z22" i="33" s="1"/>
  <c r="Z21" i="33" s="1"/>
  <c r="AM104" i="45" a="1"/>
  <c r="AM104" i="45" s="1"/>
  <c r="L63" i="47"/>
  <c r="N46" i="45" a="1"/>
  <c r="N46" i="45" s="1"/>
  <c r="N45" i="45" s="1"/>
  <c r="J59" i="33" a="1"/>
  <c r="J59" i="33" s="1"/>
  <c r="Q68" i="45" a="1"/>
  <c r="Q68" i="45" s="1"/>
  <c r="AN89" i="45" a="1"/>
  <c r="AN89" i="45" s="1"/>
  <c r="AD26" i="45" a="1"/>
  <c r="AD26" i="45" s="1"/>
  <c r="AO11" i="47" a="1"/>
  <c r="AO11" i="47" s="1"/>
  <c r="AE26" i="45" a="1"/>
  <c r="AE26" i="45" s="1"/>
  <c r="AN73" i="45" a="1"/>
  <c r="AN73" i="45" s="1"/>
  <c r="C94" i="46" a="1"/>
  <c r="C94" i="46" s="1"/>
  <c r="A94" i="46" s="1"/>
  <c r="J79" i="45" a="1"/>
  <c r="J79" i="45" s="1"/>
  <c r="G91" i="45" a="1"/>
  <c r="G91" i="45" s="1"/>
  <c r="AV43" i="46" a="1"/>
  <c r="AV43" i="46" s="1"/>
  <c r="J100" i="33" a="1"/>
  <c r="J100" i="33" s="1"/>
  <c r="J99" i="33" s="1"/>
  <c r="Q76" i="45" a="1"/>
  <c r="Q76" i="45" s="1"/>
  <c r="Q75" i="45" s="1"/>
  <c r="AJ70" i="44" a="1"/>
  <c r="AJ70" i="44" s="1"/>
  <c r="AJ69" i="44" s="1"/>
  <c r="AO19" i="33" a="1"/>
  <c r="AO19" i="33" s="1"/>
  <c r="AG83" i="45" a="1"/>
  <c r="AG83" i="45" s="1"/>
  <c r="Z26" i="45" a="1"/>
  <c r="Z26" i="45" s="1"/>
  <c r="X101" i="45" a="1"/>
  <c r="X101" i="45" s="1"/>
  <c r="J45" i="41"/>
  <c r="M77" i="33" a="1"/>
  <c r="M77" i="33" s="1"/>
  <c r="AS75" i="43"/>
  <c r="AO97" i="47" a="1"/>
  <c r="AO97" i="47" s="1"/>
  <c r="AO96" i="47" s="1"/>
  <c r="E32" i="33" a="1"/>
  <c r="E32" i="33" s="1"/>
  <c r="AR63" i="41"/>
  <c r="W18" i="43"/>
  <c r="AV28" i="41" a="1"/>
  <c r="AV28" i="41" s="1"/>
  <c r="AV27" i="41" s="1"/>
  <c r="P91" i="33" a="1"/>
  <c r="P91" i="33" s="1"/>
  <c r="P90" i="33" s="1"/>
  <c r="E19" i="44" a="1"/>
  <c r="E19" i="44" s="1"/>
  <c r="AK46" i="45" a="1"/>
  <c r="AK46" i="45" s="1"/>
  <c r="AK45" i="45" s="1"/>
  <c r="AO38" i="41" a="1"/>
  <c r="AO38" i="41" s="1"/>
  <c r="AO36" i="41" s="1"/>
  <c r="AQ38" i="44" a="1"/>
  <c r="AQ38" i="44" s="1"/>
  <c r="AJ38" i="44" a="1"/>
  <c r="AJ38" i="44" s="1"/>
  <c r="AR81" i="47"/>
  <c r="AU97" i="43" a="1"/>
  <c r="AU97" i="43" s="1"/>
  <c r="AU96" i="43" s="1"/>
  <c r="AK35" i="45" a="1"/>
  <c r="AK35" i="45" s="1"/>
  <c r="Q96" i="47"/>
  <c r="L63" i="43"/>
  <c r="AK40" i="44" a="1"/>
  <c r="AK40" i="44" s="1"/>
  <c r="AK39" i="44" s="1"/>
  <c r="AP24" i="46"/>
  <c r="W16" i="45" a="1"/>
  <c r="W16" i="45" s="1"/>
  <c r="W15" i="45" s="1"/>
  <c r="AN104" i="33" a="1"/>
  <c r="AN104" i="33" s="1"/>
  <c r="AD87" i="41"/>
  <c r="AN20" i="33" a="1"/>
  <c r="AN20" i="33" s="1"/>
  <c r="AQ92" i="33" a="1"/>
  <c r="AQ92" i="33" s="1"/>
  <c r="M45" i="41"/>
  <c r="AR93" i="41"/>
  <c r="C37" i="33" a="1"/>
  <c r="C37" i="33" s="1"/>
  <c r="G44" i="45" a="1"/>
  <c r="G44" i="45" s="1"/>
  <c r="G42" i="45" s="1"/>
  <c r="AH40" i="45" a="1"/>
  <c r="AH40" i="45" s="1"/>
  <c r="AH39" i="45" s="1"/>
  <c r="J29" i="45" a="1"/>
  <c r="J29" i="45" s="1"/>
  <c r="S74" i="45" a="1"/>
  <c r="S74" i="45" s="1"/>
  <c r="AB86" i="44" a="1"/>
  <c r="AB86" i="44" s="1"/>
  <c r="AN53" i="45" a="1"/>
  <c r="AN53" i="45" s="1"/>
  <c r="L84" i="41"/>
  <c r="AG79" i="45" a="1"/>
  <c r="AG79" i="45" s="1"/>
  <c r="AG78" i="45" s="1"/>
  <c r="Y94" i="45" a="1"/>
  <c r="Y94" i="45" s="1"/>
  <c r="Y93" i="45" s="1"/>
  <c r="L38" i="45" a="1"/>
  <c r="L38" i="45" s="1"/>
  <c r="J23" i="45" a="1"/>
  <c r="J23" i="45" s="1"/>
  <c r="Z18" i="43"/>
  <c r="AN32" i="47" a="1"/>
  <c r="AN32" i="47" s="1"/>
  <c r="AL24" i="43"/>
  <c r="C49" i="33" a="1"/>
  <c r="C49" i="33" s="1"/>
  <c r="AH92" i="45" a="1"/>
  <c r="AH92" i="45" s="1"/>
  <c r="K76" i="45" a="1"/>
  <c r="K76" i="45" s="1"/>
  <c r="K75" i="45" s="1"/>
  <c r="H89" i="33" a="1"/>
  <c r="H89" i="33" s="1"/>
  <c r="AS39" i="41"/>
  <c r="C17" i="44" a="1"/>
  <c r="C17" i="44" s="1"/>
  <c r="I40" i="45" a="1"/>
  <c r="I40" i="45" s="1"/>
  <c r="I39" i="45" s="1"/>
  <c r="AC73" i="45" a="1"/>
  <c r="AC73" i="45" s="1"/>
  <c r="AC72" i="45" s="1"/>
  <c r="W93" i="46"/>
  <c r="I83" i="46" a="1"/>
  <c r="I83" i="46" s="1"/>
  <c r="H101" i="33" a="1"/>
  <c r="H101" i="33" s="1"/>
  <c r="H99" i="33" s="1"/>
  <c r="N76" i="45" a="1"/>
  <c r="N76" i="45" s="1"/>
  <c r="N75" i="45" s="1"/>
  <c r="AU28" i="43" a="1"/>
  <c r="AU28" i="43" s="1"/>
  <c r="AU27" i="43" s="1"/>
  <c r="AG62" i="44" a="1"/>
  <c r="AG62" i="44" s="1"/>
  <c r="AV40" i="46" a="1"/>
  <c r="AV40" i="46" s="1"/>
  <c r="AV39" i="46" s="1"/>
  <c r="AL92" i="33" a="1"/>
  <c r="AL92" i="33" s="1"/>
  <c r="AE39" i="46"/>
  <c r="K70" i="44" a="1"/>
  <c r="K70" i="44" s="1"/>
  <c r="K69" i="44" s="1"/>
  <c r="F85" i="33" a="1"/>
  <c r="F85" i="33" s="1"/>
  <c r="F84" i="33" s="1"/>
  <c r="AI98" i="45" a="1"/>
  <c r="AI98" i="45" s="1"/>
  <c r="J67" i="33" a="1"/>
  <c r="J67" i="33" s="1"/>
  <c r="AE68" i="33" a="1"/>
  <c r="AE68" i="33" s="1"/>
  <c r="AV62" i="47" a="1"/>
  <c r="AV62" i="47" s="1"/>
  <c r="V24" i="41"/>
  <c r="AN101" i="46" a="1"/>
  <c r="AN101" i="46" s="1"/>
  <c r="AM92" i="33" a="1"/>
  <c r="AM92" i="33" s="1"/>
  <c r="Z93" i="46"/>
  <c r="AM20" i="33" a="1"/>
  <c r="AM20" i="33" s="1"/>
  <c r="N40" i="44" a="1"/>
  <c r="N40" i="44" s="1"/>
  <c r="AU28" i="46" a="1"/>
  <c r="AU28" i="46" s="1"/>
  <c r="V78" i="43"/>
  <c r="AJ87" i="43"/>
  <c r="AF52" i="33" a="1"/>
  <c r="AF52" i="33" s="1"/>
  <c r="L76" i="44" a="1"/>
  <c r="L76" i="44" s="1"/>
  <c r="AP62" i="44" a="1"/>
  <c r="AP62" i="44" s="1"/>
  <c r="W22" i="33" a="1"/>
  <c r="W22" i="33" s="1"/>
  <c r="W21" i="33" s="1"/>
  <c r="P100" i="33" a="1"/>
  <c r="P100" i="33" s="1"/>
  <c r="O52" i="33" a="1"/>
  <c r="O52" i="33" s="1"/>
  <c r="AI17" i="45" a="1"/>
  <c r="AI17" i="45" s="1"/>
  <c r="C89" i="46" a="1"/>
  <c r="C89" i="46" s="1"/>
  <c r="M34" i="33" a="1"/>
  <c r="M34" i="33" s="1"/>
  <c r="AN70" i="33" a="1"/>
  <c r="AN70" i="33" s="1"/>
  <c r="AN69" i="33" s="1"/>
  <c r="AC56" i="44" a="1"/>
  <c r="AC56" i="44" s="1"/>
  <c r="Z80" i="45" a="1"/>
  <c r="Z80" i="45" s="1"/>
  <c r="AM17" i="44" a="1"/>
  <c r="AM17" i="44" s="1"/>
  <c r="U51" i="41"/>
  <c r="F41" i="45" a="1"/>
  <c r="F41" i="45" s="1"/>
  <c r="N39" i="41"/>
  <c r="Y83" i="33" a="1"/>
  <c r="Y83" i="33" s="1"/>
  <c r="O47" i="33" a="1"/>
  <c r="O47" i="33" s="1"/>
  <c r="AN71" i="47" a="1"/>
  <c r="AN71" i="47" s="1"/>
  <c r="F19" i="45" a="1"/>
  <c r="F19" i="45" s="1"/>
  <c r="F18" i="45" s="1"/>
  <c r="U59" i="45" a="1"/>
  <c r="U59" i="45" s="1"/>
  <c r="AN80" i="45" a="1"/>
  <c r="AN80" i="45" s="1"/>
  <c r="I11" i="43" a="1"/>
  <c r="I11" i="43" s="1"/>
  <c r="S60" i="47"/>
  <c r="Q25" i="33" a="1"/>
  <c r="Q25" i="33" s="1"/>
  <c r="Q24" i="33" s="1"/>
  <c r="AU92" i="46" a="1"/>
  <c r="AU92" i="46" s="1"/>
  <c r="AU90" i="46" s="1"/>
  <c r="H88" i="44" a="1"/>
  <c r="H88" i="44" s="1"/>
  <c r="H87" i="44" s="1"/>
  <c r="J73" i="44" a="1"/>
  <c r="J73" i="44" s="1"/>
  <c r="J72" i="44" s="1"/>
  <c r="W46" i="33" a="1"/>
  <c r="W46" i="33" s="1"/>
  <c r="W45" i="33" s="1"/>
  <c r="E23" i="33" a="1"/>
  <c r="E23" i="33" s="1"/>
  <c r="Y62" i="33" a="1"/>
  <c r="Y62" i="33" s="1"/>
  <c r="Y60" i="33" s="1"/>
  <c r="AB102" i="46"/>
  <c r="Z64" i="45" a="1"/>
  <c r="Z64" i="45" s="1"/>
  <c r="Z63" i="45" s="1"/>
  <c r="H55" i="33" a="1"/>
  <c r="H55" i="33" s="1"/>
  <c r="AA73" i="33" a="1"/>
  <c r="AA73" i="33" s="1"/>
  <c r="O17" i="45" a="1"/>
  <c r="O17" i="45" s="1"/>
  <c r="O15" i="45" s="1"/>
  <c r="V57" i="47"/>
  <c r="AV85" i="47" a="1"/>
  <c r="AV85" i="47" s="1"/>
  <c r="AV84" i="47" s="1"/>
  <c r="AE44" i="33" a="1"/>
  <c r="AE44" i="33" s="1"/>
  <c r="G94" i="33" a="1"/>
  <c r="G94" i="33" s="1"/>
  <c r="G93" i="33" s="1"/>
  <c r="F38" i="44" a="1"/>
  <c r="F38" i="44" s="1"/>
  <c r="R66" i="46"/>
  <c r="AB11" i="44" a="1"/>
  <c r="AB11" i="44" s="1"/>
  <c r="O95" i="33" a="1"/>
  <c r="O95" i="33" s="1"/>
  <c r="C44" i="43" a="1"/>
  <c r="C44" i="43" s="1"/>
  <c r="O29" i="44" a="1"/>
  <c r="O29" i="44" s="1"/>
  <c r="O43" i="44" a="1"/>
  <c r="O43" i="44" s="1"/>
  <c r="M74" i="33" a="1"/>
  <c r="M74" i="33" s="1"/>
  <c r="M72" i="33" s="1"/>
  <c r="Z86" i="44" a="1"/>
  <c r="Z86" i="44" s="1"/>
  <c r="AF97" i="33" a="1"/>
  <c r="AF97" i="33" s="1"/>
  <c r="AF96" i="33" s="1"/>
  <c r="AD100" i="45" a="1"/>
  <c r="AD100" i="45" s="1"/>
  <c r="AP98" i="33" a="1"/>
  <c r="AP98" i="33" s="1"/>
  <c r="U19" i="44" a="1"/>
  <c r="U19" i="44" s="1"/>
  <c r="AO89" i="45" a="1"/>
  <c r="AO89" i="45" s="1"/>
  <c r="AU31" i="46" a="1"/>
  <c r="AU31" i="46" s="1"/>
  <c r="AN92" i="46" a="1"/>
  <c r="AN92" i="46" s="1"/>
  <c r="AN44" i="43" a="1"/>
  <c r="AN44" i="43" s="1"/>
  <c r="J59" i="45" a="1"/>
  <c r="J59" i="45" s="1"/>
  <c r="C100" i="46" a="1"/>
  <c r="C100" i="46" s="1"/>
  <c r="E43" i="45" a="1"/>
  <c r="E43" i="45" s="1"/>
  <c r="E42" i="45" s="1"/>
  <c r="AP82" i="33" a="1"/>
  <c r="AP82" i="33" s="1"/>
  <c r="AP81" i="33" s="1"/>
  <c r="AG73" i="45" a="1"/>
  <c r="AG73" i="45" s="1"/>
  <c r="W19" i="44" a="1"/>
  <c r="W19" i="44" s="1"/>
  <c r="W18" i="44" s="1"/>
  <c r="T104" i="33" a="1"/>
  <c r="T104" i="33" s="1"/>
  <c r="AN79" i="47" a="1"/>
  <c r="AN79" i="47" s="1"/>
  <c r="AN50" i="44" a="1"/>
  <c r="AN50" i="44" s="1"/>
  <c r="AF59" i="33" a="1"/>
  <c r="AF59" i="33" s="1"/>
  <c r="AN43" i="46" a="1"/>
  <c r="AN43" i="46" s="1"/>
  <c r="L99" i="46"/>
  <c r="Y90" i="46"/>
  <c r="H16" i="45" a="1"/>
  <c r="H16" i="45" s="1"/>
  <c r="H15" i="45" s="1"/>
  <c r="Q37" i="45" a="1"/>
  <c r="Q37" i="45" s="1"/>
  <c r="AA16" i="44" a="1"/>
  <c r="AA16" i="44" s="1"/>
  <c r="M29" i="45" a="1"/>
  <c r="M29" i="45" s="1"/>
  <c r="K89" i="33" a="1"/>
  <c r="K89" i="33" s="1"/>
  <c r="C40" i="43" a="1"/>
  <c r="C40" i="43" s="1"/>
  <c r="A40" i="43" s="1"/>
  <c r="P71" i="33" a="1"/>
  <c r="P71" i="33" s="1"/>
  <c r="N41" i="44" a="1"/>
  <c r="N41" i="44" s="1"/>
  <c r="AM99" i="47"/>
  <c r="J15" i="41"/>
  <c r="S83" i="33" a="1"/>
  <c r="S83" i="33" s="1"/>
  <c r="S39" i="41"/>
  <c r="X24" i="41"/>
  <c r="M37" i="44" a="1"/>
  <c r="M37" i="44" s="1"/>
  <c r="M36" i="44" s="1"/>
  <c r="C103" i="33" a="1"/>
  <c r="C103" i="33" s="1"/>
  <c r="A103" i="33" s="1"/>
  <c r="AE47" i="45" a="1"/>
  <c r="AE47" i="45" s="1"/>
  <c r="G74" i="44" a="1"/>
  <c r="G74" i="44" s="1"/>
  <c r="AU23" i="47" a="1"/>
  <c r="AU23" i="47" s="1"/>
  <c r="AV43" i="43" a="1"/>
  <c r="AV43" i="43" s="1"/>
  <c r="AV42" i="43" s="1"/>
  <c r="I100" i="46" a="1"/>
  <c r="I100" i="46" s="1"/>
  <c r="AO67" i="47" a="1"/>
  <c r="AO67" i="47" s="1"/>
  <c r="AO66" i="47" s="1"/>
  <c r="AF34" i="44" a="1"/>
  <c r="AF34" i="44" s="1"/>
  <c r="AL19" i="45" a="1"/>
  <c r="AL19" i="45" s="1"/>
  <c r="L89" i="44" a="1"/>
  <c r="L89" i="44" s="1"/>
  <c r="AH47" i="44" a="1"/>
  <c r="AH47" i="44" s="1"/>
  <c r="AM23" i="45" a="1"/>
  <c r="AM23" i="45" s="1"/>
  <c r="R25" i="45" a="1"/>
  <c r="R25" i="45" s="1"/>
  <c r="U101" i="44" a="1"/>
  <c r="U101" i="44" s="1"/>
  <c r="N87" i="47"/>
  <c r="AB62" i="45" a="1"/>
  <c r="AB62" i="45" s="1"/>
  <c r="AA79" i="33" a="1"/>
  <c r="AA79" i="33" s="1"/>
  <c r="AT42" i="43"/>
  <c r="Y31" i="33" a="1"/>
  <c r="Y31" i="33" s="1"/>
  <c r="Z83" i="44" a="1"/>
  <c r="Z83" i="44" s="1"/>
  <c r="AN86" i="46" a="1"/>
  <c r="AN86" i="46" s="1"/>
  <c r="X53" i="45" a="1"/>
  <c r="X53" i="45" s="1"/>
  <c r="S78" i="46"/>
  <c r="AC43" i="45" a="1"/>
  <c r="AC43" i="45" s="1"/>
  <c r="E29" i="45" a="1"/>
  <c r="E29" i="45" s="1"/>
  <c r="AM103" i="33" a="1"/>
  <c r="AM103" i="33" s="1"/>
  <c r="AJ67" i="33" a="1"/>
  <c r="AJ67" i="33" s="1"/>
  <c r="P98" i="45" a="1"/>
  <c r="P98" i="45" s="1"/>
  <c r="AN77" i="41" a="1"/>
  <c r="AN77" i="41" s="1"/>
  <c r="M71" i="44" a="1"/>
  <c r="M71" i="44" s="1"/>
  <c r="T100" i="33" a="1"/>
  <c r="T100" i="33" s="1"/>
  <c r="T99" i="33" s="1"/>
  <c r="C35" i="43" a="1"/>
  <c r="C35" i="43" s="1"/>
  <c r="AR80" i="44" a="1"/>
  <c r="AR80" i="44" s="1"/>
  <c r="AA79" i="45" a="1"/>
  <c r="AA79" i="45" s="1"/>
  <c r="AA78" i="45" s="1"/>
  <c r="S98" i="33" a="1"/>
  <c r="S98" i="33" s="1"/>
  <c r="S82" i="33" a="1"/>
  <c r="S82" i="33" s="1"/>
  <c r="AJ27" i="47"/>
  <c r="L52" i="33" a="1"/>
  <c r="L52" i="33" s="1"/>
  <c r="AC66" i="46"/>
  <c r="Y65" i="33" a="1"/>
  <c r="Y65" i="33" s="1"/>
  <c r="AU35" i="46" a="1"/>
  <c r="AU35" i="46" s="1"/>
  <c r="AV62" i="46" a="1"/>
  <c r="AV62" i="46" s="1"/>
  <c r="C10" i="44" a="1"/>
  <c r="C10" i="44" s="1"/>
  <c r="P59" i="33" a="1"/>
  <c r="P59" i="33" s="1"/>
  <c r="AG25" i="33" a="1"/>
  <c r="AG25" i="33" s="1"/>
  <c r="AE101" i="45" a="1"/>
  <c r="AE101" i="45" s="1"/>
  <c r="AL75" i="46"/>
  <c r="W85" i="45" a="1"/>
  <c r="W85" i="45" s="1"/>
  <c r="E28" i="44" a="1"/>
  <c r="E28" i="44" s="1"/>
  <c r="F46" i="33" a="1"/>
  <c r="F46" i="33" s="1"/>
  <c r="AE18" i="43"/>
  <c r="T52" i="33" a="1"/>
  <c r="T52" i="33" s="1"/>
  <c r="AI89" i="44" a="1"/>
  <c r="AI89" i="44" s="1"/>
  <c r="AQ48" i="46"/>
  <c r="AB73" i="45" a="1"/>
  <c r="AB73" i="45" s="1"/>
  <c r="AB72" i="45" s="1"/>
  <c r="C28" i="46" a="1"/>
  <c r="C28" i="46" s="1"/>
  <c r="X60" i="47"/>
  <c r="O57" i="43"/>
  <c r="AV67" i="47" a="1"/>
  <c r="AV67" i="47" s="1"/>
  <c r="AV76" i="41" a="1"/>
  <c r="AV76" i="41" s="1"/>
  <c r="AV75" i="41" s="1"/>
  <c r="I70" i="44" a="1"/>
  <c r="I70" i="44" s="1"/>
  <c r="I69" i="44" s="1"/>
  <c r="K42" i="41"/>
  <c r="J73" i="45" a="1"/>
  <c r="J73" i="45" s="1"/>
  <c r="J72" i="45" s="1"/>
  <c r="C76" i="42" a="1"/>
  <c r="C76" i="42" s="1"/>
  <c r="A76" i="42" s="1"/>
  <c r="AB23" i="45" a="1"/>
  <c r="AB23" i="45" s="1"/>
  <c r="F44" i="45" a="1"/>
  <c r="F44" i="45" s="1"/>
  <c r="P23" i="45" a="1"/>
  <c r="P23" i="45" s="1"/>
  <c r="D11" i="33"/>
  <c r="F29" i="47"/>
  <c r="H11" i="41"/>
  <c r="D29" i="43"/>
  <c r="E29" i="46"/>
  <c r="E29" i="41"/>
  <c r="F29" i="43"/>
  <c r="H29" i="41"/>
  <c r="E11" i="41"/>
  <c r="F11" i="47"/>
  <c r="G11" i="47"/>
  <c r="E29" i="43"/>
  <c r="D11" i="47"/>
  <c r="G11" i="43"/>
  <c r="H29" i="43"/>
  <c r="D29" i="33"/>
  <c r="H11" i="46"/>
  <c r="D11" i="45"/>
  <c r="D11" i="41"/>
  <c r="E11" i="43"/>
  <c r="F29" i="41"/>
  <c r="D11" i="44"/>
  <c r="H11" i="43"/>
  <c r="F11" i="43"/>
  <c r="G29" i="47"/>
  <c r="D11" i="46"/>
  <c r="G29" i="41"/>
  <c r="E29" i="47"/>
  <c r="D29" i="44"/>
  <c r="H29" i="46"/>
  <c r="F29" i="46"/>
  <c r="D11" i="42"/>
  <c r="F11" i="41"/>
  <c r="G29" i="46"/>
  <c r="D11" i="43"/>
  <c r="F11" i="46"/>
  <c r="E11" i="46"/>
  <c r="H29" i="47"/>
  <c r="D29" i="42"/>
  <c r="D29" i="46"/>
  <c r="G11" i="46"/>
  <c r="D29" i="41"/>
  <c r="H11" i="47"/>
  <c r="G29" i="43"/>
  <c r="G11" i="41"/>
  <c r="D29" i="47"/>
  <c r="D29" i="45"/>
  <c r="E11" i="47"/>
  <c r="C29" i="33" a="1"/>
  <c r="C29" i="33" s="1"/>
  <c r="A28" i="33" s="1"/>
  <c r="C29" i="45" a="1"/>
  <c r="C29" i="45" s="1"/>
  <c r="A28" i="45" s="1"/>
  <c r="C29" i="42" a="1"/>
  <c r="C29" i="42" s="1"/>
  <c r="A28" i="42" s="1"/>
  <c r="C29" i="47" a="1"/>
  <c r="C29" i="47" s="1"/>
  <c r="A28" i="47" s="1"/>
  <c r="C29" i="44" a="1"/>
  <c r="C29" i="44" s="1"/>
  <c r="A28" i="44" s="1"/>
  <c r="C29" i="41" a="1"/>
  <c r="C29" i="41" s="1"/>
  <c r="A28" i="41" s="1"/>
  <c r="C29" i="46" a="1"/>
  <c r="C29" i="46" s="1"/>
  <c r="C29" i="43" a="1"/>
  <c r="C29" i="43" s="1"/>
  <c r="A28" i="43" s="1"/>
  <c r="C11" i="45" a="1"/>
  <c r="C11" i="45" s="1"/>
  <c r="C11" i="44" a="1"/>
  <c r="C11" i="44" s="1"/>
  <c r="C11" i="41" a="1"/>
  <c r="C11" i="41" s="1"/>
  <c r="C11" i="43" a="1"/>
  <c r="C11" i="43" s="1"/>
  <c r="C11" i="46" a="1"/>
  <c r="C11" i="46" s="1"/>
  <c r="C11" i="47" a="1"/>
  <c r="C11" i="47" s="1"/>
  <c r="C11" i="33" a="1"/>
  <c r="C11" i="33" s="1"/>
  <c r="C11" i="42" a="1"/>
  <c r="C11" i="42" s="1"/>
  <c r="AV27" i="46" l="1"/>
  <c r="AC48" i="33"/>
  <c r="AV69" i="43"/>
  <c r="H54" i="44"/>
  <c r="U9" i="41"/>
  <c r="Z9" i="44"/>
  <c r="AL30" i="33"/>
  <c r="AG99" i="44"/>
  <c r="X24" i="47"/>
  <c r="Y27" i="47"/>
  <c r="X18" i="46"/>
  <c r="AO45" i="41"/>
  <c r="AF21" i="47"/>
  <c r="O18" i="33"/>
  <c r="R57" i="46"/>
  <c r="AJ39" i="45"/>
  <c r="M72" i="44"/>
  <c r="W81" i="46"/>
  <c r="J63" i="33"/>
  <c r="X84" i="46"/>
  <c r="AC90" i="45"/>
  <c r="AD9" i="33"/>
  <c r="G66" i="45"/>
  <c r="R36" i="45"/>
  <c r="H81" i="33"/>
  <c r="AD63" i="33"/>
  <c r="AD87" i="43"/>
  <c r="AL27" i="46"/>
  <c r="AC63" i="41"/>
  <c r="Q81" i="43"/>
  <c r="AA39" i="47"/>
  <c r="X63" i="44"/>
  <c r="AL21" i="44"/>
  <c r="I96" i="33"/>
  <c r="Q60" i="41"/>
  <c r="AB15" i="45"/>
  <c r="U36" i="45"/>
  <c r="H51" i="45"/>
  <c r="J33" i="43"/>
  <c r="S27" i="45"/>
  <c r="AC39" i="45"/>
  <c r="AA81" i="33"/>
  <c r="AL60" i="46"/>
  <c r="O93" i="47"/>
  <c r="AF9" i="44"/>
  <c r="AN27" i="45"/>
  <c r="V51" i="33"/>
  <c r="S9" i="47"/>
  <c r="Q96" i="46"/>
  <c r="N36" i="33"/>
  <c r="Q66" i="43"/>
  <c r="AM48" i="45"/>
  <c r="S63" i="47"/>
  <c r="AQ15" i="33"/>
  <c r="T78" i="33"/>
  <c r="K24" i="46"/>
  <c r="X60" i="43"/>
  <c r="AO84" i="46"/>
  <c r="I51" i="33"/>
  <c r="M63" i="47"/>
  <c r="AG15" i="44"/>
  <c r="AF51" i="45"/>
  <c r="H24" i="33"/>
  <c r="AM75" i="45"/>
  <c r="AH21" i="46"/>
  <c r="AF87" i="44"/>
  <c r="N102" i="47"/>
  <c r="P78" i="45"/>
  <c r="AP48" i="45"/>
  <c r="K57" i="45"/>
  <c r="Z27" i="43"/>
  <c r="AA72" i="33"/>
  <c r="K96" i="41"/>
  <c r="U24" i="33"/>
  <c r="AL87" i="33"/>
  <c r="AF24" i="33"/>
  <c r="L54" i="44"/>
  <c r="AA9" i="43"/>
  <c r="AV66" i="47"/>
  <c r="AL96" i="47"/>
  <c r="AN78" i="44"/>
  <c r="AQ63" i="47"/>
  <c r="AM99" i="43"/>
  <c r="S69" i="44"/>
  <c r="R48" i="44"/>
  <c r="G102" i="45"/>
  <c r="AV21" i="41"/>
  <c r="M15" i="33"/>
  <c r="AI102" i="45"/>
  <c r="S60" i="33"/>
  <c r="Z96" i="47"/>
  <c r="AB54" i="46"/>
  <c r="S9" i="46"/>
  <c r="AA18" i="41"/>
  <c r="AG33" i="33"/>
  <c r="J51" i="43"/>
  <c r="X27" i="46"/>
  <c r="AQ15" i="45"/>
  <c r="Y87" i="44"/>
  <c r="AE42" i="44"/>
  <c r="S42" i="43"/>
  <c r="I21" i="33"/>
  <c r="AG60" i="41"/>
  <c r="N57" i="41"/>
  <c r="Q42" i="33"/>
  <c r="AE93" i="47"/>
  <c r="Q93" i="47"/>
  <c r="AV69" i="46"/>
  <c r="AD99" i="47"/>
  <c r="Q21" i="45"/>
  <c r="AM48" i="46"/>
  <c r="AG93" i="33"/>
  <c r="X93" i="46"/>
  <c r="T66" i="44"/>
  <c r="AS75" i="47"/>
  <c r="X36" i="41"/>
  <c r="Q78" i="41"/>
  <c r="AM69" i="46"/>
  <c r="O66" i="41"/>
  <c r="V99" i="43"/>
  <c r="M9" i="44"/>
  <c r="AG69" i="46"/>
  <c r="AQ60" i="47"/>
  <c r="AM48" i="47"/>
  <c r="AP45" i="44"/>
  <c r="P33" i="47"/>
  <c r="AC48" i="47"/>
  <c r="L57" i="44"/>
  <c r="L96" i="46"/>
  <c r="AH102" i="47"/>
  <c r="Z42" i="47"/>
  <c r="O42" i="47"/>
  <c r="AD42" i="43"/>
  <c r="AO51" i="41"/>
  <c r="AB66" i="41"/>
  <c r="Q51" i="43"/>
  <c r="R66" i="33"/>
  <c r="AN15" i="44"/>
  <c r="AC84" i="41"/>
  <c r="AH63" i="45"/>
  <c r="T27" i="47"/>
  <c r="N30" i="44"/>
  <c r="X96" i="47"/>
  <c r="AN57" i="43"/>
  <c r="K78" i="44"/>
  <c r="AO96" i="44"/>
  <c r="AS69" i="47"/>
  <c r="N27" i="41"/>
  <c r="AO99" i="43"/>
  <c r="Y36" i="45"/>
  <c r="AD69" i="45"/>
  <c r="AA21" i="44"/>
  <c r="L81" i="45"/>
  <c r="AI42" i="43"/>
  <c r="K102" i="45"/>
  <c r="H27" i="45"/>
  <c r="P99" i="46"/>
  <c r="AO93" i="41"/>
  <c r="AP93" i="47"/>
  <c r="N84" i="41"/>
  <c r="AG27" i="47"/>
  <c r="W81" i="41"/>
  <c r="L30" i="43"/>
  <c r="AR90" i="45"/>
  <c r="AI63" i="45"/>
  <c r="Z66" i="33"/>
  <c r="S81" i="33"/>
  <c r="AM99" i="46"/>
  <c r="L51" i="46"/>
  <c r="AD69" i="41"/>
  <c r="AM30" i="43"/>
  <c r="AD60" i="41"/>
  <c r="AH81" i="41"/>
  <c r="Z30" i="46"/>
  <c r="W33" i="47"/>
  <c r="AK84" i="33"/>
  <c r="AL72" i="47"/>
  <c r="AL21" i="47"/>
  <c r="AF48" i="46"/>
  <c r="AC48" i="44"/>
  <c r="V69" i="33"/>
  <c r="M93" i="44"/>
  <c r="O30" i="47"/>
  <c r="J42" i="43"/>
  <c r="AE30" i="46"/>
  <c r="AJ75" i="44"/>
  <c r="AD51" i="47"/>
  <c r="W81" i="45"/>
  <c r="AR15" i="44"/>
  <c r="T87" i="45"/>
  <c r="AI27" i="44"/>
  <c r="R30" i="47"/>
  <c r="AH99" i="43"/>
  <c r="AV69" i="41"/>
  <c r="AQ9" i="46"/>
  <c r="N30" i="47"/>
  <c r="AN78" i="47"/>
  <c r="U72" i="47"/>
  <c r="H45" i="33"/>
  <c r="L81" i="41"/>
  <c r="AG36" i="44"/>
  <c r="S39" i="44"/>
  <c r="AC33" i="45"/>
  <c r="AE36" i="44"/>
  <c r="Z63" i="46"/>
  <c r="I39" i="41"/>
  <c r="AK66" i="45"/>
  <c r="M78" i="41"/>
  <c r="L21" i="44"/>
  <c r="S48" i="45"/>
  <c r="R96" i="44"/>
  <c r="AF69" i="33"/>
  <c r="S87" i="47"/>
  <c r="N99" i="45"/>
  <c r="O81" i="44"/>
  <c r="J102" i="41"/>
  <c r="AF66" i="47"/>
  <c r="Y72" i="41"/>
  <c r="J57" i="44"/>
  <c r="AN63" i="46"/>
  <c r="N36" i="47"/>
  <c r="I75" i="33"/>
  <c r="P75" i="46"/>
  <c r="AC24" i="44"/>
  <c r="S24" i="41"/>
  <c r="Y90" i="41"/>
  <c r="R27" i="43"/>
  <c r="AN99" i="43"/>
  <c r="AQ99" i="44"/>
  <c r="R33" i="46"/>
  <c r="AM78" i="47"/>
  <c r="T81" i="41"/>
  <c r="N63" i="44"/>
  <c r="K69" i="43"/>
  <c r="H60" i="45"/>
  <c r="T15" i="45"/>
  <c r="K51" i="45"/>
  <c r="N93" i="47"/>
  <c r="Y30" i="46"/>
  <c r="I72" i="47"/>
  <c r="AA42" i="43"/>
  <c r="AB84" i="33"/>
  <c r="AA57" i="46"/>
  <c r="Q54" i="47"/>
  <c r="R51" i="33"/>
  <c r="M42" i="47"/>
  <c r="AR63" i="33"/>
  <c r="M102" i="43"/>
  <c r="AU9" i="43"/>
  <c r="AK102" i="47"/>
  <c r="AL42" i="44"/>
  <c r="AM24" i="45"/>
  <c r="L72" i="43"/>
  <c r="N99" i="47"/>
  <c r="S69" i="47"/>
  <c r="W36" i="43"/>
  <c r="T51" i="44"/>
  <c r="R48" i="33"/>
  <c r="Z81" i="47"/>
  <c r="K81" i="47"/>
  <c r="J51" i="44"/>
  <c r="L72" i="41"/>
  <c r="N15" i="41"/>
  <c r="AM39" i="47"/>
  <c r="I60" i="46"/>
  <c r="AN54" i="41"/>
  <c r="W45" i="43"/>
  <c r="K45" i="44"/>
  <c r="AA87" i="45"/>
  <c r="AK33" i="46"/>
  <c r="X27" i="41"/>
  <c r="G15" i="44"/>
  <c r="AP75" i="47"/>
  <c r="AG96" i="33"/>
  <c r="J93" i="45"/>
  <c r="AH102" i="44"/>
  <c r="X21" i="44"/>
  <c r="AJ69" i="33"/>
  <c r="AC93" i="46"/>
  <c r="N54" i="47"/>
  <c r="J81" i="41"/>
  <c r="AD24" i="33"/>
  <c r="AL9" i="47"/>
  <c r="AN45" i="43"/>
  <c r="W63" i="43"/>
  <c r="K69" i="45"/>
  <c r="T72" i="47"/>
  <c r="AR60" i="44"/>
  <c r="K27" i="44"/>
  <c r="AK54" i="47"/>
  <c r="AN45" i="41"/>
  <c r="M36" i="41"/>
  <c r="S66" i="44"/>
  <c r="T9" i="41"/>
  <c r="U18" i="44"/>
  <c r="AE42" i="43"/>
  <c r="AK96" i="47"/>
  <c r="AB75" i="41"/>
  <c r="M36" i="47"/>
  <c r="R39" i="33"/>
  <c r="AO81" i="33"/>
  <c r="O48" i="43"/>
  <c r="V27" i="43"/>
  <c r="AK69" i="45"/>
  <c r="AM42" i="43"/>
  <c r="H21" i="45"/>
  <c r="M45" i="46"/>
  <c r="L87" i="46"/>
  <c r="P66" i="41"/>
  <c r="AI24" i="46"/>
  <c r="AC81" i="43"/>
  <c r="L27" i="47"/>
  <c r="R75" i="46"/>
  <c r="W78" i="47"/>
  <c r="O27" i="43"/>
  <c r="AR30" i="33"/>
  <c r="Z57" i="33"/>
  <c r="J66" i="45"/>
  <c r="U84" i="41"/>
  <c r="X96" i="33"/>
  <c r="U15" i="44"/>
  <c r="AJ66" i="41"/>
  <c r="AF60" i="43"/>
  <c r="AM84" i="41"/>
  <c r="AQ51" i="33"/>
  <c r="AJ33" i="45"/>
  <c r="AF30" i="44"/>
  <c r="P36" i="45"/>
  <c r="AD66" i="47"/>
  <c r="AI39" i="33"/>
  <c r="U57" i="47"/>
  <c r="J27" i="41"/>
  <c r="N93" i="46"/>
  <c r="L36" i="46"/>
  <c r="X72" i="45"/>
  <c r="R9" i="44"/>
  <c r="U84" i="43"/>
  <c r="AS63" i="47"/>
  <c r="AA90" i="44"/>
  <c r="AC93" i="41"/>
  <c r="T21" i="33"/>
  <c r="J75" i="41"/>
  <c r="AL24" i="45"/>
  <c r="AK69" i="46"/>
  <c r="G30" i="33"/>
  <c r="AU45" i="47"/>
  <c r="AV33" i="46"/>
  <c r="O30" i="43"/>
  <c r="AO27" i="47"/>
  <c r="AO9" i="43"/>
  <c r="AG72" i="33"/>
  <c r="AD9" i="41"/>
  <c r="V63" i="46"/>
  <c r="AR87" i="44"/>
  <c r="P39" i="46"/>
  <c r="AO45" i="45"/>
  <c r="AM18" i="43"/>
  <c r="U36" i="43"/>
  <c r="J18" i="45"/>
  <c r="N69" i="46"/>
  <c r="M78" i="43"/>
  <c r="AQ33" i="44"/>
  <c r="AO30" i="44"/>
  <c r="AE96" i="43"/>
  <c r="AI60" i="41"/>
  <c r="I90" i="47"/>
  <c r="Y9" i="33"/>
  <c r="V30" i="33"/>
  <c r="M30" i="33"/>
  <c r="O30" i="44"/>
  <c r="AK18" i="44"/>
  <c r="AJ99" i="47"/>
  <c r="X30" i="33"/>
  <c r="F45" i="33"/>
  <c r="AJ66" i="33"/>
  <c r="M21" i="41"/>
  <c r="AG72" i="45"/>
  <c r="N33" i="33"/>
  <c r="AK75" i="47"/>
  <c r="I33" i="33"/>
  <c r="K102" i="43"/>
  <c r="P48" i="44"/>
  <c r="Q81" i="47"/>
  <c r="AV81" i="43"/>
  <c r="AJ87" i="33"/>
  <c r="R84" i="41"/>
  <c r="AD36" i="47"/>
  <c r="U33" i="46"/>
  <c r="O75" i="47"/>
  <c r="R48" i="47"/>
  <c r="Z54" i="47"/>
  <c r="AJ69" i="45"/>
  <c r="AH24" i="33"/>
  <c r="N21" i="33"/>
  <c r="AF27" i="45"/>
  <c r="Q90" i="33"/>
  <c r="V81" i="43"/>
  <c r="AK51" i="44"/>
  <c r="AN99" i="45"/>
  <c r="J81" i="46"/>
  <c r="K33" i="44"/>
  <c r="AB27" i="45"/>
  <c r="V33" i="46"/>
  <c r="K78" i="46"/>
  <c r="AN84" i="33"/>
  <c r="M42" i="33"/>
  <c r="AJ66" i="46"/>
  <c r="AB39" i="41"/>
  <c r="W18" i="46"/>
  <c r="G90" i="45"/>
  <c r="X93" i="44"/>
  <c r="T21" i="45"/>
  <c r="Q33" i="45"/>
  <c r="AL99" i="43"/>
  <c r="P78" i="33"/>
  <c r="AH21" i="41"/>
  <c r="U42" i="41"/>
  <c r="AD69" i="47"/>
  <c r="AN42" i="46"/>
  <c r="J78" i="45"/>
  <c r="N60" i="46"/>
  <c r="T69" i="45"/>
  <c r="R15" i="45"/>
  <c r="P63" i="43"/>
  <c r="Q42" i="46"/>
  <c r="T45" i="47"/>
  <c r="Z72" i="44"/>
  <c r="I54" i="44"/>
  <c r="AO81" i="41"/>
  <c r="AF27" i="43"/>
  <c r="AJ54" i="47"/>
  <c r="L57" i="45"/>
  <c r="L21" i="43"/>
  <c r="AD9" i="46"/>
  <c r="M93" i="41"/>
  <c r="J18" i="33"/>
  <c r="H39" i="44"/>
  <c r="AA51" i="46"/>
  <c r="R69" i="47"/>
  <c r="N99" i="43"/>
  <c r="AD96" i="46"/>
  <c r="AH63" i="41"/>
  <c r="U81" i="47"/>
  <c r="AQ84" i="45"/>
  <c r="M78" i="47"/>
  <c r="AH48" i="33"/>
  <c r="AU60" i="43"/>
  <c r="AQ87" i="45"/>
  <c r="Z36" i="33"/>
  <c r="Z39" i="33"/>
  <c r="S93" i="45"/>
  <c r="M51" i="47"/>
  <c r="T81" i="44"/>
  <c r="Y51" i="46"/>
  <c r="AL45" i="41"/>
  <c r="AF48" i="47"/>
  <c r="AB51" i="33"/>
  <c r="AL39" i="33"/>
  <c r="AC36" i="46"/>
  <c r="X15" i="44"/>
  <c r="R39" i="47"/>
  <c r="M9" i="45"/>
  <c r="F72" i="44"/>
  <c r="R99" i="45"/>
  <c r="AF42" i="45"/>
  <c r="AH63" i="47"/>
  <c r="P27" i="33"/>
  <c r="T75" i="46"/>
  <c r="AC18" i="46"/>
  <c r="AH33" i="46"/>
  <c r="AM63" i="43"/>
  <c r="V87" i="44"/>
  <c r="AS9" i="47"/>
  <c r="X69" i="45"/>
  <c r="N27" i="47"/>
  <c r="S51" i="47"/>
  <c r="AO66" i="41"/>
  <c r="AM27" i="47"/>
  <c r="S9" i="45"/>
  <c r="I42" i="47"/>
  <c r="P96" i="33"/>
  <c r="O30" i="41"/>
  <c r="K63" i="45"/>
  <c r="AE66" i="44"/>
  <c r="U78" i="41"/>
  <c r="X87" i="47"/>
  <c r="F51" i="33"/>
  <c r="T99" i="45"/>
  <c r="AB36" i="41"/>
  <c r="AN63" i="41"/>
  <c r="Q18" i="33"/>
  <c r="U69" i="47"/>
  <c r="AH78" i="43"/>
  <c r="AC54" i="33"/>
  <c r="AG30" i="47"/>
  <c r="U72" i="46"/>
  <c r="AA54" i="46"/>
  <c r="X66" i="46"/>
  <c r="AE60" i="33"/>
  <c r="AT75" i="47"/>
  <c r="Z87" i="45"/>
  <c r="AQ24" i="45"/>
  <c r="AA18" i="44"/>
  <c r="I93" i="46"/>
  <c r="AH63" i="46"/>
  <c r="T39" i="44"/>
  <c r="J102" i="46"/>
  <c r="H84" i="33"/>
  <c r="O18" i="44"/>
  <c r="W90" i="46"/>
  <c r="T72" i="43"/>
  <c r="AP9" i="46"/>
  <c r="Y66" i="47"/>
  <c r="AK42" i="43"/>
  <c r="X72" i="33"/>
  <c r="L21" i="46"/>
  <c r="AK18" i="33"/>
  <c r="AH39" i="33"/>
  <c r="X36" i="46"/>
  <c r="L30" i="45"/>
  <c r="AU42" i="46"/>
  <c r="O99" i="44"/>
  <c r="AU18" i="41"/>
  <c r="M21" i="33"/>
  <c r="AO90" i="45"/>
  <c r="AL102" i="43"/>
  <c r="Z81" i="43"/>
  <c r="Q39" i="43"/>
  <c r="O33" i="33"/>
  <c r="AH60" i="47"/>
  <c r="AG102" i="46"/>
  <c r="AA51" i="33"/>
  <c r="AA84" i="46"/>
  <c r="O63" i="46"/>
  <c r="N18" i="45"/>
  <c r="P33" i="43"/>
  <c r="V42" i="41"/>
  <c r="P96" i="41"/>
  <c r="L102" i="46"/>
  <c r="AJ24" i="33"/>
  <c r="O27" i="45"/>
  <c r="AK18" i="41"/>
  <c r="AL45" i="47"/>
  <c r="U24" i="41"/>
  <c r="T66" i="43"/>
  <c r="T30" i="46"/>
  <c r="AD18" i="46"/>
  <c r="AM54" i="41"/>
  <c r="R60" i="46"/>
  <c r="AK45" i="41"/>
  <c r="W42" i="47"/>
  <c r="R93" i="33"/>
  <c r="U93" i="33"/>
  <c r="Q72" i="45"/>
  <c r="O15" i="41"/>
  <c r="AQ21" i="33"/>
  <c r="F33" i="33"/>
  <c r="AR57" i="47"/>
  <c r="AA66" i="43"/>
  <c r="AM63" i="46"/>
  <c r="AR93" i="47"/>
  <c r="AR81" i="44"/>
  <c r="AF87" i="43"/>
  <c r="U54" i="41"/>
  <c r="AS99" i="47"/>
  <c r="Z18" i="41"/>
  <c r="N45" i="33"/>
  <c r="AP9" i="47"/>
  <c r="L99" i="43"/>
  <c r="AP75" i="33"/>
  <c r="Z81" i="41"/>
  <c r="AA42" i="41"/>
  <c r="AA27" i="47"/>
  <c r="F48" i="45"/>
  <c r="AJ72" i="47"/>
  <c r="AG42" i="33"/>
  <c r="AI39" i="41"/>
  <c r="AM33" i="47"/>
  <c r="V39" i="41"/>
  <c r="P102" i="44"/>
  <c r="AJ51" i="46"/>
  <c r="AR69" i="47"/>
  <c r="AC39" i="44"/>
  <c r="S21" i="33"/>
  <c r="G60" i="44"/>
  <c r="K102" i="46"/>
  <c r="AI69" i="44"/>
  <c r="AI18" i="45"/>
  <c r="T21" i="46"/>
  <c r="Z63" i="47"/>
  <c r="N87" i="41"/>
  <c r="R69" i="41"/>
  <c r="L60" i="33"/>
  <c r="W30" i="45"/>
  <c r="I90" i="46"/>
  <c r="AI18" i="47"/>
  <c r="X39" i="33"/>
  <c r="U54" i="44"/>
  <c r="AG81" i="46"/>
  <c r="R87" i="46"/>
  <c r="P60" i="33"/>
  <c r="AV96" i="47"/>
  <c r="AH93" i="41"/>
  <c r="AA30" i="47"/>
  <c r="Q21" i="47"/>
  <c r="U81" i="45"/>
  <c r="AJ81" i="43"/>
  <c r="AR54" i="47"/>
  <c r="Z57" i="41"/>
  <c r="AF84" i="44"/>
  <c r="AM24" i="33"/>
  <c r="AG87" i="44"/>
  <c r="AF36" i="43"/>
  <c r="X99" i="43"/>
  <c r="V57" i="46"/>
  <c r="AN30" i="33"/>
  <c r="AU93" i="43"/>
  <c r="AM96" i="45"/>
  <c r="AM21" i="44"/>
  <c r="J63" i="43"/>
  <c r="AL57" i="43"/>
  <c r="T33" i="33"/>
  <c r="T102" i="44"/>
  <c r="AG30" i="33"/>
  <c r="AK15" i="47"/>
  <c r="AA78" i="41"/>
  <c r="AC39" i="41"/>
  <c r="AL81" i="43"/>
  <c r="AI57" i="41"/>
  <c r="AD84" i="44"/>
  <c r="AK42" i="45"/>
  <c r="AA15" i="43"/>
  <c r="N33" i="44"/>
  <c r="Z72" i="47"/>
  <c r="AC102" i="41"/>
  <c r="AI45" i="45"/>
  <c r="AE42" i="45"/>
  <c r="AR66" i="45"/>
  <c r="T87" i="44"/>
  <c r="AB96" i="45"/>
  <c r="S48" i="41"/>
  <c r="Q24" i="46"/>
  <c r="Z42" i="41"/>
  <c r="AG60" i="33"/>
  <c r="AI15" i="44"/>
  <c r="AL102" i="47"/>
  <c r="I27" i="45"/>
  <c r="AN54" i="46"/>
  <c r="AC69" i="33"/>
  <c r="X99" i="41"/>
  <c r="S102" i="47"/>
  <c r="Q48" i="47"/>
  <c r="AB63" i="47"/>
  <c r="AG48" i="33"/>
  <c r="AR72" i="33"/>
  <c r="R63" i="43"/>
  <c r="U30" i="45"/>
  <c r="AL54" i="46"/>
  <c r="AM96" i="43"/>
  <c r="AG90" i="44"/>
  <c r="AE9" i="45"/>
  <c r="AJ96" i="45"/>
  <c r="U39" i="33"/>
  <c r="J39" i="47"/>
  <c r="AA27" i="46"/>
  <c r="AM27" i="44"/>
  <c r="K33" i="33"/>
  <c r="AU75" i="46"/>
  <c r="I48" i="33"/>
  <c r="M39" i="46"/>
  <c r="I15" i="46"/>
  <c r="H93" i="45"/>
  <c r="AE63" i="46"/>
  <c r="AR30" i="44"/>
  <c r="AC72" i="47"/>
  <c r="AG39" i="46"/>
  <c r="AQ9" i="44"/>
  <c r="AF63" i="44"/>
  <c r="AR57" i="44"/>
  <c r="H57" i="33"/>
  <c r="AV102" i="41"/>
  <c r="Q60" i="45"/>
  <c r="L57" i="41"/>
  <c r="P84" i="41"/>
  <c r="R42" i="47"/>
  <c r="X72" i="43"/>
  <c r="V90" i="45"/>
  <c r="AU66" i="43"/>
  <c r="AG54" i="41"/>
  <c r="AE27" i="44"/>
  <c r="J9" i="33"/>
  <c r="W93" i="43"/>
  <c r="U66" i="33"/>
  <c r="S102" i="44"/>
  <c r="X63" i="41"/>
  <c r="K96" i="46"/>
  <c r="O57" i="45"/>
  <c r="L24" i="47"/>
  <c r="S18" i="47"/>
  <c r="AD81" i="43"/>
  <c r="Y48" i="33"/>
  <c r="N54" i="43"/>
  <c r="I84" i="47"/>
  <c r="P81" i="44"/>
  <c r="AR96" i="44"/>
  <c r="M21" i="46"/>
  <c r="AL66" i="45"/>
  <c r="AD51" i="43"/>
  <c r="AV78" i="46"/>
  <c r="R72" i="46"/>
  <c r="R27" i="45"/>
  <c r="AD87" i="47"/>
  <c r="AD27" i="45"/>
  <c r="W21" i="41"/>
  <c r="Z42" i="45"/>
  <c r="AD75" i="46"/>
  <c r="AE33" i="33"/>
  <c r="AR60" i="33"/>
  <c r="L39" i="44"/>
  <c r="T36" i="44"/>
  <c r="AO15" i="47"/>
  <c r="AN90" i="44"/>
  <c r="Y72" i="47"/>
  <c r="AL75" i="41"/>
  <c r="H30" i="44"/>
  <c r="AL24" i="47"/>
  <c r="AO9" i="44"/>
  <c r="AH102" i="45"/>
  <c r="AH36" i="33"/>
  <c r="AD21" i="44"/>
  <c r="AI99" i="46"/>
  <c r="AI69" i="43"/>
  <c r="AA75" i="33"/>
  <c r="W96" i="41"/>
  <c r="AL102" i="45"/>
  <c r="J78" i="33"/>
  <c r="R60" i="47"/>
  <c r="AB87" i="41"/>
  <c r="Q66" i="44"/>
  <c r="S18" i="43"/>
  <c r="W48" i="46"/>
  <c r="M33" i="45"/>
  <c r="L39" i="43"/>
  <c r="AE102" i="46"/>
  <c r="T24" i="43"/>
  <c r="Q36" i="33"/>
  <c r="Y99" i="47"/>
  <c r="AO78" i="33"/>
  <c r="Y75" i="41"/>
  <c r="N93" i="41"/>
  <c r="V63" i="41"/>
  <c r="AH93" i="47"/>
  <c r="AJ15" i="43"/>
  <c r="X102" i="43"/>
  <c r="AI90" i="41"/>
  <c r="AF54" i="44"/>
  <c r="I78" i="45"/>
  <c r="AM36" i="43"/>
  <c r="AJ33" i="47"/>
  <c r="AP30" i="45"/>
  <c r="K102" i="47"/>
  <c r="AJ24" i="41"/>
  <c r="AL72" i="33"/>
  <c r="AJ39" i="47"/>
  <c r="AH33" i="41"/>
  <c r="AK24" i="41"/>
  <c r="V30" i="47"/>
  <c r="U18" i="43"/>
  <c r="T87" i="41"/>
  <c r="AI24" i="41"/>
  <c r="L30" i="44"/>
  <c r="AC42" i="47"/>
  <c r="AC24" i="43"/>
  <c r="AA36" i="33"/>
  <c r="AJ66" i="43"/>
  <c r="AE42" i="33"/>
  <c r="M33" i="33"/>
  <c r="AE51" i="46"/>
  <c r="AB99" i="47"/>
  <c r="S60" i="43"/>
  <c r="AB57" i="47"/>
  <c r="K87" i="43"/>
  <c r="AK9" i="41"/>
  <c r="J72" i="43"/>
  <c r="I102" i="47"/>
  <c r="AV60" i="43"/>
  <c r="N84" i="33"/>
  <c r="AF81" i="45"/>
  <c r="AJ18" i="44"/>
  <c r="X42" i="45"/>
  <c r="V63" i="47"/>
  <c r="AI102" i="47"/>
  <c r="R57" i="44"/>
  <c r="AD96" i="47"/>
  <c r="AJ21" i="45"/>
  <c r="Z18" i="33"/>
  <c r="AG66" i="45"/>
  <c r="AK39" i="43"/>
  <c r="U9" i="45"/>
  <c r="N51" i="41"/>
  <c r="R54" i="44"/>
  <c r="AB93" i="44"/>
  <c r="L60" i="47"/>
  <c r="AA81" i="45"/>
  <c r="W21" i="43"/>
  <c r="AM39" i="41"/>
  <c r="AQ63" i="33"/>
  <c r="J48" i="45"/>
  <c r="K18" i="41"/>
  <c r="U9" i="33"/>
  <c r="AD48" i="43"/>
  <c r="AC69" i="46"/>
  <c r="L84" i="45"/>
  <c r="AM90" i="44"/>
  <c r="AR18" i="45"/>
  <c r="R24" i="45"/>
  <c r="AA15" i="44"/>
  <c r="L81" i="43"/>
  <c r="AE15" i="44"/>
  <c r="V27" i="46"/>
  <c r="K96" i="47"/>
  <c r="AJ84" i="45"/>
  <c r="R72" i="41"/>
  <c r="AK60" i="44"/>
  <c r="AH51" i="47"/>
  <c r="AJ9" i="44"/>
  <c r="AE66" i="41"/>
  <c r="AO36" i="43"/>
  <c r="O33" i="41"/>
  <c r="K21" i="43"/>
  <c r="P33" i="44"/>
  <c r="AU21" i="46"/>
  <c r="AJ93" i="33"/>
  <c r="AI15" i="46"/>
  <c r="AH78" i="45"/>
  <c r="S78" i="43"/>
  <c r="Y15" i="46"/>
  <c r="P75" i="33"/>
  <c r="K87" i="41"/>
  <c r="AI45" i="33"/>
  <c r="Q48" i="33"/>
  <c r="AN63" i="44"/>
  <c r="N57" i="46"/>
  <c r="T69" i="46"/>
  <c r="O87" i="45"/>
  <c r="AQ81" i="45"/>
  <c r="Q54" i="44"/>
  <c r="AO72" i="44"/>
  <c r="I78" i="46"/>
  <c r="AQ9" i="45"/>
  <c r="Z93" i="41"/>
  <c r="AH9" i="45"/>
  <c r="AU81" i="43"/>
  <c r="X42" i="43"/>
  <c r="AJ36" i="43"/>
  <c r="Q96" i="45"/>
  <c r="AS54" i="47"/>
  <c r="AI15" i="33"/>
  <c r="K57" i="33"/>
  <c r="T63" i="47"/>
  <c r="L81" i="44"/>
  <c r="AJ75" i="41"/>
  <c r="R57" i="43"/>
  <c r="W60" i="46"/>
  <c r="U27" i="46"/>
  <c r="H45" i="44"/>
  <c r="AI99" i="41"/>
  <c r="V87" i="33"/>
  <c r="W30" i="47"/>
  <c r="K54" i="47"/>
  <c r="I18" i="44"/>
  <c r="AA42" i="47"/>
  <c r="AN33" i="46"/>
  <c r="N102" i="33"/>
  <c r="AV63" i="43"/>
  <c r="AJ81" i="46"/>
  <c r="I96" i="46"/>
  <c r="S93" i="44"/>
  <c r="K48" i="41"/>
  <c r="N72" i="47"/>
  <c r="S75" i="33"/>
  <c r="AR27" i="44"/>
  <c r="N75" i="33"/>
  <c r="AR72" i="47"/>
  <c r="AO78" i="43"/>
  <c r="W90" i="45"/>
  <c r="T60" i="47"/>
  <c r="AA21" i="33"/>
  <c r="AM48" i="33"/>
  <c r="Q60" i="44"/>
  <c r="AB39" i="43"/>
  <c r="F66" i="33"/>
  <c r="L54" i="47"/>
  <c r="AI9" i="44"/>
  <c r="J30" i="33"/>
  <c r="T96" i="33"/>
  <c r="AM102" i="41"/>
  <c r="R93" i="44"/>
  <c r="H36" i="33"/>
  <c r="AL96" i="41"/>
  <c r="P78" i="43"/>
  <c r="AF72" i="45"/>
  <c r="J30" i="46"/>
  <c r="AP102" i="33"/>
  <c r="Z30" i="43"/>
  <c r="AB78" i="41"/>
  <c r="Y99" i="46"/>
  <c r="G39" i="33"/>
  <c r="N93" i="43"/>
  <c r="R45" i="33"/>
  <c r="AB33" i="43"/>
  <c r="AC27" i="47"/>
  <c r="L9" i="45"/>
  <c r="AI27" i="33"/>
  <c r="M60" i="41"/>
  <c r="U102" i="43"/>
  <c r="H75" i="45"/>
  <c r="Q15" i="33"/>
  <c r="J42" i="45"/>
  <c r="AM102" i="33"/>
  <c r="L36" i="41"/>
  <c r="M96" i="46"/>
  <c r="AQ96" i="33"/>
  <c r="P72" i="44"/>
  <c r="AN96" i="46"/>
  <c r="J102" i="33"/>
  <c r="AA69" i="47"/>
  <c r="W36" i="41"/>
  <c r="U30" i="47"/>
  <c r="AF60" i="41"/>
  <c r="M90" i="47"/>
  <c r="Y75" i="47"/>
  <c r="AE54" i="43"/>
  <c r="AK87" i="41"/>
  <c r="AE54" i="45"/>
  <c r="V81" i="41"/>
  <c r="AH87" i="33"/>
  <c r="S39" i="47"/>
  <c r="AF42" i="43"/>
  <c r="O96" i="43"/>
  <c r="AI99" i="43"/>
  <c r="M60" i="43"/>
  <c r="AG45" i="45"/>
  <c r="I21" i="46"/>
  <c r="AN96" i="33"/>
  <c r="X99" i="33"/>
  <c r="I102" i="41"/>
  <c r="K99" i="44"/>
  <c r="Q78" i="44"/>
  <c r="V21" i="41"/>
  <c r="N48" i="33"/>
  <c r="AE87" i="47"/>
  <c r="U99" i="43"/>
  <c r="AE42" i="41"/>
  <c r="F51" i="45"/>
  <c r="AN33" i="41"/>
  <c r="AB75" i="47"/>
  <c r="R21" i="44"/>
  <c r="O93" i="44"/>
  <c r="G48" i="33"/>
  <c r="X72" i="44"/>
  <c r="J36" i="45"/>
  <c r="AE45" i="41"/>
  <c r="AU93" i="46"/>
  <c r="T75" i="47"/>
  <c r="AJ63" i="46"/>
  <c r="G102" i="33"/>
  <c r="AK69" i="41"/>
  <c r="H78" i="45"/>
  <c r="O57" i="47"/>
  <c r="R54" i="41"/>
  <c r="AJ102" i="44"/>
  <c r="K63" i="47"/>
  <c r="T75" i="45"/>
  <c r="AK33" i="33"/>
  <c r="AN9" i="45"/>
  <c r="AU66" i="41"/>
  <c r="AM66" i="33"/>
  <c r="AC66" i="43"/>
  <c r="AO69" i="46"/>
  <c r="AB15" i="41"/>
  <c r="U75" i="45"/>
  <c r="AG69" i="47"/>
  <c r="X99" i="44"/>
  <c r="X51" i="41"/>
  <c r="Q54" i="45"/>
  <c r="AR33" i="45"/>
  <c r="AM27" i="45"/>
  <c r="W36" i="47"/>
  <c r="AJ33" i="33"/>
  <c r="I42" i="45"/>
  <c r="N24" i="44"/>
  <c r="AC84" i="43"/>
  <c r="J21" i="47"/>
  <c r="I48" i="41"/>
  <c r="I96" i="43"/>
  <c r="AR84" i="33"/>
  <c r="AG48" i="46"/>
  <c r="AU9" i="46"/>
  <c r="N15" i="33"/>
  <c r="AM51" i="41"/>
  <c r="AB96" i="41"/>
  <c r="T81" i="47"/>
  <c r="AS72" i="47"/>
  <c r="T102" i="33"/>
  <c r="S54" i="41"/>
  <c r="V93" i="47"/>
  <c r="AD30" i="47"/>
  <c r="N63" i="46"/>
  <c r="U45" i="46"/>
  <c r="AH66" i="43"/>
  <c r="AC27" i="44"/>
  <c r="AD63" i="41"/>
  <c r="AL60" i="45"/>
  <c r="T81" i="33"/>
  <c r="AN9" i="44"/>
  <c r="U66" i="44"/>
  <c r="AG36" i="43"/>
  <c r="AN69" i="41"/>
  <c r="AG81" i="47"/>
  <c r="P30" i="33"/>
  <c r="AJ78" i="46"/>
  <c r="AO39" i="46"/>
  <c r="AN57" i="41"/>
  <c r="U78" i="43"/>
  <c r="AV30" i="47"/>
  <c r="W24" i="43"/>
  <c r="AI81" i="33"/>
  <c r="AR9" i="46"/>
  <c r="Y96" i="44"/>
  <c r="N81" i="47"/>
  <c r="AK60" i="43"/>
  <c r="AI60" i="33"/>
  <c r="AG66" i="33"/>
  <c r="N63" i="33"/>
  <c r="O102" i="33"/>
  <c r="L87" i="33"/>
  <c r="AB51" i="46"/>
  <c r="L99" i="41"/>
  <c r="G69" i="33"/>
  <c r="AG81" i="44"/>
  <c r="AP93" i="33"/>
  <c r="G60" i="45"/>
  <c r="AC30" i="41"/>
  <c r="X42" i="46"/>
  <c r="AA15" i="46"/>
  <c r="Q24" i="41"/>
  <c r="AK18" i="43"/>
  <c r="J87" i="33"/>
  <c r="W81" i="43"/>
  <c r="AA96" i="45"/>
  <c r="P18" i="44"/>
  <c r="AB18" i="33"/>
  <c r="AV93" i="47"/>
  <c r="K87" i="47"/>
  <c r="AH78" i="44"/>
  <c r="V54" i="47"/>
  <c r="AH24" i="44"/>
  <c r="AL69" i="44"/>
  <c r="AK75" i="33"/>
  <c r="M36" i="45"/>
  <c r="U90" i="46"/>
  <c r="U24" i="43"/>
  <c r="AN15" i="33"/>
  <c r="AM60" i="47"/>
  <c r="Y21" i="41"/>
  <c r="N66" i="47"/>
  <c r="AR96" i="47"/>
  <c r="Z60" i="44"/>
  <c r="AJ15" i="33"/>
  <c r="AC84" i="44"/>
  <c r="AA42" i="45"/>
  <c r="AE72" i="33"/>
  <c r="AG39" i="47"/>
  <c r="L99" i="45"/>
  <c r="AF51" i="43"/>
  <c r="I54" i="41"/>
  <c r="AG27" i="45"/>
  <c r="AA90" i="46"/>
  <c r="W15" i="44"/>
  <c r="AV36" i="46"/>
  <c r="AC48" i="45"/>
  <c r="AD30" i="43"/>
  <c r="AK87" i="33"/>
  <c r="X30" i="44"/>
  <c r="AD84" i="47"/>
  <c r="AN42" i="44"/>
  <c r="T69" i="44"/>
  <c r="Y27" i="43"/>
  <c r="J99" i="46"/>
  <c r="T84" i="46"/>
  <c r="AK9" i="47"/>
  <c r="Z93" i="47"/>
  <c r="AK84" i="47"/>
  <c r="AK18" i="47"/>
  <c r="AE18" i="44"/>
  <c r="O57" i="46"/>
  <c r="Z48" i="43"/>
  <c r="AG39" i="41"/>
  <c r="AR69" i="33"/>
  <c r="AA36" i="44"/>
  <c r="AB21" i="47"/>
  <c r="J66" i="44"/>
  <c r="P42" i="46"/>
  <c r="P27" i="45"/>
  <c r="Z63" i="43"/>
  <c r="AG39" i="44"/>
  <c r="O57" i="33"/>
  <c r="AM30" i="46"/>
  <c r="J21" i="44"/>
  <c r="V72" i="46"/>
  <c r="AR42" i="46"/>
  <c r="P90" i="46"/>
  <c r="AS60" i="46"/>
  <c r="O102" i="46"/>
  <c r="AT78" i="46"/>
  <c r="AS102" i="46"/>
  <c r="Q48" i="46"/>
  <c r="J54" i="46"/>
  <c r="AG51" i="46"/>
  <c r="AF54" i="46"/>
  <c r="AR69" i="46"/>
  <c r="V36" i="46"/>
  <c r="AD63" i="46"/>
  <c r="AB96" i="46"/>
  <c r="AH27" i="46"/>
  <c r="X72" i="46"/>
  <c r="AB93" i="46"/>
  <c r="O45" i="43"/>
  <c r="AI39" i="44"/>
  <c r="AQ72" i="41"/>
  <c r="AB36" i="44"/>
  <c r="K72" i="44"/>
  <c r="T54" i="44"/>
  <c r="F99" i="33"/>
  <c r="AK96" i="41"/>
  <c r="AD9" i="44"/>
  <c r="AM102" i="46"/>
  <c r="AC93" i="44"/>
  <c r="AF90" i="45"/>
  <c r="AK75" i="41"/>
  <c r="AR15" i="43"/>
  <c r="AO66" i="33"/>
  <c r="M75" i="43"/>
  <c r="AI15" i="43"/>
  <c r="AB45" i="46"/>
  <c r="AK51" i="43"/>
  <c r="U102" i="41"/>
  <c r="S60" i="46"/>
  <c r="T51" i="33"/>
  <c r="AH72" i="33"/>
  <c r="AD87" i="45"/>
  <c r="AE69" i="41"/>
  <c r="M15" i="43"/>
  <c r="AH9" i="33"/>
  <c r="K36" i="46"/>
  <c r="Z66" i="43"/>
  <c r="AJ24" i="45"/>
  <c r="R99" i="44"/>
  <c r="AR99" i="33"/>
  <c r="AI96" i="43"/>
  <c r="U36" i="47"/>
  <c r="AG24" i="47"/>
  <c r="R45" i="47"/>
  <c r="AH18" i="45"/>
  <c r="Q102" i="44"/>
  <c r="AE9" i="41"/>
  <c r="Y81" i="45"/>
  <c r="O90" i="44"/>
  <c r="I36" i="46"/>
  <c r="X57" i="46"/>
  <c r="AJ99" i="41"/>
  <c r="AN72" i="45"/>
  <c r="K93" i="47"/>
  <c r="E18" i="33"/>
  <c r="W90" i="44"/>
  <c r="AA54" i="33"/>
  <c r="AM78" i="43"/>
  <c r="G48" i="44"/>
  <c r="Z93" i="33"/>
  <c r="AF39" i="46"/>
  <c r="I42" i="33"/>
  <c r="V48" i="45"/>
  <c r="AG84" i="45"/>
  <c r="V21" i="47"/>
  <c r="AM45" i="43"/>
  <c r="R78" i="44"/>
  <c r="AG57" i="43"/>
  <c r="AU60" i="47"/>
  <c r="AJ18" i="41"/>
  <c r="E63" i="44"/>
  <c r="AR78" i="45"/>
  <c r="W102" i="46"/>
  <c r="AK48" i="45"/>
  <c r="Y66" i="33"/>
  <c r="AH24" i="46"/>
  <c r="AF45" i="33"/>
  <c r="AR72" i="45"/>
  <c r="AC84" i="46"/>
  <c r="AD72" i="47"/>
  <c r="AU33" i="43"/>
  <c r="Q57" i="41"/>
  <c r="A55" i="45"/>
  <c r="U78" i="44"/>
  <c r="V63" i="44"/>
  <c r="Y60" i="41"/>
  <c r="AA63" i="44"/>
  <c r="W96" i="46"/>
  <c r="AP84" i="44"/>
  <c r="L69" i="44"/>
  <c r="L90" i="43"/>
  <c r="AK93" i="47"/>
  <c r="Z45" i="41"/>
  <c r="U51" i="33"/>
  <c r="AA36" i="46"/>
  <c r="P18" i="33"/>
  <c r="S9" i="41"/>
  <c r="AC39" i="43"/>
  <c r="S66" i="46"/>
  <c r="L63" i="41"/>
  <c r="AU30" i="46"/>
  <c r="O42" i="44"/>
  <c r="O51" i="33"/>
  <c r="N75" i="41"/>
  <c r="AU57" i="46"/>
  <c r="O75" i="45"/>
  <c r="AF93" i="44"/>
  <c r="J99" i="41"/>
  <c r="W69" i="43"/>
  <c r="T51" i="47"/>
  <c r="T81" i="45"/>
  <c r="N102" i="44"/>
  <c r="G54" i="45"/>
  <c r="E36" i="44"/>
  <c r="F27" i="33"/>
  <c r="AM36" i="46"/>
  <c r="AH72" i="43"/>
  <c r="N57" i="43"/>
  <c r="X66" i="33"/>
  <c r="AS36" i="41"/>
  <c r="S90" i="41"/>
  <c r="AB69" i="33"/>
  <c r="L84" i="47"/>
  <c r="Q69" i="46"/>
  <c r="AG57" i="45"/>
  <c r="AF21" i="46"/>
  <c r="M63" i="44"/>
  <c r="P24" i="46"/>
  <c r="AD78" i="47"/>
  <c r="AO15" i="33"/>
  <c r="M30" i="44"/>
  <c r="AL90" i="47"/>
  <c r="AQ69" i="47"/>
  <c r="X90" i="45"/>
  <c r="AE57" i="47"/>
  <c r="A16" i="46"/>
  <c r="X51" i="47"/>
  <c r="AF99" i="45"/>
  <c r="F30" i="45"/>
  <c r="AN42" i="45"/>
  <c r="V48" i="47"/>
  <c r="AC81" i="44"/>
  <c r="AQ21" i="46"/>
  <c r="AJ54" i="33"/>
  <c r="AF33" i="41"/>
  <c r="AG66" i="43"/>
  <c r="AG63" i="45"/>
  <c r="W87" i="46"/>
  <c r="AP99" i="43"/>
  <c r="X18" i="47"/>
  <c r="S69" i="46"/>
  <c r="X45" i="45"/>
  <c r="AR60" i="47"/>
  <c r="Q9" i="43"/>
  <c r="S75" i="45"/>
  <c r="Y24" i="45"/>
  <c r="U48" i="46"/>
  <c r="AD99" i="43"/>
  <c r="AD45" i="47"/>
  <c r="AG24" i="33"/>
  <c r="AF99" i="41"/>
  <c r="K39" i="41"/>
  <c r="AI42" i="45"/>
  <c r="AN99" i="44"/>
  <c r="E15" i="33"/>
  <c r="AR72" i="46"/>
  <c r="W33" i="45"/>
  <c r="AR84" i="46"/>
  <c r="O18" i="46"/>
  <c r="AJ102" i="33"/>
  <c r="AM21" i="46"/>
  <c r="N102" i="46"/>
  <c r="AA60" i="45"/>
  <c r="S30" i="44"/>
  <c r="AK33" i="43"/>
  <c r="AI21" i="46"/>
  <c r="AH69" i="43"/>
  <c r="L15" i="33"/>
  <c r="L81" i="46"/>
  <c r="N96" i="33"/>
  <c r="AH9" i="47"/>
  <c r="AN81" i="45"/>
  <c r="R27" i="41"/>
  <c r="AD102" i="44"/>
  <c r="AR24" i="43"/>
  <c r="O42" i="41"/>
  <c r="AD102" i="43"/>
  <c r="O39" i="45"/>
  <c r="AK75" i="43"/>
  <c r="AU21" i="43"/>
  <c r="Z87" i="44"/>
  <c r="AN93" i="44"/>
  <c r="AC30" i="47"/>
  <c r="AI36" i="41"/>
  <c r="A73" i="43"/>
  <c r="Q99" i="44"/>
  <c r="W63" i="44"/>
  <c r="AD54" i="46"/>
  <c r="J60" i="47"/>
  <c r="Q75" i="43"/>
  <c r="Z30" i="44"/>
  <c r="Y36" i="43"/>
  <c r="A97" i="46"/>
  <c r="P102" i="41"/>
  <c r="AU90" i="47"/>
  <c r="E27" i="44"/>
  <c r="L75" i="44"/>
  <c r="AK99" i="46"/>
  <c r="AQ51" i="45"/>
  <c r="AT75" i="43"/>
  <c r="AH42" i="33"/>
  <c r="O60" i="44"/>
  <c r="AJ15" i="45"/>
  <c r="AD75" i="43"/>
  <c r="Q36" i="43"/>
  <c r="V18" i="33"/>
  <c r="AR15" i="45"/>
  <c r="AF75" i="41"/>
  <c r="AE51" i="44"/>
  <c r="AL72" i="45"/>
  <c r="R96" i="43"/>
  <c r="I63" i="33"/>
  <c r="AO48" i="47"/>
  <c r="AF72" i="47"/>
  <c r="I21" i="44"/>
  <c r="AQ87" i="33"/>
  <c r="U102" i="33"/>
  <c r="M9" i="33"/>
  <c r="P93" i="47"/>
  <c r="T36" i="46"/>
  <c r="AK81" i="47"/>
  <c r="AI9" i="43"/>
  <c r="AF102" i="45"/>
  <c r="S45" i="33"/>
  <c r="S63" i="46"/>
  <c r="AV30" i="46"/>
  <c r="I30" i="44"/>
  <c r="AF21" i="43"/>
  <c r="AT66" i="47"/>
  <c r="AP18" i="41"/>
  <c r="N66" i="44"/>
  <c r="AJ54" i="41"/>
  <c r="AM27" i="43"/>
  <c r="S18" i="44"/>
  <c r="P9" i="47"/>
  <c r="AK30" i="46"/>
  <c r="AR93" i="45"/>
  <c r="AQ87" i="44"/>
  <c r="AJ39" i="41"/>
  <c r="X60" i="44"/>
  <c r="Y63" i="46"/>
  <c r="H15" i="33"/>
  <c r="AR24" i="44"/>
  <c r="L39" i="45"/>
  <c r="O18" i="43"/>
  <c r="AN9" i="47"/>
  <c r="V102" i="47"/>
  <c r="K15" i="33"/>
  <c r="M69" i="45"/>
  <c r="AO42" i="46"/>
  <c r="O9" i="45"/>
  <c r="J75" i="33"/>
  <c r="O60" i="47"/>
  <c r="W27" i="43"/>
  <c r="AP93" i="43"/>
  <c r="Y15" i="47"/>
  <c r="AH54" i="44"/>
  <c r="AH81" i="44"/>
  <c r="X30" i="46"/>
  <c r="AU15" i="47"/>
  <c r="U45" i="47"/>
  <c r="Z102" i="46"/>
  <c r="AB75" i="46"/>
  <c r="W78" i="43"/>
  <c r="Z69" i="47"/>
  <c r="AQ90" i="47"/>
  <c r="AJ54" i="43"/>
  <c r="AD99" i="45"/>
  <c r="U63" i="47"/>
  <c r="T42" i="41"/>
  <c r="M39" i="47"/>
  <c r="I72" i="43"/>
  <c r="P27" i="47"/>
  <c r="T99" i="46"/>
  <c r="H39" i="45"/>
  <c r="AE30" i="41"/>
  <c r="J69" i="43"/>
  <c r="V27" i="47"/>
  <c r="G75" i="33"/>
  <c r="F69" i="33"/>
  <c r="T18" i="46"/>
  <c r="AF42" i="44"/>
  <c r="M24" i="46"/>
  <c r="AG96" i="45"/>
  <c r="J75" i="43"/>
  <c r="K60" i="41"/>
  <c r="N9" i="47"/>
  <c r="AP33" i="41"/>
  <c r="AB81" i="33"/>
  <c r="L63" i="33"/>
  <c r="Z57" i="43"/>
  <c r="AT81" i="41"/>
  <c r="T24" i="47"/>
  <c r="N63" i="45"/>
  <c r="AE69" i="44"/>
  <c r="P96" i="46"/>
  <c r="AI57" i="46"/>
  <c r="AE9" i="47"/>
  <c r="AL60" i="41"/>
  <c r="K39" i="46"/>
  <c r="T30" i="44"/>
  <c r="AJ72" i="43"/>
  <c r="AG57" i="46"/>
  <c r="AD93" i="33"/>
  <c r="U60" i="46"/>
  <c r="AQ102" i="44"/>
  <c r="K42" i="45"/>
  <c r="AD96" i="45"/>
  <c r="P42" i="47"/>
  <c r="AG33" i="47"/>
  <c r="O9" i="41"/>
  <c r="G96" i="45"/>
  <c r="G45" i="45"/>
  <c r="AJ45" i="46"/>
  <c r="AB63" i="45"/>
  <c r="AH39" i="41"/>
  <c r="W69" i="44"/>
  <c r="N81" i="33"/>
  <c r="AP24" i="43"/>
  <c r="AI99" i="45"/>
  <c r="P48" i="43"/>
  <c r="Z87" i="41"/>
  <c r="Q63" i="33"/>
  <c r="AI30" i="47"/>
  <c r="AC45" i="44"/>
  <c r="AE84" i="47"/>
  <c r="L78" i="33"/>
  <c r="AO72" i="47"/>
  <c r="Q78" i="47"/>
  <c r="AJ21" i="43"/>
  <c r="AO63" i="46"/>
  <c r="AA45" i="41"/>
  <c r="AJ87" i="47"/>
  <c r="T57" i="41"/>
  <c r="AA66" i="47"/>
  <c r="AH48" i="45"/>
  <c r="AR93" i="43"/>
  <c r="AD27" i="33"/>
  <c r="N48" i="44"/>
  <c r="L27" i="46"/>
  <c r="O15" i="43"/>
  <c r="AM60" i="43"/>
  <c r="AH39" i="44"/>
  <c r="AS9" i="46"/>
  <c r="M81" i="43"/>
  <c r="AE39" i="41"/>
  <c r="AC75" i="45"/>
  <c r="AN93" i="45"/>
  <c r="AN9" i="43"/>
  <c r="U90" i="45"/>
  <c r="S90" i="47"/>
  <c r="O54" i="33"/>
  <c r="AO54" i="46"/>
  <c r="AR15" i="33"/>
  <c r="AD84" i="45"/>
  <c r="O102" i="44"/>
  <c r="AC66" i="47"/>
  <c r="O78" i="44"/>
  <c r="AF18" i="46"/>
  <c r="Y102" i="43"/>
  <c r="AO63" i="45"/>
  <c r="Q78" i="43"/>
  <c r="AE9" i="43"/>
  <c r="AC60" i="44"/>
  <c r="AM15" i="43"/>
  <c r="Z99" i="46"/>
  <c r="AS96" i="43"/>
  <c r="AG33" i="43"/>
  <c r="P99" i="33"/>
  <c r="AP60" i="43"/>
  <c r="AK60" i="41"/>
  <c r="AA48" i="33"/>
  <c r="AJ39" i="33"/>
  <c r="V39" i="44"/>
  <c r="AL51" i="43"/>
  <c r="Q84" i="47"/>
  <c r="M57" i="46"/>
  <c r="AK24" i="43"/>
  <c r="R93" i="46"/>
  <c r="AM9" i="46"/>
  <c r="T30" i="43"/>
  <c r="X30" i="45"/>
  <c r="AM36" i="44"/>
  <c r="R96" i="46"/>
  <c r="O69" i="47"/>
  <c r="AH93" i="43"/>
  <c r="Z27" i="41"/>
  <c r="I66" i="44"/>
  <c r="O60" i="43"/>
  <c r="AL30" i="44"/>
  <c r="X72" i="41"/>
  <c r="I54" i="47"/>
  <c r="AI63" i="43"/>
  <c r="Y96" i="33"/>
  <c r="Q15" i="45"/>
  <c r="O48" i="47"/>
  <c r="J42" i="47"/>
  <c r="Q93" i="45"/>
  <c r="AI72" i="44"/>
  <c r="U54" i="46"/>
  <c r="AI27" i="45"/>
  <c r="AT9" i="43"/>
  <c r="W75" i="33"/>
  <c r="V63" i="45"/>
  <c r="I36" i="44"/>
  <c r="AI27" i="47"/>
  <c r="Y30" i="33"/>
  <c r="I99" i="46"/>
  <c r="AR51" i="41"/>
  <c r="T18" i="47"/>
  <c r="AP15" i="33"/>
  <c r="A34" i="47"/>
  <c r="T54" i="46"/>
  <c r="W57" i="43"/>
  <c r="U21" i="46"/>
  <c r="AT15" i="41"/>
  <c r="P54" i="46"/>
  <c r="AA24" i="47"/>
  <c r="AH42" i="43"/>
  <c r="AQ45" i="33"/>
  <c r="I48" i="44"/>
  <c r="U33" i="41"/>
  <c r="W45" i="41"/>
  <c r="V45" i="44"/>
  <c r="R36" i="43"/>
  <c r="AI66" i="33"/>
  <c r="AR75" i="44"/>
  <c r="AB42" i="45"/>
  <c r="X69" i="43"/>
  <c r="AJ51" i="44"/>
  <c r="O96" i="47"/>
  <c r="W54" i="46"/>
  <c r="AP90" i="43"/>
  <c r="AT75" i="41"/>
  <c r="N93" i="45"/>
  <c r="V102" i="44"/>
  <c r="AU99" i="47"/>
  <c r="K9" i="44"/>
  <c r="L66" i="33"/>
  <c r="AM81" i="44"/>
  <c r="T57" i="43"/>
  <c r="J66" i="41"/>
  <c r="AQ96" i="44"/>
  <c r="AQ84" i="43"/>
  <c r="M48" i="41"/>
  <c r="AC27" i="41"/>
  <c r="AO99" i="47"/>
  <c r="L15" i="47"/>
  <c r="A37" i="33"/>
  <c r="AP45" i="43"/>
  <c r="Q33" i="47"/>
  <c r="AJ51" i="41"/>
  <c r="AR36" i="45"/>
  <c r="A97" i="45"/>
  <c r="AJ48" i="33"/>
  <c r="V72" i="43"/>
  <c r="G63" i="45"/>
  <c r="AU9" i="41"/>
  <c r="V69" i="46"/>
  <c r="AH84" i="41"/>
  <c r="AM57" i="44"/>
  <c r="AB45" i="45"/>
  <c r="AH84" i="33"/>
  <c r="AE21" i="45"/>
  <c r="U99" i="46"/>
  <c r="K96" i="43"/>
  <c r="P30" i="46"/>
  <c r="AE21" i="41"/>
  <c r="H36" i="44"/>
  <c r="AN87" i="33"/>
  <c r="U57" i="44"/>
  <c r="A88" i="33"/>
  <c r="I24" i="47"/>
  <c r="N63" i="41"/>
  <c r="V30" i="41"/>
  <c r="AD15" i="43"/>
  <c r="Z66" i="46"/>
  <c r="W60" i="44"/>
  <c r="V66" i="41"/>
  <c r="AI21" i="44"/>
  <c r="W72" i="47"/>
  <c r="AI60" i="45"/>
  <c r="AG15" i="33"/>
  <c r="AQ36" i="45"/>
  <c r="T60" i="41"/>
  <c r="AL69" i="33"/>
  <c r="R99" i="33"/>
  <c r="L42" i="41"/>
  <c r="AE54" i="47"/>
  <c r="A22" i="44"/>
  <c r="A23" i="44" s="1"/>
  <c r="J66" i="33"/>
  <c r="AF57" i="46"/>
  <c r="AO84" i="43"/>
  <c r="AD72" i="45"/>
  <c r="R21" i="46"/>
  <c r="K72" i="33"/>
  <c r="M51" i="46"/>
  <c r="R99" i="46"/>
  <c r="AV51" i="43"/>
  <c r="AI21" i="43"/>
  <c r="AD42" i="44"/>
  <c r="Y66" i="44"/>
  <c r="AA99" i="44"/>
  <c r="T84" i="33"/>
  <c r="AG66" i="46"/>
  <c r="J87" i="43"/>
  <c r="K54" i="44"/>
  <c r="K21" i="47"/>
  <c r="I60" i="44"/>
  <c r="AC36" i="45"/>
  <c r="AA39" i="46"/>
  <c r="AC63" i="43"/>
  <c r="AR54" i="45"/>
  <c r="Q54" i="46"/>
  <c r="AP78" i="45"/>
  <c r="L51" i="33"/>
  <c r="P84" i="46"/>
  <c r="AK54" i="43"/>
  <c r="AE78" i="45"/>
  <c r="AI21" i="45"/>
  <c r="AI81" i="41"/>
  <c r="AM60" i="33"/>
  <c r="J90" i="44"/>
  <c r="S39" i="45"/>
  <c r="X84" i="43"/>
  <c r="AK33" i="47"/>
  <c r="Z69" i="33"/>
  <c r="AO93" i="43"/>
  <c r="AF45" i="44"/>
  <c r="AE30" i="45"/>
  <c r="M18" i="33"/>
  <c r="Z54" i="43"/>
  <c r="AQ81" i="41"/>
  <c r="AM51" i="44"/>
  <c r="K42" i="47"/>
  <c r="V78" i="46"/>
  <c r="AO18" i="46"/>
  <c r="AT27" i="43"/>
  <c r="AH57" i="47"/>
  <c r="AJ102" i="45"/>
  <c r="AK78" i="46"/>
  <c r="H42" i="45"/>
  <c r="AC90" i="44"/>
  <c r="Z54" i="41"/>
  <c r="Y18" i="43"/>
  <c r="AN96" i="47"/>
  <c r="AK72" i="33"/>
  <c r="AN69" i="43"/>
  <c r="X42" i="33"/>
  <c r="K90" i="45"/>
  <c r="AI87" i="47"/>
  <c r="AA72" i="43"/>
  <c r="AD81" i="33"/>
  <c r="T63" i="43"/>
  <c r="I15" i="43"/>
  <c r="AQ36" i="47"/>
  <c r="AS84" i="41"/>
  <c r="J60" i="46"/>
  <c r="M51" i="43"/>
  <c r="X87" i="33"/>
  <c r="Y42" i="43"/>
  <c r="O39" i="47"/>
  <c r="AH51" i="45"/>
  <c r="AK45" i="46"/>
  <c r="AJ66" i="44"/>
  <c r="AL87" i="44"/>
  <c r="AM96" i="46"/>
  <c r="AV78" i="41"/>
  <c r="AC90" i="47"/>
  <c r="AA78" i="46"/>
  <c r="Q9" i="46"/>
  <c r="AO78" i="44"/>
  <c r="AM42" i="41"/>
  <c r="L78" i="46"/>
  <c r="R81" i="41"/>
  <c r="AA33" i="45"/>
  <c r="X27" i="43"/>
  <c r="X60" i="41"/>
  <c r="S72" i="43"/>
  <c r="O21" i="44"/>
  <c r="AJ9" i="33"/>
  <c r="AI33" i="33"/>
  <c r="M96" i="43"/>
  <c r="AJ51" i="33"/>
  <c r="Q51" i="47"/>
  <c r="AL99" i="45"/>
  <c r="N75" i="44"/>
  <c r="AI45" i="41"/>
  <c r="AS57" i="43"/>
  <c r="AA45" i="43"/>
  <c r="M63" i="41"/>
  <c r="AK84" i="41"/>
  <c r="R42" i="44"/>
  <c r="AO54" i="45"/>
  <c r="AG27" i="43"/>
  <c r="P102" i="47"/>
  <c r="AR24" i="47"/>
  <c r="T9" i="43"/>
  <c r="N54" i="45"/>
  <c r="P66" i="46"/>
  <c r="J36" i="47"/>
  <c r="AV102" i="46"/>
  <c r="AM78" i="44"/>
  <c r="P36" i="33"/>
  <c r="AF99" i="44"/>
  <c r="AC87" i="43"/>
  <c r="AQ75" i="43"/>
  <c r="M33" i="41"/>
  <c r="AH72" i="45"/>
  <c r="AE99" i="41"/>
  <c r="AP87" i="33"/>
  <c r="AI75" i="43"/>
  <c r="N21" i="41"/>
  <c r="N57" i="47"/>
  <c r="AG96" i="44"/>
  <c r="M15" i="41"/>
  <c r="P93" i="41"/>
  <c r="J60" i="44"/>
  <c r="W18" i="33"/>
  <c r="T48" i="45"/>
  <c r="L24" i="41"/>
  <c r="L30" i="33"/>
  <c r="AL18" i="45"/>
  <c r="AG51" i="44"/>
  <c r="N48" i="45"/>
  <c r="AQ75" i="33"/>
  <c r="AL18" i="47"/>
  <c r="L54" i="41"/>
  <c r="M99" i="47"/>
  <c r="AL93" i="47"/>
  <c r="AT87" i="47"/>
  <c r="S84" i="33"/>
  <c r="AA39" i="44"/>
  <c r="AQ33" i="33"/>
  <c r="AQ21" i="41"/>
  <c r="AQ96" i="41"/>
  <c r="AF48" i="45"/>
  <c r="AQ18" i="44"/>
  <c r="AH9" i="43"/>
  <c r="AA90" i="47"/>
  <c r="AH54" i="45"/>
  <c r="AN48" i="47"/>
  <c r="AL63" i="43"/>
  <c r="J69" i="44"/>
  <c r="J48" i="47"/>
  <c r="G57" i="44"/>
  <c r="AF42" i="41"/>
  <c r="M15" i="47"/>
  <c r="Y63" i="45"/>
  <c r="A58" i="44"/>
  <c r="A57" i="44" s="1"/>
  <c r="I42" i="43"/>
  <c r="AB75" i="43"/>
  <c r="AR78" i="46"/>
  <c r="X18" i="44"/>
  <c r="U21" i="43"/>
  <c r="G63" i="44"/>
  <c r="S39" i="46"/>
  <c r="I66" i="33"/>
  <c r="AK45" i="44"/>
  <c r="I57" i="41"/>
  <c r="W48" i="41"/>
  <c r="X45" i="46"/>
  <c r="AH27" i="44"/>
  <c r="W54" i="43"/>
  <c r="M72" i="43"/>
  <c r="AE48" i="45"/>
  <c r="Q9" i="47"/>
  <c r="AT39" i="43"/>
  <c r="X36" i="43"/>
  <c r="W57" i="46"/>
  <c r="AA81" i="47"/>
  <c r="I48" i="46"/>
  <c r="AP39" i="44"/>
  <c r="AR48" i="44"/>
  <c r="AF54" i="43"/>
  <c r="AI78" i="43"/>
  <c r="AK36" i="45"/>
  <c r="AL21" i="43"/>
  <c r="AJ9" i="46"/>
  <c r="R15" i="33"/>
  <c r="AM84" i="45"/>
  <c r="S102" i="33"/>
  <c r="AP9" i="41"/>
  <c r="Q60" i="33"/>
  <c r="Q51" i="33"/>
  <c r="AJ93" i="45"/>
  <c r="S84" i="45"/>
  <c r="Z15" i="45"/>
  <c r="T75" i="33"/>
  <c r="I99" i="33"/>
  <c r="AA30" i="41"/>
  <c r="W69" i="45"/>
  <c r="AA102" i="44"/>
  <c r="Z21" i="43"/>
  <c r="AA24" i="43"/>
  <c r="AN78" i="33"/>
  <c r="M21" i="45"/>
  <c r="T66" i="47"/>
  <c r="M66" i="47"/>
  <c r="U93" i="47"/>
  <c r="I69" i="46"/>
  <c r="AI36" i="46"/>
  <c r="T24" i="45"/>
  <c r="AR15" i="47"/>
  <c r="AI78" i="47"/>
  <c r="Z66" i="44"/>
  <c r="AR24" i="41"/>
  <c r="P42" i="41"/>
  <c r="AF21" i="45"/>
  <c r="A100" i="46"/>
  <c r="AI81" i="46"/>
  <c r="X63" i="43"/>
  <c r="AD96" i="33"/>
  <c r="V24" i="45"/>
  <c r="AT45" i="43"/>
  <c r="A43" i="44"/>
  <c r="AE60" i="43"/>
  <c r="AM75" i="44"/>
  <c r="AR51" i="47"/>
  <c r="AC84" i="33"/>
  <c r="X45" i="33"/>
  <c r="M42" i="46"/>
  <c r="Q45" i="45"/>
  <c r="AE84" i="41"/>
  <c r="AA18" i="33"/>
  <c r="L93" i="47"/>
  <c r="T93" i="41"/>
  <c r="AE33" i="46"/>
  <c r="Q57" i="33"/>
  <c r="I87" i="43"/>
  <c r="O81" i="46"/>
  <c r="Y54" i="45"/>
  <c r="E42" i="33"/>
  <c r="K57" i="44"/>
  <c r="AB33" i="41"/>
  <c r="A19" i="47"/>
  <c r="K30" i="45"/>
  <c r="AB24" i="44"/>
  <c r="AJ48" i="43"/>
  <c r="L21" i="33"/>
  <c r="V48" i="33"/>
  <c r="J18" i="47"/>
  <c r="AP42" i="44"/>
  <c r="F96" i="45"/>
  <c r="O51" i="46"/>
  <c r="U66" i="47"/>
  <c r="AP84" i="45"/>
  <c r="AE102" i="47"/>
  <c r="G21" i="44"/>
  <c r="S45" i="45"/>
  <c r="AU15" i="41"/>
  <c r="F78" i="44"/>
  <c r="Q63" i="43"/>
  <c r="M54" i="33"/>
  <c r="V24" i="33"/>
  <c r="V60" i="33"/>
  <c r="AB21" i="46"/>
  <c r="AI18" i="46"/>
  <c r="AK48" i="41"/>
  <c r="S90" i="33"/>
  <c r="AM72" i="46"/>
  <c r="K72" i="46"/>
  <c r="R18" i="43"/>
  <c r="AD48" i="44"/>
  <c r="AD57" i="41"/>
  <c r="AT90" i="47"/>
  <c r="AJ45" i="45"/>
  <c r="AF93" i="46"/>
  <c r="T84" i="44"/>
  <c r="AM39" i="44"/>
  <c r="AA42" i="44"/>
  <c r="U9" i="43"/>
  <c r="W48" i="44"/>
  <c r="J54" i="45"/>
  <c r="AM60" i="44"/>
  <c r="N87" i="43"/>
  <c r="AD93" i="45"/>
  <c r="W69" i="47"/>
  <c r="AG75" i="45"/>
  <c r="V54" i="45"/>
  <c r="M45" i="33"/>
  <c r="J36" i="46"/>
  <c r="M96" i="44"/>
  <c r="P45" i="47"/>
  <c r="AM93" i="46"/>
  <c r="A49" i="33"/>
  <c r="A50" i="33" s="1"/>
  <c r="AG33" i="41"/>
  <c r="AC51" i="41"/>
  <c r="AF99" i="47"/>
  <c r="Q78" i="33"/>
  <c r="N9" i="45"/>
  <c r="AB90" i="33"/>
  <c r="J69" i="47"/>
  <c r="X69" i="46"/>
  <c r="AJ30" i="41"/>
  <c r="AL78" i="33"/>
  <c r="AN66" i="41"/>
  <c r="AJ60" i="33"/>
  <c r="W15" i="33"/>
  <c r="S96" i="45"/>
  <c r="R75" i="41"/>
  <c r="AO51" i="44"/>
  <c r="AR45" i="33"/>
  <c r="A31" i="33"/>
  <c r="AP15" i="46"/>
  <c r="AM42" i="45"/>
  <c r="AP36" i="44"/>
  <c r="AU93" i="41"/>
  <c r="AR90" i="47"/>
  <c r="AD78" i="33"/>
  <c r="M72" i="47"/>
  <c r="AD36" i="44"/>
  <c r="Q75" i="46"/>
  <c r="O24" i="33"/>
  <c r="S21" i="41"/>
  <c r="J90" i="46"/>
  <c r="Z78" i="47"/>
  <c r="Q90" i="43"/>
  <c r="T75" i="44"/>
  <c r="AK48" i="44"/>
  <c r="AP36" i="47"/>
  <c r="I24" i="45"/>
  <c r="P21" i="47"/>
  <c r="S75" i="41"/>
  <c r="AI69" i="46"/>
  <c r="AS51" i="43"/>
  <c r="W93" i="47"/>
  <c r="P30" i="43"/>
  <c r="AD45" i="45"/>
  <c r="AH54" i="43"/>
  <c r="AP33" i="45"/>
  <c r="J96" i="43"/>
  <c r="Q102" i="45"/>
  <c r="Z54" i="33"/>
  <c r="AQ69" i="44"/>
  <c r="O63" i="47"/>
  <c r="AJ54" i="45"/>
  <c r="K48" i="33"/>
  <c r="AM93" i="33"/>
  <c r="W36" i="45"/>
  <c r="AB93" i="47"/>
  <c r="AA81" i="41"/>
  <c r="Y33" i="44"/>
  <c r="V9" i="46"/>
  <c r="AQ63" i="44"/>
  <c r="J45" i="44"/>
  <c r="AJ9" i="45"/>
  <c r="AD18" i="41"/>
  <c r="A97" i="43"/>
  <c r="AH45" i="47"/>
  <c r="AC39" i="33"/>
  <c r="AG93" i="41"/>
  <c r="V66" i="33"/>
  <c r="AF60" i="46"/>
  <c r="E90" i="45"/>
  <c r="X54" i="44"/>
  <c r="AQ72" i="44"/>
  <c r="AH90" i="33"/>
  <c r="P21" i="46"/>
  <c r="J45" i="33"/>
  <c r="P45" i="43"/>
  <c r="AI78" i="45"/>
  <c r="V9" i="44"/>
  <c r="S84" i="43"/>
  <c r="AG27" i="46"/>
  <c r="AG75" i="44"/>
  <c r="A100" i="33"/>
  <c r="AN87" i="47"/>
  <c r="Y78" i="47"/>
  <c r="AN21" i="41"/>
  <c r="AL24" i="41"/>
  <c r="Y24" i="33"/>
  <c r="AS42" i="43"/>
  <c r="N60" i="33"/>
  <c r="T39" i="46"/>
  <c r="V45" i="33"/>
  <c r="P75" i="44"/>
  <c r="M42" i="41"/>
  <c r="Q24" i="44"/>
  <c r="AQ18" i="45"/>
  <c r="AG78" i="44"/>
  <c r="AC33" i="44"/>
  <c r="O72" i="45"/>
  <c r="AN66" i="47"/>
  <c r="AI63" i="44"/>
  <c r="AA63" i="47"/>
  <c r="V90" i="41"/>
  <c r="AH42" i="46"/>
  <c r="AQ42" i="43"/>
  <c r="J78" i="41"/>
  <c r="AT69" i="46"/>
  <c r="AA72" i="47"/>
  <c r="AB57" i="33"/>
  <c r="AA66" i="46"/>
  <c r="AS87" i="43"/>
  <c r="AO42" i="33"/>
  <c r="K81" i="41"/>
  <c r="M21" i="43"/>
  <c r="AI84" i="46"/>
  <c r="K30" i="33"/>
  <c r="W99" i="45"/>
  <c r="V15" i="43"/>
  <c r="Q36" i="45"/>
  <c r="AU27" i="46"/>
  <c r="L39" i="41"/>
  <c r="K51" i="47"/>
  <c r="AO18" i="33"/>
  <c r="AV42" i="46"/>
  <c r="P24" i="41"/>
  <c r="L27" i="41"/>
  <c r="K63" i="43"/>
  <c r="E81" i="45"/>
  <c r="I57" i="43"/>
  <c r="H33" i="33"/>
  <c r="F39" i="33"/>
  <c r="AL78" i="41"/>
  <c r="AQ39" i="45"/>
  <c r="N18" i="33"/>
  <c r="AJ57" i="43"/>
  <c r="AG99" i="46"/>
  <c r="AM75" i="47"/>
  <c r="E54" i="44"/>
  <c r="AL99" i="44"/>
  <c r="AB33" i="44"/>
  <c r="V99" i="33"/>
  <c r="X30" i="43"/>
  <c r="AO63" i="47"/>
  <c r="AP9" i="44"/>
  <c r="AA45" i="33"/>
  <c r="W9" i="43"/>
  <c r="Y78" i="41"/>
  <c r="M87" i="44"/>
  <c r="AE72" i="43"/>
  <c r="H60" i="33"/>
  <c r="AS39" i="46"/>
  <c r="AB21" i="43"/>
  <c r="O63" i="41"/>
  <c r="AQ60" i="41"/>
  <c r="AD87" i="33"/>
  <c r="AU39" i="47"/>
  <c r="AN27" i="43"/>
  <c r="AH69" i="47"/>
  <c r="R24" i="47"/>
  <c r="Q102" i="47"/>
  <c r="K75" i="47"/>
  <c r="AN84" i="47"/>
  <c r="Y90" i="45"/>
  <c r="AL75" i="33"/>
  <c r="AF78" i="41"/>
  <c r="AG24" i="44"/>
  <c r="AK81" i="46"/>
  <c r="V36" i="45"/>
  <c r="T45" i="45"/>
  <c r="J72" i="41"/>
  <c r="AH45" i="43"/>
  <c r="U96" i="33"/>
  <c r="E90" i="33"/>
  <c r="AP69" i="46"/>
  <c r="AM39" i="45"/>
  <c r="J48" i="33"/>
  <c r="X15" i="45"/>
  <c r="AB36" i="45"/>
  <c r="A85" i="46"/>
  <c r="A84" i="46" s="1"/>
  <c r="AP18" i="46"/>
  <c r="U72" i="41"/>
  <c r="V99" i="44"/>
  <c r="T45" i="46"/>
  <c r="AF21" i="33"/>
  <c r="AJ78" i="47"/>
  <c r="AH21" i="33"/>
  <c r="AB60" i="44"/>
  <c r="E21" i="45"/>
  <c r="R24" i="46"/>
  <c r="W87" i="41"/>
  <c r="AU75" i="47"/>
  <c r="O93" i="43"/>
  <c r="L27" i="43"/>
  <c r="R78" i="46"/>
  <c r="I51" i="44"/>
  <c r="X24" i="33"/>
  <c r="AK57" i="47"/>
  <c r="U42" i="44"/>
  <c r="Q42" i="44"/>
  <c r="K18" i="45"/>
  <c r="AH66" i="46"/>
  <c r="U75" i="41"/>
  <c r="AB36" i="47"/>
  <c r="AH51" i="41"/>
  <c r="AP21" i="33"/>
  <c r="AP63" i="43"/>
  <c r="T57" i="44"/>
  <c r="AM42" i="33"/>
  <c r="AM24" i="47"/>
  <c r="AQ84" i="44"/>
  <c r="I84" i="33"/>
  <c r="AO69" i="45"/>
  <c r="Q30" i="43"/>
  <c r="S39" i="43"/>
  <c r="O45" i="45"/>
  <c r="AR21" i="45"/>
  <c r="I87" i="44"/>
  <c r="S75" i="44"/>
  <c r="T93" i="44"/>
  <c r="I78" i="33"/>
  <c r="F21" i="33"/>
  <c r="S84" i="47"/>
  <c r="J84" i="44"/>
  <c r="AR21" i="47"/>
  <c r="L54" i="43"/>
  <c r="X54" i="45"/>
  <c r="AU60" i="41"/>
  <c r="AT78" i="41"/>
  <c r="AL63" i="33"/>
  <c r="AK48" i="33"/>
  <c r="E66" i="45"/>
  <c r="M39" i="43"/>
  <c r="I99" i="45"/>
  <c r="AM96" i="44"/>
  <c r="W15" i="41"/>
  <c r="AP36" i="33"/>
  <c r="T30" i="47"/>
  <c r="N99" i="33"/>
  <c r="L33" i="41"/>
  <c r="X81" i="41"/>
  <c r="AI72" i="47"/>
  <c r="P87" i="41"/>
  <c r="AR33" i="41"/>
  <c r="AP99" i="47"/>
  <c r="AD54" i="41"/>
  <c r="AB66" i="33"/>
  <c r="F9" i="45"/>
  <c r="A34" i="42"/>
  <c r="AE9" i="44"/>
  <c r="V102" i="33"/>
  <c r="Z51" i="41"/>
  <c r="P9" i="46"/>
  <c r="AB66" i="45"/>
  <c r="Q51" i="41"/>
  <c r="V90" i="33"/>
  <c r="AG48" i="41"/>
  <c r="AD66" i="43"/>
  <c r="AK72" i="44"/>
  <c r="AT96" i="41"/>
  <c r="AI90" i="45"/>
  <c r="I18" i="47"/>
  <c r="Q39" i="47"/>
  <c r="U39" i="43"/>
  <c r="X93" i="47"/>
  <c r="AC96" i="41"/>
  <c r="F18" i="33"/>
  <c r="T93" i="43"/>
  <c r="AA96" i="33"/>
  <c r="K36" i="41"/>
  <c r="AO45" i="43"/>
  <c r="AN51" i="47"/>
  <c r="X78" i="33"/>
  <c r="AE75" i="45"/>
  <c r="AB45" i="47"/>
  <c r="R39" i="45"/>
  <c r="P21" i="43"/>
  <c r="AF78" i="33"/>
  <c r="AL60" i="43"/>
  <c r="AD45" i="41"/>
  <c r="V24" i="46"/>
  <c r="AP90" i="44"/>
  <c r="K69" i="46"/>
  <c r="AJ30" i="44"/>
  <c r="Q99" i="41"/>
  <c r="T81" i="43"/>
  <c r="AD90" i="47"/>
  <c r="AE81" i="43"/>
  <c r="AA9" i="41"/>
  <c r="AF24" i="41"/>
  <c r="M54" i="45"/>
  <c r="AE39" i="43"/>
  <c r="AO48" i="41"/>
  <c r="M72" i="41"/>
  <c r="AS42" i="47"/>
  <c r="P87" i="44"/>
  <c r="W42" i="41"/>
  <c r="J36" i="33"/>
  <c r="AL63" i="47"/>
  <c r="T9" i="33"/>
  <c r="V93" i="45"/>
  <c r="S21" i="47"/>
  <c r="AC24" i="33"/>
  <c r="AC36" i="41"/>
  <c r="AE57" i="33"/>
  <c r="AJ45" i="43"/>
  <c r="AF63" i="33"/>
  <c r="AU39" i="43"/>
  <c r="AK87" i="47"/>
  <c r="AD15" i="41"/>
  <c r="AE57" i="43"/>
  <c r="H90" i="33"/>
  <c r="AS84" i="43"/>
  <c r="V54" i="33"/>
  <c r="AS93" i="41"/>
  <c r="U51" i="43"/>
  <c r="Q30" i="41"/>
  <c r="N24" i="47"/>
  <c r="AT33" i="47"/>
  <c r="S36" i="44"/>
  <c r="AO75" i="46"/>
  <c r="X66" i="41"/>
  <c r="AP9" i="43"/>
  <c r="S99" i="46"/>
  <c r="AE63" i="47"/>
  <c r="AE75" i="46"/>
  <c r="V57" i="44"/>
  <c r="AN54" i="33"/>
  <c r="AQ27" i="46"/>
  <c r="AQ30" i="47"/>
  <c r="AB90" i="43"/>
  <c r="AI18" i="44"/>
  <c r="V45" i="43"/>
  <c r="AR27" i="47"/>
  <c r="AC9" i="47"/>
  <c r="AR18" i="44"/>
  <c r="AV69" i="47"/>
  <c r="H45" i="45"/>
  <c r="A64" i="42"/>
  <c r="AR42" i="44"/>
  <c r="O72" i="41"/>
  <c r="AQ72" i="45"/>
  <c r="M42" i="45"/>
  <c r="AE33" i="41"/>
  <c r="T78" i="45"/>
  <c r="F27" i="45"/>
  <c r="AD42" i="47"/>
  <c r="F27" i="44"/>
  <c r="R66" i="44"/>
  <c r="AR93" i="44"/>
  <c r="T96" i="41"/>
  <c r="AN33" i="45"/>
  <c r="AH48" i="43"/>
  <c r="AP30" i="41"/>
  <c r="AO42" i="41"/>
  <c r="O102" i="41"/>
  <c r="Y99" i="41"/>
  <c r="N30" i="43"/>
  <c r="AG69" i="33"/>
  <c r="I33" i="45"/>
  <c r="AP36" i="46"/>
  <c r="R33" i="33"/>
  <c r="Y99" i="45"/>
  <c r="S27" i="41"/>
  <c r="AE78" i="46"/>
  <c r="AN57" i="46"/>
  <c r="E48" i="33"/>
  <c r="I102" i="45"/>
  <c r="Z69" i="43"/>
  <c r="U15" i="46"/>
  <c r="AQ54" i="45"/>
  <c r="AU66" i="46"/>
  <c r="AQ36" i="33"/>
  <c r="AG90" i="46"/>
  <c r="S57" i="45"/>
  <c r="AM51" i="46"/>
  <c r="AP66" i="43"/>
  <c r="AJ81" i="45"/>
  <c r="L75" i="41"/>
  <c r="Z48" i="33"/>
  <c r="E96" i="44"/>
  <c r="AN96" i="43"/>
  <c r="K75" i="46"/>
  <c r="E102" i="45"/>
  <c r="AH24" i="45"/>
  <c r="O99" i="33"/>
  <c r="AI78" i="41"/>
  <c r="AR75" i="47"/>
  <c r="AS63" i="41"/>
  <c r="AH48" i="44"/>
  <c r="AH81" i="46"/>
  <c r="P39" i="45"/>
  <c r="AB30" i="44"/>
  <c r="AR57" i="41"/>
  <c r="E72" i="33"/>
  <c r="AO60" i="46"/>
  <c r="AQ54" i="46"/>
  <c r="AH96" i="44"/>
  <c r="O9" i="46"/>
  <c r="U36" i="44"/>
  <c r="N78" i="44"/>
  <c r="O21" i="46"/>
  <c r="S30" i="33"/>
  <c r="X75" i="41"/>
  <c r="U30" i="46"/>
  <c r="M102" i="44"/>
  <c r="L30" i="46"/>
  <c r="AT72" i="47"/>
  <c r="X87" i="45"/>
  <c r="L24" i="43"/>
  <c r="F30" i="44"/>
  <c r="Q21" i="43"/>
  <c r="U69" i="44"/>
  <c r="AQ90" i="43"/>
  <c r="AS99" i="41"/>
  <c r="AK87" i="43"/>
  <c r="K66" i="46"/>
  <c r="Q27" i="43"/>
  <c r="AT87" i="41"/>
  <c r="X42" i="47"/>
  <c r="J87" i="45"/>
  <c r="AO102" i="47"/>
  <c r="T102" i="47"/>
  <c r="AF30" i="46"/>
  <c r="K36" i="43"/>
  <c r="R75" i="43"/>
  <c r="AF84" i="43"/>
  <c r="AP102" i="43"/>
  <c r="P39" i="47"/>
  <c r="AB57" i="44"/>
  <c r="V84" i="33"/>
  <c r="Y57" i="44"/>
  <c r="AQ75" i="47"/>
  <c r="AK54" i="41"/>
  <c r="AU30" i="47"/>
  <c r="M57" i="44"/>
  <c r="S93" i="33"/>
  <c r="V21" i="46"/>
  <c r="AG63" i="43"/>
  <c r="M39" i="41"/>
  <c r="S54" i="33"/>
  <c r="AK63" i="43"/>
  <c r="AO72" i="45"/>
  <c r="Y60" i="43"/>
  <c r="X48" i="47"/>
  <c r="Q45" i="33"/>
  <c r="K45" i="47"/>
  <c r="AN30" i="45"/>
  <c r="AF90" i="44"/>
  <c r="O54" i="47"/>
  <c r="U90" i="43"/>
  <c r="AL54" i="33"/>
  <c r="K45" i="43"/>
  <c r="N99" i="46"/>
  <c r="AE27" i="45"/>
  <c r="V30" i="45"/>
  <c r="W9" i="44"/>
  <c r="V48" i="46"/>
  <c r="N18" i="44"/>
  <c r="Y84" i="41"/>
  <c r="U54" i="45"/>
  <c r="AL27" i="45"/>
  <c r="AV9" i="47"/>
  <c r="Q96" i="44"/>
  <c r="K9" i="46"/>
  <c r="AE84" i="44"/>
  <c r="Z84" i="45"/>
  <c r="H66" i="45"/>
  <c r="AJ72" i="45"/>
  <c r="S75" i="46"/>
  <c r="AQ96" i="43"/>
  <c r="S18" i="46"/>
  <c r="N27" i="33"/>
  <c r="AD33" i="46"/>
  <c r="AL21" i="33"/>
  <c r="F81" i="44"/>
  <c r="AG51" i="33"/>
  <c r="AH66" i="41"/>
  <c r="T96" i="46"/>
  <c r="K30" i="44"/>
  <c r="AT21" i="47"/>
  <c r="T15" i="43"/>
  <c r="AF21" i="44"/>
  <c r="N24" i="43"/>
  <c r="AM63" i="47"/>
  <c r="AB78" i="47"/>
  <c r="Q30" i="33"/>
  <c r="AJ45" i="41"/>
  <c r="AP78" i="41"/>
  <c r="AK81" i="45"/>
  <c r="M93" i="47"/>
  <c r="A61" i="46"/>
  <c r="AK27" i="46"/>
  <c r="AQ96" i="45"/>
  <c r="P30" i="47"/>
  <c r="Y45" i="43"/>
  <c r="T90" i="41"/>
  <c r="AD60" i="47"/>
  <c r="K30" i="43"/>
  <c r="T60" i="45"/>
  <c r="AE75" i="47"/>
  <c r="G66" i="33"/>
  <c r="H33" i="44"/>
  <c r="J33" i="46"/>
  <c r="F60" i="44"/>
  <c r="AQ33" i="41"/>
  <c r="M27" i="46"/>
  <c r="U27" i="45"/>
  <c r="AB57" i="46"/>
  <c r="F33" i="45"/>
  <c r="AM81" i="46"/>
  <c r="AM45" i="44"/>
  <c r="T36" i="47"/>
  <c r="X33" i="47"/>
  <c r="AI51" i="46"/>
  <c r="AK69" i="44"/>
  <c r="AE69" i="46"/>
  <c r="N27" i="44"/>
  <c r="AB78" i="33"/>
  <c r="Z27" i="47"/>
  <c r="AA84" i="33"/>
  <c r="AL96" i="45"/>
  <c r="AK24" i="44"/>
  <c r="Q57" i="46"/>
  <c r="AJ102" i="47"/>
  <c r="AD33" i="45"/>
  <c r="AM78" i="46"/>
  <c r="T15" i="46"/>
  <c r="AO39" i="43"/>
  <c r="E81" i="33"/>
  <c r="AN54" i="45"/>
  <c r="AA39" i="33"/>
  <c r="U69" i="33"/>
  <c r="T90" i="44"/>
  <c r="AL48" i="44"/>
  <c r="E24" i="45"/>
  <c r="AI33" i="41"/>
  <c r="N24" i="41"/>
  <c r="S102" i="45"/>
  <c r="AK39" i="33"/>
  <c r="AM78" i="45"/>
  <c r="U78" i="47"/>
  <c r="AV15" i="46"/>
  <c r="AA33" i="47"/>
  <c r="AF18" i="47"/>
  <c r="J54" i="33"/>
  <c r="AT81" i="46"/>
  <c r="AO30" i="43"/>
  <c r="AE69" i="43"/>
  <c r="V48" i="44"/>
  <c r="AR9" i="33"/>
  <c r="AN72" i="47"/>
  <c r="AB30" i="43"/>
  <c r="R42" i="45"/>
  <c r="AD90" i="33"/>
  <c r="G36" i="45"/>
  <c r="Z42" i="46"/>
  <c r="Q87" i="33"/>
  <c r="U36" i="33"/>
  <c r="AM57" i="41"/>
  <c r="R15" i="44"/>
  <c r="AO99" i="41"/>
  <c r="O27" i="33"/>
  <c r="Z99" i="47"/>
  <c r="F54" i="33"/>
  <c r="AK102" i="43"/>
  <c r="P78" i="41"/>
  <c r="AK66" i="43"/>
  <c r="AL33" i="46"/>
  <c r="U9" i="47"/>
  <c r="AN96" i="45"/>
  <c r="AQ45" i="46"/>
  <c r="AD21" i="41"/>
  <c r="O48" i="41"/>
  <c r="T15" i="41"/>
  <c r="K66" i="33"/>
  <c r="AL90" i="44"/>
  <c r="AA93" i="47"/>
  <c r="AF33" i="43"/>
  <c r="P63" i="47"/>
  <c r="AM81" i="41"/>
  <c r="AL15" i="43"/>
  <c r="W27" i="45"/>
  <c r="Y36" i="33"/>
  <c r="AU18" i="43"/>
  <c r="U102" i="44"/>
  <c r="X9" i="47"/>
  <c r="AB51" i="45"/>
  <c r="Y39" i="43"/>
  <c r="T96" i="44"/>
  <c r="T99" i="44"/>
  <c r="V69" i="44"/>
  <c r="S93" i="46"/>
  <c r="I96" i="41"/>
  <c r="S54" i="43"/>
  <c r="Y66" i="43"/>
  <c r="A70" i="41"/>
  <c r="A69" i="41" s="1"/>
  <c r="AG15" i="45"/>
  <c r="M90" i="45"/>
  <c r="V99" i="47"/>
  <c r="AU84" i="41"/>
  <c r="M30" i="43"/>
  <c r="AC9" i="41"/>
  <c r="N9" i="46"/>
  <c r="Y60" i="46"/>
  <c r="J63" i="41"/>
  <c r="Z72" i="46"/>
  <c r="V51" i="44"/>
  <c r="AK42" i="47"/>
  <c r="Z33" i="41"/>
  <c r="X60" i="33"/>
  <c r="AG9" i="46"/>
  <c r="V72" i="41"/>
  <c r="AH102" i="33"/>
  <c r="O54" i="44"/>
  <c r="AA48" i="47"/>
  <c r="U48" i="41"/>
  <c r="T63" i="45"/>
  <c r="AB63" i="41"/>
  <c r="AN90" i="43"/>
  <c r="S36" i="41"/>
  <c r="AO24" i="44"/>
  <c r="P99" i="45"/>
  <c r="AA21" i="46"/>
  <c r="AG99" i="33"/>
  <c r="R51" i="44"/>
  <c r="I84" i="41"/>
  <c r="N51" i="44"/>
  <c r="AA84" i="41"/>
  <c r="AD45" i="33"/>
  <c r="AO57" i="46"/>
  <c r="R96" i="41"/>
  <c r="AU24" i="41"/>
  <c r="AO51" i="45"/>
  <c r="AI48" i="45"/>
  <c r="AH21" i="45"/>
  <c r="AG21" i="41"/>
  <c r="AB66" i="43"/>
  <c r="AG75" i="41"/>
  <c r="Z102" i="43"/>
  <c r="AA21" i="47"/>
  <c r="V57" i="45"/>
  <c r="Y30" i="47"/>
  <c r="N15" i="46"/>
  <c r="AT36" i="41"/>
  <c r="X48" i="41"/>
  <c r="L51" i="43"/>
  <c r="J93" i="44"/>
  <c r="U69" i="45"/>
  <c r="P60" i="46"/>
  <c r="L57" i="43"/>
  <c r="W75" i="43"/>
  <c r="E81" i="44"/>
  <c r="AH99" i="47"/>
  <c r="Q72" i="33"/>
  <c r="K54" i="43"/>
  <c r="Y96" i="46"/>
  <c r="L15" i="44"/>
  <c r="L93" i="46"/>
  <c r="S36" i="47"/>
  <c r="H42" i="44"/>
  <c r="A61" i="41"/>
  <c r="A60" i="41" s="1"/>
  <c r="M36" i="33"/>
  <c r="AI42" i="46"/>
  <c r="Y78" i="46"/>
  <c r="P18" i="41"/>
  <c r="L96" i="41"/>
  <c r="J15" i="45"/>
  <c r="L9" i="41"/>
  <c r="Q27" i="47"/>
  <c r="AG102" i="41"/>
  <c r="S87" i="43"/>
  <c r="O45" i="47"/>
  <c r="W84" i="45"/>
  <c r="AL63" i="46"/>
  <c r="P87" i="33"/>
  <c r="AP81" i="47"/>
  <c r="AC15" i="46"/>
  <c r="AF36" i="45"/>
  <c r="P84" i="43"/>
  <c r="AD39" i="47"/>
  <c r="R33" i="41"/>
  <c r="K72" i="47"/>
  <c r="AD36" i="46"/>
  <c r="AH78" i="47"/>
  <c r="M57" i="41"/>
  <c r="AK102" i="33"/>
  <c r="A28" i="46"/>
  <c r="X9" i="41"/>
  <c r="AP21" i="44"/>
  <c r="N69" i="43"/>
  <c r="P48" i="45"/>
  <c r="AG42" i="46"/>
  <c r="AT54" i="41"/>
  <c r="AH75" i="43"/>
  <c r="AD51" i="41"/>
  <c r="AH96" i="43"/>
  <c r="AR30" i="43"/>
  <c r="AL45" i="45"/>
  <c r="N45" i="47"/>
  <c r="AC18" i="45"/>
  <c r="AF24" i="46"/>
  <c r="X84" i="45"/>
  <c r="AH66" i="45"/>
  <c r="R54" i="33"/>
  <c r="AR102" i="44"/>
  <c r="AM18" i="41"/>
  <c r="AO57" i="45"/>
  <c r="O9" i="33"/>
  <c r="K42" i="33"/>
  <c r="AK102" i="46"/>
  <c r="Y54" i="44"/>
  <c r="AU75" i="41"/>
  <c r="M33" i="46"/>
  <c r="AA24" i="46"/>
  <c r="AP30" i="43"/>
  <c r="AC69" i="45"/>
  <c r="F66" i="45"/>
  <c r="AL51" i="45"/>
  <c r="R15" i="46"/>
  <c r="AE24" i="33"/>
  <c r="AM87" i="43"/>
  <c r="AH36" i="41"/>
  <c r="AE99" i="43"/>
  <c r="AI9" i="47"/>
  <c r="P99" i="41"/>
  <c r="AQ9" i="33"/>
  <c r="G75" i="44"/>
  <c r="J30" i="47"/>
  <c r="A88" i="43"/>
  <c r="AQ57" i="41"/>
  <c r="AF18" i="45"/>
  <c r="M102" i="47"/>
  <c r="AE63" i="44"/>
  <c r="AP33" i="46"/>
  <c r="AV18" i="47"/>
  <c r="O36" i="46"/>
  <c r="AG36" i="46"/>
  <c r="AH78" i="46"/>
  <c r="A73" i="42"/>
  <c r="P69" i="47"/>
  <c r="AQ57" i="47"/>
  <c r="AR48" i="41"/>
  <c r="O36" i="33"/>
  <c r="T39" i="43"/>
  <c r="N87" i="33"/>
  <c r="X30" i="41"/>
  <c r="L72" i="44"/>
  <c r="R39" i="41"/>
  <c r="V75" i="33"/>
  <c r="U84" i="45"/>
  <c r="W96" i="33"/>
  <c r="AG63" i="46"/>
  <c r="U15" i="47"/>
  <c r="AO39" i="45"/>
  <c r="M69" i="46"/>
  <c r="AB93" i="45"/>
  <c r="L48" i="44"/>
  <c r="V102" i="46"/>
  <c r="Z84" i="46"/>
  <c r="AT24" i="46"/>
  <c r="Y72" i="46"/>
  <c r="AT30" i="43"/>
  <c r="G9" i="33"/>
  <c r="P102" i="43"/>
  <c r="AG75" i="43"/>
  <c r="T60" i="33"/>
  <c r="AO36" i="45"/>
  <c r="A19" i="33"/>
  <c r="Y27" i="44"/>
  <c r="AA63" i="45"/>
  <c r="AD33" i="44"/>
  <c r="AF63" i="43"/>
  <c r="AI39" i="43"/>
  <c r="H57" i="45"/>
  <c r="AA93" i="43"/>
  <c r="E69" i="44"/>
  <c r="Y93" i="46"/>
  <c r="AF9" i="47"/>
  <c r="AF96" i="41"/>
  <c r="I63" i="46"/>
  <c r="AP57" i="41"/>
  <c r="P15" i="47"/>
  <c r="AM81" i="43"/>
  <c r="T99" i="43"/>
  <c r="N66" i="45"/>
  <c r="W54" i="44"/>
  <c r="I45" i="33"/>
  <c r="AT18" i="46"/>
  <c r="AK60" i="33"/>
  <c r="T45" i="44"/>
  <c r="AE21" i="47"/>
  <c r="AH30" i="43"/>
  <c r="AG72" i="46"/>
  <c r="M66" i="33"/>
  <c r="U21" i="44"/>
  <c r="AR15" i="46"/>
  <c r="AR66" i="47"/>
  <c r="AC51" i="47"/>
  <c r="Q45" i="46"/>
  <c r="F24" i="44"/>
  <c r="AG84" i="43"/>
  <c r="AO60" i="45"/>
  <c r="Q60" i="43"/>
  <c r="AV45" i="47"/>
  <c r="AU87" i="47"/>
  <c r="AQ30" i="33"/>
  <c r="H84" i="44"/>
  <c r="L48" i="45"/>
  <c r="U27" i="41"/>
  <c r="AS81" i="47"/>
  <c r="W66" i="47"/>
  <c r="AR63" i="46"/>
  <c r="Z30" i="33"/>
  <c r="Q9" i="41"/>
  <c r="A49" i="47"/>
  <c r="N51" i="33"/>
  <c r="Z27" i="46"/>
  <c r="W81" i="33"/>
  <c r="F87" i="45"/>
  <c r="AD42" i="45"/>
  <c r="AG84" i="33"/>
  <c r="AR90" i="44"/>
  <c r="I63" i="44"/>
  <c r="K93" i="43"/>
  <c r="AJ63" i="47"/>
  <c r="X21" i="47"/>
  <c r="P15" i="45"/>
  <c r="AA51" i="41"/>
  <c r="AC48" i="41"/>
  <c r="AL60" i="44"/>
  <c r="K66" i="47"/>
  <c r="Z24" i="44"/>
  <c r="Z21" i="44"/>
  <c r="S57" i="43"/>
  <c r="AL54" i="41"/>
  <c r="AE51" i="41"/>
  <c r="AH96" i="41"/>
  <c r="AR51" i="33"/>
  <c r="AD27" i="43"/>
  <c r="AH51" i="44"/>
  <c r="Z48" i="41"/>
  <c r="AO87" i="47"/>
  <c r="S90" i="43"/>
  <c r="Q51" i="45"/>
  <c r="AD57" i="46"/>
  <c r="M57" i="47"/>
  <c r="J69" i="33"/>
  <c r="P63" i="45"/>
  <c r="AH69" i="33"/>
  <c r="W87" i="44"/>
  <c r="A40" i="41"/>
  <c r="AF33" i="44"/>
  <c r="N39" i="44"/>
  <c r="AM18" i="33"/>
  <c r="Q27" i="33"/>
  <c r="AJ51" i="43"/>
  <c r="G9" i="45"/>
  <c r="AA30" i="43"/>
  <c r="L18" i="43"/>
  <c r="V36" i="41"/>
  <c r="A94" i="42"/>
  <c r="A95" i="42" s="1"/>
  <c r="H66" i="33"/>
  <c r="W30" i="44"/>
  <c r="AH87" i="46"/>
  <c r="AM63" i="33"/>
  <c r="AS9" i="43"/>
  <c r="AM75" i="46"/>
  <c r="AE24" i="46"/>
  <c r="G27" i="33"/>
  <c r="AB60" i="33"/>
  <c r="Y45" i="41"/>
  <c r="AE24" i="44"/>
  <c r="AR9" i="45"/>
  <c r="AE45" i="43"/>
  <c r="K9" i="47"/>
  <c r="AI36" i="45"/>
  <c r="T36" i="33"/>
  <c r="E54" i="45"/>
  <c r="V72" i="33"/>
  <c r="AO102" i="33"/>
  <c r="W15" i="43"/>
  <c r="AL84" i="44"/>
  <c r="AB54" i="47"/>
  <c r="AF57" i="41"/>
  <c r="U72" i="33"/>
  <c r="S81" i="45"/>
  <c r="AN75" i="33"/>
  <c r="Z30" i="41"/>
  <c r="U27" i="43"/>
  <c r="A58" i="45"/>
  <c r="AL36" i="46"/>
  <c r="P54" i="47"/>
  <c r="L72" i="45"/>
  <c r="Y81" i="43"/>
  <c r="AE63" i="45"/>
  <c r="AF27" i="47"/>
  <c r="M27" i="45"/>
  <c r="AA72" i="46"/>
  <c r="E57" i="44"/>
  <c r="AR18" i="46"/>
  <c r="AA90" i="43"/>
  <c r="P57" i="41"/>
  <c r="AO84" i="33"/>
  <c r="K54" i="33"/>
  <c r="N15" i="44"/>
  <c r="R90" i="41"/>
  <c r="AP72" i="33"/>
  <c r="W66" i="45"/>
  <c r="I93" i="47"/>
  <c r="A88" i="42"/>
  <c r="AQ69" i="46"/>
  <c r="Z99" i="44"/>
  <c r="R36" i="33"/>
  <c r="AB27" i="47"/>
  <c r="AT84" i="47"/>
  <c r="AC69" i="41"/>
  <c r="AS21" i="46"/>
  <c r="AM9" i="41"/>
  <c r="S45" i="46"/>
  <c r="J24" i="33"/>
  <c r="AD66" i="45"/>
  <c r="AN27" i="46"/>
  <c r="AJ57" i="44"/>
  <c r="AD84" i="46"/>
  <c r="P54" i="43"/>
  <c r="AG45" i="46"/>
  <c r="AB81" i="43"/>
  <c r="AP9" i="33"/>
  <c r="S93" i="41"/>
  <c r="P60" i="45"/>
  <c r="AJ48" i="46"/>
  <c r="AC42" i="45"/>
  <c r="V15" i="46"/>
  <c r="AG78" i="33"/>
  <c r="P18" i="47"/>
  <c r="AM63" i="44"/>
  <c r="L54" i="45"/>
  <c r="AM9" i="47"/>
  <c r="AQ93" i="44"/>
  <c r="N36" i="45"/>
  <c r="AP102" i="44"/>
  <c r="AA42" i="33"/>
  <c r="AJ24" i="46"/>
  <c r="Z90" i="33"/>
  <c r="AL84" i="43"/>
  <c r="O45" i="44"/>
  <c r="AA81" i="44"/>
  <c r="T48" i="33"/>
  <c r="AU48" i="46"/>
  <c r="M84" i="46"/>
  <c r="I9" i="45"/>
  <c r="AB63" i="44"/>
  <c r="AC45" i="46"/>
  <c r="AT99" i="46"/>
  <c r="AF75" i="43"/>
  <c r="R84" i="43"/>
  <c r="R60" i="41"/>
  <c r="AK21" i="45"/>
  <c r="V48" i="43"/>
  <c r="AC93" i="33"/>
  <c r="AR63" i="47"/>
  <c r="AL54" i="43"/>
  <c r="S15" i="44"/>
  <c r="X78" i="46"/>
  <c r="Y57" i="47"/>
  <c r="AN60" i="46"/>
  <c r="U96" i="44"/>
  <c r="U57" i="33"/>
  <c r="AK21" i="46"/>
  <c r="AN39" i="47"/>
  <c r="U18" i="45"/>
  <c r="A85" i="41"/>
  <c r="A86" i="41" s="1"/>
  <c r="Y78" i="44"/>
  <c r="AQ39" i="43"/>
  <c r="V99" i="46"/>
  <c r="AP54" i="45"/>
  <c r="AA18" i="46"/>
  <c r="AA45" i="47"/>
  <c r="AK51" i="47"/>
  <c r="Z30" i="47"/>
  <c r="AD39" i="43"/>
  <c r="F90" i="33"/>
  <c r="J99" i="44"/>
  <c r="J69" i="41"/>
  <c r="O48" i="33"/>
  <c r="AJ45" i="33"/>
  <c r="AP27" i="45"/>
  <c r="U18" i="41"/>
  <c r="P81" i="41"/>
  <c r="Z42" i="43"/>
  <c r="AB72" i="46"/>
  <c r="AP54" i="43"/>
  <c r="L96" i="47"/>
  <c r="AC54" i="45"/>
  <c r="H75" i="33"/>
  <c r="AF69" i="46"/>
  <c r="V24" i="44"/>
  <c r="F57" i="33"/>
  <c r="AR51" i="45"/>
  <c r="Y39" i="44"/>
  <c r="AH36" i="45"/>
  <c r="AN33" i="44"/>
  <c r="O24" i="41"/>
  <c r="AD48" i="41"/>
  <c r="AA60" i="46"/>
  <c r="X84" i="33"/>
  <c r="X33" i="41"/>
  <c r="V78" i="33"/>
  <c r="AI84" i="33"/>
  <c r="N102" i="43"/>
  <c r="H63" i="45"/>
  <c r="O87" i="33"/>
  <c r="AC60" i="43"/>
  <c r="J30" i="41"/>
  <c r="M72" i="46"/>
  <c r="AI9" i="46"/>
  <c r="AD27" i="41"/>
  <c r="AI78" i="44"/>
  <c r="AL18" i="33"/>
  <c r="AA60" i="41"/>
  <c r="X18" i="41"/>
  <c r="AB45" i="41"/>
  <c r="AN21" i="46"/>
  <c r="A103" i="42"/>
  <c r="AO84" i="45"/>
  <c r="AT81" i="47"/>
  <c r="S15" i="41"/>
  <c r="AP33" i="33"/>
  <c r="Y84" i="45"/>
  <c r="AF57" i="47"/>
  <c r="X48" i="44"/>
  <c r="K75" i="44"/>
  <c r="R33" i="47"/>
  <c r="O45" i="41"/>
  <c r="AQ51" i="47"/>
  <c r="Z18" i="45"/>
  <c r="AC51" i="33"/>
  <c r="J102" i="44"/>
  <c r="AE54" i="33"/>
  <c r="Y9" i="46"/>
  <c r="J99" i="43"/>
  <c r="S72" i="41"/>
  <c r="M99" i="33"/>
  <c r="AS81" i="43"/>
  <c r="AD90" i="45"/>
  <c r="H18" i="33"/>
  <c r="AO24" i="33"/>
  <c r="P90" i="47"/>
  <c r="AB78" i="44"/>
  <c r="N69" i="45"/>
  <c r="P66" i="43"/>
  <c r="AT54" i="43"/>
  <c r="AD18" i="33"/>
  <c r="AM72" i="45"/>
  <c r="AC48" i="46"/>
  <c r="A52" i="47"/>
  <c r="A53" i="47" s="1"/>
  <c r="AI54" i="41"/>
  <c r="P102" i="46"/>
  <c r="X78" i="45"/>
  <c r="AH39" i="43"/>
  <c r="AL36" i="44"/>
  <c r="AH48" i="47"/>
  <c r="G84" i="45"/>
  <c r="AV24" i="43"/>
  <c r="Y81" i="46"/>
  <c r="AL102" i="33"/>
  <c r="AS27" i="41"/>
  <c r="AL42" i="45"/>
  <c r="AT69" i="43"/>
  <c r="AK30" i="41"/>
  <c r="AP63" i="33"/>
  <c r="AL33" i="41"/>
  <c r="AO18" i="47"/>
  <c r="AE90" i="47"/>
  <c r="I96" i="45"/>
  <c r="W21" i="46"/>
  <c r="AA63" i="43"/>
  <c r="R24" i="44"/>
  <c r="AH57" i="45"/>
  <c r="K69" i="33"/>
  <c r="AC24" i="45"/>
  <c r="AL39" i="46"/>
  <c r="AN36" i="44"/>
  <c r="AI30" i="44"/>
  <c r="L96" i="33"/>
  <c r="N78" i="41"/>
  <c r="Z33" i="43"/>
  <c r="AM99" i="41"/>
  <c r="AD51" i="33"/>
  <c r="U30" i="44"/>
  <c r="N33" i="45"/>
  <c r="AL33" i="33"/>
  <c r="S21" i="43"/>
  <c r="AH36" i="44"/>
  <c r="X42" i="41"/>
  <c r="P78" i="47"/>
  <c r="I33" i="46"/>
  <c r="AN30" i="44"/>
  <c r="Q60" i="47"/>
  <c r="Y99" i="44"/>
  <c r="A76" i="46"/>
  <c r="A75" i="46" s="1"/>
  <c r="N78" i="47"/>
  <c r="AN39" i="43"/>
  <c r="P81" i="46"/>
  <c r="AG45" i="47"/>
  <c r="AL93" i="44"/>
  <c r="AC54" i="46"/>
  <c r="AE72" i="46"/>
  <c r="AC96" i="46"/>
  <c r="G102" i="44"/>
  <c r="AT51" i="43"/>
  <c r="AO96" i="43"/>
  <c r="W9" i="41"/>
  <c r="AI87" i="45"/>
  <c r="W72" i="44"/>
  <c r="AV24" i="46"/>
  <c r="AJ78" i="43"/>
  <c r="Y90" i="33"/>
  <c r="Z18" i="47"/>
  <c r="V15" i="47"/>
  <c r="L69" i="41"/>
  <c r="Z27" i="33"/>
  <c r="Z33" i="33"/>
  <c r="K81" i="33"/>
  <c r="I72" i="46"/>
  <c r="AA24" i="41"/>
  <c r="E39" i="45"/>
  <c r="Q75" i="44"/>
  <c r="AA48" i="45"/>
  <c r="AQ48" i="33"/>
  <c r="A67" i="45"/>
  <c r="A68" i="45" s="1"/>
  <c r="AI21" i="47"/>
  <c r="AE18" i="45"/>
  <c r="AM84" i="44"/>
  <c r="U27" i="47"/>
  <c r="V90" i="44"/>
  <c r="Z87" i="46"/>
  <c r="AG18" i="44"/>
  <c r="K45" i="46"/>
  <c r="AO87" i="44"/>
  <c r="R63" i="47"/>
  <c r="AI36" i="47"/>
  <c r="AG51" i="47"/>
  <c r="F63" i="45"/>
  <c r="O24" i="45"/>
  <c r="AA21" i="45"/>
  <c r="U33" i="47"/>
  <c r="AF69" i="43"/>
  <c r="AN48" i="43"/>
  <c r="O36" i="44"/>
  <c r="L48" i="33"/>
  <c r="AR84" i="47"/>
  <c r="AL63" i="45"/>
  <c r="AH99" i="45"/>
  <c r="L96" i="43"/>
  <c r="T63" i="44"/>
  <c r="F24" i="45"/>
  <c r="F57" i="45"/>
  <c r="AB75" i="45"/>
  <c r="AR36" i="33"/>
  <c r="AA75" i="45"/>
  <c r="M18" i="47"/>
  <c r="AQ15" i="44"/>
  <c r="P84" i="47"/>
  <c r="A20" i="41"/>
  <c r="A18" i="41"/>
  <c r="A81" i="43"/>
  <c r="A83" i="43"/>
  <c r="A62" i="47"/>
  <c r="A60" i="47"/>
  <c r="A41" i="42"/>
  <c r="A39" i="42"/>
  <c r="A50" i="45"/>
  <c r="A48" i="45"/>
  <c r="A35" i="44"/>
  <c r="A33" i="44"/>
  <c r="A36" i="43"/>
  <c r="A38" i="43"/>
  <c r="A39" i="46"/>
  <c r="A41" i="46"/>
  <c r="A75" i="47"/>
  <c r="A77" i="47"/>
  <c r="A95" i="43"/>
  <c r="A93" i="43"/>
  <c r="A69" i="33"/>
  <c r="A71" i="33"/>
  <c r="A74" i="47"/>
  <c r="A72" i="47"/>
  <c r="A53" i="43"/>
  <c r="A51" i="43"/>
  <c r="A78" i="45"/>
  <c r="A80" i="45"/>
  <c r="AF51" i="33"/>
  <c r="A95" i="46"/>
  <c r="A93" i="46"/>
  <c r="P21" i="45"/>
  <c r="Y87" i="33"/>
  <c r="AA54" i="41"/>
  <c r="AM9" i="33"/>
  <c r="AE60" i="45"/>
  <c r="AR60" i="46"/>
  <c r="AK57" i="45"/>
  <c r="F84" i="45"/>
  <c r="AS93" i="47"/>
  <c r="L93" i="43"/>
  <c r="O75" i="41"/>
  <c r="AA27" i="44"/>
  <c r="AD21" i="46"/>
  <c r="AQ93" i="43"/>
  <c r="G30" i="44"/>
  <c r="AC99" i="46"/>
  <c r="U102" i="46"/>
  <c r="V90" i="46"/>
  <c r="A99" i="33"/>
  <c r="A101" i="33"/>
  <c r="O21" i="43"/>
  <c r="Z48" i="46"/>
  <c r="A69" i="42"/>
  <c r="A71" i="42"/>
  <c r="U90" i="33"/>
  <c r="M93" i="33"/>
  <c r="K66" i="44"/>
  <c r="AA18" i="43"/>
  <c r="AM81" i="45"/>
  <c r="AM66" i="44"/>
  <c r="S81" i="43"/>
  <c r="AF72" i="44"/>
  <c r="U69" i="41"/>
  <c r="AT27" i="47"/>
  <c r="T27" i="45"/>
  <c r="AF9" i="45"/>
  <c r="X48" i="33"/>
  <c r="AN51" i="43"/>
  <c r="AA96" i="43"/>
  <c r="AA75" i="44"/>
  <c r="U51" i="47"/>
  <c r="AG36" i="47"/>
  <c r="S81" i="46"/>
  <c r="O42" i="43"/>
  <c r="Y69" i="44"/>
  <c r="W39" i="43"/>
  <c r="A48" i="47"/>
  <c r="A50" i="47"/>
  <c r="U33" i="44"/>
  <c r="AI36" i="33"/>
  <c r="T36" i="45"/>
  <c r="L21" i="45"/>
  <c r="AO51" i="43"/>
  <c r="AK63" i="45"/>
  <c r="AO9" i="46"/>
  <c r="AL78" i="45"/>
  <c r="AH9" i="46"/>
  <c r="Y57" i="46"/>
  <c r="A82" i="42"/>
  <c r="AE45" i="47"/>
  <c r="AJ18" i="46"/>
  <c r="I81" i="41"/>
  <c r="AK57" i="33"/>
  <c r="AK90" i="45"/>
  <c r="A68" i="42"/>
  <c r="A66" i="42"/>
  <c r="M33" i="43"/>
  <c r="AC81" i="41"/>
  <c r="AI36" i="43"/>
  <c r="AA57" i="41"/>
  <c r="W72" i="43"/>
  <c r="I15" i="33"/>
  <c r="O27" i="44"/>
  <c r="W63" i="45"/>
  <c r="P57" i="43"/>
  <c r="AI81" i="43"/>
  <c r="R75" i="45"/>
  <c r="M90" i="46"/>
  <c r="AO42" i="44"/>
  <c r="L36" i="43"/>
  <c r="A25" i="44"/>
  <c r="AS54" i="43"/>
  <c r="AN93" i="47"/>
  <c r="AH42" i="44"/>
  <c r="L87" i="43"/>
  <c r="AE33" i="45"/>
  <c r="AN27" i="44"/>
  <c r="AE48" i="43"/>
  <c r="AR66" i="41"/>
  <c r="AB9" i="33"/>
  <c r="J54" i="47"/>
  <c r="T42" i="33"/>
  <c r="A84" i="41"/>
  <c r="AS63" i="43"/>
  <c r="AK96" i="46"/>
  <c r="AO9" i="41"/>
  <c r="AR60" i="41"/>
  <c r="E78" i="44"/>
  <c r="N96" i="45"/>
  <c r="AC87" i="41"/>
  <c r="AK9" i="46"/>
  <c r="Z60" i="45"/>
  <c r="A19" i="44"/>
  <c r="X87" i="44"/>
  <c r="V42" i="47"/>
  <c r="AA54" i="43"/>
  <c r="AN78" i="43"/>
  <c r="AB18" i="41"/>
  <c r="AO57" i="43"/>
  <c r="K24" i="47"/>
  <c r="AK72" i="43"/>
  <c r="V30" i="43"/>
  <c r="AV63" i="46"/>
  <c r="T84" i="41"/>
  <c r="AC69" i="44"/>
  <c r="AH75" i="47"/>
  <c r="Y66" i="45"/>
  <c r="X87" i="43"/>
  <c r="AO24" i="47"/>
  <c r="AB84" i="44"/>
  <c r="O24" i="46"/>
  <c r="AI48" i="41"/>
  <c r="AE27" i="46"/>
  <c r="AA27" i="45"/>
  <c r="AP84" i="47"/>
  <c r="AF30" i="47"/>
  <c r="AP42" i="47"/>
  <c r="R87" i="45"/>
  <c r="AR102" i="45"/>
  <c r="P51" i="44"/>
  <c r="S27" i="46"/>
  <c r="AR102" i="33"/>
  <c r="Y42" i="45"/>
  <c r="Y66" i="41"/>
  <c r="AO75" i="44"/>
  <c r="Q69" i="47"/>
  <c r="V78" i="45"/>
  <c r="S93" i="47"/>
  <c r="AR21" i="33"/>
  <c r="L87" i="44"/>
  <c r="AL84" i="46"/>
  <c r="AP99" i="45"/>
  <c r="R84" i="46"/>
  <c r="G51" i="33"/>
  <c r="U75" i="33"/>
  <c r="AV57" i="41"/>
  <c r="M9" i="46"/>
  <c r="V69" i="47"/>
  <c r="J90" i="43"/>
  <c r="AK72" i="47"/>
  <c r="Z15" i="46"/>
  <c r="J36" i="44"/>
  <c r="AH102" i="41"/>
  <c r="AN87" i="46"/>
  <c r="Y24" i="46"/>
  <c r="Y33" i="43"/>
  <c r="AH84" i="47"/>
  <c r="Q9" i="45"/>
  <c r="W75" i="41"/>
  <c r="A90" i="33"/>
  <c r="A92" i="33"/>
  <c r="E36" i="45"/>
  <c r="Z15" i="47"/>
  <c r="I69" i="33"/>
  <c r="AK78" i="33"/>
  <c r="Z69" i="45"/>
  <c r="AA39" i="41"/>
  <c r="AH93" i="44"/>
  <c r="W57" i="41"/>
  <c r="G99" i="44"/>
  <c r="K66" i="45"/>
  <c r="AU90" i="43"/>
  <c r="U72" i="44"/>
  <c r="A100" i="47"/>
  <c r="A55" i="46"/>
  <c r="L57" i="33"/>
  <c r="AV45" i="46"/>
  <c r="T45" i="33"/>
  <c r="AM72" i="47"/>
  <c r="O24" i="43"/>
  <c r="S36" i="43"/>
  <c r="I30" i="33"/>
  <c r="AD54" i="47"/>
  <c r="AQ102" i="46"/>
  <c r="AA51" i="47"/>
  <c r="AJ72" i="41"/>
  <c r="Z33" i="46"/>
  <c r="J78" i="44"/>
  <c r="AL18" i="43"/>
  <c r="L90" i="41"/>
  <c r="AK93" i="46"/>
  <c r="A51" i="42"/>
  <c r="A53" i="42"/>
  <c r="AB9" i="47"/>
  <c r="AO75" i="45"/>
  <c r="O99" i="41"/>
  <c r="AI9" i="41"/>
  <c r="O39" i="44"/>
  <c r="V75" i="46"/>
  <c r="AD24" i="41"/>
  <c r="AL57" i="33"/>
  <c r="AM21" i="47"/>
  <c r="AD99" i="46"/>
  <c r="K57" i="46"/>
  <c r="J54" i="43"/>
  <c r="AH60" i="45"/>
  <c r="AK33" i="45"/>
  <c r="R69" i="44"/>
  <c r="M27" i="41"/>
  <c r="X90" i="33"/>
  <c r="I27" i="46"/>
  <c r="L33" i="43"/>
  <c r="AG84" i="47"/>
  <c r="A67" i="43"/>
  <c r="AL87" i="47"/>
  <c r="W27" i="46"/>
  <c r="AT75" i="46"/>
  <c r="S42" i="47"/>
  <c r="I15" i="41"/>
  <c r="S9" i="44"/>
  <c r="G33" i="33"/>
  <c r="V81" i="45"/>
  <c r="R21" i="45"/>
  <c r="AS87" i="46"/>
  <c r="AM87" i="41"/>
  <c r="M21" i="47"/>
  <c r="AG81" i="45"/>
  <c r="Q84" i="33"/>
  <c r="AP90" i="33"/>
  <c r="AM69" i="43"/>
  <c r="V75" i="43"/>
  <c r="K15" i="43"/>
  <c r="H66" i="44"/>
  <c r="AE81" i="44"/>
  <c r="AO33" i="41"/>
  <c r="S54" i="45"/>
  <c r="AO21" i="45"/>
  <c r="S27" i="43"/>
  <c r="Q15" i="44"/>
  <c r="W96" i="47"/>
  <c r="AR42" i="33"/>
  <c r="AF63" i="41"/>
  <c r="AI102" i="44"/>
  <c r="R66" i="43"/>
  <c r="X9" i="46"/>
  <c r="AM90" i="43"/>
  <c r="AU51" i="47"/>
  <c r="AJ42" i="47"/>
  <c r="T39" i="45"/>
  <c r="H75" i="44"/>
  <c r="AE27" i="33"/>
  <c r="AJ30" i="45"/>
  <c r="J57" i="47"/>
  <c r="AI63" i="46"/>
  <c r="AF24" i="43"/>
  <c r="S63" i="45"/>
  <c r="AF69" i="47"/>
  <c r="Y87" i="46"/>
  <c r="AM87" i="33"/>
  <c r="AU36" i="41"/>
  <c r="Z72" i="41"/>
  <c r="AH60" i="33"/>
  <c r="AM51" i="43"/>
  <c r="AS33" i="41"/>
  <c r="Q42" i="41"/>
  <c r="AP84" i="33"/>
  <c r="F48" i="44"/>
  <c r="S78" i="41"/>
  <c r="AQ84" i="47"/>
  <c r="V72" i="45"/>
  <c r="Z90" i="43"/>
  <c r="AB99" i="44"/>
  <c r="A67" i="41"/>
  <c r="J27" i="47"/>
  <c r="I45" i="45"/>
  <c r="L69" i="33"/>
  <c r="AS75" i="46"/>
  <c r="I27" i="47"/>
  <c r="U78" i="46"/>
  <c r="AR36" i="44"/>
  <c r="U48" i="43"/>
  <c r="N72" i="46"/>
  <c r="T60" i="46"/>
  <c r="N45" i="43"/>
  <c r="AF9" i="33"/>
  <c r="A31" i="41"/>
  <c r="AQ96" i="47"/>
  <c r="U72" i="45"/>
  <c r="AF9" i="43"/>
  <c r="AU63" i="47"/>
  <c r="Y63" i="33"/>
  <c r="AH75" i="45"/>
  <c r="K27" i="43"/>
  <c r="AU27" i="47"/>
  <c r="AI48" i="33"/>
  <c r="Q33" i="33"/>
  <c r="M45" i="44"/>
  <c r="AM87" i="47"/>
  <c r="AB18" i="44"/>
  <c r="A40" i="47"/>
  <c r="A19" i="46"/>
  <c r="Q57" i="44"/>
  <c r="L78" i="43"/>
  <c r="A16" i="42"/>
  <c r="U45" i="41"/>
  <c r="AD27" i="44"/>
  <c r="AM87" i="44"/>
  <c r="AR96" i="33"/>
  <c r="AP60" i="44"/>
  <c r="AC18" i="43"/>
  <c r="AO51" i="46"/>
  <c r="W54" i="41"/>
  <c r="S57" i="44"/>
  <c r="AN54" i="44"/>
  <c r="AI51" i="44"/>
  <c r="AK30" i="45"/>
  <c r="O63" i="45"/>
  <c r="J39" i="46"/>
  <c r="AT30" i="41"/>
  <c r="AA102" i="46"/>
  <c r="AT9" i="47"/>
  <c r="Q90" i="46"/>
  <c r="A31" i="46"/>
  <c r="AF96" i="46"/>
  <c r="Z39" i="44"/>
  <c r="V24" i="47"/>
  <c r="A58" i="41"/>
  <c r="W75" i="47"/>
  <c r="Z81" i="46"/>
  <c r="J84" i="43"/>
  <c r="AT66" i="43"/>
  <c r="AB72" i="43"/>
  <c r="AE36" i="45"/>
  <c r="AA78" i="47"/>
  <c r="AD18" i="45"/>
  <c r="U75" i="47"/>
  <c r="AG36" i="33"/>
  <c r="AP24" i="41"/>
  <c r="X51" i="45"/>
  <c r="AF42" i="46"/>
  <c r="W60" i="43"/>
  <c r="AM27" i="41"/>
  <c r="AQ75" i="45"/>
  <c r="W63" i="41"/>
  <c r="AO33" i="46"/>
  <c r="J66" i="46"/>
  <c r="K84" i="46"/>
  <c r="Q63" i="46"/>
  <c r="AR36" i="47"/>
  <c r="AI63" i="47"/>
  <c r="AK90" i="44"/>
  <c r="AM30" i="47"/>
  <c r="AI75" i="47"/>
  <c r="H93" i="33"/>
  <c r="AO78" i="41"/>
  <c r="A62" i="41"/>
  <c r="AL33" i="43"/>
  <c r="AL84" i="33"/>
  <c r="Z96" i="44"/>
  <c r="AR45" i="45"/>
  <c r="H21" i="44"/>
  <c r="J63" i="45"/>
  <c r="V39" i="45"/>
  <c r="K93" i="45"/>
  <c r="Y48" i="47"/>
  <c r="AV33" i="41"/>
  <c r="AD93" i="44"/>
  <c r="AM84" i="33"/>
  <c r="N72" i="45"/>
  <c r="AR18" i="47"/>
  <c r="AE51" i="33"/>
  <c r="K102" i="33"/>
  <c r="AK57" i="46"/>
  <c r="AI30" i="46"/>
  <c r="O84" i="46"/>
  <c r="V18" i="43"/>
  <c r="F99" i="45"/>
  <c r="J60" i="41"/>
  <c r="AS60" i="43"/>
  <c r="L27" i="44"/>
  <c r="AK90" i="47"/>
  <c r="P96" i="47"/>
  <c r="AB33" i="33"/>
  <c r="K51" i="44"/>
  <c r="AI90" i="47"/>
  <c r="N87" i="46"/>
  <c r="AB45" i="43"/>
  <c r="I24" i="44"/>
  <c r="AC18" i="47"/>
  <c r="J69" i="45"/>
  <c r="AA69" i="46"/>
  <c r="AC33" i="43"/>
  <c r="AS102" i="43"/>
  <c r="AG93" i="46"/>
  <c r="W42" i="45"/>
  <c r="G75" i="45"/>
  <c r="AP21" i="43"/>
  <c r="AO66" i="43"/>
  <c r="T18" i="43"/>
  <c r="X21" i="33"/>
  <c r="O78" i="45"/>
  <c r="AD30" i="44"/>
  <c r="F69" i="45"/>
  <c r="AC15" i="41"/>
  <c r="L39" i="46"/>
  <c r="AF36" i="47"/>
  <c r="I60" i="43"/>
  <c r="Z90" i="45"/>
  <c r="N36" i="46"/>
  <c r="P39" i="43"/>
  <c r="V99" i="41"/>
  <c r="AF66" i="46"/>
  <c r="AM93" i="45"/>
  <c r="AV51" i="46"/>
  <c r="S99" i="33"/>
  <c r="W72" i="45"/>
  <c r="AE21" i="43"/>
  <c r="I87" i="33"/>
  <c r="U60" i="33"/>
  <c r="AV18" i="46"/>
  <c r="I33" i="41"/>
  <c r="S42" i="41"/>
  <c r="Z78" i="46"/>
  <c r="AN87" i="43"/>
  <c r="AL93" i="33"/>
  <c r="AV99" i="43"/>
  <c r="Y18" i="44"/>
  <c r="AC96" i="45"/>
  <c r="I81" i="47"/>
  <c r="AG84" i="44"/>
  <c r="A103" i="46"/>
  <c r="AK24" i="46"/>
  <c r="AO69" i="33"/>
  <c r="V33" i="43"/>
  <c r="AL96" i="43"/>
  <c r="G39" i="44"/>
  <c r="AM99" i="33"/>
  <c r="Q21" i="46"/>
  <c r="K75" i="43"/>
  <c r="AD54" i="43"/>
  <c r="AR60" i="43"/>
  <c r="V87" i="43"/>
  <c r="L102" i="45"/>
  <c r="AT9" i="46"/>
  <c r="AU102" i="41"/>
  <c r="Q18" i="41"/>
  <c r="J60" i="45"/>
  <c r="AA63" i="46"/>
  <c r="AF51" i="44"/>
  <c r="P99" i="43"/>
  <c r="K72" i="43"/>
  <c r="L45" i="33"/>
  <c r="Y75" i="33"/>
  <c r="AK84" i="46"/>
  <c r="AV87" i="43"/>
  <c r="AD63" i="43"/>
  <c r="I51" i="45"/>
  <c r="AG51" i="41"/>
  <c r="A58" i="43"/>
  <c r="Q81" i="44"/>
  <c r="AP54" i="44"/>
  <c r="AI75" i="45"/>
  <c r="AN57" i="44"/>
  <c r="AR48" i="47"/>
  <c r="O30" i="46"/>
  <c r="H84" i="45"/>
  <c r="AA72" i="44"/>
  <c r="AG21" i="45"/>
  <c r="J15" i="47"/>
  <c r="L66" i="44"/>
  <c r="Y15" i="45"/>
  <c r="P24" i="43"/>
  <c r="Y24" i="47"/>
  <c r="P63" i="46"/>
  <c r="T39" i="33"/>
  <c r="AO69" i="44"/>
  <c r="R81" i="47"/>
  <c r="Y57" i="33"/>
  <c r="R84" i="44"/>
  <c r="Y9" i="43"/>
  <c r="J48" i="43"/>
  <c r="AK39" i="46"/>
  <c r="AM36" i="41"/>
  <c r="V69" i="43"/>
  <c r="AC60" i="45"/>
  <c r="AJ87" i="46"/>
  <c r="AN75" i="41"/>
  <c r="L54" i="33"/>
  <c r="Y18" i="46"/>
  <c r="AU81" i="41"/>
  <c r="I90" i="41"/>
  <c r="Z84" i="33"/>
  <c r="AC45" i="33"/>
  <c r="I81" i="46"/>
  <c r="H90" i="45"/>
  <c r="AH15" i="47"/>
  <c r="A18" i="47"/>
  <c r="A20" i="47"/>
  <c r="W24" i="47"/>
  <c r="AM30" i="44"/>
  <c r="A93" i="42"/>
  <c r="R18" i="46"/>
  <c r="AV9" i="41"/>
  <c r="N78" i="43"/>
  <c r="S87" i="41"/>
  <c r="K54" i="41"/>
  <c r="J9" i="47"/>
  <c r="AJ81" i="41"/>
  <c r="A49" i="43"/>
  <c r="A25" i="46"/>
  <c r="V27" i="45"/>
  <c r="A16" i="44"/>
  <c r="H48" i="44"/>
  <c r="AP69" i="44"/>
  <c r="AR48" i="45"/>
  <c r="AC15" i="47"/>
  <c r="AB54" i="45"/>
  <c r="L27" i="33"/>
  <c r="AE48" i="46"/>
  <c r="AH15" i="43"/>
  <c r="N57" i="33"/>
  <c r="Q57" i="47"/>
  <c r="H9" i="45"/>
  <c r="M96" i="33"/>
  <c r="H9" i="33"/>
  <c r="R42" i="43"/>
  <c r="AN57" i="33"/>
  <c r="AJ87" i="44"/>
  <c r="Z33" i="45"/>
  <c r="AB75" i="44"/>
  <c r="AJ75" i="43"/>
  <c r="A15" i="46"/>
  <c r="A17" i="46"/>
  <c r="A67" i="33"/>
  <c r="E93" i="45"/>
  <c r="AG30" i="46"/>
  <c r="J18" i="44"/>
  <c r="F18" i="44"/>
  <c r="O42" i="45"/>
  <c r="AV48" i="43"/>
  <c r="W30" i="43"/>
  <c r="V60" i="43"/>
  <c r="AT54" i="46"/>
  <c r="AG39" i="43"/>
  <c r="U39" i="41"/>
  <c r="AM84" i="43"/>
  <c r="AH15" i="45"/>
  <c r="AJ60" i="41"/>
  <c r="AP69" i="41"/>
  <c r="AB99" i="33"/>
  <c r="A94" i="47"/>
  <c r="N57" i="44"/>
  <c r="AD45" i="46"/>
  <c r="AO60" i="44"/>
  <c r="AC48" i="43"/>
  <c r="AC87" i="45"/>
  <c r="AV27" i="47"/>
  <c r="L30" i="47"/>
  <c r="AA93" i="44"/>
  <c r="T57" i="46"/>
  <c r="AD57" i="43"/>
  <c r="Z90" i="44"/>
  <c r="AI96" i="41"/>
  <c r="N21" i="47"/>
  <c r="AN51" i="44"/>
  <c r="Y45" i="33"/>
  <c r="A104" i="45"/>
  <c r="A102" i="45"/>
  <c r="T15" i="44"/>
  <c r="A56" i="33"/>
  <c r="A54" i="33"/>
  <c r="AF60" i="47"/>
  <c r="W39" i="47"/>
  <c r="S60" i="41"/>
  <c r="P72" i="47"/>
  <c r="G87" i="33"/>
  <c r="AR63" i="44"/>
  <c r="AA90" i="45"/>
  <c r="R87" i="44"/>
  <c r="N15" i="47"/>
  <c r="Q33" i="44"/>
  <c r="AN15" i="45"/>
  <c r="V54" i="41"/>
  <c r="AR54" i="46"/>
  <c r="Q90" i="45"/>
  <c r="Y69" i="45"/>
  <c r="H51" i="33"/>
  <c r="X75" i="33"/>
  <c r="AK42" i="46"/>
  <c r="AH72" i="47"/>
  <c r="I24" i="33"/>
  <c r="R99" i="47"/>
  <c r="AH24" i="41"/>
  <c r="V102" i="41"/>
  <c r="T93" i="46"/>
  <c r="AP18" i="44"/>
  <c r="V66" i="47"/>
  <c r="A39" i="44"/>
  <c r="A41" i="44"/>
  <c r="W84" i="44"/>
  <c r="AS66" i="47"/>
  <c r="V18" i="47"/>
  <c r="L42" i="44"/>
  <c r="J24" i="46"/>
  <c r="V84" i="46"/>
  <c r="R87" i="33"/>
  <c r="K33" i="43"/>
  <c r="A21" i="41"/>
  <c r="A23" i="41"/>
  <c r="J93" i="33"/>
  <c r="W87" i="47"/>
  <c r="AJ90" i="33"/>
  <c r="AP39" i="33"/>
  <c r="R90" i="45"/>
  <c r="A55" i="47"/>
  <c r="AJ99" i="43"/>
  <c r="S66" i="43"/>
  <c r="A85" i="44"/>
  <c r="S57" i="46"/>
  <c r="F42" i="45"/>
  <c r="AH27" i="33"/>
  <c r="Z87" i="47"/>
  <c r="AT48" i="41"/>
  <c r="AN18" i="33"/>
  <c r="AH15" i="46"/>
  <c r="I39" i="47"/>
  <c r="O36" i="41"/>
  <c r="A60" i="46"/>
  <c r="A62" i="46"/>
  <c r="AU15" i="43"/>
  <c r="AV9" i="46"/>
  <c r="U57" i="45"/>
  <c r="P21" i="33"/>
  <c r="AO57" i="33"/>
  <c r="AG24" i="45"/>
  <c r="G78" i="44"/>
  <c r="AE87" i="45"/>
  <c r="Y60" i="45"/>
  <c r="V90" i="47"/>
  <c r="AN78" i="46"/>
  <c r="AQ84" i="33"/>
  <c r="AE30" i="43"/>
  <c r="S51" i="43"/>
  <c r="AF48" i="43"/>
  <c r="T90" i="45"/>
  <c r="AJ21" i="41"/>
  <c r="AB54" i="44"/>
  <c r="Q42" i="43"/>
  <c r="G39" i="45"/>
  <c r="N48" i="47"/>
  <c r="L87" i="41"/>
  <c r="AF75" i="46"/>
  <c r="AH90" i="44"/>
  <c r="AP27" i="43"/>
  <c r="AV57" i="47"/>
  <c r="X81" i="43"/>
  <c r="AG96" i="47"/>
  <c r="W63" i="47"/>
  <c r="AD72" i="44"/>
  <c r="W75" i="46"/>
  <c r="AN72" i="43"/>
  <c r="W18" i="41"/>
  <c r="AO60" i="47"/>
  <c r="P75" i="41"/>
  <c r="AF60" i="44"/>
  <c r="AT78" i="47"/>
  <c r="Y81" i="44"/>
  <c r="Z66" i="45"/>
  <c r="AC15" i="45"/>
  <c r="AK30" i="44"/>
  <c r="A57" i="47"/>
  <c r="A59" i="47"/>
  <c r="AF30" i="43"/>
  <c r="AM72" i="43"/>
  <c r="O84" i="45"/>
  <c r="AH42" i="41"/>
  <c r="AG99" i="43"/>
  <c r="A73" i="33"/>
  <c r="E9" i="45"/>
  <c r="AH90" i="41"/>
  <c r="AR27" i="41"/>
  <c r="N96" i="46"/>
  <c r="A42" i="41"/>
  <c r="A44" i="41"/>
  <c r="AK36" i="44"/>
  <c r="H93" i="44"/>
  <c r="Q81" i="45"/>
  <c r="AE9" i="46"/>
  <c r="AH18" i="47"/>
  <c r="T9" i="44"/>
  <c r="Q45" i="41"/>
  <c r="AM66" i="45"/>
  <c r="T75" i="43"/>
  <c r="F54" i="45"/>
  <c r="AJ15" i="47"/>
  <c r="A69" i="43"/>
  <c r="A71" i="43"/>
  <c r="Z102" i="41"/>
  <c r="R90" i="46"/>
  <c r="Q18" i="43"/>
  <c r="AS24" i="46"/>
  <c r="AC96" i="47"/>
  <c r="AN93" i="41"/>
  <c r="AN36" i="46"/>
  <c r="M81" i="41"/>
  <c r="AQ15" i="46"/>
  <c r="A97" i="44"/>
  <c r="W48" i="33"/>
  <c r="I96" i="44"/>
  <c r="AM57" i="45"/>
  <c r="AF15" i="45"/>
  <c r="AE84" i="33"/>
  <c r="AF45" i="43"/>
  <c r="AT15" i="46"/>
  <c r="I36" i="47"/>
  <c r="L60" i="45"/>
  <c r="AL42" i="33"/>
  <c r="AG87" i="46"/>
  <c r="V9" i="41"/>
  <c r="I36" i="33"/>
  <c r="AN9" i="46"/>
  <c r="K21" i="46"/>
  <c r="AL30" i="46"/>
  <c r="AA15" i="47"/>
  <c r="R72" i="45"/>
  <c r="Z54" i="46"/>
  <c r="AR99" i="41"/>
  <c r="AL18" i="44"/>
  <c r="AA99" i="47"/>
  <c r="S45" i="43"/>
  <c r="AG72" i="47"/>
  <c r="AH18" i="46"/>
  <c r="A49" i="42"/>
  <c r="AU99" i="41"/>
  <c r="R9" i="45"/>
  <c r="AO63" i="43"/>
  <c r="Y54" i="47"/>
  <c r="Y51" i="43"/>
  <c r="AS81" i="41"/>
  <c r="AC63" i="45"/>
  <c r="AT102" i="43"/>
  <c r="AL42" i="46"/>
  <c r="AJ72" i="33"/>
  <c r="A100" i="42"/>
  <c r="AP21" i="46"/>
  <c r="G54" i="33"/>
  <c r="A70" i="44"/>
  <c r="AK15" i="43"/>
  <c r="Q69" i="45"/>
  <c r="AL81" i="44"/>
  <c r="AF63" i="46"/>
  <c r="AF72" i="33"/>
  <c r="AP45" i="46"/>
  <c r="AJ60" i="43"/>
  <c r="AU48" i="43"/>
  <c r="Y15" i="41"/>
  <c r="I57" i="46"/>
  <c r="AL87" i="46"/>
  <c r="O60" i="33"/>
  <c r="A96" i="47"/>
  <c r="A98" i="47"/>
  <c r="AG9" i="44"/>
  <c r="A88" i="46"/>
  <c r="AK102" i="41"/>
  <c r="G27" i="44"/>
  <c r="K51" i="46"/>
  <c r="AD27" i="47"/>
  <c r="M51" i="41"/>
  <c r="AB48" i="46"/>
  <c r="Q69" i="43"/>
  <c r="V60" i="45"/>
  <c r="K18" i="33"/>
  <c r="AS45" i="43"/>
  <c r="V102" i="45"/>
  <c r="AK15" i="44"/>
  <c r="S99" i="43"/>
  <c r="U54" i="47"/>
  <c r="AL72" i="44"/>
  <c r="F42" i="33"/>
  <c r="S27" i="33"/>
  <c r="I9" i="43"/>
  <c r="L72" i="33"/>
  <c r="AB51" i="44"/>
  <c r="V84" i="43"/>
  <c r="U63" i="43"/>
  <c r="AD48" i="47"/>
  <c r="I9" i="41"/>
  <c r="Q93" i="33"/>
  <c r="U96" i="41"/>
  <c r="AM75" i="43"/>
  <c r="J15" i="33"/>
  <c r="N21" i="45"/>
  <c r="N51" i="45"/>
  <c r="AD75" i="45"/>
  <c r="AO24" i="43"/>
  <c r="AH69" i="41"/>
  <c r="M78" i="45"/>
  <c r="M54" i="44"/>
  <c r="AE90" i="46"/>
  <c r="A58" i="42"/>
  <c r="Y69" i="46"/>
  <c r="AB87" i="43"/>
  <c r="AM21" i="33"/>
  <c r="W24" i="45"/>
  <c r="AH78" i="33"/>
  <c r="H81" i="44"/>
  <c r="S81" i="44"/>
  <c r="AN72" i="41"/>
  <c r="T48" i="41"/>
  <c r="O45" i="46"/>
  <c r="L60" i="44"/>
  <c r="O102" i="45"/>
  <c r="A25" i="45"/>
  <c r="AG72" i="41"/>
  <c r="AA9" i="45"/>
  <c r="AS78" i="43"/>
  <c r="R102" i="41"/>
  <c r="AF96" i="44"/>
  <c r="AB90" i="46"/>
  <c r="AO69" i="43"/>
  <c r="AE87" i="43"/>
  <c r="N51" i="46"/>
  <c r="W30" i="46"/>
  <c r="AA72" i="45"/>
  <c r="AB57" i="41"/>
  <c r="G93" i="44"/>
  <c r="AQ9" i="43"/>
  <c r="A31" i="45"/>
  <c r="O84" i="33"/>
  <c r="R75" i="44"/>
  <c r="AL36" i="43"/>
  <c r="I57" i="47"/>
  <c r="AA24" i="44"/>
  <c r="M48" i="47"/>
  <c r="AR84" i="43"/>
  <c r="Y24" i="44"/>
  <c r="F15" i="45"/>
  <c r="W45" i="46"/>
  <c r="AQ81" i="43"/>
  <c r="N102" i="41"/>
  <c r="N72" i="44"/>
  <c r="AL96" i="44"/>
  <c r="V33" i="41"/>
  <c r="I60" i="47"/>
  <c r="AS42" i="41"/>
  <c r="AA48" i="44"/>
  <c r="T21" i="47"/>
  <c r="AR39" i="46"/>
  <c r="AK60" i="46"/>
  <c r="AC42" i="33"/>
  <c r="Y69" i="41"/>
  <c r="T96" i="47"/>
  <c r="AA90" i="41"/>
  <c r="L60" i="41"/>
  <c r="X87" i="41"/>
  <c r="Y30" i="43"/>
  <c r="R81" i="43"/>
  <c r="Q18" i="46"/>
  <c r="P18" i="43"/>
  <c r="AH69" i="44"/>
  <c r="AL81" i="47"/>
  <c r="P36" i="43"/>
  <c r="E69" i="33"/>
  <c r="R51" i="45"/>
  <c r="AI75" i="41"/>
  <c r="N33" i="41"/>
  <c r="AM51" i="33"/>
  <c r="AE66" i="45"/>
  <c r="L72" i="46"/>
  <c r="U78" i="45"/>
  <c r="AS30" i="43"/>
  <c r="AL60" i="33"/>
  <c r="AI66" i="47"/>
  <c r="AQ75" i="44"/>
  <c r="AA99" i="45"/>
  <c r="AS48" i="47"/>
  <c r="M36" i="46"/>
  <c r="AO78" i="47"/>
  <c r="K15" i="41"/>
  <c r="AA93" i="33"/>
  <c r="T96" i="43"/>
  <c r="P45" i="33"/>
  <c r="V96" i="45"/>
  <c r="K81" i="44"/>
  <c r="AT96" i="46"/>
  <c r="S33" i="41"/>
  <c r="Q84" i="44"/>
  <c r="G69" i="45"/>
  <c r="S96" i="46"/>
  <c r="V96" i="41"/>
  <c r="AI99" i="44"/>
  <c r="AF27" i="46"/>
  <c r="F39" i="45"/>
  <c r="AP57" i="33"/>
  <c r="W21" i="47"/>
  <c r="AT60" i="43"/>
  <c r="AV63" i="41"/>
  <c r="Y69" i="47"/>
  <c r="AO39" i="47"/>
  <c r="F30" i="33"/>
  <c r="AQ21" i="47"/>
  <c r="AI96" i="44"/>
  <c r="A46" i="42"/>
  <c r="W93" i="33"/>
  <c r="K81" i="45"/>
  <c r="AQ81" i="33"/>
  <c r="AK42" i="33"/>
  <c r="AB84" i="47"/>
  <c r="AQ48" i="47"/>
  <c r="P27" i="41"/>
  <c r="AH75" i="46"/>
  <c r="Y30" i="45"/>
  <c r="J102" i="43"/>
  <c r="AD84" i="43"/>
  <c r="AI63" i="41"/>
  <c r="X30" i="47"/>
  <c r="L42" i="43"/>
  <c r="V63" i="43"/>
  <c r="AO84" i="47"/>
  <c r="AC36" i="33"/>
  <c r="AE63" i="41"/>
  <c r="S51" i="45"/>
  <c r="AL15" i="41"/>
  <c r="A31" i="43"/>
  <c r="AK75" i="45"/>
  <c r="AD18" i="44"/>
  <c r="V60" i="47"/>
  <c r="AM96" i="47"/>
  <c r="AR39" i="33"/>
  <c r="AA96" i="46"/>
  <c r="Y102" i="46"/>
  <c r="AS96" i="47"/>
  <c r="AE81" i="47"/>
  <c r="AF96" i="43"/>
  <c r="S45" i="41"/>
  <c r="AU99" i="46"/>
  <c r="AR36" i="41"/>
  <c r="L87" i="45"/>
  <c r="Z99" i="33"/>
  <c r="W39" i="46"/>
  <c r="AS102" i="41"/>
  <c r="AQ57" i="45"/>
  <c r="AP96" i="43"/>
  <c r="AO75" i="47"/>
  <c r="AK48" i="47"/>
  <c r="AE27" i="47"/>
  <c r="O30" i="45"/>
  <c r="M60" i="45"/>
  <c r="L18" i="46"/>
  <c r="AN21" i="33"/>
  <c r="N42" i="46"/>
  <c r="AC102" i="43"/>
  <c r="V39" i="46"/>
  <c r="AB93" i="41"/>
  <c r="AG27" i="33"/>
  <c r="AO45" i="47"/>
  <c r="U102" i="47"/>
  <c r="F21" i="45"/>
  <c r="E78" i="33"/>
  <c r="AV36" i="43"/>
  <c r="Y18" i="45"/>
  <c r="AD93" i="43"/>
  <c r="K9" i="43"/>
  <c r="K39" i="44"/>
  <c r="L99" i="44"/>
  <c r="I69" i="41"/>
  <c r="U42" i="47"/>
  <c r="M15" i="45"/>
  <c r="AV48" i="47"/>
  <c r="AS99" i="43"/>
  <c r="AC18" i="44"/>
  <c r="P93" i="46"/>
  <c r="X15" i="41"/>
  <c r="AP81" i="44"/>
  <c r="Z39" i="41"/>
  <c r="A102" i="33"/>
  <c r="A104" i="33"/>
  <c r="A41" i="43"/>
  <c r="A39" i="43"/>
  <c r="A36" i="33"/>
  <c r="A38" i="33"/>
  <c r="A54" i="41"/>
  <c r="A56" i="41"/>
  <c r="A20" i="45"/>
  <c r="A18" i="45"/>
  <c r="AS18" i="46"/>
  <c r="AN87" i="45"/>
  <c r="AR72" i="44"/>
  <c r="P33" i="33"/>
  <c r="A86" i="45"/>
  <c r="A84" i="45"/>
  <c r="A61" i="43"/>
  <c r="A59" i="44"/>
  <c r="H102" i="45"/>
  <c r="A60" i="44"/>
  <c r="A62" i="44"/>
  <c r="Z24" i="45"/>
  <c r="S30" i="41"/>
  <c r="P15" i="43"/>
  <c r="W78" i="46"/>
  <c r="I84" i="46"/>
  <c r="I60" i="45"/>
  <c r="AD60" i="44"/>
  <c r="A51" i="44"/>
  <c r="A53" i="44"/>
  <c r="AV54" i="46"/>
  <c r="S99" i="44"/>
  <c r="Y81" i="47"/>
  <c r="AG63" i="44"/>
  <c r="AJ60" i="46"/>
  <c r="A74" i="44"/>
  <c r="A72" i="44"/>
  <c r="AJ36" i="44"/>
  <c r="K60" i="45"/>
  <c r="AK27" i="47"/>
  <c r="X63" i="33"/>
  <c r="M48" i="44"/>
  <c r="O69" i="44"/>
  <c r="AJ42" i="45"/>
  <c r="T54" i="33"/>
  <c r="AB42" i="46"/>
  <c r="K15" i="44"/>
  <c r="Q102" i="41"/>
  <c r="AQ42" i="41"/>
  <c r="AB81" i="44"/>
  <c r="T57" i="33"/>
  <c r="T72" i="46"/>
  <c r="J66" i="43"/>
  <c r="M87" i="46"/>
  <c r="AM102" i="45"/>
  <c r="Q36" i="47"/>
  <c r="AE99" i="45"/>
  <c r="AD72" i="43"/>
  <c r="F36" i="44"/>
  <c r="AM93" i="44"/>
  <c r="R69" i="43"/>
  <c r="O72" i="47"/>
  <c r="S96" i="43"/>
  <c r="AO72" i="43"/>
  <c r="K63" i="41"/>
  <c r="AG99" i="47"/>
  <c r="AC9" i="46"/>
  <c r="J75" i="45"/>
  <c r="H96" i="33"/>
  <c r="O78" i="43"/>
  <c r="AB66" i="46"/>
  <c r="V39" i="33"/>
  <c r="AK36" i="47"/>
  <c r="AD51" i="45"/>
  <c r="G66" i="44"/>
  <c r="J9" i="41"/>
  <c r="A45" i="47"/>
  <c r="A47" i="47"/>
  <c r="AJ81" i="44"/>
  <c r="P84" i="33"/>
  <c r="M66" i="45"/>
  <c r="F9" i="44"/>
  <c r="S42" i="45"/>
  <c r="AS24" i="47"/>
  <c r="O21" i="41"/>
  <c r="Y24" i="41"/>
  <c r="X81" i="46"/>
  <c r="AE15" i="33"/>
  <c r="Y45" i="44"/>
  <c r="AG57" i="33"/>
  <c r="W60" i="41"/>
  <c r="W27" i="44"/>
  <c r="X99" i="45"/>
  <c r="AD21" i="47"/>
  <c r="AC72" i="33"/>
  <c r="J63" i="44"/>
  <c r="Q66" i="33"/>
  <c r="AS90" i="41"/>
  <c r="U66" i="46"/>
  <c r="AB24" i="46"/>
  <c r="AT84" i="41"/>
  <c r="AB15" i="44"/>
  <c r="U21" i="47"/>
  <c r="O96" i="45"/>
  <c r="J96" i="41"/>
  <c r="Z75" i="46"/>
  <c r="AG60" i="45"/>
  <c r="AM96" i="41"/>
  <c r="H33" i="45"/>
  <c r="AM33" i="33"/>
  <c r="V69" i="45"/>
  <c r="AE57" i="45"/>
  <c r="AO39" i="44"/>
  <c r="AK21" i="43"/>
  <c r="U57" i="43"/>
  <c r="V81" i="44"/>
  <c r="AK63" i="33"/>
  <c r="AP96" i="33"/>
  <c r="AI93" i="41"/>
  <c r="AH72" i="46"/>
  <c r="Q66" i="45"/>
  <c r="AV87" i="41"/>
  <c r="AM87" i="46"/>
  <c r="R51" i="43"/>
  <c r="AN60" i="44"/>
  <c r="AJ42" i="44"/>
  <c r="AA81" i="46"/>
  <c r="AC27" i="43"/>
  <c r="AD15" i="46"/>
  <c r="Y96" i="45"/>
  <c r="AQ27" i="33"/>
  <c r="O33" i="43"/>
  <c r="AS45" i="41"/>
  <c r="Q72" i="47"/>
  <c r="AU63" i="43"/>
  <c r="Z24" i="46"/>
  <c r="AE66" i="47"/>
  <c r="AB54" i="33"/>
  <c r="AK51" i="41"/>
  <c r="S48" i="33"/>
  <c r="A73" i="45"/>
  <c r="Z18" i="44"/>
  <c r="G54" i="44"/>
  <c r="K60" i="33"/>
  <c r="AG93" i="44"/>
  <c r="W42" i="44"/>
  <c r="AD78" i="43"/>
  <c r="AP63" i="44"/>
  <c r="P15" i="41"/>
  <c r="X72" i="47"/>
  <c r="R21" i="43"/>
  <c r="AD102" i="47"/>
  <c r="AC75" i="43"/>
  <c r="AC57" i="43"/>
  <c r="A43" i="33"/>
  <c r="F75" i="44"/>
  <c r="AG51" i="45"/>
  <c r="AO27" i="46"/>
  <c r="AN84" i="46"/>
  <c r="J54" i="44"/>
  <c r="P96" i="45"/>
  <c r="AI87" i="44"/>
  <c r="AN54" i="47"/>
  <c r="Q90" i="41"/>
  <c r="G72" i="45"/>
  <c r="K87" i="46"/>
  <c r="L9" i="43"/>
  <c r="Z102" i="44"/>
  <c r="T72" i="44"/>
  <c r="AE75" i="43"/>
  <c r="U93" i="46"/>
  <c r="AD36" i="43"/>
  <c r="AP24" i="45"/>
  <c r="I45" i="47"/>
  <c r="Q81" i="41"/>
  <c r="AO15" i="45"/>
  <c r="R78" i="33"/>
  <c r="Q81" i="46"/>
  <c r="AQ90" i="41"/>
  <c r="AO75" i="43"/>
  <c r="AQ69" i="45"/>
  <c r="AF102" i="43"/>
  <c r="AU36" i="47"/>
  <c r="AV99" i="47"/>
  <c r="Y75" i="43"/>
  <c r="H69" i="33"/>
  <c r="Z48" i="44"/>
  <c r="W48" i="47"/>
  <c r="AD33" i="43"/>
  <c r="AB60" i="47"/>
  <c r="V51" i="45"/>
  <c r="AA33" i="41"/>
  <c r="I60" i="41"/>
  <c r="AQ66" i="41"/>
  <c r="Q102" i="33"/>
  <c r="K45" i="45"/>
  <c r="AK57" i="41"/>
  <c r="AA57" i="45"/>
  <c r="AJ99" i="33"/>
  <c r="AP45" i="41"/>
  <c r="AP51" i="41"/>
  <c r="AG30" i="43"/>
  <c r="K75" i="41"/>
  <c r="AE90" i="43"/>
  <c r="AM42" i="47"/>
  <c r="AE24" i="47"/>
  <c r="V96" i="33"/>
  <c r="Q36" i="41"/>
  <c r="AR93" i="46"/>
  <c r="R21" i="33"/>
  <c r="U18" i="46"/>
  <c r="F93" i="45"/>
  <c r="AB24" i="41"/>
  <c r="Y45" i="45"/>
  <c r="A34" i="43"/>
  <c r="V96" i="46"/>
  <c r="W90" i="43"/>
  <c r="AB39" i="44"/>
  <c r="W39" i="41"/>
  <c r="E51" i="45"/>
  <c r="Z102" i="33"/>
  <c r="AD15" i="44"/>
  <c r="AV60" i="47"/>
  <c r="A52" i="46"/>
  <c r="AE33" i="47"/>
  <c r="AO87" i="45"/>
  <c r="AK39" i="41"/>
  <c r="AC78" i="46"/>
  <c r="T42" i="44"/>
  <c r="X84" i="44"/>
  <c r="L60" i="43"/>
  <c r="T36" i="41"/>
  <c r="K60" i="46"/>
  <c r="AV24" i="47"/>
  <c r="AE96" i="46"/>
  <c r="O9" i="47"/>
  <c r="AK15" i="46"/>
  <c r="AK99" i="43"/>
  <c r="W84" i="41"/>
  <c r="Z84" i="43"/>
  <c r="AS66" i="46"/>
  <c r="AF21" i="41"/>
  <c r="AI66" i="41"/>
  <c r="M24" i="47"/>
  <c r="AC57" i="33"/>
  <c r="AO102" i="46"/>
  <c r="AG75" i="47"/>
  <c r="L75" i="47"/>
  <c r="AC75" i="41"/>
  <c r="Y99" i="33"/>
  <c r="A33" i="33"/>
  <c r="A35" i="33"/>
  <c r="AI81" i="44"/>
  <c r="M75" i="44"/>
  <c r="AQ78" i="47"/>
  <c r="Q93" i="41"/>
  <c r="AT87" i="46"/>
  <c r="AN93" i="43"/>
  <c r="W84" i="47"/>
  <c r="I51" i="41"/>
  <c r="X69" i="44"/>
  <c r="G33" i="45"/>
  <c r="AV60" i="46"/>
  <c r="O57" i="41"/>
  <c r="AE15" i="41"/>
  <c r="AO45" i="33"/>
  <c r="AL57" i="46"/>
  <c r="W102" i="41"/>
  <c r="AC102" i="44"/>
  <c r="AL54" i="44"/>
  <c r="AC30" i="44"/>
  <c r="Y36" i="44"/>
  <c r="R48" i="45"/>
  <c r="G36" i="33"/>
  <c r="N36" i="44"/>
  <c r="Q96" i="43"/>
  <c r="N39" i="45"/>
  <c r="R60" i="44"/>
  <c r="L93" i="44"/>
  <c r="AF9" i="46"/>
  <c r="K60" i="47"/>
  <c r="AD60" i="46"/>
  <c r="M69" i="47"/>
  <c r="AM87" i="45"/>
  <c r="R15" i="47"/>
  <c r="J72" i="33"/>
  <c r="W60" i="33"/>
  <c r="AV90" i="43"/>
  <c r="AT102" i="46"/>
  <c r="AU33" i="46"/>
  <c r="AL21" i="41"/>
  <c r="AO57" i="41"/>
  <c r="AA27" i="33"/>
  <c r="AJ48" i="45"/>
  <c r="AC42" i="43"/>
  <c r="AH84" i="46"/>
  <c r="AG9" i="45"/>
  <c r="F48" i="33"/>
  <c r="AI87" i="33"/>
  <c r="AE60" i="41"/>
  <c r="I15" i="44"/>
  <c r="AH9" i="44"/>
  <c r="N90" i="46"/>
  <c r="AR33" i="46"/>
  <c r="Q99" i="47"/>
  <c r="AO27" i="41"/>
  <c r="I75" i="44"/>
  <c r="AG18" i="46"/>
  <c r="A81" i="44"/>
  <c r="A83" i="44"/>
  <c r="G24" i="44"/>
  <c r="A43" i="47"/>
  <c r="T87" i="46"/>
  <c r="J21" i="33"/>
  <c r="Z78" i="45"/>
  <c r="K18" i="43"/>
  <c r="AJ18" i="33"/>
  <c r="E93" i="44"/>
  <c r="R15" i="43"/>
  <c r="AE39" i="47"/>
  <c r="O84" i="47"/>
  <c r="AG18" i="45"/>
  <c r="A40" i="45"/>
  <c r="AH57" i="46"/>
  <c r="AG96" i="43"/>
  <c r="O45" i="33"/>
  <c r="A64" i="46"/>
  <c r="G27" i="45"/>
  <c r="AC78" i="41"/>
  <c r="AK57" i="43"/>
  <c r="AQ90" i="33"/>
  <c r="AQ99" i="33"/>
  <c r="AP42" i="45"/>
  <c r="AS18" i="47"/>
  <c r="X75" i="46"/>
  <c r="U87" i="44"/>
  <c r="AR9" i="41"/>
  <c r="AR45" i="44"/>
  <c r="AK36" i="41"/>
  <c r="W18" i="45"/>
  <c r="AE96" i="47"/>
  <c r="S42" i="33"/>
  <c r="A46" i="43"/>
  <c r="AG78" i="47"/>
  <c r="U33" i="43"/>
  <c r="R42" i="33"/>
  <c r="G96" i="44"/>
  <c r="K87" i="33"/>
  <c r="AH54" i="46"/>
  <c r="W78" i="41"/>
  <c r="AV15" i="47"/>
  <c r="K48" i="44"/>
  <c r="T51" i="45"/>
  <c r="I39" i="44"/>
  <c r="F90" i="44"/>
  <c r="R90" i="47"/>
  <c r="I90" i="43"/>
  <c r="M48" i="45"/>
  <c r="AO48" i="33"/>
  <c r="AC45" i="45"/>
  <c r="AS15" i="43"/>
  <c r="AO102" i="44"/>
  <c r="M18" i="45"/>
  <c r="AO90" i="41"/>
  <c r="X102" i="33"/>
  <c r="V75" i="47"/>
  <c r="AB69" i="46"/>
  <c r="T42" i="45"/>
  <c r="AH78" i="41"/>
  <c r="I48" i="43"/>
  <c r="AO81" i="43"/>
  <c r="T57" i="45"/>
  <c r="AL93" i="41"/>
  <c r="AA66" i="44"/>
  <c r="A91" i="41"/>
  <c r="L21" i="47"/>
  <c r="Z84" i="41"/>
  <c r="I72" i="41"/>
  <c r="Q45" i="44"/>
  <c r="M99" i="45"/>
  <c r="AN15" i="46"/>
  <c r="AI9" i="45"/>
  <c r="AG69" i="41"/>
  <c r="T63" i="33"/>
  <c r="AP54" i="47"/>
  <c r="O27" i="47"/>
  <c r="P57" i="47"/>
  <c r="N54" i="33"/>
  <c r="K93" i="46"/>
  <c r="I90" i="33"/>
  <c r="W48" i="43"/>
  <c r="T87" i="33"/>
  <c r="A19" i="42"/>
  <c r="AD75" i="33"/>
  <c r="AO60" i="41"/>
  <c r="AJ33" i="46"/>
  <c r="I18" i="33"/>
  <c r="AF66" i="45"/>
  <c r="AV15" i="43"/>
  <c r="Q39" i="41"/>
  <c r="AJ57" i="45"/>
  <c r="AL60" i="47"/>
  <c r="AN81" i="47"/>
  <c r="K42" i="43"/>
  <c r="X75" i="44"/>
  <c r="AJ36" i="45"/>
  <c r="AE78" i="43"/>
  <c r="AL90" i="46"/>
  <c r="P27" i="44"/>
  <c r="AB9" i="46"/>
  <c r="AG18" i="43"/>
  <c r="A91" i="43"/>
  <c r="AE72" i="41"/>
  <c r="L39" i="47"/>
  <c r="A25" i="41"/>
  <c r="AA102" i="47"/>
  <c r="Y51" i="45"/>
  <c r="P96" i="44"/>
  <c r="AL57" i="47"/>
  <c r="AH21" i="44"/>
  <c r="M39" i="45"/>
  <c r="AI84" i="47"/>
  <c r="Z45" i="43"/>
  <c r="N30" i="45"/>
  <c r="AS9" i="41"/>
  <c r="K36" i="44"/>
  <c r="L18" i="45"/>
  <c r="Z39" i="47"/>
  <c r="T69" i="41"/>
  <c r="AF78" i="45"/>
  <c r="AR18" i="33"/>
  <c r="AO87" i="41"/>
  <c r="J45" i="46"/>
  <c r="AL15" i="47"/>
  <c r="W42" i="46"/>
  <c r="AN60" i="47"/>
  <c r="AM24" i="41"/>
  <c r="AT24" i="47"/>
  <c r="AN69" i="44"/>
  <c r="Q24" i="47"/>
  <c r="AM54" i="47"/>
  <c r="AN102" i="33"/>
  <c r="M102" i="33"/>
  <c r="U45" i="43"/>
  <c r="G78" i="33"/>
  <c r="N15" i="43"/>
  <c r="AU30" i="43"/>
  <c r="AQ42" i="46"/>
  <c r="AL75" i="47"/>
  <c r="F96" i="44"/>
  <c r="AH30" i="41"/>
  <c r="AJ78" i="41"/>
  <c r="AH99" i="44"/>
  <c r="AL18" i="41"/>
  <c r="W33" i="33"/>
  <c r="AF87" i="47"/>
  <c r="T93" i="33"/>
  <c r="AI72" i="43"/>
  <c r="AS30" i="46"/>
  <c r="S69" i="45"/>
  <c r="E60" i="33"/>
  <c r="G72" i="44"/>
  <c r="AQ78" i="45"/>
  <c r="AC60" i="33"/>
  <c r="AA102" i="45"/>
  <c r="W96" i="44"/>
  <c r="AL54" i="47"/>
  <c r="K84" i="43"/>
  <c r="AP87" i="44"/>
  <c r="AN93" i="33"/>
  <c r="AI42" i="47"/>
  <c r="AN69" i="47"/>
  <c r="AF60" i="45"/>
  <c r="AR84" i="45"/>
  <c r="AP33" i="44"/>
  <c r="W57" i="33"/>
  <c r="AM18" i="46"/>
  <c r="AL36" i="33"/>
  <c r="Y27" i="33"/>
  <c r="AK72" i="46"/>
  <c r="Q42" i="47"/>
  <c r="AM48" i="44"/>
  <c r="AG18" i="41"/>
  <c r="Z102" i="45"/>
  <c r="T45" i="43"/>
  <c r="W84" i="43"/>
  <c r="A16" i="47"/>
  <c r="T33" i="46"/>
  <c r="V33" i="33"/>
  <c r="U96" i="45"/>
  <c r="AF69" i="41"/>
  <c r="AH45" i="41"/>
  <c r="Y57" i="41"/>
  <c r="AJ84" i="33"/>
  <c r="A101" i="46"/>
  <c r="A99" i="46"/>
  <c r="P36" i="47"/>
  <c r="P69" i="41"/>
  <c r="R18" i="44"/>
  <c r="AE24" i="45"/>
  <c r="AE45" i="45"/>
  <c r="A101" i="41"/>
  <c r="A99" i="41"/>
  <c r="A59" i="45"/>
  <c r="A57" i="45"/>
  <c r="R9" i="46"/>
  <c r="AM15" i="44"/>
  <c r="Y102" i="44"/>
  <c r="J33" i="47"/>
  <c r="AS33" i="47"/>
  <c r="AD96" i="44"/>
  <c r="AC21" i="33"/>
  <c r="AF27" i="41"/>
  <c r="O33" i="47"/>
  <c r="AN33" i="33"/>
  <c r="N30" i="46"/>
  <c r="AO33" i="47"/>
  <c r="AJ27" i="45"/>
  <c r="AL42" i="43"/>
  <c r="AI15" i="45"/>
  <c r="AO36" i="33"/>
  <c r="U51" i="45"/>
  <c r="AJ42" i="46"/>
  <c r="Y42" i="47"/>
  <c r="K24" i="44"/>
  <c r="U15" i="45"/>
  <c r="AU33" i="47"/>
  <c r="A81" i="45"/>
  <c r="A83" i="45"/>
  <c r="P48" i="47"/>
  <c r="S87" i="44"/>
  <c r="O90" i="46"/>
  <c r="AM39" i="43"/>
  <c r="AI54" i="46"/>
  <c r="Z51" i="46"/>
  <c r="AJ99" i="45"/>
  <c r="AN39" i="45"/>
  <c r="G42" i="44"/>
  <c r="Q57" i="43"/>
  <c r="F84" i="44"/>
  <c r="O27" i="41"/>
  <c r="J75" i="46"/>
  <c r="AU54" i="46"/>
  <c r="AS36" i="43"/>
  <c r="W51" i="46"/>
  <c r="AT69" i="47"/>
  <c r="A86" i="42"/>
  <c r="A84" i="42"/>
  <c r="AI75" i="44"/>
  <c r="AG96" i="41"/>
  <c r="AD24" i="45"/>
  <c r="A103" i="41"/>
  <c r="AM54" i="44"/>
  <c r="AJ36" i="46"/>
  <c r="AP51" i="47"/>
  <c r="AG54" i="45"/>
  <c r="AK81" i="43"/>
  <c r="Z63" i="44"/>
  <c r="AG57" i="44"/>
  <c r="A66" i="44"/>
  <c r="A68" i="44"/>
  <c r="J81" i="47"/>
  <c r="X90" i="44"/>
  <c r="AI39" i="45"/>
  <c r="Y24" i="43"/>
  <c r="AE36" i="41"/>
  <c r="U9" i="46"/>
  <c r="X84" i="47"/>
  <c r="A71" i="41"/>
  <c r="AE78" i="47"/>
  <c r="AB81" i="46"/>
  <c r="AC99" i="43"/>
  <c r="Q27" i="41"/>
  <c r="N96" i="47"/>
  <c r="Y15" i="44"/>
  <c r="AG21" i="44"/>
  <c r="AD33" i="41"/>
  <c r="O54" i="45"/>
  <c r="AB96" i="33"/>
  <c r="T33" i="43"/>
  <c r="AB84" i="46"/>
  <c r="A100" i="43"/>
  <c r="AB36" i="43"/>
  <c r="AT87" i="43"/>
  <c r="AB60" i="45"/>
  <c r="J87" i="46"/>
  <c r="AD21" i="45"/>
  <c r="AH84" i="43"/>
  <c r="AS90" i="46"/>
  <c r="AF51" i="46"/>
  <c r="F9" i="33"/>
  <c r="AF84" i="47"/>
  <c r="J21" i="46"/>
  <c r="A51" i="47"/>
  <c r="L75" i="33"/>
  <c r="AI96" i="45"/>
  <c r="AH63" i="33"/>
  <c r="K27" i="47"/>
  <c r="L54" i="46"/>
  <c r="AG90" i="43"/>
  <c r="AD45" i="44"/>
  <c r="AG93" i="47"/>
  <c r="AO69" i="47"/>
  <c r="AP81" i="41"/>
  <c r="O51" i="41"/>
  <c r="AE36" i="47"/>
  <c r="AE99" i="33"/>
  <c r="AH90" i="47"/>
  <c r="AD48" i="33"/>
  <c r="AC60" i="47"/>
  <c r="AB81" i="45"/>
  <c r="T48" i="47"/>
  <c r="AO27" i="43"/>
  <c r="AC57" i="45"/>
  <c r="AM84" i="46"/>
  <c r="F69" i="44"/>
  <c r="U27" i="33"/>
  <c r="AM78" i="41"/>
  <c r="R18" i="33"/>
  <c r="AC30" i="43"/>
  <c r="W87" i="45"/>
  <c r="AN96" i="44"/>
  <c r="R75" i="33"/>
  <c r="W51" i="44"/>
  <c r="AH57" i="43"/>
  <c r="S48" i="47"/>
  <c r="AO45" i="44"/>
  <c r="W90" i="41"/>
  <c r="AL69" i="41"/>
  <c r="AM99" i="45"/>
  <c r="T69" i="43"/>
  <c r="E96" i="33"/>
  <c r="Y96" i="43"/>
  <c r="O21" i="33"/>
  <c r="AN45" i="46"/>
  <c r="K63" i="44"/>
  <c r="AR33" i="33"/>
  <c r="R60" i="43"/>
  <c r="Y39" i="46"/>
  <c r="P15" i="44"/>
  <c r="H99" i="45"/>
  <c r="P87" i="46"/>
  <c r="R84" i="33"/>
  <c r="T84" i="45"/>
  <c r="AN30" i="43"/>
  <c r="A63" i="42"/>
  <c r="A65" i="42"/>
  <c r="AO36" i="47"/>
  <c r="AN75" i="46"/>
  <c r="W66" i="43"/>
  <c r="AQ102" i="41"/>
  <c r="AM21" i="43"/>
  <c r="AK81" i="33"/>
  <c r="AS60" i="47"/>
  <c r="K33" i="45"/>
  <c r="I99" i="44"/>
  <c r="I63" i="47"/>
  <c r="A31" i="42"/>
  <c r="AB63" i="43"/>
  <c r="I51" i="46"/>
  <c r="S27" i="47"/>
  <c r="AH24" i="47"/>
  <c r="AQ63" i="41"/>
  <c r="AQ39" i="41"/>
  <c r="AD69" i="33"/>
  <c r="AM45" i="46"/>
  <c r="N63" i="43"/>
  <c r="AJ57" i="33"/>
  <c r="AK93" i="41"/>
  <c r="Q36" i="44"/>
  <c r="AF33" i="45"/>
  <c r="AR54" i="44"/>
  <c r="A73" i="41"/>
  <c r="A37" i="44"/>
  <c r="F81" i="33"/>
  <c r="Q27" i="46"/>
  <c r="V78" i="41"/>
  <c r="AJ99" i="46"/>
  <c r="O33" i="45"/>
  <c r="AN63" i="47"/>
  <c r="AF75" i="33"/>
  <c r="N9" i="33"/>
  <c r="AI90" i="43"/>
  <c r="AF18" i="33"/>
  <c r="E45" i="45"/>
  <c r="AL78" i="43"/>
  <c r="AC45" i="41"/>
  <c r="AF54" i="41"/>
  <c r="AL69" i="45"/>
  <c r="M63" i="33"/>
  <c r="E84" i="45"/>
  <c r="Z87" i="33"/>
  <c r="U99" i="44"/>
  <c r="AM21" i="41"/>
  <c r="AO48" i="45"/>
  <c r="H90" i="44"/>
  <c r="T69" i="47"/>
  <c r="M72" i="45"/>
  <c r="L9" i="47"/>
  <c r="AE99" i="46"/>
  <c r="AE45" i="44"/>
  <c r="AF81" i="33"/>
  <c r="R36" i="46"/>
  <c r="AJ63" i="43"/>
  <c r="AR39" i="45"/>
  <c r="Q15" i="43"/>
  <c r="U15" i="33"/>
  <c r="AD93" i="41"/>
  <c r="AB27" i="43"/>
  <c r="AK102" i="44"/>
  <c r="AJ102" i="41"/>
  <c r="AN18" i="44"/>
  <c r="AD21" i="43"/>
  <c r="M66" i="43"/>
  <c r="AG54" i="33"/>
  <c r="AL9" i="44"/>
  <c r="V42" i="33"/>
  <c r="V60" i="46"/>
  <c r="U84" i="44"/>
  <c r="AB9" i="45"/>
  <c r="V27" i="33"/>
  <c r="F75" i="45"/>
  <c r="AP39" i="45"/>
  <c r="AO21" i="33"/>
  <c r="Y90" i="44"/>
  <c r="AG15" i="47"/>
  <c r="A82" i="46"/>
  <c r="G81" i="45"/>
  <c r="AA99" i="33"/>
  <c r="AL78" i="47"/>
  <c r="AI54" i="45"/>
  <c r="AH87" i="47"/>
  <c r="AL90" i="43"/>
  <c r="P36" i="41"/>
  <c r="N87" i="45"/>
  <c r="W9" i="47"/>
  <c r="W69" i="41"/>
  <c r="Z75" i="33"/>
  <c r="AP72" i="44"/>
  <c r="W24" i="46"/>
  <c r="AF93" i="41"/>
  <c r="AE87" i="46"/>
  <c r="AS72" i="43"/>
  <c r="AK45" i="47"/>
  <c r="AM18" i="44"/>
  <c r="AR99" i="45"/>
  <c r="AP69" i="43"/>
  <c r="AF36" i="41"/>
  <c r="AC102" i="33"/>
  <c r="AC75" i="46"/>
  <c r="AT99" i="41"/>
  <c r="AM9" i="43"/>
  <c r="W78" i="44"/>
  <c r="X21" i="45"/>
  <c r="U15" i="41"/>
  <c r="AR69" i="44"/>
  <c r="AD54" i="45"/>
  <c r="N81" i="43"/>
  <c r="A94" i="44"/>
  <c r="O93" i="45"/>
  <c r="AV90" i="41"/>
  <c r="X39" i="43"/>
  <c r="AB102" i="47"/>
  <c r="O87" i="46"/>
  <c r="G87" i="45"/>
  <c r="AP72" i="41"/>
  <c r="AB21" i="45"/>
  <c r="AV81" i="41"/>
  <c r="W102" i="33"/>
  <c r="AO9" i="45"/>
  <c r="G42" i="33"/>
  <c r="P102" i="33"/>
  <c r="U9" i="44"/>
  <c r="AB39" i="45"/>
  <c r="AF87" i="45"/>
  <c r="AQ39" i="44"/>
  <c r="I78" i="47"/>
  <c r="Q39" i="46"/>
  <c r="AK9" i="33"/>
  <c r="AF57" i="44"/>
  <c r="R30" i="41"/>
  <c r="AE51" i="43"/>
  <c r="AO9" i="33"/>
  <c r="AU54" i="43"/>
  <c r="U81" i="41"/>
  <c r="U87" i="43"/>
  <c r="AM30" i="45"/>
  <c r="AH81" i="45"/>
  <c r="AD81" i="41"/>
  <c r="U27" i="44"/>
  <c r="AJ87" i="41"/>
  <c r="AQ72" i="33"/>
  <c r="AO75" i="33"/>
  <c r="O63" i="43"/>
  <c r="AO30" i="45"/>
  <c r="N87" i="44"/>
  <c r="AQ69" i="41"/>
  <c r="AP18" i="47"/>
  <c r="AD90" i="41"/>
  <c r="N18" i="43"/>
  <c r="AO54" i="33"/>
  <c r="AN57" i="45"/>
  <c r="AQ93" i="45"/>
  <c r="AT48" i="47"/>
  <c r="AP84" i="43"/>
  <c r="Y69" i="33"/>
  <c r="O48" i="44"/>
  <c r="L90" i="47"/>
  <c r="N39" i="33"/>
  <c r="AG60" i="43"/>
  <c r="AA84" i="43"/>
  <c r="A51" i="41"/>
  <c r="A53" i="41"/>
  <c r="R45" i="44"/>
  <c r="N69" i="47"/>
  <c r="T72" i="33"/>
  <c r="AQ93" i="33"/>
  <c r="AO54" i="47"/>
  <c r="P90" i="45"/>
  <c r="AU24" i="43"/>
  <c r="A48" i="44"/>
  <c r="A50" i="44"/>
  <c r="I66" i="43"/>
  <c r="A46" i="33"/>
  <c r="T102" i="43"/>
  <c r="AV36" i="47"/>
  <c r="AL21" i="45"/>
  <c r="AA69" i="45"/>
  <c r="AJ18" i="47"/>
  <c r="AA87" i="33"/>
  <c r="AK30" i="47"/>
  <c r="N93" i="33"/>
  <c r="AQ63" i="46"/>
  <c r="AB9" i="41"/>
  <c r="AK30" i="43"/>
  <c r="Y51" i="33"/>
  <c r="AM75" i="33"/>
  <c r="AP27" i="41"/>
  <c r="AN42" i="33"/>
  <c r="K90" i="44"/>
  <c r="AI93" i="47"/>
  <c r="P51" i="43"/>
  <c r="J39" i="43"/>
  <c r="O15" i="46"/>
  <c r="A88" i="45"/>
  <c r="V15" i="44"/>
  <c r="AA36" i="45"/>
  <c r="I42" i="44"/>
  <c r="M54" i="47"/>
  <c r="R81" i="33"/>
  <c r="M21" i="44"/>
  <c r="AO93" i="47"/>
  <c r="Q63" i="44"/>
  <c r="AN45" i="33"/>
  <c r="AS54" i="41"/>
  <c r="O81" i="33"/>
  <c r="AU84" i="47"/>
  <c r="AN36" i="47"/>
  <c r="AL99" i="47"/>
  <c r="A76" i="41"/>
  <c r="M30" i="41"/>
  <c r="AJ75" i="47"/>
  <c r="G15" i="45"/>
  <c r="V9" i="43"/>
  <c r="S102" i="46"/>
  <c r="O84" i="44"/>
  <c r="AC30" i="33"/>
  <c r="AH72" i="44"/>
  <c r="U96" i="47"/>
  <c r="AB18" i="45"/>
  <c r="G18" i="44"/>
  <c r="AQ30" i="44"/>
  <c r="AN102" i="44"/>
  <c r="AD102" i="33"/>
  <c r="Z9" i="47"/>
  <c r="AN66" i="46"/>
  <c r="AC72" i="46"/>
  <c r="AJ93" i="47"/>
  <c r="U30" i="33"/>
  <c r="L24" i="44"/>
  <c r="AP54" i="46"/>
  <c r="AM60" i="46"/>
  <c r="R57" i="47"/>
  <c r="AP57" i="43"/>
  <c r="AD69" i="46"/>
  <c r="V63" i="33"/>
  <c r="AC51" i="45"/>
  <c r="AK78" i="44"/>
  <c r="Q84" i="43"/>
  <c r="A76" i="45"/>
  <c r="AI57" i="43"/>
  <c r="AA99" i="41"/>
  <c r="R78" i="45"/>
  <c r="A82" i="33"/>
  <c r="AN39" i="33"/>
  <c r="P87" i="43"/>
  <c r="P69" i="44"/>
  <c r="X57" i="47"/>
  <c r="AQ30" i="45"/>
  <c r="AC96" i="43"/>
  <c r="Y15" i="33"/>
  <c r="AQ39" i="47"/>
  <c r="A73" i="46"/>
  <c r="K96" i="45"/>
  <c r="A34" i="41"/>
  <c r="A37" i="41"/>
  <c r="AM93" i="47"/>
  <c r="S66" i="33"/>
  <c r="AE54" i="44"/>
  <c r="AR99" i="43"/>
  <c r="S60" i="44"/>
  <c r="P9" i="41"/>
  <c r="T87" i="43"/>
  <c r="J81" i="45"/>
  <c r="R21" i="47"/>
  <c r="A91" i="46"/>
  <c r="A82" i="41"/>
  <c r="AM45" i="45"/>
  <c r="AF57" i="45"/>
  <c r="AL30" i="41"/>
  <c r="Z69" i="46"/>
  <c r="AT96" i="43"/>
  <c r="AO18" i="43"/>
  <c r="H15" i="44"/>
  <c r="Q99" i="43"/>
  <c r="W39" i="33"/>
  <c r="AC57" i="44"/>
  <c r="AK21" i="33"/>
  <c r="AD75" i="44"/>
  <c r="A58" i="46"/>
  <c r="AC75" i="47"/>
  <c r="AI57" i="45"/>
  <c r="R9" i="33"/>
  <c r="I87" i="41"/>
  <c r="AB84" i="45"/>
  <c r="AB21" i="41"/>
  <c r="AQ99" i="43"/>
  <c r="AI51" i="47"/>
  <c r="AA9" i="33"/>
  <c r="A44" i="44"/>
  <c r="A42" i="44"/>
  <c r="E72" i="44"/>
  <c r="AC54" i="44"/>
  <c r="M75" i="33"/>
  <c r="AE30" i="33"/>
  <c r="L18" i="44"/>
  <c r="H54" i="33"/>
  <c r="V36" i="43"/>
  <c r="E18" i="44"/>
  <c r="F93" i="44"/>
  <c r="O90" i="41"/>
  <c r="A77" i="43"/>
  <c r="A75" i="43"/>
  <c r="W81" i="44"/>
  <c r="AI30" i="43"/>
  <c r="R63" i="44"/>
  <c r="AH30" i="44"/>
  <c r="AA45" i="44"/>
  <c r="AI54" i="43"/>
  <c r="AB81" i="41"/>
  <c r="J69" i="46"/>
  <c r="AN36" i="45"/>
  <c r="P81" i="47"/>
  <c r="AG87" i="41"/>
  <c r="A42" i="45"/>
  <c r="A44" i="45"/>
  <c r="N72" i="41"/>
  <c r="AO81" i="44"/>
  <c r="AP87" i="43"/>
  <c r="AH51" i="33"/>
  <c r="O15" i="33"/>
  <c r="AH60" i="41"/>
  <c r="O39" i="33"/>
  <c r="T42" i="43"/>
  <c r="M75" i="41"/>
  <c r="AG102" i="47"/>
  <c r="AJ39" i="44"/>
  <c r="V39" i="47"/>
  <c r="AF81" i="41"/>
  <c r="L63" i="45"/>
  <c r="AL36" i="41"/>
  <c r="Q27" i="44"/>
  <c r="Y39" i="45"/>
  <c r="AK81" i="41"/>
  <c r="AB102" i="45"/>
  <c r="K99" i="33"/>
  <c r="AQ99" i="41"/>
  <c r="X18" i="43"/>
  <c r="A53" i="33"/>
  <c r="A51" i="33"/>
  <c r="AC90" i="33"/>
  <c r="W51" i="33"/>
  <c r="AL66" i="47"/>
  <c r="AV63" i="47"/>
  <c r="L24" i="33"/>
  <c r="S24" i="33"/>
  <c r="L66" i="43"/>
  <c r="I69" i="47"/>
  <c r="W45" i="45"/>
  <c r="AH18" i="43"/>
  <c r="AQ45" i="43"/>
  <c r="A32" i="44"/>
  <c r="A30" i="44"/>
  <c r="AL93" i="43"/>
  <c r="AQ60" i="44"/>
  <c r="T9" i="45"/>
  <c r="P30" i="45"/>
  <c r="AB60" i="46"/>
  <c r="V102" i="43"/>
  <c r="M69" i="44"/>
  <c r="AS96" i="46"/>
  <c r="A98" i="45"/>
  <c r="A96" i="45"/>
  <c r="AN45" i="47"/>
  <c r="AQ27" i="44"/>
  <c r="AK90" i="33"/>
  <c r="P51" i="47"/>
  <c r="A25" i="42"/>
  <c r="AG15" i="43"/>
  <c r="J27" i="45"/>
  <c r="AL90" i="41"/>
  <c r="AP90" i="41"/>
  <c r="O87" i="44"/>
  <c r="P9" i="45"/>
  <c r="V36" i="33"/>
  <c r="AA15" i="33"/>
  <c r="R45" i="41"/>
  <c r="AB96" i="44"/>
  <c r="AI24" i="33"/>
  <c r="Q15" i="46"/>
  <c r="AP48" i="44"/>
  <c r="AT60" i="47"/>
  <c r="AR78" i="41"/>
  <c r="AP78" i="47"/>
  <c r="Y21" i="47"/>
  <c r="R54" i="46"/>
  <c r="I27" i="41"/>
  <c r="AN81" i="44"/>
  <c r="AJ21" i="33"/>
  <c r="Z63" i="41"/>
  <c r="W21" i="45"/>
  <c r="Z51" i="43"/>
  <c r="AG63" i="33"/>
  <c r="AC42" i="41"/>
  <c r="AP72" i="45"/>
  <c r="P66" i="33"/>
  <c r="AD39" i="46"/>
  <c r="AL96" i="33"/>
  <c r="AU45" i="46"/>
  <c r="W15" i="46"/>
  <c r="R81" i="46"/>
  <c r="AT84" i="43"/>
  <c r="AF15" i="41"/>
  <c r="AO48" i="43"/>
  <c r="AR33" i="44"/>
  <c r="K84" i="45"/>
  <c r="AV9" i="43"/>
  <c r="AJ36" i="41"/>
  <c r="F60" i="33"/>
  <c r="P33" i="46"/>
  <c r="AH57" i="44"/>
  <c r="Z21" i="47"/>
  <c r="U39" i="44"/>
  <c r="AO30" i="47"/>
  <c r="N63" i="47"/>
  <c r="AH48" i="41"/>
  <c r="A70" i="47"/>
  <c r="AC33" i="47"/>
  <c r="R81" i="45"/>
  <c r="AA87" i="47"/>
  <c r="AF60" i="33"/>
  <c r="J72" i="47"/>
  <c r="AG66" i="41"/>
  <c r="H63" i="44"/>
  <c r="S84" i="44"/>
  <c r="AB102" i="43"/>
  <c r="AH90" i="45"/>
  <c r="AJ93" i="41"/>
  <c r="AB87" i="46"/>
  <c r="AN24" i="41"/>
  <c r="P33" i="45"/>
  <c r="AJ81" i="47"/>
  <c r="J51" i="46"/>
  <c r="S78" i="45"/>
  <c r="I99" i="43"/>
  <c r="AL66" i="33"/>
  <c r="Y102" i="45"/>
  <c r="A15" i="43"/>
  <c r="A17" i="43"/>
  <c r="O54" i="46"/>
  <c r="AG99" i="45"/>
  <c r="I15" i="47"/>
  <c r="W66" i="41"/>
  <c r="AL99" i="33"/>
  <c r="A103" i="47"/>
  <c r="J81" i="33"/>
  <c r="A66" i="46"/>
  <c r="A68" i="46"/>
  <c r="V60" i="44"/>
  <c r="AP30" i="44"/>
  <c r="AC87" i="46"/>
  <c r="U21" i="41"/>
  <c r="AS63" i="46"/>
  <c r="M99" i="46"/>
  <c r="AD48" i="46"/>
  <c r="AG102" i="45"/>
  <c r="Q54" i="33"/>
  <c r="AV87" i="47"/>
  <c r="AB93" i="33"/>
  <c r="AA87" i="43"/>
  <c r="J57" i="33"/>
  <c r="J36" i="41"/>
  <c r="AE48" i="41"/>
  <c r="M96" i="45"/>
  <c r="AM18" i="45"/>
  <c r="AL42" i="47"/>
  <c r="AJ15" i="46"/>
  <c r="O48" i="45"/>
  <c r="AG45" i="41"/>
  <c r="AC90" i="43"/>
  <c r="A31" i="47"/>
  <c r="K48" i="46"/>
  <c r="Z36" i="45"/>
  <c r="AR21" i="46"/>
  <c r="M24" i="43"/>
  <c r="AM66" i="46"/>
  <c r="AK96" i="33"/>
  <c r="S96" i="33"/>
  <c r="W87" i="43"/>
  <c r="AB57" i="43"/>
  <c r="I84" i="45"/>
  <c r="R81" i="44"/>
  <c r="AI9" i="33"/>
  <c r="N42" i="45"/>
  <c r="M78" i="46"/>
  <c r="W33" i="46"/>
  <c r="M45" i="45"/>
  <c r="AL51" i="44"/>
  <c r="AU36" i="43"/>
  <c r="AH99" i="46"/>
  <c r="AR39" i="44"/>
  <c r="AS39" i="47"/>
  <c r="AM9" i="44"/>
  <c r="AH90" i="46"/>
  <c r="T63" i="41"/>
  <c r="AA54" i="45"/>
  <c r="Y21" i="46"/>
  <c r="AA30" i="33"/>
  <c r="AB96" i="43"/>
  <c r="AB60" i="41"/>
  <c r="AB30" i="41"/>
  <c r="S60" i="45"/>
  <c r="M57" i="33"/>
  <c r="AQ27" i="41"/>
  <c r="I90" i="44"/>
  <c r="AT90" i="43"/>
  <c r="I93" i="41"/>
  <c r="AN102" i="47"/>
  <c r="H87" i="33"/>
  <c r="AJ99" i="44"/>
  <c r="S63" i="41"/>
  <c r="AJ27" i="41"/>
  <c r="Z51" i="45"/>
  <c r="AN30" i="47"/>
  <c r="AD63" i="44"/>
  <c r="AV48" i="41"/>
  <c r="T27" i="46"/>
  <c r="AP27" i="33"/>
  <c r="U24" i="46"/>
  <c r="L45" i="46"/>
  <c r="X42" i="44"/>
  <c r="S72" i="45"/>
  <c r="AL87" i="41"/>
  <c r="AF45" i="45"/>
  <c r="I75" i="46"/>
  <c r="J87" i="44"/>
  <c r="T72" i="41"/>
  <c r="G78" i="45"/>
  <c r="T33" i="47"/>
  <c r="A46" i="46"/>
  <c r="AA24" i="33"/>
  <c r="AC27" i="46"/>
  <c r="AB63" i="33"/>
  <c r="AS33" i="46"/>
  <c r="W57" i="45"/>
  <c r="Y51" i="41"/>
  <c r="AB36" i="33"/>
  <c r="V72" i="47"/>
  <c r="AG78" i="41"/>
  <c r="AO72" i="46"/>
  <c r="A62" i="42"/>
  <c r="A60" i="42"/>
  <c r="N21" i="43"/>
  <c r="O72" i="43"/>
  <c r="AD39" i="45"/>
  <c r="AA18" i="47"/>
  <c r="T57" i="47"/>
  <c r="U24" i="45"/>
  <c r="P60" i="43"/>
  <c r="K9" i="41"/>
  <c r="I30" i="41"/>
  <c r="R18" i="45"/>
  <c r="T24" i="46"/>
  <c r="K87" i="45"/>
  <c r="I57" i="33"/>
  <c r="S57" i="47"/>
  <c r="Q24" i="45"/>
  <c r="L78" i="45"/>
  <c r="V84" i="47"/>
  <c r="I27" i="44"/>
  <c r="AD96" i="43"/>
  <c r="AO78" i="46"/>
  <c r="T54" i="41"/>
  <c r="M27" i="33"/>
  <c r="AN48" i="44"/>
  <c r="AQ54" i="33"/>
  <c r="Y63" i="41"/>
  <c r="AH18" i="41"/>
  <c r="E75" i="33"/>
  <c r="AC21" i="47"/>
  <c r="AV102" i="43"/>
  <c r="K9" i="45"/>
  <c r="Y72" i="44"/>
  <c r="AG78" i="43"/>
  <c r="U48" i="33"/>
  <c r="I9" i="46"/>
  <c r="AK78" i="43"/>
  <c r="G57" i="45"/>
  <c r="AJ39" i="46"/>
  <c r="K27" i="45"/>
  <c r="AV93" i="41"/>
  <c r="AU81" i="46"/>
  <c r="AC78" i="33"/>
  <c r="AI78" i="33"/>
  <c r="V87" i="45"/>
  <c r="W57" i="47"/>
  <c r="U21" i="45"/>
  <c r="AK84" i="45"/>
  <c r="AK69" i="47"/>
  <c r="AN72" i="44"/>
  <c r="M51" i="33"/>
  <c r="AQ54" i="44"/>
  <c r="X15" i="43"/>
  <c r="AU60" i="46"/>
  <c r="X54" i="33"/>
  <c r="A49" i="46"/>
  <c r="A91" i="47"/>
  <c r="J87" i="47"/>
  <c r="AQ18" i="47"/>
  <c r="AD84" i="41"/>
  <c r="AL81" i="33"/>
  <c r="Y18" i="33"/>
  <c r="J51" i="41"/>
  <c r="F36" i="33"/>
  <c r="AC81" i="47"/>
  <c r="AB66" i="47"/>
  <c r="L42" i="47"/>
  <c r="AM51" i="45"/>
  <c r="A88" i="41"/>
  <c r="AQ48" i="45"/>
  <c r="K99" i="43"/>
  <c r="S42" i="44"/>
  <c r="O72" i="33"/>
  <c r="J96" i="33"/>
  <c r="AI84" i="45"/>
  <c r="AS51" i="41"/>
  <c r="AQ36" i="44"/>
  <c r="Y81" i="33"/>
  <c r="Z96" i="33"/>
  <c r="AN90" i="33"/>
  <c r="AL48" i="45"/>
  <c r="Z15" i="41"/>
  <c r="AI48" i="43"/>
  <c r="AO24" i="46"/>
  <c r="Q69" i="44"/>
  <c r="AO81" i="45"/>
  <c r="P69" i="43"/>
  <c r="AR102" i="41"/>
  <c r="Y72" i="43"/>
  <c r="P9" i="44"/>
  <c r="AR75" i="33"/>
  <c r="T24" i="41"/>
  <c r="AU96" i="47"/>
  <c r="R42" i="41"/>
  <c r="AH75" i="33"/>
  <c r="AM90" i="45"/>
  <c r="L48" i="46"/>
  <c r="I51" i="47"/>
  <c r="AR57" i="43"/>
  <c r="AD57" i="45"/>
  <c r="M99" i="41"/>
  <c r="AV21" i="47"/>
  <c r="T21" i="44"/>
  <c r="L87" i="47"/>
  <c r="E24" i="33"/>
  <c r="O99" i="43"/>
  <c r="AO93" i="33"/>
  <c r="S72" i="44"/>
  <c r="AJ33" i="43"/>
  <c r="M60" i="47"/>
  <c r="Q48" i="41"/>
  <c r="Z78" i="33"/>
  <c r="P75" i="43"/>
  <c r="AS75" i="41"/>
  <c r="E99" i="33"/>
  <c r="U87" i="45"/>
  <c r="O15" i="47"/>
  <c r="AA33" i="46"/>
  <c r="X39" i="46"/>
  <c r="V15" i="45"/>
  <c r="AH60" i="43"/>
  <c r="AF99" i="43"/>
  <c r="AA39" i="45"/>
  <c r="V87" i="47"/>
  <c r="M30" i="47"/>
  <c r="AN48" i="33"/>
  <c r="P57" i="33"/>
  <c r="AF66" i="44"/>
  <c r="AP60" i="33"/>
  <c r="AC24" i="46"/>
  <c r="AF39" i="45"/>
  <c r="AU66" i="47"/>
  <c r="W102" i="43"/>
  <c r="G90" i="44"/>
  <c r="AI90" i="33"/>
  <c r="N81" i="41"/>
  <c r="K93" i="33"/>
  <c r="W75" i="45"/>
  <c r="A103" i="44"/>
  <c r="AJ96" i="41"/>
  <c r="AE48" i="33"/>
  <c r="X15" i="46"/>
  <c r="T30" i="45"/>
  <c r="F102" i="45"/>
  <c r="AG57" i="47"/>
  <c r="N75" i="46"/>
  <c r="AH57" i="41"/>
  <c r="AI102" i="46"/>
  <c r="Y57" i="45"/>
  <c r="T45" i="41"/>
  <c r="S102" i="43"/>
  <c r="T99" i="47"/>
  <c r="Z81" i="45"/>
  <c r="A67" i="47"/>
  <c r="R9" i="47"/>
  <c r="AF81" i="44"/>
  <c r="O102" i="47"/>
  <c r="Y21" i="45"/>
  <c r="W9" i="46"/>
  <c r="R78" i="47"/>
  <c r="AI33" i="47"/>
  <c r="AL18" i="46"/>
  <c r="T90" i="46"/>
  <c r="AE27" i="41"/>
  <c r="Q99" i="46"/>
  <c r="AD51" i="44"/>
  <c r="AJ63" i="45"/>
  <c r="AU87" i="43"/>
  <c r="AV75" i="43"/>
  <c r="AD84" i="33"/>
  <c r="Y9" i="41"/>
  <c r="AB9" i="44"/>
  <c r="O99" i="45"/>
  <c r="R60" i="33"/>
  <c r="AR21" i="41"/>
  <c r="E69" i="45"/>
  <c r="AV30" i="41"/>
  <c r="L15" i="43"/>
  <c r="AF36" i="33"/>
  <c r="AQ21" i="44"/>
  <c r="L63" i="44"/>
  <c r="AV21" i="46"/>
  <c r="AL75" i="43"/>
  <c r="AJ90" i="47"/>
  <c r="AH84" i="44"/>
  <c r="O21" i="47"/>
  <c r="P18" i="46"/>
  <c r="AH57" i="33"/>
  <c r="T66" i="41"/>
  <c r="P69" i="33"/>
  <c r="AE18" i="46"/>
  <c r="AH93" i="46"/>
  <c r="L9" i="33"/>
  <c r="AI30" i="45"/>
  <c r="AM90" i="47"/>
  <c r="E18" i="45"/>
  <c r="AN54" i="43"/>
  <c r="AC81" i="45"/>
  <c r="W39" i="44"/>
  <c r="A16" i="41"/>
  <c r="AN78" i="45"/>
  <c r="T54" i="45"/>
  <c r="Y9" i="44"/>
  <c r="AR48" i="43"/>
  <c r="I24" i="46"/>
  <c r="AF24" i="45"/>
  <c r="AE96" i="33"/>
  <c r="AC99" i="45"/>
  <c r="Q87" i="41"/>
  <c r="AQ78" i="33"/>
  <c r="AH60" i="46"/>
  <c r="AL84" i="47"/>
  <c r="AR87" i="43"/>
  <c r="X102" i="46"/>
  <c r="AK63" i="44"/>
  <c r="AJ90" i="43"/>
  <c r="AP54" i="33"/>
  <c r="AB72" i="47"/>
  <c r="AT81" i="43"/>
  <c r="AB81" i="47"/>
  <c r="AP72" i="47"/>
  <c r="AU102" i="46"/>
  <c r="AN60" i="41"/>
  <c r="AR66" i="43"/>
  <c r="X57" i="45"/>
  <c r="I66" i="41"/>
  <c r="K60" i="44"/>
  <c r="J42" i="33"/>
  <c r="AO99" i="46"/>
  <c r="AB87" i="44"/>
  <c r="AU63" i="46"/>
  <c r="AQ78" i="44"/>
  <c r="V21" i="43"/>
  <c r="R33" i="45"/>
  <c r="AE57" i="46"/>
  <c r="Q87" i="46"/>
  <c r="AP72" i="46"/>
  <c r="AO99" i="45"/>
  <c r="AM69" i="33"/>
  <c r="AI48" i="47"/>
  <c r="AB66" i="44"/>
  <c r="X27" i="45"/>
  <c r="AQ66" i="45"/>
  <c r="AK96" i="44"/>
  <c r="AK18" i="46"/>
  <c r="Q72" i="44"/>
  <c r="V84" i="41"/>
  <c r="R42" i="46"/>
  <c r="Q93" i="44"/>
  <c r="P36" i="46"/>
  <c r="AJ60" i="45"/>
  <c r="AC102" i="47"/>
  <c r="P66" i="44"/>
  <c r="AI72" i="45"/>
  <c r="AG72" i="44"/>
  <c r="Y21" i="33"/>
  <c r="P69" i="46"/>
  <c r="S99" i="47"/>
  <c r="I63" i="41"/>
  <c r="S57" i="41"/>
  <c r="AL48" i="47"/>
  <c r="AN60" i="43"/>
  <c r="Y33" i="33"/>
  <c r="W24" i="44"/>
  <c r="J45" i="45"/>
  <c r="Y54" i="41"/>
  <c r="V66" i="44"/>
  <c r="AC57" i="46"/>
  <c r="AN21" i="43"/>
  <c r="H72" i="33"/>
  <c r="AM54" i="43"/>
  <c r="AH39" i="46"/>
  <c r="AB48" i="43"/>
  <c r="A86" i="47"/>
  <c r="A84" i="47"/>
  <c r="AO9" i="47"/>
  <c r="AM66" i="41"/>
  <c r="AV96" i="41"/>
  <c r="AQ93" i="47"/>
  <c r="AG42" i="45"/>
  <c r="AR57" i="46"/>
  <c r="A95" i="33"/>
  <c r="A93" i="33"/>
  <c r="S51" i="44"/>
  <c r="AG45" i="43"/>
  <c r="W57" i="44"/>
  <c r="L96" i="44"/>
  <c r="AH45" i="44"/>
  <c r="AN84" i="43"/>
  <c r="AF57" i="33"/>
  <c r="X99" i="46"/>
  <c r="AG45" i="44"/>
  <c r="AR42" i="43"/>
  <c r="A80" i="44"/>
  <c r="A78" i="44"/>
  <c r="A35" i="47"/>
  <c r="A33" i="47"/>
  <c r="A22" i="42"/>
  <c r="A87" i="42"/>
  <c r="A89" i="42"/>
  <c r="K27" i="33"/>
  <c r="AA27" i="41"/>
  <c r="AL27" i="43"/>
  <c r="N90" i="44"/>
  <c r="AI96" i="47"/>
  <c r="G30" i="45"/>
  <c r="P30" i="44"/>
  <c r="F21" i="44"/>
  <c r="A92" i="44"/>
  <c r="A90" i="44"/>
  <c r="N90" i="45"/>
  <c r="S87" i="33"/>
  <c r="W45" i="44"/>
  <c r="M87" i="47"/>
  <c r="U39" i="47"/>
  <c r="Z90" i="47"/>
  <c r="O78" i="41"/>
  <c r="J93" i="46"/>
  <c r="N60" i="45"/>
  <c r="AL24" i="44"/>
  <c r="A98" i="43"/>
  <c r="A96" i="43"/>
  <c r="AH87" i="43"/>
  <c r="AC63" i="46"/>
  <c r="E99" i="45"/>
  <c r="AC36" i="47"/>
  <c r="AF39" i="47"/>
  <c r="X24" i="45"/>
  <c r="AA93" i="46"/>
  <c r="I102" i="33"/>
  <c r="AM45" i="41"/>
  <c r="AL63" i="41"/>
  <c r="I54" i="45"/>
  <c r="AE39" i="44"/>
  <c r="M27" i="47"/>
  <c r="AV39" i="43"/>
  <c r="AF78" i="46"/>
  <c r="T27" i="43"/>
  <c r="A23" i="45"/>
  <c r="A21" i="45"/>
  <c r="AN93" i="46"/>
  <c r="U33" i="33"/>
  <c r="AN81" i="43"/>
  <c r="A101" i="44"/>
  <c r="A99" i="44"/>
  <c r="AI99" i="33"/>
  <c r="K51" i="43"/>
  <c r="AA30" i="44"/>
  <c r="AF81" i="46"/>
  <c r="AG63" i="47"/>
  <c r="AE90" i="45"/>
  <c r="AV54" i="41"/>
  <c r="AA66" i="41"/>
  <c r="AT24" i="41"/>
  <c r="T90" i="43"/>
  <c r="AR96" i="41"/>
  <c r="S24" i="47"/>
  <c r="N9" i="41"/>
  <c r="R96" i="47"/>
  <c r="Z75" i="45"/>
  <c r="AQ24" i="46"/>
  <c r="A56" i="45"/>
  <c r="A54" i="45"/>
  <c r="AH93" i="45"/>
  <c r="M84" i="45"/>
  <c r="AU39" i="46"/>
  <c r="AL39" i="43"/>
  <c r="AU69" i="41"/>
  <c r="AH39" i="47"/>
  <c r="R30" i="43"/>
  <c r="Q39" i="44"/>
  <c r="X48" i="45"/>
  <c r="AE102" i="45"/>
  <c r="AH33" i="43"/>
  <c r="R63" i="33"/>
  <c r="AQ99" i="47"/>
  <c r="A103" i="43"/>
  <c r="AN96" i="41"/>
  <c r="Z24" i="33"/>
  <c r="V78" i="47"/>
  <c r="R30" i="44"/>
  <c r="E99" i="44"/>
  <c r="K63" i="33"/>
  <c r="AR42" i="47"/>
  <c r="O66" i="46"/>
  <c r="S78" i="33"/>
  <c r="E57" i="33"/>
  <c r="AE102" i="44"/>
  <c r="AH33" i="33"/>
  <c r="AD48" i="45"/>
  <c r="AJ51" i="45"/>
  <c r="AA87" i="46"/>
  <c r="AB57" i="45"/>
  <c r="AJ75" i="33"/>
  <c r="AA75" i="41"/>
  <c r="S51" i="46"/>
  <c r="A77" i="33"/>
  <c r="A75" i="33"/>
  <c r="V57" i="41"/>
  <c r="A98" i="33"/>
  <c r="A96" i="33"/>
  <c r="AE93" i="41"/>
  <c r="K15" i="47"/>
  <c r="P21" i="41"/>
  <c r="AP63" i="46"/>
  <c r="J75" i="44"/>
  <c r="M60" i="46"/>
  <c r="N54" i="41"/>
  <c r="K90" i="43"/>
  <c r="Y30" i="44"/>
  <c r="J15" i="44"/>
  <c r="AJ63" i="44"/>
  <c r="Z75" i="44"/>
  <c r="AP90" i="45"/>
  <c r="K33" i="41"/>
  <c r="Z51" i="47"/>
  <c r="L33" i="45"/>
  <c r="AF51" i="47"/>
  <c r="J57" i="43"/>
  <c r="Z36" i="44"/>
  <c r="AJ54" i="46"/>
  <c r="P42" i="33"/>
  <c r="AS69" i="43"/>
  <c r="AR27" i="45"/>
  <c r="AN39" i="41"/>
  <c r="AO57" i="44"/>
  <c r="Q21" i="41"/>
  <c r="AT18" i="41"/>
  <c r="J51" i="33"/>
  <c r="M102" i="41"/>
  <c r="AM90" i="41"/>
  <c r="AO66" i="45"/>
  <c r="AP39" i="46"/>
  <c r="AA30" i="46"/>
  <c r="AA93" i="41"/>
  <c r="AR87" i="45"/>
  <c r="AM93" i="41"/>
  <c r="AC90" i="41"/>
  <c r="J39" i="44"/>
  <c r="F42" i="44"/>
  <c r="X78" i="47"/>
  <c r="AJ48" i="44"/>
  <c r="AM57" i="47"/>
  <c r="AE96" i="41"/>
  <c r="L75" i="45"/>
  <c r="K78" i="33"/>
  <c r="AP66" i="41"/>
  <c r="S33" i="46"/>
  <c r="A90" i="45"/>
  <c r="A92" i="45"/>
  <c r="O90" i="47"/>
  <c r="AP96" i="44"/>
  <c r="AJ39" i="43"/>
  <c r="AD78" i="45"/>
  <c r="A43" i="43"/>
  <c r="N90" i="47"/>
  <c r="Y48" i="46"/>
  <c r="L81" i="47"/>
  <c r="AC78" i="45"/>
  <c r="X102" i="47"/>
  <c r="AG90" i="33"/>
  <c r="R90" i="33"/>
  <c r="AU54" i="41"/>
  <c r="AM72" i="44"/>
  <c r="AF72" i="43"/>
  <c r="AH42" i="47"/>
  <c r="AC72" i="41"/>
  <c r="AP30" i="33"/>
  <c r="AD60" i="33"/>
  <c r="J54" i="41"/>
  <c r="P99" i="44"/>
  <c r="Y102" i="47"/>
  <c r="S21" i="44"/>
  <c r="AI42" i="33"/>
  <c r="AH36" i="46"/>
  <c r="Z72" i="45"/>
  <c r="S15" i="43"/>
  <c r="I60" i="33"/>
  <c r="AU84" i="43"/>
  <c r="AA75" i="43"/>
  <c r="AG72" i="43"/>
  <c r="E102" i="33"/>
  <c r="AQ57" i="44"/>
  <c r="AM33" i="46"/>
  <c r="AN63" i="45"/>
  <c r="AP99" i="46"/>
  <c r="AP57" i="47"/>
  <c r="X60" i="46"/>
  <c r="AG60" i="44"/>
  <c r="AU42" i="47"/>
  <c r="R21" i="41"/>
  <c r="AF69" i="45"/>
  <c r="Q69" i="33"/>
  <c r="AK9" i="43"/>
  <c r="AL75" i="44"/>
  <c r="L48" i="47"/>
  <c r="AK96" i="45"/>
  <c r="I45" i="43"/>
  <c r="M57" i="43"/>
  <c r="A96" i="46"/>
  <c r="A98" i="46"/>
  <c r="M48" i="46"/>
  <c r="AD72" i="41"/>
  <c r="E84" i="33"/>
  <c r="L36" i="33"/>
  <c r="Z66" i="47"/>
  <c r="AD42" i="33"/>
  <c r="AF93" i="45"/>
  <c r="AG36" i="41"/>
  <c r="O24" i="47"/>
  <c r="W30" i="41"/>
  <c r="O42" i="46"/>
  <c r="AO30" i="33"/>
  <c r="I21" i="41"/>
  <c r="O9" i="43"/>
  <c r="AM15" i="41"/>
  <c r="AN72" i="46"/>
  <c r="Y18" i="47"/>
  <c r="T9" i="46"/>
  <c r="AF63" i="47"/>
  <c r="AG60" i="46"/>
  <c r="F78" i="45"/>
  <c r="AI57" i="47"/>
  <c r="AQ60" i="45"/>
  <c r="AQ27" i="43"/>
  <c r="O72" i="46"/>
  <c r="AA99" i="46"/>
  <c r="AQ27" i="47"/>
  <c r="AC66" i="45"/>
  <c r="AV102" i="47"/>
  <c r="AT99" i="43"/>
  <c r="AM57" i="43"/>
  <c r="F87" i="33"/>
  <c r="P69" i="45"/>
  <c r="V21" i="33"/>
  <c r="W45" i="47"/>
  <c r="AL54" i="45"/>
  <c r="AG81" i="43"/>
  <c r="L51" i="41"/>
  <c r="A64" i="47"/>
  <c r="AP15" i="44"/>
  <c r="AO27" i="44"/>
  <c r="M48" i="33"/>
  <c r="AU57" i="41"/>
  <c r="S33" i="43"/>
  <c r="AD30" i="46"/>
  <c r="V24" i="43"/>
  <c r="F90" i="45"/>
  <c r="AB102" i="33"/>
  <c r="X102" i="41"/>
  <c r="AL15" i="45"/>
  <c r="Y75" i="44"/>
  <c r="AF15" i="47"/>
  <c r="F72" i="45"/>
  <c r="AF51" i="41"/>
  <c r="U72" i="43"/>
  <c r="AA30" i="45"/>
  <c r="AH102" i="43"/>
  <c r="O78" i="46"/>
  <c r="AS21" i="43"/>
  <c r="AI42" i="41"/>
  <c r="S21" i="46"/>
  <c r="Q21" i="33"/>
  <c r="N48" i="43"/>
  <c r="AE9" i="33"/>
  <c r="AH69" i="46"/>
  <c r="AP60" i="45"/>
  <c r="A104" i="42"/>
  <c r="A102" i="42"/>
  <c r="AD93" i="47"/>
  <c r="I78" i="41"/>
  <c r="Z36" i="43"/>
  <c r="X66" i="44"/>
  <c r="F63" i="44"/>
  <c r="AH102" i="46"/>
  <c r="AT36" i="46"/>
  <c r="S75" i="47"/>
  <c r="AJ30" i="47"/>
  <c r="R36" i="44"/>
  <c r="V75" i="44"/>
  <c r="AE36" i="46"/>
  <c r="AI69" i="47"/>
  <c r="S9" i="43"/>
  <c r="R39" i="44"/>
  <c r="A76" i="44"/>
  <c r="AV90" i="46"/>
  <c r="A63" i="41"/>
  <c r="A65" i="41"/>
  <c r="AA57" i="33"/>
  <c r="V75" i="45"/>
  <c r="W72" i="46"/>
  <c r="U99" i="47"/>
  <c r="AQ45" i="44"/>
  <c r="Y39" i="41"/>
  <c r="N15" i="45"/>
  <c r="AN60" i="33"/>
  <c r="AL30" i="43"/>
  <c r="AG24" i="43"/>
  <c r="AP81" i="45"/>
  <c r="I39" i="46"/>
  <c r="AP30" i="47"/>
  <c r="AH45" i="33"/>
  <c r="AV84" i="46"/>
  <c r="AN36" i="33"/>
  <c r="AG66" i="47"/>
  <c r="Q87" i="43"/>
  <c r="E102" i="44"/>
  <c r="Z69" i="41"/>
  <c r="AT60" i="46"/>
  <c r="R45" i="43"/>
  <c r="N84" i="45"/>
  <c r="W60" i="47"/>
  <c r="A97" i="42"/>
  <c r="W69" i="33"/>
  <c r="O99" i="47"/>
  <c r="Z60" i="33"/>
  <c r="O90" i="33"/>
  <c r="J48" i="44"/>
  <c r="H9" i="44"/>
  <c r="AN84" i="45"/>
  <c r="AL90" i="45"/>
  <c r="AP9" i="45"/>
  <c r="Z102" i="47"/>
  <c r="A37" i="42"/>
  <c r="AG69" i="43"/>
  <c r="J24" i="45"/>
  <c r="AN66" i="45"/>
  <c r="AQ36" i="43"/>
  <c r="J66" i="47"/>
  <c r="V9" i="47"/>
  <c r="T78" i="43"/>
  <c r="L45" i="45"/>
  <c r="AN45" i="45"/>
  <c r="AJ84" i="44"/>
  <c r="Y57" i="43"/>
  <c r="AQ78" i="41"/>
  <c r="AS87" i="47"/>
  <c r="V93" i="41"/>
  <c r="L39" i="33"/>
  <c r="AO96" i="41"/>
  <c r="O27" i="46"/>
  <c r="AQ48" i="44"/>
  <c r="AA87" i="41"/>
  <c r="P9" i="33"/>
  <c r="O18" i="41"/>
  <c r="T51" i="46"/>
  <c r="M66" i="44"/>
  <c r="AQ42" i="47"/>
  <c r="AA21" i="41"/>
  <c r="AJ90" i="45"/>
  <c r="AN36" i="41"/>
  <c r="N93" i="44"/>
  <c r="Z96" i="43"/>
  <c r="AQ24" i="44"/>
  <c r="AO102" i="43"/>
  <c r="W72" i="41"/>
  <c r="W33" i="44"/>
  <c r="A19" i="43"/>
  <c r="I36" i="41"/>
  <c r="AO90" i="46"/>
  <c r="A91" i="42"/>
  <c r="AH21" i="43"/>
  <c r="AI84" i="41"/>
  <c r="O51" i="47"/>
  <c r="X75" i="47"/>
  <c r="AC75" i="33"/>
  <c r="AL9" i="45"/>
  <c r="U51" i="44"/>
  <c r="AI18" i="41"/>
  <c r="V45" i="41"/>
  <c r="A79" i="43"/>
  <c r="Q33" i="46"/>
  <c r="K84" i="47"/>
  <c r="AQ75" i="41"/>
  <c r="Z81" i="44"/>
  <c r="AF42" i="47"/>
  <c r="AJ69" i="41"/>
  <c r="N72" i="43"/>
  <c r="X78" i="44"/>
  <c r="J27" i="46"/>
  <c r="U81" i="46"/>
  <c r="G21" i="33"/>
  <c r="Q102" i="43"/>
  <c r="AI24" i="44"/>
  <c r="AA54" i="47"/>
  <c r="I75" i="47"/>
  <c r="M45" i="47"/>
  <c r="R87" i="47"/>
  <c r="J30" i="45"/>
  <c r="AF45" i="46"/>
  <c r="AN90" i="46"/>
  <c r="AK51" i="45"/>
  <c r="Q15" i="47"/>
  <c r="Z45" i="33"/>
  <c r="AK66" i="33"/>
  <c r="J96" i="47"/>
  <c r="AA66" i="33"/>
  <c r="V66" i="45"/>
  <c r="AU75" i="43"/>
  <c r="AS27" i="47"/>
  <c r="G84" i="44"/>
  <c r="X51" i="46"/>
  <c r="AT21" i="41"/>
  <c r="U87" i="41"/>
  <c r="AF39" i="43"/>
  <c r="AL15" i="33"/>
  <c r="AQ99" i="46"/>
  <c r="A43" i="46"/>
  <c r="Q39" i="45"/>
  <c r="AQ15" i="47"/>
  <c r="L69" i="45"/>
  <c r="AB42" i="33"/>
  <c r="AA33" i="44"/>
  <c r="AB51" i="47"/>
  <c r="H27" i="44"/>
  <c r="V54" i="46"/>
  <c r="AI51" i="41"/>
  <c r="L18" i="47"/>
  <c r="AC33" i="41"/>
  <c r="AN42" i="41"/>
  <c r="AS93" i="43"/>
  <c r="T42" i="46"/>
  <c r="AB51" i="41"/>
  <c r="AI87" i="41"/>
  <c r="H39" i="33"/>
  <c r="S54" i="44"/>
  <c r="AE93" i="43"/>
  <c r="H102" i="33"/>
  <c r="AA45" i="45"/>
  <c r="AM54" i="45"/>
  <c r="AD78" i="44"/>
  <c r="X57" i="44"/>
  <c r="AE78" i="33"/>
  <c r="P27" i="43"/>
  <c r="AL84" i="45"/>
  <c r="Z81" i="33"/>
  <c r="F36" i="45"/>
  <c r="N81" i="45"/>
  <c r="O33" i="44"/>
  <c r="A61" i="33"/>
  <c r="S66" i="47"/>
  <c r="L15" i="41"/>
  <c r="AR66" i="46"/>
  <c r="M66" i="46"/>
  <c r="V9" i="45"/>
  <c r="AQ93" i="41"/>
  <c r="Y36" i="41"/>
  <c r="X48" i="46"/>
  <c r="A85" i="43"/>
  <c r="AK63" i="46"/>
  <c r="A21" i="46"/>
  <c r="A23" i="46"/>
  <c r="R66" i="45"/>
  <c r="AN51" i="45"/>
  <c r="AL36" i="47"/>
  <c r="AD15" i="33"/>
  <c r="AA96" i="47"/>
  <c r="AN42" i="43"/>
  <c r="A15" i="33"/>
  <c r="A17" i="33"/>
  <c r="F102" i="33"/>
  <c r="X33" i="46"/>
  <c r="AP33" i="43"/>
  <c r="N39" i="47"/>
  <c r="AA81" i="43"/>
  <c r="AV15" i="41"/>
  <c r="A42" i="42"/>
  <c r="A44" i="42"/>
  <c r="AC63" i="44"/>
  <c r="M99" i="44"/>
  <c r="AJ87" i="45"/>
  <c r="R78" i="41"/>
  <c r="AG87" i="45"/>
  <c r="R93" i="45"/>
  <c r="U87" i="33"/>
  <c r="AV81" i="46"/>
  <c r="A23" i="33"/>
  <c r="A21" i="33"/>
  <c r="AN48" i="41"/>
  <c r="S48" i="46"/>
  <c r="N84" i="43"/>
  <c r="AL90" i="33"/>
  <c r="L36" i="45"/>
  <c r="AI99" i="47"/>
  <c r="AN90" i="41"/>
  <c r="AL66" i="43"/>
  <c r="AA84" i="47"/>
  <c r="L84" i="46"/>
  <c r="F57" i="44"/>
  <c r="Y36" i="46"/>
  <c r="A65" i="33"/>
  <c r="A63" i="33"/>
  <c r="Q84" i="45"/>
  <c r="AP33" i="47"/>
  <c r="I93" i="33"/>
  <c r="Q18" i="47"/>
  <c r="T36" i="43"/>
  <c r="A20" i="33"/>
  <c r="A18" i="33"/>
  <c r="J57" i="45"/>
  <c r="AL45" i="46"/>
  <c r="AS87" i="41"/>
  <c r="P63" i="41"/>
  <c r="N60" i="47"/>
  <c r="A21" i="47"/>
  <c r="A23" i="47"/>
  <c r="AN69" i="46"/>
  <c r="X54" i="47"/>
  <c r="A93" i="45"/>
  <c r="A95" i="45"/>
  <c r="A86" i="33"/>
  <c r="A84" i="33"/>
  <c r="AV72" i="46"/>
  <c r="J21" i="45"/>
  <c r="V42" i="45"/>
  <c r="E30" i="33"/>
  <c r="T87" i="47"/>
  <c r="AT18" i="47"/>
  <c r="AP60" i="47"/>
  <c r="Q60" i="46"/>
  <c r="O90" i="43"/>
  <c r="AN84" i="41"/>
  <c r="AH21" i="47"/>
  <c r="AO15" i="41"/>
  <c r="L75" i="43"/>
  <c r="AT63" i="46"/>
  <c r="AI54" i="44"/>
  <c r="W63" i="46"/>
  <c r="AN18" i="43"/>
  <c r="J42" i="46"/>
  <c r="AH30" i="47"/>
  <c r="AP63" i="41"/>
  <c r="A21" i="43"/>
  <c r="A23" i="43"/>
  <c r="AM15" i="33"/>
  <c r="AB15" i="46"/>
  <c r="Q99" i="45"/>
  <c r="AK27" i="45"/>
  <c r="Z96" i="45"/>
  <c r="N9" i="43"/>
  <c r="K102" i="44"/>
  <c r="P78" i="46"/>
  <c r="AF69" i="44"/>
  <c r="P78" i="44"/>
  <c r="O93" i="33"/>
  <c r="AL24" i="46"/>
  <c r="V21" i="44"/>
  <c r="AM51" i="47"/>
  <c r="O21" i="45"/>
  <c r="U93" i="41"/>
  <c r="I99" i="41"/>
  <c r="AR24" i="45"/>
  <c r="AV45" i="41"/>
  <c r="AE69" i="47"/>
  <c r="V90" i="43"/>
  <c r="AH27" i="43"/>
  <c r="Q66" i="46"/>
  <c r="M45" i="43"/>
  <c r="I84" i="43"/>
  <c r="S66" i="41"/>
  <c r="AK78" i="45"/>
  <c r="I36" i="43"/>
  <c r="AM93" i="43"/>
  <c r="AN75" i="45"/>
  <c r="AM72" i="41"/>
  <c r="AE66" i="33"/>
  <c r="AN27" i="47"/>
  <c r="E36" i="33"/>
  <c r="AN99" i="46"/>
  <c r="AN102" i="41"/>
  <c r="Q66" i="47"/>
  <c r="Q75" i="33"/>
  <c r="AH27" i="45"/>
  <c r="X93" i="41"/>
  <c r="U99" i="41"/>
  <c r="N66" i="33"/>
  <c r="V81" i="47"/>
  <c r="AJ84" i="46"/>
  <c r="AD30" i="45"/>
  <c r="P15" i="33"/>
  <c r="AC84" i="47"/>
  <c r="Q99" i="33"/>
  <c r="AC87" i="44"/>
  <c r="AE87" i="33"/>
  <c r="AL57" i="41"/>
  <c r="AI45" i="47"/>
  <c r="J21" i="43"/>
  <c r="AI78" i="46"/>
  <c r="J93" i="47"/>
  <c r="AP87" i="45"/>
  <c r="H96" i="44"/>
  <c r="P24" i="44"/>
  <c r="N90" i="43"/>
  <c r="AB45" i="44"/>
  <c r="W36" i="46"/>
  <c r="Y45" i="47"/>
  <c r="M96" i="47"/>
  <c r="J33" i="33"/>
  <c r="AL69" i="43"/>
  <c r="X39" i="45"/>
  <c r="A64" i="44"/>
  <c r="K45" i="41"/>
  <c r="AQ66" i="47"/>
  <c r="M24" i="45"/>
  <c r="AP93" i="41"/>
  <c r="T63" i="46"/>
  <c r="AP75" i="41"/>
  <c r="S54" i="46"/>
  <c r="K63" i="46"/>
  <c r="AK69" i="33"/>
  <c r="V27" i="44"/>
  <c r="O81" i="43"/>
  <c r="R39" i="43"/>
  <c r="AE93" i="44"/>
  <c r="AD9" i="47"/>
  <c r="AN24" i="43"/>
  <c r="AI69" i="41"/>
  <c r="V30" i="46"/>
  <c r="AI24" i="45"/>
  <c r="AB42" i="41"/>
  <c r="AJ96" i="47"/>
  <c r="AK102" i="45"/>
  <c r="N30" i="41"/>
  <c r="E60" i="45"/>
  <c r="AL39" i="45"/>
  <c r="A47" i="41"/>
  <c r="A45" i="41"/>
  <c r="AU42" i="43"/>
  <c r="AA84" i="45"/>
  <c r="AM24" i="43"/>
  <c r="AF15" i="43"/>
  <c r="V51" i="47"/>
  <c r="AU99" i="43"/>
  <c r="R51" i="41"/>
  <c r="AK72" i="45"/>
  <c r="AF15" i="33"/>
  <c r="T60" i="44"/>
  <c r="W54" i="45"/>
  <c r="W51" i="47"/>
  <c r="AQ72" i="47"/>
  <c r="G21" i="45"/>
  <c r="V9" i="33"/>
  <c r="AR75" i="43"/>
  <c r="AD81" i="46"/>
  <c r="P39" i="41"/>
  <c r="G99" i="45"/>
  <c r="AF99" i="33"/>
  <c r="AF45" i="41"/>
  <c r="V72" i="44"/>
  <c r="J39" i="45"/>
  <c r="AC42" i="44"/>
  <c r="O66" i="43"/>
  <c r="A79" i="47"/>
  <c r="X75" i="45"/>
  <c r="S36" i="45"/>
  <c r="AF33" i="33"/>
  <c r="AJ54" i="44"/>
  <c r="N21" i="46"/>
  <c r="AB90" i="47"/>
  <c r="AG96" i="46"/>
  <c r="AG48" i="45"/>
  <c r="L84" i="43"/>
  <c r="AB48" i="41"/>
  <c r="AP48" i="33"/>
  <c r="AP93" i="45"/>
  <c r="U93" i="44"/>
  <c r="L90" i="33"/>
  <c r="AV42" i="47"/>
  <c r="AD66" i="33"/>
  <c r="AT54" i="47"/>
  <c r="I66" i="47"/>
  <c r="H30" i="45"/>
  <c r="H96" i="45"/>
  <c r="AI69" i="33"/>
  <c r="M84" i="43"/>
  <c r="AQ51" i="44"/>
  <c r="AC63" i="33"/>
  <c r="AR51" i="44"/>
  <c r="S63" i="33"/>
  <c r="T72" i="45"/>
  <c r="AB24" i="45"/>
  <c r="AF45" i="47"/>
  <c r="E15" i="45"/>
  <c r="AI48" i="44"/>
  <c r="AV51" i="41"/>
  <c r="AC78" i="47"/>
  <c r="AQ39" i="33"/>
  <c r="R63" i="46"/>
  <c r="T21" i="43"/>
  <c r="P87" i="47"/>
  <c r="AK81" i="44"/>
  <c r="AB39" i="46"/>
  <c r="AL33" i="47"/>
  <c r="Q69" i="41"/>
  <c r="S30" i="46"/>
  <c r="M93" i="43"/>
  <c r="AV60" i="41"/>
  <c r="M51" i="45"/>
  <c r="AL36" i="45"/>
  <c r="AQ102" i="33"/>
  <c r="Q72" i="46"/>
  <c r="U87" i="46"/>
  <c r="AJ78" i="45"/>
  <c r="AL78" i="46"/>
  <c r="AR78" i="44"/>
  <c r="AM69" i="44"/>
  <c r="O36" i="47"/>
  <c r="G63" i="33"/>
  <c r="AP78" i="43"/>
  <c r="S30" i="45"/>
  <c r="M84" i="44"/>
  <c r="AD39" i="41"/>
  <c r="E87" i="45"/>
  <c r="J57" i="41"/>
  <c r="A69" i="45"/>
  <c r="A71" i="45"/>
  <c r="I42" i="46"/>
  <c r="AI21" i="33"/>
  <c r="R45" i="46"/>
  <c r="R102" i="47"/>
  <c r="AT72" i="46"/>
  <c r="AV48" i="46"/>
  <c r="T75" i="41"/>
  <c r="AK99" i="41"/>
  <c r="AM66" i="47"/>
  <c r="J93" i="43"/>
  <c r="AR102" i="43"/>
  <c r="Y69" i="43"/>
  <c r="AH66" i="44"/>
  <c r="O66" i="47"/>
  <c r="AM48" i="41"/>
  <c r="AB69" i="44"/>
  <c r="A89" i="33"/>
  <c r="A87" i="33"/>
  <c r="U84" i="47"/>
  <c r="V93" i="44"/>
  <c r="AR87" i="41"/>
  <c r="E78" i="45"/>
  <c r="Q81" i="33"/>
  <c r="X33" i="44"/>
  <c r="AS18" i="43"/>
  <c r="Q63" i="41"/>
  <c r="G24" i="45"/>
  <c r="H54" i="45"/>
  <c r="AL42" i="41"/>
  <c r="T24" i="44"/>
  <c r="U87" i="47"/>
  <c r="L99" i="47"/>
  <c r="AI39" i="47"/>
  <c r="AK90" i="46"/>
  <c r="S24" i="44"/>
  <c r="AN81" i="41"/>
  <c r="AP63" i="45"/>
  <c r="A35" i="42"/>
  <c r="A33" i="42"/>
  <c r="AN63" i="33"/>
  <c r="L78" i="44"/>
  <c r="AS51" i="47"/>
  <c r="AL33" i="45"/>
  <c r="AN60" i="45"/>
  <c r="AE69" i="45"/>
  <c r="AR9" i="43"/>
  <c r="X15" i="33"/>
  <c r="A41" i="41"/>
  <c r="A39" i="41"/>
  <c r="AD15" i="47"/>
  <c r="AE57" i="44"/>
  <c r="K42" i="46"/>
  <c r="AN15" i="43"/>
  <c r="S33" i="45"/>
  <c r="N33" i="43"/>
  <c r="X66" i="43"/>
  <c r="O66" i="44"/>
  <c r="AJ69" i="46"/>
  <c r="M51" i="44"/>
  <c r="AU69" i="46"/>
  <c r="AS48" i="41"/>
  <c r="AC96" i="44"/>
  <c r="AA15" i="41"/>
  <c r="AR66" i="33"/>
  <c r="Q72" i="41"/>
  <c r="M39" i="33"/>
  <c r="AM84" i="47"/>
  <c r="N27" i="46"/>
  <c r="F102" i="44"/>
  <c r="T93" i="47"/>
  <c r="AS45" i="47"/>
  <c r="Z84" i="44"/>
  <c r="AR18" i="41"/>
  <c r="AL57" i="44"/>
  <c r="Z48" i="45"/>
  <c r="AR30" i="46"/>
  <c r="P81" i="33"/>
  <c r="AT18" i="43"/>
  <c r="R18" i="41"/>
  <c r="S27" i="44"/>
  <c r="AP96" i="45"/>
  <c r="AU84" i="46"/>
  <c r="AI60" i="44"/>
  <c r="AQ69" i="43"/>
  <c r="AO87" i="43"/>
  <c r="G24" i="33"/>
  <c r="N9" i="44"/>
  <c r="AL27" i="47"/>
  <c r="AR30" i="47"/>
  <c r="W30" i="33"/>
  <c r="U39" i="46"/>
  <c r="AO21" i="46"/>
  <c r="Q30" i="46"/>
  <c r="A32" i="33"/>
  <c r="A30" i="33"/>
  <c r="AD33" i="47"/>
  <c r="AL9" i="46"/>
  <c r="P90" i="44"/>
  <c r="AF102" i="33"/>
  <c r="L18" i="41"/>
  <c r="N90" i="41"/>
  <c r="Z60" i="43"/>
  <c r="AR93" i="33"/>
  <c r="AJ36" i="33"/>
  <c r="S33" i="33"/>
  <c r="Y18" i="41"/>
  <c r="AD24" i="43"/>
  <c r="AM39" i="46"/>
  <c r="AO84" i="44"/>
  <c r="AB69" i="47"/>
  <c r="AP81" i="43"/>
  <c r="AD102" i="45"/>
  <c r="R102" i="44"/>
  <c r="AJ96" i="46"/>
  <c r="AE21" i="46"/>
  <c r="V57" i="43"/>
  <c r="AH87" i="44"/>
  <c r="V57" i="33"/>
  <c r="S75" i="43"/>
  <c r="AR66" i="44"/>
  <c r="K21" i="41"/>
  <c r="V36" i="47"/>
  <c r="S69" i="41"/>
  <c r="AO18" i="45"/>
  <c r="E27" i="33"/>
  <c r="AH99" i="33"/>
  <c r="A79" i="41"/>
  <c r="AK39" i="45"/>
  <c r="A49" i="41"/>
  <c r="R51" i="47"/>
  <c r="AO87" i="46"/>
  <c r="AF84" i="33"/>
  <c r="Q102" i="46"/>
  <c r="AG36" i="45"/>
  <c r="AO33" i="45"/>
  <c r="A94" i="41"/>
  <c r="AF27" i="44"/>
  <c r="N42" i="33"/>
  <c r="AD96" i="41"/>
  <c r="AU27" i="41"/>
  <c r="K84" i="33"/>
  <c r="AO21" i="44"/>
  <c r="Y84" i="33"/>
  <c r="V96" i="44"/>
  <c r="P63" i="33"/>
  <c r="R33" i="44"/>
  <c r="N78" i="33"/>
  <c r="R63" i="41"/>
  <c r="G60" i="33"/>
  <c r="P24" i="45"/>
  <c r="A88" i="44"/>
  <c r="AI75" i="46"/>
  <c r="U63" i="46"/>
  <c r="J51" i="45"/>
  <c r="AV81" i="47"/>
  <c r="AV33" i="47"/>
  <c r="S33" i="47"/>
  <c r="O60" i="45"/>
  <c r="N36" i="41"/>
  <c r="J27" i="44"/>
  <c r="AC81" i="46"/>
  <c r="W99" i="33"/>
  <c r="AB99" i="46"/>
  <c r="I39" i="43"/>
  <c r="AD9" i="43"/>
  <c r="AC69" i="43"/>
  <c r="AO27" i="33"/>
  <c r="J63" i="47"/>
  <c r="I96" i="47"/>
  <c r="K99" i="41"/>
  <c r="AE99" i="47"/>
  <c r="AD66" i="44"/>
  <c r="AP18" i="43"/>
  <c r="AR81" i="45"/>
  <c r="AI96" i="33"/>
  <c r="AL69" i="47"/>
  <c r="AG54" i="43"/>
  <c r="E33" i="33"/>
  <c r="AN24" i="33"/>
  <c r="T18" i="33"/>
  <c r="AB30" i="47"/>
  <c r="W102" i="45"/>
  <c r="AB72" i="41"/>
  <c r="AH66" i="47"/>
  <c r="E57" i="45"/>
  <c r="W75" i="44"/>
  <c r="AH87" i="41"/>
  <c r="AP78" i="33"/>
  <c r="AE15" i="47"/>
  <c r="AC33" i="33"/>
  <c r="O39" i="46"/>
  <c r="AQ87" i="47"/>
  <c r="U21" i="33"/>
  <c r="AE42" i="46"/>
  <c r="P93" i="43"/>
  <c r="A77" i="42"/>
  <c r="A75" i="42"/>
  <c r="AA78" i="33"/>
  <c r="AK69" i="43"/>
  <c r="AL51" i="41"/>
  <c r="Z96" i="41"/>
  <c r="E27" i="45"/>
  <c r="U63" i="44"/>
  <c r="A56" i="44"/>
  <c r="A54" i="44"/>
  <c r="AD36" i="45"/>
  <c r="J72" i="46"/>
  <c r="L93" i="41"/>
  <c r="A62" i="45"/>
  <c r="A60" i="45"/>
  <c r="AH9" i="41"/>
  <c r="J102" i="45"/>
  <c r="AI81" i="47"/>
  <c r="I66" i="46"/>
  <c r="K57" i="43"/>
  <c r="Q96" i="33"/>
  <c r="T42" i="47"/>
  <c r="N42" i="41"/>
  <c r="L90" i="46"/>
  <c r="O96" i="46"/>
  <c r="AI93" i="46"/>
  <c r="A63" i="43"/>
  <c r="A65" i="43"/>
  <c r="A54" i="42"/>
  <c r="A56" i="42"/>
  <c r="P90" i="41"/>
  <c r="AI15" i="41"/>
  <c r="AD57" i="44"/>
  <c r="T93" i="45"/>
  <c r="L21" i="41"/>
  <c r="AQ57" i="43"/>
  <c r="V66" i="43"/>
  <c r="O81" i="41"/>
  <c r="AG39" i="33"/>
  <c r="AN57" i="47"/>
  <c r="G84" i="33"/>
  <c r="AN18" i="41"/>
  <c r="AQ66" i="33"/>
  <c r="L93" i="45"/>
  <c r="AQ90" i="44"/>
  <c r="AM15" i="47"/>
  <c r="AH15" i="44"/>
  <c r="R27" i="33"/>
  <c r="P51" i="41"/>
  <c r="A55" i="43"/>
  <c r="AM21" i="45"/>
  <c r="AT57" i="43"/>
  <c r="AF15" i="44"/>
  <c r="AT24" i="43"/>
  <c r="I21" i="45"/>
  <c r="O36" i="45"/>
  <c r="AO39" i="41"/>
  <c r="AR99" i="44"/>
  <c r="AN30" i="46"/>
  <c r="AG42" i="41"/>
  <c r="AS99" i="46"/>
  <c r="X33" i="43"/>
  <c r="O51" i="43"/>
  <c r="N24" i="46"/>
  <c r="I87" i="46"/>
  <c r="AA90" i="33"/>
  <c r="R36" i="41"/>
  <c r="O9" i="44"/>
  <c r="AO42" i="45"/>
  <c r="AN75" i="44"/>
  <c r="X78" i="41"/>
  <c r="G96" i="33"/>
  <c r="P24" i="33"/>
  <c r="AO81" i="47"/>
  <c r="AR84" i="44"/>
  <c r="A35" i="46"/>
  <c r="A33" i="46"/>
  <c r="A35" i="45"/>
  <c r="A33" i="45"/>
  <c r="M24" i="33"/>
  <c r="AJ18" i="43"/>
  <c r="R96" i="33"/>
  <c r="AK45" i="43"/>
  <c r="AO27" i="45"/>
  <c r="O78" i="33"/>
  <c r="AD36" i="41"/>
  <c r="A78" i="33"/>
  <c r="A80" i="33"/>
  <c r="J90" i="33"/>
  <c r="AA102" i="43"/>
  <c r="A79" i="46"/>
  <c r="AS57" i="41"/>
  <c r="AT45" i="47"/>
  <c r="AN33" i="47"/>
  <c r="V93" i="33"/>
  <c r="AP84" i="46"/>
  <c r="R72" i="47"/>
  <c r="A69" i="46"/>
  <c r="A71" i="46"/>
  <c r="AP48" i="46"/>
  <c r="AK87" i="44"/>
  <c r="P63" i="44"/>
  <c r="AB24" i="43"/>
  <c r="A72" i="43"/>
  <c r="A74" i="43"/>
  <c r="X90" i="47"/>
  <c r="AE39" i="45"/>
  <c r="A100" i="45"/>
  <c r="A41" i="33"/>
  <c r="A39" i="33"/>
  <c r="AC93" i="45"/>
  <c r="AH81" i="33"/>
  <c r="AD45" i="43"/>
  <c r="AL66" i="41"/>
  <c r="T99" i="41"/>
  <c r="AK78" i="41"/>
  <c r="Y42" i="33"/>
  <c r="AS66" i="43"/>
  <c r="AT93" i="43"/>
  <c r="AM42" i="44"/>
  <c r="AH75" i="44"/>
  <c r="AO78" i="45"/>
  <c r="AA69" i="43"/>
  <c r="A47" i="44"/>
  <c r="A45" i="44"/>
  <c r="J42" i="44"/>
  <c r="AO66" i="44"/>
  <c r="AE87" i="41"/>
  <c r="AP78" i="44"/>
  <c r="AR9" i="47"/>
  <c r="AB48" i="45"/>
  <c r="AB18" i="47"/>
  <c r="J84" i="41"/>
  <c r="A89" i="43"/>
  <c r="A87" i="43"/>
  <c r="AF48" i="44"/>
  <c r="S63" i="44"/>
  <c r="AC102" i="45"/>
  <c r="AL48" i="46"/>
  <c r="H99" i="44"/>
  <c r="AE78" i="41"/>
  <c r="AC66" i="41"/>
  <c r="E87" i="44"/>
  <c r="AR87" i="46"/>
  <c r="A24" i="33"/>
  <c r="A26" i="33"/>
  <c r="Y84" i="43"/>
  <c r="U18" i="33"/>
  <c r="AM36" i="45"/>
  <c r="K96" i="33"/>
  <c r="M57" i="45"/>
  <c r="N33" i="46"/>
  <c r="W99" i="41"/>
  <c r="AL45" i="43"/>
  <c r="AR45" i="47"/>
  <c r="AA60" i="33"/>
  <c r="G18" i="45"/>
  <c r="M102" i="45"/>
  <c r="AI75" i="33"/>
  <c r="AP87" i="46"/>
  <c r="AR81" i="46"/>
  <c r="Z9" i="43"/>
  <c r="H102" i="44"/>
  <c r="W42" i="33"/>
  <c r="K18" i="44"/>
  <c r="A88" i="47"/>
  <c r="Z51" i="33"/>
  <c r="W69" i="46"/>
  <c r="AT51" i="46"/>
  <c r="AN99" i="47"/>
  <c r="O99" i="46"/>
  <c r="S9" i="33"/>
  <c r="T81" i="46"/>
  <c r="AL81" i="46"/>
  <c r="AF9" i="41"/>
  <c r="AM36" i="33"/>
  <c r="AV27" i="43"/>
  <c r="AM81" i="33"/>
  <c r="AJ42" i="33"/>
  <c r="AQ9" i="41"/>
  <c r="Q72" i="43"/>
  <c r="AI90" i="46"/>
  <c r="AC54" i="41"/>
  <c r="M69" i="33"/>
  <c r="O57" i="44"/>
  <c r="AV54" i="43"/>
  <c r="AO63" i="33"/>
  <c r="AG63" i="41"/>
  <c r="A58" i="33"/>
  <c r="N30" i="33"/>
  <c r="AB33" i="47"/>
  <c r="Q54" i="41"/>
  <c r="AC75" i="44"/>
  <c r="AU93" i="47"/>
  <c r="AF72" i="41"/>
  <c r="AR69" i="43"/>
  <c r="K15" i="46"/>
  <c r="AN30" i="41"/>
  <c r="A72" i="42"/>
  <c r="A74" i="42"/>
  <c r="AE90" i="44"/>
  <c r="I102" i="44"/>
  <c r="AA48" i="43"/>
  <c r="AN24" i="44"/>
  <c r="AQ63" i="45"/>
  <c r="U81" i="43"/>
  <c r="AA93" i="45"/>
  <c r="L63" i="46"/>
  <c r="Q33" i="41"/>
  <c r="AC54" i="47"/>
  <c r="AM57" i="33"/>
  <c r="AB24" i="47"/>
  <c r="AF39" i="41"/>
  <c r="P87" i="45"/>
  <c r="Y78" i="45"/>
  <c r="T30" i="33"/>
  <c r="AM69" i="41"/>
  <c r="U30" i="41"/>
  <c r="W63" i="33"/>
  <c r="S24" i="46"/>
  <c r="AO30" i="46"/>
  <c r="R72" i="44"/>
  <c r="E21" i="33"/>
  <c r="AK72" i="41"/>
  <c r="Y84" i="47"/>
  <c r="Z45" i="46"/>
  <c r="AU96" i="41"/>
  <c r="Q63" i="47"/>
  <c r="AH15" i="33"/>
  <c r="AP99" i="44"/>
  <c r="AP102" i="41"/>
  <c r="AU24" i="47"/>
  <c r="K66" i="41"/>
  <c r="AS84" i="47"/>
  <c r="AO93" i="44"/>
  <c r="J102" i="47"/>
  <c r="AU78" i="43"/>
  <c r="L33" i="47"/>
  <c r="AM90" i="46"/>
  <c r="U24" i="47"/>
  <c r="S96" i="47"/>
  <c r="Y66" i="46"/>
  <c r="I54" i="33"/>
  <c r="S63" i="43"/>
  <c r="AT90" i="46"/>
  <c r="AN33" i="43"/>
  <c r="U90" i="41"/>
  <c r="A47" i="45"/>
  <c r="A45" i="45"/>
  <c r="AB72" i="44"/>
  <c r="A64" i="45"/>
  <c r="AI90" i="44"/>
  <c r="K36" i="33"/>
  <c r="AH33" i="44"/>
  <c r="Z36" i="41"/>
  <c r="AJ90" i="46"/>
  <c r="AT93" i="46"/>
  <c r="AE24" i="43"/>
  <c r="AF75" i="45"/>
  <c r="AO93" i="46"/>
  <c r="AQ66" i="46"/>
  <c r="M24" i="41"/>
  <c r="S24" i="45"/>
  <c r="AB99" i="41"/>
  <c r="S45" i="47"/>
  <c r="AP51" i="46"/>
  <c r="S99" i="41"/>
  <c r="AC72" i="43"/>
  <c r="A25" i="47"/>
  <c r="A37" i="46"/>
  <c r="Q66" i="41"/>
  <c r="AJ66" i="47"/>
  <c r="AF78" i="47"/>
  <c r="Y87" i="43"/>
  <c r="AC78" i="43"/>
  <c r="AG39" i="45"/>
  <c r="I57" i="45"/>
  <c r="AU9" i="47"/>
  <c r="R69" i="33"/>
  <c r="AU21" i="47"/>
  <c r="E51" i="44"/>
  <c r="I27" i="33"/>
  <c r="A52" i="45"/>
  <c r="L18" i="33"/>
  <c r="AC21" i="46"/>
  <c r="AG69" i="44"/>
  <c r="W54" i="47"/>
  <c r="M81" i="46"/>
  <c r="V48" i="41"/>
  <c r="Z24" i="41"/>
  <c r="AU57" i="43"/>
  <c r="AG27" i="44"/>
  <c r="L27" i="45"/>
  <c r="AO45" i="46"/>
  <c r="X60" i="45"/>
  <c r="I81" i="45"/>
  <c r="I66" i="45"/>
  <c r="AV51" i="47"/>
  <c r="A25" i="43"/>
  <c r="F93" i="33"/>
  <c r="AB69" i="45"/>
  <c r="AG99" i="41"/>
  <c r="AQ78" i="46"/>
  <c r="E15" i="44"/>
  <c r="A97" i="41"/>
  <c r="Q87" i="44"/>
  <c r="AI33" i="43"/>
  <c r="V96" i="43"/>
  <c r="X36" i="45"/>
  <c r="Z39" i="45"/>
  <c r="Y93" i="41"/>
  <c r="AT93" i="47"/>
  <c r="Y93" i="44"/>
  <c r="L66" i="45"/>
  <c r="AO69" i="41"/>
  <c r="AH96" i="33"/>
  <c r="AM15" i="45"/>
  <c r="Z66" i="41"/>
  <c r="Z39" i="46"/>
  <c r="AA69" i="44"/>
  <c r="Z57" i="44"/>
  <c r="AR9" i="44"/>
  <c r="R84" i="45"/>
  <c r="S15" i="33"/>
  <c r="AK9" i="44"/>
  <c r="L45" i="47"/>
  <c r="AK54" i="45"/>
  <c r="AH30" i="33"/>
  <c r="AT57" i="47"/>
  <c r="K54" i="46"/>
  <c r="H18" i="45"/>
  <c r="J9" i="46"/>
  <c r="AI45" i="44"/>
  <c r="N54" i="44"/>
  <c r="AA63" i="41"/>
  <c r="F15" i="44"/>
  <c r="Q18" i="45"/>
  <c r="AR21" i="43"/>
  <c r="P75" i="47"/>
  <c r="AU72" i="43"/>
  <c r="M18" i="46"/>
  <c r="V51" i="46"/>
  <c r="A37" i="45"/>
  <c r="AQ75" i="46"/>
  <c r="AG27" i="41"/>
  <c r="E75" i="45"/>
  <c r="Z27" i="45"/>
  <c r="P54" i="41"/>
  <c r="AF102" i="41"/>
  <c r="L45" i="41"/>
  <c r="P93" i="33"/>
  <c r="AI21" i="41"/>
  <c r="Z87" i="43"/>
  <c r="X54" i="43"/>
  <c r="AI27" i="46"/>
  <c r="W24" i="33"/>
  <c r="AK99" i="45"/>
  <c r="A16" i="45"/>
  <c r="J9" i="45"/>
  <c r="AR39" i="43"/>
  <c r="AH90" i="43"/>
  <c r="AQ72" i="43"/>
  <c r="AK24" i="33"/>
  <c r="AI93" i="43"/>
  <c r="Z33" i="44"/>
  <c r="X54" i="41"/>
  <c r="AP87" i="41"/>
  <c r="AA51" i="43"/>
  <c r="W9" i="33"/>
  <c r="V84" i="45"/>
  <c r="O24" i="44"/>
  <c r="N21" i="44"/>
  <c r="V75" i="41"/>
  <c r="AQ96" i="46"/>
  <c r="AS27" i="46"/>
  <c r="AE60" i="44"/>
  <c r="AA45" i="46"/>
  <c r="K57" i="41"/>
  <c r="J33" i="44"/>
  <c r="R90" i="43"/>
  <c r="Y42" i="41"/>
  <c r="N66" i="46"/>
  <c r="AO42" i="47"/>
  <c r="H78" i="44"/>
  <c r="AI30" i="33"/>
  <c r="X18" i="45"/>
  <c r="L9" i="46"/>
  <c r="AF57" i="43"/>
  <c r="AM75" i="41"/>
  <c r="U90" i="44"/>
  <c r="Z9" i="41"/>
  <c r="U60" i="44"/>
  <c r="S102" i="41"/>
  <c r="AC51" i="46"/>
  <c r="AR27" i="33"/>
  <c r="AD57" i="33"/>
  <c r="AK15" i="33"/>
  <c r="AP69" i="47"/>
  <c r="AM90" i="33"/>
  <c r="N96" i="41"/>
  <c r="S21" i="45"/>
  <c r="Q27" i="45"/>
  <c r="M81" i="45"/>
  <c r="O33" i="46"/>
  <c r="R57" i="33"/>
  <c r="U36" i="46"/>
  <c r="AJ78" i="33"/>
  <c r="G90" i="33"/>
  <c r="AQ57" i="46"/>
  <c r="L9" i="44"/>
  <c r="T66" i="45"/>
  <c r="N81" i="46"/>
  <c r="H63" i="33"/>
  <c r="AD60" i="43"/>
  <c r="R93" i="41"/>
  <c r="U39" i="45"/>
  <c r="X9" i="43"/>
  <c r="AL39" i="41"/>
  <c r="AJ102" i="43"/>
  <c r="K78" i="41"/>
  <c r="AE21" i="44"/>
  <c r="AS69" i="41"/>
  <c r="AL15" i="46"/>
  <c r="R9" i="43"/>
  <c r="X54" i="46"/>
  <c r="AE66" i="43"/>
  <c r="AA102" i="41"/>
  <c r="W9" i="45"/>
  <c r="AB84" i="43"/>
  <c r="I90" i="45"/>
  <c r="J18" i="46"/>
  <c r="AA66" i="45"/>
  <c r="X57" i="41"/>
  <c r="O39" i="41"/>
  <c r="AM96" i="33"/>
  <c r="I33" i="44"/>
  <c r="AB90" i="44"/>
  <c r="AO84" i="41"/>
  <c r="F75" i="33"/>
  <c r="AM60" i="45"/>
  <c r="AA99" i="43"/>
  <c r="Q9" i="33"/>
  <c r="R102" i="33"/>
  <c r="AO18" i="44"/>
  <c r="AR33" i="43"/>
  <c r="J51" i="47"/>
  <c r="T54" i="47"/>
  <c r="Z93" i="43"/>
  <c r="S90" i="44"/>
  <c r="O69" i="41"/>
  <c r="S36" i="33"/>
  <c r="AQ18" i="41"/>
  <c r="AK30" i="33"/>
  <c r="M87" i="45"/>
  <c r="AQ30" i="43"/>
  <c r="AT21" i="43"/>
  <c r="AB69" i="43"/>
  <c r="AB78" i="45"/>
  <c r="AC66" i="44"/>
  <c r="A82" i="47"/>
  <c r="H27" i="33"/>
  <c r="O54" i="43"/>
  <c r="AJ90" i="44"/>
  <c r="Y90" i="47"/>
  <c r="O66" i="45"/>
  <c r="K18" i="47"/>
  <c r="A37" i="47"/>
  <c r="P33" i="41"/>
  <c r="O84" i="43"/>
  <c r="X36" i="47"/>
  <c r="K99" i="47"/>
  <c r="AV96" i="43"/>
  <c r="AB102" i="41"/>
  <c r="AP15" i="43"/>
  <c r="AO63" i="44"/>
  <c r="V81" i="33"/>
  <c r="P21" i="44"/>
  <c r="S24" i="43"/>
  <c r="Y42" i="46"/>
  <c r="L69" i="46"/>
  <c r="AS24" i="43"/>
  <c r="AA48" i="46"/>
  <c r="V45" i="47"/>
  <c r="N60" i="43"/>
  <c r="AP72" i="43"/>
  <c r="AB39" i="47"/>
  <c r="AN45" i="44"/>
  <c r="AJ30" i="33"/>
  <c r="AF90" i="33"/>
  <c r="AT33" i="43"/>
  <c r="J15" i="46"/>
  <c r="AL99" i="41"/>
  <c r="H60" i="44"/>
  <c r="A29" i="43"/>
  <c r="A27" i="43"/>
  <c r="A29" i="46"/>
  <c r="A27" i="46"/>
  <c r="A29" i="41"/>
  <c r="A27" i="41"/>
  <c r="A27" i="44"/>
  <c r="A29" i="44"/>
  <c r="A29" i="47"/>
  <c r="A27" i="47"/>
  <c r="A27" i="42"/>
  <c r="A29" i="42"/>
  <c r="A27" i="45"/>
  <c r="A29" i="45"/>
  <c r="A27" i="33"/>
  <c r="A29" i="33"/>
  <c r="A86" i="46" l="1"/>
  <c r="A21" i="44"/>
  <c r="A77" i="46"/>
  <c r="A48" i="33"/>
  <c r="A66" i="45"/>
  <c r="A36" i="47"/>
  <c r="A38" i="47"/>
  <c r="A18" i="46"/>
  <c r="A20" i="46"/>
  <c r="A17" i="45"/>
  <c r="A15" i="45"/>
  <c r="A95" i="41"/>
  <c r="A93" i="41"/>
  <c r="A33" i="41"/>
  <c r="A35" i="41"/>
  <c r="A81" i="47"/>
  <c r="A83" i="47"/>
  <c r="A78" i="46"/>
  <c r="A80" i="46"/>
  <c r="A78" i="41"/>
  <c r="A80" i="41"/>
  <c r="A80" i="43"/>
  <c r="A78" i="43"/>
  <c r="A38" i="42"/>
  <c r="A36" i="42"/>
  <c r="A30" i="47"/>
  <c r="A32" i="47"/>
  <c r="A71" i="47"/>
  <c r="A69" i="47"/>
  <c r="A57" i="46"/>
  <c r="A59" i="46"/>
  <c r="A77" i="41"/>
  <c r="A75" i="41"/>
  <c r="A87" i="45"/>
  <c r="A89" i="45"/>
  <c r="A47" i="33"/>
  <c r="A45" i="33"/>
  <c r="A15" i="47"/>
  <c r="A17" i="47"/>
  <c r="A41" i="45"/>
  <c r="A39" i="45"/>
  <c r="A96" i="44"/>
  <c r="A98" i="44"/>
  <c r="A84" i="44"/>
  <c r="A86" i="44"/>
  <c r="A18" i="44"/>
  <c r="A20" i="44"/>
  <c r="A62" i="33"/>
  <c r="A60" i="33"/>
  <c r="A30" i="43"/>
  <c r="A32" i="43"/>
  <c r="A90" i="41"/>
  <c r="A92" i="41"/>
  <c r="A50" i="42"/>
  <c r="A48" i="42"/>
  <c r="A41" i="47"/>
  <c r="A39" i="47"/>
  <c r="A92" i="47"/>
  <c r="A90" i="47"/>
  <c r="A83" i="41"/>
  <c r="A81" i="41"/>
  <c r="A72" i="46"/>
  <c r="A74" i="46"/>
  <c r="A38" i="44"/>
  <c r="A36" i="44"/>
  <c r="A32" i="42"/>
  <c r="A30" i="42"/>
  <c r="A90" i="43"/>
  <c r="A92" i="43"/>
  <c r="A71" i="44"/>
  <c r="A69" i="44"/>
  <c r="A24" i="46"/>
  <c r="A26" i="46"/>
  <c r="A68" i="43"/>
  <c r="A66" i="43"/>
  <c r="A50" i="41"/>
  <c r="A48" i="41"/>
  <c r="A42" i="46"/>
  <c r="A44" i="46"/>
  <c r="A42" i="43"/>
  <c r="A44" i="43"/>
  <c r="A26" i="43"/>
  <c r="A24" i="43"/>
  <c r="A38" i="46"/>
  <c r="A36" i="46"/>
  <c r="A65" i="45"/>
  <c r="A63" i="45"/>
  <c r="A18" i="43"/>
  <c r="A20" i="43"/>
  <c r="A48" i="46"/>
  <c r="A50" i="46"/>
  <c r="A92" i="46"/>
  <c r="A90" i="46"/>
  <c r="A72" i="41"/>
  <c r="A74" i="41"/>
  <c r="A101" i="43"/>
  <c r="A99" i="43"/>
  <c r="A45" i="43"/>
  <c r="A47" i="43"/>
  <c r="A72" i="33"/>
  <c r="A74" i="33"/>
  <c r="A68" i="33"/>
  <c r="A66" i="33"/>
  <c r="A48" i="43"/>
  <c r="A50" i="43"/>
  <c r="A59" i="43"/>
  <c r="A57" i="43"/>
  <c r="A57" i="41"/>
  <c r="A59" i="41"/>
  <c r="A15" i="42"/>
  <c r="A17" i="42"/>
  <c r="A24" i="44"/>
  <c r="A26" i="44"/>
  <c r="A83" i="42"/>
  <c r="A81" i="42"/>
  <c r="A45" i="46"/>
  <c r="A47" i="46"/>
  <c r="A36" i="41"/>
  <c r="A38" i="41"/>
  <c r="A102" i="43"/>
  <c r="A104" i="43"/>
  <c r="A104" i="47"/>
  <c r="A102" i="47"/>
  <c r="A83" i="46"/>
  <c r="A81" i="46"/>
  <c r="A87" i="46"/>
  <c r="A89" i="46"/>
  <c r="A30" i="46"/>
  <c r="A32" i="46"/>
  <c r="A59" i="33"/>
  <c r="A57" i="33"/>
  <c r="A99" i="45"/>
  <c r="A101" i="45"/>
  <c r="A65" i="44"/>
  <c r="A63" i="44"/>
  <c r="A81" i="33"/>
  <c r="A83" i="33"/>
  <c r="A93" i="44"/>
  <c r="A95" i="44"/>
  <c r="A104" i="41"/>
  <c r="A102" i="41"/>
  <c r="A65" i="46"/>
  <c r="A63" i="46"/>
  <c r="A53" i="46"/>
  <c r="A51" i="46"/>
  <c r="A57" i="42"/>
  <c r="A59" i="42"/>
  <c r="A54" i="47"/>
  <c r="A56" i="47"/>
  <c r="A102" i="46"/>
  <c r="A104" i="46"/>
  <c r="A36" i="45"/>
  <c r="A38" i="45"/>
  <c r="A95" i="47"/>
  <c r="A93" i="47"/>
  <c r="A15" i="44"/>
  <c r="A17" i="44"/>
  <c r="A26" i="42"/>
  <c r="A24" i="42"/>
  <c r="A75" i="45"/>
  <c r="A77" i="45"/>
  <c r="A47" i="42"/>
  <c r="A45" i="42"/>
  <c r="A96" i="41"/>
  <c r="A98" i="41"/>
  <c r="A53" i="45"/>
  <c r="A51" i="45"/>
  <c r="A87" i="47"/>
  <c r="A89" i="47"/>
  <c r="A56" i="43"/>
  <c r="A54" i="43"/>
  <c r="A98" i="42"/>
  <c r="A96" i="42"/>
  <c r="A68" i="47"/>
  <c r="A66" i="47"/>
  <c r="A87" i="41"/>
  <c r="A89" i="41"/>
  <c r="A26" i="41"/>
  <c r="A24" i="41"/>
  <c r="A18" i="42"/>
  <c r="A20" i="42"/>
  <c r="A72" i="45"/>
  <c r="A74" i="45"/>
  <c r="A32" i="45"/>
  <c r="A30" i="45"/>
  <c r="A99" i="42"/>
  <c r="A101" i="42"/>
  <c r="A66" i="41"/>
  <c r="A68" i="41"/>
  <c r="A54" i="46"/>
  <c r="A56" i="46"/>
  <c r="A17" i="41"/>
  <c r="A15" i="41"/>
  <c r="A30" i="41"/>
  <c r="A32" i="41"/>
  <c r="A89" i="44"/>
  <c r="A87" i="44"/>
  <c r="A24" i="47"/>
  <c r="A26" i="47"/>
  <c r="A80" i="47"/>
  <c r="A78" i="47"/>
  <c r="A84" i="43"/>
  <c r="A86" i="43"/>
  <c r="A90" i="42"/>
  <c r="A92" i="42"/>
  <c r="A75" i="44"/>
  <c r="A77" i="44"/>
  <c r="A63" i="47"/>
  <c r="A65" i="47"/>
  <c r="A23" i="42"/>
  <c r="A21" i="42"/>
  <c r="A102" i="44"/>
  <c r="A104" i="44"/>
  <c r="A44" i="47"/>
  <c r="A42" i="47"/>
  <c r="A35" i="43"/>
  <c r="A33" i="43"/>
  <c r="A42" i="33"/>
  <c r="A44" i="33"/>
  <c r="A60" i="43"/>
  <c r="A62" i="43"/>
  <c r="A24" i="45"/>
  <c r="A26" i="45"/>
  <c r="A99" i="47"/>
  <c r="A101" i="47"/>
</calcChain>
</file>

<file path=xl/comments1.xml><?xml version="1.0" encoding="utf-8"?>
<comments xmlns="http://schemas.openxmlformats.org/spreadsheetml/2006/main">
  <authors>
    <author>JF</author>
  </authors>
  <commentList>
    <comment ref="C8" authorId="0" shapeId="0">
      <text>
        <r>
          <rPr>
            <b/>
            <sz val="9"/>
            <color indexed="81"/>
            <rFont val="Tahoma"/>
            <family val="2"/>
          </rPr>
          <t>Nº de ids diferentes</t>
        </r>
      </text>
    </comment>
    <comment ref="D8" authorId="0" shapeId="0">
      <text>
        <r>
          <rPr>
            <b/>
            <sz val="9"/>
            <color indexed="81"/>
            <rFont val="Tahoma"/>
            <family val="2"/>
          </rPr>
          <t>nº de SC diferentes dentro del periodo de referencia de la Hoja DATOS</t>
        </r>
      </text>
    </comment>
    <comment ref="C14" authorId="0" shapeId="0">
      <text>
        <r>
          <rPr>
            <b/>
            <sz val="9"/>
            <color indexed="81"/>
            <rFont val="Tahoma"/>
            <family val="2"/>
          </rPr>
          <t>Nº de ids diferentes</t>
        </r>
      </text>
    </comment>
    <comment ref="D14" authorId="0" shapeId="0">
      <text>
        <r>
          <rPr>
            <b/>
            <sz val="9"/>
            <color indexed="81"/>
            <rFont val="Tahoma"/>
            <family val="2"/>
          </rPr>
          <t>nº de SC diferentes dentro del periodo de referencia (nº de filas) de la Hoja DATOS</t>
        </r>
      </text>
    </comment>
  </commentList>
</comments>
</file>

<file path=xl/comments2.xml><?xml version="1.0" encoding="utf-8"?>
<comments xmlns="http://schemas.openxmlformats.org/spreadsheetml/2006/main">
  <authors>
    <author>JF</author>
  </authors>
  <commentList>
    <comment ref="C8" authorId="0" shapeId="0">
      <text>
        <r>
          <rPr>
            <b/>
            <sz val="9"/>
            <color indexed="81"/>
            <rFont val="Tahoma"/>
            <family val="2"/>
          </rPr>
          <t>Nº de ids diferentes</t>
        </r>
      </text>
    </comment>
    <comment ref="D8" authorId="0" shapeId="0">
      <text>
        <r>
          <rPr>
            <b/>
            <sz val="9"/>
            <color indexed="81"/>
            <rFont val="Tahoma"/>
            <family val="2"/>
          </rPr>
          <t>nº de SC diferentes dentro del periodo de referencia de la Hoja DATOS</t>
        </r>
      </text>
    </comment>
    <comment ref="C14" authorId="0" shapeId="0">
      <text>
        <r>
          <rPr>
            <b/>
            <sz val="9"/>
            <color indexed="81"/>
            <rFont val="Tahoma"/>
            <family val="2"/>
          </rPr>
          <t>Nº de ids diferentes</t>
        </r>
      </text>
    </comment>
    <comment ref="D14" authorId="0" shapeId="0">
      <text>
        <r>
          <rPr>
            <b/>
            <sz val="9"/>
            <color indexed="81"/>
            <rFont val="Tahoma"/>
            <family val="2"/>
          </rPr>
          <t>nº de SC diferentes dentro del periodo de referencia (nº de filas) de la Hoja DATOS</t>
        </r>
      </text>
    </comment>
  </commentList>
</comments>
</file>

<file path=xl/comments3.xml><?xml version="1.0" encoding="utf-8"?>
<comments xmlns="http://schemas.openxmlformats.org/spreadsheetml/2006/main">
  <authors>
    <author>JF</author>
  </authors>
  <commentList>
    <comment ref="C8" authorId="0" shapeId="0">
      <text>
        <r>
          <rPr>
            <b/>
            <sz val="9"/>
            <color indexed="81"/>
            <rFont val="Tahoma"/>
            <family val="2"/>
          </rPr>
          <t>Nº de ids diferentes</t>
        </r>
      </text>
    </comment>
    <comment ref="D8" authorId="0" shapeId="0">
      <text>
        <r>
          <rPr>
            <b/>
            <sz val="9"/>
            <color indexed="81"/>
            <rFont val="Tahoma"/>
            <family val="2"/>
          </rPr>
          <t>nº de SC diferentes dentro del periodo de referencia de la Hoja DATOS</t>
        </r>
      </text>
    </comment>
    <comment ref="H8" authorId="0" shapeId="0">
      <text>
        <r>
          <rPr>
            <b/>
            <sz val="9"/>
            <color indexed="81"/>
            <rFont val="Tahoma"/>
            <family val="2"/>
          </rPr>
          <t>nº de SC que son objeto de Equiparación (nº de SC que no son al 100% de jornada ni duran el 100% del Periodo de Referencia)</t>
        </r>
      </text>
    </comment>
    <comment ref="C14" authorId="0" shapeId="0">
      <text>
        <r>
          <rPr>
            <b/>
            <sz val="9"/>
            <color indexed="81"/>
            <rFont val="Tahoma"/>
            <family val="2"/>
          </rPr>
          <t>Nº de ids diferentes</t>
        </r>
      </text>
    </comment>
    <comment ref="D14" authorId="0" shapeId="0">
      <text>
        <r>
          <rPr>
            <b/>
            <sz val="9"/>
            <color indexed="81"/>
            <rFont val="Tahoma"/>
            <family val="2"/>
          </rPr>
          <t>nº de SC diferentes dentro del periodo de referencia (nº de filas) de la Hoja DATOS</t>
        </r>
      </text>
    </comment>
    <comment ref="H14" authorId="0" shapeId="0">
      <text>
        <r>
          <rPr>
            <b/>
            <sz val="9"/>
            <color indexed="81"/>
            <rFont val="Tahoma"/>
            <family val="2"/>
          </rPr>
          <t>nº de SC que son objeto de Equiparación (nº de SC que no son al 100% de jornada ni duran el 100% del Periodo de Referencia)</t>
        </r>
      </text>
    </comment>
  </commentList>
</comments>
</file>

<file path=xl/comments4.xml><?xml version="1.0" encoding="utf-8"?>
<comments xmlns="http://schemas.openxmlformats.org/spreadsheetml/2006/main">
  <authors>
    <author>JF</author>
  </authors>
  <commentList>
    <comment ref="C8" authorId="0" shapeId="0">
      <text>
        <r>
          <rPr>
            <b/>
            <sz val="9"/>
            <color indexed="81"/>
            <rFont val="Tahoma"/>
            <family val="2"/>
          </rPr>
          <t>Nº de ids diferentes</t>
        </r>
      </text>
    </comment>
    <comment ref="D8" authorId="0" shapeId="0">
      <text>
        <r>
          <rPr>
            <b/>
            <sz val="9"/>
            <color indexed="81"/>
            <rFont val="Tahoma"/>
            <family val="2"/>
          </rPr>
          <t>nº de SC diferentes dentro del periodo de referencia de la Hoja DATOS</t>
        </r>
      </text>
    </comment>
    <comment ref="H8" authorId="0" shapeId="0">
      <text>
        <r>
          <rPr>
            <b/>
            <sz val="9"/>
            <color indexed="81"/>
            <rFont val="Tahoma"/>
            <family val="2"/>
          </rPr>
          <t>nº de SC que son objeto de Equiparación (nº de SC que no son al 100% de jornada ni duran el 100% del Periodo de Referencia)</t>
        </r>
      </text>
    </comment>
    <comment ref="C14" authorId="0" shapeId="0">
      <text>
        <r>
          <rPr>
            <b/>
            <sz val="9"/>
            <color indexed="81"/>
            <rFont val="Tahoma"/>
            <family val="2"/>
          </rPr>
          <t>Nº de ids diferentes</t>
        </r>
      </text>
    </comment>
    <comment ref="D14" authorId="0" shapeId="0">
      <text>
        <r>
          <rPr>
            <b/>
            <sz val="9"/>
            <color indexed="81"/>
            <rFont val="Tahoma"/>
            <family val="2"/>
          </rPr>
          <t>nº de SC diferentes dentro del periodo de referencia (nº de filas) de la Hoja DATOS</t>
        </r>
      </text>
    </comment>
    <comment ref="H14" authorId="0" shapeId="0">
      <text>
        <r>
          <rPr>
            <b/>
            <sz val="9"/>
            <color indexed="81"/>
            <rFont val="Tahoma"/>
            <family val="2"/>
          </rPr>
          <t>nº de SC que son objeto de Equiparación (nº de SC que no son al 100% de jornada ni duran el 100% del Periodo de Referencia)</t>
        </r>
      </text>
    </comment>
  </commentList>
</comments>
</file>

<file path=xl/comments5.xml><?xml version="1.0" encoding="utf-8"?>
<comments xmlns="http://schemas.openxmlformats.org/spreadsheetml/2006/main">
  <authors>
    <author>JF</author>
  </authors>
  <commentList>
    <comment ref="C8" authorId="0" shapeId="0">
      <text>
        <r>
          <rPr>
            <b/>
            <sz val="9"/>
            <color indexed="81"/>
            <rFont val="Tahoma"/>
            <family val="2"/>
          </rPr>
          <t>Nº de ids diferentes</t>
        </r>
      </text>
    </comment>
    <comment ref="D8" authorId="0" shapeId="0">
      <text>
        <r>
          <rPr>
            <b/>
            <sz val="9"/>
            <color indexed="81"/>
            <rFont val="Tahoma"/>
            <family val="2"/>
          </rPr>
          <t>nº de SC diferentes dentro del periodo de referencia de la Hoja DATOS</t>
        </r>
      </text>
    </comment>
    <comment ref="C14" authorId="0" shapeId="0">
      <text>
        <r>
          <rPr>
            <b/>
            <sz val="9"/>
            <color indexed="81"/>
            <rFont val="Tahoma"/>
            <family val="2"/>
          </rPr>
          <t>Nº de ids diferentes</t>
        </r>
      </text>
    </comment>
    <comment ref="D14" authorId="0" shapeId="0">
      <text>
        <r>
          <rPr>
            <b/>
            <sz val="9"/>
            <color indexed="81"/>
            <rFont val="Tahoma"/>
            <family val="2"/>
          </rPr>
          <t>nº de SC diferentes dentro del periodo de referencia (nº de filas) de la Hoja DATOS</t>
        </r>
      </text>
    </comment>
  </commentList>
</comments>
</file>

<file path=xl/comments6.xml><?xml version="1.0" encoding="utf-8"?>
<comments xmlns="http://schemas.openxmlformats.org/spreadsheetml/2006/main">
  <authors>
    <author>JF</author>
  </authors>
  <commentList>
    <comment ref="C8" authorId="0" shapeId="0">
      <text>
        <r>
          <rPr>
            <b/>
            <sz val="9"/>
            <color indexed="81"/>
            <rFont val="Tahoma"/>
            <family val="2"/>
          </rPr>
          <t>Nº de ids diferentes</t>
        </r>
      </text>
    </comment>
    <comment ref="D8" authorId="0" shapeId="0">
      <text>
        <r>
          <rPr>
            <b/>
            <sz val="9"/>
            <color indexed="81"/>
            <rFont val="Tahoma"/>
            <family val="2"/>
          </rPr>
          <t>nº de SC diferentes dentro del periodo de referencia de la Hoja DATOS</t>
        </r>
      </text>
    </comment>
    <comment ref="C14" authorId="0" shapeId="0">
      <text>
        <r>
          <rPr>
            <b/>
            <sz val="9"/>
            <color indexed="81"/>
            <rFont val="Tahoma"/>
            <family val="2"/>
          </rPr>
          <t>Nº de ids diferentes</t>
        </r>
      </text>
    </comment>
    <comment ref="D14" authorId="0" shapeId="0">
      <text>
        <r>
          <rPr>
            <b/>
            <sz val="9"/>
            <color indexed="81"/>
            <rFont val="Tahoma"/>
            <family val="2"/>
          </rPr>
          <t>nº de SC diferentes dentro del periodo de referencia (nº de filas) de la Hoja DATOS</t>
        </r>
      </text>
    </comment>
  </commentList>
</comments>
</file>

<file path=xl/comments7.xml><?xml version="1.0" encoding="utf-8"?>
<comments xmlns="http://schemas.openxmlformats.org/spreadsheetml/2006/main">
  <authors>
    <author>JF</author>
  </authors>
  <commentList>
    <comment ref="C8" authorId="0" shapeId="0">
      <text>
        <r>
          <rPr>
            <b/>
            <sz val="9"/>
            <color indexed="81"/>
            <rFont val="Tahoma"/>
            <family val="2"/>
          </rPr>
          <t>Nº de ids diferentes</t>
        </r>
      </text>
    </comment>
    <comment ref="D8" authorId="0" shapeId="0">
      <text>
        <r>
          <rPr>
            <b/>
            <sz val="9"/>
            <color indexed="81"/>
            <rFont val="Tahoma"/>
            <family val="2"/>
          </rPr>
          <t>nº de SC diferentes dentro del periodo de referencia de la Hoja DATOS</t>
        </r>
      </text>
    </comment>
    <comment ref="H8" authorId="0" shapeId="0">
      <text>
        <r>
          <rPr>
            <b/>
            <sz val="9"/>
            <color indexed="81"/>
            <rFont val="Tahoma"/>
            <family val="2"/>
          </rPr>
          <t>nº de SC que son objeto de Equiparación (nº de SC que no son al 100% de jornada ni duran el 100% del Periodo de Referencia)</t>
        </r>
      </text>
    </comment>
    <comment ref="C14" authorId="0" shapeId="0">
      <text>
        <r>
          <rPr>
            <b/>
            <sz val="9"/>
            <color indexed="81"/>
            <rFont val="Tahoma"/>
            <family val="2"/>
          </rPr>
          <t>Nº de ids diferentes</t>
        </r>
      </text>
    </comment>
    <comment ref="D14" authorId="0" shapeId="0">
      <text>
        <r>
          <rPr>
            <b/>
            <sz val="9"/>
            <color indexed="81"/>
            <rFont val="Tahoma"/>
            <family val="2"/>
          </rPr>
          <t>nº de SC diferentes dentro del periodo de referencia (nº de filas) de la Hoja DATOS</t>
        </r>
      </text>
    </comment>
    <comment ref="H14" authorId="0" shapeId="0">
      <text>
        <r>
          <rPr>
            <b/>
            <sz val="9"/>
            <color indexed="81"/>
            <rFont val="Tahoma"/>
            <family val="2"/>
          </rPr>
          <t>nº de SC que son objeto de Equiparación (nº de SC que no son al 100% de jornada ni duran el 100% del Periodo de Referencia)</t>
        </r>
      </text>
    </comment>
  </commentList>
</comments>
</file>

<file path=xl/comments8.xml><?xml version="1.0" encoding="utf-8"?>
<comments xmlns="http://schemas.openxmlformats.org/spreadsheetml/2006/main">
  <authors>
    <author>JF</author>
  </authors>
  <commentList>
    <comment ref="C8" authorId="0" shapeId="0">
      <text>
        <r>
          <rPr>
            <b/>
            <sz val="9"/>
            <color indexed="81"/>
            <rFont val="Tahoma"/>
            <family val="2"/>
          </rPr>
          <t>Nº de ids diferentes</t>
        </r>
      </text>
    </comment>
    <comment ref="D8" authorId="0" shapeId="0">
      <text>
        <r>
          <rPr>
            <b/>
            <sz val="9"/>
            <color indexed="81"/>
            <rFont val="Tahoma"/>
            <family val="2"/>
          </rPr>
          <t>nº de SC diferentes dentro del periodo de referencia de la Hoja DATOS</t>
        </r>
      </text>
    </comment>
    <comment ref="H8" authorId="0" shapeId="0">
      <text>
        <r>
          <rPr>
            <b/>
            <sz val="9"/>
            <color indexed="81"/>
            <rFont val="Tahoma"/>
            <family val="2"/>
          </rPr>
          <t>nº de SC que son objeto de Equiparación (nº de SC que no son al 100% de jornada ni duran el 100% del Periodo de Referencia)</t>
        </r>
      </text>
    </comment>
    <comment ref="C14" authorId="0" shapeId="0">
      <text>
        <r>
          <rPr>
            <b/>
            <sz val="9"/>
            <color indexed="81"/>
            <rFont val="Tahoma"/>
            <family val="2"/>
          </rPr>
          <t>Nº de ids diferentes</t>
        </r>
      </text>
    </comment>
    <comment ref="D14" authorId="0" shapeId="0">
      <text>
        <r>
          <rPr>
            <b/>
            <sz val="9"/>
            <color indexed="81"/>
            <rFont val="Tahoma"/>
            <family val="2"/>
          </rPr>
          <t>nº de SC diferentes dentro del periodo de referencia (nº de filas) de la Hoja DATOS</t>
        </r>
      </text>
    </comment>
    <comment ref="H14" authorId="0" shapeId="0">
      <text>
        <r>
          <rPr>
            <b/>
            <sz val="9"/>
            <color indexed="81"/>
            <rFont val="Tahoma"/>
            <family val="2"/>
          </rPr>
          <t>nº de SC que son objeto de Equiparación (nº de SC que no son al 100% de jornada ni duran el 100% del Periodo de Referencia)</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<sst xmlns="http://schemas.openxmlformats.org/spreadsheetml/2006/main" count="1663" uniqueCount="376">
  <si>
    <t>id</t>
  </si>
  <si>
    <t>Sexo</t>
  </si>
  <si>
    <t>Fecha Nacimiento</t>
  </si>
  <si>
    <t>Nivel de Estudios</t>
  </si>
  <si>
    <t>Situación Familiar</t>
  </si>
  <si>
    <t>Hijos/as</t>
  </si>
  <si>
    <t>Fecha de Contratación</t>
  </si>
  <si>
    <t>Fecha fin contrato</t>
  </si>
  <si>
    <t>Clave de Contrato</t>
  </si>
  <si>
    <t>% de jornada</t>
  </si>
  <si>
    <t>Grupo profesional</t>
  </si>
  <si>
    <t>Categoría profesional</t>
  </si>
  <si>
    <t>Convenio/Área</t>
  </si>
  <si>
    <t>Descripción</t>
  </si>
  <si>
    <t>Tipo</t>
  </si>
  <si>
    <t>Valor</t>
  </si>
  <si>
    <t>Nombre</t>
  </si>
  <si>
    <t>Retrib</t>
  </si>
  <si>
    <t>Dinero</t>
  </si>
  <si>
    <t>En especie</t>
  </si>
  <si>
    <t>Grupo de Cotización Seg.Social.</t>
  </si>
  <si>
    <t>Jornada</t>
  </si>
  <si>
    <t>Contrato</t>
  </si>
  <si>
    <t>INDEFINIDO TIEMPO COMPLETO – ORDINARIO</t>
  </si>
  <si>
    <t>Completa</t>
  </si>
  <si>
    <t>Indefinido</t>
  </si>
  <si>
    <t>INDEFINIDO TIEMPO COMPLETO – FOMENTO CONTRATACIÓN INDEFINIDA/EMPLEO ESTABLE  TRANSFORMACIÓN CONTRATO TEMPORAL</t>
  </si>
  <si>
    <t>INDEFINIDO TIEMPO COMPLETO - DISCAPACITADOS</t>
  </si>
  <si>
    <t>INDEFINIDO TIEMPO COMPLETO – DISCAPACITADOS TRANSFORMACIÓN CONTRATO TEMPORAL.</t>
  </si>
  <si>
    <t>INDEFINIDO TIEMPO COMPLETO – FOMENTO CONTRATACIÓN INDEFINIDA/EMPLEO ESTABLE INICIAL</t>
  </si>
  <si>
    <t>INDEFINIDO TIEMPO COMPLETO – TRANSFORMACIÓN CONTRATO TEMPORAL.</t>
  </si>
  <si>
    <t>INDEFINIDO TIEMPO PARCIAL – ORDINARIO</t>
  </si>
  <si>
    <t>Parcial</t>
  </si>
  <si>
    <t>INDEFINIDO TIEMPO PARCIAL – FOMENTO CONTRATACIÓN INDEFINIDA/EMPLEO ESTABLE TRANSFORMACIÓN CONTRATO TEMPORAL</t>
  </si>
  <si>
    <t>INDEFINIDO TIEMPO PARCIAL - DISCAPACITADOS</t>
  </si>
  <si>
    <t>INDEFINIDO TIEMPO PARCIAL – DISCAPACITADOS TRANSFORMACIÓN CONTRATO TEMPORAL.</t>
  </si>
  <si>
    <t>INDEFINIDO TIEMPO PARCIAL – FOMENTO CONTRATACIÓN INDEFINIDA/EMPLEO ESTABLE INICIAL</t>
  </si>
  <si>
    <t>INDEFINIDO TIEMPO PARCIAL – TRANSFORMACIÓN CONTRATO TEMPORAL.</t>
  </si>
  <si>
    <t>INDEFINIDO FIJO/DISCONTINUO</t>
  </si>
  <si>
    <t>N.D</t>
  </si>
  <si>
    <t>Fijo discontinuo</t>
  </si>
  <si>
    <t>INDEFINIDO FIJO/DISCONTINUO – FOMENTO CONTRATACIÓN INDEFINIDA/EMPLEO ESTABLE TRANSFORMACIÓN CONTRATO TEMPORAL</t>
  </si>
  <si>
    <t>INDEFINIDO FIJO/DISCONTINUO - DISCAPACITADOS</t>
  </si>
  <si>
    <t xml:space="preserve">INDEFINIDO FIJO/DISCONTINUO – DISCAPACITADO. TRANSFORMACION </t>
  </si>
  <si>
    <t>INDEFINIDO FIJO/DISCONTINUO – FOMENTO CONTRATACIÓN INDEFINIDA/EMPLEO ESTABLE INICIAL</t>
  </si>
  <si>
    <t>INDEFINIDO FIJO/DISCONTINUO – TRANSFORMACIÓN CONTRATO TEMPORAL.</t>
  </si>
  <si>
    <t>DURACIÓN DETERMINADA TIEMPO COMPLETO – OBRA O SERVICIO DETERMINADO</t>
  </si>
  <si>
    <t>Temporal</t>
  </si>
  <si>
    <t>DURACIÓN DETERMINADA TIEMPO COMPLETO – EVENTUAL POR CIRCUNSTANCIAS DE LA PRODUCCIÓN</t>
  </si>
  <si>
    <t>DURACIÓN DETERMINADA TIEMPO COMPLETO – INSERCIÓN</t>
  </si>
  <si>
    <t>DURACIÓN DETERMINADA TIEMPO COMPLETO – CARÁCTER ADMINISTRATIVO</t>
  </si>
  <si>
    <t>DURACIÓN DETERMINADA TIEMPO COMPLETO – INTERINIDAD</t>
  </si>
  <si>
    <t>DURACIÓN DETERMINADA TIEMPO COMPLETO – INTERINIDAD CARÁCTER ADMINISTRATIVO</t>
  </si>
  <si>
    <t>DURACIÓN DETERMINADA TIEMPO COMPLETO – PRÁCTICAS</t>
  </si>
  <si>
    <t>DURACIÓN DETERMINADA TIEMPO COMPLETO – FORMACIÓN</t>
  </si>
  <si>
    <t>DURACIÓN DETERMINADA TIEMPO COMPLETO – DISCAPACITADOS</t>
  </si>
  <si>
    <t>DURACIÓN DETERMINADA TIEMPO COMPLETO – RELEVO</t>
  </si>
  <si>
    <t>DURACIÓN DETERMINADA TIEMPO COMPLETO – FOMENTO CONTRATACIÓN INDEFINIDA/EMPLEO ESTABLE</t>
  </si>
  <si>
    <t>DURACIÓN DETERMINADA TIEMPO COMPLETO – TRABAJADORES DESEMPLEADOS CONTRATADOS POR EMPRESAS DE INSERCIÓN</t>
  </si>
  <si>
    <t>DURACIÓN DETERMINADA TIEMPO PARCIAL – OBRA O SERVICIO DETERMINADO</t>
  </si>
  <si>
    <t>DURACIÓN DETERMINADA TIEMPO PARCIAL – EVENTUAL POR CIRCUNSTANCIAS DE LA PRODUCCIÓN</t>
  </si>
  <si>
    <t>DURACIÓN DETERMINADA TIEMPO PARCIAL – INSERCIÓN</t>
  </si>
  <si>
    <t>DURACIÓN DETERMINADA TIEMPO PARCIAL – CARÁCTER ADMINISTRATIVO</t>
  </si>
  <si>
    <t>DURACIÓN DETERMINADA TIEMPO PARCIAL – INTERINIDAD</t>
  </si>
  <si>
    <t>DURACIÓN DETERMINADA TIEMPO PARCIAL – INTERINIDAD CARÁCTER ADMINISTRATIVO</t>
  </si>
  <si>
    <t>DURACIÓN DETERMINADA TIEMPO PARCIAL – PRÁCTICAS</t>
  </si>
  <si>
    <t>DURACIÓN DETERMINADA TIEMPO PARCIAL – DISCAPACITADOS</t>
  </si>
  <si>
    <t>DURACIÓN DETERMINADA TIEMPO PARCIAL – JUBILACIÓN PARCIAL</t>
  </si>
  <si>
    <t>DURACIÓN DETERMINADA TIEMPO PARCIAL – RELEVO</t>
  </si>
  <si>
    <t>DURACIÓN DETERMINADA TIEMPO PARCIAL – FOMENTO CONTRATACIÓN INDEFINIDA/EMPLEO ESTABLE</t>
  </si>
  <si>
    <t>DURACIÓN DETERMINADA TIEMPO PARCIAL – TRABAJADORES DESEMPLEADOS CONTRATADOS POR EMPRESAS DE INSERCIÓN</t>
  </si>
  <si>
    <t>N/D</t>
  </si>
  <si>
    <t>NO DISPONIBLE</t>
  </si>
  <si>
    <t>Area-empresa</t>
  </si>
  <si>
    <t>Dpto-empresa</t>
  </si>
  <si>
    <t>Puesto-empresa</t>
  </si>
  <si>
    <t>Escala-empresa</t>
  </si>
  <si>
    <t>Fecha de Antigüedad</t>
  </si>
  <si>
    <t>CAMPO</t>
  </si>
  <si>
    <t>Formato</t>
  </si>
  <si>
    <t>Valores permitidos</t>
  </si>
  <si>
    <t>PERSONA</t>
  </si>
  <si>
    <t>x</t>
  </si>
  <si>
    <t>Identificador único para cada persona trabajadora.</t>
  </si>
  <si>
    <t>Número entero</t>
  </si>
  <si>
    <t>Sexo de la persona trabajadora.</t>
  </si>
  <si>
    <t>Texto</t>
  </si>
  <si>
    <t>Fecha de nacimiento de la persona trabajadora.</t>
  </si>
  <si>
    <t>Fecha</t>
  </si>
  <si>
    <t>Nivel académico actual de la persona trabajadora.</t>
  </si>
  <si>
    <t>Situación familiar conforme a MODELO 145 AEAT.</t>
  </si>
  <si>
    <t>Porcentaje</t>
  </si>
  <si>
    <t>PUESTO ACTUAL</t>
  </si>
  <si>
    <t>fecha inicio</t>
  </si>
  <si>
    <t>fecha fin</t>
  </si>
  <si>
    <t>REPET.</t>
  </si>
  <si>
    <t>DIAS TRABAJ. EN EL AÑO</t>
  </si>
  <si>
    <t>PERIODO DE REFERENCIA</t>
  </si>
  <si>
    <t>CONTRATO-CONVENIO</t>
  </si>
  <si>
    <t>Nivel</t>
  </si>
  <si>
    <t xml:space="preserve">    </t>
  </si>
  <si>
    <t>Razón Social:</t>
  </si>
  <si>
    <t>NIF:</t>
  </si>
  <si>
    <t>Hombre / Mujer</t>
  </si>
  <si>
    <t>dd-mm-aa</t>
  </si>
  <si>
    <t>conforme a MODELO 145 AEAT</t>
  </si>
  <si>
    <t>%</t>
  </si>
  <si>
    <t>los de la empresa</t>
  </si>
  <si>
    <t>los del convenio y contrato</t>
  </si>
  <si>
    <t>Convenio de aplicación de cada contrato. No hace falta incluir el nº completo del convenio, basta una nomenclatura suficiente para identificarlo. En convenios con varias Áreas, indicar conjuntamente el Área para cada caso.</t>
  </si>
  <si>
    <t>ver aquí</t>
  </si>
  <si>
    <t>SEG-SOCIAL</t>
  </si>
  <si>
    <t>Moneda</t>
  </si>
  <si>
    <t>RETRIBUCION</t>
  </si>
  <si>
    <t>CAMPO CALCULADO</t>
  </si>
  <si>
    <t>días</t>
  </si>
  <si>
    <t>Form. Retrib.</t>
  </si>
  <si>
    <t>TABLA DE CLAVES DE CONTRATOS</t>
  </si>
  <si>
    <t>motivo reducción</t>
  </si>
  <si>
    <t>% jornada reducida</t>
  </si>
  <si>
    <t>Trabajo a turnos</t>
  </si>
  <si>
    <t>Horario (continuo/partido)</t>
  </si>
  <si>
    <t>Edad</t>
  </si>
  <si>
    <t>Antigüedad</t>
  </si>
  <si>
    <t>Intervalo Edad</t>
  </si>
  <si>
    <t>Intervalo Antigüedad</t>
  </si>
  <si>
    <t>E</t>
  </si>
  <si>
    <t>Rangos de Antigüedad</t>
  </si>
  <si>
    <t>límite inferior</t>
  </si>
  <si>
    <t>Nombre Rango</t>
  </si>
  <si>
    <t>0 a 1 años</t>
  </si>
  <si>
    <t>1 a 3  años</t>
  </si>
  <si>
    <t>3 a 5  años</t>
  </si>
  <si>
    <t>5 a 10  años</t>
  </si>
  <si>
    <t>de 10 a 15  años</t>
  </si>
  <si>
    <t>más de 15</t>
  </si>
  <si>
    <t>Rangos de Edad</t>
  </si>
  <si>
    <t>20  o menos</t>
  </si>
  <si>
    <t>20 a 25</t>
  </si>
  <si>
    <t>25 a 30</t>
  </si>
  <si>
    <t>30 a 35</t>
  </si>
  <si>
    <t>35 a 40</t>
  </si>
  <si>
    <t>40 a 45</t>
  </si>
  <si>
    <t>45 a 50</t>
  </si>
  <si>
    <t>50 a 55</t>
  </si>
  <si>
    <t>55 a 60</t>
  </si>
  <si>
    <t>60 en adelante</t>
  </si>
  <si>
    <t>GLM</t>
  </si>
  <si>
    <t>Motivo reducción de jornada</t>
  </si>
  <si>
    <t>Sin reducción</t>
  </si>
  <si>
    <t>Guarda Legal de menor de 12 años</t>
  </si>
  <si>
    <t>GLD</t>
  </si>
  <si>
    <t>Guarda Legal de persona discapacidad</t>
  </si>
  <si>
    <t>CD</t>
  </si>
  <si>
    <t>Cuidado Directo de familiar que no pueda valerse por sí mismo</t>
  </si>
  <si>
    <t>Por voluntad de la Empresa</t>
  </si>
  <si>
    <t>continuo/partido</t>
  </si>
  <si>
    <t>Sí/No</t>
  </si>
  <si>
    <t>Número de hijos/as de la persona trabajadora, conforme a MODELO 145 AEAT.</t>
  </si>
  <si>
    <t>Fecha que aplica a efectos de cálculo de antigüedad (puede o no coincidir con la fecha de contratación).</t>
  </si>
  <si>
    <t>Horario (continuo/ partido)</t>
  </si>
  <si>
    <t>Grupo de cotización de la Seguridad Social.</t>
  </si>
  <si>
    <t>Hombre</t>
  </si>
  <si>
    <t>Mujer</t>
  </si>
  <si>
    <t>Fecha Fin Contrato</t>
  </si>
  <si>
    <t>Fecha Fin Sit. Contract.</t>
  </si>
  <si>
    <t>Fecha Inicio Sit. Contract.</t>
  </si>
  <si>
    <t>Comp. Salarial</t>
  </si>
  <si>
    <t>Salario Base</t>
  </si>
  <si>
    <t>Extrasalarial</t>
  </si>
  <si>
    <t>TABLA DE CONCEPTOS RETRIBUTIVOS</t>
  </si>
  <si>
    <t>S.BASE</t>
  </si>
  <si>
    <t>Anualizable</t>
  </si>
  <si>
    <t>Normalizable</t>
  </si>
  <si>
    <t>F.ini.cal</t>
  </si>
  <si>
    <t>F.fin.cal</t>
  </si>
  <si>
    <t>Conc.Sal.01</t>
  </si>
  <si>
    <t>Conc.Sal.02</t>
  </si>
  <si>
    <t>Conc.Sal.03</t>
  </si>
  <si>
    <t>Conc.Sal.04</t>
  </si>
  <si>
    <t>Conc.Sal.05</t>
  </si>
  <si>
    <t>Conc.Sal.06</t>
  </si>
  <si>
    <t>Conc.Sal.07</t>
  </si>
  <si>
    <t>Conc.Sal.08</t>
  </si>
  <si>
    <t>Conc.Sal.09</t>
  </si>
  <si>
    <t>Conc.Sal.10</t>
  </si>
  <si>
    <t>Conc.Sal.11</t>
  </si>
  <si>
    <t>Conc.Sal.12</t>
  </si>
  <si>
    <t>Conc.Sal.13</t>
  </si>
  <si>
    <t>Conc.Sal.14</t>
  </si>
  <si>
    <t>Conc.Sal.15</t>
  </si>
  <si>
    <t>Conc.Sal.16</t>
  </si>
  <si>
    <t>Conc.Sal.17</t>
  </si>
  <si>
    <t>Conc.Sal.18</t>
  </si>
  <si>
    <t>Conc.Sal.19</t>
  </si>
  <si>
    <t>Conc.Sal.20</t>
  </si>
  <si>
    <t>Conc.Sal.21</t>
  </si>
  <si>
    <t>Conc.Sal.22</t>
  </si>
  <si>
    <t>Conc.Sal.23</t>
  </si>
  <si>
    <t>Conc.Sal.24</t>
  </si>
  <si>
    <t>Conc.Sal.25</t>
  </si>
  <si>
    <t>Conc.Sal.26</t>
  </si>
  <si>
    <t>Conc.Sal.27</t>
  </si>
  <si>
    <t>Conc.Sal.28</t>
  </si>
  <si>
    <t>Conc.Sal.29</t>
  </si>
  <si>
    <t>Conc.Sal.30</t>
  </si>
  <si>
    <t>C.Extra.01</t>
  </si>
  <si>
    <t>C.Extra.02</t>
  </si>
  <si>
    <t>C.Extra.03</t>
  </si>
  <si>
    <t>C.Extra.04</t>
  </si>
  <si>
    <t>C.Extra.05</t>
  </si>
  <si>
    <t>TOTAL SALARIO Eq</t>
  </si>
  <si>
    <t>TOTAL Retrib Eq</t>
  </si>
  <si>
    <t>TOTAL SALARIO Ef</t>
  </si>
  <si>
    <t>TOTAL Retrib Ef</t>
  </si>
  <si>
    <t>% normaliz</t>
  </si>
  <si>
    <t>% anualiz</t>
  </si>
  <si>
    <t>SALARIO BASE Eq</t>
  </si>
  <si>
    <t>Tot COMPL.SAL Eq</t>
  </si>
  <si>
    <t>Tot Extrasalarial Eq</t>
  </si>
  <si>
    <t>Nº SC</t>
  </si>
  <si>
    <t>Tot COMPL.SAL Ef</t>
  </si>
  <si>
    <t>Tot Extrasalarial Ef</t>
  </si>
  <si>
    <t>SALARIO BASE Ef</t>
  </si>
  <si>
    <t>Nº SC Eq</t>
  </si>
  <si>
    <t>Nº</t>
  </si>
  <si>
    <t>GRUPO 10</t>
  </si>
  <si>
    <t>GRUPO 11</t>
  </si>
  <si>
    <t>GRUPO 12</t>
  </si>
  <si>
    <t>GRUPO 13</t>
  </si>
  <si>
    <t>GRUPO 14</t>
  </si>
  <si>
    <t>GRUPO 15</t>
  </si>
  <si>
    <t>GRUPO 16</t>
  </si>
  <si>
    <t>GRUPO 17</t>
  </si>
  <si>
    <t>GRUPO 18</t>
  </si>
  <si>
    <t>GRUPO 19</t>
  </si>
  <si>
    <t>GRUPO 20</t>
  </si>
  <si>
    <t>GRUPO 21</t>
  </si>
  <si>
    <t>GRUPO 22</t>
  </si>
  <si>
    <t>GRUPO 23</t>
  </si>
  <si>
    <t>GRUPO 24</t>
  </si>
  <si>
    <t>GRUPO 25</t>
  </si>
  <si>
    <t>GRUPO 26</t>
  </si>
  <si>
    <t>GRUPO 27</t>
  </si>
  <si>
    <t>GRUPO 28</t>
  </si>
  <si>
    <t>GRUPO 29</t>
  </si>
  <si>
    <t>GRUPO 30</t>
  </si>
  <si>
    <t>TOTAL</t>
  </si>
  <si>
    <t>TABLAS DEL REGISTRO RETRIBUTIVO</t>
  </si>
  <si>
    <t>Check Periodo Ref.</t>
  </si>
  <si>
    <t>Check Equiparado</t>
  </si>
  <si>
    <t>Check Equiparación</t>
  </si>
  <si>
    <t>SITUACION CONTRACTUAL</t>
  </si>
  <si>
    <t>…</t>
  </si>
  <si>
    <t>Fecha de inicio considerada a efectos de cálculo de la anualización de importes para su equiparación.</t>
  </si>
  <si>
    <t>Fecha de fin considerada a efectos de cálculo de la anualización de importes para su equiparación.</t>
  </si>
  <si>
    <t>Campo que chequea si los importes de esa Situación Contractual son objeto o no de equiparación.</t>
  </si>
  <si>
    <t>Suma de SALARIO BASE Eq + Tot COMPL.SAL Eq</t>
  </si>
  <si>
    <t>Suma de TOTAL SALARIO Eq + Tot Extrasalarial Eq</t>
  </si>
  <si>
    <t>Salario Base efectivo, conforme reportado.</t>
  </si>
  <si>
    <t>Sumatorio de Complementos Salariales efectivos, conforme reportados.</t>
  </si>
  <si>
    <t>Sumatorio de Complementos Extrasalariales efectivos, conforme reportados.</t>
  </si>
  <si>
    <t>Suma de TOTAL SALARIO Ef + Tot Extrasalarial Ef</t>
  </si>
  <si>
    <t>Dentro / Fuera</t>
  </si>
  <si>
    <t>Sí / NO</t>
  </si>
  <si>
    <t>ver tabla "Motivo reducción de jornada"</t>
  </si>
  <si>
    <t>Tipo de Retribución</t>
  </si>
  <si>
    <t>Nombre Corto</t>
  </si>
  <si>
    <t>AGRUP. VALOR. PTO</t>
  </si>
  <si>
    <t>ESCALA 10</t>
  </si>
  <si>
    <t>ESCALA 11</t>
  </si>
  <si>
    <t>ESCALA 12</t>
  </si>
  <si>
    <t>ESCALA 13</t>
  </si>
  <si>
    <t>ESCALA 14</t>
  </si>
  <si>
    <t>ESCALA 15</t>
  </si>
  <si>
    <t>ESCALA 16</t>
  </si>
  <si>
    <t>ESCALA 17</t>
  </si>
  <si>
    <t>ESCALA 18</t>
  </si>
  <si>
    <t>ESCALA 19</t>
  </si>
  <si>
    <t>ESCALA 20</t>
  </si>
  <si>
    <t>ESCALA 21</t>
  </si>
  <si>
    <t>ESCALA 22</t>
  </si>
  <si>
    <t>ESCALA 23</t>
  </si>
  <si>
    <t>ESCALA 24</t>
  </si>
  <si>
    <t>ESCALA 25</t>
  </si>
  <si>
    <t>ESCALA 26</t>
  </si>
  <si>
    <t>ESCALA 27</t>
  </si>
  <si>
    <t>ESCALA 28</t>
  </si>
  <si>
    <t>ESCALA 29</t>
  </si>
  <si>
    <t>ESCALA 30</t>
  </si>
  <si>
    <t>AGRUP. VALOR. PTO.</t>
  </si>
  <si>
    <t>Nº SC Anualiz</t>
  </si>
  <si>
    <t>Nº SC Norm y Anualiz</t>
  </si>
  <si>
    <t>Nº SC Norm</t>
  </si>
  <si>
    <t>cuando % norm difer 100% y % anualiz es 100%</t>
  </si>
  <si>
    <t>Check Nº SC Norm</t>
  </si>
  <si>
    <t>Check Nº SC Anualiz</t>
  </si>
  <si>
    <t>Check Nº SC Norm y Anualiz</t>
  </si>
  <si>
    <t>GRUPO 01</t>
  </si>
  <si>
    <t>GRUPO 02</t>
  </si>
  <si>
    <t>GRUPO 03</t>
  </si>
  <si>
    <t>GRUPO 04</t>
  </si>
  <si>
    <t>ESCALA 08</t>
  </si>
  <si>
    <t>ESCALA 06</t>
  </si>
  <si>
    <t>ESCALA 02</t>
  </si>
  <si>
    <t>ESCALA 07</t>
  </si>
  <si>
    <t>ESCALA 09</t>
  </si>
  <si>
    <t>ESCALA 05</t>
  </si>
  <si>
    <t>ESCALA 01</t>
  </si>
  <si>
    <t>ESCALA 04</t>
  </si>
  <si>
    <t>ESCALA 03</t>
  </si>
  <si>
    <t>GRUPO 05</t>
  </si>
  <si>
    <t>GRUPO 06</t>
  </si>
  <si>
    <t>GRUPO 07</t>
  </si>
  <si>
    <t>GRUPO 08</t>
  </si>
  <si>
    <t>GRUPO 09</t>
  </si>
  <si>
    <t>Agrupación según valoración de puestos de trabajo (para empresas con auditoría retributiva)</t>
  </si>
  <si>
    <t>Agrupación según clasificación profesional de la empresa</t>
  </si>
  <si>
    <t>Cuenta de Puesto-empresa</t>
  </si>
  <si>
    <t>(en blanco)</t>
  </si>
  <si>
    <t>Reg.</t>
  </si>
  <si>
    <t>Ret.</t>
  </si>
  <si>
    <t>Fecha de contratación. Se emplea exclusivamente en el caso de contrataciones con fecha posterior al inicio del periodo de referencia. Si es anterior, puede dejarse en blanco. 1/1/1900 = 0.</t>
  </si>
  <si>
    <t>Fecha de fin del contrato. Se emplea exclusivamente en el caso de contrataciones finalizadas antes del fin del periodo de referencia. Si es posterior, puede dejarse en blanco. 1/1/1900 = 0.</t>
  </si>
  <si>
    <t>Fecha de inicio de la Situación contractual. Se emplea exclusivamente en el caso de inicio de Situación contractual con fecha posterior al inicio del periodo de referencia. Si es anterior, puede dejarse en blanco. 1/1/1900 = 0.</t>
  </si>
  <si>
    <t>Motivo de Reducción de Jornada (dejar en blanco si no hay reducción de jornada) en la Situación contractual.</t>
  </si>
  <si>
    <t>Clave del contrato actual de la persona trabajadora en la Situación contractual, de acuerdo a los códigos de la Seguridad Social.</t>
  </si>
  <si>
    <t>Área de la empresa en la que trabaja la persona en la Situación contractual. Si resulta útil, puede emplearse este campo y el siguiente para reflejar cualquier otra organización de la empresa (centro de trabajo, división, dirección territorial, etc.).</t>
  </si>
  <si>
    <t>Departamento actual de la persona trabajadora en la Situación contractual.</t>
  </si>
  <si>
    <t>Puesto actual de la persona trabajadora en la Situación Contractual. Para una mejor visualización de los datos, se recomienda utilizar una nomenclatura con denominaciones breves.</t>
  </si>
  <si>
    <t>Indica el tipo de horario que realiza en la Situación Contractual.</t>
  </si>
  <si>
    <t>Indica si realiza o no trabajo a turnos en la Situación Contractual.</t>
  </si>
  <si>
    <t>Escala actual de la persona trabajadora en la Situación Contractual, conforme a la escala de mando vigente en la empresa.</t>
  </si>
  <si>
    <t>(x)</t>
  </si>
  <si>
    <t>Categoría profesional que corresponde a la persona en su Situación Contractual, conforme al Convenio. (Puede ser que el Convenio de referencia no utilice Categorías, sino Grupos, ver abajo).</t>
  </si>
  <si>
    <t>Grupo profesional que corresponde a la persona en su Situación Contractual, conforme al Convenio.</t>
  </si>
  <si>
    <t>Nivel (retributivo) que corresponde a la persona en su Situación Contractual, conforme al Convenio.</t>
  </si>
  <si>
    <t>Salario base de la persona (sumatorio de importes correspondiente al periodo de referencia y Situación Contractual). Se deben añadir las pagas extraordinarias percibidas.</t>
  </si>
  <si>
    <t>Concepto Salarial 01. A determinar por la organización (sumatorio de importes correspondiente al periodo de referencia y Situación Contractual).</t>
  </si>
  <si>
    <t>Concepto Salarial 02. A determinar por la organización (sumatorio de importes correspondiente al periodo de referencia y Situación Contractual)</t>
  </si>
  <si>
    <t>Concepto Salarial 03. A determinar por la organización (sumatorio de importes correspondiente al periodo de referencia y Situación Contractual).</t>
  </si>
  <si>
    <t>Concepto Salarial 04. A determinar por la organización (sumatorio de importes correspondiente al periodo de referencia y Situación Contractual).</t>
  </si>
  <si>
    <t>Concepto Salarial 05. A determinar por la organización (sumatorio de importes correspondiente al periodo de referencia y Situación Contractual)..</t>
  </si>
  <si>
    <t xml:space="preserve">Concepto Salarial 30. A determinar por la organización (sumatorio de importes correspondiente al periodo de referencia y Situación Contractual). </t>
  </si>
  <si>
    <t>Concepto Extrasalarial 01. A determinar por la organización (sumatorio de importes correspondiente al periodo de referencia y Situación Contractual).</t>
  </si>
  <si>
    <t>Concepto Extrasalarial 05. A determinar por la organización (sumatorio de importes correspondiente al periodo de referencia y Situación Contractual).</t>
  </si>
  <si>
    <t>Campo que chequea si la Situación Contractual es considerada a los efectos de cálculo de importes equiparados. NOTA: para los importes equiparados se emplea una sola Situación Contractual, la última del periodo de referencia.</t>
  </si>
  <si>
    <t>Campo que chequea si los importes de la Situación Contractual son objeto solamente de Normalización.</t>
  </si>
  <si>
    <t>Campo que chequea si los importes de la Situación Contractual son objeto solamente de Anualización.</t>
  </si>
  <si>
    <t>Campo que chequea si los importes de la Situación Contractual son objeto solamente de Normalización y también de Anualización.</t>
  </si>
  <si>
    <t>SALARIO BASE EQ</t>
  </si>
  <si>
    <t>Salario Base equiparado, esto es, ajustado al 100% de jornada (Normalizado), y ajustado al 100% del periodo de referencia (Anualizado).</t>
  </si>
  <si>
    <t>Tot COMPL.SAL EQ</t>
  </si>
  <si>
    <t>Sumatorio de Complementos Salariales equiparados, esto es, ajustados al 100% de jornada (Normalizado), y ajustados al 100% del periodo de referencia (Anualizado), si es que procede conforme se indique en la Tabla de CONCEPTROS RETRIBUTIVOS (columnas "Normalizable" y "Anualizable").</t>
  </si>
  <si>
    <t>TOTAL SALARIO EQ</t>
  </si>
  <si>
    <t>Tot Extrasalarial EQ</t>
  </si>
  <si>
    <t>Sumatorio de Complementos Extrasalariales equiparados, esto es, ajustados al 100% de jornada (Normalizado), y ajustados al 100% del periodo de referencia (Anualizado), si es que procede conforme se indique en la Tabla de CONCEPTROS RETRIBUTIVOS (columnas "Normalizable" y "Anualizable").</t>
  </si>
  <si>
    <t>TOTAL Retrib EQ</t>
  </si>
  <si>
    <t xml:space="preserve">Suma de Salario Base efectivo + Total complementos salariales efectivos </t>
  </si>
  <si>
    <r>
      <t xml:space="preserve">% de jornada realizada por la persona en el periodo de referencia y Situación contractual, considerando 100% como jornada completa, y </t>
    </r>
    <r>
      <rPr>
        <b/>
        <u/>
        <sz val="10"/>
        <color rgb="FF000000"/>
        <rFont val="Calibri"/>
        <family val="2"/>
        <scheme val="minor"/>
      </rPr>
      <t>sin considerar las reducciones de jornada</t>
    </r>
    <r>
      <rPr>
        <sz val="10"/>
        <color rgb="FF000000"/>
        <rFont val="Calibri"/>
        <family val="2"/>
        <scheme val="minor"/>
      </rPr>
      <t xml:space="preserve">. Si el % ha variado a lo largo del periodo de referencia, deberá asegurarse que para el periodo indicado (inicio y fin de contrato que se indique), el % de jornada sea constante, y que los importes de retribución son igualmente consistentes con ese %. </t>
    </r>
  </si>
  <si>
    <r>
      <t>Medido en relación a la jornada por contrato</t>
    </r>
    <r>
      <rPr>
        <sz val="10"/>
        <color rgb="FF000000"/>
        <rFont val="Calibri"/>
        <family val="2"/>
        <scheme val="minor"/>
      </rPr>
      <t xml:space="preserve"> en la Situación contractual</t>
    </r>
    <r>
      <rPr>
        <sz val="10"/>
        <color theme="1"/>
        <rFont val="Calibri"/>
        <family val="2"/>
        <scheme val="minor"/>
      </rPr>
      <t>. Ejemplo: si una persona con contrato a tiempo completo reduce 1/3 su jornada, el % a indicar será el 66,67%. Si una persona con contrato a tiempo parcial del 50% se reduce la jornada en 1/3, el % a indicar será también del 66,67%. Dejar en blanco si no hay reducción de jornada.</t>
    </r>
  </si>
  <si>
    <r>
      <t xml:space="preserve">Agrupación en la que queda agrupada la persona en su Situación Contractual </t>
    </r>
    <r>
      <rPr>
        <b/>
        <sz val="10"/>
        <color rgb="FF000000"/>
        <rFont val="Calibri"/>
        <family val="2"/>
        <scheme val="minor"/>
      </rPr>
      <t>según la valoración su puesto de trabajo</t>
    </r>
    <r>
      <rPr>
        <sz val="10"/>
        <color rgb="FF000000"/>
        <rFont val="Calibri"/>
        <family val="2"/>
        <scheme val="minor"/>
      </rPr>
      <t xml:space="preserve"> (solamente para empresas con auditoría retributiva). Se nombrarán necesariamente como ESCALA 01, ESCALA 02, etc., hasta un máximo de 30. Se recomienda que este orden esté relacionado el valor de los puestos agrupados en esa ESCALA. Esta agrupación es la que se emplea en las </t>
    </r>
    <r>
      <rPr>
        <b/>
        <sz val="10"/>
        <color rgb="FF000000"/>
        <rFont val="Calibri"/>
        <family val="2"/>
        <scheme val="minor"/>
      </rPr>
      <t>TABLAS ADICIONALES PARA EMPRESAS QUE REALICEN AUDITORÍA RERIBUTIVA (TRABAJOS DE IGUAL VALOR)</t>
    </r>
  </si>
  <si>
    <r>
      <t xml:space="preserve">% de jornada efectiva, calculada como producto del </t>
    </r>
    <r>
      <rPr>
        <b/>
        <sz val="10"/>
        <color rgb="FF000000"/>
        <rFont val="Calibri"/>
        <family val="2"/>
        <scheme val="minor"/>
      </rPr>
      <t>% de jornada</t>
    </r>
    <r>
      <rPr>
        <sz val="10"/>
        <color rgb="FF000000"/>
        <rFont val="Calibri"/>
        <family val="2"/>
        <scheme val="minor"/>
      </rPr>
      <t xml:space="preserve"> y el </t>
    </r>
    <r>
      <rPr>
        <b/>
        <sz val="10"/>
        <color rgb="FF000000"/>
        <rFont val="Calibri"/>
        <family val="2"/>
        <scheme val="minor"/>
      </rPr>
      <t>% de jornada reducida</t>
    </r>
    <r>
      <rPr>
        <sz val="10"/>
        <color rgb="FF000000"/>
        <rFont val="Calibri"/>
        <family val="2"/>
        <scheme val="minor"/>
      </rPr>
      <t xml:space="preserve"> reseñados. Se usa para la normalización de las retribuciones para su equiparación.</t>
    </r>
  </si>
  <si>
    <r>
      <t xml:space="preserve">% del Periodo de Referencia en que ha estado activa la Situación Contractual, calculada como diferencia entre la </t>
    </r>
    <r>
      <rPr>
        <b/>
        <sz val="10"/>
        <color rgb="FF000000"/>
        <rFont val="Calibri"/>
        <family val="2"/>
        <scheme val="minor"/>
      </rPr>
      <t>F.fin.cal</t>
    </r>
    <r>
      <rPr>
        <sz val="10"/>
        <color rgb="FF000000"/>
        <rFont val="Calibri"/>
        <family val="2"/>
        <scheme val="minor"/>
      </rPr>
      <t xml:space="preserve"> menos la </t>
    </r>
    <r>
      <rPr>
        <b/>
        <sz val="10"/>
        <color rgb="FF000000"/>
        <rFont val="Calibri"/>
        <family val="2"/>
        <scheme val="minor"/>
      </rPr>
      <t>F.ini.cal.</t>
    </r>
    <r>
      <rPr>
        <sz val="10"/>
        <color rgb="FF000000"/>
        <rFont val="Calibri"/>
        <family val="2"/>
        <scheme val="minor"/>
      </rPr>
      <t xml:space="preserve"> Se usa para la anualización de las retribuciones para su equiparación. </t>
    </r>
  </si>
  <si>
    <r>
      <t xml:space="preserve">Campo que chequea si la Situación Contractual de la ficha está activa durante el </t>
    </r>
    <r>
      <rPr>
        <b/>
        <sz val="10"/>
        <color rgb="FF000000"/>
        <rFont val="Calibri"/>
        <family val="2"/>
        <scheme val="minor"/>
      </rPr>
      <t>periodo de referencia</t>
    </r>
  </si>
  <si>
    <t>ver tabla "Clave de Contrato"</t>
  </si>
  <si>
    <t>GRUPO 01, GRUPO 02, … hasta GRUPO 30 (máximo)</t>
  </si>
  <si>
    <t>ESCALA 01, ESCALA 02…, hasta ESCALA 30 (máximo)</t>
  </si>
  <si>
    <t>TABLAS ADICIONALES PARA EMPRESAS QUE REALICEN AUDITORÍA RETRIBUTIVA (TRABAJOS DE IGUAL VALOR)</t>
  </si>
  <si>
    <r>
      <t xml:space="preserve">Agrupación en la que queda agrupada la persona en su Situación Contractual </t>
    </r>
    <r>
      <rPr>
        <b/>
        <sz val="10"/>
        <color rgb="FF000000"/>
        <rFont val="Calibri"/>
        <family val="2"/>
        <scheme val="minor"/>
      </rPr>
      <t>según la clasificación profesional de la empresa de acuerdo con el Convenio de aplicación</t>
    </r>
    <r>
      <rPr>
        <sz val="10"/>
        <color rgb="FF000000"/>
        <rFont val="Calibri"/>
        <family val="2"/>
        <scheme val="minor"/>
      </rPr>
      <t>.</t>
    </r>
    <r>
      <rPr>
        <sz val="10"/>
        <color theme="1"/>
        <rFont val="Calibri"/>
        <family val="2"/>
        <scheme val="minor"/>
      </rPr>
      <t xml:space="preserve"> </t>
    </r>
    <r>
      <rPr>
        <sz val="10"/>
        <color rgb="FF000000"/>
        <rFont val="Calibri"/>
        <family val="2"/>
        <scheme val="minor"/>
      </rPr>
      <t xml:space="preserve">Se nombrarán necesariamente como GRUPO 01, GRUPO 02, etc., hasta un máximo de 30. Se recomienda que este orden esté relacionado con la jerarquía dentro de las empresas. Esta agrupación es la que se emplea en las </t>
    </r>
    <r>
      <rPr>
        <b/>
        <sz val="10"/>
        <color rgb="FF000000"/>
        <rFont val="Calibri"/>
        <family val="2"/>
        <scheme val="minor"/>
      </rPr>
      <t>TABLAS DEL REGISTRO RETRIBUTIVO</t>
    </r>
  </si>
  <si>
    <t xml:space="preserve">AGRUP. CLAS. PROF. </t>
  </si>
  <si>
    <t>AGRUP. CLAS. PROF.</t>
  </si>
  <si>
    <t>REGISTRO SEGÚN LA CLASIFICACIÓN PROFESIONAL APLICABLE A LA EMPRESA</t>
  </si>
  <si>
    <t>REGISTRO SEGÚN VALORACIÓN DE PUESTOS DE TRABAJO</t>
  </si>
  <si>
    <t>Fecha de fin de la Situación contractual. Se emplea exclusivamente en el caso de fin de Situación contractual con fecha anterior al fin del periodo de referencia. Si es posterior, puede dejarse en blanco. 1/1/1900 = 0.</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</si>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</sst>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 _€_-;\-* #,##0.00\ _€_-;_-* &quot;-&quot;??\ _€_-;_-@_-"/>
    <numFmt numFmtId="165" formatCode="dd\-mm\-yy;@"/>
    <numFmt numFmtId="166" formatCode="[$-C0A]dddd\,\ d&quot; de &quot;mmmm&quot; de &quot;yyyy"/>
    <numFmt numFmtId="167" formatCode="_-* #,##0\ _€_-;\-* #,##0\ _€_-;_-* &quot;-&quot;??\ _€_-;_-@_-"/>
  </numFmts>
  <fonts count="68" x14ac:knownFonts="1">
    <font>
      <sz val="11"/>
      <color theme="1"/>
      <name val="Calibri"/>
      <family val="2"/>
      <scheme val="minor"/>
    </font>
    <font>
      <i/>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9"/>
      <color theme="0"/>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sz val="11"/>
      <color theme="1"/>
      <name val="Arial"/>
      <family val="2"/>
    </font>
    <font>
      <b/>
      <sz val="11"/>
      <color theme="0"/>
      <name val="Calibri"/>
      <family val="2"/>
      <scheme val="minor"/>
    </font>
    <font>
      <b/>
      <sz val="11"/>
      <color rgb="FFF2F2F2"/>
      <name val="Calibri"/>
      <family val="2"/>
      <scheme val="minor"/>
    </font>
    <font>
      <b/>
      <sz val="10.5"/>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0"/>
      <name val="Calibri"/>
      <family val="2"/>
      <scheme val="minor"/>
    </font>
    <font>
      <i/>
      <sz val="11"/>
      <color theme="0"/>
      <name val="Calibri"/>
      <family val="2"/>
      <scheme val="minor"/>
    </font>
    <font>
      <sz val="12"/>
      <color theme="0"/>
      <name val="Calibri"/>
      <family val="2"/>
      <scheme val="minor"/>
    </font>
    <font>
      <sz val="11"/>
      <color theme="0" tint="-0.499984740745262"/>
      <name val="Calibri"/>
      <family val="2"/>
      <scheme val="minor"/>
    </font>
    <font>
      <sz val="11"/>
      <color theme="1"/>
      <name val="Calibri"/>
      <family val="2"/>
      <scheme val="minor"/>
    </font>
    <font>
      <sz val="8"/>
      <name val="Calibri"/>
      <family val="2"/>
      <scheme val="minor"/>
    </font>
    <font>
      <i/>
      <sz val="12"/>
      <color theme="0"/>
      <name val="Calibri"/>
      <family val="2"/>
      <scheme val="minor"/>
    </font>
    <font>
      <sz val="11"/>
      <color rgb="FFFF0000"/>
      <name val="Calibri"/>
      <family val="2"/>
      <scheme val="minor"/>
    </font>
    <font>
      <b/>
      <sz val="11"/>
      <color rgb="FFFF0000"/>
      <name val="Calibri"/>
      <family val="2"/>
      <scheme val="minor"/>
    </font>
    <font>
      <b/>
      <sz val="16"/>
      <color theme="1"/>
      <name val="Calibri"/>
      <family val="2"/>
      <scheme val="minor"/>
    </font>
    <font>
      <b/>
      <sz val="9"/>
      <color indexed="81"/>
      <name val="Tahoma"/>
      <family val="2"/>
    </font>
    <font>
      <b/>
      <i/>
      <sz val="11"/>
      <color rgb="FF663300"/>
      <name val="Arial Narrow"/>
      <family val="2"/>
    </font>
    <font>
      <b/>
      <i/>
      <sz val="12"/>
      <color rgb="FF663300"/>
      <name val="Arial Narrow"/>
      <family val="2"/>
    </font>
    <font>
      <i/>
      <sz val="11"/>
      <color rgb="FF663300"/>
      <name val="Arial Narrow"/>
      <family val="2"/>
    </font>
    <font>
      <i/>
      <sz val="10"/>
      <color rgb="FF663300"/>
      <name val="Arial Narrow"/>
      <family val="2"/>
    </font>
    <font>
      <b/>
      <i/>
      <sz val="10"/>
      <color rgb="FF663300"/>
      <name val="Arial Narrow"/>
      <family val="2"/>
    </font>
    <font>
      <sz val="11"/>
      <color rgb="FF663300"/>
      <name val="Arial Narrow"/>
      <family val="2"/>
    </font>
    <font>
      <b/>
      <i/>
      <sz val="11"/>
      <name val="Arial Narrow"/>
      <family val="2"/>
    </font>
    <font>
      <b/>
      <i/>
      <sz val="12"/>
      <name val="Arial Narrow"/>
      <family val="2"/>
    </font>
    <font>
      <i/>
      <sz val="11"/>
      <name val="Arial Narrow"/>
      <family val="2"/>
    </font>
    <font>
      <i/>
      <sz val="10"/>
      <name val="Arial Narrow"/>
      <family val="2"/>
    </font>
    <font>
      <sz val="11"/>
      <name val="Arial Narrow"/>
      <family val="2"/>
    </font>
    <font>
      <b/>
      <sz val="11"/>
      <name val="Arial Narrow"/>
      <family val="2"/>
    </font>
    <font>
      <b/>
      <sz val="12"/>
      <name val="Arial Narrow"/>
      <family val="2"/>
    </font>
    <font>
      <sz val="10"/>
      <name val="Arial Narrow"/>
      <family val="2"/>
    </font>
    <font>
      <b/>
      <sz val="10"/>
      <name val="Arial Narrow"/>
      <family val="2"/>
    </font>
    <font>
      <b/>
      <sz val="11"/>
      <color rgb="FF663300"/>
      <name val="Arial Narrow"/>
      <family val="2"/>
    </font>
    <font>
      <b/>
      <sz val="12"/>
      <color rgb="FF663300"/>
      <name val="Arial Narrow"/>
      <family val="2"/>
    </font>
    <font>
      <sz val="10"/>
      <color rgb="FF663300"/>
      <name val="Arial Narrow"/>
      <family val="2"/>
    </font>
    <font>
      <b/>
      <sz val="10"/>
      <color rgb="FF663300"/>
      <name val="Arial Narrow"/>
      <family val="2"/>
    </font>
    <font>
      <b/>
      <i/>
      <sz val="11"/>
      <color theme="1"/>
      <name val="Arial Narrow"/>
      <family val="2"/>
    </font>
    <font>
      <b/>
      <i/>
      <sz val="10.5"/>
      <color theme="1"/>
      <name val="Arial Narrow"/>
      <family val="2"/>
    </font>
    <font>
      <i/>
      <sz val="11"/>
      <color theme="1"/>
      <name val="Arial Narrow"/>
      <family val="2"/>
    </font>
    <font>
      <b/>
      <i/>
      <sz val="10.5"/>
      <color rgb="FF663300"/>
      <name val="Arial Narrow"/>
      <family val="2"/>
    </font>
    <font>
      <b/>
      <sz val="10.5"/>
      <name val="Arial Narrow"/>
      <family val="2"/>
    </font>
    <font>
      <b/>
      <sz val="10.5"/>
      <color rgb="FF663300"/>
      <name val="Arial Narrow"/>
      <family val="2"/>
    </font>
    <font>
      <sz val="11"/>
      <name val="Calibri"/>
      <family val="2"/>
      <scheme val="minor"/>
    </font>
    <font>
      <b/>
      <sz val="11"/>
      <name val="Calibri"/>
      <family val="2"/>
      <scheme val="minor"/>
    </font>
    <font>
      <b/>
      <sz val="10"/>
      <color rgb="FFC00000"/>
      <name val="Calibri"/>
      <family val="2"/>
      <scheme val="minor"/>
    </font>
    <font>
      <b/>
      <sz val="14"/>
      <color rgb="FFFFFFFF"/>
      <name val="Calibri"/>
      <family val="2"/>
      <scheme val="minor"/>
    </font>
    <font>
      <b/>
      <sz val="10"/>
      <color rgb="FFFFFFFF"/>
      <name val="Calibri"/>
      <family val="2"/>
      <scheme val="minor"/>
    </font>
    <font>
      <sz val="10"/>
      <color rgb="FF000000"/>
      <name val="Calibri"/>
      <family val="2"/>
      <scheme val="minor"/>
    </font>
    <font>
      <b/>
      <u/>
      <sz val="10"/>
      <color rgb="FF000000"/>
      <name val="Calibri"/>
      <family val="2"/>
      <scheme val="minor"/>
    </font>
    <font>
      <b/>
      <sz val="10"/>
      <color rgb="FF000000"/>
      <name val="Calibri"/>
      <family val="2"/>
      <scheme val="minor"/>
    </font>
    <font>
      <b/>
      <i/>
      <sz val="10"/>
      <color rgb="FFFFFFFF"/>
      <name val="Calibri"/>
      <family val="2"/>
      <scheme val="minor"/>
    </font>
    <font>
      <u/>
      <sz val="10"/>
      <color theme="10"/>
      <name val="Calibri"/>
      <family val="2"/>
      <scheme val="minor"/>
    </font>
    <font>
      <b/>
      <sz val="10"/>
      <color rgb="FFFF0000"/>
      <name val="Calibri"/>
      <family val="2"/>
      <scheme val="minor"/>
    </font>
    <font>
      <i/>
      <sz val="10"/>
      <color rgb="FF000000"/>
      <name val="Calibri"/>
      <family val="2"/>
      <scheme val="minor"/>
    </font>
    <font>
      <b/>
      <i/>
      <sz val="14"/>
      <name val="Arial Narrow"/>
      <family val="2"/>
    </font>
    <font>
      <sz val="11"/>
      <color rgb="FF7030A0"/>
      <name val="Calibri"/>
      <family val="2"/>
      <scheme val="minor"/>
    </font>
    <font>
      <sz val="8"/>
      <color theme="1"/>
      <name val="Calibri"/>
      <family val="2"/>
      <scheme val="minor"/>
    </font>
    <font>
      <sz val="8"/>
      <color rgb="FF000000"/>
      <name val="Calibri"/>
      <family val="2"/>
      <scheme val="minor"/>
    </font>
  </fonts>
  <fills count="58">
    <fill>
      <patternFill patternType="none"/>
    </fill>
    <fill>
      <patternFill patternType="gray125"/>
    </fill>
    <fill>
      <patternFill patternType="solid">
        <fgColor theme="7" tint="-0.249977111117893"/>
        <bgColor indexed="64"/>
      </patternFill>
    </fill>
    <fill>
      <patternFill patternType="solid">
        <fgColor theme="7" tint="-0.499984740745262"/>
        <bgColor indexed="64"/>
      </patternFill>
    </fill>
    <fill>
      <patternFill patternType="solid">
        <fgColor theme="7"/>
        <bgColor indexed="64"/>
      </patternFill>
    </fill>
    <fill>
      <patternFill patternType="solid">
        <fgColor theme="9"/>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4"/>
        <bgColor indexed="64"/>
      </patternFill>
    </fill>
    <fill>
      <patternFill patternType="solid">
        <fgColor theme="4" tint="-0.499984740745262"/>
        <bgColor indexed="64"/>
      </patternFill>
    </fill>
    <fill>
      <patternFill patternType="solid">
        <fgColor theme="2" tint="-0.749992370372631"/>
        <bgColor indexed="64"/>
      </patternFill>
    </fill>
    <fill>
      <patternFill patternType="solid">
        <fgColor rgb="FF003300"/>
        <bgColor indexed="64"/>
      </patternFill>
    </fill>
    <fill>
      <patternFill patternType="solid">
        <fgColor theme="6"/>
        <bgColor indexed="64"/>
      </patternFill>
    </fill>
    <fill>
      <patternFill patternType="solid">
        <fgColor theme="5"/>
        <bgColor indexed="64"/>
      </patternFill>
    </fill>
    <fill>
      <patternFill patternType="solid">
        <fgColor theme="8"/>
        <bgColor indexed="64"/>
      </patternFill>
    </fill>
    <fill>
      <patternFill patternType="solid">
        <fgColor theme="1" tint="0.499984740745262"/>
        <bgColor indexed="64"/>
      </patternFill>
    </fill>
    <fill>
      <patternFill patternType="solid">
        <fgColor rgb="FF7030A0"/>
        <bgColor indexed="64"/>
      </patternFill>
    </fill>
    <fill>
      <patternFill patternType="solid">
        <fgColor theme="8"/>
      </patternFill>
    </fill>
    <fill>
      <patternFill patternType="solid">
        <fgColor theme="7" tint="0.79998168889431442"/>
        <bgColor indexed="64"/>
      </patternFill>
    </fill>
    <fill>
      <patternFill patternType="solid">
        <fgColor rgb="FFFF6600"/>
        <bgColor indexed="64"/>
      </patternFill>
    </fill>
    <fill>
      <patternFill patternType="solid">
        <fgColor rgb="FF663300"/>
        <bgColor indexed="64"/>
      </patternFill>
    </fill>
    <fill>
      <patternFill patternType="solid">
        <fgColor rgb="FFA6A6A6"/>
        <bgColor indexed="64"/>
      </patternFill>
    </fill>
    <fill>
      <patternFill patternType="solid">
        <fgColor theme="3"/>
        <bgColor indexed="64"/>
      </patternFill>
    </fill>
    <fill>
      <patternFill patternType="solid">
        <fgColor theme="5" tint="0.79998168889431442"/>
        <bgColor indexed="64"/>
      </patternFill>
    </fill>
    <fill>
      <patternFill patternType="solid">
        <fgColor theme="4" tint="-0.249977111117893"/>
        <bgColor indexed="64"/>
      </patternFill>
    </fill>
    <fill>
      <patternFill patternType="solid">
        <fgColor rgb="FFC00000"/>
        <bgColor indexed="64"/>
      </patternFill>
    </fill>
    <fill>
      <patternFill patternType="solid">
        <fgColor rgb="FF000000"/>
        <bgColor indexed="64"/>
      </patternFill>
    </fill>
    <fill>
      <patternFill patternType="solid">
        <fgColor rgb="FF5B9BD5"/>
        <bgColor indexed="64"/>
      </patternFill>
    </fill>
    <fill>
      <patternFill patternType="solid">
        <fgColor rgb="FF44546A"/>
        <bgColor indexed="64"/>
      </patternFill>
    </fill>
    <fill>
      <patternFill patternType="solid">
        <fgColor rgb="FFFFC000"/>
        <bgColor indexed="64"/>
      </patternFill>
    </fill>
    <fill>
      <patternFill patternType="solid">
        <fgColor rgb="FFBF8F00"/>
        <bgColor indexed="64"/>
      </patternFill>
    </fill>
    <fill>
      <patternFill patternType="solid">
        <fgColor rgb="FF806000"/>
        <bgColor indexed="64"/>
      </patternFill>
    </fill>
    <fill>
      <patternFill patternType="solid">
        <fgColor rgb="FFFF9900"/>
        <bgColor theme="9"/>
      </patternFill>
    </fill>
    <fill>
      <patternFill patternType="solid">
        <fgColor rgb="FFFF9900"/>
        <bgColor indexed="64"/>
      </patternFill>
    </fill>
    <fill>
      <patternFill patternType="solid">
        <fgColor rgb="FF33CCCC"/>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1" tint="0.34998626667073579"/>
        <bgColor indexed="64"/>
      </patternFill>
    </fill>
    <fill>
      <patternFill patternType="solid">
        <fgColor rgb="FFDDEBF7"/>
        <bgColor indexed="64"/>
      </patternFill>
    </fill>
    <fill>
      <patternFill patternType="solid">
        <fgColor rgb="FFF7CAAC"/>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rgb="FFFFFF00"/>
        <bgColor indexed="64"/>
      </patternFill>
    </fill>
    <fill>
      <patternFill patternType="solid">
        <fgColor theme="8"/>
        <bgColor theme="8"/>
      </patternFill>
    </fill>
    <fill>
      <patternFill patternType="solid">
        <fgColor rgb="FF404040"/>
        <bgColor indexed="64"/>
      </patternFill>
    </fill>
    <fill>
      <patternFill patternType="solid">
        <fgColor rgb="FFD9D9D9"/>
        <bgColor indexed="64"/>
      </patternFill>
    </fill>
    <fill>
      <patternFill patternType="solid">
        <fgColor rgb="FFED7D31"/>
        <bgColor indexed="64"/>
      </patternFill>
    </fill>
    <fill>
      <patternFill patternType="solid">
        <fgColor rgb="FF595959"/>
        <bgColor indexed="64"/>
      </patternFill>
    </fill>
    <fill>
      <patternFill patternType="solid">
        <fgColor rgb="FF808080"/>
        <bgColor indexed="64"/>
      </patternFill>
    </fill>
    <fill>
      <patternFill patternType="solid">
        <fgColor rgb="FFFFFFFF"/>
        <bgColor indexed="64"/>
      </patternFill>
    </fill>
    <fill>
      <patternFill patternType="solid">
        <fgColor rgb="FF4472C4"/>
        <bgColor indexed="64"/>
      </patternFill>
    </fill>
    <fill>
      <patternFill patternType="solid">
        <fgColor rgb="FF375623"/>
        <bgColor indexed="64"/>
      </patternFill>
    </fill>
    <fill>
      <patternFill patternType="solid">
        <fgColor rgb="FF3A3838"/>
        <bgColor indexed="64"/>
      </patternFill>
    </fill>
    <fill>
      <patternFill patternType="solid">
        <fgColor rgb="FFFF0000"/>
        <bgColor indexed="64"/>
      </patternFill>
    </fill>
  </fills>
  <borders count="19">
    <border>
      <left/>
      <right/>
      <top/>
      <bottom/>
      <diagonal/>
    </border>
    <border>
      <left style="thick">
        <color theme="1"/>
      </left>
      <right/>
      <top/>
      <bottom/>
      <diagonal/>
    </border>
    <border>
      <left style="thin">
        <color theme="4" tint="0.39997558519241921"/>
      </left>
      <right/>
      <top/>
      <bottom/>
      <diagonal/>
    </border>
    <border>
      <left style="thin">
        <color indexed="64"/>
      </left>
      <right style="thin">
        <color indexed="64"/>
      </right>
      <top style="thin">
        <color indexed="64"/>
      </top>
      <bottom style="thin">
        <color indexed="64"/>
      </bottom>
      <diagonal/>
    </border>
    <border>
      <left/>
      <right/>
      <top style="thin">
        <color theme="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theme="9"/>
      </left>
      <right/>
      <top/>
      <bottom/>
      <diagonal/>
    </border>
    <border>
      <left/>
      <right style="thick">
        <color theme="1"/>
      </right>
      <top/>
      <bottom/>
      <diagonal/>
    </border>
    <border>
      <left/>
      <right/>
      <top/>
      <bottom style="medium">
        <color rgb="FF9BC2E6"/>
      </bottom>
      <diagonal/>
    </border>
    <border>
      <left/>
      <right style="double">
        <color auto="1"/>
      </right>
      <top/>
      <bottom/>
      <diagonal/>
    </border>
    <border>
      <left/>
      <right/>
      <top style="thin">
        <color theme="8"/>
      </top>
      <bottom/>
      <diagonal/>
    </border>
    <border>
      <left style="medium">
        <color rgb="FFBFBFBF"/>
      </left>
      <right style="medium">
        <color rgb="FFBFBFBF"/>
      </right>
      <top style="medium">
        <color rgb="FFBFBFBF"/>
      </top>
      <bottom/>
      <diagonal/>
    </border>
    <border>
      <left style="medium">
        <color rgb="FFBFBFBF"/>
      </left>
      <right style="medium">
        <color rgb="FFBFBFBF"/>
      </right>
      <top/>
      <bottom style="medium">
        <color rgb="FFBFBFBF"/>
      </bottom>
      <diagonal/>
    </border>
    <border>
      <left/>
      <right style="medium">
        <color rgb="FFBFBFBF"/>
      </right>
      <top style="medium">
        <color rgb="FFBFBFBF"/>
      </top>
      <bottom/>
      <diagonal/>
    </border>
    <border>
      <left/>
      <right style="medium">
        <color rgb="FFBFBFBF"/>
      </right>
      <top/>
      <bottom style="medium">
        <color rgb="FFBFBFBF"/>
      </bottom>
      <diagonal/>
    </border>
    <border>
      <left/>
      <right style="medium">
        <color rgb="FFBFBFBF"/>
      </right>
      <top/>
      <bottom/>
      <diagonal/>
    </border>
  </borders>
  <cellStyleXfs count="8">
    <xf numFmtId="0" fontId="0" fillId="0" borderId="0"/>
    <xf numFmtId="9" fontId="2" fillId="0" borderId="0" applyFont="0" applyFill="0" applyBorder="0" applyAlignment="0" applyProtection="0"/>
    <xf numFmtId="0" fontId="4" fillId="17" borderId="0" applyNumberFormat="0" applyBorder="0" applyAlignment="0" applyProtection="0"/>
    <xf numFmtId="0" fontId="2" fillId="0" borderId="0"/>
    <xf numFmtId="0" fontId="8" fillId="0" borderId="0" applyNumberFormat="0" applyFill="0" applyBorder="0" applyAlignment="0" applyProtection="0"/>
    <xf numFmtId="0" fontId="9" fillId="0" borderId="0"/>
    <xf numFmtId="164" fontId="2" fillId="0" borderId="0" applyFont="0" applyFill="0" applyBorder="0" applyAlignment="0" applyProtection="0"/>
    <xf numFmtId="9" fontId="9" fillId="0" borderId="0" applyFont="0" applyFill="0" applyBorder="0" applyAlignment="0" applyProtection="0"/>
  </cellStyleXfs>
  <cellXfs count="408">
    <xf numFmtId="0" fontId="0" fillId="0" borderId="0" xfId="0"/>
    <xf numFmtId="0" fontId="0" fillId="0" borderId="0" xfId="0" pivotButton="1"/>
    <xf numFmtId="0" fontId="0" fillId="0" borderId="0" xfId="0" applyNumberFormat="1"/>
    <xf numFmtId="0" fontId="0" fillId="0" borderId="0" xfId="0" applyAlignment="1"/>
    <xf numFmtId="0" fontId="3" fillId="0" borderId="0" xfId="0" applyFont="1"/>
    <xf numFmtId="0" fontId="12" fillId="0" borderId="0" xfId="0" applyFont="1"/>
    <xf numFmtId="0" fontId="5" fillId="22" borderId="2" xfId="2" applyFont="1" applyFill="1" applyBorder="1" applyAlignment="1">
      <alignment horizontal="center" vertical="center" wrapText="1"/>
    </xf>
    <xf numFmtId="0" fontId="5" fillId="22" borderId="0" xfId="2" applyFont="1" applyFill="1" applyBorder="1" applyAlignment="1">
      <alignment horizontal="center" vertical="center" wrapText="1"/>
    </xf>
    <xf numFmtId="0" fontId="10" fillId="22" borderId="4" xfId="0" applyFont="1" applyFill="1" applyBorder="1" applyAlignment="1">
      <alignment horizontal="left" vertical="top"/>
    </xf>
    <xf numFmtId="0" fontId="0" fillId="22" borderId="0" xfId="0" applyFill="1"/>
    <xf numFmtId="0" fontId="0" fillId="4" borderId="0" xfId="0" applyFill="1"/>
    <xf numFmtId="0" fontId="0" fillId="3" borderId="0" xfId="0" applyFill="1"/>
    <xf numFmtId="0" fontId="0" fillId="23" borderId="3" xfId="0" applyFill="1" applyBorder="1" applyAlignment="1">
      <alignment horizontal="right"/>
    </xf>
    <xf numFmtId="0" fontId="3" fillId="0" borderId="0" xfId="0" applyFont="1" applyAlignment="1">
      <alignment horizontal="right" vertical="center"/>
    </xf>
    <xf numFmtId="0" fontId="0" fillId="0" borderId="8" xfId="0" applyBorder="1" applyAlignment="1">
      <alignment horizontal="left" vertical="top"/>
    </xf>
    <xf numFmtId="0" fontId="0" fillId="0" borderId="0" xfId="0" applyBorder="1" applyAlignment="1">
      <alignment horizontal="left" vertical="top"/>
    </xf>
    <xf numFmtId="165" fontId="0" fillId="0" borderId="3" xfId="0" applyNumberFormat="1" applyFont="1" applyFill="1" applyBorder="1"/>
    <xf numFmtId="0" fontId="0" fillId="0" borderId="0" xfId="0" applyAlignment="1">
      <alignment vertical="center"/>
    </xf>
    <xf numFmtId="0" fontId="2" fillId="0" borderId="0" xfId="0" applyFont="1"/>
    <xf numFmtId="0" fontId="0" fillId="0" borderId="0" xfId="0" pivotButton="1" applyAlignment="1"/>
    <xf numFmtId="0" fontId="13" fillId="0" borderId="0" xfId="0" applyFont="1" applyAlignment="1">
      <alignment horizontal="left"/>
    </xf>
    <xf numFmtId="0" fontId="14" fillId="0" borderId="0" xfId="0" applyFont="1"/>
    <xf numFmtId="0" fontId="6" fillId="33" borderId="0" xfId="0" applyFont="1" applyFill="1" applyAlignment="1">
      <alignment horizontal="center" vertical="center" wrapText="1"/>
    </xf>
    <xf numFmtId="0" fontId="7" fillId="33" borderId="0" xfId="0" applyFont="1" applyFill="1" applyAlignment="1">
      <alignment horizontal="center" vertical="center" wrapText="1"/>
    </xf>
    <xf numFmtId="0" fontId="5" fillId="33" borderId="0" xfId="0" applyFont="1" applyFill="1" applyBorder="1" applyAlignment="1">
      <alignment horizontal="left" wrapText="1"/>
    </xf>
    <xf numFmtId="0" fontId="5" fillId="33" borderId="0" xfId="0" applyFont="1" applyFill="1" applyBorder="1"/>
    <xf numFmtId="0" fontId="15" fillId="0" borderId="0" xfId="3" applyFont="1" applyAlignment="1">
      <alignment horizontal="left"/>
    </xf>
    <xf numFmtId="0" fontId="16" fillId="34" borderId="0" xfId="2" applyFont="1" applyFill="1" applyAlignment="1">
      <alignment horizontal="center" vertical="center" wrapText="1"/>
    </xf>
    <xf numFmtId="0" fontId="16" fillId="34" borderId="0" xfId="2" quotePrefix="1" applyFont="1" applyFill="1" applyAlignment="1">
      <alignment horizontal="center" vertical="center" wrapText="1"/>
    </xf>
    <xf numFmtId="0" fontId="13" fillId="0" borderId="0" xfId="0" applyFont="1" applyBorder="1" applyAlignment="1">
      <alignment horizontal="left"/>
    </xf>
    <xf numFmtId="0" fontId="14" fillId="0" borderId="0" xfId="0" applyFont="1" applyBorder="1"/>
    <xf numFmtId="0" fontId="6" fillId="0" borderId="0" xfId="0" applyNumberFormat="1" applyFont="1" applyFill="1" applyBorder="1" applyAlignment="1">
      <alignment horizontal="left"/>
    </xf>
    <xf numFmtId="0" fontId="7" fillId="0" borderId="0" xfId="0" applyFont="1" applyFill="1" applyBorder="1"/>
    <xf numFmtId="0" fontId="23" fillId="0" borderId="0" xfId="0" applyFont="1"/>
    <xf numFmtId="0" fontId="25" fillId="0" borderId="0" xfId="0" applyFont="1" applyAlignment="1">
      <alignment vertical="top"/>
    </xf>
    <xf numFmtId="0" fontId="27" fillId="38" borderId="0" xfId="0" applyFont="1" applyFill="1" applyBorder="1" applyAlignment="1">
      <alignment horizontal="center" vertical="center" wrapText="1"/>
    </xf>
    <xf numFmtId="0" fontId="28" fillId="13" borderId="0" xfId="0" applyFont="1" applyFill="1" applyBorder="1" applyAlignment="1">
      <alignment horizontal="center" vertical="center" wrapText="1"/>
    </xf>
    <xf numFmtId="0" fontId="27" fillId="8" borderId="0" xfId="0" applyFont="1" applyFill="1" applyBorder="1" applyAlignment="1">
      <alignment horizontal="center" vertical="center" wrapText="1"/>
    </xf>
    <xf numFmtId="0" fontId="29" fillId="0" borderId="0" xfId="0" applyFont="1" applyBorder="1" applyAlignment="1">
      <alignment horizontal="center" vertical="center"/>
    </xf>
    <xf numFmtId="0" fontId="29" fillId="0" borderId="0" xfId="0" applyFont="1" applyAlignment="1">
      <alignment horizontal="right" vertical="center"/>
    </xf>
    <xf numFmtId="0" fontId="29" fillId="0" borderId="0" xfId="0" applyFont="1" applyAlignment="1">
      <alignment horizontal="center" vertical="center"/>
    </xf>
    <xf numFmtId="0" fontId="29" fillId="0" borderId="0" xfId="0" applyFont="1" applyAlignment="1">
      <alignment horizontal="center" vertical="center" wrapText="1"/>
    </xf>
    <xf numFmtId="0" fontId="29" fillId="0" borderId="0" xfId="0" applyFont="1"/>
    <xf numFmtId="0" fontId="30" fillId="0" borderId="0" xfId="0" applyFont="1" applyAlignment="1">
      <alignment horizontal="center" vertical="center" wrapText="1"/>
    </xf>
    <xf numFmtId="0" fontId="31" fillId="0" borderId="0" xfId="0" applyFont="1" applyAlignment="1">
      <alignment horizontal="center" vertical="center" wrapText="1"/>
    </xf>
    <xf numFmtId="0" fontId="30" fillId="0" borderId="0" xfId="0" applyFont="1" applyAlignment="1">
      <alignment vertical="center" wrapText="1"/>
    </xf>
    <xf numFmtId="0" fontId="27" fillId="0" borderId="11" xfId="0" applyFont="1" applyBorder="1" applyAlignment="1">
      <alignment horizontal="right" vertical="center"/>
    </xf>
    <xf numFmtId="0" fontId="27" fillId="0" borderId="11" xfId="0" applyFont="1" applyBorder="1" applyAlignment="1">
      <alignment horizontal="center" vertical="center" wrapText="1"/>
    </xf>
    <xf numFmtId="0" fontId="32" fillId="0" borderId="0" xfId="0" applyFont="1"/>
    <xf numFmtId="0" fontId="33" fillId="38" borderId="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5" fillId="0" borderId="0" xfId="0" applyFont="1" applyBorder="1" applyAlignment="1">
      <alignment horizontal="center" vertical="center"/>
    </xf>
    <xf numFmtId="0" fontId="35" fillId="0" borderId="0" xfId="0" applyFont="1" applyAlignment="1">
      <alignment horizontal="right" vertical="center"/>
    </xf>
    <xf numFmtId="0" fontId="35" fillId="0" borderId="0" xfId="0" applyFont="1" applyAlignment="1">
      <alignment horizontal="center" vertical="center"/>
    </xf>
    <xf numFmtId="0" fontId="35" fillId="0" borderId="0" xfId="0" applyFont="1" applyAlignment="1">
      <alignment horizontal="center" vertical="center" wrapText="1"/>
    </xf>
    <xf numFmtId="0" fontId="35" fillId="0" borderId="0" xfId="0" applyFont="1"/>
    <xf numFmtId="0" fontId="36" fillId="0" borderId="0" xfId="0" applyFont="1" applyAlignment="1">
      <alignment horizontal="center" vertical="center" wrapText="1"/>
    </xf>
    <xf numFmtId="0" fontId="36" fillId="0" borderId="0" xfId="0" applyFont="1" applyAlignment="1">
      <alignment vertical="center" wrapText="1"/>
    </xf>
    <xf numFmtId="0" fontId="33" fillId="0" borderId="11" xfId="0" applyFont="1" applyBorder="1" applyAlignment="1">
      <alignment horizontal="right" vertical="center"/>
    </xf>
    <xf numFmtId="0" fontId="33" fillId="0" borderId="11" xfId="0" applyFont="1" applyBorder="1" applyAlignment="1">
      <alignment horizontal="center" vertical="center" wrapText="1"/>
    </xf>
    <xf numFmtId="0" fontId="37" fillId="0" borderId="0" xfId="0" applyFont="1"/>
    <xf numFmtId="0" fontId="38" fillId="38" borderId="0" xfId="0" applyFont="1" applyFill="1" applyBorder="1" applyAlignment="1">
      <alignment horizontal="center" vertical="center" wrapText="1"/>
    </xf>
    <xf numFmtId="0" fontId="38" fillId="8" borderId="0" xfId="0" applyFont="1" applyFill="1" applyBorder="1" applyAlignment="1">
      <alignment horizontal="center" vertical="center" wrapText="1"/>
    </xf>
    <xf numFmtId="0" fontId="37" fillId="0" borderId="0" xfId="0" applyFont="1" applyBorder="1" applyAlignment="1">
      <alignment horizontal="center" vertical="center"/>
    </xf>
    <xf numFmtId="0" fontId="37" fillId="0" borderId="0" xfId="0" applyFont="1" applyAlignment="1">
      <alignment horizontal="right" vertical="center"/>
    </xf>
    <xf numFmtId="0" fontId="37" fillId="0" borderId="0" xfId="0" applyFont="1" applyAlignment="1">
      <alignment horizontal="center" vertical="center"/>
    </xf>
    <xf numFmtId="0" fontId="37" fillId="0" borderId="0" xfId="0" applyFont="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40" fillId="0" borderId="0" xfId="0" applyFont="1" applyAlignment="1">
      <alignment vertical="center" wrapText="1"/>
    </xf>
    <xf numFmtId="0" fontId="38" fillId="0" borderId="11" xfId="0" applyFont="1" applyBorder="1" applyAlignment="1">
      <alignment horizontal="right" vertical="center"/>
    </xf>
    <xf numFmtId="0" fontId="38" fillId="0" borderId="11" xfId="0" applyFont="1" applyBorder="1" applyAlignment="1">
      <alignment horizontal="center" vertical="center" wrapText="1"/>
    </xf>
    <xf numFmtId="0" fontId="38" fillId="44" borderId="0" xfId="0" applyFont="1" applyFill="1" applyBorder="1" applyAlignment="1">
      <alignment horizontal="center" vertical="center" wrapText="1"/>
    </xf>
    <xf numFmtId="0" fontId="38" fillId="45" borderId="4" xfId="0" applyFont="1" applyFill="1" applyBorder="1" applyAlignment="1">
      <alignment horizontal="center" vertical="top" wrapText="1"/>
    </xf>
    <xf numFmtId="0" fontId="38" fillId="6" borderId="0" xfId="0" applyFont="1" applyFill="1" applyBorder="1" applyAlignment="1">
      <alignment horizontal="center" vertical="top" wrapText="1"/>
    </xf>
    <xf numFmtId="0" fontId="38" fillId="14" borderId="0" xfId="0" applyFont="1" applyFill="1" applyBorder="1" applyAlignment="1">
      <alignment horizontal="center" vertical="top" wrapText="1"/>
    </xf>
    <xf numFmtId="0" fontId="38" fillId="43" borderId="0" xfId="0" applyFont="1" applyFill="1" applyBorder="1" applyAlignment="1">
      <alignment horizontal="center" vertical="top" wrapText="1"/>
    </xf>
    <xf numFmtId="0" fontId="33" fillId="14" borderId="0" xfId="0" applyFont="1" applyFill="1" applyBorder="1" applyAlignment="1">
      <alignment horizontal="center" vertical="top" wrapText="1"/>
    </xf>
    <xf numFmtId="0" fontId="33" fillId="43" borderId="0" xfId="0" applyFont="1" applyFill="1" applyBorder="1" applyAlignment="1">
      <alignment horizontal="center" vertical="top" wrapText="1"/>
    </xf>
    <xf numFmtId="0" fontId="33" fillId="45" borderId="4" xfId="0" applyFont="1" applyFill="1" applyBorder="1" applyAlignment="1">
      <alignment horizontal="center" vertical="top" wrapText="1"/>
    </xf>
    <xf numFmtId="0" fontId="33" fillId="6" borderId="0" xfId="0" applyFont="1" applyFill="1" applyBorder="1" applyAlignment="1">
      <alignment horizontal="center" vertical="top" wrapText="1"/>
    </xf>
    <xf numFmtId="0" fontId="27" fillId="14" borderId="0" xfId="0" applyFont="1" applyFill="1" applyBorder="1" applyAlignment="1">
      <alignment horizontal="center" vertical="top" wrapText="1"/>
    </xf>
    <xf numFmtId="0" fontId="27" fillId="43" borderId="0" xfId="0" applyFont="1" applyFill="1" applyBorder="1" applyAlignment="1">
      <alignment horizontal="center" vertical="top" wrapText="1"/>
    </xf>
    <xf numFmtId="0" fontId="27" fillId="44" borderId="0" xfId="0" applyFont="1" applyFill="1" applyBorder="1" applyAlignment="1">
      <alignment horizontal="center" vertical="center" wrapText="1"/>
    </xf>
    <xf numFmtId="0" fontId="27" fillId="45" borderId="4" xfId="0" applyFont="1" applyFill="1" applyBorder="1" applyAlignment="1">
      <alignment horizontal="center" vertical="top" wrapText="1"/>
    </xf>
    <xf numFmtId="0" fontId="27" fillId="6" borderId="0" xfId="0" applyFont="1" applyFill="1" applyBorder="1" applyAlignment="1">
      <alignment horizontal="center" vertical="top" wrapText="1"/>
    </xf>
    <xf numFmtId="0" fontId="42" fillId="38" borderId="0" xfId="0" applyFont="1" applyFill="1" applyBorder="1" applyAlignment="1">
      <alignment horizontal="center" vertical="center" wrapText="1"/>
    </xf>
    <xf numFmtId="0" fontId="42" fillId="8" borderId="0" xfId="0" applyFont="1" applyFill="1" applyBorder="1" applyAlignment="1">
      <alignment horizontal="center" vertical="center" wrapText="1"/>
    </xf>
    <xf numFmtId="0" fontId="42" fillId="14" borderId="0" xfId="0" applyFont="1" applyFill="1" applyBorder="1" applyAlignment="1">
      <alignment horizontal="center" vertical="top" wrapText="1"/>
    </xf>
    <xf numFmtId="0" fontId="42" fillId="43" borderId="0" xfId="0" applyFont="1" applyFill="1" applyBorder="1" applyAlignment="1">
      <alignment horizontal="center" vertical="top" wrapText="1"/>
    </xf>
    <xf numFmtId="0" fontId="42" fillId="44" borderId="0" xfId="0" applyFont="1" applyFill="1" applyBorder="1" applyAlignment="1">
      <alignment horizontal="center" vertical="center" wrapText="1"/>
    </xf>
    <xf numFmtId="0" fontId="42" fillId="45" borderId="4" xfId="0" applyFont="1" applyFill="1" applyBorder="1" applyAlignment="1">
      <alignment horizontal="center" vertical="top" wrapText="1"/>
    </xf>
    <xf numFmtId="0" fontId="42" fillId="6" borderId="0" xfId="0" applyFont="1" applyFill="1" applyBorder="1" applyAlignment="1">
      <alignment horizontal="center" vertical="top" wrapText="1"/>
    </xf>
    <xf numFmtId="0" fontId="32" fillId="0" borderId="0" xfId="0" applyFont="1" applyBorder="1" applyAlignment="1">
      <alignment horizontal="center" vertical="center"/>
    </xf>
    <xf numFmtId="0" fontId="32" fillId="0" borderId="0" xfId="0" applyFont="1" applyAlignment="1">
      <alignment horizontal="right" vertical="center"/>
    </xf>
    <xf numFmtId="0" fontId="44" fillId="0" borderId="0" xfId="0" applyFont="1" applyAlignment="1">
      <alignment horizontal="center" vertical="center" wrapText="1"/>
    </xf>
    <xf numFmtId="0" fontId="45" fillId="0" borderId="0" xfId="0" applyFont="1" applyAlignment="1">
      <alignment horizontal="center" vertical="center" wrapText="1"/>
    </xf>
    <xf numFmtId="0" fontId="44" fillId="0" borderId="0" xfId="0" applyFont="1" applyAlignment="1">
      <alignment vertical="center" wrapText="1"/>
    </xf>
    <xf numFmtId="0" fontId="42" fillId="0" borderId="11" xfId="0" applyFont="1" applyBorder="1" applyAlignment="1">
      <alignment horizontal="right" vertical="center"/>
    </xf>
    <xf numFmtId="0" fontId="35" fillId="0" borderId="11" xfId="0" applyFont="1" applyBorder="1" applyAlignment="1">
      <alignment vertical="center"/>
    </xf>
    <xf numFmtId="3" fontId="35" fillId="39" borderId="0" xfId="0" applyNumberFormat="1" applyFont="1" applyFill="1" applyAlignment="1">
      <alignment horizontal="right" vertical="center"/>
    </xf>
    <xf numFmtId="3" fontId="36" fillId="35" borderId="0" xfId="0" applyNumberFormat="1" applyFont="1" applyFill="1" applyAlignment="1">
      <alignment horizontal="right" vertical="center"/>
    </xf>
    <xf numFmtId="3" fontId="35" fillId="36" borderId="0" xfId="0" applyNumberFormat="1" applyFont="1" applyFill="1" applyAlignment="1">
      <alignment horizontal="right" vertical="center"/>
    </xf>
    <xf numFmtId="3" fontId="35" fillId="41" borderId="0" xfId="0" applyNumberFormat="1" applyFont="1" applyFill="1" applyAlignment="1">
      <alignment horizontal="right" vertical="center" wrapText="1" indent="1"/>
    </xf>
    <xf numFmtId="3" fontId="33" fillId="40" borderId="0" xfId="0" applyNumberFormat="1" applyFont="1" applyFill="1" applyAlignment="1">
      <alignment horizontal="right" vertical="center"/>
    </xf>
    <xf numFmtId="3" fontId="35" fillId="12" borderId="0" xfId="0" applyNumberFormat="1" applyFont="1" applyFill="1" applyAlignment="1">
      <alignment horizontal="right" vertical="center"/>
    </xf>
    <xf numFmtId="3" fontId="33" fillId="5" borderId="0" xfId="0" applyNumberFormat="1" applyFont="1" applyFill="1" applyAlignment="1">
      <alignment horizontal="right" vertical="center"/>
    </xf>
    <xf numFmtId="0" fontId="37" fillId="0" borderId="11" xfId="0" applyFont="1" applyBorder="1" applyAlignment="1">
      <alignment vertical="center"/>
    </xf>
    <xf numFmtId="3" fontId="37" fillId="39" borderId="0" xfId="0" applyNumberFormat="1" applyFont="1" applyFill="1" applyAlignment="1">
      <alignment horizontal="right" vertical="center"/>
    </xf>
    <xf numFmtId="3" fontId="40" fillId="35" borderId="0" xfId="0" applyNumberFormat="1" applyFont="1" applyFill="1" applyAlignment="1">
      <alignment horizontal="right" vertical="center"/>
    </xf>
    <xf numFmtId="3" fontId="37" fillId="36" borderId="0" xfId="0" applyNumberFormat="1" applyFont="1" applyFill="1" applyAlignment="1">
      <alignment horizontal="right" vertical="center"/>
    </xf>
    <xf numFmtId="3" fontId="38" fillId="40" borderId="0" xfId="0" applyNumberFormat="1" applyFont="1" applyFill="1" applyAlignment="1">
      <alignment horizontal="right" vertical="center"/>
    </xf>
    <xf numFmtId="3" fontId="37" fillId="42" borderId="0" xfId="0" applyNumberFormat="1" applyFont="1" applyFill="1" applyAlignment="1">
      <alignment horizontal="right" vertical="center" wrapText="1"/>
    </xf>
    <xf numFmtId="3" fontId="37" fillId="12" borderId="0" xfId="0" applyNumberFormat="1" applyFont="1" applyFill="1" applyAlignment="1">
      <alignment horizontal="right" vertical="center"/>
    </xf>
    <xf numFmtId="3" fontId="38" fillId="5" borderId="0" xfId="0" applyNumberFormat="1" applyFont="1" applyFill="1" applyAlignment="1">
      <alignment horizontal="right" vertical="center"/>
    </xf>
    <xf numFmtId="3" fontId="37" fillId="41" borderId="0" xfId="0" applyNumberFormat="1" applyFont="1" applyFill="1" applyAlignment="1">
      <alignment horizontal="right" vertical="center" wrapText="1" indent="1"/>
    </xf>
    <xf numFmtId="3" fontId="40" fillId="35" borderId="0" xfId="0" quotePrefix="1" applyNumberFormat="1" applyFont="1" applyFill="1" applyAlignment="1">
      <alignment horizontal="right" vertical="center" wrapText="1"/>
    </xf>
    <xf numFmtId="0" fontId="29" fillId="0" borderId="11" xfId="0" applyFont="1" applyBorder="1" applyAlignment="1">
      <alignment vertical="center"/>
    </xf>
    <xf numFmtId="3" fontId="29" fillId="39" borderId="0" xfId="0" applyNumberFormat="1" applyFont="1" applyFill="1" applyAlignment="1">
      <alignment horizontal="right" vertical="center"/>
    </xf>
    <xf numFmtId="3" fontId="30" fillId="35" borderId="0" xfId="0" applyNumberFormat="1" applyFont="1" applyFill="1" applyAlignment="1">
      <alignment horizontal="right" vertical="center"/>
    </xf>
    <xf numFmtId="3" fontId="29" fillId="36" borderId="0" xfId="0" applyNumberFormat="1" applyFont="1" applyFill="1" applyAlignment="1">
      <alignment horizontal="right" vertical="center"/>
    </xf>
    <xf numFmtId="3" fontId="27" fillId="40" borderId="0" xfId="0" applyNumberFormat="1" applyFont="1" applyFill="1" applyAlignment="1">
      <alignment horizontal="right" vertical="center"/>
    </xf>
    <xf numFmtId="3" fontId="29" fillId="42" borderId="0" xfId="0" applyNumberFormat="1" applyFont="1" applyFill="1" applyAlignment="1">
      <alignment horizontal="right" vertical="center" wrapText="1"/>
    </xf>
    <xf numFmtId="3" fontId="29" fillId="12" borderId="0" xfId="0" applyNumberFormat="1" applyFont="1" applyFill="1" applyAlignment="1">
      <alignment horizontal="right" vertical="center"/>
    </xf>
    <xf numFmtId="3" fontId="27" fillId="5" borderId="0" xfId="0" applyNumberFormat="1" applyFont="1" applyFill="1" applyAlignment="1">
      <alignment horizontal="right" vertical="center"/>
    </xf>
    <xf numFmtId="3" fontId="29" fillId="41" borderId="0" xfId="0" applyNumberFormat="1" applyFont="1" applyFill="1" applyAlignment="1">
      <alignment horizontal="right" vertical="center" wrapText="1" indent="1"/>
    </xf>
    <xf numFmtId="0" fontId="37" fillId="0" borderId="0" xfId="0" applyFont="1" applyAlignment="1">
      <alignment vertical="top" wrapText="1"/>
    </xf>
    <xf numFmtId="9" fontId="27" fillId="39" borderId="11" xfId="0" applyNumberFormat="1" applyFont="1" applyFill="1" applyBorder="1" applyAlignment="1">
      <alignment vertical="center"/>
    </xf>
    <xf numFmtId="9" fontId="31" fillId="35" borderId="11" xfId="1" applyNumberFormat="1" applyFont="1" applyFill="1" applyBorder="1" applyAlignment="1">
      <alignment horizontal="center"/>
    </xf>
    <xf numFmtId="9" fontId="31" fillId="35" borderId="11" xfId="0" applyNumberFormat="1" applyFont="1" applyFill="1" applyBorder="1"/>
    <xf numFmtId="9" fontId="31" fillId="35" borderId="11" xfId="0" applyNumberFormat="1" applyFont="1" applyFill="1" applyBorder="1" applyAlignment="1">
      <alignment horizontal="center" vertical="center" wrapText="1"/>
    </xf>
    <xf numFmtId="9" fontId="31" fillId="35" borderId="11" xfId="0" applyNumberFormat="1" applyFont="1" applyFill="1" applyBorder="1" applyAlignment="1">
      <alignment vertical="center" wrapText="1"/>
    </xf>
    <xf numFmtId="9" fontId="27" fillId="36" borderId="11" xfId="0" applyNumberFormat="1" applyFont="1" applyFill="1" applyBorder="1" applyAlignment="1">
      <alignment vertical="center"/>
    </xf>
    <xf numFmtId="9" fontId="31" fillId="42" borderId="11" xfId="0" applyNumberFormat="1" applyFont="1" applyFill="1" applyBorder="1" applyAlignment="1">
      <alignment vertical="center" wrapText="1"/>
    </xf>
    <xf numFmtId="9" fontId="27" fillId="12" borderId="11" xfId="0" applyNumberFormat="1" applyFont="1" applyFill="1" applyBorder="1"/>
    <xf numFmtId="9" fontId="28" fillId="5" borderId="11" xfId="0" applyNumberFormat="1" applyFont="1" applyFill="1" applyBorder="1" applyAlignment="1">
      <alignment vertical="center"/>
    </xf>
    <xf numFmtId="9" fontId="27" fillId="40" borderId="11" xfId="0" applyNumberFormat="1" applyFont="1" applyFill="1" applyBorder="1" applyAlignment="1">
      <alignment vertical="center"/>
    </xf>
    <xf numFmtId="9" fontId="38" fillId="39" borderId="11" xfId="0" applyNumberFormat="1" applyFont="1" applyFill="1" applyBorder="1" applyAlignment="1">
      <alignment vertical="center"/>
    </xf>
    <xf numFmtId="9" fontId="41" fillId="35" borderId="11" xfId="1" applyNumberFormat="1" applyFont="1" applyFill="1" applyBorder="1" applyAlignment="1">
      <alignment horizontal="center"/>
    </xf>
    <xf numFmtId="9" fontId="41" fillId="35" borderId="11" xfId="0" applyNumberFormat="1" applyFont="1" applyFill="1" applyBorder="1"/>
    <xf numFmtId="9" fontId="41" fillId="35" borderId="11" xfId="0" applyNumberFormat="1" applyFont="1" applyFill="1" applyBorder="1" applyAlignment="1">
      <alignment horizontal="center" vertical="center" wrapText="1"/>
    </xf>
    <xf numFmtId="9" fontId="41" fillId="35" borderId="11" xfId="0" applyNumberFormat="1" applyFont="1" applyFill="1" applyBorder="1" applyAlignment="1">
      <alignment vertical="center" wrapText="1"/>
    </xf>
    <xf numFmtId="9" fontId="38" fillId="36" borderId="11" xfId="0" applyNumberFormat="1" applyFont="1" applyFill="1" applyBorder="1" applyAlignment="1">
      <alignment vertical="center"/>
    </xf>
    <xf numFmtId="9" fontId="41" fillId="42" borderId="11" xfId="0" applyNumberFormat="1" applyFont="1" applyFill="1" applyBorder="1" applyAlignment="1">
      <alignment vertical="center" wrapText="1"/>
    </xf>
    <xf numFmtId="9" fontId="38" fillId="12" borderId="11" xfId="0" applyNumberFormat="1" applyFont="1" applyFill="1" applyBorder="1"/>
    <xf numFmtId="9" fontId="39" fillId="5" borderId="11" xfId="0" applyNumberFormat="1" applyFont="1" applyFill="1" applyBorder="1" applyAlignment="1">
      <alignment vertical="center"/>
    </xf>
    <xf numFmtId="9" fontId="38" fillId="40" borderId="11" xfId="0" applyNumberFormat="1" applyFont="1" applyFill="1" applyBorder="1" applyAlignment="1">
      <alignment vertical="center"/>
    </xf>
    <xf numFmtId="9" fontId="33" fillId="39" borderId="11" xfId="0" applyNumberFormat="1" applyFont="1" applyFill="1" applyBorder="1" applyAlignment="1">
      <alignment vertical="center"/>
    </xf>
    <xf numFmtId="9" fontId="33" fillId="36" borderId="11" xfId="0" applyNumberFormat="1" applyFont="1" applyFill="1" applyBorder="1" applyAlignment="1">
      <alignment vertical="center"/>
    </xf>
    <xf numFmtId="9" fontId="33" fillId="12" borderId="11" xfId="0" applyNumberFormat="1" applyFont="1" applyFill="1" applyBorder="1"/>
    <xf numFmtId="9" fontId="34" fillId="5" borderId="11" xfId="0" applyNumberFormat="1" applyFont="1" applyFill="1" applyBorder="1" applyAlignment="1">
      <alignment vertical="center"/>
    </xf>
    <xf numFmtId="9" fontId="33" fillId="40" borderId="11" xfId="0" applyNumberFormat="1" applyFont="1" applyFill="1" applyBorder="1" applyAlignment="1">
      <alignment vertical="center"/>
    </xf>
    <xf numFmtId="0" fontId="39" fillId="13" borderId="0" xfId="0" applyFont="1" applyFill="1" applyBorder="1" applyAlignment="1">
      <alignment horizontal="center" vertical="center" wrapText="1"/>
    </xf>
    <xf numFmtId="0" fontId="43" fillId="13" borderId="0" xfId="0" applyFont="1" applyFill="1" applyBorder="1" applyAlignment="1">
      <alignment horizontal="center" vertical="center" wrapText="1"/>
    </xf>
    <xf numFmtId="0" fontId="0" fillId="0" borderId="0" xfId="0" applyProtection="1">
      <protection locked="0"/>
    </xf>
    <xf numFmtId="0" fontId="10" fillId="24" borderId="0" xfId="0" applyFont="1" applyFill="1" applyProtection="1">
      <protection locked="0"/>
    </xf>
    <xf numFmtId="0" fontId="0" fillId="0" borderId="0" xfId="0" applyAlignment="1" applyProtection="1">
      <alignment vertical="center"/>
      <protection locked="0"/>
    </xf>
    <xf numFmtId="0" fontId="10" fillId="5" borderId="0" xfId="0" applyFont="1" applyFill="1" applyProtection="1">
      <protection locked="0"/>
    </xf>
    <xf numFmtId="0" fontId="11" fillId="21" borderId="0" xfId="0" applyFont="1" applyFill="1" applyAlignment="1" applyProtection="1">
      <alignment vertical="center"/>
      <protection locked="0"/>
    </xf>
    <xf numFmtId="0" fontId="0" fillId="5" borderId="0" xfId="0" applyFill="1" applyAlignment="1" applyProtection="1">
      <alignment vertical="center"/>
      <protection locked="0"/>
    </xf>
    <xf numFmtId="0" fontId="0" fillId="0" borderId="0" xfId="0" applyAlignment="1" applyProtection="1">
      <alignment vertical="center"/>
    </xf>
    <xf numFmtId="0" fontId="0" fillId="0" borderId="0" xfId="0" applyProtection="1"/>
    <xf numFmtId="0" fontId="0" fillId="12" borderId="0" xfId="0" applyFill="1" applyAlignment="1" applyProtection="1">
      <alignment vertical="center"/>
    </xf>
    <xf numFmtId="0" fontId="37" fillId="0" borderId="0" xfId="0" applyFont="1" applyBorder="1"/>
    <xf numFmtId="0" fontId="37" fillId="0" borderId="0" xfId="0" applyFont="1" applyFill="1" applyBorder="1"/>
    <xf numFmtId="165" fontId="37" fillId="0" borderId="0" xfId="0" applyNumberFormat="1" applyFont="1"/>
    <xf numFmtId="165" fontId="0" fillId="0" borderId="0" xfId="0" applyNumberFormat="1" applyFont="1" applyFill="1" applyBorder="1" applyAlignment="1"/>
    <xf numFmtId="165" fontId="0" fillId="0" borderId="0" xfId="0" applyNumberFormat="1" applyFont="1" applyFill="1" applyBorder="1"/>
    <xf numFmtId="0" fontId="37" fillId="0" borderId="0" xfId="0" applyFont="1" applyBorder="1" applyAlignment="1">
      <alignment vertical="top" wrapText="1"/>
    </xf>
    <xf numFmtId="0" fontId="38" fillId="0" borderId="0" xfId="0" applyFont="1" applyBorder="1"/>
    <xf numFmtId="0" fontId="46" fillId="0" borderId="0" xfId="0" applyFont="1" applyBorder="1" applyAlignment="1">
      <alignment horizontal="left"/>
    </xf>
    <xf numFmtId="0" fontId="47" fillId="0" borderId="0" xfId="0" applyFont="1"/>
    <xf numFmtId="165" fontId="35" fillId="0" borderId="0" xfId="0" applyNumberFormat="1" applyFont="1"/>
    <xf numFmtId="0" fontId="35" fillId="0" borderId="0" xfId="0" applyFont="1" applyAlignment="1">
      <alignment horizontal="left"/>
    </xf>
    <xf numFmtId="0" fontId="48" fillId="0" borderId="0" xfId="0" applyFont="1" applyFill="1" applyBorder="1" applyAlignment="1">
      <alignment horizontal="left"/>
    </xf>
    <xf numFmtId="0" fontId="27" fillId="0" borderId="0" xfId="0" applyFont="1" applyBorder="1" applyAlignment="1">
      <alignment horizontal="left"/>
    </xf>
    <xf numFmtId="0" fontId="27" fillId="0" borderId="0" xfId="0" applyFont="1" applyBorder="1"/>
    <xf numFmtId="0" fontId="49" fillId="0" borderId="0" xfId="0" applyFont="1"/>
    <xf numFmtId="0" fontId="27" fillId="0" borderId="0" xfId="0" applyFont="1" applyBorder="1" applyAlignment="1">
      <alignment horizontal="left" vertical="top"/>
    </xf>
    <xf numFmtId="165" fontId="29" fillId="0" borderId="0" xfId="0" applyNumberFormat="1" applyFont="1"/>
    <xf numFmtId="0" fontId="29" fillId="0" borderId="0" xfId="0" applyFont="1" applyAlignment="1">
      <alignment horizontal="left"/>
    </xf>
    <xf numFmtId="0" fontId="29" fillId="0" borderId="0" xfId="0" applyFont="1" applyFill="1" applyBorder="1" applyAlignment="1">
      <alignment horizontal="left"/>
    </xf>
    <xf numFmtId="0" fontId="38" fillId="0" borderId="0" xfId="0" applyFont="1" applyBorder="1" applyAlignment="1">
      <alignment horizontal="left"/>
    </xf>
    <xf numFmtId="0" fontId="50" fillId="0" borderId="0" xfId="0" applyFont="1"/>
    <xf numFmtId="0" fontId="38" fillId="0" borderId="0" xfId="0" applyFont="1" applyBorder="1" applyAlignment="1">
      <alignment horizontal="left" vertical="top"/>
    </xf>
    <xf numFmtId="0" fontId="37" fillId="0" borderId="0" xfId="0" applyFont="1" applyAlignment="1">
      <alignment horizontal="left"/>
    </xf>
    <xf numFmtId="0" fontId="37" fillId="0" borderId="0" xfId="0" applyFont="1" applyFill="1" applyBorder="1" applyAlignment="1">
      <alignment horizontal="left"/>
    </xf>
    <xf numFmtId="0" fontId="42" fillId="0" borderId="0" xfId="0" applyFont="1" applyBorder="1" applyAlignment="1">
      <alignment horizontal="left"/>
    </xf>
    <xf numFmtId="0" fontId="42" fillId="0" borderId="0" xfId="0" applyFont="1" applyBorder="1"/>
    <xf numFmtId="0" fontId="51" fillId="0" borderId="0" xfId="0" applyFont="1"/>
    <xf numFmtId="0" fontId="42" fillId="0" borderId="0" xfId="0" applyFont="1" applyBorder="1" applyAlignment="1">
      <alignment horizontal="left" vertical="top"/>
    </xf>
    <xf numFmtId="165" fontId="32" fillId="0" borderId="0" xfId="0" applyNumberFormat="1" applyFont="1"/>
    <xf numFmtId="0" fontId="32" fillId="0" borderId="0" xfId="0" applyFont="1" applyAlignment="1">
      <alignment horizontal="left"/>
    </xf>
    <xf numFmtId="0" fontId="32" fillId="0" borderId="0" xfId="0" applyFont="1" applyFill="1" applyBorder="1" applyAlignment="1">
      <alignment horizontal="left"/>
    </xf>
    <xf numFmtId="0" fontId="35" fillId="0" borderId="0" xfId="0" applyFont="1" applyBorder="1"/>
    <xf numFmtId="0" fontId="48" fillId="0" borderId="0" xfId="0" applyFont="1" applyBorder="1" applyAlignment="1">
      <alignment horizontal="left" vertical="top"/>
    </xf>
    <xf numFmtId="0" fontId="0" fillId="0" borderId="0" xfId="0" applyFont="1" applyBorder="1" applyAlignment="1">
      <alignment horizontal="left" vertical="top"/>
    </xf>
    <xf numFmtId="0" fontId="0" fillId="0" borderId="0" xfId="0" applyFont="1" applyBorder="1"/>
    <xf numFmtId="0" fontId="35" fillId="8" borderId="0" xfId="0" applyFont="1" applyFill="1" applyBorder="1" applyAlignment="1">
      <alignment horizontal="center" vertical="center" wrapText="1"/>
    </xf>
    <xf numFmtId="9" fontId="36" fillId="35" borderId="11" xfId="1" applyNumberFormat="1" applyFont="1" applyFill="1" applyBorder="1" applyAlignment="1">
      <alignment horizontal="center"/>
    </xf>
    <xf numFmtId="9" fontId="36" fillId="35" borderId="11" xfId="0" applyNumberFormat="1" applyFont="1" applyFill="1" applyBorder="1"/>
    <xf numFmtId="9" fontId="36" fillId="35" borderId="11" xfId="0" applyNumberFormat="1" applyFont="1" applyFill="1" applyBorder="1" applyAlignment="1">
      <alignment horizontal="center" vertical="center" wrapText="1"/>
    </xf>
    <xf numFmtId="9" fontId="36" fillId="35" borderId="11" xfId="0" applyNumberFormat="1" applyFont="1" applyFill="1" applyBorder="1" applyAlignment="1">
      <alignment vertical="center" wrapText="1"/>
    </xf>
    <xf numFmtId="0" fontId="35" fillId="44" borderId="0" xfId="0" applyFont="1" applyFill="1" applyBorder="1" applyAlignment="1">
      <alignment horizontal="center" vertical="center" wrapText="1"/>
    </xf>
    <xf numFmtId="9" fontId="36" fillId="42" borderId="11" xfId="0" applyNumberFormat="1" applyFont="1" applyFill="1" applyBorder="1" applyAlignment="1">
      <alignment vertical="center" wrapText="1"/>
    </xf>
    <xf numFmtId="0" fontId="0" fillId="0" borderId="0" xfId="0" pivotButton="1" applyAlignment="1">
      <alignment wrapText="1"/>
    </xf>
    <xf numFmtId="0" fontId="55" fillId="4" borderId="0" xfId="0" applyFont="1" applyFill="1"/>
    <xf numFmtId="0" fontId="55" fillId="3" borderId="0" xfId="0" applyFont="1" applyFill="1"/>
    <xf numFmtId="0" fontId="8" fillId="0" borderId="17" xfId="4" applyBorder="1" applyAlignment="1">
      <alignment horizontal="center" vertical="center" wrapText="1"/>
    </xf>
    <xf numFmtId="0" fontId="56" fillId="48" borderId="16" xfId="0" applyFont="1" applyFill="1" applyBorder="1" applyAlignment="1">
      <alignment horizontal="center" vertical="center" wrapText="1"/>
    </xf>
    <xf numFmtId="0" fontId="56" fillId="48" borderId="17" xfId="0" applyFont="1" applyFill="1" applyBorder="1" applyAlignment="1">
      <alignment horizontal="center" vertical="center" wrapText="1"/>
    </xf>
    <xf numFmtId="0" fontId="56" fillId="26" borderId="15" xfId="0" applyFont="1" applyFill="1" applyBorder="1" applyAlignment="1">
      <alignment vertical="center" wrapText="1"/>
    </xf>
    <xf numFmtId="0" fontId="57" fillId="49" borderId="17" xfId="0" applyFont="1" applyFill="1" applyBorder="1" applyAlignment="1">
      <alignment horizontal="center" vertical="center" wrapText="1"/>
    </xf>
    <xf numFmtId="0" fontId="57" fillId="49" borderId="17" xfId="0" applyFont="1" applyFill="1" applyBorder="1" applyAlignment="1">
      <alignment vertical="center" wrapText="1"/>
    </xf>
    <xf numFmtId="0" fontId="14" fillId="49" borderId="17" xfId="0" applyFont="1" applyFill="1" applyBorder="1" applyAlignment="1">
      <alignment vertical="center" wrapText="1"/>
    </xf>
    <xf numFmtId="0" fontId="57" fillId="0" borderId="17" xfId="0" applyFont="1" applyBorder="1" applyAlignment="1">
      <alignment horizontal="center" vertical="center" wrapText="1"/>
    </xf>
    <xf numFmtId="0" fontId="57" fillId="0" borderId="17" xfId="0" applyFont="1" applyBorder="1" applyAlignment="1">
      <alignment vertical="center" wrapText="1"/>
    </xf>
    <xf numFmtId="0" fontId="14" fillId="0" borderId="17" xfId="0" applyFont="1" applyBorder="1" applyAlignment="1">
      <alignment vertical="center" wrapText="1"/>
    </xf>
    <xf numFmtId="0" fontId="56" fillId="27" borderId="15" xfId="0" applyFont="1" applyFill="1" applyBorder="1" applyAlignment="1">
      <alignment vertical="center" wrapText="1"/>
    </xf>
    <xf numFmtId="0" fontId="14" fillId="49" borderId="17" xfId="0" applyFont="1" applyFill="1" applyBorder="1" applyAlignment="1">
      <alignment horizontal="center" vertical="center" wrapText="1"/>
    </xf>
    <xf numFmtId="0" fontId="56" fillId="28" borderId="15" xfId="0" applyFont="1" applyFill="1" applyBorder="1" applyAlignment="1">
      <alignment vertical="center" wrapText="1"/>
    </xf>
    <xf numFmtId="0" fontId="56" fillId="29" borderId="15" xfId="0" applyFont="1" applyFill="1" applyBorder="1" applyAlignment="1">
      <alignment vertical="center" wrapText="1"/>
    </xf>
    <xf numFmtId="0" fontId="57" fillId="49" borderId="18" xfId="0" applyFont="1" applyFill="1" applyBorder="1" applyAlignment="1">
      <alignment horizontal="center" vertical="center" wrapText="1"/>
    </xf>
    <xf numFmtId="0" fontId="56" fillId="31" borderId="15" xfId="0" applyFont="1" applyFill="1" applyBorder="1" applyAlignment="1">
      <alignment vertical="center" wrapText="1"/>
    </xf>
    <xf numFmtId="0" fontId="60" fillId="31" borderId="15" xfId="0" applyFont="1" applyFill="1" applyBorder="1" applyAlignment="1">
      <alignment vertical="center" wrapText="1"/>
    </xf>
    <xf numFmtId="0" fontId="56" fillId="20" borderId="15" xfId="0" applyFont="1" applyFill="1" applyBorder="1" applyAlignment="1">
      <alignment vertical="center" wrapText="1"/>
    </xf>
    <xf numFmtId="0" fontId="61" fillId="0" borderId="17" xfId="4" applyFont="1" applyBorder="1" applyAlignment="1">
      <alignment horizontal="center" vertical="center" wrapText="1"/>
    </xf>
    <xf numFmtId="0" fontId="56" fillId="50" borderId="15" xfId="0" applyFont="1" applyFill="1" applyBorder="1" applyAlignment="1">
      <alignment vertical="center" wrapText="1"/>
    </xf>
    <xf numFmtId="0" fontId="56" fillId="51" borderId="15" xfId="0" applyFont="1" applyFill="1" applyBorder="1" applyAlignment="1">
      <alignment vertical="center" wrapText="1"/>
    </xf>
    <xf numFmtId="0" fontId="59" fillId="49" borderId="17" xfId="0" applyFont="1" applyFill="1" applyBorder="1" applyAlignment="1">
      <alignment horizontal="center" vertical="center" wrapText="1"/>
    </xf>
    <xf numFmtId="0" fontId="56" fillId="52" borderId="15" xfId="0" applyFont="1" applyFill="1" applyBorder="1" applyAlignment="1">
      <alignment vertical="center" wrapText="1"/>
    </xf>
    <xf numFmtId="0" fontId="56" fillId="16" borderId="15" xfId="0" applyFont="1" applyFill="1" applyBorder="1" applyAlignment="1">
      <alignment vertical="center"/>
    </xf>
    <xf numFmtId="0" fontId="14" fillId="0" borderId="17" xfId="0" applyFont="1" applyBorder="1" applyAlignment="1">
      <alignment horizontal="center" vertical="center" wrapText="1"/>
    </xf>
    <xf numFmtId="0" fontId="56" fillId="25" borderId="15" xfId="0" applyFont="1" applyFill="1" applyBorder="1" applyAlignment="1">
      <alignment vertical="center"/>
    </xf>
    <xf numFmtId="0" fontId="62" fillId="46" borderId="15" xfId="0" applyFont="1" applyFill="1" applyBorder="1" applyAlignment="1">
      <alignment vertical="center" wrapText="1"/>
    </xf>
    <xf numFmtId="0" fontId="57" fillId="53" borderId="17" xfId="0" applyFont="1" applyFill="1" applyBorder="1" applyAlignment="1">
      <alignment horizontal="center" vertical="center" wrapText="1"/>
    </xf>
    <xf numFmtId="0" fontId="57" fillId="53" borderId="17" xfId="0" applyFont="1" applyFill="1" applyBorder="1" applyAlignment="1">
      <alignment vertical="center" wrapText="1"/>
    </xf>
    <xf numFmtId="0" fontId="14" fillId="53" borderId="17" xfId="0" applyFont="1" applyFill="1" applyBorder="1" applyAlignment="1">
      <alignment vertical="center" wrapText="1"/>
    </xf>
    <xf numFmtId="0" fontId="56" fillId="54" borderId="15" xfId="0" applyFont="1" applyFill="1" applyBorder="1" applyAlignment="1">
      <alignment vertical="center" wrapText="1"/>
    </xf>
    <xf numFmtId="0" fontId="56" fillId="55" borderId="15" xfId="0" applyFont="1" applyFill="1" applyBorder="1" applyAlignment="1">
      <alignment vertical="center" wrapText="1"/>
    </xf>
    <xf numFmtId="0" fontId="56" fillId="56" borderId="15" xfId="0" applyFont="1" applyFill="1" applyBorder="1" applyAlignment="1">
      <alignment vertical="center" wrapText="1"/>
    </xf>
    <xf numFmtId="0" fontId="56" fillId="11" borderId="15" xfId="0" applyFont="1" applyFill="1" applyBorder="1" applyAlignment="1">
      <alignment vertical="center" wrapText="1"/>
    </xf>
    <xf numFmtId="0" fontId="60" fillId="50" borderId="15" xfId="0" applyFont="1" applyFill="1" applyBorder="1" applyAlignment="1">
      <alignment vertical="center" wrapText="1"/>
    </xf>
    <xf numFmtId="0" fontId="63" fillId="49" borderId="17" xfId="0" applyFont="1" applyFill="1" applyBorder="1" applyAlignment="1">
      <alignment horizontal="center" vertical="center" wrapText="1"/>
    </xf>
    <xf numFmtId="0" fontId="63" fillId="49" borderId="17" xfId="0" applyFont="1" applyFill="1" applyBorder="1" applyAlignment="1">
      <alignment vertical="center" wrapText="1"/>
    </xf>
    <xf numFmtId="0" fontId="60" fillId="54" borderId="15" xfId="0" applyFont="1" applyFill="1" applyBorder="1" applyAlignment="1">
      <alignment vertical="center" wrapText="1"/>
    </xf>
    <xf numFmtId="0" fontId="63" fillId="53" borderId="17" xfId="0" applyFont="1" applyFill="1" applyBorder="1" applyAlignment="1">
      <alignment horizontal="center" vertical="center" wrapText="1"/>
    </xf>
    <xf numFmtId="0" fontId="63" fillId="53" borderId="17" xfId="0" applyFont="1" applyFill="1" applyBorder="1" applyAlignment="1">
      <alignment vertical="center" wrapText="1"/>
    </xf>
    <xf numFmtId="0" fontId="60" fillId="55" borderId="15" xfId="0" applyFont="1" applyFill="1" applyBorder="1" applyAlignment="1">
      <alignment vertical="center" wrapText="1"/>
    </xf>
    <xf numFmtId="0" fontId="60" fillId="56" borderId="15" xfId="0" applyFont="1" applyFill="1" applyBorder="1" applyAlignment="1">
      <alignment vertical="center" wrapText="1"/>
    </xf>
    <xf numFmtId="0" fontId="60" fillId="11" borderId="15" xfId="0" applyFont="1" applyFill="1" applyBorder="1" applyAlignment="1">
      <alignment vertical="center" wrapText="1"/>
    </xf>
    <xf numFmtId="0" fontId="8" fillId="49" borderId="17" xfId="4" applyFill="1" applyBorder="1" applyAlignment="1">
      <alignment horizontal="center" vertical="center" wrapText="1"/>
    </xf>
    <xf numFmtId="0" fontId="56" fillId="30" borderId="14" xfId="0" applyFont="1" applyFill="1" applyBorder="1" applyAlignment="1">
      <alignment vertical="center" wrapText="1"/>
    </xf>
    <xf numFmtId="0" fontId="57" fillId="0" borderId="14" xfId="0" applyFont="1" applyBorder="1" applyAlignment="1">
      <alignment horizontal="center" vertical="center" wrapText="1"/>
    </xf>
    <xf numFmtId="0" fontId="57" fillId="0" borderId="14" xfId="0" applyFont="1" applyBorder="1" applyAlignment="1">
      <alignment vertical="center" wrapText="1"/>
    </xf>
    <xf numFmtId="0" fontId="57" fillId="49" borderId="14" xfId="0" applyFont="1" applyFill="1" applyBorder="1" applyAlignment="1">
      <alignment horizontal="center" vertical="center" wrapText="1"/>
    </xf>
    <xf numFmtId="0" fontId="57" fillId="49" borderId="14" xfId="0" applyFont="1" applyFill="1" applyBorder="1" applyAlignment="1">
      <alignment vertical="center" wrapText="1"/>
    </xf>
    <xf numFmtId="0" fontId="64" fillId="0" borderId="0" xfId="0" applyFont="1" applyAlignment="1">
      <alignment vertical="center"/>
    </xf>
    <xf numFmtId="0" fontId="0" fillId="0" borderId="0" xfId="0" applyBorder="1" applyAlignment="1" applyProtection="1">
      <alignment horizontal="left" vertical="center" wrapText="1"/>
    </xf>
    <xf numFmtId="0" fontId="1" fillId="0" borderId="0" xfId="0" applyFont="1" applyProtection="1"/>
    <xf numFmtId="0" fontId="0" fillId="0" borderId="0" xfId="0" applyAlignment="1" applyProtection="1">
      <alignment horizontal="center"/>
    </xf>
    <xf numFmtId="0" fontId="12" fillId="0" borderId="0" xfId="0" applyFont="1" applyProtection="1"/>
    <xf numFmtId="0" fontId="0" fillId="0" borderId="0" xfId="0" applyAlignment="1" applyProtection="1">
      <alignment wrapText="1"/>
    </xf>
    <xf numFmtId="0" fontId="0" fillId="23" borderId="3" xfId="0" applyFill="1" applyBorder="1" applyAlignment="1" applyProtection="1">
      <alignment horizontal="right" wrapText="1"/>
    </xf>
    <xf numFmtId="165" fontId="0" fillId="23" borderId="3" xfId="0" applyNumberFormat="1" applyFont="1" applyFill="1" applyBorder="1" applyAlignment="1" applyProtection="1">
      <alignment wrapText="1"/>
    </xf>
    <xf numFmtId="166" fontId="0" fillId="0" borderId="0" xfId="6" applyNumberFormat="1" applyFont="1" applyAlignment="1" applyProtection="1">
      <alignment horizontal="left" wrapText="1"/>
    </xf>
    <xf numFmtId="0" fontId="4" fillId="0" borderId="0" xfId="0" applyFont="1" applyAlignment="1" applyProtection="1">
      <alignment horizontal="center" wrapText="1"/>
    </xf>
    <xf numFmtId="0" fontId="10" fillId="12" borderId="3" xfId="0" applyFont="1" applyFill="1" applyBorder="1" applyAlignment="1" applyProtection="1">
      <alignment horizontal="center" vertical="center" wrapText="1"/>
    </xf>
    <xf numFmtId="0" fontId="0" fillId="0" borderId="3" xfId="0" applyBorder="1" applyAlignment="1" applyProtection="1">
      <alignment horizontal="center" vertical="center" wrapText="1"/>
    </xf>
    <xf numFmtId="0" fontId="3" fillId="0" borderId="0" xfId="0" applyFont="1" applyBorder="1" applyAlignment="1" applyProtection="1">
      <alignment horizontal="left" vertical="center" wrapText="1"/>
    </xf>
    <xf numFmtId="0" fontId="1" fillId="0" borderId="0" xfId="0" applyFont="1" applyAlignment="1" applyProtection="1">
      <alignment wrapText="1"/>
    </xf>
    <xf numFmtId="0" fontId="0" fillId="0" borderId="0" xfId="0" applyAlignment="1" applyProtection="1">
      <alignment horizontal="center" wrapText="1"/>
    </xf>
    <xf numFmtId="0" fontId="0" fillId="23" borderId="3" xfId="0" applyFill="1" applyBorder="1" applyAlignment="1" applyProtection="1">
      <alignment horizontal="right"/>
    </xf>
    <xf numFmtId="165" fontId="0" fillId="23" borderId="3" xfId="0" applyNumberFormat="1" applyFont="1" applyFill="1" applyBorder="1" applyProtection="1"/>
    <xf numFmtId="0" fontId="4" fillId="0" borderId="0" xfId="0" applyFont="1" applyAlignment="1" applyProtection="1">
      <alignment horizontal="center"/>
    </xf>
    <xf numFmtId="0" fontId="10" fillId="16" borderId="3" xfId="0" applyFont="1" applyFill="1" applyBorder="1" applyAlignment="1" applyProtection="1">
      <alignment horizontal="center" vertical="center"/>
    </xf>
    <xf numFmtId="0" fontId="0" fillId="0" borderId="0" xfId="0" applyAlignment="1" applyProtection="1">
      <alignment horizontal="right" vertical="top"/>
    </xf>
    <xf numFmtId="167" fontId="0" fillId="0" borderId="0" xfId="6" applyNumberFormat="1" applyFont="1" applyAlignment="1" applyProtection="1">
      <alignment horizontal="center" vertical="top"/>
    </xf>
    <xf numFmtId="0" fontId="10" fillId="25" borderId="3" xfId="0" applyFont="1" applyFill="1" applyBorder="1" applyAlignment="1" applyProtection="1">
      <alignment horizontal="center" vertical="center"/>
    </xf>
    <xf numFmtId="0" fontId="3" fillId="0" borderId="0" xfId="0" applyFont="1" applyProtection="1"/>
    <xf numFmtId="0" fontId="10" fillId="0" borderId="0" xfId="0" applyFont="1" applyAlignment="1" applyProtection="1">
      <alignment horizontal="center"/>
    </xf>
    <xf numFmtId="0" fontId="10" fillId="47" borderId="13" xfId="0" applyFont="1" applyFill="1" applyBorder="1" applyAlignment="1" applyProtection="1">
      <alignment vertical="center"/>
    </xf>
    <xf numFmtId="0" fontId="3" fillId="0" borderId="3" xfId="0" applyFont="1" applyBorder="1" applyAlignment="1" applyProtection="1">
      <alignment horizontal="center" vertical="center" wrapText="1"/>
    </xf>
    <xf numFmtId="0" fontId="3" fillId="0" borderId="0" xfId="0" applyFont="1" applyAlignment="1" applyProtection="1">
      <alignment horizontal="center"/>
    </xf>
    <xf numFmtId="0" fontId="4" fillId="0" borderId="0" xfId="0" applyFont="1" applyProtection="1"/>
    <xf numFmtId="0" fontId="4" fillId="0" borderId="0" xfId="0" applyFont="1" applyAlignment="1" applyProtection="1">
      <alignment vertical="top" wrapText="1"/>
    </xf>
    <xf numFmtId="0" fontId="4" fillId="8" borderId="0" xfId="0" applyFont="1" applyFill="1" applyAlignment="1" applyProtection="1">
      <alignment vertical="top" wrapText="1"/>
    </xf>
    <xf numFmtId="0" fontId="10" fillId="27" borderId="0" xfId="0" applyFont="1" applyFill="1" applyBorder="1" applyAlignment="1" applyProtection="1">
      <alignment vertical="top" wrapText="1"/>
    </xf>
    <xf numFmtId="0" fontId="4" fillId="9" borderId="0" xfId="0" applyFont="1" applyFill="1" applyAlignment="1" applyProtection="1">
      <alignment vertical="top" wrapText="1"/>
    </xf>
    <xf numFmtId="0" fontId="4" fillId="4" borderId="0" xfId="0" applyFont="1" applyFill="1" applyAlignment="1" applyProtection="1">
      <alignment vertical="top" wrapText="1"/>
    </xf>
    <xf numFmtId="0" fontId="10" fillId="2" borderId="0" xfId="0" applyFont="1" applyFill="1" applyAlignment="1" applyProtection="1">
      <alignment vertical="top" wrapText="1"/>
    </xf>
    <xf numFmtId="0" fontId="4" fillId="3" borderId="0" xfId="0" applyFont="1" applyFill="1" applyAlignment="1" applyProtection="1">
      <alignment vertical="top" wrapText="1"/>
    </xf>
    <xf numFmtId="0" fontId="17" fillId="3" borderId="0" xfId="0" applyFont="1" applyFill="1" applyAlignment="1" applyProtection="1">
      <alignment vertical="top" wrapText="1"/>
    </xf>
    <xf numFmtId="0" fontId="4" fillId="20" borderId="0" xfId="0" applyFont="1" applyFill="1" applyAlignment="1" applyProtection="1">
      <alignment vertical="top" wrapText="1"/>
    </xf>
    <xf numFmtId="0" fontId="4" fillId="13" borderId="0" xfId="0" applyFont="1" applyFill="1" applyAlignment="1" applyProtection="1">
      <alignment vertical="top" wrapText="1"/>
    </xf>
    <xf numFmtId="0" fontId="4" fillId="37" borderId="0" xfId="0" applyFont="1" applyFill="1" applyAlignment="1" applyProtection="1">
      <alignment vertical="top" wrapText="1"/>
    </xf>
    <xf numFmtId="0" fontId="4" fillId="37" borderId="12" xfId="0" applyFont="1" applyFill="1" applyBorder="1" applyAlignment="1" applyProtection="1">
      <alignment vertical="top" wrapText="1"/>
    </xf>
    <xf numFmtId="0" fontId="4" fillId="15" borderId="0" xfId="0" applyFont="1" applyFill="1" applyAlignment="1" applyProtection="1">
      <alignment vertical="top" wrapText="1"/>
    </xf>
    <xf numFmtId="0" fontId="10" fillId="16" borderId="3" xfId="0" applyFont="1" applyFill="1" applyBorder="1" applyAlignment="1" applyProtection="1">
      <alignment horizontal="center" vertical="top"/>
    </xf>
    <xf numFmtId="0" fontId="10" fillId="25" borderId="3" xfId="0" applyFont="1" applyFill="1" applyBorder="1" applyAlignment="1" applyProtection="1">
      <alignment horizontal="center" vertical="top"/>
    </xf>
    <xf numFmtId="0" fontId="24" fillId="46" borderId="0" xfId="0" applyFont="1" applyFill="1" applyBorder="1" applyAlignment="1" applyProtection="1">
      <alignment horizontal="center" vertical="top" wrapText="1"/>
    </xf>
    <xf numFmtId="0" fontId="54" fillId="46" borderId="0" xfId="0" applyFont="1" applyFill="1" applyBorder="1" applyAlignment="1" applyProtection="1">
      <alignment horizontal="center" vertical="top" wrapText="1"/>
    </xf>
    <xf numFmtId="0" fontId="18" fillId="13" borderId="0" xfId="0" applyFont="1" applyFill="1" applyBorder="1" applyAlignment="1" applyProtection="1">
      <alignment vertical="top" wrapText="1"/>
    </xf>
    <xf numFmtId="0" fontId="4" fillId="14" borderId="0" xfId="0" applyFont="1" applyFill="1" applyBorder="1" applyAlignment="1" applyProtection="1">
      <alignment horizontal="center" vertical="top" wrapText="1"/>
    </xf>
    <xf numFmtId="0" fontId="4" fillId="7" borderId="0" xfId="0" applyFont="1" applyFill="1" applyBorder="1" applyAlignment="1" applyProtection="1">
      <alignment horizontal="center" vertical="top" wrapText="1"/>
    </xf>
    <xf numFmtId="0" fontId="4" fillId="10" borderId="0" xfId="0" applyFont="1" applyFill="1" applyBorder="1" applyAlignment="1" applyProtection="1">
      <alignment horizontal="center" vertical="top" wrapText="1"/>
    </xf>
    <xf numFmtId="0" fontId="4" fillId="11" borderId="10" xfId="0" applyFont="1" applyFill="1" applyBorder="1" applyAlignment="1" applyProtection="1">
      <alignment horizontal="center" vertical="top" wrapText="1"/>
    </xf>
    <xf numFmtId="0" fontId="22" fillId="13" borderId="1" xfId="0" applyFont="1" applyFill="1" applyBorder="1" applyAlignment="1" applyProtection="1">
      <alignment vertical="top" wrapText="1"/>
    </xf>
    <xf numFmtId="0" fontId="17" fillId="14" borderId="0" xfId="0" applyFont="1" applyFill="1" applyBorder="1" applyAlignment="1" applyProtection="1">
      <alignment horizontal="center" vertical="top" wrapText="1"/>
    </xf>
    <xf numFmtId="0" fontId="17" fillId="7" borderId="0" xfId="0" applyFont="1" applyFill="1" applyBorder="1" applyAlignment="1" applyProtection="1">
      <alignment horizontal="center" vertical="top" wrapText="1"/>
    </xf>
    <xf numFmtId="0" fontId="17" fillId="10" borderId="0" xfId="0" applyFont="1" applyFill="1" applyBorder="1" applyAlignment="1" applyProtection="1">
      <alignment horizontal="center" vertical="top" wrapText="1"/>
    </xf>
    <xf numFmtId="0" fontId="17" fillId="11" borderId="10" xfId="0" applyFont="1" applyFill="1" applyBorder="1" applyAlignment="1" applyProtection="1">
      <alignment horizontal="center" vertical="top" wrapText="1"/>
    </xf>
    <xf numFmtId="0" fontId="4" fillId="19" borderId="0" xfId="0" applyFont="1" applyFill="1" applyAlignment="1" applyProtection="1">
      <alignment horizontal="center" vertical="center" wrapText="1"/>
    </xf>
    <xf numFmtId="0" fontId="0" fillId="0" borderId="0" xfId="0" applyFont="1" applyAlignment="1" applyProtection="1">
      <alignment vertical="top" wrapText="1"/>
    </xf>
    <xf numFmtId="165" fontId="0" fillId="18" borderId="0" xfId="0" applyNumberFormat="1" applyFill="1" applyProtection="1"/>
    <xf numFmtId="9" fontId="0" fillId="18" borderId="0" xfId="1" applyFont="1" applyFill="1" applyAlignment="1" applyProtection="1">
      <alignment horizontal="center"/>
    </xf>
    <xf numFmtId="9" fontId="0" fillId="18" borderId="0" xfId="1" applyFont="1" applyFill="1" applyBorder="1" applyAlignment="1" applyProtection="1">
      <alignment horizontal="center"/>
    </xf>
    <xf numFmtId="3" fontId="0" fillId="18" borderId="0" xfId="0" applyNumberFormat="1" applyFill="1" applyBorder="1" applyProtection="1"/>
    <xf numFmtId="3" fontId="1" fillId="18" borderId="0" xfId="0" applyNumberFormat="1" applyFont="1" applyFill="1" applyBorder="1" applyProtection="1"/>
    <xf numFmtId="0" fontId="1" fillId="0" borderId="0" xfId="0" applyFont="1" applyProtection="1">
      <protection locked="0"/>
    </xf>
    <xf numFmtId="0" fontId="0" fillId="0" borderId="0" xfId="0" applyAlignment="1" applyProtection="1">
      <alignment horizontal="center"/>
      <protection locked="0"/>
    </xf>
    <xf numFmtId="165" fontId="19" fillId="0" borderId="0" xfId="0" applyNumberFormat="1" applyFont="1" applyProtection="1">
      <protection locked="0"/>
    </xf>
    <xf numFmtId="0" fontId="19" fillId="0" borderId="0" xfId="0" applyFont="1" applyProtection="1">
      <protection locked="0"/>
    </xf>
    <xf numFmtId="165" fontId="0" fillId="0" borderId="0" xfId="0" applyNumberFormat="1" applyProtection="1">
      <protection locked="0"/>
    </xf>
    <xf numFmtId="165" fontId="53" fillId="0" borderId="0" xfId="0" applyNumberFormat="1" applyFont="1" applyProtection="1">
      <protection locked="0"/>
    </xf>
    <xf numFmtId="165" fontId="52" fillId="0" borderId="0" xfId="0" applyNumberFormat="1" applyFont="1" applyProtection="1">
      <protection locked="0"/>
    </xf>
    <xf numFmtId="9" fontId="0" fillId="0" borderId="0" xfId="1" applyFont="1" applyProtection="1">
      <protection locked="0"/>
    </xf>
    <xf numFmtId="9" fontId="20" fillId="0" borderId="0" xfId="1" applyFont="1" applyProtection="1">
      <protection locked="0"/>
    </xf>
    <xf numFmtId="0" fontId="0" fillId="0" borderId="0" xfId="0" applyNumberFormat="1" applyAlignment="1" applyProtection="1">
      <alignment horizontal="center"/>
      <protection locked="0"/>
    </xf>
    <xf numFmtId="3" fontId="0" fillId="0" borderId="0" xfId="0" applyNumberFormat="1" applyProtection="1">
      <protection locked="0"/>
    </xf>
    <xf numFmtId="3" fontId="0" fillId="0" borderId="12" xfId="0" applyNumberFormat="1" applyBorder="1" applyProtection="1">
      <protection locked="0"/>
    </xf>
    <xf numFmtId="3" fontId="0" fillId="18" borderId="0" xfId="0" applyNumberFormat="1" applyFill="1" applyAlignment="1" applyProtection="1">
      <alignment horizontal="center"/>
      <protection locked="0"/>
    </xf>
    <xf numFmtId="3" fontId="0" fillId="18" borderId="0" xfId="0" applyNumberFormat="1" applyFill="1" applyProtection="1">
      <protection locked="0"/>
    </xf>
    <xf numFmtId="0" fontId="37" fillId="0" borderId="0" xfId="0" applyFont="1" applyProtection="1">
      <protection locked="0"/>
    </xf>
    <xf numFmtId="0" fontId="64" fillId="0" borderId="0" xfId="0" applyFont="1" applyAlignment="1" applyProtection="1">
      <alignment vertical="center"/>
      <protection locked="0"/>
    </xf>
    <xf numFmtId="0" fontId="37" fillId="0" borderId="0" xfId="0" applyFont="1" applyAlignment="1" applyProtection="1">
      <alignment vertical="top" wrapText="1"/>
      <protection locked="0"/>
    </xf>
    <xf numFmtId="0" fontId="35" fillId="0" borderId="0" xfId="0" applyFont="1" applyBorder="1" applyAlignment="1" applyProtection="1">
      <alignment horizontal="center" vertical="center"/>
      <protection locked="0"/>
    </xf>
    <xf numFmtId="0" fontId="35" fillId="0" borderId="0" xfId="0" applyFont="1" applyProtection="1">
      <protection locked="0"/>
    </xf>
    <xf numFmtId="0" fontId="37" fillId="0" borderId="0" xfId="0" applyFont="1" applyProtection="1"/>
    <xf numFmtId="0" fontId="46" fillId="0" borderId="0" xfId="0" applyFont="1" applyBorder="1" applyAlignment="1" applyProtection="1">
      <alignment horizontal="left"/>
    </xf>
    <xf numFmtId="0" fontId="35" fillId="0" borderId="0" xfId="0" applyFont="1" applyBorder="1" applyProtection="1"/>
    <xf numFmtId="0" fontId="37" fillId="0" borderId="0" xfId="0" applyFont="1" applyBorder="1" applyProtection="1"/>
    <xf numFmtId="0" fontId="47" fillId="0" borderId="0" xfId="0" applyFont="1" applyProtection="1"/>
    <xf numFmtId="0" fontId="48" fillId="0" borderId="0" xfId="0" applyFont="1" applyBorder="1" applyAlignment="1" applyProtection="1">
      <alignment horizontal="left" vertical="top"/>
    </xf>
    <xf numFmtId="0" fontId="0" fillId="0" borderId="0" xfId="0" applyFont="1" applyBorder="1" applyAlignment="1" applyProtection="1">
      <alignment horizontal="left" vertical="top"/>
    </xf>
    <xf numFmtId="165" fontId="35" fillId="0" borderId="0" xfId="0" applyNumberFormat="1" applyFont="1" applyProtection="1"/>
    <xf numFmtId="0" fontId="35" fillId="0" borderId="0" xfId="0" applyFont="1" applyAlignment="1" applyProtection="1">
      <alignment horizontal="left"/>
    </xf>
    <xf numFmtId="0" fontId="37" fillId="0" borderId="0" xfId="0" applyFont="1" applyFill="1" applyBorder="1" applyProtection="1"/>
    <xf numFmtId="0" fontId="48" fillId="0" borderId="0" xfId="0" applyFont="1" applyFill="1" applyBorder="1" applyAlignment="1" applyProtection="1">
      <alignment horizontal="left"/>
    </xf>
    <xf numFmtId="165" fontId="0" fillId="0" borderId="0" xfId="0" applyNumberFormat="1" applyFont="1" applyFill="1" applyBorder="1" applyAlignment="1" applyProtection="1"/>
    <xf numFmtId="165" fontId="0" fillId="0" borderId="0" xfId="0" applyNumberFormat="1" applyFont="1" applyFill="1" applyBorder="1" applyProtection="1"/>
    <xf numFmtId="0" fontId="37" fillId="0" borderId="0" xfId="0" applyFont="1" applyAlignment="1" applyProtection="1">
      <alignment vertical="top" wrapText="1"/>
    </xf>
    <xf numFmtId="0" fontId="37" fillId="0" borderId="0" xfId="0" applyFont="1" applyBorder="1" applyAlignment="1" applyProtection="1">
      <alignment vertical="top" wrapText="1"/>
    </xf>
    <xf numFmtId="0" fontId="0" fillId="0" borderId="0" xfId="0" applyFont="1" applyBorder="1" applyProtection="1"/>
    <xf numFmtId="0" fontId="33" fillId="38" borderId="0" xfId="0" applyFont="1" applyFill="1" applyBorder="1" applyAlignment="1" applyProtection="1">
      <alignment horizontal="center" vertical="center" wrapText="1"/>
    </xf>
    <xf numFmtId="0" fontId="34" fillId="13" borderId="0" xfId="0" applyFont="1" applyFill="1" applyBorder="1" applyAlignment="1" applyProtection="1">
      <alignment horizontal="center" vertical="center" wrapText="1"/>
    </xf>
    <xf numFmtId="0" fontId="35" fillId="8" borderId="0" xfId="0" applyFont="1" applyFill="1" applyBorder="1" applyAlignment="1" applyProtection="1">
      <alignment horizontal="center" vertical="center" wrapText="1"/>
    </xf>
    <xf numFmtId="0" fontId="33" fillId="14" borderId="0" xfId="0" applyFont="1" applyFill="1" applyBorder="1" applyAlignment="1" applyProtection="1">
      <alignment horizontal="center" vertical="top" wrapText="1"/>
    </xf>
    <xf numFmtId="0" fontId="33" fillId="43" borderId="0" xfId="0" applyFont="1" applyFill="1" applyBorder="1" applyAlignment="1" applyProtection="1">
      <alignment horizontal="center" vertical="top" wrapText="1"/>
    </xf>
    <xf numFmtId="0" fontId="35" fillId="44" borderId="0" xfId="0" applyFont="1" applyFill="1" applyBorder="1" applyAlignment="1" applyProtection="1">
      <alignment horizontal="center" vertical="center" wrapText="1"/>
    </xf>
    <xf numFmtId="0" fontId="33" fillId="45" borderId="4" xfId="0" applyFont="1" applyFill="1" applyBorder="1" applyAlignment="1" applyProtection="1">
      <alignment horizontal="center" vertical="top" wrapText="1"/>
    </xf>
    <xf numFmtId="0" fontId="33" fillId="6" borderId="0" xfId="0" applyFont="1" applyFill="1" applyBorder="1" applyAlignment="1" applyProtection="1">
      <alignment horizontal="center" vertical="top" wrapText="1"/>
    </xf>
    <xf numFmtId="0" fontId="33" fillId="0" borderId="11" xfId="0" applyFont="1" applyBorder="1" applyAlignment="1" applyProtection="1">
      <alignment horizontal="right" vertical="center"/>
    </xf>
    <xf numFmtId="0" fontId="35" fillId="0" borderId="11" xfId="0" applyFont="1" applyBorder="1" applyAlignment="1" applyProtection="1">
      <alignment vertical="center"/>
    </xf>
    <xf numFmtId="0" fontId="33" fillId="0" borderId="11" xfId="0" applyFont="1" applyBorder="1" applyAlignment="1" applyProtection="1">
      <alignment horizontal="center" vertical="center" wrapText="1"/>
    </xf>
    <xf numFmtId="9" fontId="33" fillId="39" borderId="11" xfId="0" applyNumberFormat="1" applyFont="1" applyFill="1" applyBorder="1" applyAlignment="1" applyProtection="1">
      <alignment vertical="center"/>
    </xf>
    <xf numFmtId="9" fontId="36" fillId="35" borderId="11" xfId="1" applyNumberFormat="1" applyFont="1" applyFill="1" applyBorder="1" applyAlignment="1" applyProtection="1">
      <alignment horizontal="center"/>
    </xf>
    <xf numFmtId="9" fontId="36" fillId="35" borderId="11" xfId="0" applyNumberFormat="1" applyFont="1" applyFill="1" applyBorder="1" applyProtection="1"/>
    <xf numFmtId="9" fontId="36" fillId="35" borderId="11" xfId="0" applyNumberFormat="1" applyFont="1" applyFill="1" applyBorder="1" applyAlignment="1" applyProtection="1">
      <alignment horizontal="center" vertical="center" wrapText="1"/>
    </xf>
    <xf numFmtId="9" fontId="36" fillId="35" borderId="11" xfId="0" applyNumberFormat="1" applyFont="1" applyFill="1" applyBorder="1" applyAlignment="1" applyProtection="1">
      <alignment vertical="center" wrapText="1"/>
    </xf>
    <xf numFmtId="9" fontId="33" fillId="36" borderId="11" xfId="0" applyNumberFormat="1" applyFont="1" applyFill="1" applyBorder="1" applyAlignment="1" applyProtection="1">
      <alignment vertical="center"/>
    </xf>
    <xf numFmtId="9" fontId="33" fillId="40" borderId="11" xfId="0" applyNumberFormat="1" applyFont="1" applyFill="1" applyBorder="1" applyAlignment="1" applyProtection="1">
      <alignment vertical="center"/>
    </xf>
    <xf numFmtId="9" fontId="36" fillId="42" borderId="11" xfId="0" applyNumberFormat="1" applyFont="1" applyFill="1" applyBorder="1" applyAlignment="1" applyProtection="1">
      <alignment vertical="center" wrapText="1"/>
    </xf>
    <xf numFmtId="9" fontId="33" fillId="12" borderId="11" xfId="0" applyNumberFormat="1" applyFont="1" applyFill="1" applyBorder="1" applyProtection="1"/>
    <xf numFmtId="9" fontId="34" fillId="5" borderId="11" xfId="0" applyNumberFormat="1" applyFont="1" applyFill="1" applyBorder="1" applyAlignment="1" applyProtection="1">
      <alignment vertical="center"/>
    </xf>
    <xf numFmtId="0" fontId="35" fillId="0" borderId="0" xfId="0" applyFont="1" applyAlignment="1" applyProtection="1">
      <alignment horizontal="right" vertical="center"/>
    </xf>
    <xf numFmtId="0" fontId="35" fillId="0" borderId="0" xfId="0" applyFont="1" applyAlignment="1" applyProtection="1">
      <alignment horizontal="center" vertical="center"/>
    </xf>
    <xf numFmtId="0" fontId="35" fillId="0" borderId="0" xfId="0" applyFont="1" applyAlignment="1" applyProtection="1">
      <alignment horizontal="center" vertical="center" wrapText="1"/>
    </xf>
    <xf numFmtId="3" fontId="35" fillId="39" borderId="0" xfId="0" applyNumberFormat="1" applyFont="1" applyFill="1" applyAlignment="1" applyProtection="1">
      <alignment horizontal="right" vertical="center"/>
    </xf>
    <xf numFmtId="3" fontId="36" fillId="35" borderId="0" xfId="0" applyNumberFormat="1" applyFont="1" applyFill="1" applyAlignment="1" applyProtection="1">
      <alignment horizontal="right" vertical="center"/>
    </xf>
    <xf numFmtId="3" fontId="35" fillId="36" borderId="0" xfId="0" applyNumberFormat="1" applyFont="1" applyFill="1" applyAlignment="1" applyProtection="1">
      <alignment horizontal="right" vertical="center"/>
    </xf>
    <xf numFmtId="3" fontId="33" fillId="40" borderId="0" xfId="0" applyNumberFormat="1" applyFont="1" applyFill="1" applyAlignment="1" applyProtection="1">
      <alignment horizontal="right" vertical="center"/>
    </xf>
    <xf numFmtId="3" fontId="35" fillId="41" borderId="0" xfId="0" applyNumberFormat="1" applyFont="1" applyFill="1" applyAlignment="1" applyProtection="1">
      <alignment horizontal="right" vertical="center" wrapText="1" indent="1"/>
    </xf>
    <xf numFmtId="3" fontId="35" fillId="12" borderId="0" xfId="0" applyNumberFormat="1" applyFont="1" applyFill="1" applyAlignment="1" applyProtection="1">
      <alignment horizontal="right" vertical="center"/>
    </xf>
    <xf numFmtId="3" fontId="33" fillId="5" borderId="0" xfId="0" applyNumberFormat="1" applyFont="1" applyFill="1" applyAlignment="1" applyProtection="1">
      <alignment horizontal="right" vertical="center"/>
    </xf>
    <xf numFmtId="0" fontId="35" fillId="0" borderId="0" xfId="0" applyFont="1" applyProtection="1"/>
    <xf numFmtId="0" fontId="36" fillId="0" borderId="0" xfId="0" applyFont="1" applyAlignment="1" applyProtection="1">
      <alignment horizontal="center" vertical="center" wrapText="1"/>
    </xf>
    <xf numFmtId="0" fontId="36" fillId="0" borderId="0" xfId="0" applyFont="1" applyAlignment="1" applyProtection="1">
      <alignment vertical="center" wrapText="1"/>
    </xf>
    <xf numFmtId="0" fontId="0" fillId="16" borderId="0" xfId="0" applyFill="1" applyAlignment="1" applyProtection="1">
      <alignment vertical="center" wrapText="1"/>
      <protection locked="0"/>
    </xf>
    <xf numFmtId="0" fontId="0" fillId="57" borderId="0" xfId="0" applyFill="1" applyAlignment="1" applyProtection="1">
      <alignment vertical="center" wrapText="1"/>
      <protection locked="0"/>
    </xf>
    <xf numFmtId="0" fontId="65" fillId="0" borderId="0" xfId="0" applyFont="1" applyFill="1" applyAlignment="1" applyProtection="1">
      <alignment horizontal="center"/>
      <protection locked="0"/>
    </xf>
    <xf numFmtId="0" fontId="65" fillId="0" borderId="0" xfId="0" applyFont="1" applyFill="1" applyProtection="1">
      <protection locked="0"/>
    </xf>
    <xf numFmtId="0" fontId="65" fillId="0" borderId="0" xfId="0" applyFont="1" applyFill="1" applyAlignment="1" applyProtection="1">
      <alignment vertical="center"/>
      <protection locked="0"/>
    </xf>
    <xf numFmtId="0" fontId="23" fillId="0" borderId="0" xfId="0" applyFont="1" applyAlignment="1" applyProtection="1">
      <alignment horizontal="center"/>
      <protection locked="0"/>
    </xf>
    <xf numFmtId="0" fontId="65" fillId="0" borderId="3" xfId="0" applyFont="1" applyBorder="1" applyAlignment="1" applyProtection="1">
      <alignment horizontal="center" vertical="center"/>
    </xf>
    <xf numFmtId="0" fontId="23" fillId="0" borderId="3" xfId="0" applyFont="1" applyBorder="1" applyAlignment="1" applyProtection="1">
      <alignment horizontal="center" vertical="center"/>
    </xf>
    <xf numFmtId="0" fontId="66" fillId="49" borderId="17" xfId="0" applyFont="1" applyFill="1" applyBorder="1" applyAlignment="1">
      <alignment horizontal="center" vertical="center" wrapText="1"/>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0" fontId="0" fillId="0" borderId="5" xfId="0" applyBorder="1" applyAlignment="1">
      <alignment horizontal="left"/>
    </xf>
    <xf numFmtId="0" fontId="0" fillId="0" borderId="7" xfId="0" applyBorder="1" applyAlignment="1">
      <alignment horizontal="left"/>
    </xf>
    <xf numFmtId="0" fontId="56" fillId="48" borderId="14" xfId="0" applyFont="1" applyFill="1" applyBorder="1" applyAlignment="1">
      <alignment horizontal="center" vertical="center" wrapText="1"/>
    </xf>
    <xf numFmtId="0" fontId="56" fillId="48" borderId="15" xfId="0" applyFont="1" applyFill="1" applyBorder="1" applyAlignment="1">
      <alignment horizontal="center" vertical="center" wrapText="1"/>
    </xf>
    <xf numFmtId="0" fontId="10" fillId="32" borderId="9" xfId="0" applyFont="1" applyFill="1" applyBorder="1" applyAlignment="1">
      <alignment horizontal="center" vertical="center"/>
    </xf>
    <xf numFmtId="0" fontId="10" fillId="32" borderId="0" xfId="0" applyFont="1" applyFill="1" applyAlignment="1">
      <alignment horizontal="center" vertical="center"/>
    </xf>
    <xf numFmtId="0" fontId="10" fillId="34" borderId="0" xfId="0" applyFont="1" applyFill="1" applyAlignment="1">
      <alignment horizontal="center" vertical="center"/>
    </xf>
    <xf numFmtId="0" fontId="67" fillId="49" borderId="17" xfId="0" applyFont="1" applyFill="1" applyBorder="1" applyAlignment="1">
      <alignment horizontal="center" vertical="center" wrapText="1"/>
    </xf>
  </cellXfs>
  <cellStyles count="8">
    <cellStyle name="Énfasis5" xfId="2" builtinId="45"/>
    <cellStyle name="Hipervínculo" xfId="4" builtinId="8"/>
    <cellStyle name="Millares" xfId="6" builtinId="3"/>
    <cellStyle name="Normal" xfId="0" builtinId="0"/>
    <cellStyle name="Normal 2" xfId="3"/>
    <cellStyle name="Normal 3" xfId="5"/>
    <cellStyle name="Porcentaje" xfId="1" builtinId="5"/>
    <cellStyle name="Porcentaje 2" xfId="7"/>
  </cellStyles>
  <dxfs count="139">
    <dxf>
      <font>
        <strike val="0"/>
        <outline val="0"/>
        <shadow val="0"/>
        <u val="none"/>
        <vertAlign val="baseline"/>
        <sz val="10"/>
        <name val="Calibri"/>
        <scheme val="minor"/>
      </font>
      <numFmt numFmtId="0" formatCode="General"/>
    </dxf>
    <dxf>
      <font>
        <strike val="0"/>
        <outline val="0"/>
        <shadow val="0"/>
        <u val="none"/>
        <vertAlign val="baseline"/>
        <sz val="10"/>
        <name val="Calibri"/>
        <scheme val="minor"/>
      </font>
    </dxf>
    <dxf>
      <font>
        <strike val="0"/>
        <outline val="0"/>
        <shadow val="0"/>
        <u val="none"/>
        <vertAlign val="baseline"/>
        <sz val="10"/>
        <name val="Calibri"/>
        <scheme val="none"/>
      </font>
    </dxf>
    <dxf>
      <font>
        <strike val="0"/>
        <outline val="0"/>
        <shadow val="0"/>
        <u val="none"/>
        <vertAlign val="baseline"/>
        <sz val="9"/>
        <name val="Calibri"/>
        <scheme val="minor"/>
      </font>
      <fill>
        <patternFill patternType="solid">
          <fgColor indexed="64"/>
          <bgColor rgb="FF33CCCC"/>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dxf>
    <dxf>
      <font>
        <b/>
        <i val="0"/>
        <strike val="0"/>
        <condense val="0"/>
        <extend val="0"/>
        <outline val="0"/>
        <shadow val="0"/>
        <u val="none"/>
        <vertAlign val="baseline"/>
        <sz val="10"/>
        <color theme="1"/>
        <name val="Calibri"/>
        <scheme val="minor"/>
      </font>
      <alignment horizontal="left" vertical="bottom" textRotation="0" wrapText="0" indent="0" justifyLastLine="0" shrinkToFit="0" readingOrder="0"/>
    </dxf>
    <dxf>
      <font>
        <strike val="0"/>
        <outline val="0"/>
        <shadow val="0"/>
        <u val="none"/>
        <vertAlign val="baseline"/>
        <sz val="10"/>
        <color theme="1"/>
        <name val="Calibri"/>
        <scheme val="minor"/>
      </font>
    </dxf>
    <dxf>
      <font>
        <b/>
        <strike val="0"/>
        <outline val="0"/>
        <shadow val="0"/>
        <u val="none"/>
        <vertAlign val="baseline"/>
        <sz val="10"/>
        <color theme="1"/>
        <name val="Calibri"/>
        <scheme val="minor"/>
      </font>
      <alignment horizontal="left" vertical="bottom" textRotation="0" indent="0" justifyLastLine="0" shrinkToFit="0" readingOrder="0"/>
    </dxf>
    <dxf>
      <font>
        <strike val="0"/>
        <outline val="0"/>
        <shadow val="0"/>
        <u val="none"/>
        <vertAlign val="baseline"/>
        <sz val="10"/>
        <color rgb="FF000000"/>
        <name val="Calibri"/>
        <scheme val="none"/>
      </font>
    </dxf>
    <dxf>
      <font>
        <strike val="0"/>
        <outline val="0"/>
        <shadow val="0"/>
        <u val="none"/>
        <vertAlign val="baseline"/>
        <sz val="9"/>
        <color theme="1"/>
        <name val="Calibri"/>
        <scheme val="minor"/>
      </font>
      <fill>
        <patternFill patternType="solid">
          <fgColor indexed="64"/>
          <bgColor rgb="FFFF9900"/>
        </patternFill>
      </fill>
      <alignment horizontal="center" vertical="center" textRotation="0" wrapText="1" indent="0" justifyLastLine="0" shrinkToFit="0" readingOrder="0"/>
    </dxf>
    <dxf>
      <font>
        <strike val="0"/>
        <outline val="0"/>
        <shadow val="0"/>
        <u val="none"/>
        <vertAlign val="baseline"/>
        <sz val="9"/>
        <color theme="1"/>
        <name val="Calibri"/>
        <scheme val="minor"/>
      </font>
      <fill>
        <patternFill patternType="none">
          <bgColor auto="1"/>
        </patternFill>
      </fill>
    </dxf>
    <dxf>
      <font>
        <strike val="0"/>
        <outline val="0"/>
        <shadow val="0"/>
        <u val="none"/>
        <vertAlign val="baseline"/>
        <sz val="9"/>
        <color theme="1"/>
        <name val="Calibri"/>
        <scheme val="minor"/>
      </font>
      <fill>
        <patternFill patternType="none">
          <bgColor auto="1"/>
        </patternFill>
      </fill>
    </dxf>
    <dxf>
      <font>
        <b val="0"/>
        <i val="0"/>
        <strike val="0"/>
        <condense val="0"/>
        <extend val="0"/>
        <outline val="0"/>
        <shadow val="0"/>
        <u val="none"/>
        <vertAlign val="baseline"/>
        <sz val="9"/>
        <color theme="1"/>
        <name val="Calibri"/>
        <scheme val="minor"/>
      </font>
      <fill>
        <patternFill patternType="none">
          <fgColor theme="4" tint="0.79998168889431442"/>
          <bgColor auto="1"/>
        </patternFill>
      </fill>
    </dxf>
    <dxf>
      <font>
        <b/>
        <i val="0"/>
        <strike val="0"/>
        <condense val="0"/>
        <extend val="0"/>
        <outline val="0"/>
        <shadow val="0"/>
        <u val="none"/>
        <vertAlign val="baseline"/>
        <sz val="9"/>
        <color theme="1"/>
        <name val="Calibri"/>
        <scheme val="minor"/>
      </font>
      <numFmt numFmtId="0" formatCode="General"/>
      <fill>
        <patternFill patternType="none">
          <fgColor theme="4" tint="0.79998168889431442"/>
          <bgColor auto="1"/>
        </patternFill>
      </fill>
      <alignment horizontal="left" vertical="bottom" textRotation="0" wrapText="0" indent="0" justifyLastLine="0" shrinkToFit="0" readingOrder="0"/>
    </dxf>
    <dxf>
      <border outline="0">
        <top style="thin">
          <color rgb="FF9BC2E6"/>
        </top>
        <bottom style="thin">
          <color rgb="FF000000"/>
        </bottom>
      </border>
    </dxf>
    <dxf>
      <font>
        <strike val="0"/>
        <outline val="0"/>
        <shadow val="0"/>
        <u val="none"/>
        <vertAlign val="baseline"/>
        <sz val="9"/>
        <color rgb="FF000000"/>
        <name val="Calibri"/>
        <scheme val="none"/>
      </font>
      <fill>
        <patternFill patternType="none">
          <bgColor auto="1"/>
        </patternFill>
      </fill>
    </dxf>
    <dxf>
      <font>
        <strike val="0"/>
        <outline val="0"/>
        <shadow val="0"/>
        <u val="none"/>
        <vertAlign val="baseline"/>
        <sz val="9"/>
        <name val="Calibri"/>
        <scheme val="minor"/>
      </font>
      <fill>
        <patternFill patternType="solid">
          <fgColor indexed="64"/>
          <bgColor theme="3"/>
        </patternFill>
      </fill>
      <alignment horizontal="center" vertical="center" textRotation="0" wrapText="1" indent="0" justifyLastLine="0" shrinkToFit="0" readingOrder="0"/>
    </dxf>
    <dxf>
      <alignment wrapText="1"/>
    </dxf>
    <dxf>
      <alignment wrapText="1"/>
    </dxf>
    <dxf>
      <alignment wrapText="0"/>
    </dxf>
    <dxf>
      <alignment wrapText="0"/>
    </dxf>
    <dxf>
      <alignment wrapText="0"/>
    </dxf>
    <dxf>
      <numFmt numFmtId="3" formatCode="#,##0"/>
      <fill>
        <patternFill patternType="solid">
          <fgColor indexed="64"/>
          <bgColor theme="2"/>
        </patternFill>
      </fill>
      <protection locked="0" hidden="0"/>
    </dxf>
    <dxf>
      <numFmt numFmtId="3" formatCode="#,##0"/>
      <fill>
        <patternFill patternType="solid">
          <fgColor indexed="64"/>
          <bgColor theme="2"/>
        </patternFill>
      </fill>
      <protection locked="0" hidden="0"/>
    </dxf>
    <dxf>
      <numFmt numFmtId="3" formatCode="#,##0"/>
      <fill>
        <patternFill patternType="solid">
          <fgColor indexed="64"/>
          <bgColor theme="2"/>
        </patternFill>
      </fill>
      <protection locked="0" hidden="0"/>
    </dxf>
    <dxf>
      <numFmt numFmtId="3" formatCode="#,##0"/>
      <fill>
        <patternFill patternType="solid">
          <fgColor indexed="64"/>
          <bgColor theme="2"/>
        </patternFill>
      </fill>
      <protection locked="0" hidden="0"/>
    </dxf>
    <dxf>
      <numFmt numFmtId="3" formatCode="#,##0"/>
      <fill>
        <patternFill patternType="solid">
          <fgColor indexed="64"/>
          <bgColor theme="2"/>
        </patternFill>
      </fill>
      <protection locked="0" hidden="0"/>
    </dxf>
    <dxf>
      <numFmt numFmtId="3" formatCode="#,##0"/>
      <fill>
        <patternFill patternType="solid">
          <fgColor indexed="64"/>
          <bgColor theme="2"/>
        </patternFill>
      </fill>
      <protection locked="0" hidden="0"/>
    </dxf>
    <dxf>
      <numFmt numFmtId="3" formatCode="#,##0"/>
      <fill>
        <patternFill patternType="solid">
          <fgColor indexed="64"/>
          <bgColor theme="7" tint="0.79998168889431442"/>
        </patternFill>
      </fill>
      <protection locked="0" hidden="0"/>
    </dxf>
    <dxf>
      <numFmt numFmtId="3" formatCode="#,##0"/>
      <fill>
        <patternFill patternType="solid">
          <fgColor indexed="64"/>
          <bgColor theme="7" tint="0.79998168889431442"/>
        </patternFill>
      </fill>
      <alignment horizontal="center" textRotation="0" indent="0" justifyLastLine="0" shrinkToFit="0" readingOrder="0"/>
      <protection locked="0" hidden="0"/>
    </dxf>
    <dxf>
      <font>
        <i/>
      </font>
      <numFmt numFmtId="3" formatCode="#,##0"/>
      <fill>
        <patternFill patternType="solid">
          <fgColor indexed="64"/>
          <bgColor theme="2"/>
        </patternFill>
      </fill>
      <protection locked="1" hidden="0"/>
    </dxf>
    <dxf>
      <font>
        <i/>
      </font>
      <numFmt numFmtId="3" formatCode="#,##0"/>
      <fill>
        <patternFill patternType="solid">
          <fgColor indexed="64"/>
          <bgColor theme="2"/>
        </patternFill>
      </fill>
      <protection locked="1" hidden="0"/>
    </dxf>
    <dxf>
      <font>
        <i/>
      </font>
      <numFmt numFmtId="3" formatCode="#,##0"/>
      <fill>
        <patternFill patternType="solid">
          <fgColor indexed="64"/>
          <bgColor theme="2"/>
        </patternFill>
      </fill>
      <protection locked="1" hidden="0"/>
    </dxf>
    <dxf>
      <font>
        <i/>
      </font>
      <numFmt numFmtId="3" formatCode="#,##0"/>
      <fill>
        <patternFill patternType="solid">
          <fgColor indexed="64"/>
          <bgColor theme="2"/>
        </patternFill>
      </fill>
      <protection locked="1" hidden="0"/>
    </dxf>
    <dxf>
      <font>
        <i/>
      </font>
      <numFmt numFmtId="3" formatCode="#,##0"/>
      <fill>
        <patternFill patternType="solid">
          <fgColor indexed="64"/>
          <bgColor theme="2"/>
        </patternFill>
      </fill>
      <protection locked="1" hidden="0"/>
    </dxf>
    <dxf>
      <numFmt numFmtId="3" formatCode="#,##0"/>
      <fill>
        <patternFill patternType="solid">
          <fgColor indexed="64"/>
          <bgColor theme="2"/>
        </patternFill>
      </fill>
      <protection locked="1" hidden="0"/>
    </dxf>
    <dxf>
      <numFmt numFmtId="3" formatCode="#,##0"/>
      <fill>
        <patternFill patternType="solid">
          <fgColor indexed="64"/>
          <bgColor theme="2"/>
        </patternFill>
      </fill>
      <protection locked="1" hidden="0"/>
    </dxf>
    <dxf>
      <numFmt numFmtId="3" formatCode="#,##0"/>
      <fill>
        <patternFill patternType="solid">
          <fgColor indexed="64"/>
          <bgColor theme="2"/>
        </patternFill>
      </fill>
      <protection locked="1" hidden="0"/>
    </dxf>
    <dxf>
      <numFmt numFmtId="3" formatCode="#,##0"/>
      <fill>
        <patternFill patternType="solid">
          <fgColor indexed="64"/>
          <bgColor theme="2"/>
        </patternFill>
      </fill>
      <protection locked="1" hidden="0"/>
    </dxf>
    <dxf>
      <numFmt numFmtId="3" formatCode="#,##0"/>
      <fill>
        <patternFill patternType="solid">
          <fgColor indexed="64"/>
          <bgColor theme="2"/>
        </patternFill>
      </fill>
      <protection locked="1" hidden="0"/>
    </dxf>
    <dxf>
      <font>
        <b val="0"/>
        <i val="0"/>
        <strike val="0"/>
        <condense val="0"/>
        <extend val="0"/>
        <outline val="0"/>
        <shadow val="0"/>
        <u val="none"/>
        <vertAlign val="baseline"/>
        <sz val="11"/>
        <color theme="1"/>
        <name val="Calibri"/>
        <scheme val="minor"/>
      </font>
      <numFmt numFmtId="13" formatCode="0%"/>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13" formatCode="0%"/>
      <fill>
        <patternFill patternType="solid">
          <fgColor indexed="64"/>
          <bgColor theme="7" tint="0.79998168889431442"/>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13" formatCode="0%"/>
      <fill>
        <patternFill patternType="solid">
          <fgColor indexed="64"/>
          <bgColor theme="7" tint="0.79998168889431442"/>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13" formatCode="0%"/>
      <fill>
        <patternFill patternType="solid">
          <fgColor indexed="64"/>
          <bgColor theme="7" tint="0.79998168889431442"/>
        </patternFill>
      </fill>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13" formatCode="0%"/>
      <alignment horizontal="center" vertical="bottom" textRotation="0" wrapText="0" indent="0" justifyLastLine="0" shrinkToFit="0" readingOrder="0"/>
      <protection locked="1" hidden="0"/>
    </dxf>
    <dxf>
      <font>
        <b val="0"/>
        <i val="0"/>
        <strike val="0"/>
        <condense val="0"/>
        <extend val="0"/>
        <outline val="0"/>
        <shadow val="0"/>
        <u val="none"/>
        <vertAlign val="baseline"/>
        <sz val="11"/>
        <color theme="1"/>
        <name val="Calibri"/>
        <scheme val="minor"/>
      </font>
      <numFmt numFmtId="13" formatCode="0%"/>
      <alignment horizontal="center" vertical="bottom" textRotation="0" wrapText="0" indent="0" justifyLastLine="0" shrinkToFit="0" readingOrder="0"/>
      <protection locked="1" hidden="0"/>
    </dxf>
    <dxf>
      <fill>
        <patternFill patternType="solid">
          <fgColor indexed="64"/>
          <bgColor theme="7" tint="0.79998168889431442"/>
        </patternFill>
      </fill>
      <alignment horizontal="center" vertical="bottom" textRotation="0" wrapText="0" indent="0" justifyLastLine="0" shrinkToFit="0" readingOrder="0"/>
      <protection locked="1" hidden="0"/>
    </dxf>
    <dxf>
      <fill>
        <patternFill patternType="solid">
          <fgColor indexed="64"/>
          <bgColor theme="7" tint="0.79998168889431442"/>
        </patternFill>
      </fill>
      <alignment horizontal="center" vertical="bottom" textRotation="0" wrapText="0" indent="0" justifyLastLine="0" shrinkToFit="0" readingOrder="0"/>
      <protection locked="1" hidden="0"/>
    </dxf>
    <dxf>
      <numFmt numFmtId="165" formatCode="dd\-mm\-yy;@"/>
      <fill>
        <patternFill patternType="solid">
          <fgColor indexed="64"/>
          <bgColor theme="7" tint="0.79998168889431442"/>
        </patternFill>
      </fill>
      <protection locked="1" hidden="0"/>
    </dxf>
    <dxf>
      <numFmt numFmtId="165" formatCode="dd\-mm\-yy;@"/>
      <fill>
        <patternFill patternType="solid">
          <fgColor indexed="64"/>
          <bgColor theme="7" tint="0.79998168889431442"/>
        </patternFill>
      </fill>
      <protection locked="1" hidden="0"/>
    </dxf>
    <dxf>
      <numFmt numFmtId="3" formatCode="#,##0"/>
      <border diagonalUp="0" diagonalDown="0">
        <left/>
        <right style="double">
          <color auto="1"/>
        </right>
        <top/>
        <bottom/>
        <vertical/>
        <horizontal/>
      </border>
      <protection locked="0" hidden="0"/>
    </dxf>
    <dxf>
      <numFmt numFmtId="3" formatCode="#,##0"/>
      <protection locked="0" hidden="0"/>
    </dxf>
    <dxf>
      <numFmt numFmtId="3" formatCode="#,##0"/>
      <protection locked="0" hidden="0"/>
    </dxf>
    <dxf>
      <numFmt numFmtId="3" formatCode="#,##0"/>
      <protection locked="0" hidden="0"/>
    </dxf>
    <dxf>
      <numFmt numFmtId="3" formatCode="#,##0"/>
      <fill>
        <patternFill patternType="solid">
          <fgColor indexed="64"/>
          <bgColor theme="7" tint="0.79998168889431442"/>
        </patternFill>
      </fill>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fill>
        <patternFill patternType="solid">
          <fgColor indexed="64"/>
          <bgColor theme="7" tint="0.79998168889431442"/>
        </patternFill>
      </fill>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numFmt numFmtId="3" formatCode="#,##0"/>
      <protection locked="0" hidden="0"/>
    </dxf>
    <dxf>
      <font>
        <strike val="0"/>
        <outline val="0"/>
        <shadow val="0"/>
        <u val="none"/>
        <vertAlign val="baseline"/>
        <sz val="11"/>
        <color theme="0" tint="-0.499984740745262"/>
        <name val="Calibri"/>
        <scheme val="minor"/>
      </font>
      <protection locked="0" hidden="0"/>
    </dxf>
    <dxf>
      <alignment horizontal="center" vertical="bottom" textRotation="0" wrapText="0" indent="0" justifyLastLine="0" shrinkToFit="0" readingOrder="0"/>
      <protection locked="0" hidden="0"/>
    </dxf>
    <dxf>
      <numFmt numFmtId="0" formatCode="General"/>
      <alignment horizontal="center" vertical="bottom" textRotation="0" wrapText="0" indent="0" justifyLastLine="0" shrinkToFit="0" readingOrder="0"/>
      <protection locked="0" hidden="0"/>
    </dxf>
    <dxf>
      <font>
        <i/>
      </font>
      <protection locked="0" hidden="0"/>
    </dxf>
    <dxf>
      <protection locked="0" hidden="0"/>
    </dxf>
    <dxf>
      <font>
        <b/>
        <i val="0"/>
        <strike val="0"/>
        <condense val="0"/>
        <extend val="0"/>
        <outline val="0"/>
        <shadow val="0"/>
        <u val="none"/>
        <vertAlign val="baseline"/>
        <sz val="11"/>
        <color theme="1"/>
        <name val="Calibri"/>
        <scheme val="minor"/>
      </font>
      <fill>
        <patternFill patternType="solid">
          <fgColor indexed="64"/>
          <bgColor theme="7" tint="0.79998168889431442"/>
        </patternFill>
      </fill>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strike val="0"/>
        <outline val="0"/>
        <shadow val="0"/>
        <u val="none"/>
        <vertAlign val="baseline"/>
        <sz val="11"/>
        <color theme="0" tint="-0.499984740745262"/>
        <name val="Calibri"/>
        <scheme val="minor"/>
      </font>
      <protection locked="0" hidden="0"/>
    </dxf>
    <dxf>
      <font>
        <b val="0"/>
        <i val="0"/>
        <strike val="0"/>
        <condense val="0"/>
        <extend val="0"/>
        <outline val="0"/>
        <shadow val="0"/>
        <u val="none"/>
        <vertAlign val="baseline"/>
        <sz val="11"/>
        <color theme="1"/>
        <name val="Calibri"/>
        <scheme val="minor"/>
      </font>
      <protection locked="0" hidden="0"/>
    </dxf>
    <dxf>
      <font>
        <b val="0"/>
        <i val="0"/>
        <strike val="0"/>
        <condense val="0"/>
        <extend val="0"/>
        <outline val="0"/>
        <shadow val="0"/>
        <u val="none"/>
        <vertAlign val="baseline"/>
        <sz val="11"/>
        <color theme="1"/>
        <name val="Calibri"/>
        <scheme val="minor"/>
      </font>
      <protection locked="0" hidden="0"/>
    </dxf>
    <dxf>
      <protection locked="0" hidden="0"/>
    </dxf>
    <dxf>
      <font>
        <b val="0"/>
        <i val="0"/>
        <strike val="0"/>
        <condense val="0"/>
        <extend val="0"/>
        <outline val="0"/>
        <shadow val="0"/>
        <u val="none"/>
        <vertAlign val="baseline"/>
        <sz val="11"/>
        <color auto="1"/>
        <name val="Calibri"/>
        <scheme val="minor"/>
      </font>
      <numFmt numFmtId="165" formatCode="dd\-mm\-yy;@"/>
      <fill>
        <patternFill patternType="solid">
          <fgColor indexed="64"/>
          <bgColor theme="7" tint="0.79998168889431442"/>
        </patternFill>
      </fill>
      <protection locked="0" hidden="0"/>
    </dxf>
    <dxf>
      <font>
        <b val="0"/>
        <i val="0"/>
        <strike val="0"/>
        <condense val="0"/>
        <extend val="0"/>
        <outline val="0"/>
        <shadow val="0"/>
        <u val="none"/>
        <vertAlign val="baseline"/>
        <sz val="11"/>
        <color auto="1"/>
        <name val="Calibri"/>
        <scheme val="minor"/>
      </font>
      <numFmt numFmtId="165" formatCode="dd\-mm\-yy;@"/>
      <fill>
        <patternFill patternType="solid">
          <fgColor indexed="64"/>
          <bgColor theme="7" tint="0.79998168889431442"/>
        </patternFill>
      </fill>
      <protection locked="0" hidden="0"/>
    </dxf>
    <dxf>
      <font>
        <strike val="0"/>
        <outline val="0"/>
        <shadow val="0"/>
        <u val="none"/>
        <vertAlign val="baseline"/>
        <sz val="11"/>
        <color theme="0" tint="-0.499984740745262"/>
        <name val="Calibri"/>
        <scheme val="minor"/>
      </font>
      <numFmt numFmtId="165" formatCode="dd\-mm\-yy;@"/>
      <protection locked="0" hidden="0"/>
    </dxf>
    <dxf>
      <font>
        <b/>
        <strike val="0"/>
        <outline val="0"/>
        <shadow val="0"/>
        <u val="none"/>
        <vertAlign val="baseline"/>
        <sz val="11"/>
        <color auto="1"/>
        <name val="Calibri"/>
        <scheme val="minor"/>
      </font>
      <numFmt numFmtId="165" formatCode="dd\-mm\-yy;@"/>
      <protection locked="0" hidden="0"/>
    </dxf>
    <dxf>
      <numFmt numFmtId="165" formatCode="dd\-mm\-yy;@"/>
      <protection locked="0" hidden="0"/>
    </dxf>
    <dxf>
      <font>
        <strike val="0"/>
        <outline val="0"/>
        <shadow val="0"/>
        <u val="none"/>
        <vertAlign val="baseline"/>
        <sz val="11"/>
        <color theme="0" tint="-0.499984740745262"/>
        <name val="Calibri"/>
        <scheme val="minor"/>
      </font>
      <protection locked="0" hidden="0"/>
    </dxf>
    <dxf>
      <font>
        <strike val="0"/>
        <outline val="0"/>
        <shadow val="0"/>
        <u val="none"/>
        <vertAlign val="baseline"/>
        <sz val="11"/>
        <color theme="0" tint="-0.499984740745262"/>
        <name val="Calibri"/>
        <scheme val="minor"/>
      </font>
      <protection locked="0" hidden="0"/>
    </dxf>
    <dxf>
      <font>
        <strike val="0"/>
        <outline val="0"/>
        <shadow val="0"/>
        <u val="none"/>
        <vertAlign val="baseline"/>
        <sz val="11"/>
        <color theme="0" tint="-0.499984740745262"/>
        <name val="Calibri"/>
        <scheme val="minor"/>
      </font>
      <protection locked="0" hidden="0"/>
    </dxf>
    <dxf>
      <font>
        <strike val="0"/>
        <outline val="0"/>
        <shadow val="0"/>
        <u val="none"/>
        <vertAlign val="baseline"/>
        <sz val="11"/>
        <color theme="0" tint="-0.499984740745262"/>
        <name val="Calibri"/>
        <scheme val="minor"/>
      </font>
      <numFmt numFmtId="165" formatCode="dd\-mm\-yy;@"/>
      <protection locked="0" hidden="0"/>
    </dxf>
    <dxf>
      <protection locked="0" hidden="0"/>
    </dxf>
    <dxf>
      <protection locked="0" hidden="0"/>
    </dxf>
    <dxf>
      <protection locked="0" hidden="0"/>
    </dxf>
    <dxf>
      <font>
        <b val="0"/>
        <i val="0"/>
        <strike val="0"/>
        <outline val="0"/>
        <shadow val="0"/>
        <u val="none"/>
        <vertAlign val="baseline"/>
        <sz val="11"/>
        <color theme="0"/>
        <name val="Calibri"/>
        <scheme val="minor"/>
      </font>
      <alignment horizontal="general" vertical="top" textRotation="0" wrapText="1" indent="0" justifyLastLine="0" shrinkToFit="0" readingOrder="0"/>
      <protection locked="1" hidden="0"/>
    </dxf>
    <dxf>
      <font>
        <color rgb="FF9C0006"/>
      </font>
      <fill>
        <patternFill>
          <bgColor rgb="FFFFC7CE"/>
        </patternFill>
      </fill>
    </dxf>
    <dxf>
      <protection locked="0" hidden="0"/>
    </dxf>
    <dxf>
      <protection locked="0" hidden="0"/>
    </dxf>
    <dxf>
      <protection locked="0" hidden="0"/>
    </dxf>
    <dxf>
      <protection locked="0" hidden="0"/>
    </dxf>
    <dxf>
      <protection locked="0" hidden="0"/>
    </dxf>
    <dxf>
      <protection locked="0" hidden="0"/>
    </dxf>
    <dxf>
      <protection locked="1" hidden="0"/>
    </dxf>
    <dxf>
      <protection locked="1" hidden="0"/>
    </dxf>
    <dxf>
      <alignment vertical="center" textRotation="0" indent="0" justifyLastLine="0" shrinkToFit="0" readingOrder="0"/>
      <protection locked="1" hidden="0"/>
    </dxf>
    <dxf>
      <protection locked="0" hidden="0"/>
    </dxf>
    <dxf>
      <protection locked="0" hidden="0"/>
    </dxf>
    <dxf>
      <alignment vertical="center" textRotation="0" indent="0" justifyLastLine="0" shrinkToFit="0" readingOrder="0"/>
      <protection locked="0" hidden="0"/>
    </dxf>
    <dxf>
      <font>
        <strike val="0"/>
        <outline val="0"/>
        <shadow val="0"/>
        <u val="none"/>
        <vertAlign val="baseline"/>
        <sz val="11"/>
        <color rgb="FFFF0000"/>
        <name val="Calibri"/>
        <scheme val="minor"/>
      </font>
      <alignment horizontal="center" vertical="bottom" textRotation="0" wrapText="0" indent="0" justifyLastLine="0" shrinkToFit="0" readingOrder="0"/>
      <protection locked="0" hidden="0"/>
    </dxf>
    <dxf>
      <font>
        <strike val="0"/>
        <outline val="0"/>
        <shadow val="0"/>
        <u val="none"/>
        <vertAlign val="baseline"/>
        <sz val="11"/>
        <color rgb="FF7030A0"/>
        <name val="Calibri"/>
        <scheme val="minor"/>
      </font>
      <fill>
        <patternFill patternType="none">
          <fgColor indexed="64"/>
          <bgColor auto="1"/>
        </patternFill>
      </fill>
      <protection locked="0" hidden="0"/>
    </dxf>
    <dxf>
      <protection locked="1" hidden="0"/>
    </dxf>
    <dxf>
      <protection locked="0" hidden="0"/>
    </dxf>
    <dxf>
      <protection locked="0" hidden="0"/>
    </dxf>
    <dxf>
      <protection locked="0" hidden="0"/>
    </dxf>
    <dxf>
      <protection locked="1" hidden="0"/>
    </dxf>
    <dxf>
      <protection locked="0" hidden="0"/>
    </dxf>
    <dxf>
      <alignment horizontal="general" vertical="center" textRotation="0" indent="0" justifyLastLine="0" shrinkToFit="0" readingOrder="0"/>
      <protection locked="0" hidden="0"/>
    </dxf>
    <dxf>
      <fill>
        <patternFill>
          <bgColor theme="4" tint="0.59996337778862885"/>
        </patternFill>
      </fill>
    </dxf>
  </dxfs>
  <tableStyles count="1" defaultTableStyle="TableStyleMedium2" defaultPivotStyle="PivotStyleLight16">
    <tableStyle name="Estilo de tabla dinámica 1" table="0" count="1">
      <tableStyleElement type="firstSubtotalRow" dxfId="138"/>
    </tableStyle>
  </tableStyles>
  <colors>
    <mruColors>
      <color rgb="FF003300"/>
      <color rgb="FFFFCC99"/>
      <color rgb="FF663300"/>
      <color rgb="FFFFFFFF"/>
      <color rgb="FF33CCCC"/>
      <color rgb="FF33CCFF"/>
      <color rgb="FFFF6600"/>
      <color rgb="FF0044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13" Type="http://schemas.openxmlformats.org/officeDocument/2006/relationships/hyperlink" Target="#'1.2.a.Efect.Mediana'!A1"/><Relationship Id="rId18" Type="http://schemas.openxmlformats.org/officeDocument/2006/relationships/image" Target="../media/image9.png"/><Relationship Id="rId26" Type="http://schemas.openxmlformats.org/officeDocument/2006/relationships/image" Target="../media/image13.png"/><Relationship Id="rId3" Type="http://schemas.openxmlformats.org/officeDocument/2006/relationships/hyperlink" Target="#CONC.RETR!A1"/><Relationship Id="rId21" Type="http://schemas.openxmlformats.org/officeDocument/2006/relationships/hyperlink" Target="#'1.2.b.Efect.Mediana'!A1"/><Relationship Id="rId7" Type="http://schemas.openxmlformats.org/officeDocument/2006/relationships/hyperlink" Target="#AGRUPACIONES!A1"/><Relationship Id="rId12" Type="http://schemas.openxmlformats.org/officeDocument/2006/relationships/image" Target="../media/image6.png"/><Relationship Id="rId17" Type="http://schemas.openxmlformats.org/officeDocument/2006/relationships/hyperlink" Target="#'2.2.a.Equip.Mediana'!A1"/><Relationship Id="rId25" Type="http://schemas.openxmlformats.org/officeDocument/2006/relationships/hyperlink" Target="#'2.2.b.Equip.Mediana'!A1"/><Relationship Id="rId2" Type="http://schemas.openxmlformats.org/officeDocument/2006/relationships/image" Target="../media/image1.png"/><Relationship Id="rId16" Type="http://schemas.openxmlformats.org/officeDocument/2006/relationships/image" Target="../media/image8.png"/><Relationship Id="rId20" Type="http://schemas.openxmlformats.org/officeDocument/2006/relationships/image" Target="../media/image10.png"/><Relationship Id="rId1" Type="http://schemas.openxmlformats.org/officeDocument/2006/relationships/hyperlink" Target="#CAMPOS!A1"/><Relationship Id="rId6" Type="http://schemas.openxmlformats.org/officeDocument/2006/relationships/image" Target="../media/image3.png"/><Relationship Id="rId11" Type="http://schemas.openxmlformats.org/officeDocument/2006/relationships/hyperlink" Target="#'1.1.a.Efect.Prom'!A1"/><Relationship Id="rId24" Type="http://schemas.openxmlformats.org/officeDocument/2006/relationships/image" Target="../media/image12.png"/><Relationship Id="rId5" Type="http://schemas.openxmlformats.org/officeDocument/2006/relationships/hyperlink" Target="#DATOS!A1"/><Relationship Id="rId15" Type="http://schemas.openxmlformats.org/officeDocument/2006/relationships/hyperlink" Target="#'2.1.a.Equip.Prom'!A1"/><Relationship Id="rId23" Type="http://schemas.openxmlformats.org/officeDocument/2006/relationships/hyperlink" Target="#'2.1.b.Equip.Prom'!A1"/><Relationship Id="rId10" Type="http://schemas.openxmlformats.org/officeDocument/2006/relationships/image" Target="../media/image5.png"/><Relationship Id="rId19" Type="http://schemas.openxmlformats.org/officeDocument/2006/relationships/hyperlink" Target="#'1.1.b.Efect.Prom'!A1"/><Relationship Id="rId4" Type="http://schemas.openxmlformats.org/officeDocument/2006/relationships/image" Target="../media/image2.png"/><Relationship Id="rId9" Type="http://schemas.openxmlformats.org/officeDocument/2006/relationships/hyperlink" Target="#CONTRATOS!A1"/><Relationship Id="rId14" Type="http://schemas.openxmlformats.org/officeDocument/2006/relationships/image" Target="../media/image7.png"/><Relationship Id="rId22" Type="http://schemas.openxmlformats.org/officeDocument/2006/relationships/image" Target="../media/image11.png"/><Relationship Id="rId27" Type="http://schemas.openxmlformats.org/officeDocument/2006/relationships/image" Target="../media/image1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icio!A1"/><Relationship Id="rId1" Type="http://schemas.openxmlformats.org/officeDocument/2006/relationships/image" Target="../media/image9.png"/><Relationship Id="rId4" Type="http://schemas.openxmlformats.org/officeDocument/2006/relationships/image" Target="../media/image22.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icio!A1"/><Relationship Id="rId1" Type="http://schemas.openxmlformats.org/officeDocument/2006/relationships/image" Target="../media/image10.png"/><Relationship Id="rId4" Type="http://schemas.openxmlformats.org/officeDocument/2006/relationships/image" Target="../media/image1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icio!A1"/><Relationship Id="rId1" Type="http://schemas.openxmlformats.org/officeDocument/2006/relationships/image" Target="../media/image11.png"/><Relationship Id="rId4" Type="http://schemas.openxmlformats.org/officeDocument/2006/relationships/image" Target="../media/image2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16.png"/><Relationship Id="rId1" Type="http://schemas.openxmlformats.org/officeDocument/2006/relationships/hyperlink" Target="#Inicio!A1"/></Relationships>
</file>

<file path=xl/drawings/_rels/drawing14.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icio!A1"/><Relationship Id="rId1" Type="http://schemas.openxmlformats.org/officeDocument/2006/relationships/image" Target="../media/image13.png"/><Relationship Id="rId4"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icio!A1"/><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3" Type="http://schemas.openxmlformats.org/officeDocument/2006/relationships/image" Target="../media/image17.png"/><Relationship Id="rId7" Type="http://schemas.openxmlformats.org/officeDocument/2006/relationships/image" Target="../media/image16.png"/><Relationship Id="rId2" Type="http://schemas.openxmlformats.org/officeDocument/2006/relationships/hyperlink" Target="#AGRUPACIONES!B11"/><Relationship Id="rId1" Type="http://schemas.openxmlformats.org/officeDocument/2006/relationships/hyperlink" Target="#AGRUPACIONES!A1"/><Relationship Id="rId6" Type="http://schemas.openxmlformats.org/officeDocument/2006/relationships/hyperlink" Target="#Inicio!A1"/><Relationship Id="rId5" Type="http://schemas.openxmlformats.org/officeDocument/2006/relationships/image" Target="../media/image18.png"/><Relationship Id="rId4" Type="http://schemas.openxmlformats.org/officeDocument/2006/relationships/hyperlink" Target="#AGRUPACIONES!B110"/></Relationships>
</file>

<file path=xl/drawings/_rels/drawing6.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icio!A1"/><Relationship Id="rId1" Type="http://schemas.openxmlformats.org/officeDocument/2006/relationships/image" Target="../media/image6.png"/><Relationship Id="rId4" Type="http://schemas.openxmlformats.org/officeDocument/2006/relationships/image" Target="../media/image1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icio!A1"/><Relationship Id="rId1" Type="http://schemas.openxmlformats.org/officeDocument/2006/relationships/image" Target="../media/image7.png"/><Relationship Id="rId4" Type="http://schemas.openxmlformats.org/officeDocument/2006/relationships/image" Target="../media/image20.png"/></Relationships>
</file>

<file path=xl/drawings/_rels/drawing9.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hyperlink" Target="#Inicio!A1"/><Relationship Id="rId1" Type="http://schemas.openxmlformats.org/officeDocument/2006/relationships/image" Target="../media/image8.png"/><Relationship Id="rId4" Type="http://schemas.openxmlformats.org/officeDocument/2006/relationships/image" Target="../media/image21.png"/></Relationships>
</file>

<file path=xl/drawings/drawing1.xml><?xml version="1.0" encoding="utf-8"?>
<xdr:wsDr xmlns:xdr="http://schemas.openxmlformats.org/drawingml/2006/spreadsheetDrawing" xmlns:a="http://schemas.openxmlformats.org/drawingml/2006/main">
  <xdr:twoCellAnchor editAs="oneCell">
    <xdr:from>
      <xdr:col>1</xdr:col>
      <xdr:colOff>22860</xdr:colOff>
      <xdr:row>12</xdr:row>
      <xdr:rowOff>19050</xdr:rowOff>
    </xdr:from>
    <xdr:to>
      <xdr:col>2</xdr:col>
      <xdr:colOff>338438</xdr:colOff>
      <xdr:row>13</xdr:row>
      <xdr:rowOff>134900</xdr:rowOff>
    </xdr:to>
    <xdr:pic>
      <xdr:nvPicPr>
        <xdr:cNvPr id="8" name="Imagen 7">
          <a:hlinkClick xmlns:r="http://schemas.openxmlformats.org/officeDocument/2006/relationships" r:id="rId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2"/>
        <a:stretch>
          <a:fillRect/>
        </a:stretch>
      </xdr:blipFill>
      <xdr:spPr>
        <a:xfrm>
          <a:off x="815340" y="2404110"/>
          <a:ext cx="1268078" cy="298730"/>
        </a:xfrm>
        <a:prstGeom prst="rect">
          <a:avLst/>
        </a:prstGeom>
      </xdr:spPr>
    </xdr:pic>
    <xdr:clientData/>
  </xdr:twoCellAnchor>
  <xdr:twoCellAnchor editAs="oneCell">
    <xdr:from>
      <xdr:col>3</xdr:col>
      <xdr:colOff>155802</xdr:colOff>
      <xdr:row>12</xdr:row>
      <xdr:rowOff>19050</xdr:rowOff>
    </xdr:from>
    <xdr:to>
      <xdr:col>5</xdr:col>
      <xdr:colOff>786958</xdr:colOff>
      <xdr:row>13</xdr:row>
      <xdr:rowOff>134900</xdr:rowOff>
    </xdr:to>
    <xdr:pic>
      <xdr:nvPicPr>
        <xdr:cNvPr id="10" name="Imagen 9">
          <a:hlinkClick xmlns:r="http://schemas.openxmlformats.org/officeDocument/2006/relationships" r:id="rId3"/>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4"/>
        <a:stretch>
          <a:fillRect/>
        </a:stretch>
      </xdr:blipFill>
      <xdr:spPr>
        <a:xfrm>
          <a:off x="2533242" y="2404110"/>
          <a:ext cx="2536156" cy="298730"/>
        </a:xfrm>
        <a:prstGeom prst="rect">
          <a:avLst/>
        </a:prstGeom>
      </xdr:spPr>
    </xdr:pic>
    <xdr:clientData/>
  </xdr:twoCellAnchor>
  <xdr:twoCellAnchor editAs="oneCell">
    <xdr:from>
      <xdr:col>6</xdr:col>
      <xdr:colOff>764342</xdr:colOff>
      <xdr:row>12</xdr:row>
      <xdr:rowOff>19050</xdr:rowOff>
    </xdr:from>
    <xdr:to>
      <xdr:col>8</xdr:col>
      <xdr:colOff>133516</xdr:colOff>
      <xdr:row>13</xdr:row>
      <xdr:rowOff>134900</xdr:rowOff>
    </xdr:to>
    <xdr:pic>
      <xdr:nvPicPr>
        <xdr:cNvPr id="12" name="Imagen 11">
          <a:hlinkClick xmlns:r="http://schemas.openxmlformats.org/officeDocument/2006/relationships" r:id="rId5"/>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6"/>
        <a:stretch>
          <a:fillRect/>
        </a:stretch>
      </xdr:blipFill>
      <xdr:spPr>
        <a:xfrm>
          <a:off x="5519222" y="2404110"/>
          <a:ext cx="1274174" cy="298730"/>
        </a:xfrm>
        <a:prstGeom prst="rect">
          <a:avLst/>
        </a:prstGeom>
      </xdr:spPr>
    </xdr:pic>
    <xdr:clientData/>
  </xdr:twoCellAnchor>
  <xdr:twoCellAnchor editAs="oneCell">
    <xdr:from>
      <xdr:col>9</xdr:col>
      <xdr:colOff>110900</xdr:colOff>
      <xdr:row>12</xdr:row>
      <xdr:rowOff>19050</xdr:rowOff>
    </xdr:from>
    <xdr:to>
      <xdr:col>10</xdr:col>
      <xdr:colOff>426478</xdr:colOff>
      <xdr:row>13</xdr:row>
      <xdr:rowOff>134900</xdr:rowOff>
    </xdr:to>
    <xdr:pic>
      <xdr:nvPicPr>
        <xdr:cNvPr id="14" name="Imagen 13">
          <a:hlinkClick xmlns:r="http://schemas.openxmlformats.org/officeDocument/2006/relationships" r:id="rId7"/>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8"/>
        <a:stretch>
          <a:fillRect/>
        </a:stretch>
      </xdr:blipFill>
      <xdr:spPr>
        <a:xfrm>
          <a:off x="7243220" y="2404110"/>
          <a:ext cx="1268078" cy="298730"/>
        </a:xfrm>
        <a:prstGeom prst="rect">
          <a:avLst/>
        </a:prstGeom>
      </xdr:spPr>
    </xdr:pic>
    <xdr:clientData/>
  </xdr:twoCellAnchor>
  <xdr:twoCellAnchor editAs="oneCell">
    <xdr:from>
      <xdr:col>11</xdr:col>
      <xdr:colOff>243840</xdr:colOff>
      <xdr:row>12</xdr:row>
      <xdr:rowOff>19050</xdr:rowOff>
    </xdr:from>
    <xdr:to>
      <xdr:col>12</xdr:col>
      <xdr:colOff>565514</xdr:colOff>
      <xdr:row>13</xdr:row>
      <xdr:rowOff>134900</xdr:rowOff>
    </xdr:to>
    <xdr:pic>
      <xdr:nvPicPr>
        <xdr:cNvPr id="25" name="Imagen 24">
          <a:hlinkClick xmlns:r="http://schemas.openxmlformats.org/officeDocument/2006/relationships" r:id="rId9"/>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10"/>
        <a:stretch>
          <a:fillRect/>
        </a:stretch>
      </xdr:blipFill>
      <xdr:spPr>
        <a:xfrm>
          <a:off x="8961120" y="2404110"/>
          <a:ext cx="1274174" cy="298730"/>
        </a:xfrm>
        <a:prstGeom prst="rect">
          <a:avLst/>
        </a:prstGeom>
      </xdr:spPr>
    </xdr:pic>
    <xdr:clientData/>
  </xdr:twoCellAnchor>
  <xdr:twoCellAnchor editAs="oneCell">
    <xdr:from>
      <xdr:col>1</xdr:col>
      <xdr:colOff>22860</xdr:colOff>
      <xdr:row>16</xdr:row>
      <xdr:rowOff>76200</xdr:rowOff>
    </xdr:from>
    <xdr:to>
      <xdr:col>3</xdr:col>
      <xdr:colOff>56556</xdr:colOff>
      <xdr:row>20</xdr:row>
      <xdr:rowOff>64070</xdr:rowOff>
    </xdr:to>
    <xdr:pic>
      <xdr:nvPicPr>
        <xdr:cNvPr id="33" name="Imagen 32">
          <a:hlinkClick xmlns:r="http://schemas.openxmlformats.org/officeDocument/2006/relationships" r:id="rId11"/>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2"/>
        <a:stretch>
          <a:fillRect/>
        </a:stretch>
      </xdr:blipFill>
      <xdr:spPr>
        <a:xfrm>
          <a:off x="815340" y="3337560"/>
          <a:ext cx="1938696" cy="719390"/>
        </a:xfrm>
        <a:prstGeom prst="rect">
          <a:avLst/>
        </a:prstGeom>
      </xdr:spPr>
    </xdr:pic>
    <xdr:clientData/>
  </xdr:twoCellAnchor>
  <xdr:twoCellAnchor editAs="oneCell">
    <xdr:from>
      <xdr:col>4</xdr:col>
      <xdr:colOff>133076</xdr:colOff>
      <xdr:row>16</xdr:row>
      <xdr:rowOff>76200</xdr:rowOff>
    </xdr:from>
    <xdr:to>
      <xdr:col>6</xdr:col>
      <xdr:colOff>172869</xdr:colOff>
      <xdr:row>20</xdr:row>
      <xdr:rowOff>64070</xdr:rowOff>
    </xdr:to>
    <xdr:pic>
      <xdr:nvPicPr>
        <xdr:cNvPr id="34" name="Imagen 33">
          <a:hlinkClick xmlns:r="http://schemas.openxmlformats.org/officeDocument/2006/relationships" r:id="rId13"/>
          <a:extLst>
            <a:ext uri="{FF2B5EF4-FFF2-40B4-BE49-F238E27FC236}">
              <a16:creationId xmlns:a16="http://schemas.microsoft.com/office/drawing/2014/main" id="{00000000-0008-0000-0000-000022000000}"/>
            </a:ext>
          </a:extLst>
        </xdr:cNvPr>
        <xdr:cNvPicPr>
          <a:picLocks noChangeAspect="1"/>
        </xdr:cNvPicPr>
      </xdr:nvPicPr>
      <xdr:blipFill>
        <a:blip xmlns:r="http://schemas.openxmlformats.org/officeDocument/2006/relationships" r:embed="rId14"/>
        <a:stretch>
          <a:fillRect/>
        </a:stretch>
      </xdr:blipFill>
      <xdr:spPr>
        <a:xfrm>
          <a:off x="3302996" y="3337560"/>
          <a:ext cx="1944793" cy="719390"/>
        </a:xfrm>
        <a:prstGeom prst="rect">
          <a:avLst/>
        </a:prstGeom>
      </xdr:spPr>
    </xdr:pic>
    <xdr:clientData/>
  </xdr:twoCellAnchor>
  <xdr:twoCellAnchor editAs="oneCell">
    <xdr:from>
      <xdr:col>7</xdr:col>
      <xdr:colOff>249389</xdr:colOff>
      <xdr:row>16</xdr:row>
      <xdr:rowOff>76200</xdr:rowOff>
    </xdr:from>
    <xdr:to>
      <xdr:col>9</xdr:col>
      <xdr:colOff>289182</xdr:colOff>
      <xdr:row>20</xdr:row>
      <xdr:rowOff>64070</xdr:rowOff>
    </xdr:to>
    <xdr:pic>
      <xdr:nvPicPr>
        <xdr:cNvPr id="35" name="Imagen 34">
          <a:hlinkClick xmlns:r="http://schemas.openxmlformats.org/officeDocument/2006/relationships" r:id="rId15"/>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6"/>
        <a:stretch>
          <a:fillRect/>
        </a:stretch>
      </xdr:blipFill>
      <xdr:spPr>
        <a:xfrm>
          <a:off x="5796749" y="3337560"/>
          <a:ext cx="1944793" cy="719390"/>
        </a:xfrm>
        <a:prstGeom prst="rect">
          <a:avLst/>
        </a:prstGeom>
      </xdr:spPr>
    </xdr:pic>
    <xdr:clientData/>
  </xdr:twoCellAnchor>
  <xdr:twoCellAnchor editAs="oneCell">
    <xdr:from>
      <xdr:col>10</xdr:col>
      <xdr:colOff>365701</xdr:colOff>
      <xdr:row>16</xdr:row>
      <xdr:rowOff>76200</xdr:rowOff>
    </xdr:from>
    <xdr:to>
      <xdr:col>12</xdr:col>
      <xdr:colOff>405494</xdr:colOff>
      <xdr:row>20</xdr:row>
      <xdr:rowOff>64070</xdr:rowOff>
    </xdr:to>
    <xdr:pic>
      <xdr:nvPicPr>
        <xdr:cNvPr id="36" name="Imagen 35">
          <a:hlinkClick xmlns:r="http://schemas.openxmlformats.org/officeDocument/2006/relationships" r:id="rId17"/>
          <a:extLst>
            <a:ext uri="{FF2B5EF4-FFF2-40B4-BE49-F238E27FC236}">
              <a16:creationId xmlns:a16="http://schemas.microsoft.com/office/drawing/2014/main" id="{00000000-0008-0000-0000-000024000000}"/>
            </a:ext>
          </a:extLst>
        </xdr:cNvPr>
        <xdr:cNvPicPr>
          <a:picLocks noChangeAspect="1"/>
        </xdr:cNvPicPr>
      </xdr:nvPicPr>
      <xdr:blipFill>
        <a:blip xmlns:r="http://schemas.openxmlformats.org/officeDocument/2006/relationships" r:embed="rId18"/>
        <a:stretch>
          <a:fillRect/>
        </a:stretch>
      </xdr:blipFill>
      <xdr:spPr>
        <a:xfrm>
          <a:off x="8290501" y="3337560"/>
          <a:ext cx="1944793" cy="719390"/>
        </a:xfrm>
        <a:prstGeom prst="rect">
          <a:avLst/>
        </a:prstGeom>
      </xdr:spPr>
    </xdr:pic>
    <xdr:clientData/>
  </xdr:twoCellAnchor>
  <xdr:twoCellAnchor editAs="oneCell">
    <xdr:from>
      <xdr:col>1</xdr:col>
      <xdr:colOff>22860</xdr:colOff>
      <xdr:row>22</xdr:row>
      <xdr:rowOff>110490</xdr:rowOff>
    </xdr:from>
    <xdr:to>
      <xdr:col>3</xdr:col>
      <xdr:colOff>74846</xdr:colOff>
      <xdr:row>26</xdr:row>
      <xdr:rowOff>116650</xdr:rowOff>
    </xdr:to>
    <xdr:pic>
      <xdr:nvPicPr>
        <xdr:cNvPr id="37" name="Imagen 36">
          <a:hlinkClick xmlns:r="http://schemas.openxmlformats.org/officeDocument/2006/relationships" r:id="rId19"/>
          <a:extLst>
            <a:ext uri="{FF2B5EF4-FFF2-40B4-BE49-F238E27FC236}">
              <a16:creationId xmlns:a16="http://schemas.microsoft.com/office/drawing/2014/main" id="{00000000-0008-0000-0000-000025000000}"/>
            </a:ext>
          </a:extLst>
        </xdr:cNvPr>
        <xdr:cNvPicPr>
          <a:picLocks noChangeAspect="1"/>
        </xdr:cNvPicPr>
      </xdr:nvPicPr>
      <xdr:blipFill>
        <a:blip xmlns:r="http://schemas.openxmlformats.org/officeDocument/2006/relationships" r:embed="rId20"/>
        <a:stretch>
          <a:fillRect/>
        </a:stretch>
      </xdr:blipFill>
      <xdr:spPr>
        <a:xfrm>
          <a:off x="815340" y="4735830"/>
          <a:ext cx="1956986" cy="737680"/>
        </a:xfrm>
        <a:prstGeom prst="rect">
          <a:avLst/>
        </a:prstGeom>
      </xdr:spPr>
    </xdr:pic>
    <xdr:clientData/>
  </xdr:twoCellAnchor>
  <xdr:twoCellAnchor editAs="oneCell">
    <xdr:from>
      <xdr:col>4</xdr:col>
      <xdr:colOff>114787</xdr:colOff>
      <xdr:row>22</xdr:row>
      <xdr:rowOff>104394</xdr:rowOff>
    </xdr:from>
    <xdr:to>
      <xdr:col>6</xdr:col>
      <xdr:colOff>185062</xdr:colOff>
      <xdr:row>26</xdr:row>
      <xdr:rowOff>122747</xdr:rowOff>
    </xdr:to>
    <xdr:pic>
      <xdr:nvPicPr>
        <xdr:cNvPr id="38" name="Imagen 37">
          <a:hlinkClick xmlns:r="http://schemas.openxmlformats.org/officeDocument/2006/relationships" r:id="rId21"/>
          <a:extLst>
            <a:ext uri="{FF2B5EF4-FFF2-40B4-BE49-F238E27FC236}">
              <a16:creationId xmlns:a16="http://schemas.microsoft.com/office/drawing/2014/main" id="{00000000-0008-0000-0000-000026000000}"/>
            </a:ext>
          </a:extLst>
        </xdr:cNvPr>
        <xdr:cNvPicPr>
          <a:picLocks noChangeAspect="1"/>
        </xdr:cNvPicPr>
      </xdr:nvPicPr>
      <xdr:blipFill>
        <a:blip xmlns:r="http://schemas.openxmlformats.org/officeDocument/2006/relationships" r:embed="rId22"/>
        <a:stretch>
          <a:fillRect/>
        </a:stretch>
      </xdr:blipFill>
      <xdr:spPr>
        <a:xfrm>
          <a:off x="3284707" y="4729734"/>
          <a:ext cx="1975275" cy="749873"/>
        </a:xfrm>
        <a:prstGeom prst="rect">
          <a:avLst/>
        </a:prstGeom>
      </xdr:spPr>
    </xdr:pic>
    <xdr:clientData/>
  </xdr:twoCellAnchor>
  <xdr:twoCellAnchor editAs="oneCell">
    <xdr:from>
      <xdr:col>7</xdr:col>
      <xdr:colOff>225003</xdr:colOff>
      <xdr:row>22</xdr:row>
      <xdr:rowOff>104394</xdr:rowOff>
    </xdr:from>
    <xdr:to>
      <xdr:col>9</xdr:col>
      <xdr:colOff>295278</xdr:colOff>
      <xdr:row>26</xdr:row>
      <xdr:rowOff>122747</xdr:rowOff>
    </xdr:to>
    <xdr:pic>
      <xdr:nvPicPr>
        <xdr:cNvPr id="39" name="Imagen 38">
          <a:hlinkClick xmlns:r="http://schemas.openxmlformats.org/officeDocument/2006/relationships" r:id="rId23"/>
          <a:extLst>
            <a:ext uri="{FF2B5EF4-FFF2-40B4-BE49-F238E27FC236}">
              <a16:creationId xmlns:a16="http://schemas.microsoft.com/office/drawing/2014/main" id="{00000000-0008-0000-0000-000027000000}"/>
            </a:ext>
          </a:extLst>
        </xdr:cNvPr>
        <xdr:cNvPicPr>
          <a:picLocks noChangeAspect="1"/>
        </xdr:cNvPicPr>
      </xdr:nvPicPr>
      <xdr:blipFill>
        <a:blip xmlns:r="http://schemas.openxmlformats.org/officeDocument/2006/relationships" r:embed="rId24"/>
        <a:stretch>
          <a:fillRect/>
        </a:stretch>
      </xdr:blipFill>
      <xdr:spPr>
        <a:xfrm>
          <a:off x="5772363" y="4729734"/>
          <a:ext cx="1975275" cy="749873"/>
        </a:xfrm>
        <a:prstGeom prst="rect">
          <a:avLst/>
        </a:prstGeom>
      </xdr:spPr>
    </xdr:pic>
    <xdr:clientData/>
  </xdr:twoCellAnchor>
  <xdr:twoCellAnchor editAs="oneCell">
    <xdr:from>
      <xdr:col>10</xdr:col>
      <xdr:colOff>335219</xdr:colOff>
      <xdr:row>22</xdr:row>
      <xdr:rowOff>104394</xdr:rowOff>
    </xdr:from>
    <xdr:to>
      <xdr:col>12</xdr:col>
      <xdr:colOff>405494</xdr:colOff>
      <xdr:row>26</xdr:row>
      <xdr:rowOff>122747</xdr:rowOff>
    </xdr:to>
    <xdr:pic>
      <xdr:nvPicPr>
        <xdr:cNvPr id="40" name="Imagen 39">
          <a:hlinkClick xmlns:r="http://schemas.openxmlformats.org/officeDocument/2006/relationships" r:id="rId25"/>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26"/>
        <a:stretch>
          <a:fillRect/>
        </a:stretch>
      </xdr:blipFill>
      <xdr:spPr>
        <a:xfrm>
          <a:off x="8260019" y="4729734"/>
          <a:ext cx="1975275" cy="749873"/>
        </a:xfrm>
        <a:prstGeom prst="rect">
          <a:avLst/>
        </a:prstGeom>
      </xdr:spPr>
    </xdr:pic>
    <xdr:clientData/>
  </xdr:twoCellAnchor>
  <xdr:twoCellAnchor editAs="oneCell">
    <xdr:from>
      <xdr:col>2</xdr:col>
      <xdr:colOff>828675</xdr:colOff>
      <xdr:row>0</xdr:row>
      <xdr:rowOff>152400</xdr:rowOff>
    </xdr:from>
    <xdr:to>
      <xdr:col>11</xdr:col>
      <xdr:colOff>142875</xdr:colOff>
      <xdr:row>1</xdr:row>
      <xdr:rowOff>504639</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7"/>
        <a:srcRect r="361"/>
        <a:stretch/>
      </xdr:blipFill>
      <xdr:spPr>
        <a:xfrm>
          <a:off x="2514600" y="152400"/>
          <a:ext cx="7629525" cy="1485714"/>
        </a:xfrm>
        <a:prstGeom prst="rect">
          <a:avLst/>
        </a:prstGeom>
      </xdr:spPr>
    </xdr:pic>
    <xdr:clientData/>
  </xdr:twoCellAnchor>
  <xdr:twoCellAnchor>
    <xdr:from>
      <xdr:col>1</xdr:col>
      <xdr:colOff>3810</xdr:colOff>
      <xdr:row>1</xdr:row>
      <xdr:rowOff>601980</xdr:rowOff>
    </xdr:from>
    <xdr:to>
      <xdr:col>13</xdr:col>
      <xdr:colOff>22860</xdr:colOff>
      <xdr:row>4</xdr:row>
      <xdr:rowOff>60960</xdr:rowOff>
    </xdr:to>
    <xdr:grpSp>
      <xdr:nvGrpSpPr>
        <xdr:cNvPr id="4" name="Grupo 3"/>
        <xdr:cNvGrpSpPr/>
      </xdr:nvGrpSpPr>
      <xdr:grpSpPr>
        <a:xfrm>
          <a:off x="765810" y="1734397"/>
          <a:ext cx="11068050" cy="517313"/>
          <a:chOff x="765810" y="1734397"/>
          <a:chExt cx="11068050" cy="517313"/>
        </a:xfrm>
      </xdr:grpSpPr>
      <xdr:sp macro="" textlink="">
        <xdr:nvSpPr>
          <xdr:cNvPr id="2" name="2 CuadroTexto">
            <a:extLst>
              <a:ext uri="{FF2B5EF4-FFF2-40B4-BE49-F238E27FC236}">
                <a16:creationId xmlns:a16="http://schemas.microsoft.com/office/drawing/2014/main" id="{00000000-0008-0000-0000-000002000000}"/>
              </a:ext>
            </a:extLst>
          </xdr:cNvPr>
          <xdr:cNvSpPr txBox="1"/>
        </xdr:nvSpPr>
        <xdr:spPr>
          <a:xfrm>
            <a:off x="765810" y="1734397"/>
            <a:ext cx="11068050" cy="517313"/>
          </a:xfrm>
          <a:prstGeom prst="rect">
            <a:avLst/>
          </a:prstGeom>
          <a:ln/>
        </xdr:spPr>
        <xdr:style>
          <a:lnRef idx="3">
            <a:schemeClr val="lt1"/>
          </a:lnRef>
          <a:fillRef idx="1">
            <a:schemeClr val="accent1"/>
          </a:fillRef>
          <a:effectRef idx="1">
            <a:schemeClr val="accent1"/>
          </a:effectRef>
          <a:fontRef idx="minor">
            <a:schemeClr val="lt1"/>
          </a:fontRef>
        </xdr:style>
        <xdr:txBody>
          <a:bodyPr vertOverflow="clip" horzOverflow="clip" wrap="square" rtlCol="0" anchor="ctr"/>
          <a:lstStyle/>
          <a:p>
            <a:pPr algn="ctr"/>
            <a:r>
              <a:rPr lang="es-ES" sz="2400" b="1"/>
              <a:t>Herramienta de Registro Retributivo</a:t>
            </a:r>
          </a:p>
        </xdr:txBody>
      </xdr:sp>
      <xdr:sp macro="" textlink="">
        <xdr:nvSpPr>
          <xdr:cNvPr id="18" name="CuadroTexto 17"/>
          <xdr:cNvSpPr txBox="1"/>
        </xdr:nvSpPr>
        <xdr:spPr>
          <a:xfrm>
            <a:off x="10456333" y="1847428"/>
            <a:ext cx="1138346" cy="3115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r" defTabSz="914400" eaLnBrk="1" fontAlgn="auto" latinLnBrk="0" hangingPunct="1">
              <a:lnSpc>
                <a:spcPct val="100000"/>
              </a:lnSpc>
              <a:spcBef>
                <a:spcPts val="0"/>
              </a:spcBef>
              <a:spcAft>
                <a:spcPts val="0"/>
              </a:spcAft>
              <a:buClrTx/>
              <a:buSzTx/>
              <a:buFontTx/>
              <a:buNone/>
              <a:tabLst/>
              <a:defRPr/>
            </a:pPr>
            <a:r>
              <a:rPr lang="es-ES" sz="1600" b="1">
                <a:solidFill>
                  <a:schemeClr val="accent5">
                    <a:lumMod val="50000"/>
                  </a:schemeClr>
                </a:solidFill>
                <a:effectLst/>
                <a:latin typeface="+mn-lt"/>
                <a:ea typeface="+mn-ea"/>
                <a:cs typeface="+mn-cs"/>
              </a:rPr>
              <a:t>Junio 2021</a:t>
            </a:r>
            <a:endParaRPr lang="es-ES" sz="1600">
              <a:solidFill>
                <a:schemeClr val="accent5">
                  <a:lumMod val="50000"/>
                </a:schemeClr>
              </a:solidFill>
              <a:effectLst/>
            </a:endParaRPr>
          </a:p>
          <a:p>
            <a:endParaRPr lang="es-ES" sz="1100"/>
          </a:p>
        </xdr:txBody>
      </xdr:sp>
    </xdr:grp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4</xdr:col>
      <xdr:colOff>329353</xdr:colOff>
      <xdr:row>6</xdr:row>
      <xdr:rowOff>18350</xdr:rowOff>
    </xdr:to>
    <xdr:pic>
      <xdr:nvPicPr>
        <xdr:cNvPr id="7" name="Imagen 6">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609600" y="175260"/>
          <a:ext cx="1944793" cy="719390"/>
        </a:xfrm>
        <a:prstGeom prst="rect">
          <a:avLst/>
        </a:prstGeom>
      </xdr:spPr>
    </xdr:pic>
    <xdr:clientData/>
  </xdr:twoCellAnchor>
  <xdr:twoCellAnchor editAs="oneCell">
    <xdr:from>
      <xdr:col>47</xdr:col>
      <xdr:colOff>0</xdr:colOff>
      <xdr:row>1</xdr:row>
      <xdr:rowOff>0</xdr:rowOff>
    </xdr:from>
    <xdr:to>
      <xdr:col>47</xdr:col>
      <xdr:colOff>485775</xdr:colOff>
      <xdr:row>2</xdr:row>
      <xdr:rowOff>171335</xdr:rowOff>
    </xdr:to>
    <xdr:pic>
      <xdr:nvPicPr>
        <xdr:cNvPr id="9" name="Imagen 8">
          <a:hlinkClick xmlns:r="http://schemas.openxmlformats.org/officeDocument/2006/relationships" r:id="rId2"/>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5795" r="7280" b="19483"/>
        <a:stretch/>
      </xdr:blipFill>
      <xdr:spPr>
        <a:xfrm>
          <a:off x="11963400" y="0"/>
          <a:ext cx="485775" cy="346595"/>
        </a:xfrm>
        <a:prstGeom prst="rect">
          <a:avLst/>
        </a:prstGeom>
      </xdr:spPr>
    </xdr:pic>
    <xdr:clientData/>
  </xdr:twoCellAnchor>
  <xdr:twoCellAnchor editAs="oneCell">
    <xdr:from>
      <xdr:col>15</xdr:col>
      <xdr:colOff>0</xdr:colOff>
      <xdr:row>2</xdr:row>
      <xdr:rowOff>0</xdr:rowOff>
    </xdr:from>
    <xdr:to>
      <xdr:col>19</xdr:col>
      <xdr:colOff>372063</xdr:colOff>
      <xdr:row>6</xdr:row>
      <xdr:rowOff>134184</xdr:rowOff>
    </xdr:to>
    <xdr:pic>
      <xdr:nvPicPr>
        <xdr:cNvPr id="10" name="Imagen 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4"/>
        <a:stretch>
          <a:fillRect/>
        </a:stretch>
      </xdr:blipFill>
      <xdr:spPr>
        <a:xfrm>
          <a:off x="8008620" y="175260"/>
          <a:ext cx="2383743" cy="83522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350520</xdr:colOff>
      <xdr:row>2</xdr:row>
      <xdr:rowOff>7620</xdr:rowOff>
    </xdr:from>
    <xdr:to>
      <xdr:col>3</xdr:col>
      <xdr:colOff>463466</xdr:colOff>
      <xdr:row>6</xdr:row>
      <xdr:rowOff>44260</xdr:rowOff>
    </xdr:to>
    <xdr:pic>
      <xdr:nvPicPr>
        <xdr:cNvPr id="7" name="Imagen 6">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1"/>
        <a:stretch>
          <a:fillRect/>
        </a:stretch>
      </xdr:blipFill>
      <xdr:spPr>
        <a:xfrm>
          <a:off x="350520" y="182880"/>
          <a:ext cx="1956986" cy="737680"/>
        </a:xfrm>
        <a:prstGeom prst="rect">
          <a:avLst/>
        </a:prstGeom>
      </xdr:spPr>
    </xdr:pic>
    <xdr:clientData/>
  </xdr:twoCellAnchor>
  <xdr:twoCellAnchor editAs="oneCell">
    <xdr:from>
      <xdr:col>43</xdr:col>
      <xdr:colOff>0</xdr:colOff>
      <xdr:row>1</xdr:row>
      <xdr:rowOff>0</xdr:rowOff>
    </xdr:from>
    <xdr:to>
      <xdr:col>43</xdr:col>
      <xdr:colOff>485775</xdr:colOff>
      <xdr:row>2</xdr:row>
      <xdr:rowOff>171335</xdr:rowOff>
    </xdr:to>
    <xdr:pic>
      <xdr:nvPicPr>
        <xdr:cNvPr id="8" name="Imagen 7">
          <a:hlinkClick xmlns:r="http://schemas.openxmlformats.org/officeDocument/2006/relationships" r:id="rId2"/>
          <a:extLst>
            <a:ext uri="{FF2B5EF4-FFF2-40B4-BE49-F238E27FC236}">
              <a16:creationId xmlns:a16="http://schemas.microsoft.com/office/drawing/2014/main" id="{00000000-0008-0000-0A00-000008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5795" r="7280" b="19483"/>
        <a:stretch/>
      </xdr:blipFill>
      <xdr:spPr>
        <a:xfrm>
          <a:off x="9921240" y="0"/>
          <a:ext cx="485775" cy="346595"/>
        </a:xfrm>
        <a:prstGeom prst="rect">
          <a:avLst/>
        </a:prstGeom>
      </xdr:spPr>
    </xdr:pic>
    <xdr:clientData/>
  </xdr:twoCellAnchor>
  <xdr:twoCellAnchor editAs="oneCell">
    <xdr:from>
      <xdr:col>12</xdr:col>
      <xdr:colOff>0</xdr:colOff>
      <xdr:row>2</xdr:row>
      <xdr:rowOff>0</xdr:rowOff>
    </xdr:from>
    <xdr:to>
      <xdr:col>16</xdr:col>
      <xdr:colOff>365966</xdr:colOff>
      <xdr:row>6</xdr:row>
      <xdr:rowOff>134184</xdr:rowOff>
    </xdr:to>
    <xdr:pic>
      <xdr:nvPicPr>
        <xdr:cNvPr id="10" name="Imagen 9">
          <a:extLst>
            <a:ext uri="{FF2B5EF4-FFF2-40B4-BE49-F238E27FC236}">
              <a16:creationId xmlns:a16="http://schemas.microsoft.com/office/drawing/2014/main" id="{00000000-0008-0000-0A00-00000A000000}"/>
            </a:ext>
          </a:extLst>
        </xdr:cNvPr>
        <xdr:cNvPicPr>
          <a:picLocks noChangeAspect="1"/>
        </xdr:cNvPicPr>
      </xdr:nvPicPr>
      <xdr:blipFill>
        <a:blip xmlns:r="http://schemas.openxmlformats.org/officeDocument/2006/relationships" r:embed="rId4"/>
        <a:stretch>
          <a:fillRect/>
        </a:stretch>
      </xdr:blipFill>
      <xdr:spPr>
        <a:xfrm>
          <a:off x="6583680" y="175260"/>
          <a:ext cx="2377646" cy="835224"/>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350520</xdr:colOff>
      <xdr:row>2</xdr:row>
      <xdr:rowOff>0</xdr:rowOff>
    </xdr:from>
    <xdr:to>
      <xdr:col>3</xdr:col>
      <xdr:colOff>481755</xdr:colOff>
      <xdr:row>6</xdr:row>
      <xdr:rowOff>48833</xdr:rowOff>
    </xdr:to>
    <xdr:pic>
      <xdr:nvPicPr>
        <xdr:cNvPr id="6" name="Imagen 5">
          <a:extLst>
            <a:ext uri="{FF2B5EF4-FFF2-40B4-BE49-F238E27FC236}">
              <a16:creationId xmlns:a16="http://schemas.microsoft.com/office/drawing/2014/main" id="{00000000-0008-0000-0B00-000006000000}"/>
            </a:ext>
          </a:extLst>
        </xdr:cNvPr>
        <xdr:cNvPicPr>
          <a:picLocks noChangeAspect="1"/>
        </xdr:cNvPicPr>
      </xdr:nvPicPr>
      <xdr:blipFill>
        <a:blip xmlns:r="http://schemas.openxmlformats.org/officeDocument/2006/relationships" r:embed="rId1"/>
        <a:stretch>
          <a:fillRect/>
        </a:stretch>
      </xdr:blipFill>
      <xdr:spPr>
        <a:xfrm>
          <a:off x="350520" y="175260"/>
          <a:ext cx="1975275" cy="749873"/>
        </a:xfrm>
        <a:prstGeom prst="rect">
          <a:avLst/>
        </a:prstGeom>
      </xdr:spPr>
    </xdr:pic>
    <xdr:clientData/>
  </xdr:twoCellAnchor>
  <xdr:twoCellAnchor editAs="oneCell">
    <xdr:from>
      <xdr:col>43</xdr:col>
      <xdr:colOff>0</xdr:colOff>
      <xdr:row>1</xdr:row>
      <xdr:rowOff>0</xdr:rowOff>
    </xdr:from>
    <xdr:to>
      <xdr:col>43</xdr:col>
      <xdr:colOff>485775</xdr:colOff>
      <xdr:row>2</xdr:row>
      <xdr:rowOff>171335</xdr:rowOff>
    </xdr:to>
    <xdr:pic>
      <xdr:nvPicPr>
        <xdr:cNvPr id="7" name="Imagen 6">
          <a:hlinkClick xmlns:r="http://schemas.openxmlformats.org/officeDocument/2006/relationships" r:id="rId2"/>
          <a:extLst>
            <a:ext uri="{FF2B5EF4-FFF2-40B4-BE49-F238E27FC236}">
              <a16:creationId xmlns:a16="http://schemas.microsoft.com/office/drawing/2014/main" id="{00000000-0008-0000-0B00-000007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5795" r="7280" b="19483"/>
        <a:stretch/>
      </xdr:blipFill>
      <xdr:spPr>
        <a:xfrm>
          <a:off x="9921240" y="0"/>
          <a:ext cx="485775" cy="346595"/>
        </a:xfrm>
        <a:prstGeom prst="rect">
          <a:avLst/>
        </a:prstGeom>
      </xdr:spPr>
    </xdr:pic>
    <xdr:clientData/>
  </xdr:twoCellAnchor>
  <xdr:twoCellAnchor editAs="oneCell">
    <xdr:from>
      <xdr:col>12</xdr:col>
      <xdr:colOff>0</xdr:colOff>
      <xdr:row>2</xdr:row>
      <xdr:rowOff>0</xdr:rowOff>
    </xdr:from>
    <xdr:to>
      <xdr:col>16</xdr:col>
      <xdr:colOff>372063</xdr:colOff>
      <xdr:row>6</xdr:row>
      <xdr:rowOff>134184</xdr:rowOff>
    </xdr:to>
    <xdr:pic>
      <xdr:nvPicPr>
        <xdr:cNvPr id="9" name="Imagen 8">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4"/>
        <a:stretch>
          <a:fillRect/>
        </a:stretch>
      </xdr:blipFill>
      <xdr:spPr>
        <a:xfrm>
          <a:off x="6583680" y="175260"/>
          <a:ext cx="2383743" cy="83522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2</xdr:row>
      <xdr:rowOff>0</xdr:rowOff>
    </xdr:from>
    <xdr:to>
      <xdr:col>4</xdr:col>
      <xdr:colOff>206640</xdr:colOff>
      <xdr:row>6</xdr:row>
      <xdr:rowOff>18960</xdr:rowOff>
    </xdr:to>
    <xdr:sp macro="" textlink="">
      <xdr:nvSpPr>
        <xdr:cNvPr id="5" name="Rectángulo: esquinas redondeadas 4">
          <a:extLst>
            <a:ext uri="{FF2B5EF4-FFF2-40B4-BE49-F238E27FC236}">
              <a16:creationId xmlns:a16="http://schemas.microsoft.com/office/drawing/2014/main" id="{00000000-0008-0000-0C00-000005000000}"/>
            </a:ext>
          </a:extLst>
        </xdr:cNvPr>
        <xdr:cNvSpPr/>
      </xdr:nvSpPr>
      <xdr:spPr>
        <a:xfrm>
          <a:off x="609600" y="175260"/>
          <a:ext cx="1944000" cy="720000"/>
        </a:xfrm>
        <a:prstGeom prst="roundRect">
          <a:avLst/>
        </a:prstGeom>
        <a:solidFill>
          <a:schemeClr val="accent1">
            <a:alpha val="50000"/>
          </a:schemeClr>
        </a:solidFill>
        <a:ln w="28575">
          <a:solidFill>
            <a:srgbClr val="003300"/>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lang="es-ES" sz="1200" b="1" i="0">
              <a:solidFill>
                <a:sysClr val="windowText" lastClr="000000"/>
              </a:solidFill>
            </a:rPr>
            <a:t>2.1.b. IMPORTES EQUIPARADOS </a:t>
          </a:r>
        </a:p>
        <a:p>
          <a:pPr algn="ctr"/>
          <a:r>
            <a:rPr lang="es-ES" sz="1200" b="1" i="0">
              <a:solidFill>
                <a:sysClr val="windowText" lastClr="000000"/>
              </a:solidFill>
            </a:rPr>
            <a:t>Promedios</a:t>
          </a:r>
        </a:p>
      </xdr:txBody>
    </xdr:sp>
    <xdr:clientData/>
  </xdr:twoCellAnchor>
  <xdr:twoCellAnchor editAs="oneCell">
    <xdr:from>
      <xdr:col>47</xdr:col>
      <xdr:colOff>0</xdr:colOff>
      <xdr:row>1</xdr:row>
      <xdr:rowOff>0</xdr:rowOff>
    </xdr:from>
    <xdr:to>
      <xdr:col>47</xdr:col>
      <xdr:colOff>485775</xdr:colOff>
      <xdr:row>2</xdr:row>
      <xdr:rowOff>171335</xdr:rowOff>
    </xdr:to>
    <xdr:pic>
      <xdr:nvPicPr>
        <xdr:cNvPr id="6" name="Imagen 5">
          <a:hlinkClick xmlns:r="http://schemas.openxmlformats.org/officeDocument/2006/relationships" r:id="rId1"/>
          <a:extLst>
            <a:ext uri="{FF2B5EF4-FFF2-40B4-BE49-F238E27FC236}">
              <a16:creationId xmlns:a16="http://schemas.microsoft.com/office/drawing/2014/main" id="{00000000-0008-0000-0C00-000006000000}"/>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l="5795" r="7280" b="19483"/>
        <a:stretch/>
      </xdr:blipFill>
      <xdr:spPr>
        <a:xfrm>
          <a:off x="12024360" y="0"/>
          <a:ext cx="485775" cy="346595"/>
        </a:xfrm>
        <a:prstGeom prst="rect">
          <a:avLst/>
        </a:prstGeom>
      </xdr:spPr>
    </xdr:pic>
    <xdr:clientData/>
  </xdr:twoCellAnchor>
  <xdr:twoCellAnchor editAs="oneCell">
    <xdr:from>
      <xdr:col>16</xdr:col>
      <xdr:colOff>0</xdr:colOff>
      <xdr:row>2</xdr:row>
      <xdr:rowOff>0</xdr:rowOff>
    </xdr:from>
    <xdr:to>
      <xdr:col>21</xdr:col>
      <xdr:colOff>356823</xdr:colOff>
      <xdr:row>6</xdr:row>
      <xdr:rowOff>134184</xdr:rowOff>
    </xdr:to>
    <xdr:pic>
      <xdr:nvPicPr>
        <xdr:cNvPr id="8" name="Imagen 7">
          <a:extLst>
            <a:ext uri="{FF2B5EF4-FFF2-40B4-BE49-F238E27FC236}">
              <a16:creationId xmlns:a16="http://schemas.microsoft.com/office/drawing/2014/main" id="{00000000-0008-0000-0C00-000008000000}"/>
            </a:ext>
          </a:extLst>
        </xdr:cNvPr>
        <xdr:cNvPicPr>
          <a:picLocks noChangeAspect="1"/>
        </xdr:cNvPicPr>
      </xdr:nvPicPr>
      <xdr:blipFill>
        <a:blip xmlns:r="http://schemas.openxmlformats.org/officeDocument/2006/relationships" r:embed="rId3"/>
        <a:stretch>
          <a:fillRect/>
        </a:stretch>
      </xdr:blipFill>
      <xdr:spPr>
        <a:xfrm>
          <a:off x="8663940" y="175260"/>
          <a:ext cx="2383743" cy="83522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4</xdr:col>
      <xdr:colOff>237915</xdr:colOff>
      <xdr:row>6</xdr:row>
      <xdr:rowOff>48833</xdr:rowOff>
    </xdr:to>
    <xdr:pic>
      <xdr:nvPicPr>
        <xdr:cNvPr id="8" name="Imagen 7">
          <a:extLst>
            <a:ext uri="{FF2B5EF4-FFF2-40B4-BE49-F238E27FC236}">
              <a16:creationId xmlns:a16="http://schemas.microsoft.com/office/drawing/2014/main" id="{00000000-0008-0000-0D00-000008000000}"/>
            </a:ext>
          </a:extLst>
        </xdr:cNvPr>
        <xdr:cNvPicPr>
          <a:picLocks noChangeAspect="1"/>
        </xdr:cNvPicPr>
      </xdr:nvPicPr>
      <xdr:blipFill>
        <a:blip xmlns:r="http://schemas.openxmlformats.org/officeDocument/2006/relationships" r:embed="rId1"/>
        <a:stretch>
          <a:fillRect/>
        </a:stretch>
      </xdr:blipFill>
      <xdr:spPr>
        <a:xfrm>
          <a:off x="609600" y="175260"/>
          <a:ext cx="1975275" cy="749873"/>
        </a:xfrm>
        <a:prstGeom prst="rect">
          <a:avLst/>
        </a:prstGeom>
      </xdr:spPr>
    </xdr:pic>
    <xdr:clientData/>
  </xdr:twoCellAnchor>
  <xdr:twoCellAnchor editAs="oneCell">
    <xdr:from>
      <xdr:col>47</xdr:col>
      <xdr:colOff>0</xdr:colOff>
      <xdr:row>1</xdr:row>
      <xdr:rowOff>0</xdr:rowOff>
    </xdr:from>
    <xdr:to>
      <xdr:col>47</xdr:col>
      <xdr:colOff>485775</xdr:colOff>
      <xdr:row>2</xdr:row>
      <xdr:rowOff>171335</xdr:rowOff>
    </xdr:to>
    <xdr:pic>
      <xdr:nvPicPr>
        <xdr:cNvPr id="9" name="Imagen 8">
          <a:hlinkClick xmlns:r="http://schemas.openxmlformats.org/officeDocument/2006/relationships" r:id="rId2"/>
          <a:extLst>
            <a:ext uri="{FF2B5EF4-FFF2-40B4-BE49-F238E27FC236}">
              <a16:creationId xmlns:a16="http://schemas.microsoft.com/office/drawing/2014/main" id="{00000000-0008-0000-0D00-000009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5795" r="7280" b="19483"/>
        <a:stretch/>
      </xdr:blipFill>
      <xdr:spPr>
        <a:xfrm>
          <a:off x="12085320" y="0"/>
          <a:ext cx="485775" cy="346595"/>
        </a:xfrm>
        <a:prstGeom prst="rect">
          <a:avLst/>
        </a:prstGeom>
      </xdr:spPr>
    </xdr:pic>
    <xdr:clientData/>
  </xdr:twoCellAnchor>
  <xdr:twoCellAnchor editAs="oneCell">
    <xdr:from>
      <xdr:col>16</xdr:col>
      <xdr:colOff>0</xdr:colOff>
      <xdr:row>2</xdr:row>
      <xdr:rowOff>0</xdr:rowOff>
    </xdr:from>
    <xdr:to>
      <xdr:col>21</xdr:col>
      <xdr:colOff>372063</xdr:colOff>
      <xdr:row>6</xdr:row>
      <xdr:rowOff>134184</xdr:rowOff>
    </xdr:to>
    <xdr:pic>
      <xdr:nvPicPr>
        <xdr:cNvPr id="10" name="Imagen 9">
          <a:extLst>
            <a:ext uri="{FF2B5EF4-FFF2-40B4-BE49-F238E27FC236}">
              <a16:creationId xmlns:a16="http://schemas.microsoft.com/office/drawing/2014/main" id="{00000000-0008-0000-0D00-00000A000000}"/>
            </a:ext>
          </a:extLst>
        </xdr:cNvPr>
        <xdr:cNvPicPr>
          <a:picLocks noChangeAspect="1"/>
        </xdr:cNvPicPr>
      </xdr:nvPicPr>
      <xdr:blipFill>
        <a:blip xmlns:r="http://schemas.openxmlformats.org/officeDocument/2006/relationships" r:embed="rId4"/>
        <a:stretch>
          <a:fillRect/>
        </a:stretch>
      </xdr:blipFill>
      <xdr:spPr>
        <a:xfrm>
          <a:off x="8633460" y="175260"/>
          <a:ext cx="2383743" cy="8352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411480</xdr:colOff>
      <xdr:row>53</xdr:row>
      <xdr:rowOff>0</xdr:rowOff>
    </xdr:from>
    <xdr:to>
      <xdr:col>2</xdr:col>
      <xdr:colOff>108251</xdr:colOff>
      <xdr:row>63</xdr:row>
      <xdr:rowOff>3287</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11480" y="37170360"/>
          <a:ext cx="542591" cy="2761727"/>
        </a:xfrm>
        <a:prstGeom prst="rect">
          <a:avLst/>
        </a:prstGeom>
      </xdr:spPr>
    </xdr:pic>
    <xdr:clientData/>
  </xdr:twoCellAnchor>
  <xdr:twoCellAnchor editAs="oneCell">
    <xdr:from>
      <xdr:col>0</xdr:col>
      <xdr:colOff>0</xdr:colOff>
      <xdr:row>0</xdr:row>
      <xdr:rowOff>0</xdr:rowOff>
    </xdr:from>
    <xdr:to>
      <xdr:col>0</xdr:col>
      <xdr:colOff>485775</xdr:colOff>
      <xdr:row>1</xdr:row>
      <xdr:rowOff>163715</xdr:rowOff>
    </xdr:to>
    <xdr:pic>
      <xdr:nvPicPr>
        <xdr:cNvPr id="8" name="Imagen 7">
          <a:hlinkClick xmlns:r="http://schemas.openxmlformats.org/officeDocument/2006/relationships" r:id="rId2"/>
          <a:extLst>
            <a:ext uri="{FF2B5EF4-FFF2-40B4-BE49-F238E27FC236}">
              <a16:creationId xmlns:a16="http://schemas.microsoft.com/office/drawing/2014/main" id="{00000000-0008-0000-0100-000008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5795" r="7280" b="19483"/>
        <a:stretch/>
      </xdr:blipFill>
      <xdr:spPr>
        <a:xfrm>
          <a:off x="0" y="0"/>
          <a:ext cx="485775" cy="3465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502920</xdr:colOff>
      <xdr:row>8</xdr:row>
      <xdr:rowOff>7620</xdr:rowOff>
    </xdr:from>
    <xdr:to>
      <xdr:col>4</xdr:col>
      <xdr:colOff>510540</xdr:colOff>
      <xdr:row>9</xdr:row>
      <xdr:rowOff>160020</xdr:rowOff>
    </xdr:to>
    <xdr:cxnSp macro="">
      <xdr:nvCxnSpPr>
        <xdr:cNvPr id="3" name="Conector recto de flecha 2">
          <a:extLst>
            <a:ext uri="{FF2B5EF4-FFF2-40B4-BE49-F238E27FC236}">
              <a16:creationId xmlns:a16="http://schemas.microsoft.com/office/drawing/2014/main" id="{00000000-0008-0000-0200-000003000000}"/>
            </a:ext>
          </a:extLst>
        </xdr:cNvPr>
        <xdr:cNvCxnSpPr/>
      </xdr:nvCxnSpPr>
      <xdr:spPr>
        <a:xfrm>
          <a:off x="7444740" y="1470660"/>
          <a:ext cx="7620" cy="33528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5</xdr:col>
      <xdr:colOff>685800</xdr:colOff>
      <xdr:row>9</xdr:row>
      <xdr:rowOff>15240</xdr:rowOff>
    </xdr:from>
    <xdr:to>
      <xdr:col>6</xdr:col>
      <xdr:colOff>190500</xdr:colOff>
      <xdr:row>9</xdr:row>
      <xdr:rowOff>160020</xdr:rowOff>
    </xdr:to>
    <xdr:cxnSp macro="">
      <xdr:nvCxnSpPr>
        <xdr:cNvPr id="4" name="Conector recto de flecha 3">
          <a:extLst>
            <a:ext uri="{FF2B5EF4-FFF2-40B4-BE49-F238E27FC236}">
              <a16:creationId xmlns:a16="http://schemas.microsoft.com/office/drawing/2014/main" id="{00000000-0008-0000-0200-000004000000}"/>
            </a:ext>
          </a:extLst>
        </xdr:cNvPr>
        <xdr:cNvCxnSpPr/>
      </xdr:nvCxnSpPr>
      <xdr:spPr>
        <a:xfrm flipH="1">
          <a:off x="8823960" y="1661160"/>
          <a:ext cx="838200" cy="144780"/>
        </a:xfrm>
        <a:prstGeom prst="straightConnector1">
          <a:avLst/>
        </a:prstGeom>
        <a:ln>
          <a:tailEnd type="triangle"/>
        </a:ln>
      </xdr:spPr>
      <xdr:style>
        <a:lnRef idx="3">
          <a:schemeClr val="accent3"/>
        </a:lnRef>
        <a:fillRef idx="0">
          <a:schemeClr val="accent3"/>
        </a:fillRef>
        <a:effectRef idx="2">
          <a:schemeClr val="accent3"/>
        </a:effectRef>
        <a:fontRef idx="minor">
          <a:schemeClr val="tx1"/>
        </a:fontRef>
      </xdr:style>
    </xdr:cxnSp>
    <xdr:clientData/>
  </xdr:twoCellAnchor>
  <xdr:twoCellAnchor editAs="oneCell">
    <xdr:from>
      <xdr:col>0</xdr:col>
      <xdr:colOff>38100</xdr:colOff>
      <xdr:row>0</xdr:row>
      <xdr:rowOff>42334</xdr:rowOff>
    </xdr:from>
    <xdr:to>
      <xdr:col>0</xdr:col>
      <xdr:colOff>523875</xdr:colOff>
      <xdr:row>2</xdr:row>
      <xdr:rowOff>19474</xdr:rowOff>
    </xdr:to>
    <xdr:pic>
      <xdr:nvPicPr>
        <xdr:cNvPr id="9" name="Imagen 8">
          <a:hlinkClick xmlns:r="http://schemas.openxmlformats.org/officeDocument/2006/relationships" r:id="rId1"/>
          <a:extLst>
            <a:ext uri="{FF2B5EF4-FFF2-40B4-BE49-F238E27FC236}">
              <a16:creationId xmlns:a16="http://schemas.microsoft.com/office/drawing/2014/main" id="{00000000-0008-0000-0200-000009000000}"/>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l="5795" r="7280" b="19483"/>
        <a:stretch/>
      </xdr:blipFill>
      <xdr:spPr>
        <a:xfrm>
          <a:off x="38100" y="42334"/>
          <a:ext cx="485775" cy="3454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80</xdr:col>
      <xdr:colOff>104774</xdr:colOff>
      <xdr:row>5</xdr:row>
      <xdr:rowOff>118110</xdr:rowOff>
    </xdr:from>
    <xdr:to>
      <xdr:col>84</xdr:col>
      <xdr:colOff>647699</xdr:colOff>
      <xdr:row>6</xdr:row>
      <xdr:rowOff>80010</xdr:rowOff>
    </xdr:to>
    <xdr:sp macro="" textlink="">
      <xdr:nvSpPr>
        <xdr:cNvPr id="4" name="Rectángulo: esquinas redondeadas 3">
          <a:extLst>
            <a:ext uri="{FF2B5EF4-FFF2-40B4-BE49-F238E27FC236}">
              <a16:creationId xmlns:a16="http://schemas.microsoft.com/office/drawing/2014/main" id="{00000000-0008-0000-0300-000004000000}"/>
            </a:ext>
          </a:extLst>
        </xdr:cNvPr>
        <xdr:cNvSpPr/>
      </xdr:nvSpPr>
      <xdr:spPr>
        <a:xfrm>
          <a:off x="52865654" y="1405890"/>
          <a:ext cx="3316605" cy="327660"/>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ctr"/>
        <a:lstStyle/>
        <a:p>
          <a:pPr algn="ctr"/>
          <a:r>
            <a:rPr lang="es-ES" sz="1200" b="1" i="1"/>
            <a:t>IMPORTES EFECTIVOS </a:t>
          </a:r>
        </a:p>
      </xdr:txBody>
    </xdr:sp>
    <xdr:clientData/>
  </xdr:twoCellAnchor>
  <xdr:twoCellAnchor>
    <xdr:from>
      <xdr:col>75</xdr:col>
      <xdr:colOff>133349</xdr:colOff>
      <xdr:row>5</xdr:row>
      <xdr:rowOff>126365</xdr:rowOff>
    </xdr:from>
    <xdr:to>
      <xdr:col>79</xdr:col>
      <xdr:colOff>581024</xdr:colOff>
      <xdr:row>6</xdr:row>
      <xdr:rowOff>80010</xdr:rowOff>
    </xdr:to>
    <xdr:sp macro="" textlink="">
      <xdr:nvSpPr>
        <xdr:cNvPr id="5" name="Rectángulo: esquinas redondeadas 4">
          <a:extLst>
            <a:ext uri="{FF2B5EF4-FFF2-40B4-BE49-F238E27FC236}">
              <a16:creationId xmlns:a16="http://schemas.microsoft.com/office/drawing/2014/main" id="{00000000-0008-0000-0300-000005000000}"/>
            </a:ext>
          </a:extLst>
        </xdr:cNvPr>
        <xdr:cNvSpPr/>
      </xdr:nvSpPr>
      <xdr:spPr>
        <a:xfrm>
          <a:off x="49427129" y="1414145"/>
          <a:ext cx="3221355" cy="319405"/>
        </a:xfrm>
        <a:prstGeom prst="roundRect">
          <a:avLst/>
        </a:prstGeom>
      </xdr:spPr>
      <xdr:style>
        <a:lnRef idx="2">
          <a:schemeClr val="accent5">
            <a:shade val="50000"/>
          </a:schemeClr>
        </a:lnRef>
        <a:fillRef idx="1">
          <a:schemeClr val="accent5"/>
        </a:fillRef>
        <a:effectRef idx="0">
          <a:schemeClr val="accent5"/>
        </a:effectRef>
        <a:fontRef idx="minor">
          <a:schemeClr val="lt1"/>
        </a:fontRef>
      </xdr:style>
      <xdr:txBody>
        <a:bodyPr vertOverflow="clip" horzOverflow="clip" rtlCol="0" anchor="ctr"/>
        <a:lstStyle/>
        <a:p>
          <a:pPr algn="ctr"/>
          <a:r>
            <a:rPr lang="es-ES" sz="1200" b="1" i="0"/>
            <a:t>IMPORTES EQUIPARADOS </a:t>
          </a:r>
        </a:p>
      </xdr:txBody>
    </xdr:sp>
    <xdr:clientData/>
  </xdr:twoCellAnchor>
  <xdr:twoCellAnchor editAs="oneCell">
    <xdr:from>
      <xdr:col>0</xdr:col>
      <xdr:colOff>0</xdr:colOff>
      <xdr:row>0</xdr:row>
      <xdr:rowOff>0</xdr:rowOff>
    </xdr:from>
    <xdr:to>
      <xdr:col>1</xdr:col>
      <xdr:colOff>238125</xdr:colOff>
      <xdr:row>0</xdr:row>
      <xdr:rowOff>346595</xdr:rowOff>
    </xdr:to>
    <xdr:pic>
      <xdr:nvPicPr>
        <xdr:cNvPr id="6" name="Imagen 5">
          <a:hlinkClick xmlns:r="http://schemas.openxmlformats.org/officeDocument/2006/relationships" r:id="rId1"/>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l="5795" r="7280" b="19483"/>
        <a:stretch/>
      </xdr:blipFill>
      <xdr:spPr>
        <a:xfrm>
          <a:off x="0" y="0"/>
          <a:ext cx="485775" cy="34659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98</xdr:row>
      <xdr:rowOff>0</xdr:rowOff>
    </xdr:from>
    <xdr:to>
      <xdr:col>0</xdr:col>
      <xdr:colOff>594360</xdr:colOff>
      <xdr:row>99</xdr:row>
      <xdr:rowOff>137160</xdr:rowOff>
    </xdr:to>
    <xdr:sp macro="" textlink="">
      <xdr:nvSpPr>
        <xdr:cNvPr id="5" name="Flecha: hacia arriba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0" y="18463260"/>
          <a:ext cx="594360" cy="320040"/>
        </a:xfrm>
        <a:prstGeom prst="upArrow">
          <a:avLst>
            <a:gd name="adj1" fmla="val 80233"/>
            <a:gd name="adj2" fmla="val 50000"/>
          </a:avLst>
        </a:prstGeom>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s-ES" sz="800" b="1"/>
            <a:t>Arriba</a:t>
          </a:r>
          <a:endParaRPr lang="es-ES" sz="700" b="1"/>
        </a:p>
      </xdr:txBody>
    </xdr:sp>
    <xdr:clientData/>
  </xdr:twoCellAnchor>
  <xdr:twoCellAnchor editAs="oneCell">
    <xdr:from>
      <xdr:col>2</xdr:col>
      <xdr:colOff>76200</xdr:colOff>
      <xdr:row>2</xdr:row>
      <xdr:rowOff>38100</xdr:rowOff>
    </xdr:from>
    <xdr:to>
      <xdr:col>5</xdr:col>
      <xdr:colOff>112988</xdr:colOff>
      <xdr:row>5</xdr:row>
      <xdr:rowOff>153982</xdr:rowOff>
    </xdr:to>
    <xdr:pic>
      <xdr:nvPicPr>
        <xdr:cNvPr id="2" name="Imagen 1">
          <a:hlinkClick xmlns:r="http://schemas.openxmlformats.org/officeDocument/2006/relationships" r:id="r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3"/>
        <a:stretch>
          <a:fillRect/>
        </a:stretch>
      </xdr:blipFill>
      <xdr:spPr>
        <a:xfrm>
          <a:off x="1356360" y="495300"/>
          <a:ext cx="2444708" cy="664522"/>
        </a:xfrm>
        <a:prstGeom prst="rect">
          <a:avLst/>
        </a:prstGeom>
      </xdr:spPr>
    </xdr:pic>
    <xdr:clientData/>
  </xdr:twoCellAnchor>
  <xdr:twoCellAnchor editAs="oneCell">
    <xdr:from>
      <xdr:col>11</xdr:col>
      <xdr:colOff>220980</xdr:colOff>
      <xdr:row>2</xdr:row>
      <xdr:rowOff>91440</xdr:rowOff>
    </xdr:from>
    <xdr:to>
      <xdr:col>16</xdr:col>
      <xdr:colOff>378246</xdr:colOff>
      <xdr:row>6</xdr:row>
      <xdr:rowOff>18345</xdr:rowOff>
    </xdr:to>
    <xdr:pic>
      <xdr:nvPicPr>
        <xdr:cNvPr id="8" name="Imagen 7">
          <a:hlinkClick xmlns:r="http://schemas.openxmlformats.org/officeDocument/2006/relationships" r:id="rId4"/>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5"/>
        <a:stretch>
          <a:fillRect/>
        </a:stretch>
      </xdr:blipFill>
      <xdr:spPr>
        <a:xfrm>
          <a:off x="7795260" y="548640"/>
          <a:ext cx="3395766" cy="658425"/>
        </a:xfrm>
        <a:prstGeom prst="rect">
          <a:avLst/>
        </a:prstGeom>
      </xdr:spPr>
    </xdr:pic>
    <xdr:clientData/>
  </xdr:twoCellAnchor>
  <xdr:twoCellAnchor editAs="oneCell">
    <xdr:from>
      <xdr:col>0</xdr:col>
      <xdr:colOff>0</xdr:colOff>
      <xdr:row>0</xdr:row>
      <xdr:rowOff>0</xdr:rowOff>
    </xdr:from>
    <xdr:to>
      <xdr:col>0</xdr:col>
      <xdr:colOff>485775</xdr:colOff>
      <xdr:row>1</xdr:row>
      <xdr:rowOff>163715</xdr:rowOff>
    </xdr:to>
    <xdr:pic>
      <xdr:nvPicPr>
        <xdr:cNvPr id="6" name="Imagen 5">
          <a:hlinkClick xmlns:r="http://schemas.openxmlformats.org/officeDocument/2006/relationships" r:id="rId6"/>
          <a:extLst>
            <a:ext uri="{FF2B5EF4-FFF2-40B4-BE49-F238E27FC236}">
              <a16:creationId xmlns:a16="http://schemas.microsoft.com/office/drawing/2014/main" id="{00000000-0008-0000-0400-000006000000}"/>
            </a:ext>
          </a:extLst>
        </xdr:cNvPr>
        <xdr:cNvPicPr>
          <a:picLocks noChangeAspect="1"/>
        </xdr:cNvPicPr>
      </xdr:nvPicPr>
      <xdr:blipFill rotWithShape="1">
        <a:blip xmlns:r="http://schemas.openxmlformats.org/officeDocument/2006/relationships" r:embed="rId7" cstate="screen">
          <a:extLst>
            <a:ext uri="{28A0092B-C50C-407E-A947-70E740481C1C}">
              <a14:useLocalDpi xmlns:a14="http://schemas.microsoft.com/office/drawing/2010/main"/>
            </a:ext>
          </a:extLst>
        </a:blip>
        <a:srcRect l="5795" r="7280" b="19483"/>
        <a:stretch/>
      </xdr:blipFill>
      <xdr:spPr>
        <a:xfrm>
          <a:off x="0" y="0"/>
          <a:ext cx="485775" cy="3465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485775</xdr:colOff>
      <xdr:row>1</xdr:row>
      <xdr:rowOff>166486</xdr:rowOff>
    </xdr:to>
    <xdr:pic>
      <xdr:nvPicPr>
        <xdr:cNvPr id="3" name="Imagen 2">
          <a:hlinkClick xmlns:r="http://schemas.openxmlformats.org/officeDocument/2006/relationships" r:id="rId1"/>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l="5795" r="7280" b="19483"/>
        <a:stretch/>
      </xdr:blipFill>
      <xdr:spPr>
        <a:xfrm>
          <a:off x="0" y="0"/>
          <a:ext cx="485775" cy="34659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281940</xdr:colOff>
      <xdr:row>1</xdr:row>
      <xdr:rowOff>167640</xdr:rowOff>
    </xdr:from>
    <xdr:to>
      <xdr:col>3</xdr:col>
      <xdr:colOff>498516</xdr:colOff>
      <xdr:row>6</xdr:row>
      <xdr:rowOff>10730</xdr:rowOff>
    </xdr:to>
    <xdr:pic>
      <xdr:nvPicPr>
        <xdr:cNvPr id="6" name="Imagen 5">
          <a:extLst>
            <a:ext uri="{FF2B5EF4-FFF2-40B4-BE49-F238E27FC236}">
              <a16:creationId xmlns:a16="http://schemas.microsoft.com/office/drawing/2014/main" id="{00000000-0008-0000-0600-000006000000}"/>
            </a:ext>
          </a:extLst>
        </xdr:cNvPr>
        <xdr:cNvPicPr>
          <a:picLocks noChangeAspect="1"/>
        </xdr:cNvPicPr>
      </xdr:nvPicPr>
      <xdr:blipFill>
        <a:blip xmlns:r="http://schemas.openxmlformats.org/officeDocument/2006/relationships" r:embed="rId1"/>
        <a:stretch>
          <a:fillRect/>
        </a:stretch>
      </xdr:blipFill>
      <xdr:spPr>
        <a:xfrm>
          <a:off x="281940" y="167640"/>
          <a:ext cx="1938696" cy="719390"/>
        </a:xfrm>
        <a:prstGeom prst="rect">
          <a:avLst/>
        </a:prstGeom>
      </xdr:spPr>
    </xdr:pic>
    <xdr:clientData/>
  </xdr:twoCellAnchor>
  <xdr:twoCellAnchor editAs="oneCell">
    <xdr:from>
      <xdr:col>43</xdr:col>
      <xdr:colOff>0</xdr:colOff>
      <xdr:row>1</xdr:row>
      <xdr:rowOff>0</xdr:rowOff>
    </xdr:from>
    <xdr:to>
      <xdr:col>43</xdr:col>
      <xdr:colOff>485775</xdr:colOff>
      <xdr:row>2</xdr:row>
      <xdr:rowOff>171335</xdr:rowOff>
    </xdr:to>
    <xdr:pic>
      <xdr:nvPicPr>
        <xdr:cNvPr id="8" name="Imagen 7">
          <a:hlinkClick xmlns:r="http://schemas.openxmlformats.org/officeDocument/2006/relationships" r:id="rId2"/>
          <a:extLst>
            <a:ext uri="{FF2B5EF4-FFF2-40B4-BE49-F238E27FC236}">
              <a16:creationId xmlns:a16="http://schemas.microsoft.com/office/drawing/2014/main" id="{00000000-0008-0000-0600-000008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5795" r="7280" b="19483"/>
        <a:stretch/>
      </xdr:blipFill>
      <xdr:spPr>
        <a:xfrm>
          <a:off x="9799320" y="0"/>
          <a:ext cx="485775" cy="346595"/>
        </a:xfrm>
        <a:prstGeom prst="rect">
          <a:avLst/>
        </a:prstGeom>
      </xdr:spPr>
    </xdr:pic>
    <xdr:clientData/>
  </xdr:twoCellAnchor>
  <xdr:twoCellAnchor editAs="oneCell">
    <xdr:from>
      <xdr:col>12</xdr:col>
      <xdr:colOff>0</xdr:colOff>
      <xdr:row>2</xdr:row>
      <xdr:rowOff>0</xdr:rowOff>
    </xdr:from>
    <xdr:to>
      <xdr:col>16</xdr:col>
      <xdr:colOff>365966</xdr:colOff>
      <xdr:row>6</xdr:row>
      <xdr:rowOff>134184</xdr:rowOff>
    </xdr:to>
    <xdr:pic>
      <xdr:nvPicPr>
        <xdr:cNvPr id="16" name="Imagen 15">
          <a:extLst>
            <a:ext uri="{FF2B5EF4-FFF2-40B4-BE49-F238E27FC236}">
              <a16:creationId xmlns:a16="http://schemas.microsoft.com/office/drawing/2014/main" id="{00000000-0008-0000-0600-000010000000}"/>
            </a:ext>
          </a:extLst>
        </xdr:cNvPr>
        <xdr:cNvPicPr>
          <a:picLocks noChangeAspect="1"/>
        </xdr:cNvPicPr>
      </xdr:nvPicPr>
      <xdr:blipFill>
        <a:blip xmlns:r="http://schemas.openxmlformats.org/officeDocument/2006/relationships" r:embed="rId4"/>
        <a:stretch>
          <a:fillRect/>
        </a:stretch>
      </xdr:blipFill>
      <xdr:spPr>
        <a:xfrm>
          <a:off x="6461760" y="175260"/>
          <a:ext cx="2377646" cy="83522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259080</xdr:colOff>
      <xdr:row>1</xdr:row>
      <xdr:rowOff>160020</xdr:rowOff>
    </xdr:from>
    <xdr:to>
      <xdr:col>3</xdr:col>
      <xdr:colOff>481753</xdr:colOff>
      <xdr:row>6</xdr:row>
      <xdr:rowOff>3110</xdr:rowOff>
    </xdr:to>
    <xdr:pic>
      <xdr:nvPicPr>
        <xdr:cNvPr id="6" name="Imagen 5">
          <a:extLst>
            <a:ext uri="{FF2B5EF4-FFF2-40B4-BE49-F238E27FC236}">
              <a16:creationId xmlns:a16="http://schemas.microsoft.com/office/drawing/2014/main" id="{00000000-0008-0000-0700-000006000000}"/>
            </a:ext>
          </a:extLst>
        </xdr:cNvPr>
        <xdr:cNvPicPr>
          <a:picLocks noChangeAspect="1"/>
        </xdr:cNvPicPr>
      </xdr:nvPicPr>
      <xdr:blipFill>
        <a:blip xmlns:r="http://schemas.openxmlformats.org/officeDocument/2006/relationships" r:embed="rId1"/>
        <a:stretch>
          <a:fillRect/>
        </a:stretch>
      </xdr:blipFill>
      <xdr:spPr>
        <a:xfrm>
          <a:off x="259080" y="160020"/>
          <a:ext cx="1944793" cy="719390"/>
        </a:xfrm>
        <a:prstGeom prst="rect">
          <a:avLst/>
        </a:prstGeom>
      </xdr:spPr>
    </xdr:pic>
    <xdr:clientData/>
  </xdr:twoCellAnchor>
  <xdr:twoCellAnchor editAs="oneCell">
    <xdr:from>
      <xdr:col>43</xdr:col>
      <xdr:colOff>0</xdr:colOff>
      <xdr:row>1</xdr:row>
      <xdr:rowOff>0</xdr:rowOff>
    </xdr:from>
    <xdr:to>
      <xdr:col>43</xdr:col>
      <xdr:colOff>485775</xdr:colOff>
      <xdr:row>2</xdr:row>
      <xdr:rowOff>171335</xdr:rowOff>
    </xdr:to>
    <xdr:pic>
      <xdr:nvPicPr>
        <xdr:cNvPr id="8" name="Imagen 7">
          <a:hlinkClick xmlns:r="http://schemas.openxmlformats.org/officeDocument/2006/relationships" r:id="rId2"/>
          <a:extLst>
            <a:ext uri="{FF2B5EF4-FFF2-40B4-BE49-F238E27FC236}">
              <a16:creationId xmlns:a16="http://schemas.microsoft.com/office/drawing/2014/main" id="{00000000-0008-0000-0700-000008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5795" r="7280" b="19483"/>
        <a:stretch/>
      </xdr:blipFill>
      <xdr:spPr>
        <a:xfrm>
          <a:off x="9799320" y="0"/>
          <a:ext cx="485775" cy="346595"/>
        </a:xfrm>
        <a:prstGeom prst="rect">
          <a:avLst/>
        </a:prstGeom>
      </xdr:spPr>
    </xdr:pic>
    <xdr:clientData/>
  </xdr:twoCellAnchor>
  <xdr:twoCellAnchor editAs="oneCell">
    <xdr:from>
      <xdr:col>12</xdr:col>
      <xdr:colOff>0</xdr:colOff>
      <xdr:row>2</xdr:row>
      <xdr:rowOff>0</xdr:rowOff>
    </xdr:from>
    <xdr:to>
      <xdr:col>16</xdr:col>
      <xdr:colOff>372063</xdr:colOff>
      <xdr:row>6</xdr:row>
      <xdr:rowOff>134184</xdr:rowOff>
    </xdr:to>
    <xdr:pic>
      <xdr:nvPicPr>
        <xdr:cNvPr id="10" name="Imagen 9">
          <a:extLst>
            <a:ext uri="{FF2B5EF4-FFF2-40B4-BE49-F238E27FC236}">
              <a16:creationId xmlns:a16="http://schemas.microsoft.com/office/drawing/2014/main" id="{00000000-0008-0000-0700-00000A000000}"/>
            </a:ext>
          </a:extLst>
        </xdr:cNvPr>
        <xdr:cNvPicPr>
          <a:picLocks noChangeAspect="1"/>
        </xdr:cNvPicPr>
      </xdr:nvPicPr>
      <xdr:blipFill>
        <a:blip xmlns:r="http://schemas.openxmlformats.org/officeDocument/2006/relationships" r:embed="rId4"/>
        <a:stretch>
          <a:fillRect/>
        </a:stretch>
      </xdr:blipFill>
      <xdr:spPr>
        <a:xfrm>
          <a:off x="6461760" y="175260"/>
          <a:ext cx="2383743" cy="83522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4</xdr:col>
      <xdr:colOff>329353</xdr:colOff>
      <xdr:row>6</xdr:row>
      <xdr:rowOff>18350</xdr:rowOff>
    </xdr:to>
    <xdr:pic>
      <xdr:nvPicPr>
        <xdr:cNvPr id="7" name="Imagen 6">
          <a:extLst>
            <a:ext uri="{FF2B5EF4-FFF2-40B4-BE49-F238E27FC236}">
              <a16:creationId xmlns:a16="http://schemas.microsoft.com/office/drawing/2014/main" id="{00000000-0008-0000-0800-000007000000}"/>
            </a:ext>
          </a:extLst>
        </xdr:cNvPr>
        <xdr:cNvPicPr>
          <a:picLocks noChangeAspect="1"/>
        </xdr:cNvPicPr>
      </xdr:nvPicPr>
      <xdr:blipFill>
        <a:blip xmlns:r="http://schemas.openxmlformats.org/officeDocument/2006/relationships" r:embed="rId1"/>
        <a:stretch>
          <a:fillRect/>
        </a:stretch>
      </xdr:blipFill>
      <xdr:spPr>
        <a:xfrm>
          <a:off x="609600" y="175260"/>
          <a:ext cx="1944793" cy="719390"/>
        </a:xfrm>
        <a:prstGeom prst="rect">
          <a:avLst/>
        </a:prstGeom>
      </xdr:spPr>
    </xdr:pic>
    <xdr:clientData/>
  </xdr:twoCellAnchor>
  <xdr:twoCellAnchor editAs="oneCell">
    <xdr:from>
      <xdr:col>47</xdr:col>
      <xdr:colOff>0</xdr:colOff>
      <xdr:row>1</xdr:row>
      <xdr:rowOff>0</xdr:rowOff>
    </xdr:from>
    <xdr:to>
      <xdr:col>47</xdr:col>
      <xdr:colOff>485775</xdr:colOff>
      <xdr:row>2</xdr:row>
      <xdr:rowOff>171335</xdr:rowOff>
    </xdr:to>
    <xdr:pic>
      <xdr:nvPicPr>
        <xdr:cNvPr id="9" name="Imagen 8">
          <a:hlinkClick xmlns:r="http://schemas.openxmlformats.org/officeDocument/2006/relationships" r:id="rId2"/>
          <a:extLst>
            <a:ext uri="{FF2B5EF4-FFF2-40B4-BE49-F238E27FC236}">
              <a16:creationId xmlns:a16="http://schemas.microsoft.com/office/drawing/2014/main" id="{00000000-0008-0000-0800-000009000000}"/>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l="5795" r="7280" b="19483"/>
        <a:stretch/>
      </xdr:blipFill>
      <xdr:spPr>
        <a:xfrm>
          <a:off x="11902440" y="0"/>
          <a:ext cx="485775" cy="346595"/>
        </a:xfrm>
        <a:prstGeom prst="rect">
          <a:avLst/>
        </a:prstGeom>
      </xdr:spPr>
    </xdr:pic>
    <xdr:clientData/>
  </xdr:twoCellAnchor>
  <xdr:twoCellAnchor editAs="oneCell">
    <xdr:from>
      <xdr:col>15</xdr:col>
      <xdr:colOff>0</xdr:colOff>
      <xdr:row>2</xdr:row>
      <xdr:rowOff>0</xdr:rowOff>
    </xdr:from>
    <xdr:to>
      <xdr:col>19</xdr:col>
      <xdr:colOff>333963</xdr:colOff>
      <xdr:row>6</xdr:row>
      <xdr:rowOff>134184</xdr:rowOff>
    </xdr:to>
    <xdr:pic>
      <xdr:nvPicPr>
        <xdr:cNvPr id="10" name="Imagen 9">
          <a:extLst>
            <a:ext uri="{FF2B5EF4-FFF2-40B4-BE49-F238E27FC236}">
              <a16:creationId xmlns:a16="http://schemas.microsoft.com/office/drawing/2014/main" id="{00000000-0008-0000-0800-00000A000000}"/>
            </a:ext>
          </a:extLst>
        </xdr:cNvPr>
        <xdr:cNvPicPr>
          <a:picLocks noChangeAspect="1"/>
        </xdr:cNvPicPr>
      </xdr:nvPicPr>
      <xdr:blipFill>
        <a:blip xmlns:r="http://schemas.openxmlformats.org/officeDocument/2006/relationships" r:embed="rId4"/>
        <a:stretch>
          <a:fillRect/>
        </a:stretch>
      </xdr:blipFill>
      <xdr:spPr>
        <a:xfrm>
          <a:off x="8016240" y="175260"/>
          <a:ext cx="2383743" cy="835224"/>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F" refreshedDate="44290.779972453704" createdVersion="6" refreshedVersion="6" minRefreshableVersion="3" recordCount="1">
  <cacheSource type="worksheet">
    <worksheetSource name="DATOS_[[Puesto-empresa]:[Nivel]]"/>
  </cacheSource>
  <cacheFields count="10">
    <cacheField name="Puesto-empresa" numFmtId="0">
      <sharedItems containsNonDate="0" containsBlank="1" count="93">
        <m/>
        <s v="DC&amp;MI MANAGED SERVICES GRUPO ONCE" u="1"/>
        <s v="DIR.COM.SERVICIOS" u="1"/>
        <s v="PS CAPACITY MANAGEMENT" u="1"/>
        <s v="CONSEJERO DELEGADO" u="1"/>
        <s v="AE CLOUTURE IMPLEMENTATION PROJECTS" u="1"/>
        <s v="AE MICROSOFT SERVICIOS DE DOCUMENTACION" u="1"/>
        <s v="DPC y CCC" u="1"/>
        <s v="DIR.COM.DIRECCION ZONA NORTE" u="1"/>
        <s v="DIR.COM.SERV.FINANCIEROS / SEGUROS" u="1"/>
        <s v="AE DIR.COM. SAP" u="1"/>
        <s v="MK MARKETING Y COMUNICACION" u="1"/>
        <s v="Puesto 1" u="1"/>
        <s v="DIR.COM. ESTRATEGIA" u="1"/>
        <s v="DIR.COM.ZONA CATALUÑA" u="1"/>
        <s v="Puesto 4" u="1"/>
        <s v="IMM MANTENIMIENTO" u="1"/>
        <s v="CONSULTORIA Y PREVENTA" u="1"/>
        <s v="DIR.COM. MARKETING DIGITAL" u="1"/>
        <s v="Puesto 7" u="1"/>
        <s v="IMM DIRECCION MID-MARKET" u="1"/>
        <s v="Teleoperador/a" u="1"/>
        <s v="BPS MANAGED COMUNICATION SERVICES" u="1"/>
        <s v="RECURSOS HUMANOS" u="1"/>
        <s v="IMM INGENIERIA" u="1"/>
        <s v="DC&amp;MI MANAGED SERVICES" u="1"/>
        <s v="Directivo Nivel 4" u="1"/>
        <s v="IMM CONSULTORIA MES" u="1"/>
        <s v="DIS COMPRAS" u="1"/>
        <s v="EQUIPO SOPORTE A LOS NEGOCIOS" u="1"/>
        <s v="Operaria/o" u="1"/>
        <s v="Directivo Nivel 3" u="1"/>
        <s v="Puesto I" u="1"/>
        <s v="AE SAP" u="1"/>
        <s v="EUS END USER SERVICES GRUPO ONCE" u="1"/>
        <s v="ID D/OPS CYBERSECURITY" u="1"/>
        <s v="PS QUALITY MANAGEMENT SYSTEM INTEGRATED" u="1"/>
        <s v="DIS INSTALACIONES" u="1"/>
        <s v="BPS WI-FI SOLUTIONS" u="1"/>
        <s v="AMS APLICATION MANAGEMENT ONCE" u="1"/>
        <s v="Directivo Nivel 2" u="1"/>
        <s v="DC&amp;MI IBERDROLA" u="1"/>
        <s v="DC&amp;MI OPERATION&amp;MONITORING" u="1"/>
        <s v="Resp. Nivel 2" u="1"/>
        <s v="PS SOFTWARE FACTORY" u="1"/>
        <s v="Puesto 2" u="1"/>
        <s v="AE MICROSOFT NAVISION CRM" u="1"/>
        <s v="DEF ASESORIA JURIDICA" u="1"/>
        <s v="Resp. Nivel 1" u="1"/>
        <s v="Puesto 5" u="1"/>
        <s v="DIR.COM.INDUSTRIA" u="1"/>
        <s v="Directivo Nivel 1" u="1"/>
        <s v="AMS TIME&amp;MATERIAL" u="1"/>
        <s v="Administrativa/o" u="1"/>
        <s v="Puesto 8" u="1"/>
        <s v="DC&amp;MI DATA CENTRE COMUNICATIONS" u="1"/>
        <s v="PROCESOS ORGANIZATIVOS" u="1"/>
        <s v="AD&amp;SI DEVELOPMENT MANAGEMENT PLATFORM" u="1"/>
        <s v="AE MICROSOFT NAVISION GyC" u="1"/>
        <s v="ID D/LAB" u="1"/>
        <s v="DIS INFRAESTRUCTURAS" u="1"/>
        <s v="AMS APLICATION MANAGEMENT" u="1"/>
        <s v="DIR.COM.SALUD" u="1"/>
        <s v="Mantenimiento" u="1"/>
        <s v="ID D/OPS I3B" u="1"/>
        <s v="DC&amp;MI IBERDROLA USA" u="1"/>
        <s v="HRB" u="1"/>
        <s v="AE CLOUTURE DATA CENTER SERVICES" u="1"/>
        <s v="Directivo Nivel I" u="1"/>
        <s v="EUS END USER SERVICES" u="1"/>
        <s v="DIR.COM.TELCOS Y MEDIA" u="1"/>
        <s v="DIR.COM.UTILITIES" u="1"/>
        <s v="IMM CONSULTORIA RPS INTERNACIONAL" u="1"/>
        <s v="PS DIRECCION DE PRODUCCION" u="1"/>
        <s v="INV.INDUSTRIA" u="1"/>
        <s v="EUS SISTEMAS DISTRIBUIDOS ONCE" u="1"/>
        <s v="Puesto 3" u="1"/>
        <s v="DC&amp;MI OPERATION&amp;MONITORING GRUPO ONCE" u="1"/>
        <s v="DEF ECONOMICO - FINANCIERO" u="1"/>
        <s v="Puesto 6" u="1"/>
        <s v="DIR.COM.ADM.PUBLICA " u="1"/>
        <s v="ID D/OPS INTERFLEX" u="1"/>
        <s v="AE MICROSOFT NAVISION OPERACIONES" u="1"/>
        <s v="Puesto 9" u="1"/>
        <s v="ID D/OPS DIGITAL" u="1"/>
        <s v="AE MICROSOFT IBERPER" u="1"/>
        <s v="IMM CONSULTORIA RPS" u="1"/>
        <s v="ID D/BIZ" u="1"/>
        <s v="AE MICROSOFT NAVISION CSC" u="1"/>
        <s v="DC&amp;MI DATA CENTRE COMUNICATIONS GRUPO ON" u="1"/>
        <s v="DIS / EDA" u="1"/>
        <s v="IMM COMERCIAL" u="1"/>
        <s v="BPS CONTACT CENTER" u="1"/>
      </sharedItems>
    </cacheField>
    <cacheField name="Horario (continuo/partido)" numFmtId="0">
      <sharedItems containsNonDate="0" containsString="0" containsBlank="1"/>
    </cacheField>
    <cacheField name="Trabajo a turnos" numFmtId="0">
      <sharedItems containsNonDate="0" containsString="0" containsBlank="1"/>
    </cacheField>
    <cacheField name="Escala-empresa" numFmtId="0">
      <sharedItems containsNonDate="0" containsString="0" containsBlank="1" containsNumber="1" containsInteger="1" minValue="9" maxValue="10" count="3">
        <m/>
        <n v="9" u="1"/>
        <n v="10" u="1"/>
      </sharedItems>
    </cacheField>
    <cacheField name="AGRUP. CLAS. PROF." numFmtId="0">
      <sharedItems containsNonDate="0" containsString="0" containsBlank="1" count="1">
        <m/>
      </sharedItems>
    </cacheField>
    <cacheField name="AGRUP. VALOR. PTO." numFmtId="0">
      <sharedItems containsNonDate="0" containsBlank="1" count="20">
        <m/>
        <s v="ESCALA 1" u="1"/>
        <s v="ESCALA 6" u="1"/>
        <s v="ESCALA 01" u="1"/>
        <s v="ESCALA 04" u="1"/>
        <s v="ESCALA 10" u="1"/>
        <s v="ESCALA 07" u="1"/>
        <s v="ESCALA 5" u="1"/>
        <s v="ESCALA 4" u="1"/>
        <s v="ESCALA 03" u="1"/>
        <s v="ESCALA 9" u="1"/>
        <s v="ESCALA 06" u="1"/>
        <s v="ESCALA 09" u="1"/>
        <s v="ESCALA 3" u="1"/>
        <s v="ESCALA 8" u="1"/>
        <s v="ESCALA 02" u="1"/>
        <s v="ESCALA 05" u="1"/>
        <s v="ESCALA 2" u="1"/>
        <s v="ESCALA 7" u="1"/>
        <s v="ESCALA 08" u="1"/>
      </sharedItems>
    </cacheField>
    <cacheField name="Convenio/Área" numFmtId="0">
      <sharedItems containsNonDate="0" containsBlank="1" count="7">
        <m/>
        <s v="OF.DESP." u="1"/>
        <s v="A1" u="1"/>
        <s v="A3" u="1"/>
        <s v="No def." u="1"/>
        <s v="A2" u="1"/>
        <s v="A4" u="1"/>
      </sharedItems>
    </cacheField>
    <cacheField name="Categoría profesional" numFmtId="0">
      <sharedItems containsNonDate="0" containsString="0" containsBlank="1"/>
    </cacheField>
    <cacheField name="Grupo profesional" numFmtId="0">
      <sharedItems containsNonDate="0" containsBlank="1" count="11">
        <m/>
        <s v="D" u="1"/>
        <s v="I" u="1"/>
        <s v="E" u="1"/>
        <s v="Sin Gr." u="1"/>
        <s v="A" u="1"/>
        <s v="B" u="1"/>
        <s v="III" u="1"/>
        <s v="C" u="1"/>
        <s v="IV" u="1"/>
        <s v="II" u="1"/>
      </sharedItems>
    </cacheField>
    <cacheField name="Nivel" numFmtId="0">
      <sharedItems containsNonDate="0" containsString="0" containsBlank="1" containsNumber="1" containsInteger="1" minValue="1" maxValue="6" count="7">
        <m/>
        <n v="6" u="1"/>
        <n v="3" u="1"/>
        <n v="4" u="1"/>
        <n v="2" u="1"/>
        <n v="1" u="1"/>
        <n v="5"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
  <r>
    <x v="0"/>
    <m/>
    <m/>
    <x v="0"/>
    <x v="0"/>
    <x v="0"/>
    <x v="0"/>
    <m/>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3" cacheId="1" applyNumberFormats="0" applyBorderFormats="0" applyFontFormats="0" applyPatternFormats="0" applyAlignmentFormats="0" applyWidthHeightFormats="1" dataCaption="Valores" updatedVersion="6" minRefreshableVersion="3" rowGrandTotals="0" colGrandTotals="0" itemPrintTitles="1" createdVersion="6" indent="0" compact="0" compactData="0" multipleFieldFilters="0">
  <location ref="C101:E103" firstHeaderRow="1" firstDataRow="2" firstDataCol="2"/>
  <pivotFields count="10">
    <pivotField axis="axisRow" dataField="1" compact="0" outline="0" subtotalTop="0" showAll="0" defaultSubtotal="0">
      <items count="93">
        <item m="1" x="57"/>
        <item m="1" x="53"/>
        <item m="1" x="67"/>
        <item m="1" x="5"/>
        <item m="1" x="10"/>
        <item m="1" x="85"/>
        <item m="1" x="46"/>
        <item m="1" x="88"/>
        <item m="1" x="58"/>
        <item m="1" x="82"/>
        <item m="1" x="6"/>
        <item m="1" x="33"/>
        <item m="1" x="61"/>
        <item m="1" x="39"/>
        <item m="1" x="52"/>
        <item m="1" x="92"/>
        <item m="1" x="22"/>
        <item m="1" x="38"/>
        <item m="1" x="4"/>
        <item m="1" x="17"/>
        <item m="1" x="55"/>
        <item m="1" x="89"/>
        <item m="1" x="41"/>
        <item m="1" x="65"/>
        <item m="1" x="25"/>
        <item m="1" x="1"/>
        <item m="1" x="42"/>
        <item m="1" x="77"/>
        <item m="1" x="47"/>
        <item m="1" x="78"/>
        <item m="1" x="13"/>
        <item m="1" x="18"/>
        <item m="1" x="80"/>
        <item m="1" x="8"/>
        <item m="1" x="50"/>
        <item m="1" x="62"/>
        <item m="1" x="9"/>
        <item m="1" x="2"/>
        <item m="1" x="70"/>
        <item m="1" x="71"/>
        <item m="1" x="14"/>
        <item m="1" x="51"/>
        <item m="1" x="40"/>
        <item m="1" x="31"/>
        <item m="1" x="26"/>
        <item m="1" x="68"/>
        <item m="1" x="90"/>
        <item m="1" x="28"/>
        <item m="1" x="60"/>
        <item m="1" x="37"/>
        <item m="1" x="7"/>
        <item m="1" x="29"/>
        <item m="1" x="69"/>
        <item m="1" x="34"/>
        <item m="1" x="75"/>
        <item m="1" x="66"/>
        <item m="1" x="87"/>
        <item m="1" x="59"/>
        <item m="1" x="35"/>
        <item m="1" x="84"/>
        <item m="1" x="64"/>
        <item m="1" x="81"/>
        <item m="1" x="91"/>
        <item m="1" x="27"/>
        <item m="1" x="86"/>
        <item m="1" x="72"/>
        <item m="1" x="20"/>
        <item m="1" x="24"/>
        <item m="1" x="16"/>
        <item m="1" x="74"/>
        <item m="1" x="63"/>
        <item m="1" x="11"/>
        <item m="1" x="30"/>
        <item m="1" x="56"/>
        <item m="1" x="3"/>
        <item m="1" x="73"/>
        <item m="1" x="36"/>
        <item m="1" x="44"/>
        <item m="1" x="12"/>
        <item m="1" x="45"/>
        <item m="1" x="76"/>
        <item m="1" x="15"/>
        <item m="1" x="49"/>
        <item m="1" x="79"/>
        <item m="1" x="19"/>
        <item m="1" x="54"/>
        <item m="1" x="83"/>
        <item m="1" x="32"/>
        <item m="1" x="23"/>
        <item m="1" x="48"/>
        <item m="1" x="43"/>
        <item x="0"/>
        <item m="1" x="21"/>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3">
        <item m="1" x="1"/>
        <item m="1" x="2"/>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Col" compact="0" outline="0" subtotalTop="0" showAll="0" sortType="ascending" defaultSubtotal="0">
      <items count="20">
        <item m="1" x="3"/>
        <item m="1" x="15"/>
        <item m="1" x="9"/>
        <item m="1" x="4"/>
        <item m="1" x="16"/>
        <item m="1" x="11"/>
        <item m="1" x="6"/>
        <item m="1" x="19"/>
        <item m="1" x="12"/>
        <item m="1" x="1"/>
        <item m="1" x="5"/>
        <item m="1" x="17"/>
        <item m="1" x="13"/>
        <item m="1" x="8"/>
        <item m="1" x="7"/>
        <item m="1" x="2"/>
        <item m="1" x="18"/>
        <item m="1" x="14"/>
        <item m="1" x="10"/>
        <item x="0"/>
      </items>
      <extLst>
        <ext xmlns:x14="http://schemas.microsoft.com/office/spreadsheetml/2009/9/main" uri="{2946ED86-A175-432a-8AC1-64E0C546D7DE}">
          <x14:pivotField fillDownLabels="1"/>
        </ext>
      </extLst>
    </pivotField>
    <pivotField compact="0" outline="0" subtotalTop="0" showAll="0" defaultSubtotal="0">
      <items count="7">
        <item m="1" x="1"/>
        <item x="0"/>
        <item m="1" x="5"/>
        <item m="1" x="3"/>
        <item m="1" x="2"/>
        <item m="1" x="6"/>
        <item m="1" x="4"/>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items count="11">
        <item m="1" x="2"/>
        <item m="1" x="10"/>
        <item m="1" x="7"/>
        <item m="1" x="9"/>
        <item x="0"/>
        <item m="1" x="5"/>
        <item m="1" x="6"/>
        <item m="1" x="3"/>
        <item m="1" x="8"/>
        <item m="1" x="1"/>
        <item m="1" x="4"/>
      </items>
      <extLst>
        <ext xmlns:x14="http://schemas.microsoft.com/office/spreadsheetml/2009/9/main" uri="{2946ED86-A175-432a-8AC1-64E0C546D7DE}">
          <x14:pivotField fillDownLabels="1"/>
        </ext>
      </extLst>
    </pivotField>
    <pivotField compact="0" outline="0" subtotalTop="0" showAll="0" defaultSubtotal="0">
      <items count="7">
        <item m="1" x="5"/>
        <item m="1" x="4"/>
        <item m="1" x="2"/>
        <item m="1" x="3"/>
        <item m="1" x="6"/>
        <item m="1" x="1"/>
        <item x="0"/>
      </items>
      <extLst>
        <ext xmlns:x14="http://schemas.microsoft.com/office/spreadsheetml/2009/9/main" uri="{2946ED86-A175-432a-8AC1-64E0C546D7DE}">
          <x14:pivotField fillDownLabels="1"/>
        </ext>
      </extLst>
    </pivotField>
  </pivotFields>
  <rowFields count="2">
    <field x="3"/>
    <field x="0"/>
  </rowFields>
  <rowItems count="1">
    <i>
      <x v="2"/>
      <x v="91"/>
    </i>
  </rowItems>
  <colFields count="1">
    <field x="5"/>
  </colFields>
  <colItems count="1">
    <i>
      <x v="19"/>
    </i>
  </colItems>
  <dataFields count="1">
    <dataField name="    " fld="0" subtotal="count" baseField="0" baseItem="0"/>
  </dataFields>
  <formats count="4">
    <format dxfId="20">
      <pivotArea field="6" type="button" dataOnly="0" labelOnly="1" outline="0"/>
    </format>
    <format dxfId="19">
      <pivotArea field="9" type="button" dataOnly="0" labelOnly="1" outline="0"/>
    </format>
    <format dxfId="18">
      <pivotArea field="8" type="button" dataOnly="0" labelOnly="1" outline="0"/>
    </format>
    <format dxfId="17">
      <pivotArea field="5" type="button" dataOnly="0" labelOnly="1" outline="0" axis="axisCol" fieldPosition="0"/>
    </format>
  </formats>
  <pivotTableStyleInfo name="PivotStyleLight10" showRowHeaders="1" showColHeaders="1" showRowStripes="1" showColStripes="1"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name="TablaDinámica1" cacheId="1" applyNumberFormats="0" applyBorderFormats="0" applyFontFormats="0" applyPatternFormats="0" applyAlignmentFormats="0" applyWidthHeightFormats="1" dataCaption="Valores" updatedVersion="6" minRefreshableVersion="3" rowGrandTotals="0" colGrandTotals="0" itemPrintTitles="1" createdVersion="6" indent="0" compact="0" compactData="0" multipleFieldFilters="0">
  <location ref="C10:E12" firstHeaderRow="1" firstDataRow="2" firstDataCol="2"/>
  <pivotFields count="10">
    <pivotField axis="axisRow" dataField="1" compact="0" outline="0" subtotalTop="0" showAll="0" sortType="ascending" defaultSubtotal="0">
      <items count="93">
        <item m="1" x="57"/>
        <item m="1" x="53"/>
        <item m="1" x="67"/>
        <item m="1" x="5"/>
        <item m="1" x="10"/>
        <item m="1" x="85"/>
        <item m="1" x="46"/>
        <item m="1" x="88"/>
        <item m="1" x="58"/>
        <item m="1" x="82"/>
        <item m="1" x="6"/>
        <item m="1" x="33"/>
        <item m="1" x="61"/>
        <item m="1" x="39"/>
        <item m="1" x="52"/>
        <item m="1" x="92"/>
        <item m="1" x="22"/>
        <item m="1" x="38"/>
        <item m="1" x="4"/>
        <item m="1" x="17"/>
        <item m="1" x="55"/>
        <item m="1" x="89"/>
        <item m="1" x="41"/>
        <item m="1" x="65"/>
        <item m="1" x="25"/>
        <item m="1" x="1"/>
        <item m="1" x="42"/>
        <item m="1" x="77"/>
        <item m="1" x="47"/>
        <item m="1" x="78"/>
        <item m="1" x="13"/>
        <item m="1" x="18"/>
        <item m="1" x="80"/>
        <item m="1" x="8"/>
        <item m="1" x="50"/>
        <item m="1" x="62"/>
        <item m="1" x="9"/>
        <item m="1" x="2"/>
        <item m="1" x="70"/>
        <item m="1" x="71"/>
        <item m="1" x="14"/>
        <item m="1" x="51"/>
        <item m="1" x="40"/>
        <item m="1" x="31"/>
        <item m="1" x="26"/>
        <item m="1" x="68"/>
        <item m="1" x="90"/>
        <item m="1" x="28"/>
        <item m="1" x="60"/>
        <item m="1" x="37"/>
        <item m="1" x="7"/>
        <item m="1" x="29"/>
        <item m="1" x="69"/>
        <item m="1" x="34"/>
        <item m="1" x="75"/>
        <item m="1" x="66"/>
        <item m="1" x="87"/>
        <item m="1" x="59"/>
        <item m="1" x="35"/>
        <item m="1" x="84"/>
        <item m="1" x="64"/>
        <item m="1" x="81"/>
        <item m="1" x="91"/>
        <item m="1" x="27"/>
        <item m="1" x="86"/>
        <item m="1" x="72"/>
        <item m="1" x="20"/>
        <item m="1" x="24"/>
        <item m="1" x="16"/>
        <item m="1" x="74"/>
        <item m="1" x="63"/>
        <item m="1" x="11"/>
        <item m="1" x="30"/>
        <item m="1" x="56"/>
        <item m="1" x="3"/>
        <item m="1" x="73"/>
        <item m="1" x="36"/>
        <item m="1" x="44"/>
        <item m="1" x="12"/>
        <item m="1" x="45"/>
        <item m="1" x="76"/>
        <item m="1" x="15"/>
        <item m="1" x="49"/>
        <item m="1" x="79"/>
        <item m="1" x="19"/>
        <item m="1" x="54"/>
        <item m="1" x="83"/>
        <item m="1" x="32"/>
        <item m="1" x="23"/>
        <item m="1" x="48"/>
        <item m="1" x="43"/>
        <item m="1" x="2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axis="axisRow" compact="0" outline="0" subtotalTop="0" showAll="0" defaultSubtotal="0">
      <items count="3">
        <item m="1" x="1"/>
        <item m="1" x="2"/>
        <item x="0"/>
      </items>
      <extLst>
        <ext xmlns:x14="http://schemas.microsoft.com/office/spreadsheetml/2009/9/main" uri="{2946ED86-A175-432a-8AC1-64E0C546D7DE}">
          <x14:pivotField fillDownLabels="1"/>
        </ext>
      </extLst>
    </pivotField>
    <pivotField axis="axisCol" compact="0" outline="0" subtotalTop="0" showAll="0" defaultSubtotal="0">
      <items count="1">
        <item x="0"/>
      </items>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 compact="0" outline="0" subtotalTop="0" showAll="0" defaultSubtotal="0">
      <extLst>
        <ext xmlns:x14="http://schemas.microsoft.com/office/spreadsheetml/2009/9/main" uri="{2946ED86-A175-432a-8AC1-64E0C546D7DE}">
          <x14:pivotField fillDownLabels="1"/>
        </ext>
      </extLst>
    </pivotField>
  </pivotFields>
  <rowFields count="2">
    <field x="3"/>
    <field x="0"/>
  </rowFields>
  <rowItems count="1">
    <i>
      <x v="2"/>
      <x v="92"/>
    </i>
  </rowItems>
  <colFields count="1">
    <field x="4"/>
  </colFields>
  <colItems count="1">
    <i>
      <x/>
    </i>
  </colItems>
  <dataFields count="1">
    <dataField name="Cuenta de Puesto-empresa" fld="0" subtotal="count" baseField="0" baseItem="0"/>
  </dataFields>
  <formats count="1">
    <format dxfId="21">
      <pivotArea field="0" type="button" dataOnly="0" labelOnly="1" outline="0" axis="axisRow" fieldPosition="1"/>
    </format>
  </formats>
  <pivotTableStyleInfo name="PivotStyleLight12" showRowHeaders="1" showColHeaders="1" showRowStripes="1" showColStripes="1"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id="4" name="TblComplem" displayName="TblComplem" ref="B11:H47" totalsRowShown="0" headerRowDxfId="137" dataDxfId="136">
  <autoFilter ref="B11:H47"/>
  <tableColumns count="7">
    <tableColumn id="1" name="Valor" dataDxfId="135"/>
    <tableColumn id="2" name="Nombre Corto" dataDxfId="134"/>
    <tableColumn id="3" name="Descripción" dataDxfId="133"/>
    <tableColumn id="6" name="Retrib" dataDxfId="132"/>
    <tableColumn id="4" name="Tipo" dataDxfId="131"/>
    <tableColumn id="9" name="Normalizable" dataDxfId="130"/>
    <tableColumn id="7" name="Anualizable" dataDxfId="129"/>
  </tableColumns>
  <tableStyleInfo name="TableStyleLight13" showFirstColumn="0" showLastColumn="0" showRowStripes="1" showColumnStripes="0"/>
</table>
</file>

<file path=xl/tables/table10.xml><?xml version="1.0" encoding="utf-8"?>
<table xmlns="http://schemas.openxmlformats.org/spreadsheetml/2006/main" id="15" name="TblReduccionJorn16" displayName="TblReduccionJorn16" ref="P4:Q9" totalsRowShown="0" headerRowDxfId="3" dataDxfId="2" headerRowCellStyle="Énfasis5">
  <autoFilter ref="P4:Q9"/>
  <tableColumns count="2">
    <tableColumn id="1" name="Valor" dataDxfId="1"/>
    <tableColumn id="2" name="Descripción" dataDxfId="0"/>
  </tableColumns>
  <tableStyleInfo name="TableStyleLight9" showFirstColumn="0" showLastColumn="0" showRowStripes="1" showColumnStripes="0"/>
</table>
</file>

<file path=xl/tables/table2.xml><?xml version="1.0" encoding="utf-8"?>
<table xmlns="http://schemas.openxmlformats.org/spreadsheetml/2006/main" id="5" name="TblFormRetrib" displayName="TblFormRetrib" ref="E6:E8" totalsRowShown="0" headerRowDxfId="128" dataDxfId="127">
  <autoFilter ref="E6:E8">
    <filterColumn colId="0" hiddenButton="1"/>
  </autoFilter>
  <tableColumns count="1">
    <tableColumn id="1" name="Retrib" dataDxfId="126"/>
  </tableColumns>
  <tableStyleInfo name="TableStyleLight14" showFirstColumn="0" showLastColumn="0" showRowStripes="1" showColumnStripes="0"/>
</table>
</file>

<file path=xl/tables/table3.xml><?xml version="1.0" encoding="utf-8"?>
<table xmlns="http://schemas.openxmlformats.org/spreadsheetml/2006/main" id="3" name="TblTIPOS_RETRIB" displayName="TblTIPOS_RETRIB" ref="G6:G9" totalsRowShown="0" headerRowDxfId="125" dataDxfId="124">
  <autoFilter ref="G6:G9">
    <filterColumn colId="0" hiddenButton="1"/>
  </autoFilter>
  <tableColumns count="1">
    <tableColumn id="2" name="Nombre" dataDxfId="123"/>
  </tableColumns>
  <tableStyleInfo name="TableStyleLight11" showFirstColumn="0" showLastColumn="0" showRowStripes="1" showColumnStripes="0"/>
</table>
</file>

<file path=xl/tables/table4.xml><?xml version="1.0" encoding="utf-8"?>
<table xmlns="http://schemas.openxmlformats.org/spreadsheetml/2006/main" id="6" name="TblAGR_CL_EMP" displayName="TblAGR_CL_EMP" ref="J11:J41" totalsRowShown="0" headerRowDxfId="122" dataDxfId="121">
  <autoFilter ref="J11:J41"/>
  <tableColumns count="1">
    <tableColumn id="1" name="AGRUP. CLAS. PROF. " dataDxfId="120"/>
  </tableColumns>
  <tableStyleInfo name="TableStyleLight10" showFirstColumn="0" showLastColumn="0" showRowStripes="1" showColumnStripes="0"/>
</table>
</file>

<file path=xl/tables/table5.xml><?xml version="1.0" encoding="utf-8"?>
<table xmlns="http://schemas.openxmlformats.org/spreadsheetml/2006/main" id="7" name="TblAGR_VAL_PTO" displayName="TblAGR_VAL_PTO" ref="L11:L41" totalsRowShown="0" headerRowDxfId="119" dataDxfId="118">
  <autoFilter ref="L11:L41"/>
  <tableColumns count="1">
    <tableColumn id="1" name="AGRUP. VALOR. PTO" dataDxfId="117"/>
  </tableColumns>
  <tableStyleInfo name="TableStyleLight10" showFirstColumn="0" showLastColumn="0" showRowStripes="1" showColumnStripes="0"/>
</table>
</file>

<file path=xl/tables/table6.xml><?xml version="1.0" encoding="utf-8"?>
<table xmlns="http://schemas.openxmlformats.org/spreadsheetml/2006/main" id="2" name="DATOS_" displayName="DATOS_" ref="B8:CO9" totalsRowShown="0" headerRowDxfId="115" dataDxfId="114">
  <autoFilter ref="B8:CO9"/>
  <sortState ref="B9:CO9">
    <sortCondition ref="B8:B9"/>
  </sortState>
  <tableColumns count="92">
    <tableColumn id="1" name="id" dataDxfId="113"/>
    <tableColumn id="2" name="Sexo" dataDxfId="112"/>
    <tableColumn id="3" name="Fecha Nacimiento" dataDxfId="111"/>
    <tableColumn id="4" name="Nivel de Estudios" dataDxfId="110"/>
    <tableColumn id="5" name="Situación Familiar" dataDxfId="109"/>
    <tableColumn id="6" name="Hijos/as" dataDxfId="108"/>
    <tableColumn id="7" name="Fecha de Contratación" dataDxfId="107"/>
    <tableColumn id="8" name="Fecha Fin Contrato" dataDxfId="106"/>
    <tableColumn id="34" name="Fecha de Antigüedad" dataDxfId="105"/>
    <tableColumn id="255" name="Fecha Inicio Sit. Contract." dataDxfId="104"/>
    <tableColumn id="256" name="Fecha Fin Sit. Contract." dataDxfId="103"/>
    <tableColumn id="10" name="% de jornada" dataDxfId="102" dataCellStyle="Porcentaje"/>
    <tableColumn id="45" name="% jornada reducida" dataDxfId="101" dataCellStyle="Porcentaje"/>
    <tableColumn id="46" name="motivo reducción" dataDxfId="100" dataCellStyle="Porcentaje"/>
    <tableColumn id="9" name="Clave de Contrato" dataDxfId="99"/>
    <tableColumn id="41" name="Area-empresa" dataDxfId="98"/>
    <tableColumn id="14" name="Dpto-empresa" dataDxfId="97"/>
    <tableColumn id="13" name="Puesto-empresa" dataDxfId="96"/>
    <tableColumn id="47" name="Horario (continuo/partido)" dataDxfId="95"/>
    <tableColumn id="48" name="Trabajo a turnos" dataDxfId="94"/>
    <tableColumn id="23" name="Escala-empresa" dataDxfId="93"/>
    <tableColumn id="25" name="AGRUP. CLAS. PROF." dataDxfId="92"/>
    <tableColumn id="32" name="AGRUP. VALOR. PTO." dataDxfId="91"/>
    <tableColumn id="20" name="Convenio/Área" dataDxfId="90"/>
    <tableColumn id="18" name="Categoría profesional" dataDxfId="89"/>
    <tableColumn id="19" name="Grupo profesional" dataDxfId="88"/>
    <tableColumn id="40" name="Nivel" dataDxfId="87"/>
    <tableColumn id="24" name="Grupo de Cotización Seg.Social." dataDxfId="86"/>
    <tableColumn id="26" name="S.BASE" dataDxfId="85"/>
    <tableColumn id="12" name="Conc.Sal.01" dataDxfId="84"/>
    <tableColumn id="15" name="Conc.Sal.02" dataDxfId="83"/>
    <tableColumn id="16" name="Conc.Sal.03" dataDxfId="82"/>
    <tableColumn id="17" name="Conc.Sal.04" dataDxfId="81"/>
    <tableColumn id="21" name="Conc.Sal.05" dataDxfId="80"/>
    <tableColumn id="22" name="Conc.Sal.06" dataDxfId="79"/>
    <tableColumn id="35" name="Conc.Sal.07" dataDxfId="78"/>
    <tableColumn id="36" name="Conc.Sal.08" dataDxfId="77"/>
    <tableColumn id="37" name="Conc.Sal.09" dataDxfId="76"/>
    <tableColumn id="55" name="Conc.Sal.10" dataDxfId="75"/>
    <tableColumn id="56" name="Conc.Sal.11" dataDxfId="74"/>
    <tableColumn id="57" name="Conc.Sal.12" dataDxfId="73"/>
    <tableColumn id="58" name="Conc.Sal.13" dataDxfId="72"/>
    <tableColumn id="59" name="Conc.Sal.14" dataDxfId="71"/>
    <tableColumn id="60" name="Conc.Sal.15" dataDxfId="70"/>
    <tableColumn id="61" name="Conc.Sal.16" dataDxfId="69"/>
    <tableColumn id="62" name="Conc.Sal.17" dataDxfId="68"/>
    <tableColumn id="63" name="Conc.Sal.18" dataDxfId="67"/>
    <tableColumn id="64" name="Conc.Sal.19" dataDxfId="66"/>
    <tableColumn id="65" name="Conc.Sal.20" dataDxfId="65"/>
    <tableColumn id="66" name="Conc.Sal.21" dataDxfId="64"/>
    <tableColumn id="67" name="Conc.Sal.22" dataDxfId="63"/>
    <tableColumn id="68" name="Conc.Sal.23" dataDxfId="62"/>
    <tableColumn id="69" name="Conc.Sal.24" dataDxfId="61"/>
    <tableColumn id="70" name="Conc.Sal.25" dataDxfId="60"/>
    <tableColumn id="71" name="Conc.Sal.26" dataDxfId="59"/>
    <tableColumn id="72" name="Conc.Sal.27" dataDxfId="58"/>
    <tableColumn id="73" name="Conc.Sal.28" dataDxfId="57"/>
    <tableColumn id="74" name="Conc.Sal.29" dataDxfId="56"/>
    <tableColumn id="75" name="Conc.Sal.30" dataDxfId="55"/>
    <tableColumn id="76" name="C.Extra.01" dataDxfId="54"/>
    <tableColumn id="77" name="C.Extra.02" dataDxfId="53"/>
    <tableColumn id="78" name="C.Extra.03" dataDxfId="52"/>
    <tableColumn id="79" name="C.Extra.04" dataDxfId="51"/>
    <tableColumn id="80" name="C.Extra.05" dataDxfId="50"/>
    <tableColumn id="257" name="F.ini.cal" dataDxfId="49">
      <calculatedColumnFormula>+MAX($D$3,DATOS_[[#This Row],[Fecha Inicio Sit. Contract.]])</calculatedColumnFormula>
    </tableColumn>
    <tableColumn id="258" name="F.fin.cal" dataDxfId="48">
      <calculatedColumnFormula>+MIN($D$4,DATOS_[[#This Row],[Fecha Fin Sit. Contract.]])</calculatedColumnFormula>
    </tableColumn>
    <tableColumn id="259" name="% normaliz" dataDxfId="47" dataCellStyle="Porcentaje">
      <calculatedColumnFormula>+DATOS_[[#This Row],[% de jornada]]*IF(DATOS_[[#This Row],[% jornada reducida]]="",1,DATOS_[[#This Row],[% jornada reducida]])</calculatedColumnFormula>
    </tableColumn>
    <tableColumn id="260" name="% anualiz" dataDxfId="46" dataCellStyle="Porcentaje">
      <calculatedColumnFormula>+(DATOS_[[#This Row],[F.fin.cal]]-DATOS_[[#This Row],[F.ini.cal]]+1)/($D$4-$D$3+1)</calculatedColumnFormula>
    </tableColumn>
    <tableColumn id="28" name="Check Periodo Ref." dataDxfId="45" dataCellStyle="Porcentaje">
      <calculatedColumnFormula>IF(OR(AND(DATOS_[[#This Row],[Fecha Fin Contrato]]&lt;$D$3,DATOS_[[#This Row],[Fecha Fin Contrato]]&lt;&gt;""),DATOS_[[#This Row],[Fecha de Contratación]]&gt;$D$4),"Fuera","Dentro")</calculatedColumnFormula>
    </tableColumn>
    <tableColumn id="27" name="Check Equiparado" dataDxfId="44" dataCellStyle="Porcentaje">
      <calculatedColumnFormula array="1">IF(MAX(IF(DATOS_[id]=DATOS_[[#This Row],[id]],DATOS_[F.fin.cal]))=DATOS_[[#This Row],[F.fin.cal]],"Sí","NO")</calculatedColumnFormula>
    </tableColumn>
    <tableColumn id="81" name="Check Nº SC Norm" dataDxfId="43" dataCellStyle="Porcentaje">
      <calculatedColumnFormula>IF(AND(DATOS_[[#This Row],[% normaliz]]&lt;&gt;1,DATOS_[[#This Row],[% anualiz]]=1),"Sí","NO")</calculatedColumnFormula>
    </tableColumn>
    <tableColumn id="44" name="Check Nº SC Anualiz" dataDxfId="42" dataCellStyle="Porcentaje">
      <calculatedColumnFormula>IF(AND(DATOS_[[#This Row],[% normaliz]]=1,DATOS_[[#This Row],[% anualiz]]&lt;&gt;1),"Sí","NO")</calculatedColumnFormula>
    </tableColumn>
    <tableColumn id="38" name="Check Nº SC Norm y Anualiz" dataDxfId="41" dataCellStyle="Porcentaje">
      <calculatedColumnFormula>IF(AND(DATOS_[[#This Row],[% normaliz]]&lt;&gt;1,DATOS_[[#This Row],[% anualiz]]&lt;&gt;1),"Sí","NO")</calculatedColumnFormula>
    </tableColumn>
    <tableColumn id="29" name="Check Equiparación" dataDxfId="40" dataCellStyle="Porcentaje">
      <calculatedColumnFormula>+IF(DATOS_[[#This Row],[% normaliz]]*DATOS_[[#This Row],[% anualiz]]=1,"NO","Sí")</calculatedColumnFormula>
    </tableColumn>
    <tableColumn id="39" name="SALARIO BASE Eq" dataDxfId="39">
      <calculatedColumnFormula>(DATOS_[[#This Row],[S.BASE]]*(1/DATOS_[[#This Row],[% normaliz]])*(1/DATOS_[[#This Row],[% anualiz]]))*IF(DATOS_[[#This Row],[Check Equiparado]]="Sí",1,0)</calculatedColumnFormula>
    </tableColumn>
    <tableColumn id="33" name="Tot COMPL.SAL Eq" dataDxfId="38">
      <calculatedColumnFormula>(SUMPRODUCT((RngTipo=$BY$7)*(rngAnualizable="Sí")*(rngNormalizable="Sí")*(DATOS_[[#This Row],[Conc.Sal.01]:[C.Extra.05]]))*(1/DATOS_[[#This Row],[% anualiz]])*(1/DATOS_[[#This Row],[% normaliz]])
+SUMPRODUCT((RngTipo=$BY$7)*(rngAnualizable="Sí")*(rngNormalizable="No")*(DATOS_[[#This Row],[Conc.Sal.01]:[C.Extra.05]]))*(1/DATOS_[[#This Row],[% anualiz]])
+SUMPRODUCT((RngTipo=$BY$7)*(rngAnualizable="No")*(rngNormalizable="Sí")*(DATOS_[[#This Row],[Conc.Sal.01]:[C.Extra.05]]))*(1/DATOS_[[#This Row],[% normaliz]])
+SUMPRODUCT((RngTipo=$BY$7)*(rngAnualizable="No")*(rngNormalizable="No")*(DATOS_[[#This Row],[Conc.Sal.01]:[C.Extra.05]])))
*IF(DATOS_[[#This Row],[Check Equiparado]]="Sí",1,0)</calculatedColumnFormula>
    </tableColumn>
    <tableColumn id="11" name="TOTAL SALARIO Eq" dataDxfId="37">
      <calculatedColumnFormula>+DATOS_[[#This Row],[SALARIO BASE Eq]]+DATOS_[[#This Row],[Tot COMPL.SAL Eq]]</calculatedColumnFormula>
    </tableColumn>
    <tableColumn id="30" name="Tot Extrasalarial Eq" dataDxfId="36">
      <calculatedColumnFormula array="1">(SUMPRODUCT((RngTipo=$CA$7)*(rngAnualizable="Sí")*(rngNormalizable="Sí")*(DATOS_[[#This Row],[Conc.Sal.01]:[C.Extra.05]]))*(1/DATOS_[[#This Row],[% anualiz]])*(1/DATOS_[[#This Row],[% normaliz]])
+SUMPRODUCT((RngTipo=$CA$7)*(rngAnualizable="Sí")*(rngNormalizable="No")*(DATOS_[[#This Row],[Conc.Sal.01]:[C.Extra.05]]))*(1/DATOS_[[#This Row],[% anualiz]])
+SUMPRODUCT((RngTipo=$CA$7)*(rngAnualizable="No")*(rngNormalizable="Sí")*(DATOS_[[#This Row],[Conc.Sal.01]:[C.Extra.05]]))*(1/DATOS_[[#This Row],[% normaliz]])
+SUMPRODUCT((RngTipo=$CA$7)*(rngAnualizable="No")*(rngNormalizable="No")*(DATOS_[[#This Row],[Conc.Sal.01]:[C.Extra.05]])))
*IF(DATOS_[[#This Row],[Check Equiparado]]="Sí",1,0)</calculatedColumnFormula>
    </tableColumn>
    <tableColumn id="31" name="TOTAL Retrib Eq" dataDxfId="35">
      <calculatedColumnFormula>+DATOS_[[#This Row],[TOTAL SALARIO Eq]]+DATOS_[[#This Row],[Tot Extrasalarial Eq]]</calculatedColumnFormula>
    </tableColumn>
    <tableColumn id="246" name="SALARIO BASE Ef" dataDxfId="34">
      <calculatedColumnFormula>DATOS_[[#This Row],[S.BASE]]</calculatedColumnFormula>
    </tableColumn>
    <tableColumn id="248" name="Tot COMPL.SAL Ef" dataDxfId="33">
      <calculatedColumnFormula>+SUM(DATOS_[[#This Row],[Conc.Sal.01]:[Conc.Sal.30]])</calculatedColumnFormula>
    </tableColumn>
    <tableColumn id="249" name="TOTAL SALARIO Ef" dataDxfId="32">
      <calculatedColumnFormula>+DATOS_[[#This Row],[SALARIO BASE Ef]]+DATOS_[[#This Row],[Tot COMPL.SAL Ef]]</calculatedColumnFormula>
    </tableColumn>
    <tableColumn id="250" name="Tot Extrasalarial Ef" dataDxfId="31">
      <calculatedColumnFormula>+SUM(DATOS_[[#This Row],[C.Extra.01]:[C.Extra.05]])</calculatedColumnFormula>
    </tableColumn>
    <tableColumn id="251" name="TOTAL Retrib Ef" dataDxfId="30">
      <calculatedColumnFormula>+DATOS_[[#This Row],[TOTAL SALARIO Ef]]+DATOS_[[#This Row],[Tot Extrasalarial Ef]]</calculatedColumnFormula>
    </tableColumn>
    <tableColumn id="42" name="DIAS TRABAJ. EN EL AÑO" dataDxfId="29">
      <calculatedColumnFormula>MIN(IF(DATOS_[[#This Row],[Fecha Fin Contrato]]="",$D$4,DATOS_[[#This Row],[Fecha Fin Contrato]]),$D$4)-MAX(DATOS_[[#This Row],[Fecha de Contratación]],$D$3)+1</calculatedColumnFormula>
    </tableColumn>
    <tableColumn id="43" name="REPET." dataDxfId="28">
      <calculatedColumnFormula>IF(COUNTIFS(DATOS_[id],DATOS_[[#This Row],[id]])&gt;1,DATOS_[[#This Row],[id]],"")</calculatedColumnFormula>
    </tableColumn>
    <tableColumn id="49" name="Edad" dataDxfId="27">
      <calculatedColumnFormula>(Inicio!$G$10-DATOS_[[#This Row],[Fecha Nacimiento]])/365.25</calculatedColumnFormula>
    </tableColumn>
    <tableColumn id="50" name="Antigüedad" dataDxfId="26">
      <calculatedColumnFormula>(Inicio!$G$10-DATOS_[[#This Row],[Fecha de Antigüedad]])/365.25</calculatedColumnFormula>
    </tableColumn>
    <tableColumn id="51" name="Jornada" dataDxfId="25">
      <calculatedColumnFormula>+VLOOKUP(DATOS_[[#This Row],[Clave de Contrato]],TblTiposContrato13[],3,FALSE)</calculatedColumnFormula>
    </tableColumn>
    <tableColumn id="52" name="Contrato" dataDxfId="24">
      <calculatedColumnFormula>+VLOOKUP(DATOS_[[#This Row],[Clave de Contrato]],TblTiposContrato13[],4,FALSE)</calculatedColumnFormula>
    </tableColumn>
    <tableColumn id="53" name="Intervalo Edad" dataDxfId="23">
      <calculatedColumnFormula>VLOOKUP(DATOS_[[#This Row],[Edad]],CONTRATOS!TblRngEdad,2,TRUE)</calculatedColumnFormula>
    </tableColumn>
    <tableColumn id="54" name="Intervalo Antigüedad" dataDxfId="22">
      <calculatedColumnFormula>VLOOKUP(DATOS_[[#This Row],[Antigüedad]],TblRngAntg14[],2,TRUE)</calculatedColumnFormula>
    </tableColumn>
  </tableColumns>
  <tableStyleInfo name="TableStyleLight8" showFirstColumn="0" showLastColumn="0" showRowStripes="1" showColumnStripes="0"/>
</table>
</file>

<file path=xl/tables/table7.xml><?xml version="1.0" encoding="utf-8"?>
<table xmlns="http://schemas.openxmlformats.org/spreadsheetml/2006/main" id="12" name="TblTiposContrato13" displayName="TblTiposContrato13" ref="D4:G47" totalsRowShown="0" headerRowDxfId="16" dataDxfId="15" tableBorderDxfId="14">
  <autoFilter ref="D4:G47"/>
  <sortState ref="D5:G47">
    <sortCondition ref="D4:D47"/>
  </sortState>
  <tableColumns count="4">
    <tableColumn id="1" name="Valor" dataDxfId="13"/>
    <tableColumn id="2" name="Descripción" dataDxfId="12"/>
    <tableColumn id="3" name="Jornada" dataDxfId="11"/>
    <tableColumn id="4" name="Contrato" dataDxfId="10"/>
  </tableColumns>
  <tableStyleInfo name="TableStyleLight13" showFirstColumn="0" showLastColumn="0" showRowStripes="1" showColumnStripes="0"/>
</table>
</file>

<file path=xl/tables/table8.xml><?xml version="1.0" encoding="utf-8"?>
<table xmlns="http://schemas.openxmlformats.org/spreadsheetml/2006/main" id="13" name="TblRngAntg14" displayName="TblRngAntg14" ref="J4:K10" totalsRowShown="0" headerRowDxfId="9" dataDxfId="8">
  <autoFilter ref="J4:K10"/>
  <sortState ref="J5:K9">
    <sortCondition ref="J3:J8"/>
  </sortState>
  <tableColumns count="2">
    <tableColumn id="3" name="límite inferior" dataDxfId="7"/>
    <tableColumn id="1" name="Nombre Rango" dataDxfId="6"/>
  </tableColumns>
  <tableStyleInfo name="TableStyleLight10" showFirstColumn="0" showLastColumn="0" showRowStripes="1" showColumnStripes="0"/>
</table>
</file>

<file path=xl/tables/table9.xml><?xml version="1.0" encoding="utf-8"?>
<table xmlns="http://schemas.openxmlformats.org/spreadsheetml/2006/main" id="14" name="TblRangEdad15" displayName="TblRangEdad15" ref="M4:N14" totalsRowShown="0">
  <autoFilter ref="M4:N14"/>
  <tableColumns count="2">
    <tableColumn id="1" name="límite inferior" dataDxfId="5"/>
    <tableColumn id="2" name="Nombre Rango" dataDxfId="4"/>
  </tableColumns>
  <tableStyleInfo name="TableStyleLight10"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5.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seg-social.es/wps/portal/wss/internet/Trabajadores/CotizacionRecaudacionTrabajadores/36537"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table" Target="../tables/table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table" Target="../tables/table10.xml"/><Relationship Id="rId5" Type="http://schemas.openxmlformats.org/officeDocument/2006/relationships/table" Target="../tables/table9.xml"/><Relationship Id="rId4" Type="http://schemas.openxmlformats.org/officeDocument/2006/relationships/table" Target="../tables/table8.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B1:J22"/>
  <sheetViews>
    <sheetView showGridLines="0" zoomScale="90" zoomScaleNormal="90" workbookViewId="0">
      <selection activeCell="O1" sqref="O1"/>
    </sheetView>
  </sheetViews>
  <sheetFormatPr baseColWidth="10" defaultRowHeight="15" x14ac:dyDescent="0.25"/>
  <cols>
    <col min="2" max="13" width="13.85546875" customWidth="1"/>
  </cols>
  <sheetData>
    <row r="1" spans="2:10" ht="89.25" customHeight="1" x14ac:dyDescent="0.25"/>
    <row r="2" spans="2:10" ht="53.45" customHeight="1" x14ac:dyDescent="0.25"/>
    <row r="6" spans="2:10" x14ac:dyDescent="0.25">
      <c r="B6" s="4" t="s">
        <v>101</v>
      </c>
      <c r="C6" s="397"/>
      <c r="D6" s="398"/>
      <c r="E6" s="398"/>
      <c r="F6" s="398"/>
      <c r="G6" s="398"/>
      <c r="H6" s="399"/>
    </row>
    <row r="7" spans="2:10" ht="5.45" customHeight="1" x14ac:dyDescent="0.25">
      <c r="B7" s="4"/>
      <c r="C7" s="14"/>
      <c r="D7" s="14"/>
      <c r="E7" s="15"/>
      <c r="F7" s="15"/>
      <c r="G7" s="15"/>
      <c r="H7" s="15"/>
    </row>
    <row r="8" spans="2:10" x14ac:dyDescent="0.25">
      <c r="B8" s="13" t="s">
        <v>102</v>
      </c>
      <c r="C8" s="400"/>
      <c r="D8" s="401"/>
      <c r="J8" s="33"/>
    </row>
    <row r="9" spans="2:10" ht="5.45" customHeight="1" x14ac:dyDescent="0.25"/>
    <row r="10" spans="2:10" x14ac:dyDescent="0.25">
      <c r="B10" s="5" t="s">
        <v>97</v>
      </c>
      <c r="D10" s="12" t="s">
        <v>93</v>
      </c>
      <c r="E10" s="16"/>
      <c r="F10" s="12" t="s">
        <v>94</v>
      </c>
      <c r="G10" s="16"/>
      <c r="J10" s="33"/>
    </row>
    <row r="11" spans="2:10" ht="8.4499999999999993" customHeight="1" x14ac:dyDescent="0.25"/>
    <row r="16" spans="2:10" ht="25.9" customHeight="1" x14ac:dyDescent="0.25">
      <c r="B16" s="34" t="s">
        <v>248</v>
      </c>
    </row>
    <row r="22" spans="2:2" ht="21" x14ac:dyDescent="0.25">
      <c r="B22" s="34" t="s">
        <v>368</v>
      </c>
    </row>
  </sheetData>
  <mergeCells count="2">
    <mergeCell ref="C6:H6"/>
    <mergeCell ref="C8:D8"/>
  </mergeCells>
  <pageMargins left="0.25" right="0.25" top="0.75" bottom="0.75" header="0.3" footer="0.3"/>
  <pageSetup paperSize="9" scale="88" fitToHeight="0" orientation="landscape"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0">
    <tabColor theme="4" tint="0.59999389629810485"/>
    <pageSetUpPr fitToPage="1"/>
  </sheetPr>
  <dimension ref="A1:AV104"/>
  <sheetViews>
    <sheetView topLeftCell="D1" workbookViewId="0"/>
  </sheetViews>
  <sheetFormatPr baseColWidth="10" defaultColWidth="7.28515625" defaultRowHeight="16.5" outlineLevelCol="1" x14ac:dyDescent="0.3"/>
  <cols>
    <col min="1" max="2" width="8.85546875" style="48" customWidth="1"/>
    <col min="3" max="7" width="7.28515625" style="48" customWidth="1"/>
    <col min="8" max="8" width="7.28515625" style="48"/>
    <col min="9" max="9" width="10.42578125" style="48" customWidth="1"/>
    <col min="10" max="12" width="7.42578125" style="48" bestFit="1" customWidth="1"/>
    <col min="13" max="13" width="7.5703125" style="48" bestFit="1" customWidth="1"/>
    <col min="14" max="18" width="7.28515625" style="48"/>
    <col min="19" max="19" width="7.28515625" style="48" customWidth="1"/>
    <col min="20" max="39" width="7.28515625" style="48" customWidth="1" outlineLevel="1"/>
    <col min="40" max="41" width="8.85546875" style="48" customWidth="1"/>
    <col min="42" max="42" width="9" style="48" bestFit="1" customWidth="1"/>
    <col min="43" max="46" width="7.28515625" style="48" customWidth="1"/>
    <col min="47" max="48" width="8.85546875" style="48" customWidth="1"/>
    <col min="49" max="16384" width="7.28515625" style="48"/>
  </cols>
  <sheetData>
    <row r="1" spans="1:48" s="60" customFormat="1" ht="42.6" customHeight="1" x14ac:dyDescent="0.3">
      <c r="E1" s="257" t="s">
        <v>372</v>
      </c>
    </row>
    <row r="2" spans="1:48" ht="13.9" customHeight="1" x14ac:dyDescent="0.3">
      <c r="K2" s="48" t="str">
        <f>+IF(K8="[ocultar]",K8,"")</f>
        <v>[ocultar]</v>
      </c>
      <c r="L2" s="48" t="str">
        <f t="shared" ref="L2:AT2" si="0">+IF(L8="[ocultar]",L8,"")</f>
        <v>[ocultar]</v>
      </c>
      <c r="M2" s="48" t="str">
        <f t="shared" si="0"/>
        <v>[ocultar]</v>
      </c>
      <c r="N2" s="48" t="str">
        <f t="shared" si="0"/>
        <v>[ocultar]</v>
      </c>
      <c r="O2" s="48" t="str">
        <f t="shared" si="0"/>
        <v>[ocultar]</v>
      </c>
      <c r="P2" s="48" t="str">
        <f t="shared" si="0"/>
        <v>[ocultar]</v>
      </c>
      <c r="Q2" s="48" t="str">
        <f t="shared" si="0"/>
        <v>[ocultar]</v>
      </c>
      <c r="R2" s="48" t="str">
        <f t="shared" si="0"/>
        <v>[ocultar]</v>
      </c>
      <c r="S2" s="48" t="str">
        <f t="shared" si="0"/>
        <v>[ocultar]</v>
      </c>
      <c r="T2" s="48" t="str">
        <f t="shared" si="0"/>
        <v>[ocultar]</v>
      </c>
      <c r="U2" s="48" t="str">
        <f t="shared" si="0"/>
        <v>[ocultar]</v>
      </c>
      <c r="V2" s="48" t="str">
        <f t="shared" si="0"/>
        <v>[ocultar]</v>
      </c>
      <c r="W2" s="48" t="str">
        <f t="shared" si="0"/>
        <v>[ocultar]</v>
      </c>
      <c r="X2" s="48" t="str">
        <f t="shared" si="0"/>
        <v>[ocultar]</v>
      </c>
      <c r="Y2" s="48" t="str">
        <f t="shared" si="0"/>
        <v>[ocultar]</v>
      </c>
      <c r="Z2" s="48" t="str">
        <f t="shared" si="0"/>
        <v>[ocultar]</v>
      </c>
      <c r="AA2" s="48" t="str">
        <f t="shared" si="0"/>
        <v>[ocultar]</v>
      </c>
      <c r="AB2" s="48" t="str">
        <f t="shared" si="0"/>
        <v>[ocultar]</v>
      </c>
      <c r="AC2" s="48" t="str">
        <f t="shared" si="0"/>
        <v>[ocultar]</v>
      </c>
      <c r="AD2" s="48" t="str">
        <f t="shared" si="0"/>
        <v>[ocultar]</v>
      </c>
      <c r="AE2" s="48" t="str">
        <f t="shared" si="0"/>
        <v>[ocultar]</v>
      </c>
      <c r="AF2" s="48" t="str">
        <f t="shared" si="0"/>
        <v>[ocultar]</v>
      </c>
      <c r="AG2" s="48" t="str">
        <f t="shared" si="0"/>
        <v>[ocultar]</v>
      </c>
      <c r="AH2" s="48" t="str">
        <f t="shared" si="0"/>
        <v>[ocultar]</v>
      </c>
      <c r="AI2" s="48" t="str">
        <f t="shared" si="0"/>
        <v>[ocultar]</v>
      </c>
      <c r="AJ2" s="48" t="str">
        <f t="shared" si="0"/>
        <v>[ocultar]</v>
      </c>
      <c r="AK2" s="48" t="str">
        <f t="shared" si="0"/>
        <v>[ocultar]</v>
      </c>
      <c r="AL2" s="48" t="str">
        <f t="shared" si="0"/>
        <v>[ocultar]</v>
      </c>
      <c r="AM2" s="48" t="str">
        <f t="shared" si="0"/>
        <v>[ocultar]</v>
      </c>
      <c r="AN2" s="48" t="str">
        <f t="shared" si="0"/>
        <v/>
      </c>
      <c r="AO2" s="48" t="str">
        <f t="shared" si="0"/>
        <v/>
      </c>
      <c r="AP2" s="48" t="str">
        <f t="shared" si="0"/>
        <v>[ocultar]</v>
      </c>
      <c r="AQ2" s="48" t="str">
        <f t="shared" si="0"/>
        <v>[ocultar]</v>
      </c>
      <c r="AR2" s="48" t="str">
        <f t="shared" si="0"/>
        <v>[ocultar]</v>
      </c>
      <c r="AS2" s="48" t="str">
        <f t="shared" si="0"/>
        <v>[ocultar]</v>
      </c>
      <c r="AT2" s="48" t="str">
        <f t="shared" si="0"/>
        <v>[ocultar]</v>
      </c>
    </row>
    <row r="3" spans="1:48" ht="13.9" customHeight="1" x14ac:dyDescent="0.3">
      <c r="I3" s="187" t="str">
        <f>+"Razón Social: "&amp;Inicio!C6&amp;"  -  NIF: "&amp;Inicio!C8</f>
        <v xml:space="preserve">Razón Social:   -  NIF: </v>
      </c>
      <c r="J3" s="188"/>
    </row>
    <row r="4" spans="1:48" ht="13.9" customHeight="1" x14ac:dyDescent="0.3">
      <c r="I4" s="189" t="s">
        <v>97</v>
      </c>
      <c r="J4" s="190"/>
    </row>
    <row r="5" spans="1:48" ht="13.9" customHeight="1" x14ac:dyDescent="0.3">
      <c r="I5" s="191">
        <f>+Inicio!E10</f>
        <v>0</v>
      </c>
      <c r="J5" s="192" t="str">
        <f>+Inicio!D10</f>
        <v>fecha inicio</v>
      </c>
    </row>
    <row r="6" spans="1:48" ht="13.9" customHeight="1" x14ac:dyDescent="0.3">
      <c r="I6" s="191">
        <f>+Inicio!G10</f>
        <v>0</v>
      </c>
      <c r="J6" s="193" t="s">
        <v>94</v>
      </c>
    </row>
    <row r="7" spans="1:48" s="126" customFormat="1" ht="13.9" customHeight="1" x14ac:dyDescent="0.25"/>
    <row r="8" spans="1:48" s="93" customFormat="1" ht="46.15" customHeight="1" x14ac:dyDescent="0.25">
      <c r="B8" s="86"/>
      <c r="C8" s="86" t="s">
        <v>225</v>
      </c>
      <c r="D8" s="86" t="s">
        <v>220</v>
      </c>
      <c r="E8" s="86" t="s">
        <v>293</v>
      </c>
      <c r="F8" s="86" t="s">
        <v>291</v>
      </c>
      <c r="G8" s="86" t="s">
        <v>292</v>
      </c>
      <c r="H8" s="86" t="s">
        <v>224</v>
      </c>
      <c r="I8" s="153" t="s">
        <v>217</v>
      </c>
      <c r="J8" s="87" t="str">
        <f>+IF(DATOS!AE6="","[ocultar]",DATOS!AE6)</f>
        <v>[ocultar]</v>
      </c>
      <c r="K8" s="87" t="str">
        <f>+IF(DATOS!AF6="","[ocultar]",DATOS!AF6)</f>
        <v>[ocultar]</v>
      </c>
      <c r="L8" s="87" t="str">
        <f>+IF(DATOS!AG6="","[ocultar]",DATOS!AG6)</f>
        <v>[ocultar]</v>
      </c>
      <c r="M8" s="87" t="str">
        <f>+IF(DATOS!AH6="","[ocultar]",DATOS!AH6)</f>
        <v>[ocultar]</v>
      </c>
      <c r="N8" s="87" t="str">
        <f>+IF(DATOS!AI6="","[ocultar]",DATOS!AI6)</f>
        <v>[ocultar]</v>
      </c>
      <c r="O8" s="87" t="str">
        <f>+IF(DATOS!AJ6="","[ocultar]",DATOS!AJ6)</f>
        <v>[ocultar]</v>
      </c>
      <c r="P8" s="87" t="str">
        <f>+IF(DATOS!AK6="","[ocultar]",DATOS!AK6)</f>
        <v>[ocultar]</v>
      </c>
      <c r="Q8" s="87" t="str">
        <f>+IF(DATOS!AL6="","[ocultar]",DATOS!AL6)</f>
        <v>[ocultar]</v>
      </c>
      <c r="R8" s="87" t="str">
        <f>+IF(DATOS!AM6="","[ocultar]",DATOS!AM6)</f>
        <v>[ocultar]</v>
      </c>
      <c r="S8" s="87" t="str">
        <f>+IF(DATOS!AN6="","[ocultar]",DATOS!AN6)</f>
        <v>[ocultar]</v>
      </c>
      <c r="T8" s="87" t="str">
        <f>+IF(DATOS!AO6="","[ocultar]",DATOS!AO6)</f>
        <v>[ocultar]</v>
      </c>
      <c r="U8" s="87" t="str">
        <f>+IF(DATOS!AP6="","[ocultar]",DATOS!AP6)</f>
        <v>[ocultar]</v>
      </c>
      <c r="V8" s="87" t="str">
        <f>+IF(DATOS!AQ6="","[ocultar]",DATOS!AQ6)</f>
        <v>[ocultar]</v>
      </c>
      <c r="W8" s="87" t="str">
        <f>+IF(DATOS!AR6="","[ocultar]",DATOS!AR6)</f>
        <v>[ocultar]</v>
      </c>
      <c r="X8" s="87" t="str">
        <f>+IF(DATOS!AS6="","[ocultar]",DATOS!AS6)</f>
        <v>[ocultar]</v>
      </c>
      <c r="Y8" s="87" t="str">
        <f>+IF(DATOS!AT6="","[ocultar]",DATOS!AT6)</f>
        <v>[ocultar]</v>
      </c>
      <c r="Z8" s="87" t="str">
        <f>+IF(DATOS!AU6="","[ocultar]",DATOS!AU6)</f>
        <v>[ocultar]</v>
      </c>
      <c r="AA8" s="87" t="str">
        <f>+IF(DATOS!AV6="","[ocultar]",DATOS!AV6)</f>
        <v>[ocultar]</v>
      </c>
      <c r="AB8" s="87" t="str">
        <f>+IF(DATOS!AW6="","[ocultar]",DATOS!AW6)</f>
        <v>[ocultar]</v>
      </c>
      <c r="AC8" s="87" t="str">
        <f>+IF(DATOS!AX6="","[ocultar]",DATOS!AX6)</f>
        <v>[ocultar]</v>
      </c>
      <c r="AD8" s="87" t="str">
        <f>+IF(DATOS!AY6="","[ocultar]",DATOS!AY6)</f>
        <v>[ocultar]</v>
      </c>
      <c r="AE8" s="87" t="str">
        <f>+IF(DATOS!AZ6="","[ocultar]",DATOS!AZ6)</f>
        <v>[ocultar]</v>
      </c>
      <c r="AF8" s="87" t="str">
        <f>+IF(DATOS!BA6="","[ocultar]",DATOS!BA6)</f>
        <v>[ocultar]</v>
      </c>
      <c r="AG8" s="87" t="str">
        <f>+IF(DATOS!BB6="","[ocultar]",DATOS!BB6)</f>
        <v>[ocultar]</v>
      </c>
      <c r="AH8" s="87" t="str">
        <f>+IF(DATOS!BC6="","[ocultar]",DATOS!BC6)</f>
        <v>[ocultar]</v>
      </c>
      <c r="AI8" s="87" t="str">
        <f>+IF(DATOS!BD6="","[ocultar]",DATOS!BD6)</f>
        <v>[ocultar]</v>
      </c>
      <c r="AJ8" s="87" t="str">
        <f>+IF(DATOS!BE6="","[ocultar]",DATOS!BE6)</f>
        <v>[ocultar]</v>
      </c>
      <c r="AK8" s="87" t="str">
        <f>+IF(DATOS!BF6="","[ocultar]",DATOS!BF6)</f>
        <v>[ocultar]</v>
      </c>
      <c r="AL8" s="87" t="str">
        <f>+IF(DATOS!BG6="","[ocultar]",DATOS!BG6)</f>
        <v>[ocultar]</v>
      </c>
      <c r="AM8" s="87" t="str">
        <f>+IF(DATOS!BH6="","[ocultar]",DATOS!BH6)</f>
        <v>[ocultar]</v>
      </c>
      <c r="AN8" s="88" t="s">
        <v>218</v>
      </c>
      <c r="AO8" s="89" t="s">
        <v>211</v>
      </c>
      <c r="AP8" s="90" t="str">
        <f>+IF(DATOS!BI6="","[ocultar]",DATOS!BI6)</f>
        <v>[ocultar]</v>
      </c>
      <c r="AQ8" s="90" t="str">
        <f>+IF(DATOS!BJ6="","[ocultar]",DATOS!BJ6)</f>
        <v>[ocultar]</v>
      </c>
      <c r="AR8" s="90" t="str">
        <f>+IF(DATOS!BK6="","[ocultar]",DATOS!BK6)</f>
        <v>[ocultar]</v>
      </c>
      <c r="AS8" s="90" t="str">
        <f>+IF(DATOS!BL6="","[ocultar]",DATOS!BL6)</f>
        <v>[ocultar]</v>
      </c>
      <c r="AT8" s="90" t="str">
        <f>+IF(DATOS!BM6="","[ocultar]",DATOS!BM6)</f>
        <v>[ocultar]</v>
      </c>
      <c r="AU8" s="91" t="s">
        <v>219</v>
      </c>
      <c r="AV8" s="92" t="s">
        <v>212</v>
      </c>
    </row>
    <row r="9" spans="1:48" ht="17.25" thickBot="1" x14ac:dyDescent="0.35">
      <c r="B9" s="98" t="s">
        <v>247</v>
      </c>
      <c r="C9" s="117"/>
      <c r="D9" s="47"/>
      <c r="E9" s="47"/>
      <c r="F9" s="47"/>
      <c r="G9" s="47"/>
      <c r="H9" s="47"/>
      <c r="I9" s="127" t="str">
        <f t="shared" ref="I9" si="1">IFERROR((I10-I11)/I10,"")</f>
        <v/>
      </c>
      <c r="J9" s="128" t="str">
        <f>IFERROR((J10-J11)/J10,"")</f>
        <v/>
      </c>
      <c r="K9" s="129" t="str">
        <f t="shared" ref="K9:AV9" si="2">IFERROR((K10-K11)/K10,"")</f>
        <v/>
      </c>
      <c r="L9" s="129" t="str">
        <f t="shared" si="2"/>
        <v/>
      </c>
      <c r="M9" s="129" t="str">
        <f t="shared" si="2"/>
        <v/>
      </c>
      <c r="N9" s="130" t="str">
        <f t="shared" si="2"/>
        <v/>
      </c>
      <c r="O9" s="131" t="str">
        <f t="shared" si="2"/>
        <v/>
      </c>
      <c r="P9" s="131" t="str">
        <f t="shared" si="2"/>
        <v/>
      </c>
      <c r="Q9" s="131" t="str">
        <f t="shared" si="2"/>
        <v/>
      </c>
      <c r="R9" s="131" t="str">
        <f t="shared" si="2"/>
        <v/>
      </c>
      <c r="S9" s="131" t="str">
        <f t="shared" si="2"/>
        <v/>
      </c>
      <c r="T9" s="131" t="str">
        <f t="shared" si="2"/>
        <v/>
      </c>
      <c r="U9" s="131" t="str">
        <f t="shared" si="2"/>
        <v/>
      </c>
      <c r="V9" s="131" t="str">
        <f t="shared" si="2"/>
        <v/>
      </c>
      <c r="W9" s="131" t="str">
        <f t="shared" si="2"/>
        <v/>
      </c>
      <c r="X9" s="131" t="str">
        <f t="shared" si="2"/>
        <v/>
      </c>
      <c r="Y9" s="131" t="str">
        <f t="shared" si="2"/>
        <v/>
      </c>
      <c r="Z9" s="130" t="str">
        <f t="shared" si="2"/>
        <v/>
      </c>
      <c r="AA9" s="130" t="str">
        <f t="shared" si="2"/>
        <v/>
      </c>
      <c r="AB9" s="130" t="str">
        <f t="shared" si="2"/>
        <v/>
      </c>
      <c r="AC9" s="130" t="str">
        <f t="shared" si="2"/>
        <v/>
      </c>
      <c r="AD9" s="130" t="str">
        <f t="shared" si="2"/>
        <v/>
      </c>
      <c r="AE9" s="130" t="str">
        <f t="shared" si="2"/>
        <v/>
      </c>
      <c r="AF9" s="130" t="str">
        <f t="shared" si="2"/>
        <v/>
      </c>
      <c r="AG9" s="130" t="str">
        <f t="shared" si="2"/>
        <v/>
      </c>
      <c r="AH9" s="130" t="str">
        <f t="shared" si="2"/>
        <v/>
      </c>
      <c r="AI9" s="130" t="str">
        <f t="shared" si="2"/>
        <v/>
      </c>
      <c r="AJ9" s="130" t="str">
        <f t="shared" si="2"/>
        <v/>
      </c>
      <c r="AK9" s="130" t="str">
        <f t="shared" si="2"/>
        <v/>
      </c>
      <c r="AL9" s="130" t="str">
        <f t="shared" si="2"/>
        <v/>
      </c>
      <c r="AM9" s="130" t="str">
        <f t="shared" si="2"/>
        <v/>
      </c>
      <c r="AN9" s="132" t="str">
        <f t="shared" si="2"/>
        <v/>
      </c>
      <c r="AO9" s="136" t="str">
        <f t="shared" si="2"/>
        <v/>
      </c>
      <c r="AP9" s="133" t="str">
        <f t="shared" si="2"/>
        <v/>
      </c>
      <c r="AQ9" s="133" t="str">
        <f t="shared" si="2"/>
        <v/>
      </c>
      <c r="AR9" s="133" t="str">
        <f t="shared" si="2"/>
        <v/>
      </c>
      <c r="AS9" s="133" t="str">
        <f t="shared" si="2"/>
        <v/>
      </c>
      <c r="AT9" s="133" t="str">
        <f t="shared" si="2"/>
        <v/>
      </c>
      <c r="AU9" s="134" t="str">
        <f t="shared" si="2"/>
        <v/>
      </c>
      <c r="AV9" s="135" t="str">
        <f t="shared" si="2"/>
        <v/>
      </c>
    </row>
    <row r="10" spans="1:48" x14ac:dyDescent="0.3">
      <c r="B10" s="94" t="s">
        <v>162</v>
      </c>
      <c r="C10" s="40">
        <f t="array" ref="C10">SUM(IF($B10=DATOS_[Sexo],
IF("Dentro"=DATOS_[Check Periodo Ref.],
1/(COUNTIFS(DATOS_[Sexo],$B10,DATOS_[Check Periodo Ref.],"Dentro",DATOS_[id],DATOS_[id])))))</f>
        <v>0</v>
      </c>
      <c r="D10" s="41">
        <f>COUNTIFS(DATOS_[AGRUP. CLAS. PROF.],"&lt;&gt;",DATOS_[Sexo],$B10,DATOS_[Check Periodo Ref.],"Dentro")</f>
        <v>0</v>
      </c>
      <c r="E10" s="41">
        <f>COUNTIFS(DATOS_[AGRUP. CLAS. PROF.],"&lt;&gt;",DATOS_[Sexo],$B10,DATOS_[Check Periodo Ref.],"Dentro",DATOS_[Check Nº SC Norm],"Sí")</f>
        <v>0</v>
      </c>
      <c r="F10" s="41">
        <f>COUNTIFS(DATOS_[AGRUP. CLAS. PROF.],"&lt;&gt;",DATOS_[Sexo],$B10,DATOS_[Check Periodo Ref.],"Dentro",DATOS_[Check Nº SC Anualiz],"Sí")</f>
        <v>0</v>
      </c>
      <c r="G10" s="41">
        <f>COUNTIFS(DATOS_[AGRUP. CLAS. PROF.],"&lt;&gt;",DATOS_[Sexo],$B10,DATOS_[Check Periodo Ref.],"Dentro",DATOS_[Check Nº SC Norm y Anualiz],"Sí")</f>
        <v>0</v>
      </c>
      <c r="H10" s="41">
        <f>COUNTIFS(DATOS_[AGRUP. CLAS. PROF.],"&lt;&gt;",DATOS_[Sexo],$B10,DATOS_[Check Periodo Ref.],"Dentro",DATOS_[Check Equiparación],"Sí")</f>
        <v>0</v>
      </c>
      <c r="I10" s="118">
        <f t="array" ref="I10">IFERROR(
MEDIAN(IF(DATOS_[Sexo]=$B10,IF(DATOS_[Check Equiparado]="Sí",IF(DATOS_[Check Periodo Ref.]="Dentro",DATOS_[SALARIO BASE Eq],FALSE)))),
0)</f>
        <v>0</v>
      </c>
      <c r="J10" s="119">
        <f t="array" ref="J10">IFERROR(
(MEDIAN((IF(DATOS_[[Sexo]:[Sexo]]=$B10,IF(DATOS_[[Check Periodo Ref.]:[Check Periodo Ref.]]="Dentro",IF(DATOS_[[Check Equiparado]:[Check Equiparado]]="Sí",IF(DATOS!AE$5="Sí",(1/DATOS_[[% anualiz]:[% anualiz]]),1)*IF(DATOS!AE$4="Sí",1/DATOS_[[% normaliz]:[% normaliz]],1)*(DATOS_[Conc.Sal.01]))))))),
0)</f>
        <v>0</v>
      </c>
      <c r="K10" s="119">
        <f t="array" ref="K10">IFERROR(
(MEDIAN((IF(DATOS_[[Sexo]:[Sexo]]=$B10,IF(DATOS_[[Check Periodo Ref.]:[Check Periodo Ref.]]="Dentro",IF(DATOS_[[Check Equiparado]:[Check Equiparado]]="Sí",IF(DATOS!AF$5="Sí",(1/DATOS_[[% anualiz]:[% anualiz]]),1)*IF(DATOS!AF$4="Sí",1/DATOS_[[% normaliz]:[% normaliz]],1)*(DATOS_[Conc.Sal.02]))))))),
0)</f>
        <v>0</v>
      </c>
      <c r="L10" s="119">
        <f t="array" ref="L10">IFERROR(
(MEDIAN((IF(DATOS_[[Sexo]:[Sexo]]=$B10,IF(DATOS_[[Check Periodo Ref.]:[Check Periodo Ref.]]="Dentro",IF(DATOS_[[Check Equiparado]:[Check Equiparado]]="Sí",IF(DATOS!AG$5="Sí",(1/DATOS_[[% anualiz]:[% anualiz]]),1)*IF(DATOS!AG$4="Sí",1/DATOS_[[% normaliz]:[% normaliz]],1)*(DATOS_[Conc.Sal.03]))))))),
0)</f>
        <v>0</v>
      </c>
      <c r="M10" s="119">
        <f t="array" ref="M10">IFERROR(
(MEDIAN((IF(DATOS_[[Sexo]:[Sexo]]=$B10,IF(DATOS_[[Check Periodo Ref.]:[Check Periodo Ref.]]="Dentro",IF(DATOS_[[Check Equiparado]:[Check Equiparado]]="Sí",IF(DATOS!AH$5="Sí",(1/DATOS_[[% anualiz]:[% anualiz]]),1)*IF(DATOS!AH$4="Sí",1/DATOS_[[% normaliz]:[% normaliz]],1)*(DATOS_[Conc.Sal.04]))))))),
0)</f>
        <v>0</v>
      </c>
      <c r="N10" s="119">
        <f t="array" ref="N10">IFERROR(
(MEDIAN((IF(DATOS_[[Sexo]:[Sexo]]=$B10,IF(DATOS_[[Check Periodo Ref.]:[Check Periodo Ref.]]="Dentro",IF(DATOS_[[Check Equiparado]:[Check Equiparado]]="Sí",IF(DATOS!AI$5="Sí",(1/DATOS_[[% anualiz]:[% anualiz]]),1)*IF(DATOS!AI$4="Sí",1/DATOS_[[% normaliz]:[% normaliz]],1)*(DATOS_[Conc.Sal.05]))))))),
0)</f>
        <v>0</v>
      </c>
      <c r="O10" s="119">
        <f t="array" ref="O10">IFERROR(
(MEDIAN((IF(DATOS_[[Sexo]:[Sexo]]=$B10,IF(DATOS_[[Check Periodo Ref.]:[Check Periodo Ref.]]="Dentro",IF(DATOS_[[Check Equiparado]:[Check Equiparado]]="Sí",IF(DATOS!AJ$5="Sí",(1/DATOS_[[% anualiz]:[% anualiz]]),1)*IF(DATOS!AJ$4="Sí",1/DATOS_[[% normaliz]:[% normaliz]],1)*(DATOS_[Conc.Sal.06]))))))),
0)</f>
        <v>0</v>
      </c>
      <c r="P10" s="119">
        <f t="array" ref="P10">IFERROR(
(MEDIAN((IF(DATOS_[[Sexo]:[Sexo]]=$B10,IF(DATOS_[[Check Periodo Ref.]:[Check Periodo Ref.]]="Dentro",IF(DATOS_[[Check Equiparado]:[Check Equiparado]]="Sí",IF(DATOS!AK$5="Sí",(1/DATOS_[[% anualiz]:[% anualiz]]),1)*IF(DATOS!AK$4="Sí",1/DATOS_[[% normaliz]:[% normaliz]],1)*(DATOS_[Conc.Sal.07]))))))),
0)</f>
        <v>0</v>
      </c>
      <c r="Q10" s="119">
        <f t="array" ref="Q10">IFERROR(
(MEDIAN((IF(DATOS_[[Sexo]:[Sexo]]=$B10,IF(DATOS_[[Check Periodo Ref.]:[Check Periodo Ref.]]="Dentro",IF(DATOS_[[Check Equiparado]:[Check Equiparado]]="Sí",IF(DATOS!AL$5="Sí",(1/DATOS_[[% anualiz]:[% anualiz]]),1)*IF(DATOS!AL$4="Sí",1/DATOS_[[% normaliz]:[% normaliz]],1)*(DATOS_[Conc.Sal.08]))))))),
0)</f>
        <v>0</v>
      </c>
      <c r="R10" s="119">
        <f t="array" ref="R10">IFERROR(
(MEDIAN((IF(DATOS_[[Sexo]:[Sexo]]=$B10,IF(DATOS_[[Check Periodo Ref.]:[Check Periodo Ref.]]="Dentro",IF(DATOS_[[Check Equiparado]:[Check Equiparado]]="Sí",IF(DATOS!AM$5="Sí",(1/DATOS_[[% anualiz]:[% anualiz]]),1)*IF(DATOS!AM$4="Sí",1/DATOS_[[% normaliz]:[% normaliz]],1)*(DATOS_[Conc.Sal.09]))))))),
0)</f>
        <v>0</v>
      </c>
      <c r="S10" s="119">
        <f t="array" ref="S10">IFERROR(
(MEDIAN((IF(DATOS_[[Sexo]:[Sexo]]=$B10,IF(DATOS_[[Check Periodo Ref.]:[Check Periodo Ref.]]="Dentro",IF(DATOS_[[Check Equiparado]:[Check Equiparado]]="Sí",IF(DATOS!AN$5="Sí",(1/DATOS_[[% anualiz]:[% anualiz]]),1)*IF(DATOS!AN$4="Sí",1/DATOS_[[% normaliz]:[% normaliz]],1)*(DATOS_[Conc.Sal.10]))))))),
0)</f>
        <v>0</v>
      </c>
      <c r="T10" s="119">
        <f t="array" ref="T10">IFERROR(
(MEDIAN((IF(DATOS_[[Sexo]:[Sexo]]=$B10,IF(DATOS_[[Check Periodo Ref.]:[Check Periodo Ref.]]="Dentro",IF(DATOS_[[Check Equiparado]:[Check Equiparado]]="Sí",IF(DATOS!AO$5="Sí",(1/DATOS_[[% anualiz]:[% anualiz]]),1)*IF(DATOS!AO$4="Sí",1/DATOS_[[% normaliz]:[% normaliz]],1)*(DATOS_[Conc.Sal.11]))))))),
0)</f>
        <v>0</v>
      </c>
      <c r="U10" s="119">
        <f t="array" ref="U10">IFERROR(
(MEDIAN((IF(DATOS_[[Sexo]:[Sexo]]=$B10,IF(DATOS_[[Check Periodo Ref.]:[Check Periodo Ref.]]="Dentro",IF(DATOS_[[Check Equiparado]:[Check Equiparado]]="Sí",IF(DATOS!AP$5="Sí",(1/DATOS_[[% anualiz]:[% anualiz]]),1)*IF(DATOS!AP$4="Sí",1/DATOS_[[% normaliz]:[% normaliz]],1)*(DATOS_[Conc.Sal.12]))))))),
0)</f>
        <v>0</v>
      </c>
      <c r="V10" s="119">
        <f t="array" ref="V10">IFERROR(
(MEDIAN((IF(DATOS_[[Sexo]:[Sexo]]=$B10,IF(DATOS_[[Check Periodo Ref.]:[Check Periodo Ref.]]="Dentro",IF(DATOS_[[Check Equiparado]:[Check Equiparado]]="Sí",IF(DATOS!AQ$5="Sí",(1/DATOS_[[% anualiz]:[% anualiz]]),1)*IF(DATOS!AQ$4="Sí",1/DATOS_[[% normaliz]:[% normaliz]],1)*(DATOS_[Conc.Sal.13]))))))),
0)</f>
        <v>0</v>
      </c>
      <c r="W10" s="119">
        <f t="array" ref="W10">IFERROR(
(MEDIAN((IF(DATOS_[[Sexo]:[Sexo]]=$B10,IF(DATOS_[[Check Periodo Ref.]:[Check Periodo Ref.]]="Dentro",IF(DATOS_[[Check Equiparado]:[Check Equiparado]]="Sí",IF(DATOS!AR$5="Sí",(1/DATOS_[[% anualiz]:[% anualiz]]),1)*IF(DATOS!AR$4="Sí",1/DATOS_[[% normaliz]:[% normaliz]],1)*(DATOS_[Conc.Sal.14]))))))),
0)</f>
        <v>0</v>
      </c>
      <c r="X10" s="119">
        <f t="array" ref="X10">IFERROR(
(MEDIAN((IF(DATOS_[[Sexo]:[Sexo]]=$B10,IF(DATOS_[[Check Periodo Ref.]:[Check Periodo Ref.]]="Dentro",IF(DATOS_[[Check Equiparado]:[Check Equiparado]]="Sí",IF(DATOS!AS$5="Sí",(1/DATOS_[[% anualiz]:[% anualiz]]),1)*IF(DATOS!AS$4="Sí",1/DATOS_[[% normaliz]:[% normaliz]],1)*(DATOS_[Conc.Sal.15]))))))),
0)</f>
        <v>0</v>
      </c>
      <c r="Y10" s="119">
        <f t="array" ref="Y10">IFERROR(
(MEDIAN((IF(DATOS_[[Sexo]:[Sexo]]=$B10,IF(DATOS_[[Check Periodo Ref.]:[Check Periodo Ref.]]="Dentro",IF(DATOS_[[Check Equiparado]:[Check Equiparado]]="Sí",IF(DATOS!AT$5="Sí",(1/DATOS_[[% anualiz]:[% anualiz]]),1)*IF(DATOS!AT$4="Sí",1/DATOS_[[% normaliz]:[% normaliz]],1)*(DATOS_[Conc.Sal.16]))))))),
0)</f>
        <v>0</v>
      </c>
      <c r="Z10" s="119">
        <f t="array" ref="Z10">IFERROR(
(MEDIAN((IF(DATOS_[[Sexo]:[Sexo]]=$B10,IF(DATOS_[[Check Periodo Ref.]:[Check Periodo Ref.]]="Dentro",IF(DATOS_[[Check Equiparado]:[Check Equiparado]]="Sí",IF(DATOS!AU$5="Sí",(1/DATOS_[[% anualiz]:[% anualiz]]),1)*IF(DATOS!AU$4="Sí",1/DATOS_[[% normaliz]:[% normaliz]],1)*(DATOS_[Conc.Sal.17]))))))),
0)</f>
        <v>0</v>
      </c>
      <c r="AA10" s="119">
        <f t="array" ref="AA10">IFERROR(
(MEDIAN((IF(DATOS_[[Sexo]:[Sexo]]=$B10,IF(DATOS_[[Check Periodo Ref.]:[Check Periodo Ref.]]="Dentro",IF(DATOS_[[Check Equiparado]:[Check Equiparado]]="Sí",IF(DATOS!AV$5="Sí",(1/DATOS_[[% anualiz]:[% anualiz]]),1)*IF(DATOS!AV$4="Sí",1/DATOS_[[% normaliz]:[% normaliz]],1)*(DATOS_[Conc.Sal.18]))))))),
0)</f>
        <v>0</v>
      </c>
      <c r="AB10" s="119">
        <f t="array" ref="AB10">IFERROR(
(MEDIAN((IF(DATOS_[[Sexo]:[Sexo]]=$B10,IF(DATOS_[[Check Periodo Ref.]:[Check Periodo Ref.]]="Dentro",IF(DATOS_[[Check Equiparado]:[Check Equiparado]]="Sí",IF(DATOS!AW$5="Sí",(1/DATOS_[[% anualiz]:[% anualiz]]),1)*IF(DATOS!AW$4="Sí",1/DATOS_[[% normaliz]:[% normaliz]],1)*(DATOS_[Conc.Sal.19]))))))),
0)</f>
        <v>0</v>
      </c>
      <c r="AC10" s="119">
        <f t="array" ref="AC10">IFERROR(
(MEDIAN((IF(DATOS_[[Sexo]:[Sexo]]=$B10,IF(DATOS_[[Check Periodo Ref.]:[Check Periodo Ref.]]="Dentro",IF(DATOS_[[Check Equiparado]:[Check Equiparado]]="Sí",IF(DATOS!AX$5="Sí",(1/DATOS_[[% anualiz]:[% anualiz]]),1)*IF(DATOS!AX$4="Sí",1/DATOS_[[% normaliz]:[% normaliz]],1)*(DATOS_[Conc.Sal.20]))))))),
0)</f>
        <v>0</v>
      </c>
      <c r="AD10" s="119">
        <f t="array" ref="AD10">IFERROR(
(MEDIAN((IF(DATOS_[[Sexo]:[Sexo]]=$B10,IF(DATOS_[[Check Periodo Ref.]:[Check Periodo Ref.]]="Dentro",IF(DATOS_[[Check Equiparado]:[Check Equiparado]]="Sí",IF(DATOS!AY$5="Sí",(1/DATOS_[[% anualiz]:[% anualiz]]),1)*IF(DATOS!AY$4="Sí",1/DATOS_[[% normaliz]:[% normaliz]],1)*(DATOS_[Conc.Sal.21]))))))),
0)</f>
        <v>0</v>
      </c>
      <c r="AE10" s="119">
        <f t="array" ref="AE10">IFERROR(
(MEDIAN((IF(DATOS_[[Sexo]:[Sexo]]=$B10,IF(DATOS_[[Check Periodo Ref.]:[Check Periodo Ref.]]="Dentro",IF(DATOS_[[Check Equiparado]:[Check Equiparado]]="Sí",IF(DATOS!AZ$5="Sí",(1/DATOS_[[% anualiz]:[% anualiz]]),1)*IF(DATOS!AZ$4="Sí",1/DATOS_[[% normaliz]:[% normaliz]],1)*(DATOS_[Conc.Sal.22]))))))),
0)</f>
        <v>0</v>
      </c>
      <c r="AF10" s="119">
        <f t="array" ref="AF10">IFERROR(
(MEDIAN((IF(DATOS_[[Sexo]:[Sexo]]=$B10,IF(DATOS_[[Check Periodo Ref.]:[Check Periodo Ref.]]="Dentro",IF(DATOS_[[Check Equiparado]:[Check Equiparado]]="Sí",IF(DATOS!BA$5="Sí",(1/DATOS_[[% anualiz]:[% anualiz]]),1)*IF(DATOS!BA$4="Sí",1/DATOS_[[% normaliz]:[% normaliz]],1)*(DATOS_[Conc.Sal.23]))))))),
0)</f>
        <v>0</v>
      </c>
      <c r="AG10" s="119">
        <f t="array" ref="AG10">IFERROR(
(MEDIAN((IF(DATOS_[[Sexo]:[Sexo]]=$B10,IF(DATOS_[[Check Periodo Ref.]:[Check Periodo Ref.]]="Dentro",IF(DATOS_[[Check Equiparado]:[Check Equiparado]]="Sí",IF(DATOS!BB$5="Sí",(1/DATOS_[[% anualiz]:[% anualiz]]),1)*IF(DATOS!BB$4="Sí",1/DATOS_[[% normaliz]:[% normaliz]],1)*(DATOS_[Conc.Sal.24]))))))),
0)</f>
        <v>0</v>
      </c>
      <c r="AH10" s="119">
        <f t="array" ref="AH10">IFERROR(
(MEDIAN((IF(DATOS_[[Sexo]:[Sexo]]=$B10,IF(DATOS_[[Check Periodo Ref.]:[Check Periodo Ref.]]="Dentro",IF(DATOS_[[Check Equiparado]:[Check Equiparado]]="Sí",IF(DATOS!BC$5="Sí",(1/DATOS_[[% anualiz]:[% anualiz]]),1)*IF(DATOS!BC$4="Sí",1/DATOS_[[% normaliz]:[% normaliz]],1)*(DATOS_[Conc.Sal.25]))))))),
0)</f>
        <v>0</v>
      </c>
      <c r="AI10" s="119">
        <f t="array" ref="AI10">IFERROR(
(MEDIAN((IF(DATOS_[[Sexo]:[Sexo]]=$B10,IF(DATOS_[[Check Periodo Ref.]:[Check Periodo Ref.]]="Dentro",IF(DATOS_[[Check Equiparado]:[Check Equiparado]]="Sí",IF(DATOS!BD$5="Sí",(1/DATOS_[[% anualiz]:[% anualiz]]),1)*IF(DATOS!BD$4="Sí",1/DATOS_[[% normaliz]:[% normaliz]],1)*(DATOS_[Conc.Sal.26]))))))),
0)</f>
        <v>0</v>
      </c>
      <c r="AJ10" s="119">
        <f t="array" ref="AJ10">IFERROR(
(MEDIAN((IF(DATOS_[[Sexo]:[Sexo]]=$B10,IF(DATOS_[[Check Periodo Ref.]:[Check Periodo Ref.]]="Dentro",IF(DATOS_[[Check Equiparado]:[Check Equiparado]]="Sí",IF(DATOS!BE$5="Sí",(1/DATOS_[[% anualiz]:[% anualiz]]),1)*IF(DATOS!BE$4="Sí",1/DATOS_[[% normaliz]:[% normaliz]],1)*(DATOS_[Conc.Sal.27]))))))),
0)</f>
        <v>0</v>
      </c>
      <c r="AK10" s="119">
        <f t="array" ref="AK10">IFERROR(
(MEDIAN((IF(DATOS_[[Sexo]:[Sexo]]=$B10,IF(DATOS_[[Check Periodo Ref.]:[Check Periodo Ref.]]="Dentro",IF(DATOS_[[Check Equiparado]:[Check Equiparado]]="Sí",IF(DATOS!BF$5="Sí",(1/DATOS_[[% anualiz]:[% anualiz]]),1)*IF(DATOS!BF$4="Sí",1/DATOS_[[% normaliz]:[% normaliz]],1)*(DATOS_[Conc.Sal.28]))))))),
0)</f>
        <v>0</v>
      </c>
      <c r="AL10" s="119">
        <f t="array" ref="AL10">IFERROR(
(MEDIAN((IF(DATOS_[[Sexo]:[Sexo]]=$B10,IF(DATOS_[[Check Periodo Ref.]:[Check Periodo Ref.]]="Dentro",IF(DATOS_[[Check Equiparado]:[Check Equiparado]]="Sí",IF(DATOS!BG$5="Sí",(1/DATOS_[[% anualiz]:[% anualiz]]),1)*IF(DATOS!BG$4="Sí",1/DATOS_[[% normaliz]:[% normaliz]],1)*(DATOS_[Conc.Sal.29]))))))),
0)</f>
        <v>0</v>
      </c>
      <c r="AM10" s="119">
        <f t="array" ref="AM10">IFERROR(
(MEDIAN((IF(DATOS_[[Sexo]:[Sexo]]=$B10,IF(DATOS_[[Check Periodo Ref.]:[Check Periodo Ref.]]="Dentro",IF(DATOS_[[Check Equiparado]:[Check Equiparado]]="Sí",IF(DATOS!BH$5="Sí",(1/DATOS_[[% anualiz]:[% anualiz]]),1)*IF(DATOS!BH$4="Sí",1/DATOS_[[% normaliz]:[% normaliz]],1)*(DATOS_[Conc.Sal.30]))))))),
0)</f>
        <v>0</v>
      </c>
      <c r="AN10" s="120">
        <f t="array" ref="AN10">IFERROR(
MEDIAN(IF(DATOS_[Sexo]=$B10,IF(DATOS_[Check Equiparado]="Sí",IF(DATOS_[Check Periodo Ref.]="Dentro",DATOS_[Tot COMPL.SAL Eq],FALSE)))),
0)</f>
        <v>0</v>
      </c>
      <c r="AO10" s="121">
        <f t="array" ref="AO10">IFERROR(
MEDIAN(IF(DATOS_[Sexo]=$B10,IF(DATOS_[Check Equiparado]="Sí",IF(DATOS_[Check Periodo Ref.]="Dentro",DATOS_[TOTAL SALARIO Eq],FALSE)))),
0)</f>
        <v>0</v>
      </c>
      <c r="AP10" s="125">
        <f t="array" ref="AP10">IFERROR(
(MEDIAN((IF(DATOS_[[Sexo]:[Sexo]]=$B10,IF(DATOS_[[Check Periodo Ref.]:[Check Periodo Ref.]]="Dentro",IF(DATOS_[[Check Equiparado]:[Check Equiparado]]="Sí",IF(DATOS!BI$5="Sí",(1/DATOS_[[% anualiz]:[% anualiz]]),1)*IF(DATOS!BI$4="Sí",1/DATOS_[[% normaliz]:[% normaliz]],1)*(DATOS_[C.Extra.01]))))))),
0)</f>
        <v>0</v>
      </c>
      <c r="AQ10" s="125">
        <f t="array" ref="AQ10">IFERROR(
(MEDIAN((IF(DATOS_[[Sexo]:[Sexo]]=$B10,IF(DATOS_[[Check Periodo Ref.]:[Check Periodo Ref.]]="Dentro",IF(DATOS_[[Check Equiparado]:[Check Equiparado]]="Sí",IF(DATOS!BJ$5="Sí",(1/DATOS_[[% anualiz]:[% anualiz]]),1)*IF(DATOS!BJ$4="Sí",1/DATOS_[[% normaliz]:[% normaliz]],1)*(DATOS_[C.Extra.02]))))))),
0)</f>
        <v>0</v>
      </c>
      <c r="AR10" s="125">
        <f t="array" ref="AR10">IFERROR(
(MEDIAN((IF(DATOS_[[Sexo]:[Sexo]]=$B10,IF(DATOS_[[Check Periodo Ref.]:[Check Periodo Ref.]]="Dentro",IF(DATOS_[[Check Equiparado]:[Check Equiparado]]="Sí",IF(DATOS!BK$5="Sí",(1/DATOS_[[% anualiz]:[% anualiz]]),1)*IF(DATOS!BK$4="Sí",1/DATOS_[[% normaliz]:[% normaliz]],1)*(DATOS_[C.Extra.03]))))))),
0)</f>
        <v>0</v>
      </c>
      <c r="AS10" s="125">
        <f t="array" ref="AS10">IFERROR(
(MEDIAN((IF(DATOS_[[Sexo]:[Sexo]]=$B10,IF(DATOS_[[Check Periodo Ref.]:[Check Periodo Ref.]]="Dentro",IF(DATOS_[[Check Equiparado]:[Check Equiparado]]="Sí",IF(DATOS!BL$5="Sí",(1/DATOS_[[% anualiz]:[% anualiz]]),1)*IF(DATOS!BL$4="Sí",1/DATOS_[[% normaliz]:[% normaliz]],1)*(DATOS_[C.Extra.04]))))))),
0)</f>
        <v>0</v>
      </c>
      <c r="AT10" s="125">
        <f t="array" ref="AT10">IFERROR(
(MEDIAN((IF(DATOS_[[Sexo]:[Sexo]]=$B10,IF(DATOS_[[Check Periodo Ref.]:[Check Periodo Ref.]]="Dentro",IF(DATOS_[[Check Equiparado]:[Check Equiparado]]="Sí",IF(DATOS!BM$5="Sí",(1/DATOS_[[% anualiz]:[% anualiz]]),1)*IF(DATOS!BM$4="Sí",1/DATOS_[[% normaliz]:[% normaliz]],1)*(DATOS_[C.Extra.05]))))))),
0)</f>
        <v>0</v>
      </c>
      <c r="AU10" s="123">
        <f t="array" ref="AU10">IFERROR(
MEDIAN(IF(DATOS_[Sexo]=$B10,IF(DATOS_[Check Equiparado]="Sí",IF(DATOS_[Check Periodo Ref.]="Dentro",DATOS_[Tot Extrasalarial Eq],FALSE)))),
0)</f>
        <v>0</v>
      </c>
      <c r="AV10" s="124">
        <f t="array" ref="AV10">IFERROR(
MEDIAN(IF(DATOS_[Sexo]=$B10,IF(DATOS_[Check Equiparado]="Sí",IF(DATOS_[Check Periodo Ref.]="Dentro",DATOS_[TOTAL Retrib Eq],FALSE)))),
0)</f>
        <v>0</v>
      </c>
    </row>
    <row r="11" spans="1:48" x14ac:dyDescent="0.3">
      <c r="B11" s="94" t="s">
        <v>163</v>
      </c>
      <c r="C11" s="40">
        <f t="array" ref="C11">SUM(IF($B11=DATOS_[Sexo],
IF("Dentro"=DATOS_[Check Periodo Ref.],
1/(COUNTIFS(DATOS_[Sexo],$B11,DATOS_[Check Periodo Ref.],"Dentro",DATOS_[id],DATOS_[id])))))</f>
        <v>0</v>
      </c>
      <c r="D11" s="41">
        <f>COUNTIFS(DATOS_[AGRUP. CLAS. PROF.],"&lt;&gt;",DATOS_[Sexo],$B11,DATOS_[Check Periodo Ref.],"Dentro")</f>
        <v>0</v>
      </c>
      <c r="E11" s="41">
        <f>COUNTIFS(DATOS_[AGRUP. CLAS. PROF.],"&lt;&gt;",DATOS_[Sexo],$B11,DATOS_[Check Periodo Ref.],"Dentro",DATOS_[Check Nº SC Norm],"Sí")</f>
        <v>0</v>
      </c>
      <c r="F11" s="41">
        <f>COUNTIFS(DATOS_[AGRUP. CLAS. PROF.],"&lt;&gt;",DATOS_[Sexo],$B11,DATOS_[Check Periodo Ref.],"Dentro",DATOS_[Check Nº SC Anualiz],"Sí")</f>
        <v>0</v>
      </c>
      <c r="G11" s="41">
        <f>COUNTIFS(DATOS_[AGRUP. CLAS. PROF.],"&lt;&gt;",DATOS_[Sexo],$B11,DATOS_[Check Periodo Ref.],"Dentro",DATOS_[Check Nº SC Norm y Anualiz],"Sí")</f>
        <v>0</v>
      </c>
      <c r="H11" s="41">
        <f>COUNTIFS(DATOS_[AGRUP. CLAS. PROF.],"&lt;&gt;",DATOS_[Sexo],$B11,DATOS_[Check Periodo Ref.],"Dentro",DATOS_[Check Equiparación],"Sí")</f>
        <v>0</v>
      </c>
      <c r="I11" s="118">
        <f t="array" ref="I11">IFERROR(
MEDIAN(IF(DATOS_[Sexo]=$B11,IF(DATOS_[Check Equiparado]="Sí",IF(DATOS_[Check Periodo Ref.]="Dentro",DATOS_[SALARIO BASE Eq],FALSE)))),
0)</f>
        <v>0</v>
      </c>
      <c r="J11" s="119">
        <f t="array" ref="J11">IFERROR(
(MEDIAN((IF(DATOS_[[Sexo]:[Sexo]]=$B11,IF(DATOS_[[Check Periodo Ref.]:[Check Periodo Ref.]]="Dentro",IF(DATOS_[[Check Equiparado]:[Check Equiparado]]="Sí",IF(DATOS!AE$5="Sí",(1/DATOS_[[% anualiz]:[% anualiz]]),1)*IF(DATOS!AE$4="Sí",1/DATOS_[[% normaliz]:[% normaliz]],1)*(DATOS_[Conc.Sal.01]))))))),
0)</f>
        <v>0</v>
      </c>
      <c r="K11" s="119">
        <f t="array" ref="K11">IFERROR(
(MEDIAN((IF(DATOS_[[Sexo]:[Sexo]]=$B11,IF(DATOS_[[Check Periodo Ref.]:[Check Periodo Ref.]]="Dentro",IF(DATOS_[[Check Equiparado]:[Check Equiparado]]="Sí",IF(DATOS!AF$5="Sí",(1/DATOS_[[% anualiz]:[% anualiz]]),1)*IF(DATOS!AF$4="Sí",1/DATOS_[[% normaliz]:[% normaliz]],1)*(DATOS_[Conc.Sal.02]))))))),
0)</f>
        <v>0</v>
      </c>
      <c r="L11" s="119">
        <f t="array" ref="L11">IFERROR(
(MEDIAN((IF(DATOS_[[Sexo]:[Sexo]]=$B11,IF(DATOS_[[Check Periodo Ref.]:[Check Periodo Ref.]]="Dentro",IF(DATOS_[[Check Equiparado]:[Check Equiparado]]="Sí",IF(DATOS!AG$5="Sí",(1/DATOS_[[% anualiz]:[% anualiz]]),1)*IF(DATOS!AG$4="Sí",1/DATOS_[[% normaliz]:[% normaliz]],1)*(DATOS_[Conc.Sal.03]))))))),
0)</f>
        <v>0</v>
      </c>
      <c r="M11" s="119">
        <f t="array" ref="M11">IFERROR(
(MEDIAN((IF(DATOS_[[Sexo]:[Sexo]]=$B11,IF(DATOS_[[Check Periodo Ref.]:[Check Periodo Ref.]]="Dentro",IF(DATOS_[[Check Equiparado]:[Check Equiparado]]="Sí",IF(DATOS!AH$5="Sí",(1/DATOS_[[% anualiz]:[% anualiz]]),1)*IF(DATOS!AH$4="Sí",1/DATOS_[[% normaliz]:[% normaliz]],1)*(DATOS_[Conc.Sal.04]))))))),
0)</f>
        <v>0</v>
      </c>
      <c r="N11" s="119">
        <f t="array" ref="N11">IFERROR(
(MEDIAN((IF(DATOS_[[Sexo]:[Sexo]]=$B11,IF(DATOS_[[Check Periodo Ref.]:[Check Periodo Ref.]]="Dentro",IF(DATOS_[[Check Equiparado]:[Check Equiparado]]="Sí",IF(DATOS!AI$5="Sí",(1/DATOS_[[% anualiz]:[% anualiz]]),1)*IF(DATOS!AI$4="Sí",1/DATOS_[[% normaliz]:[% normaliz]],1)*(DATOS_[Conc.Sal.05]))))))),
0)</f>
        <v>0</v>
      </c>
      <c r="O11" s="119">
        <f t="array" ref="O11">IFERROR(
(MEDIAN((IF(DATOS_[[Sexo]:[Sexo]]=$B11,IF(DATOS_[[Check Periodo Ref.]:[Check Periodo Ref.]]="Dentro",IF(DATOS_[[Check Equiparado]:[Check Equiparado]]="Sí",IF(DATOS!AJ$5="Sí",(1/DATOS_[[% anualiz]:[% anualiz]]),1)*IF(DATOS!AJ$4="Sí",1/DATOS_[[% normaliz]:[% normaliz]],1)*(DATOS_[Conc.Sal.06]))))))),
0)</f>
        <v>0</v>
      </c>
      <c r="P11" s="119">
        <f t="array" ref="P11">IFERROR(
(MEDIAN((IF(DATOS_[[Sexo]:[Sexo]]=$B11,IF(DATOS_[[Check Periodo Ref.]:[Check Periodo Ref.]]="Dentro",IF(DATOS_[[Check Equiparado]:[Check Equiparado]]="Sí",IF(DATOS!AK$5="Sí",(1/DATOS_[[% anualiz]:[% anualiz]]),1)*IF(DATOS!AK$4="Sí",1/DATOS_[[% normaliz]:[% normaliz]],1)*(DATOS_[Conc.Sal.07]))))))),
0)</f>
        <v>0</v>
      </c>
      <c r="Q11" s="119">
        <f t="array" ref="Q11">IFERROR(
(MEDIAN((IF(DATOS_[[Sexo]:[Sexo]]=$B11,IF(DATOS_[[Check Periodo Ref.]:[Check Periodo Ref.]]="Dentro",IF(DATOS_[[Check Equiparado]:[Check Equiparado]]="Sí",IF(DATOS!AL$5="Sí",(1/DATOS_[[% anualiz]:[% anualiz]]),1)*IF(DATOS!AL$4="Sí",1/DATOS_[[% normaliz]:[% normaliz]],1)*(DATOS_[Conc.Sal.08]))))))),
0)</f>
        <v>0</v>
      </c>
      <c r="R11" s="119">
        <f t="array" ref="R11">IFERROR(
(MEDIAN((IF(DATOS_[[Sexo]:[Sexo]]=$B11,IF(DATOS_[[Check Periodo Ref.]:[Check Periodo Ref.]]="Dentro",IF(DATOS_[[Check Equiparado]:[Check Equiparado]]="Sí",IF(DATOS!AM$5="Sí",(1/DATOS_[[% anualiz]:[% anualiz]]),1)*IF(DATOS!AM$4="Sí",1/DATOS_[[% normaliz]:[% normaliz]],1)*(DATOS_[Conc.Sal.09]))))))),
0)</f>
        <v>0</v>
      </c>
      <c r="S11" s="119">
        <f t="array" ref="S11">IFERROR(
(MEDIAN((IF(DATOS_[[Sexo]:[Sexo]]=$B11,IF(DATOS_[[Check Periodo Ref.]:[Check Periodo Ref.]]="Dentro",IF(DATOS_[[Check Equiparado]:[Check Equiparado]]="Sí",IF(DATOS!AN$5="Sí",(1/DATOS_[[% anualiz]:[% anualiz]]),1)*IF(DATOS!AN$4="Sí",1/DATOS_[[% normaliz]:[% normaliz]],1)*(DATOS_[Conc.Sal.10]))))))),
0)</f>
        <v>0</v>
      </c>
      <c r="T11" s="119">
        <f t="array" ref="T11">IFERROR(
(MEDIAN((IF(DATOS_[[Sexo]:[Sexo]]=$B11,IF(DATOS_[[Check Periodo Ref.]:[Check Periodo Ref.]]="Dentro",IF(DATOS_[[Check Equiparado]:[Check Equiparado]]="Sí",IF(DATOS!AO$5="Sí",(1/DATOS_[[% anualiz]:[% anualiz]]),1)*IF(DATOS!AO$4="Sí",1/DATOS_[[% normaliz]:[% normaliz]],1)*(DATOS_[Conc.Sal.11]))))))),
0)</f>
        <v>0</v>
      </c>
      <c r="U11" s="119">
        <f t="array" ref="U11">IFERROR(
(MEDIAN((IF(DATOS_[[Sexo]:[Sexo]]=$B11,IF(DATOS_[[Check Periodo Ref.]:[Check Periodo Ref.]]="Dentro",IF(DATOS_[[Check Equiparado]:[Check Equiparado]]="Sí",IF(DATOS!AP$5="Sí",(1/DATOS_[[% anualiz]:[% anualiz]]),1)*IF(DATOS!AP$4="Sí",1/DATOS_[[% normaliz]:[% normaliz]],1)*(DATOS_[Conc.Sal.12]))))))),
0)</f>
        <v>0</v>
      </c>
      <c r="V11" s="119">
        <f t="array" ref="V11">IFERROR(
(MEDIAN((IF(DATOS_[[Sexo]:[Sexo]]=$B11,IF(DATOS_[[Check Periodo Ref.]:[Check Periodo Ref.]]="Dentro",IF(DATOS_[[Check Equiparado]:[Check Equiparado]]="Sí",IF(DATOS!AQ$5="Sí",(1/DATOS_[[% anualiz]:[% anualiz]]),1)*IF(DATOS!AQ$4="Sí",1/DATOS_[[% normaliz]:[% normaliz]],1)*(DATOS_[Conc.Sal.13]))))))),
0)</f>
        <v>0</v>
      </c>
      <c r="W11" s="119">
        <f t="array" ref="W11">IFERROR(
(MEDIAN((IF(DATOS_[[Sexo]:[Sexo]]=$B11,IF(DATOS_[[Check Periodo Ref.]:[Check Periodo Ref.]]="Dentro",IF(DATOS_[[Check Equiparado]:[Check Equiparado]]="Sí",IF(DATOS!AR$5="Sí",(1/DATOS_[[% anualiz]:[% anualiz]]),1)*IF(DATOS!AR$4="Sí",1/DATOS_[[% normaliz]:[% normaliz]],1)*(DATOS_[Conc.Sal.14]))))))),
0)</f>
        <v>0</v>
      </c>
      <c r="X11" s="119">
        <f t="array" ref="X11">IFERROR(
(MEDIAN((IF(DATOS_[[Sexo]:[Sexo]]=$B11,IF(DATOS_[[Check Periodo Ref.]:[Check Periodo Ref.]]="Dentro",IF(DATOS_[[Check Equiparado]:[Check Equiparado]]="Sí",IF(DATOS!AS$5="Sí",(1/DATOS_[[% anualiz]:[% anualiz]]),1)*IF(DATOS!AS$4="Sí",1/DATOS_[[% normaliz]:[% normaliz]],1)*(DATOS_[Conc.Sal.15]))))))),
0)</f>
        <v>0</v>
      </c>
      <c r="Y11" s="119">
        <f t="array" ref="Y11">IFERROR(
(MEDIAN((IF(DATOS_[[Sexo]:[Sexo]]=$B11,IF(DATOS_[[Check Periodo Ref.]:[Check Periodo Ref.]]="Dentro",IF(DATOS_[[Check Equiparado]:[Check Equiparado]]="Sí",IF(DATOS!AT$5="Sí",(1/DATOS_[[% anualiz]:[% anualiz]]),1)*IF(DATOS!AT$4="Sí",1/DATOS_[[% normaliz]:[% normaliz]],1)*(DATOS_[Conc.Sal.16]))))))),
0)</f>
        <v>0</v>
      </c>
      <c r="Z11" s="119">
        <f t="array" ref="Z11">IFERROR(
(MEDIAN((IF(DATOS_[[Sexo]:[Sexo]]=$B11,IF(DATOS_[[Check Periodo Ref.]:[Check Periodo Ref.]]="Dentro",IF(DATOS_[[Check Equiparado]:[Check Equiparado]]="Sí",IF(DATOS!AU$5="Sí",(1/DATOS_[[% anualiz]:[% anualiz]]),1)*IF(DATOS!AU$4="Sí",1/DATOS_[[% normaliz]:[% normaliz]],1)*(DATOS_[Conc.Sal.17]))))))),
0)</f>
        <v>0</v>
      </c>
      <c r="AA11" s="119">
        <f t="array" ref="AA11">IFERROR(
(MEDIAN((IF(DATOS_[[Sexo]:[Sexo]]=$B11,IF(DATOS_[[Check Periodo Ref.]:[Check Periodo Ref.]]="Dentro",IF(DATOS_[[Check Equiparado]:[Check Equiparado]]="Sí",IF(DATOS!AV$5="Sí",(1/DATOS_[[% anualiz]:[% anualiz]]),1)*IF(DATOS!AV$4="Sí",1/DATOS_[[% normaliz]:[% normaliz]],1)*(DATOS_[Conc.Sal.18]))))))),
0)</f>
        <v>0</v>
      </c>
      <c r="AB11" s="119">
        <f t="array" ref="AB11">IFERROR(
(MEDIAN((IF(DATOS_[[Sexo]:[Sexo]]=$B11,IF(DATOS_[[Check Periodo Ref.]:[Check Periodo Ref.]]="Dentro",IF(DATOS_[[Check Equiparado]:[Check Equiparado]]="Sí",IF(DATOS!AW$5="Sí",(1/DATOS_[[% anualiz]:[% anualiz]]),1)*IF(DATOS!AW$4="Sí",1/DATOS_[[% normaliz]:[% normaliz]],1)*(DATOS_[Conc.Sal.19]))))))),
0)</f>
        <v>0</v>
      </c>
      <c r="AC11" s="119">
        <f t="array" ref="AC11">IFERROR(
(MEDIAN((IF(DATOS_[[Sexo]:[Sexo]]=$B11,IF(DATOS_[[Check Periodo Ref.]:[Check Periodo Ref.]]="Dentro",IF(DATOS_[[Check Equiparado]:[Check Equiparado]]="Sí",IF(DATOS!AX$5="Sí",(1/DATOS_[[% anualiz]:[% anualiz]]),1)*IF(DATOS!AX$4="Sí",1/DATOS_[[% normaliz]:[% normaliz]],1)*(DATOS_[Conc.Sal.20]))))))),
0)</f>
        <v>0</v>
      </c>
      <c r="AD11" s="119">
        <f t="array" ref="AD11">IFERROR(
(MEDIAN((IF(DATOS_[[Sexo]:[Sexo]]=$B11,IF(DATOS_[[Check Periodo Ref.]:[Check Periodo Ref.]]="Dentro",IF(DATOS_[[Check Equiparado]:[Check Equiparado]]="Sí",IF(DATOS!AY$5="Sí",(1/DATOS_[[% anualiz]:[% anualiz]]),1)*IF(DATOS!AY$4="Sí",1/DATOS_[[% normaliz]:[% normaliz]],1)*(DATOS_[Conc.Sal.21]))))))),
0)</f>
        <v>0</v>
      </c>
      <c r="AE11" s="119">
        <f t="array" ref="AE11">IFERROR(
(MEDIAN((IF(DATOS_[[Sexo]:[Sexo]]=$B11,IF(DATOS_[[Check Periodo Ref.]:[Check Periodo Ref.]]="Dentro",IF(DATOS_[[Check Equiparado]:[Check Equiparado]]="Sí",IF(DATOS!AZ$5="Sí",(1/DATOS_[[% anualiz]:[% anualiz]]),1)*IF(DATOS!AZ$4="Sí",1/DATOS_[[% normaliz]:[% normaliz]],1)*(DATOS_[Conc.Sal.22]))))))),
0)</f>
        <v>0</v>
      </c>
      <c r="AF11" s="119">
        <f t="array" ref="AF11">IFERROR(
(MEDIAN((IF(DATOS_[[Sexo]:[Sexo]]=$B11,IF(DATOS_[[Check Periodo Ref.]:[Check Periodo Ref.]]="Dentro",IF(DATOS_[[Check Equiparado]:[Check Equiparado]]="Sí",IF(DATOS!BA$5="Sí",(1/DATOS_[[% anualiz]:[% anualiz]]),1)*IF(DATOS!BA$4="Sí",1/DATOS_[[% normaliz]:[% normaliz]],1)*(DATOS_[Conc.Sal.23]))))))),
0)</f>
        <v>0</v>
      </c>
      <c r="AG11" s="119">
        <f t="array" ref="AG11">IFERROR(
(MEDIAN((IF(DATOS_[[Sexo]:[Sexo]]=$B11,IF(DATOS_[[Check Periodo Ref.]:[Check Periodo Ref.]]="Dentro",IF(DATOS_[[Check Equiparado]:[Check Equiparado]]="Sí",IF(DATOS!BB$5="Sí",(1/DATOS_[[% anualiz]:[% anualiz]]),1)*IF(DATOS!BB$4="Sí",1/DATOS_[[% normaliz]:[% normaliz]],1)*(DATOS_[Conc.Sal.24]))))))),
0)</f>
        <v>0</v>
      </c>
      <c r="AH11" s="119">
        <f t="array" ref="AH11">IFERROR(
(MEDIAN((IF(DATOS_[[Sexo]:[Sexo]]=$B11,IF(DATOS_[[Check Periodo Ref.]:[Check Periodo Ref.]]="Dentro",IF(DATOS_[[Check Equiparado]:[Check Equiparado]]="Sí",IF(DATOS!BC$5="Sí",(1/DATOS_[[% anualiz]:[% anualiz]]),1)*IF(DATOS!BC$4="Sí",1/DATOS_[[% normaliz]:[% normaliz]],1)*(DATOS_[Conc.Sal.25]))))))),
0)</f>
        <v>0</v>
      </c>
      <c r="AI11" s="119">
        <f t="array" ref="AI11">IFERROR(
(MEDIAN((IF(DATOS_[[Sexo]:[Sexo]]=$B11,IF(DATOS_[[Check Periodo Ref.]:[Check Periodo Ref.]]="Dentro",IF(DATOS_[[Check Equiparado]:[Check Equiparado]]="Sí",IF(DATOS!BD$5="Sí",(1/DATOS_[[% anualiz]:[% anualiz]]),1)*IF(DATOS!BD$4="Sí",1/DATOS_[[% normaliz]:[% normaliz]],1)*(DATOS_[Conc.Sal.26]))))))),
0)</f>
        <v>0</v>
      </c>
      <c r="AJ11" s="119">
        <f t="array" ref="AJ11">IFERROR(
(MEDIAN((IF(DATOS_[[Sexo]:[Sexo]]=$B11,IF(DATOS_[[Check Periodo Ref.]:[Check Periodo Ref.]]="Dentro",IF(DATOS_[[Check Equiparado]:[Check Equiparado]]="Sí",IF(DATOS!BE$5="Sí",(1/DATOS_[[% anualiz]:[% anualiz]]),1)*IF(DATOS!BE$4="Sí",1/DATOS_[[% normaliz]:[% normaliz]],1)*(DATOS_[Conc.Sal.27]))))))),
0)</f>
        <v>0</v>
      </c>
      <c r="AK11" s="119">
        <f t="array" ref="AK11">IFERROR(
(MEDIAN((IF(DATOS_[[Sexo]:[Sexo]]=$B11,IF(DATOS_[[Check Periodo Ref.]:[Check Periodo Ref.]]="Dentro",IF(DATOS_[[Check Equiparado]:[Check Equiparado]]="Sí",IF(DATOS!BF$5="Sí",(1/DATOS_[[% anualiz]:[% anualiz]]),1)*IF(DATOS!BF$4="Sí",1/DATOS_[[% normaliz]:[% normaliz]],1)*(DATOS_[Conc.Sal.28]))))))),
0)</f>
        <v>0</v>
      </c>
      <c r="AL11" s="119">
        <f t="array" ref="AL11">IFERROR(
(MEDIAN((IF(DATOS_[[Sexo]:[Sexo]]=$B11,IF(DATOS_[[Check Periodo Ref.]:[Check Periodo Ref.]]="Dentro",IF(DATOS_[[Check Equiparado]:[Check Equiparado]]="Sí",IF(DATOS!BG$5="Sí",(1/DATOS_[[% anualiz]:[% anualiz]]),1)*IF(DATOS!BG$4="Sí",1/DATOS_[[% normaliz]:[% normaliz]],1)*(DATOS_[Conc.Sal.29]))))))),
0)</f>
        <v>0</v>
      </c>
      <c r="AM11" s="119">
        <f t="array" ref="AM11">IFERROR(
(MEDIAN((IF(DATOS_[[Sexo]:[Sexo]]=$B11,IF(DATOS_[[Check Periodo Ref.]:[Check Periodo Ref.]]="Dentro",IF(DATOS_[[Check Equiparado]:[Check Equiparado]]="Sí",IF(DATOS!BH$5="Sí",(1/DATOS_[[% anualiz]:[% anualiz]]),1)*IF(DATOS!BH$4="Sí",1/DATOS_[[% normaliz]:[% normaliz]],1)*(DATOS_[Conc.Sal.30]))))))),
0)</f>
        <v>0</v>
      </c>
      <c r="AN11" s="120">
        <f t="array" ref="AN11">IFERROR(
MEDIAN(IF(DATOS_[Sexo]=$B11,IF(DATOS_[Check Equiparado]="Sí",IF(DATOS_[Check Periodo Ref.]="Dentro",DATOS_[Tot COMPL.SAL Eq],FALSE)))),
0)</f>
        <v>0</v>
      </c>
      <c r="AO11" s="121">
        <f t="array" ref="AO11">IFERROR(
MEDIAN(IF(DATOS_[Sexo]=$B11,IF(DATOS_[Check Equiparado]="Sí",IF(DATOS_[Check Periodo Ref.]="Dentro",DATOS_[TOTAL SALARIO Eq],FALSE)))),
0)</f>
        <v>0</v>
      </c>
      <c r="AP11" s="125">
        <f t="array" ref="AP11">IFERROR(
(MEDIAN((IF(DATOS_[[Sexo]:[Sexo]]=$B11,IF(DATOS_[[Check Periodo Ref.]:[Check Periodo Ref.]]="Dentro",IF(DATOS_[[Check Equiparado]:[Check Equiparado]]="Sí",IF(DATOS!BI$5="Sí",(1/DATOS_[[% anualiz]:[% anualiz]]),1)*IF(DATOS!BI$4="Sí",1/DATOS_[[% normaliz]:[% normaliz]],1)*(DATOS_[C.Extra.01]))))))),
0)</f>
        <v>0</v>
      </c>
      <c r="AQ11" s="125">
        <f t="array" ref="AQ11">IFERROR(
(MEDIAN((IF(DATOS_[[Sexo]:[Sexo]]=$B11,IF(DATOS_[[Check Periodo Ref.]:[Check Periodo Ref.]]="Dentro",IF(DATOS_[[Check Equiparado]:[Check Equiparado]]="Sí",IF(DATOS!BJ$5="Sí",(1/DATOS_[[% anualiz]:[% anualiz]]),1)*IF(DATOS!BJ$4="Sí",1/DATOS_[[% normaliz]:[% normaliz]],1)*(DATOS_[C.Extra.02]))))))),
0)</f>
        <v>0</v>
      </c>
      <c r="AR11" s="125">
        <f t="array" ref="AR11">IFERROR(
(MEDIAN((IF(DATOS_[[Sexo]:[Sexo]]=$B11,IF(DATOS_[[Check Periodo Ref.]:[Check Periodo Ref.]]="Dentro",IF(DATOS_[[Check Equiparado]:[Check Equiparado]]="Sí",IF(DATOS!BK$5="Sí",(1/DATOS_[[% anualiz]:[% anualiz]]),1)*IF(DATOS!BK$4="Sí",1/DATOS_[[% normaliz]:[% normaliz]],1)*(DATOS_[C.Extra.03]))))))),
0)</f>
        <v>0</v>
      </c>
      <c r="AS11" s="125">
        <f t="array" ref="AS11">IFERROR(
(MEDIAN((IF(DATOS_[[Sexo]:[Sexo]]=$B11,IF(DATOS_[[Check Periodo Ref.]:[Check Periodo Ref.]]="Dentro",IF(DATOS_[[Check Equiparado]:[Check Equiparado]]="Sí",IF(DATOS!BL$5="Sí",(1/DATOS_[[% anualiz]:[% anualiz]]),1)*IF(DATOS!BL$4="Sí",1/DATOS_[[% normaliz]:[% normaliz]],1)*(DATOS_[C.Extra.04]))))))),
0)</f>
        <v>0</v>
      </c>
      <c r="AT11" s="125">
        <f t="array" ref="AT11">IFERROR(
(MEDIAN((IF(DATOS_[[Sexo]:[Sexo]]=$B11,IF(DATOS_[[Check Periodo Ref.]:[Check Periodo Ref.]]="Dentro",IF(DATOS_[[Check Equiparado]:[Check Equiparado]]="Sí",IF(DATOS!BM$5="Sí",(1/DATOS_[[% anualiz]:[% anualiz]]),1)*IF(DATOS!BM$4="Sí",1/DATOS_[[% normaliz]:[% normaliz]],1)*(DATOS_[C.Extra.05]))))))),
0)</f>
        <v>0</v>
      </c>
      <c r="AU11" s="123">
        <f t="array" ref="AU11">IFERROR(
MEDIAN(IF(DATOS_[Sexo]=$B11,IF(DATOS_[Check Equiparado]="Sí",IF(DATOS_[Check Periodo Ref.]="Dentro",DATOS_[Tot Extrasalarial Eq],FALSE)))),
0)</f>
        <v>0</v>
      </c>
      <c r="AV11" s="124">
        <f t="array" ref="AV11">IFERROR(
MEDIAN(IF(DATOS_[Sexo]=$B11,IF(DATOS_[Check Equiparado]="Sí",IF(DATOS_[Check Periodo Ref.]="Dentro",DATOS_[TOTAL Retrib Eq],FALSE)))),
0)</f>
        <v>0</v>
      </c>
    </row>
    <row r="12" spans="1:48" x14ac:dyDescent="0.3">
      <c r="D12" s="95"/>
      <c r="E12" s="95"/>
      <c r="F12" s="95"/>
      <c r="G12" s="95"/>
      <c r="H12" s="95"/>
      <c r="N12" s="96"/>
      <c r="O12" s="97"/>
      <c r="P12" s="97"/>
      <c r="Q12" s="97"/>
      <c r="R12" s="97"/>
      <c r="S12" s="97"/>
      <c r="T12" s="97"/>
      <c r="U12" s="97"/>
      <c r="V12" s="97"/>
      <c r="W12" s="97"/>
      <c r="X12" s="97"/>
      <c r="Y12" s="97"/>
      <c r="Z12" s="96"/>
      <c r="AA12" s="96"/>
      <c r="AB12" s="96"/>
      <c r="AC12" s="96"/>
      <c r="AD12" s="96"/>
      <c r="AE12" s="96"/>
      <c r="AF12" s="96"/>
      <c r="AG12" s="96"/>
      <c r="AH12" s="96"/>
      <c r="AI12" s="96"/>
      <c r="AJ12" s="96"/>
      <c r="AK12" s="96"/>
      <c r="AL12" s="96"/>
      <c r="AM12" s="96"/>
      <c r="AP12" s="97"/>
      <c r="AQ12" s="97"/>
      <c r="AR12" s="97"/>
      <c r="AS12" s="97"/>
      <c r="AT12" s="97"/>
    </row>
    <row r="13" spans="1:48" x14ac:dyDescent="0.3">
      <c r="D13" s="95"/>
      <c r="E13" s="95"/>
      <c r="F13" s="95"/>
      <c r="G13" s="95"/>
      <c r="H13" s="95"/>
      <c r="N13" s="96"/>
      <c r="O13" s="97"/>
      <c r="P13" s="97"/>
      <c r="Q13" s="97"/>
      <c r="R13" s="97"/>
      <c r="S13" s="97"/>
      <c r="T13" s="97"/>
      <c r="U13" s="97"/>
      <c r="V13" s="97"/>
      <c r="W13" s="97"/>
      <c r="X13" s="97"/>
      <c r="Y13" s="97"/>
      <c r="Z13" s="96"/>
      <c r="AA13" s="96"/>
      <c r="AB13" s="96"/>
      <c r="AC13" s="96"/>
      <c r="AD13" s="96"/>
      <c r="AE13" s="96"/>
      <c r="AF13" s="96"/>
      <c r="AG13" s="96"/>
      <c r="AH13" s="96"/>
      <c r="AI13" s="96"/>
      <c r="AJ13" s="96"/>
      <c r="AK13" s="96"/>
      <c r="AL13" s="96"/>
      <c r="AM13" s="96"/>
      <c r="AP13" s="97"/>
      <c r="AQ13" s="97"/>
      <c r="AR13" s="97"/>
      <c r="AS13" s="97"/>
      <c r="AT13" s="97"/>
    </row>
    <row r="14" spans="1:48" s="93" customFormat="1" ht="46.15" customHeight="1" x14ac:dyDescent="0.25">
      <c r="B14" s="86"/>
      <c r="C14" s="86" t="s">
        <v>225</v>
      </c>
      <c r="D14" s="86" t="s">
        <v>220</v>
      </c>
      <c r="E14" s="86" t="s">
        <v>293</v>
      </c>
      <c r="F14" s="86" t="s">
        <v>291</v>
      </c>
      <c r="G14" s="86" t="s">
        <v>292</v>
      </c>
      <c r="H14" s="86" t="s">
        <v>224</v>
      </c>
      <c r="I14" s="153" t="s">
        <v>217</v>
      </c>
      <c r="J14" s="87" t="str">
        <f>+J8</f>
        <v>[ocultar]</v>
      </c>
      <c r="K14" s="87" t="str">
        <f t="shared" ref="K14:AM14" si="3">+K8</f>
        <v>[ocultar]</v>
      </c>
      <c r="L14" s="87" t="str">
        <f t="shared" si="3"/>
        <v>[ocultar]</v>
      </c>
      <c r="M14" s="87" t="str">
        <f t="shared" si="3"/>
        <v>[ocultar]</v>
      </c>
      <c r="N14" s="87" t="str">
        <f t="shared" si="3"/>
        <v>[ocultar]</v>
      </c>
      <c r="O14" s="87" t="str">
        <f t="shared" si="3"/>
        <v>[ocultar]</v>
      </c>
      <c r="P14" s="87" t="str">
        <f t="shared" si="3"/>
        <v>[ocultar]</v>
      </c>
      <c r="Q14" s="87" t="str">
        <f t="shared" si="3"/>
        <v>[ocultar]</v>
      </c>
      <c r="R14" s="87" t="str">
        <f t="shared" si="3"/>
        <v>[ocultar]</v>
      </c>
      <c r="S14" s="87" t="str">
        <f t="shared" si="3"/>
        <v>[ocultar]</v>
      </c>
      <c r="T14" s="87" t="str">
        <f t="shared" si="3"/>
        <v>[ocultar]</v>
      </c>
      <c r="U14" s="87" t="str">
        <f t="shared" si="3"/>
        <v>[ocultar]</v>
      </c>
      <c r="V14" s="87" t="str">
        <f t="shared" si="3"/>
        <v>[ocultar]</v>
      </c>
      <c r="W14" s="87" t="str">
        <f t="shared" si="3"/>
        <v>[ocultar]</v>
      </c>
      <c r="X14" s="87" t="str">
        <f t="shared" si="3"/>
        <v>[ocultar]</v>
      </c>
      <c r="Y14" s="87" t="str">
        <f t="shared" si="3"/>
        <v>[ocultar]</v>
      </c>
      <c r="Z14" s="87" t="str">
        <f t="shared" si="3"/>
        <v>[ocultar]</v>
      </c>
      <c r="AA14" s="87" t="str">
        <f t="shared" si="3"/>
        <v>[ocultar]</v>
      </c>
      <c r="AB14" s="87" t="str">
        <f t="shared" si="3"/>
        <v>[ocultar]</v>
      </c>
      <c r="AC14" s="87" t="str">
        <f t="shared" si="3"/>
        <v>[ocultar]</v>
      </c>
      <c r="AD14" s="87" t="str">
        <f t="shared" si="3"/>
        <v>[ocultar]</v>
      </c>
      <c r="AE14" s="87" t="str">
        <f t="shared" si="3"/>
        <v>[ocultar]</v>
      </c>
      <c r="AF14" s="87" t="str">
        <f t="shared" si="3"/>
        <v>[ocultar]</v>
      </c>
      <c r="AG14" s="87" t="str">
        <f t="shared" si="3"/>
        <v>[ocultar]</v>
      </c>
      <c r="AH14" s="87" t="str">
        <f t="shared" si="3"/>
        <v>[ocultar]</v>
      </c>
      <c r="AI14" s="87" t="str">
        <f t="shared" si="3"/>
        <v>[ocultar]</v>
      </c>
      <c r="AJ14" s="87" t="str">
        <f t="shared" si="3"/>
        <v>[ocultar]</v>
      </c>
      <c r="AK14" s="87" t="str">
        <f t="shared" si="3"/>
        <v>[ocultar]</v>
      </c>
      <c r="AL14" s="87" t="str">
        <f t="shared" si="3"/>
        <v>[ocultar]</v>
      </c>
      <c r="AM14" s="87" t="str">
        <f t="shared" si="3"/>
        <v>[ocultar]</v>
      </c>
      <c r="AN14" s="88" t="s">
        <v>218</v>
      </c>
      <c r="AO14" s="89" t="s">
        <v>211</v>
      </c>
      <c r="AP14" s="90" t="str">
        <f>+AP8</f>
        <v>[ocultar]</v>
      </c>
      <c r="AQ14" s="90" t="str">
        <f t="shared" ref="AQ14:AT14" si="4">+AQ8</f>
        <v>[ocultar]</v>
      </c>
      <c r="AR14" s="90" t="str">
        <f t="shared" si="4"/>
        <v>[ocultar]</v>
      </c>
      <c r="AS14" s="90" t="str">
        <f t="shared" si="4"/>
        <v>[ocultar]</v>
      </c>
      <c r="AT14" s="90" t="str">
        <f t="shared" si="4"/>
        <v>[ocultar]</v>
      </c>
      <c r="AU14" s="91" t="s">
        <v>219</v>
      </c>
      <c r="AV14" s="92" t="s">
        <v>212</v>
      </c>
    </row>
    <row r="15" spans="1:48" ht="17.25" thickBot="1" x14ac:dyDescent="0.35">
      <c r="A15" s="48" t="str">
        <f>+A16</f>
        <v>[ocultar]</v>
      </c>
      <c r="B15" s="98" t="s">
        <v>298</v>
      </c>
      <c r="C15" s="117"/>
      <c r="D15" s="47"/>
      <c r="E15" s="47"/>
      <c r="F15" s="47"/>
      <c r="G15" s="47"/>
      <c r="H15" s="47"/>
      <c r="I15" s="127" t="str">
        <f t="shared" ref="I15" si="5">IFERROR((I16-I17)/I16,"")</f>
        <v/>
      </c>
      <c r="J15" s="131" t="str">
        <f>IFERROR((J16-J17)/J16,"")</f>
        <v/>
      </c>
      <c r="K15" s="131" t="str">
        <f t="shared" ref="K15:AV15" si="6">IFERROR((K16-K17)/K16,"")</f>
        <v/>
      </c>
      <c r="L15" s="131" t="str">
        <f t="shared" si="6"/>
        <v/>
      </c>
      <c r="M15" s="131" t="str">
        <f t="shared" si="6"/>
        <v/>
      </c>
      <c r="N15" s="131" t="str">
        <f t="shared" si="6"/>
        <v/>
      </c>
      <c r="O15" s="131" t="str">
        <f t="shared" si="6"/>
        <v/>
      </c>
      <c r="P15" s="131" t="str">
        <f t="shared" si="6"/>
        <v/>
      </c>
      <c r="Q15" s="131" t="str">
        <f t="shared" si="6"/>
        <v/>
      </c>
      <c r="R15" s="131" t="str">
        <f t="shared" si="6"/>
        <v/>
      </c>
      <c r="S15" s="131" t="str">
        <f t="shared" si="6"/>
        <v/>
      </c>
      <c r="T15" s="131" t="str">
        <f t="shared" si="6"/>
        <v/>
      </c>
      <c r="U15" s="131" t="str">
        <f t="shared" si="6"/>
        <v/>
      </c>
      <c r="V15" s="131" t="str">
        <f t="shared" si="6"/>
        <v/>
      </c>
      <c r="W15" s="131" t="str">
        <f t="shared" si="6"/>
        <v/>
      </c>
      <c r="X15" s="131" t="str">
        <f t="shared" si="6"/>
        <v/>
      </c>
      <c r="Y15" s="131" t="str">
        <f t="shared" si="6"/>
        <v/>
      </c>
      <c r="Z15" s="130" t="str">
        <f t="shared" si="6"/>
        <v/>
      </c>
      <c r="AA15" s="130" t="str">
        <f t="shared" si="6"/>
        <v/>
      </c>
      <c r="AB15" s="130" t="str">
        <f t="shared" si="6"/>
        <v/>
      </c>
      <c r="AC15" s="130" t="str">
        <f t="shared" si="6"/>
        <v/>
      </c>
      <c r="AD15" s="130" t="str">
        <f t="shared" si="6"/>
        <v/>
      </c>
      <c r="AE15" s="130" t="str">
        <f t="shared" si="6"/>
        <v/>
      </c>
      <c r="AF15" s="130" t="str">
        <f t="shared" si="6"/>
        <v/>
      </c>
      <c r="AG15" s="130" t="str">
        <f t="shared" si="6"/>
        <v/>
      </c>
      <c r="AH15" s="130" t="str">
        <f t="shared" si="6"/>
        <v/>
      </c>
      <c r="AI15" s="130" t="str">
        <f t="shared" si="6"/>
        <v/>
      </c>
      <c r="AJ15" s="130" t="str">
        <f t="shared" si="6"/>
        <v/>
      </c>
      <c r="AK15" s="130" t="str">
        <f t="shared" si="6"/>
        <v/>
      </c>
      <c r="AL15" s="130" t="str">
        <f t="shared" si="6"/>
        <v/>
      </c>
      <c r="AM15" s="130" t="str">
        <f t="shared" si="6"/>
        <v/>
      </c>
      <c r="AN15" s="132" t="str">
        <f t="shared" si="6"/>
        <v/>
      </c>
      <c r="AO15" s="136" t="str">
        <f t="shared" si="6"/>
        <v/>
      </c>
      <c r="AP15" s="133" t="str">
        <f t="shared" si="6"/>
        <v/>
      </c>
      <c r="AQ15" s="133" t="str">
        <f t="shared" si="6"/>
        <v/>
      </c>
      <c r="AR15" s="133" t="str">
        <f t="shared" si="6"/>
        <v/>
      </c>
      <c r="AS15" s="133" t="str">
        <f t="shared" si="6"/>
        <v/>
      </c>
      <c r="AT15" s="133" t="str">
        <f t="shared" si="6"/>
        <v/>
      </c>
      <c r="AU15" s="134" t="str">
        <f t="shared" si="6"/>
        <v/>
      </c>
      <c r="AV15" s="135" t="str">
        <f t="shared" si="6"/>
        <v/>
      </c>
    </row>
    <row r="16" spans="1:48" x14ac:dyDescent="0.3">
      <c r="A16" s="48" t="str">
        <f>+IF(C16+C17=0,"[ocultar]","")</f>
        <v>[ocultar]</v>
      </c>
      <c r="B16" s="94" t="s">
        <v>162</v>
      </c>
      <c r="C16" s="40">
        <f t="array" ref="C16">SUM(IF($B16=DATOS_[Sexo],
IF($B15=DATOS_[AGRUP. CLAS. PROF.],
IF("Dentro"=DATOS_[Check Periodo Ref.],
1/(COUNTIFS(DATOS_[Sexo],$B16,DATOS_[AGRUP. CLAS. PROF.],$B15,DATOS_[Check Periodo Ref.],"Dentro",DATOS_[id],DATOS_[id]))))))</f>
        <v>0</v>
      </c>
      <c r="D16" s="41">
        <f>COUNTIFS(DATOS_[AGRUP. CLAS. PROF.],$B15,DATOS_[Sexo],$B16,DATOS_[Check Periodo Ref.],"Dentro")</f>
        <v>0</v>
      </c>
      <c r="E16" s="41">
        <f>COUNTIFS(DATOS_[AGRUP. CLAS. PROF.],$B15,DATOS_[Sexo],$B16,DATOS_[Check Periodo Ref.],"Dentro",DATOS_[Check Nº SC Norm],"Sí")</f>
        <v>0</v>
      </c>
      <c r="F16" s="41">
        <f>COUNTIFS(DATOS_[AGRUP. CLAS. PROF.],$B15,DATOS_[Sexo],$B16,DATOS_[Check Periodo Ref.],"Dentro",DATOS_[Check Nº SC Anualiz],"Sí")</f>
        <v>0</v>
      </c>
      <c r="G16" s="41">
        <f>COUNTIFS(DATOS_[AGRUP. CLAS. PROF.],$B15,DATOS_[Sexo],$B16,DATOS_[Check Periodo Ref.],"Dentro",DATOS_[Check Nº SC Norm y Anualiz],"Sí")</f>
        <v>0</v>
      </c>
      <c r="H16" s="41">
        <f>COUNTIFS(DATOS_[AGRUP. CLAS. PROF.],$B15,DATOS_[Sexo],$B16,DATOS_[Check Periodo Ref.],"Dentro",DATOS_[Check Equiparación],"Sí")</f>
        <v>0</v>
      </c>
      <c r="I16" s="118">
        <f t="array" ref="I16">IFERROR(
MEDIAN(IF(DATOS_[Sexo]=$B16,IF(DATOS_[[AGRUP. CLAS. PROF.]:[AGRUP. CLAS. PROF.]]=$B15,IF(DATOS_[Check Equiparado]="Sí",IF(DATOS_[Check Periodo Ref.]="Dentro",DATOS_[SALARIO BASE Eq],FALSE))))),
0)</f>
        <v>0</v>
      </c>
      <c r="J16" s="119">
        <f t="array" ref="J16">IFERROR(
(MEDIAN((IF(DATOS_[[Sexo]:[Sexo]]=$B16,IF(DATOS_[[AGRUP. CLAS. PROF.]:[AGRUP. CLAS. PROF.]]=$B15,IF(DATOS_[[Check Periodo Ref.]:[Check Periodo Ref.]]="Dentro",IF(DATOS_[[Check Equiparado]:[Check Equiparado]]="Sí",IF(DATOS!AE$5="Sí",(1/DATOS_[[% anualiz]:[% anualiz]]),1)*IF(DATOS!AE$4="Sí",1/DATOS_[[% normaliz]:[% normaliz]],1)*(DATOS_[Conc.Sal.01])))))))),
0)</f>
        <v>0</v>
      </c>
      <c r="K16" s="119">
        <f t="array" ref="K16">IFERROR(
(MEDIAN((IF(DATOS_[[Sexo]:[Sexo]]=$B16,IF(DATOS_[[AGRUP. CLAS. PROF.]:[AGRUP. CLAS. PROF.]]=$B15,IF(DATOS_[[Check Periodo Ref.]:[Check Periodo Ref.]]="Dentro",IF(DATOS_[[Check Equiparado]:[Check Equiparado]]="Sí",IF(DATOS!AF$5="Sí",(1/DATOS_[[% anualiz]:[% anualiz]]),1)*IF(DATOS!AF$4="Sí",1/DATOS_[[% normaliz]:[% normaliz]],1)*(DATOS_[Conc.Sal.02])))))))),
0)</f>
        <v>0</v>
      </c>
      <c r="L16" s="119">
        <f t="array" ref="L16">IFERROR(
(MEDIAN((IF(DATOS_[[Sexo]:[Sexo]]=$B16,IF(DATOS_[[AGRUP. CLAS. PROF.]:[AGRUP. CLAS. PROF.]]=$B15,IF(DATOS_[[Check Periodo Ref.]:[Check Periodo Ref.]]="Dentro",IF(DATOS_[[Check Equiparado]:[Check Equiparado]]="Sí",IF(DATOS!AG$5="Sí",(1/DATOS_[[% anualiz]:[% anualiz]]),1)*IF(DATOS!AG$4="Sí",1/DATOS_[[% normaliz]:[% normaliz]],1)*(DATOS_[Conc.Sal.03])))))))),
0)</f>
        <v>0</v>
      </c>
      <c r="M16" s="119">
        <f t="array" ref="M16">IFERROR(
(MEDIAN((IF(DATOS_[[Sexo]:[Sexo]]=$B16,IF(DATOS_[[AGRUP. CLAS. PROF.]:[AGRUP. CLAS. PROF.]]=$B15,IF(DATOS_[[Check Periodo Ref.]:[Check Periodo Ref.]]="Dentro",IF(DATOS_[[Check Equiparado]:[Check Equiparado]]="Sí",IF(DATOS!AH$5="Sí",(1/DATOS_[[% anualiz]:[% anualiz]]),1)*IF(DATOS!AH$4="Sí",1/DATOS_[[% normaliz]:[% normaliz]],1)*(DATOS_[Conc.Sal.04])))))))),
0)</f>
        <v>0</v>
      </c>
      <c r="N16" s="119">
        <f t="array" ref="N16">IFERROR(
(MEDIAN((IF(DATOS_[[Sexo]:[Sexo]]=$B16,IF(DATOS_[[AGRUP. CLAS. PROF.]:[AGRUP. CLAS. PROF.]]=$B15,IF(DATOS_[[Check Periodo Ref.]:[Check Periodo Ref.]]="Dentro",IF(DATOS_[[Check Equiparado]:[Check Equiparado]]="Sí",IF(DATOS!AI$5="Sí",(1/DATOS_[[% anualiz]:[% anualiz]]),1)*IF(DATOS!AI$4="Sí",1/DATOS_[[% normaliz]:[% normaliz]],1)*(DATOS_[Conc.Sal.05])))))))),
0)</f>
        <v>0</v>
      </c>
      <c r="O16" s="119">
        <f t="array" ref="O16">IFERROR(
(MEDIAN((IF(DATOS_[[Sexo]:[Sexo]]=$B16,IF(DATOS_[[AGRUP. CLAS. PROF.]:[AGRUP. CLAS. PROF.]]=$B15,IF(DATOS_[[Check Periodo Ref.]:[Check Periodo Ref.]]="Dentro",IF(DATOS_[[Check Equiparado]:[Check Equiparado]]="Sí",IF(DATOS!AJ$5="Sí",(1/DATOS_[[% anualiz]:[% anualiz]]),1)*IF(DATOS!AJ$4="Sí",1/DATOS_[[% normaliz]:[% normaliz]],1)*(DATOS_[Conc.Sal.06])))))))),
0)</f>
        <v>0</v>
      </c>
      <c r="P16" s="119">
        <f t="array" ref="P16">IFERROR(
(MEDIAN((IF(DATOS_[[Sexo]:[Sexo]]=$B16,IF(DATOS_[[AGRUP. CLAS. PROF.]:[AGRUP. CLAS. PROF.]]=$B15,IF(DATOS_[[Check Periodo Ref.]:[Check Periodo Ref.]]="Dentro",IF(DATOS_[[Check Equiparado]:[Check Equiparado]]="Sí",IF(DATOS!AK$5="Sí",(1/DATOS_[[% anualiz]:[% anualiz]]),1)*IF(DATOS!AK$4="Sí",1/DATOS_[[% normaliz]:[% normaliz]],1)*(DATOS_[Conc.Sal.07])))))))),
0)</f>
        <v>0</v>
      </c>
      <c r="Q16" s="119">
        <f t="array" ref="Q16">IFERROR(
(MEDIAN((IF(DATOS_[[Sexo]:[Sexo]]=$B16,IF(DATOS_[[AGRUP. CLAS. PROF.]:[AGRUP. CLAS. PROF.]]=$B15,IF(DATOS_[[Check Periodo Ref.]:[Check Periodo Ref.]]="Dentro",IF(DATOS_[[Check Equiparado]:[Check Equiparado]]="Sí",IF(DATOS!AL$5="Sí",(1/DATOS_[[% anualiz]:[% anualiz]]),1)*IF(DATOS!AL$4="Sí",1/DATOS_[[% normaliz]:[% normaliz]],1)*(DATOS_[Conc.Sal.08])))))))),
0)</f>
        <v>0</v>
      </c>
      <c r="R16" s="119">
        <f t="array" ref="R16">IFERROR(
(MEDIAN((IF(DATOS_[[Sexo]:[Sexo]]=$B16,IF(DATOS_[[AGRUP. CLAS. PROF.]:[AGRUP. CLAS. PROF.]]=$B15,IF(DATOS_[[Check Periodo Ref.]:[Check Periodo Ref.]]="Dentro",IF(DATOS_[[Check Equiparado]:[Check Equiparado]]="Sí",IF(DATOS!AM$5="Sí",(1/DATOS_[[% anualiz]:[% anualiz]]),1)*IF(DATOS!AM$4="Sí",1/DATOS_[[% normaliz]:[% normaliz]],1)*(DATOS_[Conc.Sal.09])))))))),
0)</f>
        <v>0</v>
      </c>
      <c r="S16" s="119">
        <f t="array" ref="S16">IFERROR(
(MEDIAN((IF(DATOS_[[Sexo]:[Sexo]]=$B16,IF(DATOS_[[AGRUP. CLAS. PROF.]:[AGRUP. CLAS. PROF.]]=$B15,IF(DATOS_[[Check Periodo Ref.]:[Check Periodo Ref.]]="Dentro",IF(DATOS_[[Check Equiparado]:[Check Equiparado]]="Sí",IF(DATOS!AN$5="Sí",(1/DATOS_[[% anualiz]:[% anualiz]]),1)*IF(DATOS!AN$4="Sí",1/DATOS_[[% normaliz]:[% normaliz]],1)*(DATOS_[Conc.Sal.10])))))))),
0)</f>
        <v>0</v>
      </c>
      <c r="T16" s="119">
        <f t="array" ref="T16">IFERROR(
(MEDIAN((IF(DATOS_[[Sexo]:[Sexo]]=$B16,IF(DATOS_[[AGRUP. CLAS. PROF.]:[AGRUP. CLAS. PROF.]]=$B15,IF(DATOS_[[Check Periodo Ref.]:[Check Periodo Ref.]]="Dentro",IF(DATOS_[[Check Equiparado]:[Check Equiparado]]="Sí",IF(DATOS!AO$5="Sí",(1/DATOS_[[% anualiz]:[% anualiz]]),1)*IF(DATOS!AO$4="Sí",1/DATOS_[[% normaliz]:[% normaliz]],1)*(DATOS_[Conc.Sal.11])))))))),
0)</f>
        <v>0</v>
      </c>
      <c r="U16" s="119">
        <f t="array" ref="U16">IFERROR(
(MEDIAN((IF(DATOS_[[Sexo]:[Sexo]]=$B16,IF(DATOS_[[AGRUP. CLAS. PROF.]:[AGRUP. CLAS. PROF.]]=$B15,IF(DATOS_[[Check Periodo Ref.]:[Check Periodo Ref.]]="Dentro",IF(DATOS_[[Check Equiparado]:[Check Equiparado]]="Sí",IF(DATOS!AP$5="Sí",(1/DATOS_[[% anualiz]:[% anualiz]]),1)*IF(DATOS!AP$4="Sí",1/DATOS_[[% normaliz]:[% normaliz]],1)*(DATOS_[Conc.Sal.12])))))))),
0)</f>
        <v>0</v>
      </c>
      <c r="V16" s="119">
        <f t="array" ref="V16">IFERROR(
(MEDIAN((IF(DATOS_[[Sexo]:[Sexo]]=$B16,IF(DATOS_[[AGRUP. CLAS. PROF.]:[AGRUP. CLAS. PROF.]]=$B15,IF(DATOS_[[Check Periodo Ref.]:[Check Periodo Ref.]]="Dentro",IF(DATOS_[[Check Equiparado]:[Check Equiparado]]="Sí",IF(DATOS!AQ$5="Sí",(1/DATOS_[[% anualiz]:[% anualiz]]),1)*IF(DATOS!AQ$4="Sí",1/DATOS_[[% normaliz]:[% normaliz]],1)*(DATOS_[Conc.Sal.13])))))))),
0)</f>
        <v>0</v>
      </c>
      <c r="W16" s="119">
        <f t="array" ref="W16">IFERROR(
(MEDIAN((IF(DATOS_[[Sexo]:[Sexo]]=$B16,IF(DATOS_[[AGRUP. CLAS. PROF.]:[AGRUP. CLAS. PROF.]]=$B15,IF(DATOS_[[Check Periodo Ref.]:[Check Periodo Ref.]]="Dentro",IF(DATOS_[[Check Equiparado]:[Check Equiparado]]="Sí",IF(DATOS!AR$5="Sí",(1/DATOS_[[% anualiz]:[% anualiz]]),1)*IF(DATOS!AR$4="Sí",1/DATOS_[[% normaliz]:[% normaliz]],1)*(DATOS_[Conc.Sal.14])))))))),
0)</f>
        <v>0</v>
      </c>
      <c r="X16" s="119">
        <f t="array" ref="X16">IFERROR(
(MEDIAN((IF(DATOS_[[Sexo]:[Sexo]]=$B16,IF(DATOS_[[AGRUP. CLAS. PROF.]:[AGRUP. CLAS. PROF.]]=$B15,IF(DATOS_[[Check Periodo Ref.]:[Check Periodo Ref.]]="Dentro",IF(DATOS_[[Check Equiparado]:[Check Equiparado]]="Sí",IF(DATOS!AS$5="Sí",(1/DATOS_[[% anualiz]:[% anualiz]]),1)*IF(DATOS!AS$4="Sí",1/DATOS_[[% normaliz]:[% normaliz]],1)*(DATOS_[Conc.Sal.15])))))))),
0)</f>
        <v>0</v>
      </c>
      <c r="Y16" s="119">
        <f t="array" ref="Y16">IFERROR(
(MEDIAN((IF(DATOS_[[Sexo]:[Sexo]]=$B16,IF(DATOS_[[AGRUP. CLAS. PROF.]:[AGRUP. CLAS. PROF.]]=$B15,IF(DATOS_[[Check Periodo Ref.]:[Check Periodo Ref.]]="Dentro",IF(DATOS_[[Check Equiparado]:[Check Equiparado]]="Sí",IF(DATOS!AT$5="Sí",(1/DATOS_[[% anualiz]:[% anualiz]]),1)*IF(DATOS!AT$4="Sí",1/DATOS_[[% normaliz]:[% normaliz]],1)*(DATOS_[Conc.Sal.16])))))))),
0)</f>
        <v>0</v>
      </c>
      <c r="Z16" s="119">
        <f t="array" ref="Z16">IFERROR(
(MEDIAN((IF(DATOS_[[Sexo]:[Sexo]]=$B16,IF(DATOS_[[AGRUP. CLAS. PROF.]:[AGRUP. CLAS. PROF.]]=$B15,IF(DATOS_[[Check Periodo Ref.]:[Check Periodo Ref.]]="Dentro",IF(DATOS_[[Check Equiparado]:[Check Equiparado]]="Sí",IF(DATOS!AU$5="Sí",(1/DATOS_[[% anualiz]:[% anualiz]]),1)*IF(DATOS!AU$4="Sí",1/DATOS_[[% normaliz]:[% normaliz]],1)*(DATOS_[Conc.Sal.17])))))))),
0)</f>
        <v>0</v>
      </c>
      <c r="AA16" s="119">
        <f t="array" ref="AA16">IFERROR(
(MEDIAN((IF(DATOS_[[Sexo]:[Sexo]]=$B16,IF(DATOS_[[AGRUP. CLAS. PROF.]:[AGRUP. CLAS. PROF.]]=$B15,IF(DATOS_[[Check Periodo Ref.]:[Check Periodo Ref.]]="Dentro",IF(DATOS_[[Check Equiparado]:[Check Equiparado]]="Sí",IF(DATOS!AV$5="Sí",(1/DATOS_[[% anualiz]:[% anualiz]]),1)*IF(DATOS!AV$4="Sí",1/DATOS_[[% normaliz]:[% normaliz]],1)*(DATOS_[Conc.Sal.18])))))))),
0)</f>
        <v>0</v>
      </c>
      <c r="AB16" s="119">
        <f t="array" ref="AB16">IFERROR(
(MEDIAN((IF(DATOS_[[Sexo]:[Sexo]]=$B16,IF(DATOS_[[AGRUP. CLAS. PROF.]:[AGRUP. CLAS. PROF.]]=$B15,IF(DATOS_[[Check Periodo Ref.]:[Check Periodo Ref.]]="Dentro",IF(DATOS_[[Check Equiparado]:[Check Equiparado]]="Sí",IF(DATOS!AW$5="Sí",(1/DATOS_[[% anualiz]:[% anualiz]]),1)*IF(DATOS!AW$4="Sí",1/DATOS_[[% normaliz]:[% normaliz]],1)*(DATOS_[Conc.Sal.19])))))))),
0)</f>
        <v>0</v>
      </c>
      <c r="AC16" s="119">
        <f t="array" ref="AC16">IFERROR(
(MEDIAN((IF(DATOS_[[Sexo]:[Sexo]]=$B16,IF(DATOS_[[AGRUP. CLAS. PROF.]:[AGRUP. CLAS. PROF.]]=$B15,IF(DATOS_[[Check Periodo Ref.]:[Check Periodo Ref.]]="Dentro",IF(DATOS_[[Check Equiparado]:[Check Equiparado]]="Sí",IF(DATOS!AX$5="Sí",(1/DATOS_[[% anualiz]:[% anualiz]]),1)*IF(DATOS!AX$4="Sí",1/DATOS_[[% normaliz]:[% normaliz]],1)*(DATOS_[Conc.Sal.20])))))))),
0)</f>
        <v>0</v>
      </c>
      <c r="AD16" s="119">
        <f t="array" ref="AD16">IFERROR(
(MEDIAN((IF(DATOS_[[Sexo]:[Sexo]]=$B16,IF(DATOS_[[AGRUP. CLAS. PROF.]:[AGRUP. CLAS. PROF.]]=$B15,IF(DATOS_[[Check Periodo Ref.]:[Check Periodo Ref.]]="Dentro",IF(DATOS_[[Check Equiparado]:[Check Equiparado]]="Sí",IF(DATOS!AY$5="Sí",(1/DATOS_[[% anualiz]:[% anualiz]]),1)*IF(DATOS!AY$4="Sí",1/DATOS_[[% normaliz]:[% normaliz]],1)*(DATOS_[Conc.Sal.21])))))))),
0)</f>
        <v>0</v>
      </c>
      <c r="AE16" s="119">
        <f t="array" ref="AE16">IFERROR(
(MEDIAN((IF(DATOS_[[Sexo]:[Sexo]]=$B16,IF(DATOS_[[AGRUP. CLAS. PROF.]:[AGRUP. CLAS. PROF.]]=$B15,IF(DATOS_[[Check Periodo Ref.]:[Check Periodo Ref.]]="Dentro",IF(DATOS_[[Check Equiparado]:[Check Equiparado]]="Sí",IF(DATOS!AZ$5="Sí",(1/DATOS_[[% anualiz]:[% anualiz]]),1)*IF(DATOS!AZ$4="Sí",1/DATOS_[[% normaliz]:[% normaliz]],1)*(DATOS_[Conc.Sal.22])))))))),
0)</f>
        <v>0</v>
      </c>
      <c r="AF16" s="119">
        <f t="array" ref="AF16">IFERROR(
(MEDIAN((IF(DATOS_[[Sexo]:[Sexo]]=$B16,IF(DATOS_[[AGRUP. CLAS. PROF.]:[AGRUP. CLAS. PROF.]]=$B15,IF(DATOS_[[Check Periodo Ref.]:[Check Periodo Ref.]]="Dentro",IF(DATOS_[[Check Equiparado]:[Check Equiparado]]="Sí",IF(DATOS!BA$5="Sí",(1/DATOS_[[% anualiz]:[% anualiz]]),1)*IF(DATOS!BA$4="Sí",1/DATOS_[[% normaliz]:[% normaliz]],1)*(DATOS_[Conc.Sal.23])))))))),
0)</f>
        <v>0</v>
      </c>
      <c r="AG16" s="119">
        <f t="array" ref="AG16">IFERROR(
(MEDIAN((IF(DATOS_[[Sexo]:[Sexo]]=$B16,IF(DATOS_[[AGRUP. CLAS. PROF.]:[AGRUP. CLAS. PROF.]]=$B15,IF(DATOS_[[Check Periodo Ref.]:[Check Periodo Ref.]]="Dentro",IF(DATOS_[[Check Equiparado]:[Check Equiparado]]="Sí",IF(DATOS!BB$5="Sí",(1/DATOS_[[% anualiz]:[% anualiz]]),1)*IF(DATOS!BB$4="Sí",1/DATOS_[[% normaliz]:[% normaliz]],1)*(DATOS_[Conc.Sal.24])))))))),
0)</f>
        <v>0</v>
      </c>
      <c r="AH16" s="119">
        <f t="array" ref="AH16">IFERROR(
(MEDIAN((IF(DATOS_[[Sexo]:[Sexo]]=$B16,IF(DATOS_[[AGRUP. CLAS. PROF.]:[AGRUP. CLAS. PROF.]]=$B15,IF(DATOS_[[Check Periodo Ref.]:[Check Periodo Ref.]]="Dentro",IF(DATOS_[[Check Equiparado]:[Check Equiparado]]="Sí",IF(DATOS!BC$5="Sí",(1/DATOS_[[% anualiz]:[% anualiz]]),1)*IF(DATOS!BC$4="Sí",1/DATOS_[[% normaliz]:[% normaliz]],1)*(DATOS_[Conc.Sal.25])))))))),
0)</f>
        <v>0</v>
      </c>
      <c r="AI16" s="119">
        <f t="array" ref="AI16">IFERROR(
(MEDIAN((IF(DATOS_[[Sexo]:[Sexo]]=$B16,IF(DATOS_[[AGRUP. CLAS. PROF.]:[AGRUP. CLAS. PROF.]]=$B15,IF(DATOS_[[Check Periodo Ref.]:[Check Periodo Ref.]]="Dentro",IF(DATOS_[[Check Equiparado]:[Check Equiparado]]="Sí",IF(DATOS!BD$5="Sí",(1/DATOS_[[% anualiz]:[% anualiz]]),1)*IF(DATOS!BD$4="Sí",1/DATOS_[[% normaliz]:[% normaliz]],1)*(DATOS_[Conc.Sal.26])))))))),
0)</f>
        <v>0</v>
      </c>
      <c r="AJ16" s="119">
        <f t="array" ref="AJ16">IFERROR(
(MEDIAN((IF(DATOS_[[Sexo]:[Sexo]]=$B16,IF(DATOS_[[AGRUP. CLAS. PROF.]:[AGRUP. CLAS. PROF.]]=$B15,IF(DATOS_[[Check Periodo Ref.]:[Check Periodo Ref.]]="Dentro",IF(DATOS_[[Check Equiparado]:[Check Equiparado]]="Sí",IF(DATOS!BE$5="Sí",(1/DATOS_[[% anualiz]:[% anualiz]]),1)*IF(DATOS!BE$4="Sí",1/DATOS_[[% normaliz]:[% normaliz]],1)*(DATOS_[Conc.Sal.27])))))))),
0)</f>
        <v>0</v>
      </c>
      <c r="AK16" s="119">
        <f t="array" ref="AK16">IFERROR(
(MEDIAN((IF(DATOS_[[Sexo]:[Sexo]]=$B16,IF(DATOS_[[AGRUP. CLAS. PROF.]:[AGRUP. CLAS. PROF.]]=$B15,IF(DATOS_[[Check Periodo Ref.]:[Check Periodo Ref.]]="Dentro",IF(DATOS_[[Check Equiparado]:[Check Equiparado]]="Sí",IF(DATOS!BF$5="Sí",(1/DATOS_[[% anualiz]:[% anualiz]]),1)*IF(DATOS!BF$4="Sí",1/DATOS_[[% normaliz]:[% normaliz]],1)*(DATOS_[Conc.Sal.28])))))))),
0)</f>
        <v>0</v>
      </c>
      <c r="AL16" s="119">
        <f t="array" ref="AL16">IFERROR(
(MEDIAN((IF(DATOS_[[Sexo]:[Sexo]]=$B16,IF(DATOS_[[AGRUP. CLAS. PROF.]:[AGRUP. CLAS. PROF.]]=$B15,IF(DATOS_[[Check Periodo Ref.]:[Check Periodo Ref.]]="Dentro",IF(DATOS_[[Check Equiparado]:[Check Equiparado]]="Sí",IF(DATOS!BG$5="Sí",(1/DATOS_[[% anualiz]:[% anualiz]]),1)*IF(DATOS!BG$4="Sí",1/DATOS_[[% normaliz]:[% normaliz]],1)*(DATOS_[Conc.Sal.29])))))))),
0)</f>
        <v>0</v>
      </c>
      <c r="AM16" s="119">
        <f t="array" ref="AM16">IFERROR(
(MEDIAN((IF(DATOS_[[Sexo]:[Sexo]]=$B16,IF(DATOS_[[AGRUP. CLAS. PROF.]:[AGRUP. CLAS. PROF.]]=$B15,IF(DATOS_[[Check Periodo Ref.]:[Check Periodo Ref.]]="Dentro",IF(DATOS_[[Check Equiparado]:[Check Equiparado]]="Sí",IF(DATOS!BH$5="Sí",(1/DATOS_[[% anualiz]:[% anualiz]]),1)*IF(DATOS!BH$4="Sí",1/DATOS_[[% normaliz]:[% normaliz]],1)*(DATOS_[Conc.Sal.30])))))))),
0)</f>
        <v>0</v>
      </c>
      <c r="AN16" s="120">
        <f t="array" ref="AN16">IFERROR(
MEDIAN(IF(DATOS_[Sexo]=$B16,IF(DATOS_[[AGRUP. CLAS. PROF.]:[AGRUP. CLAS. PROF.]]=$B15,IF(DATOS_[Check Equiparado]="Sí",IF(DATOS_[Check Periodo Ref.]="Dentro",DATOS_[Tot COMPL.SAL Eq],FALSE))))),
0)</f>
        <v>0</v>
      </c>
      <c r="AO16" s="121">
        <f t="array" ref="AO16">IFERROR(
MEDIAN(IF(DATOS_[Sexo]=$B16,IF(DATOS_[[AGRUP. CLAS. PROF.]:[AGRUP. CLAS. PROF.]]=$B15,IF(DATOS_[Check Equiparado]="Sí",IF(DATOS_[Check Periodo Ref.]="Dentro",DATOS_[TOTAL SALARIO Eq],FALSE))))),
0)</f>
        <v>0</v>
      </c>
      <c r="AP16" s="122">
        <f t="array" ref="AP16">IFERROR(
(MEDIAN((IF(DATOS_[[Sexo]:[Sexo]]=$B16,IF(DATOS_[[AGRUP. CLAS. PROF.]:[AGRUP. CLAS. PROF.]]=$B15,IF(DATOS_[[Check Periodo Ref.]:[Check Periodo Ref.]]="Dentro",IF(DATOS_[[Check Equiparado]:[Check Equiparado]]="Sí",IF(DATOS!BI$5="Sí",(1/DATOS_[[% anualiz]:[% anualiz]]),1)*IF(DATOS!BI$4="Sí",1/DATOS_[[% normaliz]:[% normaliz]],1)*(DATOS_[C.Extra.01])))))))),
0)</f>
        <v>0</v>
      </c>
      <c r="AQ16" s="122">
        <f t="array" ref="AQ16">IFERROR(
(MEDIAN((IF(DATOS_[[Sexo]:[Sexo]]=$B16,IF(DATOS_[[AGRUP. CLAS. PROF.]:[AGRUP. CLAS. PROF.]]=$B15,IF(DATOS_[[Check Periodo Ref.]:[Check Periodo Ref.]]="Dentro",IF(DATOS_[[Check Equiparado]:[Check Equiparado]]="Sí",IF(DATOS!BJ$5="Sí",(1/DATOS_[[% anualiz]:[% anualiz]]),1)*IF(DATOS!BJ$4="Sí",1/DATOS_[[% normaliz]:[% normaliz]],1)*(DATOS_[C.Extra.02])))))))),
0)</f>
        <v>0</v>
      </c>
      <c r="AR16" s="122">
        <f t="array" ref="AR16">IFERROR(
(MEDIAN((IF(DATOS_[[Sexo]:[Sexo]]=$B16,IF(DATOS_[[AGRUP. CLAS. PROF.]:[AGRUP. CLAS. PROF.]]=$B15,IF(DATOS_[[Check Periodo Ref.]:[Check Periodo Ref.]]="Dentro",IF(DATOS_[[Check Equiparado]:[Check Equiparado]]="Sí",IF(DATOS!BK$5="Sí",(1/DATOS_[[% anualiz]:[% anualiz]]),1)*IF(DATOS!BK$4="Sí",1/DATOS_[[% normaliz]:[% normaliz]],1)*(DATOS_[C.Extra.03])))))))),
0)</f>
        <v>0</v>
      </c>
      <c r="AS16" s="122">
        <f t="array" ref="AS16">IFERROR(
(MEDIAN((IF(DATOS_[[Sexo]:[Sexo]]=$B16,IF(DATOS_[[AGRUP. CLAS. PROF.]:[AGRUP. CLAS. PROF.]]=$B15,IF(DATOS_[[Check Periodo Ref.]:[Check Periodo Ref.]]="Dentro",IF(DATOS_[[Check Equiparado]:[Check Equiparado]]="Sí",IF(DATOS!BL$5="Sí",(1/DATOS_[[% anualiz]:[% anualiz]]),1)*IF(DATOS!BL$4="Sí",1/DATOS_[[% normaliz]:[% normaliz]],1)*(DATOS_[C.Extra.04])))))))),
0)</f>
        <v>0</v>
      </c>
      <c r="AT16" s="122">
        <f t="array" ref="AT16">IFERROR(
(MEDIAN((IF(DATOS_[[Sexo]:[Sexo]]=$B16,IF(DATOS_[[AGRUP. CLAS. PROF.]:[AGRUP. CLAS. PROF.]]=$B15,IF(DATOS_[[Check Periodo Ref.]:[Check Periodo Ref.]]="Dentro",IF(DATOS_[[Check Equiparado]:[Check Equiparado]]="Sí",IF(DATOS!BM$5="Sí",(1/DATOS_[[% anualiz]:[% anualiz]]),1)*IF(DATOS!BM$4="Sí",1/DATOS_[[% normaliz]:[% normaliz]],1)*(DATOS_[C.Extra.05])))))))),
0)</f>
        <v>0</v>
      </c>
      <c r="AU16" s="123">
        <f t="array" ref="AU16">IFERROR(
MEDIAN(IF(DATOS_[Sexo]=$B16,IF(DATOS_[[AGRUP. CLAS. PROF.]:[AGRUP. CLAS. PROF.]]=$B15,IF(DATOS_[Check Equiparado]="Sí",IF(DATOS_[Check Periodo Ref.]="Dentro",DATOS_[Tot Extrasalarial Eq],FALSE))))),
0)</f>
        <v>0</v>
      </c>
      <c r="AV16" s="124">
        <f t="array" ref="AV16">IFERROR(
MEDIAN(IF(DATOS_[Sexo]=$B16,IF(DATOS_[[AGRUP. CLAS. PROF.]:[AGRUP. CLAS. PROF.]]=$B15,IF(DATOS_[Check Equiparado]="Sí",IF(DATOS_[Check Periodo Ref.]="Dentro",DATOS_[TOTAL Retrib Eq],FALSE))))),
0)</f>
        <v>0</v>
      </c>
    </row>
    <row r="17" spans="1:48" x14ac:dyDescent="0.3">
      <c r="A17" s="48" t="str">
        <f>+A16</f>
        <v>[ocultar]</v>
      </c>
      <c r="B17" s="94" t="s">
        <v>163</v>
      </c>
      <c r="C17" s="40">
        <f t="array" ref="C17">SUM(IF($B17=DATOS_[Sexo],
IF($B15=DATOS_[AGRUP. CLAS. PROF.],
IF("Dentro"=DATOS_[Check Periodo Ref.],
1/(COUNTIFS(DATOS_[Sexo],$B17,DATOS_[AGRUP. CLAS. PROF.],$B15,DATOS_[Check Periodo Ref.],"Dentro",DATOS_[id],DATOS_[id]))))))</f>
        <v>0</v>
      </c>
      <c r="D17" s="41">
        <f>COUNTIFS(DATOS_[AGRUP. CLAS. PROF.],$B15,DATOS_[Sexo],$B17,DATOS_[Check Periodo Ref.],"Dentro")</f>
        <v>0</v>
      </c>
      <c r="E17" s="41">
        <f>COUNTIFS(DATOS_[AGRUP. CLAS. PROF.],$B15,DATOS_[Sexo],$B17,DATOS_[Check Periodo Ref.],"Dentro",DATOS_[Check Nº SC Norm],"Sí")</f>
        <v>0</v>
      </c>
      <c r="F17" s="41">
        <f>COUNTIFS(DATOS_[AGRUP. CLAS. PROF.],$B15,DATOS_[Sexo],$B17,DATOS_[Check Periodo Ref.],"Dentro",DATOS_[Check Nº SC Anualiz],"Sí")</f>
        <v>0</v>
      </c>
      <c r="G17" s="41">
        <f>COUNTIFS(DATOS_[AGRUP. CLAS. PROF.],$B15,DATOS_[Sexo],$B17,DATOS_[Check Periodo Ref.],"Dentro",DATOS_[Check Nº SC Norm y Anualiz],"Sí")</f>
        <v>0</v>
      </c>
      <c r="H17" s="41">
        <f>COUNTIFS(DATOS_[AGRUP. CLAS. PROF.],$B15,DATOS_[Sexo],$B17,DATOS_[Check Periodo Ref.],"Dentro",DATOS_[Check Equiparación],"Sí")</f>
        <v>0</v>
      </c>
      <c r="I17" s="118" cm="1">
        <f t="array" ref="I17">IFERROR(
MEDIAN(IF(DATOS_[Sexo]=$B17,IF(DATOS_[[AGRUP. CLAS. PROF.]:[AGRUP. CLAS. PROF.]]=$B15,IF(DATOS_[Check Equiparado]="Sí",IF(DATOS_[Check Periodo Ref.]="Dentro",DATOS_[SALARIO BASE Eq],FALSE))))),
0)</f>
        <v>0</v>
      </c>
      <c r="J17" s="119">
        <f t="array" ref="J17">IFERROR(
(MEDIAN((IF(DATOS_[[Sexo]:[Sexo]]=$B17,IF(DATOS_[[AGRUP. CLAS. PROF.]:[AGRUP. CLAS. PROF.]]=$B15,IF(DATOS_[[Check Periodo Ref.]:[Check Periodo Ref.]]="Dentro",IF(DATOS_[[Check Equiparado]:[Check Equiparado]]="Sí",IF(DATOS!AE$5="Sí",(1/DATOS_[[% anualiz]:[% anualiz]]),1)*IF(DATOS!AE$4="Sí",1/DATOS_[[% normaliz]:[% normaliz]],1)*(DATOS_[Conc.Sal.01])))))))),
0)</f>
        <v>0</v>
      </c>
      <c r="K17" s="119">
        <f t="array" ref="K17">IFERROR(
(MEDIAN((IF(DATOS_[[Sexo]:[Sexo]]=$B17,IF(DATOS_[[AGRUP. CLAS. PROF.]:[AGRUP. CLAS. PROF.]]=$B15,IF(DATOS_[[Check Periodo Ref.]:[Check Periodo Ref.]]="Dentro",IF(DATOS_[[Check Equiparado]:[Check Equiparado]]="Sí",IF(DATOS!AF$5="Sí",(1/DATOS_[[% anualiz]:[% anualiz]]),1)*IF(DATOS!AF$4="Sí",1/DATOS_[[% normaliz]:[% normaliz]],1)*(DATOS_[Conc.Sal.02])))))))),
0)</f>
        <v>0</v>
      </c>
      <c r="L17" s="119">
        <f t="array" ref="L17">IFERROR(
(MEDIAN((IF(DATOS_[[Sexo]:[Sexo]]=$B17,IF(DATOS_[[AGRUP. CLAS. PROF.]:[AGRUP. CLAS. PROF.]]=$B15,IF(DATOS_[[Check Periodo Ref.]:[Check Periodo Ref.]]="Dentro",IF(DATOS_[[Check Equiparado]:[Check Equiparado]]="Sí",IF(DATOS!AG$5="Sí",(1/DATOS_[[% anualiz]:[% anualiz]]),1)*IF(DATOS!AG$4="Sí",1/DATOS_[[% normaliz]:[% normaliz]],1)*(DATOS_[Conc.Sal.03])))))))),
0)</f>
        <v>0</v>
      </c>
      <c r="M17" s="119">
        <f t="array" ref="M17">IFERROR(
(MEDIAN((IF(DATOS_[[Sexo]:[Sexo]]=$B17,IF(DATOS_[[AGRUP. CLAS. PROF.]:[AGRUP. CLAS. PROF.]]=$B15,IF(DATOS_[[Check Periodo Ref.]:[Check Periodo Ref.]]="Dentro",IF(DATOS_[[Check Equiparado]:[Check Equiparado]]="Sí",IF(DATOS!AH$5="Sí",(1/DATOS_[[% anualiz]:[% anualiz]]),1)*IF(DATOS!AH$4="Sí",1/DATOS_[[% normaliz]:[% normaliz]],1)*(DATOS_[Conc.Sal.04])))))))),
0)</f>
        <v>0</v>
      </c>
      <c r="N17" s="119">
        <f t="array" ref="N17">IFERROR(
(MEDIAN((IF(DATOS_[[Sexo]:[Sexo]]=$B17,IF(DATOS_[[AGRUP. CLAS. PROF.]:[AGRUP. CLAS. PROF.]]=$B15,IF(DATOS_[[Check Periodo Ref.]:[Check Periodo Ref.]]="Dentro",IF(DATOS_[[Check Equiparado]:[Check Equiparado]]="Sí",IF(DATOS!AI$5="Sí",(1/DATOS_[[% anualiz]:[% anualiz]]),1)*IF(DATOS!AI$4="Sí",1/DATOS_[[% normaliz]:[% normaliz]],1)*(DATOS_[Conc.Sal.05])))))))),
0)</f>
        <v>0</v>
      </c>
      <c r="O17" s="119">
        <f t="array" ref="O17">IFERROR(
(MEDIAN((IF(DATOS_[[Sexo]:[Sexo]]=$B17,IF(DATOS_[[AGRUP. CLAS. PROF.]:[AGRUP. CLAS. PROF.]]=$B15,IF(DATOS_[[Check Periodo Ref.]:[Check Periodo Ref.]]="Dentro",IF(DATOS_[[Check Equiparado]:[Check Equiparado]]="Sí",IF(DATOS!AJ$5="Sí",(1/DATOS_[[% anualiz]:[% anualiz]]),1)*IF(DATOS!AJ$4="Sí",1/DATOS_[[% normaliz]:[% normaliz]],1)*(DATOS_[Conc.Sal.06])))))))),
0)</f>
        <v>0</v>
      </c>
      <c r="P17" s="119">
        <f t="array" ref="P17">IFERROR(
(MEDIAN((IF(DATOS_[[Sexo]:[Sexo]]=$B17,IF(DATOS_[[AGRUP. CLAS. PROF.]:[AGRUP. CLAS. PROF.]]=$B15,IF(DATOS_[[Check Periodo Ref.]:[Check Periodo Ref.]]="Dentro",IF(DATOS_[[Check Equiparado]:[Check Equiparado]]="Sí",IF(DATOS!AK$5="Sí",(1/DATOS_[[% anualiz]:[% anualiz]]),1)*IF(DATOS!AK$4="Sí",1/DATOS_[[% normaliz]:[% normaliz]],1)*(DATOS_[Conc.Sal.07])))))))),
0)</f>
        <v>0</v>
      </c>
      <c r="Q17" s="119">
        <f t="array" ref="Q17">IFERROR(
(MEDIAN((IF(DATOS_[[Sexo]:[Sexo]]=$B17,IF(DATOS_[[AGRUP. CLAS. PROF.]:[AGRUP. CLAS. PROF.]]=$B15,IF(DATOS_[[Check Periodo Ref.]:[Check Periodo Ref.]]="Dentro",IF(DATOS_[[Check Equiparado]:[Check Equiparado]]="Sí",IF(DATOS!AL$5="Sí",(1/DATOS_[[% anualiz]:[% anualiz]]),1)*IF(DATOS!AL$4="Sí",1/DATOS_[[% normaliz]:[% normaliz]],1)*(DATOS_[Conc.Sal.08])))))))),
0)</f>
        <v>0</v>
      </c>
      <c r="R17" s="119">
        <f t="array" ref="R17">IFERROR(
(MEDIAN((IF(DATOS_[[Sexo]:[Sexo]]=$B17,IF(DATOS_[[AGRUP. CLAS. PROF.]:[AGRUP. CLAS. PROF.]]=$B15,IF(DATOS_[[Check Periodo Ref.]:[Check Periodo Ref.]]="Dentro",IF(DATOS_[[Check Equiparado]:[Check Equiparado]]="Sí",IF(DATOS!AM$5="Sí",(1/DATOS_[[% anualiz]:[% anualiz]]),1)*IF(DATOS!AM$4="Sí",1/DATOS_[[% normaliz]:[% normaliz]],1)*(DATOS_[Conc.Sal.09])))))))),
0)</f>
        <v>0</v>
      </c>
      <c r="S17" s="119">
        <f t="array" ref="S17">IFERROR(
(MEDIAN((IF(DATOS_[[Sexo]:[Sexo]]=$B17,IF(DATOS_[[AGRUP. CLAS. PROF.]:[AGRUP. CLAS. PROF.]]=$B15,IF(DATOS_[[Check Periodo Ref.]:[Check Periodo Ref.]]="Dentro",IF(DATOS_[[Check Equiparado]:[Check Equiparado]]="Sí",IF(DATOS!AN$5="Sí",(1/DATOS_[[% anualiz]:[% anualiz]]),1)*IF(DATOS!AN$4="Sí",1/DATOS_[[% normaliz]:[% normaliz]],1)*(DATOS_[Conc.Sal.10])))))))),
0)</f>
        <v>0</v>
      </c>
      <c r="T17" s="119">
        <f t="array" ref="T17">IFERROR(
(MEDIAN((IF(DATOS_[[Sexo]:[Sexo]]=$B17,IF(DATOS_[[AGRUP. CLAS. PROF.]:[AGRUP. CLAS. PROF.]]=$B15,IF(DATOS_[[Check Periodo Ref.]:[Check Periodo Ref.]]="Dentro",IF(DATOS_[[Check Equiparado]:[Check Equiparado]]="Sí",IF(DATOS!AO$5="Sí",(1/DATOS_[[% anualiz]:[% anualiz]]),1)*IF(DATOS!AO$4="Sí",1/DATOS_[[% normaliz]:[% normaliz]],1)*(DATOS_[Conc.Sal.11])))))))),
0)</f>
        <v>0</v>
      </c>
      <c r="U17" s="119">
        <f t="array" ref="U17">IFERROR(
(MEDIAN((IF(DATOS_[[Sexo]:[Sexo]]=$B17,IF(DATOS_[[AGRUP. CLAS. PROF.]:[AGRUP. CLAS. PROF.]]=$B15,IF(DATOS_[[Check Periodo Ref.]:[Check Periodo Ref.]]="Dentro",IF(DATOS_[[Check Equiparado]:[Check Equiparado]]="Sí",IF(DATOS!AP$5="Sí",(1/DATOS_[[% anualiz]:[% anualiz]]),1)*IF(DATOS!AP$4="Sí",1/DATOS_[[% normaliz]:[% normaliz]],1)*(DATOS_[Conc.Sal.12])))))))),
0)</f>
        <v>0</v>
      </c>
      <c r="V17" s="119">
        <f t="array" ref="V17">IFERROR(
(MEDIAN((IF(DATOS_[[Sexo]:[Sexo]]=$B17,IF(DATOS_[[AGRUP. CLAS. PROF.]:[AGRUP. CLAS. PROF.]]=$B15,IF(DATOS_[[Check Periodo Ref.]:[Check Periodo Ref.]]="Dentro",IF(DATOS_[[Check Equiparado]:[Check Equiparado]]="Sí",IF(DATOS!AQ$5="Sí",(1/DATOS_[[% anualiz]:[% anualiz]]),1)*IF(DATOS!AQ$4="Sí",1/DATOS_[[% normaliz]:[% normaliz]],1)*(DATOS_[Conc.Sal.13])))))))),
0)</f>
        <v>0</v>
      </c>
      <c r="W17" s="119">
        <f t="array" ref="W17">IFERROR(
(MEDIAN((IF(DATOS_[[Sexo]:[Sexo]]=$B17,IF(DATOS_[[AGRUP. CLAS. PROF.]:[AGRUP. CLAS. PROF.]]=$B15,IF(DATOS_[[Check Periodo Ref.]:[Check Periodo Ref.]]="Dentro",IF(DATOS_[[Check Equiparado]:[Check Equiparado]]="Sí",IF(DATOS!AR$5="Sí",(1/DATOS_[[% anualiz]:[% anualiz]]),1)*IF(DATOS!AR$4="Sí",1/DATOS_[[% normaliz]:[% normaliz]],1)*(DATOS_[Conc.Sal.14])))))))),
0)</f>
        <v>0</v>
      </c>
      <c r="X17" s="119">
        <f t="array" ref="X17">IFERROR(
(MEDIAN((IF(DATOS_[[Sexo]:[Sexo]]=$B17,IF(DATOS_[[AGRUP. CLAS. PROF.]:[AGRUP. CLAS. PROF.]]=$B15,IF(DATOS_[[Check Periodo Ref.]:[Check Periodo Ref.]]="Dentro",IF(DATOS_[[Check Equiparado]:[Check Equiparado]]="Sí",IF(DATOS!AS$5="Sí",(1/DATOS_[[% anualiz]:[% anualiz]]),1)*IF(DATOS!AS$4="Sí",1/DATOS_[[% normaliz]:[% normaliz]],1)*(DATOS_[Conc.Sal.15])))))))),
0)</f>
        <v>0</v>
      </c>
      <c r="Y17" s="119">
        <f t="array" ref="Y17">IFERROR(
(MEDIAN((IF(DATOS_[[Sexo]:[Sexo]]=$B17,IF(DATOS_[[AGRUP. CLAS. PROF.]:[AGRUP. CLAS. PROF.]]=$B15,IF(DATOS_[[Check Periodo Ref.]:[Check Periodo Ref.]]="Dentro",IF(DATOS_[[Check Equiparado]:[Check Equiparado]]="Sí",IF(DATOS!AT$5="Sí",(1/DATOS_[[% anualiz]:[% anualiz]]),1)*IF(DATOS!AT$4="Sí",1/DATOS_[[% normaliz]:[% normaliz]],1)*(DATOS_[Conc.Sal.16])))))))),
0)</f>
        <v>0</v>
      </c>
      <c r="Z17" s="119">
        <f t="array" ref="Z17">IFERROR(
(MEDIAN((IF(DATOS_[[Sexo]:[Sexo]]=$B17,IF(DATOS_[[AGRUP. CLAS. PROF.]:[AGRUP. CLAS. PROF.]]=$B15,IF(DATOS_[[Check Periodo Ref.]:[Check Periodo Ref.]]="Dentro",IF(DATOS_[[Check Equiparado]:[Check Equiparado]]="Sí",IF(DATOS!AU$5="Sí",(1/DATOS_[[% anualiz]:[% anualiz]]),1)*IF(DATOS!AU$4="Sí",1/DATOS_[[% normaliz]:[% normaliz]],1)*(DATOS_[Conc.Sal.17])))))))),
0)</f>
        <v>0</v>
      </c>
      <c r="AA17" s="119">
        <f t="array" ref="AA17">IFERROR(
(MEDIAN((IF(DATOS_[[Sexo]:[Sexo]]=$B17,IF(DATOS_[[AGRUP. CLAS. PROF.]:[AGRUP. CLAS. PROF.]]=$B15,IF(DATOS_[[Check Periodo Ref.]:[Check Periodo Ref.]]="Dentro",IF(DATOS_[[Check Equiparado]:[Check Equiparado]]="Sí",IF(DATOS!AV$5="Sí",(1/DATOS_[[% anualiz]:[% anualiz]]),1)*IF(DATOS!AV$4="Sí",1/DATOS_[[% normaliz]:[% normaliz]],1)*(DATOS_[Conc.Sal.18])))))))),
0)</f>
        <v>0</v>
      </c>
      <c r="AB17" s="119">
        <f t="array" ref="AB17">IFERROR(
(MEDIAN((IF(DATOS_[[Sexo]:[Sexo]]=$B17,IF(DATOS_[[AGRUP. CLAS. PROF.]:[AGRUP. CLAS. PROF.]]=$B15,IF(DATOS_[[Check Periodo Ref.]:[Check Periodo Ref.]]="Dentro",IF(DATOS_[[Check Equiparado]:[Check Equiparado]]="Sí",IF(DATOS!AW$5="Sí",(1/DATOS_[[% anualiz]:[% anualiz]]),1)*IF(DATOS!AW$4="Sí",1/DATOS_[[% normaliz]:[% normaliz]],1)*(DATOS_[Conc.Sal.19])))))))),
0)</f>
        <v>0</v>
      </c>
      <c r="AC17" s="119">
        <f t="array" ref="AC17">IFERROR(
(MEDIAN((IF(DATOS_[[Sexo]:[Sexo]]=$B17,IF(DATOS_[[AGRUP. CLAS. PROF.]:[AGRUP. CLAS. PROF.]]=$B15,IF(DATOS_[[Check Periodo Ref.]:[Check Periodo Ref.]]="Dentro",IF(DATOS_[[Check Equiparado]:[Check Equiparado]]="Sí",IF(DATOS!AX$5="Sí",(1/DATOS_[[% anualiz]:[% anualiz]]),1)*IF(DATOS!AX$4="Sí",1/DATOS_[[% normaliz]:[% normaliz]],1)*(DATOS_[Conc.Sal.20])))))))),
0)</f>
        <v>0</v>
      </c>
      <c r="AD17" s="119">
        <f t="array" ref="AD17">IFERROR(
(MEDIAN((IF(DATOS_[[Sexo]:[Sexo]]=$B17,IF(DATOS_[[AGRUP. CLAS. PROF.]:[AGRUP. CLAS. PROF.]]=$B15,IF(DATOS_[[Check Periodo Ref.]:[Check Periodo Ref.]]="Dentro",IF(DATOS_[[Check Equiparado]:[Check Equiparado]]="Sí",IF(DATOS!AY$5="Sí",(1/DATOS_[[% anualiz]:[% anualiz]]),1)*IF(DATOS!AY$4="Sí",1/DATOS_[[% normaliz]:[% normaliz]],1)*(DATOS_[Conc.Sal.21])))))))),
0)</f>
        <v>0</v>
      </c>
      <c r="AE17" s="119">
        <f t="array" ref="AE17">IFERROR(
(MEDIAN((IF(DATOS_[[Sexo]:[Sexo]]=$B17,IF(DATOS_[[AGRUP. CLAS. PROF.]:[AGRUP. CLAS. PROF.]]=$B15,IF(DATOS_[[Check Periodo Ref.]:[Check Periodo Ref.]]="Dentro",IF(DATOS_[[Check Equiparado]:[Check Equiparado]]="Sí",IF(DATOS!AZ$5="Sí",(1/DATOS_[[% anualiz]:[% anualiz]]),1)*IF(DATOS!AZ$4="Sí",1/DATOS_[[% normaliz]:[% normaliz]],1)*(DATOS_[Conc.Sal.22])))))))),
0)</f>
        <v>0</v>
      </c>
      <c r="AF17" s="119">
        <f t="array" ref="AF17">IFERROR(
(MEDIAN((IF(DATOS_[[Sexo]:[Sexo]]=$B17,IF(DATOS_[[AGRUP. CLAS. PROF.]:[AGRUP. CLAS. PROF.]]=$B15,IF(DATOS_[[Check Periodo Ref.]:[Check Periodo Ref.]]="Dentro",IF(DATOS_[[Check Equiparado]:[Check Equiparado]]="Sí",IF(DATOS!BA$5="Sí",(1/DATOS_[[% anualiz]:[% anualiz]]),1)*IF(DATOS!BA$4="Sí",1/DATOS_[[% normaliz]:[% normaliz]],1)*(DATOS_[Conc.Sal.23])))))))),
0)</f>
        <v>0</v>
      </c>
      <c r="AG17" s="119">
        <f t="array" ref="AG17">IFERROR(
(MEDIAN((IF(DATOS_[[Sexo]:[Sexo]]=$B17,IF(DATOS_[[AGRUP. CLAS. PROF.]:[AGRUP. CLAS. PROF.]]=$B15,IF(DATOS_[[Check Periodo Ref.]:[Check Periodo Ref.]]="Dentro",IF(DATOS_[[Check Equiparado]:[Check Equiparado]]="Sí",IF(DATOS!BB$5="Sí",(1/DATOS_[[% anualiz]:[% anualiz]]),1)*IF(DATOS!BB$4="Sí",1/DATOS_[[% normaliz]:[% normaliz]],1)*(DATOS_[Conc.Sal.24])))))))),
0)</f>
        <v>0</v>
      </c>
      <c r="AH17" s="119">
        <f t="array" ref="AH17">IFERROR(
(MEDIAN((IF(DATOS_[[Sexo]:[Sexo]]=$B17,IF(DATOS_[[AGRUP. CLAS. PROF.]:[AGRUP. CLAS. PROF.]]=$B15,IF(DATOS_[[Check Periodo Ref.]:[Check Periodo Ref.]]="Dentro",IF(DATOS_[[Check Equiparado]:[Check Equiparado]]="Sí",IF(DATOS!BC$5="Sí",(1/DATOS_[[% anualiz]:[% anualiz]]),1)*IF(DATOS!BC$4="Sí",1/DATOS_[[% normaliz]:[% normaliz]],1)*(DATOS_[Conc.Sal.25])))))))),
0)</f>
        <v>0</v>
      </c>
      <c r="AI17" s="119">
        <f t="array" ref="AI17">IFERROR(
(MEDIAN((IF(DATOS_[[Sexo]:[Sexo]]=$B17,IF(DATOS_[[AGRUP. CLAS. PROF.]:[AGRUP. CLAS. PROF.]]=$B15,IF(DATOS_[[Check Periodo Ref.]:[Check Periodo Ref.]]="Dentro",IF(DATOS_[[Check Equiparado]:[Check Equiparado]]="Sí",IF(DATOS!BD$5="Sí",(1/DATOS_[[% anualiz]:[% anualiz]]),1)*IF(DATOS!BD$4="Sí",1/DATOS_[[% normaliz]:[% normaliz]],1)*(DATOS_[Conc.Sal.26])))))))),
0)</f>
        <v>0</v>
      </c>
      <c r="AJ17" s="119">
        <f t="array" ref="AJ17">IFERROR(
(MEDIAN((IF(DATOS_[[Sexo]:[Sexo]]=$B17,IF(DATOS_[[AGRUP. CLAS. PROF.]:[AGRUP. CLAS. PROF.]]=$B15,IF(DATOS_[[Check Periodo Ref.]:[Check Periodo Ref.]]="Dentro",IF(DATOS_[[Check Equiparado]:[Check Equiparado]]="Sí",IF(DATOS!BE$5="Sí",(1/DATOS_[[% anualiz]:[% anualiz]]),1)*IF(DATOS!BE$4="Sí",1/DATOS_[[% normaliz]:[% normaliz]],1)*(DATOS_[Conc.Sal.27])))))))),
0)</f>
        <v>0</v>
      </c>
      <c r="AK17" s="119">
        <f t="array" ref="AK17">IFERROR(
(MEDIAN((IF(DATOS_[[Sexo]:[Sexo]]=$B17,IF(DATOS_[[AGRUP. CLAS. PROF.]:[AGRUP. CLAS. PROF.]]=$B15,IF(DATOS_[[Check Periodo Ref.]:[Check Periodo Ref.]]="Dentro",IF(DATOS_[[Check Equiparado]:[Check Equiparado]]="Sí",IF(DATOS!BF$5="Sí",(1/DATOS_[[% anualiz]:[% anualiz]]),1)*IF(DATOS!BF$4="Sí",1/DATOS_[[% normaliz]:[% normaliz]],1)*(DATOS_[Conc.Sal.28])))))))),
0)</f>
        <v>0</v>
      </c>
      <c r="AL17" s="119">
        <f t="array" ref="AL17">IFERROR(
(MEDIAN((IF(DATOS_[[Sexo]:[Sexo]]=$B17,IF(DATOS_[[AGRUP. CLAS. PROF.]:[AGRUP. CLAS. PROF.]]=$B15,IF(DATOS_[[Check Periodo Ref.]:[Check Periodo Ref.]]="Dentro",IF(DATOS_[[Check Equiparado]:[Check Equiparado]]="Sí",IF(DATOS!BG$5="Sí",(1/DATOS_[[% anualiz]:[% anualiz]]),1)*IF(DATOS!BG$4="Sí",1/DATOS_[[% normaliz]:[% normaliz]],1)*(DATOS_[Conc.Sal.29])))))))),
0)</f>
        <v>0</v>
      </c>
      <c r="AM17" s="119">
        <f t="array" ref="AM17">IFERROR(
(MEDIAN((IF(DATOS_[[Sexo]:[Sexo]]=$B17,IF(DATOS_[[AGRUP. CLAS. PROF.]:[AGRUP. CLAS. PROF.]]=$B15,IF(DATOS_[[Check Periodo Ref.]:[Check Periodo Ref.]]="Dentro",IF(DATOS_[[Check Equiparado]:[Check Equiparado]]="Sí",IF(DATOS!BH$5="Sí",(1/DATOS_[[% anualiz]:[% anualiz]]),1)*IF(DATOS!BH$4="Sí",1/DATOS_[[% normaliz]:[% normaliz]],1)*(DATOS_[Conc.Sal.30])))))))),
0)</f>
        <v>0</v>
      </c>
      <c r="AN17" s="120">
        <f t="array" ref="AN17">IFERROR(
MEDIAN(IF(DATOS_[Sexo]=$B17,IF(DATOS_[[AGRUP. CLAS. PROF.]:[AGRUP. CLAS. PROF.]]=$B15,IF(DATOS_[Check Equiparado]="Sí",IF(DATOS_[Check Periodo Ref.]="Dentro",DATOS_[Tot COMPL.SAL Eq],FALSE))))),
0)</f>
        <v>0</v>
      </c>
      <c r="AO17" s="121">
        <f t="array" ref="AO17">IFERROR(
MEDIAN(IF(DATOS_[Sexo]=$B17,IF(DATOS_[[AGRUP. CLAS. PROF.]:[AGRUP. CLAS. PROF.]]=$B15,IF(DATOS_[Check Equiparado]="Sí",IF(DATOS_[Check Periodo Ref.]="Dentro",DATOS_[TOTAL SALARIO Eq],FALSE))))),
0)</f>
        <v>0</v>
      </c>
      <c r="AP17" s="122">
        <f t="array" ref="AP17">IFERROR(
(MEDIAN((IF(DATOS_[[Sexo]:[Sexo]]=$B17,IF(DATOS_[[AGRUP. CLAS. PROF.]:[AGRUP. CLAS. PROF.]]=$B15,IF(DATOS_[[Check Periodo Ref.]:[Check Periodo Ref.]]="Dentro",IF(DATOS_[[Check Equiparado]:[Check Equiparado]]="Sí",IF(DATOS!BI$5="Sí",(1/DATOS_[[% anualiz]:[% anualiz]]),1)*IF(DATOS!BI$4="Sí",1/DATOS_[[% normaliz]:[% normaliz]],1)*(DATOS_[C.Extra.01])))))))),
0)</f>
        <v>0</v>
      </c>
      <c r="AQ17" s="122">
        <f t="array" ref="AQ17">IFERROR(
(MEDIAN((IF(DATOS_[[Sexo]:[Sexo]]=$B17,IF(DATOS_[[AGRUP. CLAS. PROF.]:[AGRUP. CLAS. PROF.]]=$B15,IF(DATOS_[[Check Periodo Ref.]:[Check Periodo Ref.]]="Dentro",IF(DATOS_[[Check Equiparado]:[Check Equiparado]]="Sí",IF(DATOS!BJ$5="Sí",(1/DATOS_[[% anualiz]:[% anualiz]]),1)*IF(DATOS!BJ$4="Sí",1/DATOS_[[% normaliz]:[% normaliz]],1)*(DATOS_[C.Extra.02])))))))),
0)</f>
        <v>0</v>
      </c>
      <c r="AR17" s="122">
        <f t="array" ref="AR17">IFERROR(
(MEDIAN((IF(DATOS_[[Sexo]:[Sexo]]=$B17,IF(DATOS_[[AGRUP. CLAS. PROF.]:[AGRUP. CLAS. PROF.]]=$B15,IF(DATOS_[[Check Periodo Ref.]:[Check Periodo Ref.]]="Dentro",IF(DATOS_[[Check Equiparado]:[Check Equiparado]]="Sí",IF(DATOS!BK$5="Sí",(1/DATOS_[[% anualiz]:[% anualiz]]),1)*IF(DATOS!BK$4="Sí",1/DATOS_[[% normaliz]:[% normaliz]],1)*(DATOS_[C.Extra.03])))))))),
0)</f>
        <v>0</v>
      </c>
      <c r="AS17" s="122">
        <f t="array" ref="AS17">IFERROR(
(MEDIAN((IF(DATOS_[[Sexo]:[Sexo]]=$B17,IF(DATOS_[[AGRUP. CLAS. PROF.]:[AGRUP. CLAS. PROF.]]=$B15,IF(DATOS_[[Check Periodo Ref.]:[Check Periodo Ref.]]="Dentro",IF(DATOS_[[Check Equiparado]:[Check Equiparado]]="Sí",IF(DATOS!BL$5="Sí",(1/DATOS_[[% anualiz]:[% anualiz]]),1)*IF(DATOS!BL$4="Sí",1/DATOS_[[% normaliz]:[% normaliz]],1)*(DATOS_[C.Extra.04])))))))),
0)</f>
        <v>0</v>
      </c>
      <c r="AT17" s="122">
        <f t="array" ref="AT17">IFERROR(
(MEDIAN((IF(DATOS_[[Sexo]:[Sexo]]=$B17,IF(DATOS_[[AGRUP. CLAS. PROF.]:[AGRUP. CLAS. PROF.]]=$B15,IF(DATOS_[[Check Periodo Ref.]:[Check Periodo Ref.]]="Dentro",IF(DATOS_[[Check Equiparado]:[Check Equiparado]]="Sí",IF(DATOS!BM$5="Sí",(1/DATOS_[[% anualiz]:[% anualiz]]),1)*IF(DATOS!BM$4="Sí",1/DATOS_[[% normaliz]:[% normaliz]],1)*(DATOS_[C.Extra.05])))))))),
0)</f>
        <v>0</v>
      </c>
      <c r="AU17" s="123">
        <f t="array" ref="AU17">IFERROR(
MEDIAN(IF(DATOS_[Sexo]=$B17,IF(DATOS_[[AGRUP. CLAS. PROF.]:[AGRUP. CLAS. PROF.]]=$B15,IF(DATOS_[Check Equiparado]="Sí",IF(DATOS_[Check Periodo Ref.]="Dentro",DATOS_[Tot Extrasalarial Eq],FALSE))))),
0)</f>
        <v>0</v>
      </c>
      <c r="AV17" s="124">
        <f t="array" ref="AV17">IFERROR(
MEDIAN(IF(DATOS_[Sexo]=$B17,IF(DATOS_[[AGRUP. CLAS. PROF.]:[AGRUP. CLAS. PROF.]]=$B15,IF(DATOS_[Check Equiparado]="Sí",IF(DATOS_[Check Periodo Ref.]="Dentro",DATOS_[TOTAL Retrib Eq],FALSE))))),
0)</f>
        <v>0</v>
      </c>
    </row>
    <row r="18" spans="1:48" ht="17.25" thickBot="1" x14ac:dyDescent="0.35">
      <c r="A18" s="48" t="str">
        <f t="shared" ref="A18" si="7">+A19</f>
        <v>[ocultar]</v>
      </c>
      <c r="B18" s="98" t="s">
        <v>299</v>
      </c>
      <c r="C18" s="117"/>
      <c r="D18" s="47"/>
      <c r="E18" s="47"/>
      <c r="F18" s="47"/>
      <c r="G18" s="47"/>
      <c r="H18" s="47"/>
      <c r="I18" s="127" t="str">
        <f t="shared" ref="I18:AV18" si="8">IFERROR((I19-I20)/I19,"")</f>
        <v/>
      </c>
      <c r="J18" s="131" t="str">
        <f t="shared" si="8"/>
        <v/>
      </c>
      <c r="K18" s="131" t="str">
        <f t="shared" si="8"/>
        <v/>
      </c>
      <c r="L18" s="131" t="str">
        <f t="shared" si="8"/>
        <v/>
      </c>
      <c r="M18" s="131" t="str">
        <f t="shared" si="8"/>
        <v/>
      </c>
      <c r="N18" s="131" t="str">
        <f t="shared" si="8"/>
        <v/>
      </c>
      <c r="O18" s="131" t="str">
        <f t="shared" si="8"/>
        <v/>
      </c>
      <c r="P18" s="131" t="str">
        <f t="shared" si="8"/>
        <v/>
      </c>
      <c r="Q18" s="131" t="str">
        <f t="shared" si="8"/>
        <v/>
      </c>
      <c r="R18" s="131" t="str">
        <f t="shared" si="8"/>
        <v/>
      </c>
      <c r="S18" s="131" t="str">
        <f t="shared" si="8"/>
        <v/>
      </c>
      <c r="T18" s="131" t="str">
        <f t="shared" si="8"/>
        <v/>
      </c>
      <c r="U18" s="131" t="str">
        <f t="shared" si="8"/>
        <v/>
      </c>
      <c r="V18" s="131" t="str">
        <f t="shared" si="8"/>
        <v/>
      </c>
      <c r="W18" s="131" t="str">
        <f t="shared" si="8"/>
        <v/>
      </c>
      <c r="X18" s="131" t="str">
        <f t="shared" si="8"/>
        <v/>
      </c>
      <c r="Y18" s="131" t="str">
        <f t="shared" si="8"/>
        <v/>
      </c>
      <c r="Z18" s="130" t="str">
        <f t="shared" si="8"/>
        <v/>
      </c>
      <c r="AA18" s="130" t="str">
        <f t="shared" si="8"/>
        <v/>
      </c>
      <c r="AB18" s="130" t="str">
        <f t="shared" si="8"/>
        <v/>
      </c>
      <c r="AC18" s="130" t="str">
        <f t="shared" si="8"/>
        <v/>
      </c>
      <c r="AD18" s="130" t="str">
        <f t="shared" si="8"/>
        <v/>
      </c>
      <c r="AE18" s="130" t="str">
        <f t="shared" si="8"/>
        <v/>
      </c>
      <c r="AF18" s="130" t="str">
        <f t="shared" si="8"/>
        <v/>
      </c>
      <c r="AG18" s="130" t="str">
        <f t="shared" si="8"/>
        <v/>
      </c>
      <c r="AH18" s="130" t="str">
        <f t="shared" si="8"/>
        <v/>
      </c>
      <c r="AI18" s="130" t="str">
        <f t="shared" si="8"/>
        <v/>
      </c>
      <c r="AJ18" s="130" t="str">
        <f t="shared" si="8"/>
        <v/>
      </c>
      <c r="AK18" s="130" t="str">
        <f t="shared" si="8"/>
        <v/>
      </c>
      <c r="AL18" s="130" t="str">
        <f t="shared" si="8"/>
        <v/>
      </c>
      <c r="AM18" s="130" t="str">
        <f t="shared" si="8"/>
        <v/>
      </c>
      <c r="AN18" s="132" t="str">
        <f t="shared" si="8"/>
        <v/>
      </c>
      <c r="AO18" s="136" t="str">
        <f t="shared" si="8"/>
        <v/>
      </c>
      <c r="AP18" s="133" t="str">
        <f t="shared" si="8"/>
        <v/>
      </c>
      <c r="AQ18" s="133" t="str">
        <f t="shared" si="8"/>
        <v/>
      </c>
      <c r="AR18" s="133" t="str">
        <f t="shared" si="8"/>
        <v/>
      </c>
      <c r="AS18" s="133" t="str">
        <f t="shared" si="8"/>
        <v/>
      </c>
      <c r="AT18" s="133" t="str">
        <f t="shared" si="8"/>
        <v/>
      </c>
      <c r="AU18" s="134" t="str">
        <f t="shared" si="8"/>
        <v/>
      </c>
      <c r="AV18" s="135" t="str">
        <f t="shared" si="8"/>
        <v/>
      </c>
    </row>
    <row r="19" spans="1:48" x14ac:dyDescent="0.3">
      <c r="A19" s="48" t="str">
        <f t="shared" ref="A19" si="9">+IF(C19+C20=0,"[ocultar]","")</f>
        <v>[ocultar]</v>
      </c>
      <c r="B19" s="94" t="s">
        <v>162</v>
      </c>
      <c r="C19" s="40">
        <f t="array" ref="C19">SUM(IF($B19=DATOS_[Sexo],
IF($B18=DATOS_[AGRUP. CLAS. PROF.],
IF("Dentro"=DATOS_[Check Periodo Ref.],
1/(COUNTIFS(DATOS_[Sexo],$B19,DATOS_[AGRUP. CLAS. PROF.],$B18,DATOS_[Check Periodo Ref.],"Dentro",DATOS_[id],DATOS_[id]))))))</f>
        <v>0</v>
      </c>
      <c r="D19" s="41">
        <f>COUNTIFS(DATOS_[AGRUP. CLAS. PROF.],$B18,DATOS_[Sexo],$B19,DATOS_[Check Periodo Ref.],"Dentro")</f>
        <v>0</v>
      </c>
      <c r="E19" s="41">
        <f>COUNTIFS(DATOS_[AGRUP. CLAS. PROF.],$B18,DATOS_[Sexo],$B19,DATOS_[Check Periodo Ref.],"Dentro",DATOS_[Check Nº SC Norm],"Sí")</f>
        <v>0</v>
      </c>
      <c r="F19" s="41">
        <f>COUNTIFS(DATOS_[AGRUP. CLAS. PROF.],$B18,DATOS_[Sexo],$B19,DATOS_[Check Periodo Ref.],"Dentro",DATOS_[Check Nº SC Anualiz],"Sí")</f>
        <v>0</v>
      </c>
      <c r="G19" s="41">
        <f>COUNTIFS(DATOS_[AGRUP. CLAS. PROF.],$B18,DATOS_[Sexo],$B19,DATOS_[Check Periodo Ref.],"Dentro",DATOS_[Check Nº SC Norm y Anualiz],"Sí")</f>
        <v>0</v>
      </c>
      <c r="H19" s="41">
        <f>COUNTIFS(DATOS_[AGRUP. CLAS. PROF.],$B18,DATOS_[Sexo],$B19,DATOS_[Check Periodo Ref.],"Dentro",DATOS_[Check Equiparación],"Sí")</f>
        <v>0</v>
      </c>
      <c r="I19" s="118">
        <f t="array" ref="I19">IFERROR(
MEDIAN(IF(DATOS_[Sexo]=$B19,IF(DATOS_[[AGRUP. CLAS. PROF.]:[AGRUP. CLAS. PROF.]]=$B18,IF(DATOS_[Check Equiparado]="Sí",IF(DATOS_[Check Periodo Ref.]="Dentro",DATOS_[SALARIO BASE Eq],FALSE))))),
0)</f>
        <v>0</v>
      </c>
      <c r="J19" s="119">
        <f t="array" ref="J19">IFERROR(
(MEDIAN((IF(DATOS_[[Sexo]:[Sexo]]=$B19,IF(DATOS_[[AGRUP. CLAS. PROF.]:[AGRUP. CLAS. PROF.]]=$B18,IF(DATOS_[[Check Periodo Ref.]:[Check Periodo Ref.]]="Dentro",IF(DATOS_[[Check Equiparado]:[Check Equiparado]]="Sí",IF(DATOS!AE$5="Sí",(1/DATOS_[[% anualiz]:[% anualiz]]),1)*IF(DATOS!AE$4="Sí",1/DATOS_[[% normaliz]:[% normaliz]],1)*(DATOS_[Conc.Sal.01])))))))),
0)</f>
        <v>0</v>
      </c>
      <c r="K19" s="119">
        <f t="array" ref="K19">IFERROR(
(MEDIAN((IF(DATOS_[[Sexo]:[Sexo]]=$B19,IF(DATOS_[[AGRUP. CLAS. PROF.]:[AGRUP. CLAS. PROF.]]=$B18,IF(DATOS_[[Check Periodo Ref.]:[Check Periodo Ref.]]="Dentro",IF(DATOS_[[Check Equiparado]:[Check Equiparado]]="Sí",IF(DATOS!AF$5="Sí",(1/DATOS_[[% anualiz]:[% anualiz]]),1)*IF(DATOS!AF$4="Sí",1/DATOS_[[% normaliz]:[% normaliz]],1)*(DATOS_[Conc.Sal.02])))))))),
0)</f>
        <v>0</v>
      </c>
      <c r="L19" s="119">
        <f t="array" ref="L19">IFERROR(
(MEDIAN((IF(DATOS_[[Sexo]:[Sexo]]=$B19,IF(DATOS_[[AGRUP. CLAS. PROF.]:[AGRUP. CLAS. PROF.]]=$B18,IF(DATOS_[[Check Periodo Ref.]:[Check Periodo Ref.]]="Dentro",IF(DATOS_[[Check Equiparado]:[Check Equiparado]]="Sí",IF(DATOS!AG$5="Sí",(1/DATOS_[[% anualiz]:[% anualiz]]),1)*IF(DATOS!AG$4="Sí",1/DATOS_[[% normaliz]:[% normaliz]],1)*(DATOS_[Conc.Sal.03])))))))),
0)</f>
        <v>0</v>
      </c>
      <c r="M19" s="119">
        <f t="array" ref="M19">IFERROR(
(MEDIAN((IF(DATOS_[[Sexo]:[Sexo]]=$B19,IF(DATOS_[[AGRUP. CLAS. PROF.]:[AGRUP. CLAS. PROF.]]=$B18,IF(DATOS_[[Check Periodo Ref.]:[Check Periodo Ref.]]="Dentro",IF(DATOS_[[Check Equiparado]:[Check Equiparado]]="Sí",IF(DATOS!AH$5="Sí",(1/DATOS_[[% anualiz]:[% anualiz]]),1)*IF(DATOS!AH$4="Sí",1/DATOS_[[% normaliz]:[% normaliz]],1)*(DATOS_[Conc.Sal.04])))))))),
0)</f>
        <v>0</v>
      </c>
      <c r="N19" s="119">
        <f t="array" ref="N19">IFERROR(
(MEDIAN((IF(DATOS_[[Sexo]:[Sexo]]=$B19,IF(DATOS_[[AGRUP. CLAS. PROF.]:[AGRUP. CLAS. PROF.]]=$B18,IF(DATOS_[[Check Periodo Ref.]:[Check Periodo Ref.]]="Dentro",IF(DATOS_[[Check Equiparado]:[Check Equiparado]]="Sí",IF(DATOS!AI$5="Sí",(1/DATOS_[[% anualiz]:[% anualiz]]),1)*IF(DATOS!AI$4="Sí",1/DATOS_[[% normaliz]:[% normaliz]],1)*(DATOS_[Conc.Sal.05])))))))),
0)</f>
        <v>0</v>
      </c>
      <c r="O19" s="119">
        <f t="array" ref="O19">IFERROR(
(MEDIAN((IF(DATOS_[[Sexo]:[Sexo]]=$B19,IF(DATOS_[[AGRUP. CLAS. PROF.]:[AGRUP. CLAS. PROF.]]=$B18,IF(DATOS_[[Check Periodo Ref.]:[Check Periodo Ref.]]="Dentro",IF(DATOS_[[Check Equiparado]:[Check Equiparado]]="Sí",IF(DATOS!AJ$5="Sí",(1/DATOS_[[% anualiz]:[% anualiz]]),1)*IF(DATOS!AJ$4="Sí",1/DATOS_[[% normaliz]:[% normaliz]],1)*(DATOS_[Conc.Sal.06])))))))),
0)</f>
        <v>0</v>
      </c>
      <c r="P19" s="119">
        <f t="array" ref="P19">IFERROR(
(MEDIAN((IF(DATOS_[[Sexo]:[Sexo]]=$B19,IF(DATOS_[[AGRUP. CLAS. PROF.]:[AGRUP. CLAS. PROF.]]=$B18,IF(DATOS_[[Check Periodo Ref.]:[Check Periodo Ref.]]="Dentro",IF(DATOS_[[Check Equiparado]:[Check Equiparado]]="Sí",IF(DATOS!AK$5="Sí",(1/DATOS_[[% anualiz]:[% anualiz]]),1)*IF(DATOS!AK$4="Sí",1/DATOS_[[% normaliz]:[% normaliz]],1)*(DATOS_[Conc.Sal.07])))))))),
0)</f>
        <v>0</v>
      </c>
      <c r="Q19" s="119">
        <f t="array" ref="Q19">IFERROR(
(MEDIAN((IF(DATOS_[[Sexo]:[Sexo]]=$B19,IF(DATOS_[[AGRUP. CLAS. PROF.]:[AGRUP. CLAS. PROF.]]=$B18,IF(DATOS_[[Check Periodo Ref.]:[Check Periodo Ref.]]="Dentro",IF(DATOS_[[Check Equiparado]:[Check Equiparado]]="Sí",IF(DATOS!AL$5="Sí",(1/DATOS_[[% anualiz]:[% anualiz]]),1)*IF(DATOS!AL$4="Sí",1/DATOS_[[% normaliz]:[% normaliz]],1)*(DATOS_[Conc.Sal.08])))))))),
0)</f>
        <v>0</v>
      </c>
      <c r="R19" s="119">
        <f t="array" ref="R19">IFERROR(
(MEDIAN((IF(DATOS_[[Sexo]:[Sexo]]=$B19,IF(DATOS_[[AGRUP. CLAS. PROF.]:[AGRUP. CLAS. PROF.]]=$B18,IF(DATOS_[[Check Periodo Ref.]:[Check Periodo Ref.]]="Dentro",IF(DATOS_[[Check Equiparado]:[Check Equiparado]]="Sí",IF(DATOS!AM$5="Sí",(1/DATOS_[[% anualiz]:[% anualiz]]),1)*IF(DATOS!AM$4="Sí",1/DATOS_[[% normaliz]:[% normaliz]],1)*(DATOS_[Conc.Sal.09])))))))),
0)</f>
        <v>0</v>
      </c>
      <c r="S19" s="119">
        <f t="array" ref="S19">IFERROR(
(MEDIAN((IF(DATOS_[[Sexo]:[Sexo]]=$B19,IF(DATOS_[[AGRUP. CLAS. PROF.]:[AGRUP. CLAS. PROF.]]=$B18,IF(DATOS_[[Check Periodo Ref.]:[Check Periodo Ref.]]="Dentro",IF(DATOS_[[Check Equiparado]:[Check Equiparado]]="Sí",IF(DATOS!AN$5="Sí",(1/DATOS_[[% anualiz]:[% anualiz]]),1)*IF(DATOS!AN$4="Sí",1/DATOS_[[% normaliz]:[% normaliz]],1)*(DATOS_[Conc.Sal.10])))))))),
0)</f>
        <v>0</v>
      </c>
      <c r="T19" s="119">
        <f t="array" ref="T19">IFERROR(
(MEDIAN((IF(DATOS_[[Sexo]:[Sexo]]=$B19,IF(DATOS_[[AGRUP. CLAS. PROF.]:[AGRUP. CLAS. PROF.]]=$B18,IF(DATOS_[[Check Periodo Ref.]:[Check Periodo Ref.]]="Dentro",IF(DATOS_[[Check Equiparado]:[Check Equiparado]]="Sí",IF(DATOS!AO$5="Sí",(1/DATOS_[[% anualiz]:[% anualiz]]),1)*IF(DATOS!AO$4="Sí",1/DATOS_[[% normaliz]:[% normaliz]],1)*(DATOS_[Conc.Sal.11])))))))),
0)</f>
        <v>0</v>
      </c>
      <c r="U19" s="119">
        <f t="array" ref="U19">IFERROR(
(MEDIAN((IF(DATOS_[[Sexo]:[Sexo]]=$B19,IF(DATOS_[[AGRUP. CLAS. PROF.]:[AGRUP. CLAS. PROF.]]=$B18,IF(DATOS_[[Check Periodo Ref.]:[Check Periodo Ref.]]="Dentro",IF(DATOS_[[Check Equiparado]:[Check Equiparado]]="Sí",IF(DATOS!AP$5="Sí",(1/DATOS_[[% anualiz]:[% anualiz]]),1)*IF(DATOS!AP$4="Sí",1/DATOS_[[% normaliz]:[% normaliz]],1)*(DATOS_[Conc.Sal.12])))))))),
0)</f>
        <v>0</v>
      </c>
      <c r="V19" s="119">
        <f t="array" ref="V19">IFERROR(
(MEDIAN((IF(DATOS_[[Sexo]:[Sexo]]=$B19,IF(DATOS_[[AGRUP. CLAS. PROF.]:[AGRUP. CLAS. PROF.]]=$B18,IF(DATOS_[[Check Periodo Ref.]:[Check Periodo Ref.]]="Dentro",IF(DATOS_[[Check Equiparado]:[Check Equiparado]]="Sí",IF(DATOS!AQ$5="Sí",(1/DATOS_[[% anualiz]:[% anualiz]]),1)*IF(DATOS!AQ$4="Sí",1/DATOS_[[% normaliz]:[% normaliz]],1)*(DATOS_[Conc.Sal.13])))))))),
0)</f>
        <v>0</v>
      </c>
      <c r="W19" s="119">
        <f t="array" ref="W19">IFERROR(
(MEDIAN((IF(DATOS_[[Sexo]:[Sexo]]=$B19,IF(DATOS_[[AGRUP. CLAS. PROF.]:[AGRUP. CLAS. PROF.]]=$B18,IF(DATOS_[[Check Periodo Ref.]:[Check Periodo Ref.]]="Dentro",IF(DATOS_[[Check Equiparado]:[Check Equiparado]]="Sí",IF(DATOS!AR$5="Sí",(1/DATOS_[[% anualiz]:[% anualiz]]),1)*IF(DATOS!AR$4="Sí",1/DATOS_[[% normaliz]:[% normaliz]],1)*(DATOS_[Conc.Sal.14])))))))),
0)</f>
        <v>0</v>
      </c>
      <c r="X19" s="119">
        <f t="array" ref="X19">IFERROR(
(MEDIAN((IF(DATOS_[[Sexo]:[Sexo]]=$B19,IF(DATOS_[[AGRUP. CLAS. PROF.]:[AGRUP. CLAS. PROF.]]=$B18,IF(DATOS_[[Check Periodo Ref.]:[Check Periodo Ref.]]="Dentro",IF(DATOS_[[Check Equiparado]:[Check Equiparado]]="Sí",IF(DATOS!AS$5="Sí",(1/DATOS_[[% anualiz]:[% anualiz]]),1)*IF(DATOS!AS$4="Sí",1/DATOS_[[% normaliz]:[% normaliz]],1)*(DATOS_[Conc.Sal.15])))))))),
0)</f>
        <v>0</v>
      </c>
      <c r="Y19" s="119">
        <f t="array" ref="Y19">IFERROR(
(MEDIAN((IF(DATOS_[[Sexo]:[Sexo]]=$B19,IF(DATOS_[[AGRUP. CLAS. PROF.]:[AGRUP. CLAS. PROF.]]=$B18,IF(DATOS_[[Check Periodo Ref.]:[Check Periodo Ref.]]="Dentro",IF(DATOS_[[Check Equiparado]:[Check Equiparado]]="Sí",IF(DATOS!AT$5="Sí",(1/DATOS_[[% anualiz]:[% anualiz]]),1)*IF(DATOS!AT$4="Sí",1/DATOS_[[% normaliz]:[% normaliz]],1)*(DATOS_[Conc.Sal.16])))))))),
0)</f>
        <v>0</v>
      </c>
      <c r="Z19" s="119">
        <f t="array" ref="Z19">IFERROR(
(MEDIAN((IF(DATOS_[[Sexo]:[Sexo]]=$B19,IF(DATOS_[[AGRUP. CLAS. PROF.]:[AGRUP. CLAS. PROF.]]=$B18,IF(DATOS_[[Check Periodo Ref.]:[Check Periodo Ref.]]="Dentro",IF(DATOS_[[Check Equiparado]:[Check Equiparado]]="Sí",IF(DATOS!AU$5="Sí",(1/DATOS_[[% anualiz]:[% anualiz]]),1)*IF(DATOS!AU$4="Sí",1/DATOS_[[% normaliz]:[% normaliz]],1)*(DATOS_[Conc.Sal.17])))))))),
0)</f>
        <v>0</v>
      </c>
      <c r="AA19" s="119">
        <f t="array" ref="AA19">IFERROR(
(MEDIAN((IF(DATOS_[[Sexo]:[Sexo]]=$B19,IF(DATOS_[[AGRUP. CLAS. PROF.]:[AGRUP. CLAS. PROF.]]=$B18,IF(DATOS_[[Check Periodo Ref.]:[Check Periodo Ref.]]="Dentro",IF(DATOS_[[Check Equiparado]:[Check Equiparado]]="Sí",IF(DATOS!AV$5="Sí",(1/DATOS_[[% anualiz]:[% anualiz]]),1)*IF(DATOS!AV$4="Sí",1/DATOS_[[% normaliz]:[% normaliz]],1)*(DATOS_[Conc.Sal.18])))))))),
0)</f>
        <v>0</v>
      </c>
      <c r="AB19" s="119">
        <f t="array" ref="AB19">IFERROR(
(MEDIAN((IF(DATOS_[[Sexo]:[Sexo]]=$B19,IF(DATOS_[[AGRUP. CLAS. PROF.]:[AGRUP. CLAS. PROF.]]=$B18,IF(DATOS_[[Check Periodo Ref.]:[Check Periodo Ref.]]="Dentro",IF(DATOS_[[Check Equiparado]:[Check Equiparado]]="Sí",IF(DATOS!AW$5="Sí",(1/DATOS_[[% anualiz]:[% anualiz]]),1)*IF(DATOS!AW$4="Sí",1/DATOS_[[% normaliz]:[% normaliz]],1)*(DATOS_[Conc.Sal.19])))))))),
0)</f>
        <v>0</v>
      </c>
      <c r="AC19" s="119">
        <f t="array" ref="AC19">IFERROR(
(MEDIAN((IF(DATOS_[[Sexo]:[Sexo]]=$B19,IF(DATOS_[[AGRUP. CLAS. PROF.]:[AGRUP. CLAS. PROF.]]=$B18,IF(DATOS_[[Check Periodo Ref.]:[Check Periodo Ref.]]="Dentro",IF(DATOS_[[Check Equiparado]:[Check Equiparado]]="Sí",IF(DATOS!AX$5="Sí",(1/DATOS_[[% anualiz]:[% anualiz]]),1)*IF(DATOS!AX$4="Sí",1/DATOS_[[% normaliz]:[% normaliz]],1)*(DATOS_[Conc.Sal.20])))))))),
0)</f>
        <v>0</v>
      </c>
      <c r="AD19" s="119">
        <f t="array" ref="AD19">IFERROR(
(MEDIAN((IF(DATOS_[[Sexo]:[Sexo]]=$B19,IF(DATOS_[[AGRUP. CLAS. PROF.]:[AGRUP. CLAS. PROF.]]=$B18,IF(DATOS_[[Check Periodo Ref.]:[Check Periodo Ref.]]="Dentro",IF(DATOS_[[Check Equiparado]:[Check Equiparado]]="Sí",IF(DATOS!AY$5="Sí",(1/DATOS_[[% anualiz]:[% anualiz]]),1)*IF(DATOS!AY$4="Sí",1/DATOS_[[% normaliz]:[% normaliz]],1)*(DATOS_[Conc.Sal.21])))))))),
0)</f>
        <v>0</v>
      </c>
      <c r="AE19" s="119">
        <f t="array" ref="AE19">IFERROR(
(MEDIAN((IF(DATOS_[[Sexo]:[Sexo]]=$B19,IF(DATOS_[[AGRUP. CLAS. PROF.]:[AGRUP. CLAS. PROF.]]=$B18,IF(DATOS_[[Check Periodo Ref.]:[Check Periodo Ref.]]="Dentro",IF(DATOS_[[Check Equiparado]:[Check Equiparado]]="Sí",IF(DATOS!AZ$5="Sí",(1/DATOS_[[% anualiz]:[% anualiz]]),1)*IF(DATOS!AZ$4="Sí",1/DATOS_[[% normaliz]:[% normaliz]],1)*(DATOS_[Conc.Sal.22])))))))),
0)</f>
        <v>0</v>
      </c>
      <c r="AF19" s="119">
        <f t="array" ref="AF19">IFERROR(
(MEDIAN((IF(DATOS_[[Sexo]:[Sexo]]=$B19,IF(DATOS_[[AGRUP. CLAS. PROF.]:[AGRUP. CLAS. PROF.]]=$B18,IF(DATOS_[[Check Periodo Ref.]:[Check Periodo Ref.]]="Dentro",IF(DATOS_[[Check Equiparado]:[Check Equiparado]]="Sí",IF(DATOS!BA$5="Sí",(1/DATOS_[[% anualiz]:[% anualiz]]),1)*IF(DATOS!BA$4="Sí",1/DATOS_[[% normaliz]:[% normaliz]],1)*(DATOS_[Conc.Sal.23])))))))),
0)</f>
        <v>0</v>
      </c>
      <c r="AG19" s="119">
        <f t="array" ref="AG19">IFERROR(
(MEDIAN((IF(DATOS_[[Sexo]:[Sexo]]=$B19,IF(DATOS_[[AGRUP. CLAS. PROF.]:[AGRUP. CLAS. PROF.]]=$B18,IF(DATOS_[[Check Periodo Ref.]:[Check Periodo Ref.]]="Dentro",IF(DATOS_[[Check Equiparado]:[Check Equiparado]]="Sí",IF(DATOS!BB$5="Sí",(1/DATOS_[[% anualiz]:[% anualiz]]),1)*IF(DATOS!BB$4="Sí",1/DATOS_[[% normaliz]:[% normaliz]],1)*(DATOS_[Conc.Sal.24])))))))),
0)</f>
        <v>0</v>
      </c>
      <c r="AH19" s="119">
        <f t="array" ref="AH19">IFERROR(
(MEDIAN((IF(DATOS_[[Sexo]:[Sexo]]=$B19,IF(DATOS_[[AGRUP. CLAS. PROF.]:[AGRUP. CLAS. PROF.]]=$B18,IF(DATOS_[[Check Periodo Ref.]:[Check Periodo Ref.]]="Dentro",IF(DATOS_[[Check Equiparado]:[Check Equiparado]]="Sí",IF(DATOS!BC$5="Sí",(1/DATOS_[[% anualiz]:[% anualiz]]),1)*IF(DATOS!BC$4="Sí",1/DATOS_[[% normaliz]:[% normaliz]],1)*(DATOS_[Conc.Sal.25])))))))),
0)</f>
        <v>0</v>
      </c>
      <c r="AI19" s="119">
        <f t="array" ref="AI19">IFERROR(
(MEDIAN((IF(DATOS_[[Sexo]:[Sexo]]=$B19,IF(DATOS_[[AGRUP. CLAS. PROF.]:[AGRUP. CLAS. PROF.]]=$B18,IF(DATOS_[[Check Periodo Ref.]:[Check Periodo Ref.]]="Dentro",IF(DATOS_[[Check Equiparado]:[Check Equiparado]]="Sí",IF(DATOS!BD$5="Sí",(1/DATOS_[[% anualiz]:[% anualiz]]),1)*IF(DATOS!BD$4="Sí",1/DATOS_[[% normaliz]:[% normaliz]],1)*(DATOS_[Conc.Sal.26])))))))),
0)</f>
        <v>0</v>
      </c>
      <c r="AJ19" s="119">
        <f t="array" ref="AJ19">IFERROR(
(MEDIAN((IF(DATOS_[[Sexo]:[Sexo]]=$B19,IF(DATOS_[[AGRUP. CLAS. PROF.]:[AGRUP. CLAS. PROF.]]=$B18,IF(DATOS_[[Check Periodo Ref.]:[Check Periodo Ref.]]="Dentro",IF(DATOS_[[Check Equiparado]:[Check Equiparado]]="Sí",IF(DATOS!BE$5="Sí",(1/DATOS_[[% anualiz]:[% anualiz]]),1)*IF(DATOS!BE$4="Sí",1/DATOS_[[% normaliz]:[% normaliz]],1)*(DATOS_[Conc.Sal.27])))))))),
0)</f>
        <v>0</v>
      </c>
      <c r="AK19" s="119">
        <f t="array" ref="AK19">IFERROR(
(MEDIAN((IF(DATOS_[[Sexo]:[Sexo]]=$B19,IF(DATOS_[[AGRUP. CLAS. PROF.]:[AGRUP. CLAS. PROF.]]=$B18,IF(DATOS_[[Check Periodo Ref.]:[Check Periodo Ref.]]="Dentro",IF(DATOS_[[Check Equiparado]:[Check Equiparado]]="Sí",IF(DATOS!BF$5="Sí",(1/DATOS_[[% anualiz]:[% anualiz]]),1)*IF(DATOS!BF$4="Sí",1/DATOS_[[% normaliz]:[% normaliz]],1)*(DATOS_[Conc.Sal.28])))))))),
0)</f>
        <v>0</v>
      </c>
      <c r="AL19" s="119">
        <f t="array" ref="AL19">IFERROR(
(MEDIAN((IF(DATOS_[[Sexo]:[Sexo]]=$B19,IF(DATOS_[[AGRUP. CLAS. PROF.]:[AGRUP. CLAS. PROF.]]=$B18,IF(DATOS_[[Check Periodo Ref.]:[Check Periodo Ref.]]="Dentro",IF(DATOS_[[Check Equiparado]:[Check Equiparado]]="Sí",IF(DATOS!BG$5="Sí",(1/DATOS_[[% anualiz]:[% anualiz]]),1)*IF(DATOS!BG$4="Sí",1/DATOS_[[% normaliz]:[% normaliz]],1)*(DATOS_[Conc.Sal.29])))))))),
0)</f>
        <v>0</v>
      </c>
      <c r="AM19" s="119">
        <f t="array" ref="AM19">IFERROR(
(MEDIAN((IF(DATOS_[[Sexo]:[Sexo]]=$B19,IF(DATOS_[[AGRUP. CLAS. PROF.]:[AGRUP. CLAS. PROF.]]=$B18,IF(DATOS_[[Check Periodo Ref.]:[Check Periodo Ref.]]="Dentro",IF(DATOS_[[Check Equiparado]:[Check Equiparado]]="Sí",IF(DATOS!BH$5="Sí",(1/DATOS_[[% anualiz]:[% anualiz]]),1)*IF(DATOS!BH$4="Sí",1/DATOS_[[% normaliz]:[% normaliz]],1)*(DATOS_[Conc.Sal.30])))))))),
0)</f>
        <v>0</v>
      </c>
      <c r="AN19" s="120">
        <f t="array" ref="AN19">IFERROR(
MEDIAN(IF(DATOS_[Sexo]=$B19,IF(DATOS_[[AGRUP. CLAS. PROF.]:[AGRUP. CLAS. PROF.]]=$B18,IF(DATOS_[Check Equiparado]="Sí",IF(DATOS_[Check Periodo Ref.]="Dentro",DATOS_[Tot COMPL.SAL Eq],FALSE))))),
0)</f>
        <v>0</v>
      </c>
      <c r="AO19" s="121">
        <f t="array" ref="AO19">IFERROR(
MEDIAN(IF(DATOS_[Sexo]=$B19,IF(DATOS_[[AGRUP. CLAS. PROF.]:[AGRUP. CLAS. PROF.]]=$B18,IF(DATOS_[Check Equiparado]="Sí",IF(DATOS_[Check Periodo Ref.]="Dentro",DATOS_[TOTAL SALARIO Eq],FALSE))))),
0)</f>
        <v>0</v>
      </c>
      <c r="AP19" s="122">
        <f t="array" ref="AP19">IFERROR(
(MEDIAN((IF(DATOS_[[Sexo]:[Sexo]]=$B19,IF(DATOS_[[AGRUP. CLAS. PROF.]:[AGRUP. CLAS. PROF.]]=$B18,IF(DATOS_[[Check Periodo Ref.]:[Check Periodo Ref.]]="Dentro",IF(DATOS_[[Check Equiparado]:[Check Equiparado]]="Sí",IF(DATOS!BI$5="Sí",(1/DATOS_[[% anualiz]:[% anualiz]]),1)*IF(DATOS!BI$4="Sí",1/DATOS_[[% normaliz]:[% normaliz]],1)*(DATOS_[C.Extra.01])))))))),
0)</f>
        <v>0</v>
      </c>
      <c r="AQ19" s="122">
        <f t="array" ref="AQ19">IFERROR(
(MEDIAN((IF(DATOS_[[Sexo]:[Sexo]]=$B19,IF(DATOS_[[AGRUP. CLAS. PROF.]:[AGRUP. CLAS. PROF.]]=$B18,IF(DATOS_[[Check Periodo Ref.]:[Check Periodo Ref.]]="Dentro",IF(DATOS_[[Check Equiparado]:[Check Equiparado]]="Sí",IF(DATOS!BJ$5="Sí",(1/DATOS_[[% anualiz]:[% anualiz]]),1)*IF(DATOS!BJ$4="Sí",1/DATOS_[[% normaliz]:[% normaliz]],1)*(DATOS_[C.Extra.02])))))))),
0)</f>
        <v>0</v>
      </c>
      <c r="AR19" s="122">
        <f t="array" ref="AR19">IFERROR(
(MEDIAN((IF(DATOS_[[Sexo]:[Sexo]]=$B19,IF(DATOS_[[AGRUP. CLAS. PROF.]:[AGRUP. CLAS. PROF.]]=$B18,IF(DATOS_[[Check Periodo Ref.]:[Check Periodo Ref.]]="Dentro",IF(DATOS_[[Check Equiparado]:[Check Equiparado]]="Sí",IF(DATOS!BK$5="Sí",(1/DATOS_[[% anualiz]:[% anualiz]]),1)*IF(DATOS!BK$4="Sí",1/DATOS_[[% normaliz]:[% normaliz]],1)*(DATOS_[C.Extra.03])))))))),
0)</f>
        <v>0</v>
      </c>
      <c r="AS19" s="122">
        <f t="array" ref="AS19">IFERROR(
(MEDIAN((IF(DATOS_[[Sexo]:[Sexo]]=$B19,IF(DATOS_[[AGRUP. CLAS. PROF.]:[AGRUP. CLAS. PROF.]]=$B18,IF(DATOS_[[Check Periodo Ref.]:[Check Periodo Ref.]]="Dentro",IF(DATOS_[[Check Equiparado]:[Check Equiparado]]="Sí",IF(DATOS!BL$5="Sí",(1/DATOS_[[% anualiz]:[% anualiz]]),1)*IF(DATOS!BL$4="Sí",1/DATOS_[[% normaliz]:[% normaliz]],1)*(DATOS_[C.Extra.04])))))))),
0)</f>
        <v>0</v>
      </c>
      <c r="AT19" s="122">
        <f t="array" ref="AT19">IFERROR(
(MEDIAN((IF(DATOS_[[Sexo]:[Sexo]]=$B19,IF(DATOS_[[AGRUP. CLAS. PROF.]:[AGRUP. CLAS. PROF.]]=$B18,IF(DATOS_[[Check Periodo Ref.]:[Check Periodo Ref.]]="Dentro",IF(DATOS_[[Check Equiparado]:[Check Equiparado]]="Sí",IF(DATOS!BM$5="Sí",(1/DATOS_[[% anualiz]:[% anualiz]]),1)*IF(DATOS!BM$4="Sí",1/DATOS_[[% normaliz]:[% normaliz]],1)*(DATOS_[C.Extra.05])))))))),
0)</f>
        <v>0</v>
      </c>
      <c r="AU19" s="123">
        <f t="array" ref="AU19">IFERROR(
MEDIAN(IF(DATOS_[Sexo]=$B19,IF(DATOS_[[AGRUP. CLAS. PROF.]:[AGRUP. CLAS. PROF.]]=$B18,IF(DATOS_[Check Equiparado]="Sí",IF(DATOS_[Check Periodo Ref.]="Dentro",DATOS_[Tot Extrasalarial Eq],FALSE))))),
0)</f>
        <v>0</v>
      </c>
      <c r="AV19" s="124">
        <f t="array" ref="AV19">IFERROR(
MEDIAN(IF(DATOS_[Sexo]=$B19,IF(DATOS_[[AGRUP. CLAS. PROF.]:[AGRUP. CLAS. PROF.]]=$B18,IF(DATOS_[Check Equiparado]="Sí",IF(DATOS_[Check Periodo Ref.]="Dentro",DATOS_[TOTAL Retrib Eq],FALSE))))),
0)</f>
        <v>0</v>
      </c>
    </row>
    <row r="20" spans="1:48" x14ac:dyDescent="0.3">
      <c r="A20" s="48" t="str">
        <f t="shared" ref="A20" si="10">+A19</f>
        <v>[ocultar]</v>
      </c>
      <c r="B20" s="94" t="s">
        <v>163</v>
      </c>
      <c r="C20" s="40">
        <f t="array" ref="C20">SUM(IF($B20=DATOS_[Sexo],
IF($B18=DATOS_[AGRUP. CLAS. PROF.],
IF("Dentro"=DATOS_[Check Periodo Ref.],
1/(COUNTIFS(DATOS_[Sexo],$B20,DATOS_[AGRUP. CLAS. PROF.],$B18,DATOS_[Check Periodo Ref.],"Dentro",DATOS_[id],DATOS_[id]))))))</f>
        <v>0</v>
      </c>
      <c r="D20" s="41">
        <f>COUNTIFS(DATOS_[AGRUP. CLAS. PROF.],$B18,DATOS_[Sexo],$B20,DATOS_[Check Periodo Ref.],"Dentro")</f>
        <v>0</v>
      </c>
      <c r="E20" s="41">
        <f>COUNTIFS(DATOS_[AGRUP. CLAS. PROF.],$B18,DATOS_[Sexo],$B20,DATOS_[Check Periodo Ref.],"Dentro",DATOS_[Check Nº SC Norm],"Sí")</f>
        <v>0</v>
      </c>
      <c r="F20" s="41">
        <f>COUNTIFS(DATOS_[AGRUP. CLAS. PROF.],$B18,DATOS_[Sexo],$B20,DATOS_[Check Periodo Ref.],"Dentro",DATOS_[Check Nº SC Anualiz],"Sí")</f>
        <v>0</v>
      </c>
      <c r="G20" s="41">
        <f>COUNTIFS(DATOS_[AGRUP. CLAS. PROF.],$B18,DATOS_[Sexo],$B20,DATOS_[Check Periodo Ref.],"Dentro",DATOS_[Check Nº SC Norm y Anualiz],"Sí")</f>
        <v>0</v>
      </c>
      <c r="H20" s="41">
        <f>COUNTIFS(DATOS_[AGRUP. CLAS. PROF.],$B18,DATOS_[Sexo],$B20,DATOS_[Check Periodo Ref.],"Dentro",DATOS_[Check Equiparación],"Sí")</f>
        <v>0</v>
      </c>
      <c r="I20" s="118" cm="1">
        <f t="array" ref="I20">IFERROR(
MEDIAN(IF(DATOS_[Sexo]=$B20,IF(DATOS_[[AGRUP. CLAS. PROF.]:[AGRUP. CLAS. PROF.]]=$B18,IF(DATOS_[Check Equiparado]="Sí",IF(DATOS_[Check Periodo Ref.]="Dentro",DATOS_[SALARIO BASE Eq],FALSE))))),
0)</f>
        <v>0</v>
      </c>
      <c r="J20" s="119">
        <f t="array" ref="J20">IFERROR(
(MEDIAN((IF(DATOS_[[Sexo]:[Sexo]]=$B20,IF(DATOS_[[AGRUP. CLAS. PROF.]:[AGRUP. CLAS. PROF.]]=$B18,IF(DATOS_[[Check Periodo Ref.]:[Check Periodo Ref.]]="Dentro",IF(DATOS_[[Check Equiparado]:[Check Equiparado]]="Sí",IF(DATOS!AE$5="Sí",(1/DATOS_[[% anualiz]:[% anualiz]]),1)*IF(DATOS!AE$4="Sí",1/DATOS_[[% normaliz]:[% normaliz]],1)*(DATOS_[Conc.Sal.01])))))))),
0)</f>
        <v>0</v>
      </c>
      <c r="K20" s="119">
        <f t="array" ref="K20">IFERROR(
(MEDIAN((IF(DATOS_[[Sexo]:[Sexo]]=$B20,IF(DATOS_[[AGRUP. CLAS. PROF.]:[AGRUP. CLAS. PROF.]]=$B18,IF(DATOS_[[Check Periodo Ref.]:[Check Periodo Ref.]]="Dentro",IF(DATOS_[[Check Equiparado]:[Check Equiparado]]="Sí",IF(DATOS!AF$5="Sí",(1/DATOS_[[% anualiz]:[% anualiz]]),1)*IF(DATOS!AF$4="Sí",1/DATOS_[[% normaliz]:[% normaliz]],1)*(DATOS_[Conc.Sal.02])))))))),
0)</f>
        <v>0</v>
      </c>
      <c r="L20" s="119">
        <f t="array" ref="L20">IFERROR(
(MEDIAN((IF(DATOS_[[Sexo]:[Sexo]]=$B20,IF(DATOS_[[AGRUP. CLAS. PROF.]:[AGRUP. CLAS. PROF.]]=$B18,IF(DATOS_[[Check Periodo Ref.]:[Check Periodo Ref.]]="Dentro",IF(DATOS_[[Check Equiparado]:[Check Equiparado]]="Sí",IF(DATOS!AG$5="Sí",(1/DATOS_[[% anualiz]:[% anualiz]]),1)*IF(DATOS!AG$4="Sí",1/DATOS_[[% normaliz]:[% normaliz]],1)*(DATOS_[Conc.Sal.03])))))))),
0)</f>
        <v>0</v>
      </c>
      <c r="M20" s="119">
        <f t="array" ref="M20">IFERROR(
(MEDIAN((IF(DATOS_[[Sexo]:[Sexo]]=$B20,IF(DATOS_[[AGRUP. CLAS. PROF.]:[AGRUP. CLAS. PROF.]]=$B18,IF(DATOS_[[Check Periodo Ref.]:[Check Periodo Ref.]]="Dentro",IF(DATOS_[[Check Equiparado]:[Check Equiparado]]="Sí",IF(DATOS!AH$5="Sí",(1/DATOS_[[% anualiz]:[% anualiz]]),1)*IF(DATOS!AH$4="Sí",1/DATOS_[[% normaliz]:[% normaliz]],1)*(DATOS_[Conc.Sal.04])))))))),
0)</f>
        <v>0</v>
      </c>
      <c r="N20" s="119">
        <f t="array" ref="N20">IFERROR(
(MEDIAN((IF(DATOS_[[Sexo]:[Sexo]]=$B20,IF(DATOS_[[AGRUP. CLAS. PROF.]:[AGRUP. CLAS. PROF.]]=$B18,IF(DATOS_[[Check Periodo Ref.]:[Check Periodo Ref.]]="Dentro",IF(DATOS_[[Check Equiparado]:[Check Equiparado]]="Sí",IF(DATOS!AI$5="Sí",(1/DATOS_[[% anualiz]:[% anualiz]]),1)*IF(DATOS!AI$4="Sí",1/DATOS_[[% normaliz]:[% normaliz]],1)*(DATOS_[Conc.Sal.05])))))))),
0)</f>
        <v>0</v>
      </c>
      <c r="O20" s="119">
        <f t="array" ref="O20">IFERROR(
(MEDIAN((IF(DATOS_[[Sexo]:[Sexo]]=$B20,IF(DATOS_[[AGRUP. CLAS. PROF.]:[AGRUP. CLAS. PROF.]]=$B18,IF(DATOS_[[Check Periodo Ref.]:[Check Periodo Ref.]]="Dentro",IF(DATOS_[[Check Equiparado]:[Check Equiparado]]="Sí",IF(DATOS!AJ$5="Sí",(1/DATOS_[[% anualiz]:[% anualiz]]),1)*IF(DATOS!AJ$4="Sí",1/DATOS_[[% normaliz]:[% normaliz]],1)*(DATOS_[Conc.Sal.06])))))))),
0)</f>
        <v>0</v>
      </c>
      <c r="P20" s="119">
        <f t="array" ref="P20">IFERROR(
(MEDIAN((IF(DATOS_[[Sexo]:[Sexo]]=$B20,IF(DATOS_[[AGRUP. CLAS. PROF.]:[AGRUP. CLAS. PROF.]]=$B18,IF(DATOS_[[Check Periodo Ref.]:[Check Periodo Ref.]]="Dentro",IF(DATOS_[[Check Equiparado]:[Check Equiparado]]="Sí",IF(DATOS!AK$5="Sí",(1/DATOS_[[% anualiz]:[% anualiz]]),1)*IF(DATOS!AK$4="Sí",1/DATOS_[[% normaliz]:[% normaliz]],1)*(DATOS_[Conc.Sal.07])))))))),
0)</f>
        <v>0</v>
      </c>
      <c r="Q20" s="119">
        <f t="array" ref="Q20">IFERROR(
(MEDIAN((IF(DATOS_[[Sexo]:[Sexo]]=$B20,IF(DATOS_[[AGRUP. CLAS. PROF.]:[AGRUP. CLAS. PROF.]]=$B18,IF(DATOS_[[Check Periodo Ref.]:[Check Periodo Ref.]]="Dentro",IF(DATOS_[[Check Equiparado]:[Check Equiparado]]="Sí",IF(DATOS!AL$5="Sí",(1/DATOS_[[% anualiz]:[% anualiz]]),1)*IF(DATOS!AL$4="Sí",1/DATOS_[[% normaliz]:[% normaliz]],1)*(DATOS_[Conc.Sal.08])))))))),
0)</f>
        <v>0</v>
      </c>
      <c r="R20" s="119">
        <f t="array" ref="R20">IFERROR(
(MEDIAN((IF(DATOS_[[Sexo]:[Sexo]]=$B20,IF(DATOS_[[AGRUP. CLAS. PROF.]:[AGRUP. CLAS. PROF.]]=$B18,IF(DATOS_[[Check Periodo Ref.]:[Check Periodo Ref.]]="Dentro",IF(DATOS_[[Check Equiparado]:[Check Equiparado]]="Sí",IF(DATOS!AM$5="Sí",(1/DATOS_[[% anualiz]:[% anualiz]]),1)*IF(DATOS!AM$4="Sí",1/DATOS_[[% normaliz]:[% normaliz]],1)*(DATOS_[Conc.Sal.09])))))))),
0)</f>
        <v>0</v>
      </c>
      <c r="S20" s="119">
        <f t="array" ref="S20">IFERROR(
(MEDIAN((IF(DATOS_[[Sexo]:[Sexo]]=$B20,IF(DATOS_[[AGRUP. CLAS. PROF.]:[AGRUP. CLAS. PROF.]]=$B18,IF(DATOS_[[Check Periodo Ref.]:[Check Periodo Ref.]]="Dentro",IF(DATOS_[[Check Equiparado]:[Check Equiparado]]="Sí",IF(DATOS!AN$5="Sí",(1/DATOS_[[% anualiz]:[% anualiz]]),1)*IF(DATOS!AN$4="Sí",1/DATOS_[[% normaliz]:[% normaliz]],1)*(DATOS_[Conc.Sal.10])))))))),
0)</f>
        <v>0</v>
      </c>
      <c r="T20" s="119">
        <f t="array" ref="T20">IFERROR(
(MEDIAN((IF(DATOS_[[Sexo]:[Sexo]]=$B20,IF(DATOS_[[AGRUP. CLAS. PROF.]:[AGRUP. CLAS. PROF.]]=$B18,IF(DATOS_[[Check Periodo Ref.]:[Check Periodo Ref.]]="Dentro",IF(DATOS_[[Check Equiparado]:[Check Equiparado]]="Sí",IF(DATOS!AO$5="Sí",(1/DATOS_[[% anualiz]:[% anualiz]]),1)*IF(DATOS!AO$4="Sí",1/DATOS_[[% normaliz]:[% normaliz]],1)*(DATOS_[Conc.Sal.11])))))))),
0)</f>
        <v>0</v>
      </c>
      <c r="U20" s="119">
        <f t="array" ref="U20">IFERROR(
(MEDIAN((IF(DATOS_[[Sexo]:[Sexo]]=$B20,IF(DATOS_[[AGRUP. CLAS. PROF.]:[AGRUP. CLAS. PROF.]]=$B18,IF(DATOS_[[Check Periodo Ref.]:[Check Periodo Ref.]]="Dentro",IF(DATOS_[[Check Equiparado]:[Check Equiparado]]="Sí",IF(DATOS!AP$5="Sí",(1/DATOS_[[% anualiz]:[% anualiz]]),1)*IF(DATOS!AP$4="Sí",1/DATOS_[[% normaliz]:[% normaliz]],1)*(DATOS_[Conc.Sal.12])))))))),
0)</f>
        <v>0</v>
      </c>
      <c r="V20" s="119">
        <f t="array" ref="V20">IFERROR(
(MEDIAN((IF(DATOS_[[Sexo]:[Sexo]]=$B20,IF(DATOS_[[AGRUP. CLAS. PROF.]:[AGRUP. CLAS. PROF.]]=$B18,IF(DATOS_[[Check Periodo Ref.]:[Check Periodo Ref.]]="Dentro",IF(DATOS_[[Check Equiparado]:[Check Equiparado]]="Sí",IF(DATOS!AQ$5="Sí",(1/DATOS_[[% anualiz]:[% anualiz]]),1)*IF(DATOS!AQ$4="Sí",1/DATOS_[[% normaliz]:[% normaliz]],1)*(DATOS_[Conc.Sal.13])))))))),
0)</f>
        <v>0</v>
      </c>
      <c r="W20" s="119">
        <f t="array" ref="W20">IFERROR(
(MEDIAN((IF(DATOS_[[Sexo]:[Sexo]]=$B20,IF(DATOS_[[AGRUP. CLAS. PROF.]:[AGRUP. CLAS. PROF.]]=$B18,IF(DATOS_[[Check Periodo Ref.]:[Check Periodo Ref.]]="Dentro",IF(DATOS_[[Check Equiparado]:[Check Equiparado]]="Sí",IF(DATOS!AR$5="Sí",(1/DATOS_[[% anualiz]:[% anualiz]]),1)*IF(DATOS!AR$4="Sí",1/DATOS_[[% normaliz]:[% normaliz]],1)*(DATOS_[Conc.Sal.14])))))))),
0)</f>
        <v>0</v>
      </c>
      <c r="X20" s="119">
        <f t="array" ref="X20">IFERROR(
(MEDIAN((IF(DATOS_[[Sexo]:[Sexo]]=$B20,IF(DATOS_[[AGRUP. CLAS. PROF.]:[AGRUP. CLAS. PROF.]]=$B18,IF(DATOS_[[Check Periodo Ref.]:[Check Periodo Ref.]]="Dentro",IF(DATOS_[[Check Equiparado]:[Check Equiparado]]="Sí",IF(DATOS!AS$5="Sí",(1/DATOS_[[% anualiz]:[% anualiz]]),1)*IF(DATOS!AS$4="Sí",1/DATOS_[[% normaliz]:[% normaliz]],1)*(DATOS_[Conc.Sal.15])))))))),
0)</f>
        <v>0</v>
      </c>
      <c r="Y20" s="119">
        <f t="array" ref="Y20">IFERROR(
(MEDIAN((IF(DATOS_[[Sexo]:[Sexo]]=$B20,IF(DATOS_[[AGRUP. CLAS. PROF.]:[AGRUP. CLAS. PROF.]]=$B18,IF(DATOS_[[Check Periodo Ref.]:[Check Periodo Ref.]]="Dentro",IF(DATOS_[[Check Equiparado]:[Check Equiparado]]="Sí",IF(DATOS!AT$5="Sí",(1/DATOS_[[% anualiz]:[% anualiz]]),1)*IF(DATOS!AT$4="Sí",1/DATOS_[[% normaliz]:[% normaliz]],1)*(DATOS_[Conc.Sal.16])))))))),
0)</f>
        <v>0</v>
      </c>
      <c r="Z20" s="119">
        <f t="array" ref="Z20">IFERROR(
(MEDIAN((IF(DATOS_[[Sexo]:[Sexo]]=$B20,IF(DATOS_[[AGRUP. CLAS. PROF.]:[AGRUP. CLAS. PROF.]]=$B18,IF(DATOS_[[Check Periodo Ref.]:[Check Periodo Ref.]]="Dentro",IF(DATOS_[[Check Equiparado]:[Check Equiparado]]="Sí",IF(DATOS!AU$5="Sí",(1/DATOS_[[% anualiz]:[% anualiz]]),1)*IF(DATOS!AU$4="Sí",1/DATOS_[[% normaliz]:[% normaliz]],1)*(DATOS_[Conc.Sal.17])))))))),
0)</f>
        <v>0</v>
      </c>
      <c r="AA20" s="119">
        <f t="array" ref="AA20">IFERROR(
(MEDIAN((IF(DATOS_[[Sexo]:[Sexo]]=$B20,IF(DATOS_[[AGRUP. CLAS. PROF.]:[AGRUP. CLAS. PROF.]]=$B18,IF(DATOS_[[Check Periodo Ref.]:[Check Periodo Ref.]]="Dentro",IF(DATOS_[[Check Equiparado]:[Check Equiparado]]="Sí",IF(DATOS!AV$5="Sí",(1/DATOS_[[% anualiz]:[% anualiz]]),1)*IF(DATOS!AV$4="Sí",1/DATOS_[[% normaliz]:[% normaliz]],1)*(DATOS_[Conc.Sal.18])))))))),
0)</f>
        <v>0</v>
      </c>
      <c r="AB20" s="119">
        <f t="array" ref="AB20">IFERROR(
(MEDIAN((IF(DATOS_[[Sexo]:[Sexo]]=$B20,IF(DATOS_[[AGRUP. CLAS. PROF.]:[AGRUP. CLAS. PROF.]]=$B18,IF(DATOS_[[Check Periodo Ref.]:[Check Periodo Ref.]]="Dentro",IF(DATOS_[[Check Equiparado]:[Check Equiparado]]="Sí",IF(DATOS!AW$5="Sí",(1/DATOS_[[% anualiz]:[% anualiz]]),1)*IF(DATOS!AW$4="Sí",1/DATOS_[[% normaliz]:[% normaliz]],1)*(DATOS_[Conc.Sal.19])))))))),
0)</f>
        <v>0</v>
      </c>
      <c r="AC20" s="119">
        <f t="array" ref="AC20">IFERROR(
(MEDIAN((IF(DATOS_[[Sexo]:[Sexo]]=$B20,IF(DATOS_[[AGRUP. CLAS. PROF.]:[AGRUP. CLAS. PROF.]]=$B18,IF(DATOS_[[Check Periodo Ref.]:[Check Periodo Ref.]]="Dentro",IF(DATOS_[[Check Equiparado]:[Check Equiparado]]="Sí",IF(DATOS!AX$5="Sí",(1/DATOS_[[% anualiz]:[% anualiz]]),1)*IF(DATOS!AX$4="Sí",1/DATOS_[[% normaliz]:[% normaliz]],1)*(DATOS_[Conc.Sal.20])))))))),
0)</f>
        <v>0</v>
      </c>
      <c r="AD20" s="119">
        <f t="array" ref="AD20">IFERROR(
(MEDIAN((IF(DATOS_[[Sexo]:[Sexo]]=$B20,IF(DATOS_[[AGRUP. CLAS. PROF.]:[AGRUP. CLAS. PROF.]]=$B18,IF(DATOS_[[Check Periodo Ref.]:[Check Periodo Ref.]]="Dentro",IF(DATOS_[[Check Equiparado]:[Check Equiparado]]="Sí",IF(DATOS!AY$5="Sí",(1/DATOS_[[% anualiz]:[% anualiz]]),1)*IF(DATOS!AY$4="Sí",1/DATOS_[[% normaliz]:[% normaliz]],1)*(DATOS_[Conc.Sal.21])))))))),
0)</f>
        <v>0</v>
      </c>
      <c r="AE20" s="119">
        <f t="array" ref="AE20">IFERROR(
(MEDIAN((IF(DATOS_[[Sexo]:[Sexo]]=$B20,IF(DATOS_[[AGRUP. CLAS. PROF.]:[AGRUP. CLAS. PROF.]]=$B18,IF(DATOS_[[Check Periodo Ref.]:[Check Periodo Ref.]]="Dentro",IF(DATOS_[[Check Equiparado]:[Check Equiparado]]="Sí",IF(DATOS!AZ$5="Sí",(1/DATOS_[[% anualiz]:[% anualiz]]),1)*IF(DATOS!AZ$4="Sí",1/DATOS_[[% normaliz]:[% normaliz]],1)*(DATOS_[Conc.Sal.22])))))))),
0)</f>
        <v>0</v>
      </c>
      <c r="AF20" s="119">
        <f t="array" ref="AF20">IFERROR(
(MEDIAN((IF(DATOS_[[Sexo]:[Sexo]]=$B20,IF(DATOS_[[AGRUP. CLAS. PROF.]:[AGRUP. CLAS. PROF.]]=$B18,IF(DATOS_[[Check Periodo Ref.]:[Check Periodo Ref.]]="Dentro",IF(DATOS_[[Check Equiparado]:[Check Equiparado]]="Sí",IF(DATOS!BA$5="Sí",(1/DATOS_[[% anualiz]:[% anualiz]]),1)*IF(DATOS!BA$4="Sí",1/DATOS_[[% normaliz]:[% normaliz]],1)*(DATOS_[Conc.Sal.23])))))))),
0)</f>
        <v>0</v>
      </c>
      <c r="AG20" s="119">
        <f t="array" ref="AG20">IFERROR(
(MEDIAN((IF(DATOS_[[Sexo]:[Sexo]]=$B20,IF(DATOS_[[AGRUP. CLAS. PROF.]:[AGRUP. CLAS. PROF.]]=$B18,IF(DATOS_[[Check Periodo Ref.]:[Check Periodo Ref.]]="Dentro",IF(DATOS_[[Check Equiparado]:[Check Equiparado]]="Sí",IF(DATOS!BB$5="Sí",(1/DATOS_[[% anualiz]:[% anualiz]]),1)*IF(DATOS!BB$4="Sí",1/DATOS_[[% normaliz]:[% normaliz]],1)*(DATOS_[Conc.Sal.24])))))))),
0)</f>
        <v>0</v>
      </c>
      <c r="AH20" s="119">
        <f t="array" ref="AH20">IFERROR(
(MEDIAN((IF(DATOS_[[Sexo]:[Sexo]]=$B20,IF(DATOS_[[AGRUP. CLAS. PROF.]:[AGRUP. CLAS. PROF.]]=$B18,IF(DATOS_[[Check Periodo Ref.]:[Check Periodo Ref.]]="Dentro",IF(DATOS_[[Check Equiparado]:[Check Equiparado]]="Sí",IF(DATOS!BC$5="Sí",(1/DATOS_[[% anualiz]:[% anualiz]]),1)*IF(DATOS!BC$4="Sí",1/DATOS_[[% normaliz]:[% normaliz]],1)*(DATOS_[Conc.Sal.25])))))))),
0)</f>
        <v>0</v>
      </c>
      <c r="AI20" s="119">
        <f t="array" ref="AI20">IFERROR(
(MEDIAN((IF(DATOS_[[Sexo]:[Sexo]]=$B20,IF(DATOS_[[AGRUP. CLAS. PROF.]:[AGRUP. CLAS. PROF.]]=$B18,IF(DATOS_[[Check Periodo Ref.]:[Check Periodo Ref.]]="Dentro",IF(DATOS_[[Check Equiparado]:[Check Equiparado]]="Sí",IF(DATOS!BD$5="Sí",(1/DATOS_[[% anualiz]:[% anualiz]]),1)*IF(DATOS!BD$4="Sí",1/DATOS_[[% normaliz]:[% normaliz]],1)*(DATOS_[Conc.Sal.26])))))))),
0)</f>
        <v>0</v>
      </c>
      <c r="AJ20" s="119">
        <f t="array" ref="AJ20">IFERROR(
(MEDIAN((IF(DATOS_[[Sexo]:[Sexo]]=$B20,IF(DATOS_[[AGRUP. CLAS. PROF.]:[AGRUP. CLAS. PROF.]]=$B18,IF(DATOS_[[Check Periodo Ref.]:[Check Periodo Ref.]]="Dentro",IF(DATOS_[[Check Equiparado]:[Check Equiparado]]="Sí",IF(DATOS!BE$5="Sí",(1/DATOS_[[% anualiz]:[% anualiz]]),1)*IF(DATOS!BE$4="Sí",1/DATOS_[[% normaliz]:[% normaliz]],1)*(DATOS_[Conc.Sal.27])))))))),
0)</f>
        <v>0</v>
      </c>
      <c r="AK20" s="119">
        <f t="array" ref="AK20">IFERROR(
(MEDIAN((IF(DATOS_[[Sexo]:[Sexo]]=$B20,IF(DATOS_[[AGRUP. CLAS. PROF.]:[AGRUP. CLAS. PROF.]]=$B18,IF(DATOS_[[Check Periodo Ref.]:[Check Periodo Ref.]]="Dentro",IF(DATOS_[[Check Equiparado]:[Check Equiparado]]="Sí",IF(DATOS!BF$5="Sí",(1/DATOS_[[% anualiz]:[% anualiz]]),1)*IF(DATOS!BF$4="Sí",1/DATOS_[[% normaliz]:[% normaliz]],1)*(DATOS_[Conc.Sal.28])))))))),
0)</f>
        <v>0</v>
      </c>
      <c r="AL20" s="119">
        <f t="array" ref="AL20">IFERROR(
(MEDIAN((IF(DATOS_[[Sexo]:[Sexo]]=$B20,IF(DATOS_[[AGRUP. CLAS. PROF.]:[AGRUP. CLAS. PROF.]]=$B18,IF(DATOS_[[Check Periodo Ref.]:[Check Periodo Ref.]]="Dentro",IF(DATOS_[[Check Equiparado]:[Check Equiparado]]="Sí",IF(DATOS!BG$5="Sí",(1/DATOS_[[% anualiz]:[% anualiz]]),1)*IF(DATOS!BG$4="Sí",1/DATOS_[[% normaliz]:[% normaliz]],1)*(DATOS_[Conc.Sal.29])))))))),
0)</f>
        <v>0</v>
      </c>
      <c r="AM20" s="119">
        <f t="array" ref="AM20">IFERROR(
(MEDIAN((IF(DATOS_[[Sexo]:[Sexo]]=$B20,IF(DATOS_[[AGRUP. CLAS. PROF.]:[AGRUP. CLAS. PROF.]]=$B18,IF(DATOS_[[Check Periodo Ref.]:[Check Periodo Ref.]]="Dentro",IF(DATOS_[[Check Equiparado]:[Check Equiparado]]="Sí",IF(DATOS!BH$5="Sí",(1/DATOS_[[% anualiz]:[% anualiz]]),1)*IF(DATOS!BH$4="Sí",1/DATOS_[[% normaliz]:[% normaliz]],1)*(DATOS_[Conc.Sal.30])))))))),
0)</f>
        <v>0</v>
      </c>
      <c r="AN20" s="120">
        <f t="array" ref="AN20">IFERROR(
MEDIAN(IF(DATOS_[Sexo]=$B20,IF(DATOS_[[AGRUP. CLAS. PROF.]:[AGRUP. CLAS. PROF.]]=$B18,IF(DATOS_[Check Equiparado]="Sí",IF(DATOS_[Check Periodo Ref.]="Dentro",DATOS_[Tot COMPL.SAL Eq],FALSE))))),
0)</f>
        <v>0</v>
      </c>
      <c r="AO20" s="121">
        <f t="array" ref="AO20">IFERROR(
MEDIAN(IF(DATOS_[Sexo]=$B20,IF(DATOS_[[AGRUP. CLAS. PROF.]:[AGRUP. CLAS. PROF.]]=$B18,IF(DATOS_[Check Equiparado]="Sí",IF(DATOS_[Check Periodo Ref.]="Dentro",DATOS_[TOTAL SALARIO Eq],FALSE))))),
0)</f>
        <v>0</v>
      </c>
      <c r="AP20" s="122">
        <f t="array" ref="AP20">IFERROR(
(MEDIAN((IF(DATOS_[[Sexo]:[Sexo]]=$B20,IF(DATOS_[[AGRUP. CLAS. PROF.]:[AGRUP. CLAS. PROF.]]=$B18,IF(DATOS_[[Check Periodo Ref.]:[Check Periodo Ref.]]="Dentro",IF(DATOS_[[Check Equiparado]:[Check Equiparado]]="Sí",IF(DATOS!BI$5="Sí",(1/DATOS_[[% anualiz]:[% anualiz]]),1)*IF(DATOS!BI$4="Sí",1/DATOS_[[% normaliz]:[% normaliz]],1)*(DATOS_[C.Extra.01])))))))),
0)</f>
        <v>0</v>
      </c>
      <c r="AQ20" s="122">
        <f t="array" ref="AQ20">IFERROR(
(MEDIAN((IF(DATOS_[[Sexo]:[Sexo]]=$B20,IF(DATOS_[[AGRUP. CLAS. PROF.]:[AGRUP. CLAS. PROF.]]=$B18,IF(DATOS_[[Check Periodo Ref.]:[Check Periodo Ref.]]="Dentro",IF(DATOS_[[Check Equiparado]:[Check Equiparado]]="Sí",IF(DATOS!BJ$5="Sí",(1/DATOS_[[% anualiz]:[% anualiz]]),1)*IF(DATOS!BJ$4="Sí",1/DATOS_[[% normaliz]:[% normaliz]],1)*(DATOS_[C.Extra.02])))))))),
0)</f>
        <v>0</v>
      </c>
      <c r="AR20" s="122">
        <f t="array" ref="AR20">IFERROR(
(MEDIAN((IF(DATOS_[[Sexo]:[Sexo]]=$B20,IF(DATOS_[[AGRUP. CLAS. PROF.]:[AGRUP. CLAS. PROF.]]=$B18,IF(DATOS_[[Check Periodo Ref.]:[Check Periodo Ref.]]="Dentro",IF(DATOS_[[Check Equiparado]:[Check Equiparado]]="Sí",IF(DATOS!BK$5="Sí",(1/DATOS_[[% anualiz]:[% anualiz]]),1)*IF(DATOS!BK$4="Sí",1/DATOS_[[% normaliz]:[% normaliz]],1)*(DATOS_[C.Extra.03])))))))),
0)</f>
        <v>0</v>
      </c>
      <c r="AS20" s="122">
        <f t="array" ref="AS20">IFERROR(
(MEDIAN((IF(DATOS_[[Sexo]:[Sexo]]=$B20,IF(DATOS_[[AGRUP. CLAS. PROF.]:[AGRUP. CLAS. PROF.]]=$B18,IF(DATOS_[[Check Periodo Ref.]:[Check Periodo Ref.]]="Dentro",IF(DATOS_[[Check Equiparado]:[Check Equiparado]]="Sí",IF(DATOS!BL$5="Sí",(1/DATOS_[[% anualiz]:[% anualiz]]),1)*IF(DATOS!BL$4="Sí",1/DATOS_[[% normaliz]:[% normaliz]],1)*(DATOS_[C.Extra.04])))))))),
0)</f>
        <v>0</v>
      </c>
      <c r="AT20" s="122">
        <f t="array" ref="AT20">IFERROR(
(MEDIAN((IF(DATOS_[[Sexo]:[Sexo]]=$B20,IF(DATOS_[[AGRUP. CLAS. PROF.]:[AGRUP. CLAS. PROF.]]=$B18,IF(DATOS_[[Check Periodo Ref.]:[Check Periodo Ref.]]="Dentro",IF(DATOS_[[Check Equiparado]:[Check Equiparado]]="Sí",IF(DATOS!BM$5="Sí",(1/DATOS_[[% anualiz]:[% anualiz]]),1)*IF(DATOS!BM$4="Sí",1/DATOS_[[% normaliz]:[% normaliz]],1)*(DATOS_[C.Extra.05])))))))),
0)</f>
        <v>0</v>
      </c>
      <c r="AU20" s="123">
        <f t="array" ref="AU20">IFERROR(
MEDIAN(IF(DATOS_[Sexo]=$B20,IF(DATOS_[[AGRUP. CLAS. PROF.]:[AGRUP. CLAS. PROF.]]=$B18,IF(DATOS_[Check Equiparado]="Sí",IF(DATOS_[Check Periodo Ref.]="Dentro",DATOS_[Tot Extrasalarial Eq],FALSE))))),
0)</f>
        <v>0</v>
      </c>
      <c r="AV20" s="124">
        <f t="array" ref="AV20">IFERROR(
MEDIAN(IF(DATOS_[Sexo]=$B20,IF(DATOS_[[AGRUP. CLAS. PROF.]:[AGRUP. CLAS. PROF.]]=$B18,IF(DATOS_[Check Equiparado]="Sí",IF(DATOS_[Check Periodo Ref.]="Dentro",DATOS_[TOTAL Retrib Eq],FALSE))))),
0)</f>
        <v>0</v>
      </c>
    </row>
    <row r="21" spans="1:48" ht="17.25" thickBot="1" x14ac:dyDescent="0.35">
      <c r="A21" s="48" t="str">
        <f t="shared" ref="A21" si="11">+A22</f>
        <v>[ocultar]</v>
      </c>
      <c r="B21" s="98" t="s">
        <v>300</v>
      </c>
      <c r="C21" s="117"/>
      <c r="D21" s="47"/>
      <c r="E21" s="47"/>
      <c r="F21" s="47"/>
      <c r="G21" s="47"/>
      <c r="H21" s="47"/>
      <c r="I21" s="127" t="str">
        <f t="shared" ref="I21:AV21" si="12">IFERROR((I22-I23)/I22,"")</f>
        <v/>
      </c>
      <c r="J21" s="131" t="str">
        <f t="shared" si="12"/>
        <v/>
      </c>
      <c r="K21" s="131" t="str">
        <f t="shared" si="12"/>
        <v/>
      </c>
      <c r="L21" s="131" t="str">
        <f t="shared" si="12"/>
        <v/>
      </c>
      <c r="M21" s="131" t="str">
        <f t="shared" si="12"/>
        <v/>
      </c>
      <c r="N21" s="131" t="str">
        <f t="shared" si="12"/>
        <v/>
      </c>
      <c r="O21" s="131" t="str">
        <f t="shared" si="12"/>
        <v/>
      </c>
      <c r="P21" s="131" t="str">
        <f t="shared" si="12"/>
        <v/>
      </c>
      <c r="Q21" s="131" t="str">
        <f t="shared" si="12"/>
        <v/>
      </c>
      <c r="R21" s="131" t="str">
        <f t="shared" si="12"/>
        <v/>
      </c>
      <c r="S21" s="131" t="str">
        <f t="shared" si="12"/>
        <v/>
      </c>
      <c r="T21" s="131" t="str">
        <f t="shared" si="12"/>
        <v/>
      </c>
      <c r="U21" s="131" t="str">
        <f t="shared" si="12"/>
        <v/>
      </c>
      <c r="V21" s="131" t="str">
        <f t="shared" si="12"/>
        <v/>
      </c>
      <c r="W21" s="131" t="str">
        <f t="shared" si="12"/>
        <v/>
      </c>
      <c r="X21" s="131" t="str">
        <f t="shared" si="12"/>
        <v/>
      </c>
      <c r="Y21" s="131" t="str">
        <f t="shared" si="12"/>
        <v/>
      </c>
      <c r="Z21" s="130" t="str">
        <f t="shared" si="12"/>
        <v/>
      </c>
      <c r="AA21" s="130" t="str">
        <f t="shared" si="12"/>
        <v/>
      </c>
      <c r="AB21" s="130" t="str">
        <f t="shared" si="12"/>
        <v/>
      </c>
      <c r="AC21" s="130" t="str">
        <f t="shared" si="12"/>
        <v/>
      </c>
      <c r="AD21" s="130" t="str">
        <f t="shared" si="12"/>
        <v/>
      </c>
      <c r="AE21" s="130" t="str">
        <f t="shared" si="12"/>
        <v/>
      </c>
      <c r="AF21" s="130" t="str">
        <f t="shared" si="12"/>
        <v/>
      </c>
      <c r="AG21" s="130" t="str">
        <f t="shared" si="12"/>
        <v/>
      </c>
      <c r="AH21" s="130" t="str">
        <f t="shared" si="12"/>
        <v/>
      </c>
      <c r="AI21" s="130" t="str">
        <f t="shared" si="12"/>
        <v/>
      </c>
      <c r="AJ21" s="130" t="str">
        <f t="shared" si="12"/>
        <v/>
      </c>
      <c r="AK21" s="130" t="str">
        <f t="shared" si="12"/>
        <v/>
      </c>
      <c r="AL21" s="130" t="str">
        <f t="shared" si="12"/>
        <v/>
      </c>
      <c r="AM21" s="130" t="str">
        <f t="shared" si="12"/>
        <v/>
      </c>
      <c r="AN21" s="132" t="str">
        <f t="shared" si="12"/>
        <v/>
      </c>
      <c r="AO21" s="136" t="str">
        <f t="shared" si="12"/>
        <v/>
      </c>
      <c r="AP21" s="133" t="str">
        <f t="shared" si="12"/>
        <v/>
      </c>
      <c r="AQ21" s="133" t="str">
        <f t="shared" si="12"/>
        <v/>
      </c>
      <c r="AR21" s="133" t="str">
        <f t="shared" si="12"/>
        <v/>
      </c>
      <c r="AS21" s="133" t="str">
        <f t="shared" si="12"/>
        <v/>
      </c>
      <c r="AT21" s="133" t="str">
        <f t="shared" si="12"/>
        <v/>
      </c>
      <c r="AU21" s="134" t="str">
        <f t="shared" si="12"/>
        <v/>
      </c>
      <c r="AV21" s="135" t="str">
        <f t="shared" si="12"/>
        <v/>
      </c>
    </row>
    <row r="22" spans="1:48" x14ac:dyDescent="0.3">
      <c r="A22" s="48" t="str">
        <f t="shared" ref="A22" si="13">+IF(C22+C23=0,"[ocultar]","")</f>
        <v>[ocultar]</v>
      </c>
      <c r="B22" s="94" t="s">
        <v>162</v>
      </c>
      <c r="C22" s="40">
        <f t="array" ref="C22">SUM(IF($B22=DATOS_[Sexo],
IF($B21=DATOS_[AGRUP. CLAS. PROF.],
IF("Dentro"=DATOS_[Check Periodo Ref.],
1/(COUNTIFS(DATOS_[Sexo],$B22,DATOS_[AGRUP. CLAS. PROF.],$B21,DATOS_[Check Periodo Ref.],"Dentro",DATOS_[id],DATOS_[id]))))))</f>
        <v>0</v>
      </c>
      <c r="D22" s="41">
        <f>COUNTIFS(DATOS_[AGRUP. CLAS. PROF.],$B21,DATOS_[Sexo],$B22,DATOS_[Check Periodo Ref.],"Dentro")</f>
        <v>0</v>
      </c>
      <c r="E22" s="41">
        <f>COUNTIFS(DATOS_[AGRUP. CLAS. PROF.],$B21,DATOS_[Sexo],$B22,DATOS_[Check Periodo Ref.],"Dentro",DATOS_[Check Nº SC Norm],"Sí")</f>
        <v>0</v>
      </c>
      <c r="F22" s="41">
        <f>COUNTIFS(DATOS_[AGRUP. CLAS. PROF.],$B21,DATOS_[Sexo],$B22,DATOS_[Check Periodo Ref.],"Dentro",DATOS_[Check Nº SC Anualiz],"Sí")</f>
        <v>0</v>
      </c>
      <c r="G22" s="41">
        <f>COUNTIFS(DATOS_[AGRUP. CLAS. PROF.],$B21,DATOS_[Sexo],$B22,DATOS_[Check Periodo Ref.],"Dentro",DATOS_[Check Nº SC Norm y Anualiz],"Sí")</f>
        <v>0</v>
      </c>
      <c r="H22" s="41">
        <f>COUNTIFS(DATOS_[AGRUP. CLAS. PROF.],$B21,DATOS_[Sexo],$B22,DATOS_[Check Periodo Ref.],"Dentro",DATOS_[Check Equiparación],"Sí")</f>
        <v>0</v>
      </c>
      <c r="I22" s="118">
        <f t="array" ref="I22">IFERROR(
MEDIAN(IF(DATOS_[Sexo]=$B22,IF(DATOS_[[AGRUP. CLAS. PROF.]:[AGRUP. CLAS. PROF.]]=$B21,IF(DATOS_[Check Equiparado]="Sí",IF(DATOS_[Check Periodo Ref.]="Dentro",DATOS_[SALARIO BASE Eq],FALSE))))),
0)</f>
        <v>0</v>
      </c>
      <c r="J22" s="119">
        <f t="array" ref="J22">IFERROR(
(MEDIAN((IF(DATOS_[[Sexo]:[Sexo]]=$B22,IF(DATOS_[[AGRUP. CLAS. PROF.]:[AGRUP. CLAS. PROF.]]=$B21,IF(DATOS_[[Check Periodo Ref.]:[Check Periodo Ref.]]="Dentro",IF(DATOS_[[Check Equiparado]:[Check Equiparado]]="Sí",IF(DATOS!AE$5="Sí",(1/DATOS_[[% anualiz]:[% anualiz]]),1)*IF(DATOS!AE$4="Sí",1/DATOS_[[% normaliz]:[% normaliz]],1)*(DATOS_[Conc.Sal.01])))))))),
0)</f>
        <v>0</v>
      </c>
      <c r="K22" s="119">
        <f t="array" ref="K22">IFERROR(
(MEDIAN((IF(DATOS_[[Sexo]:[Sexo]]=$B22,IF(DATOS_[[AGRUP. CLAS. PROF.]:[AGRUP. CLAS. PROF.]]=$B21,IF(DATOS_[[Check Periodo Ref.]:[Check Periodo Ref.]]="Dentro",IF(DATOS_[[Check Equiparado]:[Check Equiparado]]="Sí",IF(DATOS!AF$5="Sí",(1/DATOS_[[% anualiz]:[% anualiz]]),1)*IF(DATOS!AF$4="Sí",1/DATOS_[[% normaliz]:[% normaliz]],1)*(DATOS_[Conc.Sal.02])))))))),
0)</f>
        <v>0</v>
      </c>
      <c r="L22" s="119">
        <f t="array" ref="L22">IFERROR(
(MEDIAN((IF(DATOS_[[Sexo]:[Sexo]]=$B22,IF(DATOS_[[AGRUP. CLAS. PROF.]:[AGRUP. CLAS. PROF.]]=$B21,IF(DATOS_[[Check Periodo Ref.]:[Check Periodo Ref.]]="Dentro",IF(DATOS_[[Check Equiparado]:[Check Equiparado]]="Sí",IF(DATOS!AG$5="Sí",(1/DATOS_[[% anualiz]:[% anualiz]]),1)*IF(DATOS!AG$4="Sí",1/DATOS_[[% normaliz]:[% normaliz]],1)*(DATOS_[Conc.Sal.03])))))))),
0)</f>
        <v>0</v>
      </c>
      <c r="M22" s="119">
        <f t="array" ref="M22">IFERROR(
(MEDIAN((IF(DATOS_[[Sexo]:[Sexo]]=$B22,IF(DATOS_[[AGRUP. CLAS. PROF.]:[AGRUP. CLAS. PROF.]]=$B21,IF(DATOS_[[Check Periodo Ref.]:[Check Periodo Ref.]]="Dentro",IF(DATOS_[[Check Equiparado]:[Check Equiparado]]="Sí",IF(DATOS!AH$5="Sí",(1/DATOS_[[% anualiz]:[% anualiz]]),1)*IF(DATOS!AH$4="Sí",1/DATOS_[[% normaliz]:[% normaliz]],1)*(DATOS_[Conc.Sal.04])))))))),
0)</f>
        <v>0</v>
      </c>
      <c r="N22" s="119">
        <f t="array" ref="N22">IFERROR(
(MEDIAN((IF(DATOS_[[Sexo]:[Sexo]]=$B22,IF(DATOS_[[AGRUP. CLAS. PROF.]:[AGRUP. CLAS. PROF.]]=$B21,IF(DATOS_[[Check Periodo Ref.]:[Check Periodo Ref.]]="Dentro",IF(DATOS_[[Check Equiparado]:[Check Equiparado]]="Sí",IF(DATOS!AI$5="Sí",(1/DATOS_[[% anualiz]:[% anualiz]]),1)*IF(DATOS!AI$4="Sí",1/DATOS_[[% normaliz]:[% normaliz]],1)*(DATOS_[Conc.Sal.05])))))))),
0)</f>
        <v>0</v>
      </c>
      <c r="O22" s="119">
        <f t="array" ref="O22">IFERROR(
(MEDIAN((IF(DATOS_[[Sexo]:[Sexo]]=$B22,IF(DATOS_[[AGRUP. CLAS. PROF.]:[AGRUP. CLAS. PROF.]]=$B21,IF(DATOS_[[Check Periodo Ref.]:[Check Periodo Ref.]]="Dentro",IF(DATOS_[[Check Equiparado]:[Check Equiparado]]="Sí",IF(DATOS!AJ$5="Sí",(1/DATOS_[[% anualiz]:[% anualiz]]),1)*IF(DATOS!AJ$4="Sí",1/DATOS_[[% normaliz]:[% normaliz]],1)*(DATOS_[Conc.Sal.06])))))))),
0)</f>
        <v>0</v>
      </c>
      <c r="P22" s="119">
        <f t="array" ref="P22">IFERROR(
(MEDIAN((IF(DATOS_[[Sexo]:[Sexo]]=$B22,IF(DATOS_[[AGRUP. CLAS. PROF.]:[AGRUP. CLAS. PROF.]]=$B21,IF(DATOS_[[Check Periodo Ref.]:[Check Periodo Ref.]]="Dentro",IF(DATOS_[[Check Equiparado]:[Check Equiparado]]="Sí",IF(DATOS!AK$5="Sí",(1/DATOS_[[% anualiz]:[% anualiz]]),1)*IF(DATOS!AK$4="Sí",1/DATOS_[[% normaliz]:[% normaliz]],1)*(DATOS_[Conc.Sal.07])))))))),
0)</f>
        <v>0</v>
      </c>
      <c r="Q22" s="119">
        <f t="array" ref="Q22">IFERROR(
(MEDIAN((IF(DATOS_[[Sexo]:[Sexo]]=$B22,IF(DATOS_[[AGRUP. CLAS. PROF.]:[AGRUP. CLAS. PROF.]]=$B21,IF(DATOS_[[Check Periodo Ref.]:[Check Periodo Ref.]]="Dentro",IF(DATOS_[[Check Equiparado]:[Check Equiparado]]="Sí",IF(DATOS!AL$5="Sí",(1/DATOS_[[% anualiz]:[% anualiz]]),1)*IF(DATOS!AL$4="Sí",1/DATOS_[[% normaliz]:[% normaliz]],1)*(DATOS_[Conc.Sal.08])))))))),
0)</f>
        <v>0</v>
      </c>
      <c r="R22" s="119">
        <f t="array" ref="R22">IFERROR(
(MEDIAN((IF(DATOS_[[Sexo]:[Sexo]]=$B22,IF(DATOS_[[AGRUP. CLAS. PROF.]:[AGRUP. CLAS. PROF.]]=$B21,IF(DATOS_[[Check Periodo Ref.]:[Check Periodo Ref.]]="Dentro",IF(DATOS_[[Check Equiparado]:[Check Equiparado]]="Sí",IF(DATOS!AM$5="Sí",(1/DATOS_[[% anualiz]:[% anualiz]]),1)*IF(DATOS!AM$4="Sí",1/DATOS_[[% normaliz]:[% normaliz]],1)*(DATOS_[Conc.Sal.09])))))))),
0)</f>
        <v>0</v>
      </c>
      <c r="S22" s="119">
        <f t="array" ref="S22">IFERROR(
(MEDIAN((IF(DATOS_[[Sexo]:[Sexo]]=$B22,IF(DATOS_[[AGRUP. CLAS. PROF.]:[AGRUP. CLAS. PROF.]]=$B21,IF(DATOS_[[Check Periodo Ref.]:[Check Periodo Ref.]]="Dentro",IF(DATOS_[[Check Equiparado]:[Check Equiparado]]="Sí",IF(DATOS!AN$5="Sí",(1/DATOS_[[% anualiz]:[% anualiz]]),1)*IF(DATOS!AN$4="Sí",1/DATOS_[[% normaliz]:[% normaliz]],1)*(DATOS_[Conc.Sal.10])))))))),
0)</f>
        <v>0</v>
      </c>
      <c r="T22" s="119">
        <f t="array" ref="T22">IFERROR(
(MEDIAN((IF(DATOS_[[Sexo]:[Sexo]]=$B22,IF(DATOS_[[AGRUP. CLAS. PROF.]:[AGRUP. CLAS. PROF.]]=$B21,IF(DATOS_[[Check Periodo Ref.]:[Check Periodo Ref.]]="Dentro",IF(DATOS_[[Check Equiparado]:[Check Equiparado]]="Sí",IF(DATOS!AO$5="Sí",(1/DATOS_[[% anualiz]:[% anualiz]]),1)*IF(DATOS!AO$4="Sí",1/DATOS_[[% normaliz]:[% normaliz]],1)*(DATOS_[Conc.Sal.11])))))))),
0)</f>
        <v>0</v>
      </c>
      <c r="U22" s="119">
        <f t="array" ref="U22">IFERROR(
(MEDIAN((IF(DATOS_[[Sexo]:[Sexo]]=$B22,IF(DATOS_[[AGRUP. CLAS. PROF.]:[AGRUP. CLAS. PROF.]]=$B21,IF(DATOS_[[Check Periodo Ref.]:[Check Periodo Ref.]]="Dentro",IF(DATOS_[[Check Equiparado]:[Check Equiparado]]="Sí",IF(DATOS!AP$5="Sí",(1/DATOS_[[% anualiz]:[% anualiz]]),1)*IF(DATOS!AP$4="Sí",1/DATOS_[[% normaliz]:[% normaliz]],1)*(DATOS_[Conc.Sal.12])))))))),
0)</f>
        <v>0</v>
      </c>
      <c r="V22" s="119">
        <f t="array" ref="V22">IFERROR(
(MEDIAN((IF(DATOS_[[Sexo]:[Sexo]]=$B22,IF(DATOS_[[AGRUP. CLAS. PROF.]:[AGRUP. CLAS. PROF.]]=$B21,IF(DATOS_[[Check Periodo Ref.]:[Check Periodo Ref.]]="Dentro",IF(DATOS_[[Check Equiparado]:[Check Equiparado]]="Sí",IF(DATOS!AQ$5="Sí",(1/DATOS_[[% anualiz]:[% anualiz]]),1)*IF(DATOS!AQ$4="Sí",1/DATOS_[[% normaliz]:[% normaliz]],1)*(DATOS_[Conc.Sal.13])))))))),
0)</f>
        <v>0</v>
      </c>
      <c r="W22" s="119">
        <f t="array" ref="W22">IFERROR(
(MEDIAN((IF(DATOS_[[Sexo]:[Sexo]]=$B22,IF(DATOS_[[AGRUP. CLAS. PROF.]:[AGRUP. CLAS. PROF.]]=$B21,IF(DATOS_[[Check Periodo Ref.]:[Check Periodo Ref.]]="Dentro",IF(DATOS_[[Check Equiparado]:[Check Equiparado]]="Sí",IF(DATOS!AR$5="Sí",(1/DATOS_[[% anualiz]:[% anualiz]]),1)*IF(DATOS!AR$4="Sí",1/DATOS_[[% normaliz]:[% normaliz]],1)*(DATOS_[Conc.Sal.14])))))))),
0)</f>
        <v>0</v>
      </c>
      <c r="X22" s="119">
        <f t="array" ref="X22">IFERROR(
(MEDIAN((IF(DATOS_[[Sexo]:[Sexo]]=$B22,IF(DATOS_[[AGRUP. CLAS. PROF.]:[AGRUP. CLAS. PROF.]]=$B21,IF(DATOS_[[Check Periodo Ref.]:[Check Periodo Ref.]]="Dentro",IF(DATOS_[[Check Equiparado]:[Check Equiparado]]="Sí",IF(DATOS!AS$5="Sí",(1/DATOS_[[% anualiz]:[% anualiz]]),1)*IF(DATOS!AS$4="Sí",1/DATOS_[[% normaliz]:[% normaliz]],1)*(DATOS_[Conc.Sal.15])))))))),
0)</f>
        <v>0</v>
      </c>
      <c r="Y22" s="119">
        <f t="array" ref="Y22">IFERROR(
(MEDIAN((IF(DATOS_[[Sexo]:[Sexo]]=$B22,IF(DATOS_[[AGRUP. CLAS. PROF.]:[AGRUP. CLAS. PROF.]]=$B21,IF(DATOS_[[Check Periodo Ref.]:[Check Periodo Ref.]]="Dentro",IF(DATOS_[[Check Equiparado]:[Check Equiparado]]="Sí",IF(DATOS!AT$5="Sí",(1/DATOS_[[% anualiz]:[% anualiz]]),1)*IF(DATOS!AT$4="Sí",1/DATOS_[[% normaliz]:[% normaliz]],1)*(DATOS_[Conc.Sal.16])))))))),
0)</f>
        <v>0</v>
      </c>
      <c r="Z22" s="119">
        <f t="array" ref="Z22">IFERROR(
(MEDIAN((IF(DATOS_[[Sexo]:[Sexo]]=$B22,IF(DATOS_[[AGRUP. CLAS. PROF.]:[AGRUP. CLAS. PROF.]]=$B21,IF(DATOS_[[Check Periodo Ref.]:[Check Periodo Ref.]]="Dentro",IF(DATOS_[[Check Equiparado]:[Check Equiparado]]="Sí",IF(DATOS!AU$5="Sí",(1/DATOS_[[% anualiz]:[% anualiz]]),1)*IF(DATOS!AU$4="Sí",1/DATOS_[[% normaliz]:[% normaliz]],1)*(DATOS_[Conc.Sal.17])))))))),
0)</f>
        <v>0</v>
      </c>
      <c r="AA22" s="119">
        <f t="array" ref="AA22">IFERROR(
(MEDIAN((IF(DATOS_[[Sexo]:[Sexo]]=$B22,IF(DATOS_[[AGRUP. CLAS. PROF.]:[AGRUP. CLAS. PROF.]]=$B21,IF(DATOS_[[Check Periodo Ref.]:[Check Periodo Ref.]]="Dentro",IF(DATOS_[[Check Equiparado]:[Check Equiparado]]="Sí",IF(DATOS!AV$5="Sí",(1/DATOS_[[% anualiz]:[% anualiz]]),1)*IF(DATOS!AV$4="Sí",1/DATOS_[[% normaliz]:[% normaliz]],1)*(DATOS_[Conc.Sal.18])))))))),
0)</f>
        <v>0</v>
      </c>
      <c r="AB22" s="119">
        <f t="array" ref="AB22">IFERROR(
(MEDIAN((IF(DATOS_[[Sexo]:[Sexo]]=$B22,IF(DATOS_[[AGRUP. CLAS. PROF.]:[AGRUP. CLAS. PROF.]]=$B21,IF(DATOS_[[Check Periodo Ref.]:[Check Periodo Ref.]]="Dentro",IF(DATOS_[[Check Equiparado]:[Check Equiparado]]="Sí",IF(DATOS!AW$5="Sí",(1/DATOS_[[% anualiz]:[% anualiz]]),1)*IF(DATOS!AW$4="Sí",1/DATOS_[[% normaliz]:[% normaliz]],1)*(DATOS_[Conc.Sal.19])))))))),
0)</f>
        <v>0</v>
      </c>
      <c r="AC22" s="119">
        <f t="array" ref="AC22">IFERROR(
(MEDIAN((IF(DATOS_[[Sexo]:[Sexo]]=$B22,IF(DATOS_[[AGRUP. CLAS. PROF.]:[AGRUP. CLAS. PROF.]]=$B21,IF(DATOS_[[Check Periodo Ref.]:[Check Periodo Ref.]]="Dentro",IF(DATOS_[[Check Equiparado]:[Check Equiparado]]="Sí",IF(DATOS!AX$5="Sí",(1/DATOS_[[% anualiz]:[% anualiz]]),1)*IF(DATOS!AX$4="Sí",1/DATOS_[[% normaliz]:[% normaliz]],1)*(DATOS_[Conc.Sal.20])))))))),
0)</f>
        <v>0</v>
      </c>
      <c r="AD22" s="119">
        <f t="array" ref="AD22">IFERROR(
(MEDIAN((IF(DATOS_[[Sexo]:[Sexo]]=$B22,IF(DATOS_[[AGRUP. CLAS. PROF.]:[AGRUP. CLAS. PROF.]]=$B21,IF(DATOS_[[Check Periodo Ref.]:[Check Periodo Ref.]]="Dentro",IF(DATOS_[[Check Equiparado]:[Check Equiparado]]="Sí",IF(DATOS!AY$5="Sí",(1/DATOS_[[% anualiz]:[% anualiz]]),1)*IF(DATOS!AY$4="Sí",1/DATOS_[[% normaliz]:[% normaliz]],1)*(DATOS_[Conc.Sal.21])))))))),
0)</f>
        <v>0</v>
      </c>
      <c r="AE22" s="119">
        <f t="array" ref="AE22">IFERROR(
(MEDIAN((IF(DATOS_[[Sexo]:[Sexo]]=$B22,IF(DATOS_[[AGRUP. CLAS. PROF.]:[AGRUP. CLAS. PROF.]]=$B21,IF(DATOS_[[Check Periodo Ref.]:[Check Periodo Ref.]]="Dentro",IF(DATOS_[[Check Equiparado]:[Check Equiparado]]="Sí",IF(DATOS!AZ$5="Sí",(1/DATOS_[[% anualiz]:[% anualiz]]),1)*IF(DATOS!AZ$4="Sí",1/DATOS_[[% normaliz]:[% normaliz]],1)*(DATOS_[Conc.Sal.22])))))))),
0)</f>
        <v>0</v>
      </c>
      <c r="AF22" s="119">
        <f t="array" ref="AF22">IFERROR(
(MEDIAN((IF(DATOS_[[Sexo]:[Sexo]]=$B22,IF(DATOS_[[AGRUP. CLAS. PROF.]:[AGRUP. CLAS. PROF.]]=$B21,IF(DATOS_[[Check Periodo Ref.]:[Check Periodo Ref.]]="Dentro",IF(DATOS_[[Check Equiparado]:[Check Equiparado]]="Sí",IF(DATOS!BA$5="Sí",(1/DATOS_[[% anualiz]:[% anualiz]]),1)*IF(DATOS!BA$4="Sí",1/DATOS_[[% normaliz]:[% normaliz]],1)*(DATOS_[Conc.Sal.23])))))))),
0)</f>
        <v>0</v>
      </c>
      <c r="AG22" s="119">
        <f t="array" ref="AG22">IFERROR(
(MEDIAN((IF(DATOS_[[Sexo]:[Sexo]]=$B22,IF(DATOS_[[AGRUP. CLAS. PROF.]:[AGRUP. CLAS. PROF.]]=$B21,IF(DATOS_[[Check Periodo Ref.]:[Check Periodo Ref.]]="Dentro",IF(DATOS_[[Check Equiparado]:[Check Equiparado]]="Sí",IF(DATOS!BB$5="Sí",(1/DATOS_[[% anualiz]:[% anualiz]]),1)*IF(DATOS!BB$4="Sí",1/DATOS_[[% normaliz]:[% normaliz]],1)*(DATOS_[Conc.Sal.24])))))))),
0)</f>
        <v>0</v>
      </c>
      <c r="AH22" s="119">
        <f t="array" ref="AH22">IFERROR(
(MEDIAN((IF(DATOS_[[Sexo]:[Sexo]]=$B22,IF(DATOS_[[AGRUP. CLAS. PROF.]:[AGRUP. CLAS. PROF.]]=$B21,IF(DATOS_[[Check Periodo Ref.]:[Check Periodo Ref.]]="Dentro",IF(DATOS_[[Check Equiparado]:[Check Equiparado]]="Sí",IF(DATOS!BC$5="Sí",(1/DATOS_[[% anualiz]:[% anualiz]]),1)*IF(DATOS!BC$4="Sí",1/DATOS_[[% normaliz]:[% normaliz]],1)*(DATOS_[Conc.Sal.25])))))))),
0)</f>
        <v>0</v>
      </c>
      <c r="AI22" s="119">
        <f t="array" ref="AI22">IFERROR(
(MEDIAN((IF(DATOS_[[Sexo]:[Sexo]]=$B22,IF(DATOS_[[AGRUP. CLAS. PROF.]:[AGRUP. CLAS. PROF.]]=$B21,IF(DATOS_[[Check Periodo Ref.]:[Check Periodo Ref.]]="Dentro",IF(DATOS_[[Check Equiparado]:[Check Equiparado]]="Sí",IF(DATOS!BD$5="Sí",(1/DATOS_[[% anualiz]:[% anualiz]]),1)*IF(DATOS!BD$4="Sí",1/DATOS_[[% normaliz]:[% normaliz]],1)*(DATOS_[Conc.Sal.26])))))))),
0)</f>
        <v>0</v>
      </c>
      <c r="AJ22" s="119">
        <f t="array" ref="AJ22">IFERROR(
(MEDIAN((IF(DATOS_[[Sexo]:[Sexo]]=$B22,IF(DATOS_[[AGRUP. CLAS. PROF.]:[AGRUP. CLAS. PROF.]]=$B21,IF(DATOS_[[Check Periodo Ref.]:[Check Periodo Ref.]]="Dentro",IF(DATOS_[[Check Equiparado]:[Check Equiparado]]="Sí",IF(DATOS!BE$5="Sí",(1/DATOS_[[% anualiz]:[% anualiz]]),1)*IF(DATOS!BE$4="Sí",1/DATOS_[[% normaliz]:[% normaliz]],1)*(DATOS_[Conc.Sal.27])))))))),
0)</f>
        <v>0</v>
      </c>
      <c r="AK22" s="119">
        <f t="array" ref="AK22">IFERROR(
(MEDIAN((IF(DATOS_[[Sexo]:[Sexo]]=$B22,IF(DATOS_[[AGRUP. CLAS. PROF.]:[AGRUP. CLAS. PROF.]]=$B21,IF(DATOS_[[Check Periodo Ref.]:[Check Periodo Ref.]]="Dentro",IF(DATOS_[[Check Equiparado]:[Check Equiparado]]="Sí",IF(DATOS!BF$5="Sí",(1/DATOS_[[% anualiz]:[% anualiz]]),1)*IF(DATOS!BF$4="Sí",1/DATOS_[[% normaliz]:[% normaliz]],1)*(DATOS_[Conc.Sal.28])))))))),
0)</f>
        <v>0</v>
      </c>
      <c r="AL22" s="119">
        <f t="array" ref="AL22">IFERROR(
(MEDIAN((IF(DATOS_[[Sexo]:[Sexo]]=$B22,IF(DATOS_[[AGRUP. CLAS. PROF.]:[AGRUP. CLAS. PROF.]]=$B21,IF(DATOS_[[Check Periodo Ref.]:[Check Periodo Ref.]]="Dentro",IF(DATOS_[[Check Equiparado]:[Check Equiparado]]="Sí",IF(DATOS!BG$5="Sí",(1/DATOS_[[% anualiz]:[% anualiz]]),1)*IF(DATOS!BG$4="Sí",1/DATOS_[[% normaliz]:[% normaliz]],1)*(DATOS_[Conc.Sal.29])))))))),
0)</f>
        <v>0</v>
      </c>
      <c r="AM22" s="119">
        <f t="array" ref="AM22">IFERROR(
(MEDIAN((IF(DATOS_[[Sexo]:[Sexo]]=$B22,IF(DATOS_[[AGRUP. CLAS. PROF.]:[AGRUP. CLAS. PROF.]]=$B21,IF(DATOS_[[Check Periodo Ref.]:[Check Periodo Ref.]]="Dentro",IF(DATOS_[[Check Equiparado]:[Check Equiparado]]="Sí",IF(DATOS!BH$5="Sí",(1/DATOS_[[% anualiz]:[% anualiz]]),1)*IF(DATOS!BH$4="Sí",1/DATOS_[[% normaliz]:[% normaliz]],1)*(DATOS_[Conc.Sal.30])))))))),
0)</f>
        <v>0</v>
      </c>
      <c r="AN22" s="120">
        <f t="array" ref="AN22">IFERROR(
MEDIAN(IF(DATOS_[Sexo]=$B22,IF(DATOS_[[AGRUP. CLAS. PROF.]:[AGRUP. CLAS. PROF.]]=$B21,IF(DATOS_[Check Equiparado]="Sí",IF(DATOS_[Check Periodo Ref.]="Dentro",DATOS_[Tot COMPL.SAL Eq],FALSE))))),
0)</f>
        <v>0</v>
      </c>
      <c r="AO22" s="121">
        <f t="array" ref="AO22">IFERROR(
MEDIAN(IF(DATOS_[Sexo]=$B22,IF(DATOS_[[AGRUP. CLAS. PROF.]:[AGRUP. CLAS. PROF.]]=$B21,IF(DATOS_[Check Equiparado]="Sí",IF(DATOS_[Check Periodo Ref.]="Dentro",DATOS_[TOTAL SALARIO Eq],FALSE))))),
0)</f>
        <v>0</v>
      </c>
      <c r="AP22" s="122">
        <f t="array" ref="AP22">IFERROR(
(MEDIAN((IF(DATOS_[[Sexo]:[Sexo]]=$B22,IF(DATOS_[[AGRUP. CLAS. PROF.]:[AGRUP. CLAS. PROF.]]=$B21,IF(DATOS_[[Check Periodo Ref.]:[Check Periodo Ref.]]="Dentro",IF(DATOS_[[Check Equiparado]:[Check Equiparado]]="Sí",IF(DATOS!BI$5="Sí",(1/DATOS_[[% anualiz]:[% anualiz]]),1)*IF(DATOS!BI$4="Sí",1/DATOS_[[% normaliz]:[% normaliz]],1)*(DATOS_[C.Extra.01])))))))),
0)</f>
        <v>0</v>
      </c>
      <c r="AQ22" s="122">
        <f t="array" ref="AQ22">IFERROR(
(MEDIAN((IF(DATOS_[[Sexo]:[Sexo]]=$B22,IF(DATOS_[[AGRUP. CLAS. PROF.]:[AGRUP. CLAS. PROF.]]=$B21,IF(DATOS_[[Check Periodo Ref.]:[Check Periodo Ref.]]="Dentro",IF(DATOS_[[Check Equiparado]:[Check Equiparado]]="Sí",IF(DATOS!BJ$5="Sí",(1/DATOS_[[% anualiz]:[% anualiz]]),1)*IF(DATOS!BJ$4="Sí",1/DATOS_[[% normaliz]:[% normaliz]],1)*(DATOS_[C.Extra.02])))))))),
0)</f>
        <v>0</v>
      </c>
      <c r="AR22" s="122">
        <f t="array" ref="AR22">IFERROR(
(MEDIAN((IF(DATOS_[[Sexo]:[Sexo]]=$B22,IF(DATOS_[[AGRUP. CLAS. PROF.]:[AGRUP. CLAS. PROF.]]=$B21,IF(DATOS_[[Check Periodo Ref.]:[Check Periodo Ref.]]="Dentro",IF(DATOS_[[Check Equiparado]:[Check Equiparado]]="Sí",IF(DATOS!BK$5="Sí",(1/DATOS_[[% anualiz]:[% anualiz]]),1)*IF(DATOS!BK$4="Sí",1/DATOS_[[% normaliz]:[% normaliz]],1)*(DATOS_[C.Extra.03])))))))),
0)</f>
        <v>0</v>
      </c>
      <c r="AS22" s="122">
        <f t="array" ref="AS22">IFERROR(
(MEDIAN((IF(DATOS_[[Sexo]:[Sexo]]=$B22,IF(DATOS_[[AGRUP. CLAS. PROF.]:[AGRUP. CLAS. PROF.]]=$B21,IF(DATOS_[[Check Periodo Ref.]:[Check Periodo Ref.]]="Dentro",IF(DATOS_[[Check Equiparado]:[Check Equiparado]]="Sí",IF(DATOS!BL$5="Sí",(1/DATOS_[[% anualiz]:[% anualiz]]),1)*IF(DATOS!BL$4="Sí",1/DATOS_[[% normaliz]:[% normaliz]],1)*(DATOS_[C.Extra.04])))))))),
0)</f>
        <v>0</v>
      </c>
      <c r="AT22" s="122">
        <f t="array" ref="AT22">IFERROR(
(MEDIAN((IF(DATOS_[[Sexo]:[Sexo]]=$B22,IF(DATOS_[[AGRUP. CLAS. PROF.]:[AGRUP. CLAS. PROF.]]=$B21,IF(DATOS_[[Check Periodo Ref.]:[Check Periodo Ref.]]="Dentro",IF(DATOS_[[Check Equiparado]:[Check Equiparado]]="Sí",IF(DATOS!BM$5="Sí",(1/DATOS_[[% anualiz]:[% anualiz]]),1)*IF(DATOS!BM$4="Sí",1/DATOS_[[% normaliz]:[% normaliz]],1)*(DATOS_[C.Extra.05])))))))),
0)</f>
        <v>0</v>
      </c>
      <c r="AU22" s="123">
        <f t="array" ref="AU22">IFERROR(
MEDIAN(IF(DATOS_[Sexo]=$B22,IF(DATOS_[[AGRUP. CLAS. PROF.]:[AGRUP. CLAS. PROF.]]=$B21,IF(DATOS_[Check Equiparado]="Sí",IF(DATOS_[Check Periodo Ref.]="Dentro",DATOS_[Tot Extrasalarial Eq],FALSE))))),
0)</f>
        <v>0</v>
      </c>
      <c r="AV22" s="124">
        <f t="array" ref="AV22">IFERROR(
MEDIAN(IF(DATOS_[Sexo]=$B22,IF(DATOS_[[AGRUP. CLAS. PROF.]:[AGRUP. CLAS. PROF.]]=$B21,IF(DATOS_[Check Equiparado]="Sí",IF(DATOS_[Check Periodo Ref.]="Dentro",DATOS_[TOTAL Retrib Eq],FALSE))))),
0)</f>
        <v>0</v>
      </c>
    </row>
    <row r="23" spans="1:48" x14ac:dyDescent="0.3">
      <c r="A23" s="48" t="str">
        <f t="shared" ref="A23" si="14">+A22</f>
        <v>[ocultar]</v>
      </c>
      <c r="B23" s="94" t="s">
        <v>163</v>
      </c>
      <c r="C23" s="40">
        <f t="array" ref="C23">SUM(IF($B23=DATOS_[Sexo],
IF($B21=DATOS_[AGRUP. CLAS. PROF.],
IF("Dentro"=DATOS_[Check Periodo Ref.],
1/(COUNTIFS(DATOS_[Sexo],$B23,DATOS_[AGRUP. CLAS. PROF.],$B21,DATOS_[Check Periodo Ref.],"Dentro",DATOS_[id],DATOS_[id]))))))</f>
        <v>0</v>
      </c>
      <c r="D23" s="41">
        <f>COUNTIFS(DATOS_[AGRUP. CLAS. PROF.],$B21,DATOS_[Sexo],$B23,DATOS_[Check Periodo Ref.],"Dentro")</f>
        <v>0</v>
      </c>
      <c r="E23" s="41">
        <f>COUNTIFS(DATOS_[AGRUP. CLAS. PROF.],$B21,DATOS_[Sexo],$B23,DATOS_[Check Periodo Ref.],"Dentro",DATOS_[Check Nº SC Norm],"Sí")</f>
        <v>0</v>
      </c>
      <c r="F23" s="41">
        <f>COUNTIFS(DATOS_[AGRUP. CLAS. PROF.],$B21,DATOS_[Sexo],$B23,DATOS_[Check Periodo Ref.],"Dentro",DATOS_[Check Nº SC Anualiz],"Sí")</f>
        <v>0</v>
      </c>
      <c r="G23" s="41">
        <f>COUNTIFS(DATOS_[AGRUP. CLAS. PROF.],$B21,DATOS_[Sexo],$B23,DATOS_[Check Periodo Ref.],"Dentro",DATOS_[Check Nº SC Norm y Anualiz],"Sí")</f>
        <v>0</v>
      </c>
      <c r="H23" s="41">
        <f>COUNTIFS(DATOS_[AGRUP. CLAS. PROF.],$B21,DATOS_[Sexo],$B23,DATOS_[Check Periodo Ref.],"Dentro",DATOS_[Check Equiparación],"Sí")</f>
        <v>0</v>
      </c>
      <c r="I23" s="118" cm="1">
        <f t="array" ref="I23">IFERROR(
MEDIAN(IF(DATOS_[Sexo]=$B23,IF(DATOS_[[AGRUP. CLAS. PROF.]:[AGRUP. CLAS. PROF.]]=$B21,IF(DATOS_[Check Equiparado]="Sí",IF(DATOS_[Check Periodo Ref.]="Dentro",DATOS_[SALARIO BASE Eq],FALSE))))),
0)</f>
        <v>0</v>
      </c>
      <c r="J23" s="119">
        <f t="array" ref="J23">IFERROR(
(MEDIAN((IF(DATOS_[[Sexo]:[Sexo]]=$B23,IF(DATOS_[[AGRUP. CLAS. PROF.]:[AGRUP. CLAS. PROF.]]=$B21,IF(DATOS_[[Check Periodo Ref.]:[Check Periodo Ref.]]="Dentro",IF(DATOS_[[Check Equiparado]:[Check Equiparado]]="Sí",IF(DATOS!AE$5="Sí",(1/DATOS_[[% anualiz]:[% anualiz]]),1)*IF(DATOS!AE$4="Sí",1/DATOS_[[% normaliz]:[% normaliz]],1)*(DATOS_[Conc.Sal.01])))))))),
0)</f>
        <v>0</v>
      </c>
      <c r="K23" s="119">
        <f t="array" ref="K23">IFERROR(
(MEDIAN((IF(DATOS_[[Sexo]:[Sexo]]=$B23,IF(DATOS_[[AGRUP. CLAS. PROF.]:[AGRUP. CLAS. PROF.]]=$B21,IF(DATOS_[[Check Periodo Ref.]:[Check Periodo Ref.]]="Dentro",IF(DATOS_[[Check Equiparado]:[Check Equiparado]]="Sí",IF(DATOS!AF$5="Sí",(1/DATOS_[[% anualiz]:[% anualiz]]),1)*IF(DATOS!AF$4="Sí",1/DATOS_[[% normaliz]:[% normaliz]],1)*(DATOS_[Conc.Sal.02])))))))),
0)</f>
        <v>0</v>
      </c>
      <c r="L23" s="119">
        <f t="array" ref="L23">IFERROR(
(MEDIAN((IF(DATOS_[[Sexo]:[Sexo]]=$B23,IF(DATOS_[[AGRUP. CLAS. PROF.]:[AGRUP. CLAS. PROF.]]=$B21,IF(DATOS_[[Check Periodo Ref.]:[Check Periodo Ref.]]="Dentro",IF(DATOS_[[Check Equiparado]:[Check Equiparado]]="Sí",IF(DATOS!AG$5="Sí",(1/DATOS_[[% anualiz]:[% anualiz]]),1)*IF(DATOS!AG$4="Sí",1/DATOS_[[% normaliz]:[% normaliz]],1)*(DATOS_[Conc.Sal.03])))))))),
0)</f>
        <v>0</v>
      </c>
      <c r="M23" s="119">
        <f t="array" ref="M23">IFERROR(
(MEDIAN((IF(DATOS_[[Sexo]:[Sexo]]=$B23,IF(DATOS_[[AGRUP. CLAS. PROF.]:[AGRUP. CLAS. PROF.]]=$B21,IF(DATOS_[[Check Periodo Ref.]:[Check Periodo Ref.]]="Dentro",IF(DATOS_[[Check Equiparado]:[Check Equiparado]]="Sí",IF(DATOS!AH$5="Sí",(1/DATOS_[[% anualiz]:[% anualiz]]),1)*IF(DATOS!AH$4="Sí",1/DATOS_[[% normaliz]:[% normaliz]],1)*(DATOS_[Conc.Sal.04])))))))),
0)</f>
        <v>0</v>
      </c>
      <c r="N23" s="119">
        <f t="array" ref="N23">IFERROR(
(MEDIAN((IF(DATOS_[[Sexo]:[Sexo]]=$B23,IF(DATOS_[[AGRUP. CLAS. PROF.]:[AGRUP. CLAS. PROF.]]=$B21,IF(DATOS_[[Check Periodo Ref.]:[Check Periodo Ref.]]="Dentro",IF(DATOS_[[Check Equiparado]:[Check Equiparado]]="Sí",IF(DATOS!AI$5="Sí",(1/DATOS_[[% anualiz]:[% anualiz]]),1)*IF(DATOS!AI$4="Sí",1/DATOS_[[% normaliz]:[% normaliz]],1)*(DATOS_[Conc.Sal.05])))))))),
0)</f>
        <v>0</v>
      </c>
      <c r="O23" s="119">
        <f t="array" ref="O23">IFERROR(
(MEDIAN((IF(DATOS_[[Sexo]:[Sexo]]=$B23,IF(DATOS_[[AGRUP. CLAS. PROF.]:[AGRUP. CLAS. PROF.]]=$B21,IF(DATOS_[[Check Periodo Ref.]:[Check Periodo Ref.]]="Dentro",IF(DATOS_[[Check Equiparado]:[Check Equiparado]]="Sí",IF(DATOS!AJ$5="Sí",(1/DATOS_[[% anualiz]:[% anualiz]]),1)*IF(DATOS!AJ$4="Sí",1/DATOS_[[% normaliz]:[% normaliz]],1)*(DATOS_[Conc.Sal.06])))))))),
0)</f>
        <v>0</v>
      </c>
      <c r="P23" s="119">
        <f t="array" ref="P23">IFERROR(
(MEDIAN((IF(DATOS_[[Sexo]:[Sexo]]=$B23,IF(DATOS_[[AGRUP. CLAS. PROF.]:[AGRUP. CLAS. PROF.]]=$B21,IF(DATOS_[[Check Periodo Ref.]:[Check Periodo Ref.]]="Dentro",IF(DATOS_[[Check Equiparado]:[Check Equiparado]]="Sí",IF(DATOS!AK$5="Sí",(1/DATOS_[[% anualiz]:[% anualiz]]),1)*IF(DATOS!AK$4="Sí",1/DATOS_[[% normaliz]:[% normaliz]],1)*(DATOS_[Conc.Sal.07])))))))),
0)</f>
        <v>0</v>
      </c>
      <c r="Q23" s="119">
        <f t="array" ref="Q23">IFERROR(
(MEDIAN((IF(DATOS_[[Sexo]:[Sexo]]=$B23,IF(DATOS_[[AGRUP. CLAS. PROF.]:[AGRUP. CLAS. PROF.]]=$B21,IF(DATOS_[[Check Periodo Ref.]:[Check Periodo Ref.]]="Dentro",IF(DATOS_[[Check Equiparado]:[Check Equiparado]]="Sí",IF(DATOS!AL$5="Sí",(1/DATOS_[[% anualiz]:[% anualiz]]),1)*IF(DATOS!AL$4="Sí",1/DATOS_[[% normaliz]:[% normaliz]],1)*(DATOS_[Conc.Sal.08])))))))),
0)</f>
        <v>0</v>
      </c>
      <c r="R23" s="119">
        <f t="array" ref="R23">IFERROR(
(MEDIAN((IF(DATOS_[[Sexo]:[Sexo]]=$B23,IF(DATOS_[[AGRUP. CLAS. PROF.]:[AGRUP. CLAS. PROF.]]=$B21,IF(DATOS_[[Check Periodo Ref.]:[Check Periodo Ref.]]="Dentro",IF(DATOS_[[Check Equiparado]:[Check Equiparado]]="Sí",IF(DATOS!AM$5="Sí",(1/DATOS_[[% anualiz]:[% anualiz]]),1)*IF(DATOS!AM$4="Sí",1/DATOS_[[% normaliz]:[% normaliz]],1)*(DATOS_[Conc.Sal.09])))))))),
0)</f>
        <v>0</v>
      </c>
      <c r="S23" s="119">
        <f t="array" ref="S23">IFERROR(
(MEDIAN((IF(DATOS_[[Sexo]:[Sexo]]=$B23,IF(DATOS_[[AGRUP. CLAS. PROF.]:[AGRUP. CLAS. PROF.]]=$B21,IF(DATOS_[[Check Periodo Ref.]:[Check Periodo Ref.]]="Dentro",IF(DATOS_[[Check Equiparado]:[Check Equiparado]]="Sí",IF(DATOS!AN$5="Sí",(1/DATOS_[[% anualiz]:[% anualiz]]),1)*IF(DATOS!AN$4="Sí",1/DATOS_[[% normaliz]:[% normaliz]],1)*(DATOS_[Conc.Sal.10])))))))),
0)</f>
        <v>0</v>
      </c>
      <c r="T23" s="119">
        <f t="array" ref="T23">IFERROR(
(MEDIAN((IF(DATOS_[[Sexo]:[Sexo]]=$B23,IF(DATOS_[[AGRUP. CLAS. PROF.]:[AGRUP. CLAS. PROF.]]=$B21,IF(DATOS_[[Check Periodo Ref.]:[Check Periodo Ref.]]="Dentro",IF(DATOS_[[Check Equiparado]:[Check Equiparado]]="Sí",IF(DATOS!AO$5="Sí",(1/DATOS_[[% anualiz]:[% anualiz]]),1)*IF(DATOS!AO$4="Sí",1/DATOS_[[% normaliz]:[% normaliz]],1)*(DATOS_[Conc.Sal.11])))))))),
0)</f>
        <v>0</v>
      </c>
      <c r="U23" s="119">
        <f t="array" ref="U23">IFERROR(
(MEDIAN((IF(DATOS_[[Sexo]:[Sexo]]=$B23,IF(DATOS_[[AGRUP. CLAS. PROF.]:[AGRUP. CLAS. PROF.]]=$B21,IF(DATOS_[[Check Periodo Ref.]:[Check Periodo Ref.]]="Dentro",IF(DATOS_[[Check Equiparado]:[Check Equiparado]]="Sí",IF(DATOS!AP$5="Sí",(1/DATOS_[[% anualiz]:[% anualiz]]),1)*IF(DATOS!AP$4="Sí",1/DATOS_[[% normaliz]:[% normaliz]],1)*(DATOS_[Conc.Sal.12])))))))),
0)</f>
        <v>0</v>
      </c>
      <c r="V23" s="119">
        <f t="array" ref="V23">IFERROR(
(MEDIAN((IF(DATOS_[[Sexo]:[Sexo]]=$B23,IF(DATOS_[[AGRUP. CLAS. PROF.]:[AGRUP. CLAS. PROF.]]=$B21,IF(DATOS_[[Check Periodo Ref.]:[Check Periodo Ref.]]="Dentro",IF(DATOS_[[Check Equiparado]:[Check Equiparado]]="Sí",IF(DATOS!AQ$5="Sí",(1/DATOS_[[% anualiz]:[% anualiz]]),1)*IF(DATOS!AQ$4="Sí",1/DATOS_[[% normaliz]:[% normaliz]],1)*(DATOS_[Conc.Sal.13])))))))),
0)</f>
        <v>0</v>
      </c>
      <c r="W23" s="119">
        <f t="array" ref="W23">IFERROR(
(MEDIAN((IF(DATOS_[[Sexo]:[Sexo]]=$B23,IF(DATOS_[[AGRUP. CLAS. PROF.]:[AGRUP. CLAS. PROF.]]=$B21,IF(DATOS_[[Check Periodo Ref.]:[Check Periodo Ref.]]="Dentro",IF(DATOS_[[Check Equiparado]:[Check Equiparado]]="Sí",IF(DATOS!AR$5="Sí",(1/DATOS_[[% anualiz]:[% anualiz]]),1)*IF(DATOS!AR$4="Sí",1/DATOS_[[% normaliz]:[% normaliz]],1)*(DATOS_[Conc.Sal.14])))))))),
0)</f>
        <v>0</v>
      </c>
      <c r="X23" s="119">
        <f t="array" ref="X23">IFERROR(
(MEDIAN((IF(DATOS_[[Sexo]:[Sexo]]=$B23,IF(DATOS_[[AGRUP. CLAS. PROF.]:[AGRUP. CLAS. PROF.]]=$B21,IF(DATOS_[[Check Periodo Ref.]:[Check Periodo Ref.]]="Dentro",IF(DATOS_[[Check Equiparado]:[Check Equiparado]]="Sí",IF(DATOS!AS$5="Sí",(1/DATOS_[[% anualiz]:[% anualiz]]),1)*IF(DATOS!AS$4="Sí",1/DATOS_[[% normaliz]:[% normaliz]],1)*(DATOS_[Conc.Sal.15])))))))),
0)</f>
        <v>0</v>
      </c>
      <c r="Y23" s="119">
        <f t="array" ref="Y23">IFERROR(
(MEDIAN((IF(DATOS_[[Sexo]:[Sexo]]=$B23,IF(DATOS_[[AGRUP. CLAS. PROF.]:[AGRUP. CLAS. PROF.]]=$B21,IF(DATOS_[[Check Periodo Ref.]:[Check Periodo Ref.]]="Dentro",IF(DATOS_[[Check Equiparado]:[Check Equiparado]]="Sí",IF(DATOS!AT$5="Sí",(1/DATOS_[[% anualiz]:[% anualiz]]),1)*IF(DATOS!AT$4="Sí",1/DATOS_[[% normaliz]:[% normaliz]],1)*(DATOS_[Conc.Sal.16])))))))),
0)</f>
        <v>0</v>
      </c>
      <c r="Z23" s="119">
        <f t="array" ref="Z23">IFERROR(
(MEDIAN((IF(DATOS_[[Sexo]:[Sexo]]=$B23,IF(DATOS_[[AGRUP. CLAS. PROF.]:[AGRUP. CLAS. PROF.]]=$B21,IF(DATOS_[[Check Periodo Ref.]:[Check Periodo Ref.]]="Dentro",IF(DATOS_[[Check Equiparado]:[Check Equiparado]]="Sí",IF(DATOS!AU$5="Sí",(1/DATOS_[[% anualiz]:[% anualiz]]),1)*IF(DATOS!AU$4="Sí",1/DATOS_[[% normaliz]:[% normaliz]],1)*(DATOS_[Conc.Sal.17])))))))),
0)</f>
        <v>0</v>
      </c>
      <c r="AA23" s="119">
        <f t="array" ref="AA23">IFERROR(
(MEDIAN((IF(DATOS_[[Sexo]:[Sexo]]=$B23,IF(DATOS_[[AGRUP. CLAS. PROF.]:[AGRUP. CLAS. PROF.]]=$B21,IF(DATOS_[[Check Periodo Ref.]:[Check Periodo Ref.]]="Dentro",IF(DATOS_[[Check Equiparado]:[Check Equiparado]]="Sí",IF(DATOS!AV$5="Sí",(1/DATOS_[[% anualiz]:[% anualiz]]),1)*IF(DATOS!AV$4="Sí",1/DATOS_[[% normaliz]:[% normaliz]],1)*(DATOS_[Conc.Sal.18])))))))),
0)</f>
        <v>0</v>
      </c>
      <c r="AB23" s="119">
        <f t="array" ref="AB23">IFERROR(
(MEDIAN((IF(DATOS_[[Sexo]:[Sexo]]=$B23,IF(DATOS_[[AGRUP. CLAS. PROF.]:[AGRUP. CLAS. PROF.]]=$B21,IF(DATOS_[[Check Periodo Ref.]:[Check Periodo Ref.]]="Dentro",IF(DATOS_[[Check Equiparado]:[Check Equiparado]]="Sí",IF(DATOS!AW$5="Sí",(1/DATOS_[[% anualiz]:[% anualiz]]),1)*IF(DATOS!AW$4="Sí",1/DATOS_[[% normaliz]:[% normaliz]],1)*(DATOS_[Conc.Sal.19])))))))),
0)</f>
        <v>0</v>
      </c>
      <c r="AC23" s="119">
        <f t="array" ref="AC23">IFERROR(
(MEDIAN((IF(DATOS_[[Sexo]:[Sexo]]=$B23,IF(DATOS_[[AGRUP. CLAS. PROF.]:[AGRUP. CLAS. PROF.]]=$B21,IF(DATOS_[[Check Periodo Ref.]:[Check Periodo Ref.]]="Dentro",IF(DATOS_[[Check Equiparado]:[Check Equiparado]]="Sí",IF(DATOS!AX$5="Sí",(1/DATOS_[[% anualiz]:[% anualiz]]),1)*IF(DATOS!AX$4="Sí",1/DATOS_[[% normaliz]:[% normaliz]],1)*(DATOS_[Conc.Sal.20])))))))),
0)</f>
        <v>0</v>
      </c>
      <c r="AD23" s="119">
        <f t="array" ref="AD23">IFERROR(
(MEDIAN((IF(DATOS_[[Sexo]:[Sexo]]=$B23,IF(DATOS_[[AGRUP. CLAS. PROF.]:[AGRUP. CLAS. PROF.]]=$B21,IF(DATOS_[[Check Periodo Ref.]:[Check Periodo Ref.]]="Dentro",IF(DATOS_[[Check Equiparado]:[Check Equiparado]]="Sí",IF(DATOS!AY$5="Sí",(1/DATOS_[[% anualiz]:[% anualiz]]),1)*IF(DATOS!AY$4="Sí",1/DATOS_[[% normaliz]:[% normaliz]],1)*(DATOS_[Conc.Sal.21])))))))),
0)</f>
        <v>0</v>
      </c>
      <c r="AE23" s="119">
        <f t="array" ref="AE23">IFERROR(
(MEDIAN((IF(DATOS_[[Sexo]:[Sexo]]=$B23,IF(DATOS_[[AGRUP. CLAS. PROF.]:[AGRUP. CLAS. PROF.]]=$B21,IF(DATOS_[[Check Periodo Ref.]:[Check Periodo Ref.]]="Dentro",IF(DATOS_[[Check Equiparado]:[Check Equiparado]]="Sí",IF(DATOS!AZ$5="Sí",(1/DATOS_[[% anualiz]:[% anualiz]]),1)*IF(DATOS!AZ$4="Sí",1/DATOS_[[% normaliz]:[% normaliz]],1)*(DATOS_[Conc.Sal.22])))))))),
0)</f>
        <v>0</v>
      </c>
      <c r="AF23" s="119">
        <f t="array" ref="AF23">IFERROR(
(MEDIAN((IF(DATOS_[[Sexo]:[Sexo]]=$B23,IF(DATOS_[[AGRUP. CLAS. PROF.]:[AGRUP. CLAS. PROF.]]=$B21,IF(DATOS_[[Check Periodo Ref.]:[Check Periodo Ref.]]="Dentro",IF(DATOS_[[Check Equiparado]:[Check Equiparado]]="Sí",IF(DATOS!BA$5="Sí",(1/DATOS_[[% anualiz]:[% anualiz]]),1)*IF(DATOS!BA$4="Sí",1/DATOS_[[% normaliz]:[% normaliz]],1)*(DATOS_[Conc.Sal.23])))))))),
0)</f>
        <v>0</v>
      </c>
      <c r="AG23" s="119">
        <f t="array" ref="AG23">IFERROR(
(MEDIAN((IF(DATOS_[[Sexo]:[Sexo]]=$B23,IF(DATOS_[[AGRUP. CLAS. PROF.]:[AGRUP. CLAS. PROF.]]=$B21,IF(DATOS_[[Check Periodo Ref.]:[Check Periodo Ref.]]="Dentro",IF(DATOS_[[Check Equiparado]:[Check Equiparado]]="Sí",IF(DATOS!BB$5="Sí",(1/DATOS_[[% anualiz]:[% anualiz]]),1)*IF(DATOS!BB$4="Sí",1/DATOS_[[% normaliz]:[% normaliz]],1)*(DATOS_[Conc.Sal.24])))))))),
0)</f>
        <v>0</v>
      </c>
      <c r="AH23" s="119">
        <f t="array" ref="AH23">IFERROR(
(MEDIAN((IF(DATOS_[[Sexo]:[Sexo]]=$B23,IF(DATOS_[[AGRUP. CLAS. PROF.]:[AGRUP. CLAS. PROF.]]=$B21,IF(DATOS_[[Check Periodo Ref.]:[Check Periodo Ref.]]="Dentro",IF(DATOS_[[Check Equiparado]:[Check Equiparado]]="Sí",IF(DATOS!BC$5="Sí",(1/DATOS_[[% anualiz]:[% anualiz]]),1)*IF(DATOS!BC$4="Sí",1/DATOS_[[% normaliz]:[% normaliz]],1)*(DATOS_[Conc.Sal.25])))))))),
0)</f>
        <v>0</v>
      </c>
      <c r="AI23" s="119">
        <f t="array" ref="AI23">IFERROR(
(MEDIAN((IF(DATOS_[[Sexo]:[Sexo]]=$B23,IF(DATOS_[[AGRUP. CLAS. PROF.]:[AGRUP. CLAS. PROF.]]=$B21,IF(DATOS_[[Check Periodo Ref.]:[Check Periodo Ref.]]="Dentro",IF(DATOS_[[Check Equiparado]:[Check Equiparado]]="Sí",IF(DATOS!BD$5="Sí",(1/DATOS_[[% anualiz]:[% anualiz]]),1)*IF(DATOS!BD$4="Sí",1/DATOS_[[% normaliz]:[% normaliz]],1)*(DATOS_[Conc.Sal.26])))))))),
0)</f>
        <v>0</v>
      </c>
      <c r="AJ23" s="119">
        <f t="array" ref="AJ23">IFERROR(
(MEDIAN((IF(DATOS_[[Sexo]:[Sexo]]=$B23,IF(DATOS_[[AGRUP. CLAS. PROF.]:[AGRUP. CLAS. PROF.]]=$B21,IF(DATOS_[[Check Periodo Ref.]:[Check Periodo Ref.]]="Dentro",IF(DATOS_[[Check Equiparado]:[Check Equiparado]]="Sí",IF(DATOS!BE$5="Sí",(1/DATOS_[[% anualiz]:[% anualiz]]),1)*IF(DATOS!BE$4="Sí",1/DATOS_[[% normaliz]:[% normaliz]],1)*(DATOS_[Conc.Sal.27])))))))),
0)</f>
        <v>0</v>
      </c>
      <c r="AK23" s="119">
        <f t="array" ref="AK23">IFERROR(
(MEDIAN((IF(DATOS_[[Sexo]:[Sexo]]=$B23,IF(DATOS_[[AGRUP. CLAS. PROF.]:[AGRUP. CLAS. PROF.]]=$B21,IF(DATOS_[[Check Periodo Ref.]:[Check Periodo Ref.]]="Dentro",IF(DATOS_[[Check Equiparado]:[Check Equiparado]]="Sí",IF(DATOS!BF$5="Sí",(1/DATOS_[[% anualiz]:[% anualiz]]),1)*IF(DATOS!BF$4="Sí",1/DATOS_[[% normaliz]:[% normaliz]],1)*(DATOS_[Conc.Sal.28])))))))),
0)</f>
        <v>0</v>
      </c>
      <c r="AL23" s="119">
        <f t="array" ref="AL23">IFERROR(
(MEDIAN((IF(DATOS_[[Sexo]:[Sexo]]=$B23,IF(DATOS_[[AGRUP. CLAS. PROF.]:[AGRUP. CLAS. PROF.]]=$B21,IF(DATOS_[[Check Periodo Ref.]:[Check Periodo Ref.]]="Dentro",IF(DATOS_[[Check Equiparado]:[Check Equiparado]]="Sí",IF(DATOS!BG$5="Sí",(1/DATOS_[[% anualiz]:[% anualiz]]),1)*IF(DATOS!BG$4="Sí",1/DATOS_[[% normaliz]:[% normaliz]],1)*(DATOS_[Conc.Sal.29])))))))),
0)</f>
        <v>0</v>
      </c>
      <c r="AM23" s="119">
        <f t="array" ref="AM23">IFERROR(
(MEDIAN((IF(DATOS_[[Sexo]:[Sexo]]=$B23,IF(DATOS_[[AGRUP. CLAS. PROF.]:[AGRUP. CLAS. PROF.]]=$B21,IF(DATOS_[[Check Periodo Ref.]:[Check Periodo Ref.]]="Dentro",IF(DATOS_[[Check Equiparado]:[Check Equiparado]]="Sí",IF(DATOS!BH$5="Sí",(1/DATOS_[[% anualiz]:[% anualiz]]),1)*IF(DATOS!BH$4="Sí",1/DATOS_[[% normaliz]:[% normaliz]],1)*(DATOS_[Conc.Sal.30])))))))),
0)</f>
        <v>0</v>
      </c>
      <c r="AN23" s="120">
        <f t="array" ref="AN23">IFERROR(
MEDIAN(IF(DATOS_[Sexo]=$B23,IF(DATOS_[[AGRUP. CLAS. PROF.]:[AGRUP. CLAS. PROF.]]=$B21,IF(DATOS_[Check Equiparado]="Sí",IF(DATOS_[Check Periodo Ref.]="Dentro",DATOS_[Tot COMPL.SAL Eq],FALSE))))),
0)</f>
        <v>0</v>
      </c>
      <c r="AO23" s="121">
        <f t="array" ref="AO23">IFERROR(
MEDIAN(IF(DATOS_[Sexo]=$B23,IF(DATOS_[[AGRUP. CLAS. PROF.]:[AGRUP. CLAS. PROF.]]=$B21,IF(DATOS_[Check Equiparado]="Sí",IF(DATOS_[Check Periodo Ref.]="Dentro",DATOS_[TOTAL SALARIO Eq],FALSE))))),
0)</f>
        <v>0</v>
      </c>
      <c r="AP23" s="122">
        <f t="array" ref="AP23">IFERROR(
(MEDIAN((IF(DATOS_[[Sexo]:[Sexo]]=$B23,IF(DATOS_[[AGRUP. CLAS. PROF.]:[AGRUP. CLAS. PROF.]]=$B21,IF(DATOS_[[Check Periodo Ref.]:[Check Periodo Ref.]]="Dentro",IF(DATOS_[[Check Equiparado]:[Check Equiparado]]="Sí",IF(DATOS!BI$5="Sí",(1/DATOS_[[% anualiz]:[% anualiz]]),1)*IF(DATOS!BI$4="Sí",1/DATOS_[[% normaliz]:[% normaliz]],1)*(DATOS_[C.Extra.01])))))))),
0)</f>
        <v>0</v>
      </c>
      <c r="AQ23" s="122">
        <f t="array" ref="AQ23">IFERROR(
(MEDIAN((IF(DATOS_[[Sexo]:[Sexo]]=$B23,IF(DATOS_[[AGRUP. CLAS. PROF.]:[AGRUP. CLAS. PROF.]]=$B21,IF(DATOS_[[Check Periodo Ref.]:[Check Periodo Ref.]]="Dentro",IF(DATOS_[[Check Equiparado]:[Check Equiparado]]="Sí",IF(DATOS!BJ$5="Sí",(1/DATOS_[[% anualiz]:[% anualiz]]),1)*IF(DATOS!BJ$4="Sí",1/DATOS_[[% normaliz]:[% normaliz]],1)*(DATOS_[C.Extra.02])))))))),
0)</f>
        <v>0</v>
      </c>
      <c r="AR23" s="122">
        <f t="array" ref="AR23">IFERROR(
(MEDIAN((IF(DATOS_[[Sexo]:[Sexo]]=$B23,IF(DATOS_[[AGRUP. CLAS. PROF.]:[AGRUP. CLAS. PROF.]]=$B21,IF(DATOS_[[Check Periodo Ref.]:[Check Periodo Ref.]]="Dentro",IF(DATOS_[[Check Equiparado]:[Check Equiparado]]="Sí",IF(DATOS!BK$5="Sí",(1/DATOS_[[% anualiz]:[% anualiz]]),1)*IF(DATOS!BK$4="Sí",1/DATOS_[[% normaliz]:[% normaliz]],1)*(DATOS_[C.Extra.03])))))))),
0)</f>
        <v>0</v>
      </c>
      <c r="AS23" s="122">
        <f t="array" ref="AS23">IFERROR(
(MEDIAN((IF(DATOS_[[Sexo]:[Sexo]]=$B23,IF(DATOS_[[AGRUP. CLAS. PROF.]:[AGRUP. CLAS. PROF.]]=$B21,IF(DATOS_[[Check Periodo Ref.]:[Check Periodo Ref.]]="Dentro",IF(DATOS_[[Check Equiparado]:[Check Equiparado]]="Sí",IF(DATOS!BL$5="Sí",(1/DATOS_[[% anualiz]:[% anualiz]]),1)*IF(DATOS!BL$4="Sí",1/DATOS_[[% normaliz]:[% normaliz]],1)*(DATOS_[C.Extra.04])))))))),
0)</f>
        <v>0</v>
      </c>
      <c r="AT23" s="122">
        <f t="array" ref="AT23">IFERROR(
(MEDIAN((IF(DATOS_[[Sexo]:[Sexo]]=$B23,IF(DATOS_[[AGRUP. CLAS. PROF.]:[AGRUP. CLAS. PROF.]]=$B21,IF(DATOS_[[Check Periodo Ref.]:[Check Periodo Ref.]]="Dentro",IF(DATOS_[[Check Equiparado]:[Check Equiparado]]="Sí",IF(DATOS!BM$5="Sí",(1/DATOS_[[% anualiz]:[% anualiz]]),1)*IF(DATOS!BM$4="Sí",1/DATOS_[[% normaliz]:[% normaliz]],1)*(DATOS_[C.Extra.05])))))))),
0)</f>
        <v>0</v>
      </c>
      <c r="AU23" s="123">
        <f t="array" ref="AU23">IFERROR(
MEDIAN(IF(DATOS_[Sexo]=$B23,IF(DATOS_[[AGRUP. CLAS. PROF.]:[AGRUP. CLAS. PROF.]]=$B21,IF(DATOS_[Check Equiparado]="Sí",IF(DATOS_[Check Periodo Ref.]="Dentro",DATOS_[Tot Extrasalarial Eq],FALSE))))),
0)</f>
        <v>0</v>
      </c>
      <c r="AV23" s="124">
        <f t="array" ref="AV23">IFERROR(
MEDIAN(IF(DATOS_[Sexo]=$B23,IF(DATOS_[[AGRUP. CLAS. PROF.]:[AGRUP. CLAS. PROF.]]=$B21,IF(DATOS_[Check Equiparado]="Sí",IF(DATOS_[Check Periodo Ref.]="Dentro",DATOS_[TOTAL Retrib Eq],FALSE))))),
0)</f>
        <v>0</v>
      </c>
    </row>
    <row r="24" spans="1:48" ht="17.25" thickBot="1" x14ac:dyDescent="0.35">
      <c r="A24" s="48" t="str">
        <f t="shared" ref="A24" si="15">+A25</f>
        <v>[ocultar]</v>
      </c>
      <c r="B24" s="98" t="s">
        <v>301</v>
      </c>
      <c r="C24" s="117"/>
      <c r="D24" s="47"/>
      <c r="E24" s="47"/>
      <c r="F24" s="47"/>
      <c r="G24" s="47"/>
      <c r="H24" s="47"/>
      <c r="I24" s="127" t="str">
        <f t="shared" ref="I24:AV24" si="16">IFERROR((I25-I26)/I25,"")</f>
        <v/>
      </c>
      <c r="J24" s="131" t="str">
        <f t="shared" si="16"/>
        <v/>
      </c>
      <c r="K24" s="131" t="str">
        <f t="shared" si="16"/>
        <v/>
      </c>
      <c r="L24" s="131" t="str">
        <f t="shared" si="16"/>
        <v/>
      </c>
      <c r="M24" s="131" t="str">
        <f t="shared" si="16"/>
        <v/>
      </c>
      <c r="N24" s="131" t="str">
        <f t="shared" si="16"/>
        <v/>
      </c>
      <c r="O24" s="131" t="str">
        <f t="shared" si="16"/>
        <v/>
      </c>
      <c r="P24" s="131" t="str">
        <f t="shared" si="16"/>
        <v/>
      </c>
      <c r="Q24" s="131" t="str">
        <f t="shared" si="16"/>
        <v/>
      </c>
      <c r="R24" s="131" t="str">
        <f t="shared" si="16"/>
        <v/>
      </c>
      <c r="S24" s="131" t="str">
        <f t="shared" si="16"/>
        <v/>
      </c>
      <c r="T24" s="131" t="str">
        <f t="shared" si="16"/>
        <v/>
      </c>
      <c r="U24" s="131" t="str">
        <f t="shared" si="16"/>
        <v/>
      </c>
      <c r="V24" s="131" t="str">
        <f t="shared" si="16"/>
        <v/>
      </c>
      <c r="W24" s="131" t="str">
        <f t="shared" si="16"/>
        <v/>
      </c>
      <c r="X24" s="131" t="str">
        <f t="shared" si="16"/>
        <v/>
      </c>
      <c r="Y24" s="131" t="str">
        <f t="shared" si="16"/>
        <v/>
      </c>
      <c r="Z24" s="130" t="str">
        <f t="shared" si="16"/>
        <v/>
      </c>
      <c r="AA24" s="130" t="str">
        <f t="shared" si="16"/>
        <v/>
      </c>
      <c r="AB24" s="130" t="str">
        <f t="shared" si="16"/>
        <v/>
      </c>
      <c r="AC24" s="130" t="str">
        <f t="shared" si="16"/>
        <v/>
      </c>
      <c r="AD24" s="130" t="str">
        <f t="shared" si="16"/>
        <v/>
      </c>
      <c r="AE24" s="130" t="str">
        <f t="shared" si="16"/>
        <v/>
      </c>
      <c r="AF24" s="130" t="str">
        <f t="shared" si="16"/>
        <v/>
      </c>
      <c r="AG24" s="130" t="str">
        <f t="shared" si="16"/>
        <v/>
      </c>
      <c r="AH24" s="130" t="str">
        <f t="shared" si="16"/>
        <v/>
      </c>
      <c r="AI24" s="130" t="str">
        <f t="shared" si="16"/>
        <v/>
      </c>
      <c r="AJ24" s="130" t="str">
        <f t="shared" si="16"/>
        <v/>
      </c>
      <c r="AK24" s="130" t="str">
        <f t="shared" si="16"/>
        <v/>
      </c>
      <c r="AL24" s="130" t="str">
        <f t="shared" si="16"/>
        <v/>
      </c>
      <c r="AM24" s="130" t="str">
        <f t="shared" si="16"/>
        <v/>
      </c>
      <c r="AN24" s="132" t="str">
        <f t="shared" si="16"/>
        <v/>
      </c>
      <c r="AO24" s="136" t="str">
        <f t="shared" si="16"/>
        <v/>
      </c>
      <c r="AP24" s="133" t="str">
        <f t="shared" si="16"/>
        <v/>
      </c>
      <c r="AQ24" s="133" t="str">
        <f t="shared" si="16"/>
        <v/>
      </c>
      <c r="AR24" s="133" t="str">
        <f t="shared" si="16"/>
        <v/>
      </c>
      <c r="AS24" s="133" t="str">
        <f t="shared" si="16"/>
        <v/>
      </c>
      <c r="AT24" s="133" t="str">
        <f t="shared" si="16"/>
        <v/>
      </c>
      <c r="AU24" s="134" t="str">
        <f t="shared" si="16"/>
        <v/>
      </c>
      <c r="AV24" s="135" t="str">
        <f t="shared" si="16"/>
        <v/>
      </c>
    </row>
    <row r="25" spans="1:48" x14ac:dyDescent="0.3">
      <c r="A25" s="48" t="str">
        <f t="shared" ref="A25" si="17">+IF(C25+C26=0,"[ocultar]","")</f>
        <v>[ocultar]</v>
      </c>
      <c r="B25" s="94" t="s">
        <v>162</v>
      </c>
      <c r="C25" s="40">
        <f t="array" ref="C25">SUM(IF($B25=DATOS_[Sexo],
IF($B24=DATOS_[AGRUP. CLAS. PROF.],
IF("Dentro"=DATOS_[Check Periodo Ref.],
1/(COUNTIFS(DATOS_[Sexo],$B25,DATOS_[AGRUP. CLAS. PROF.],$B24,DATOS_[Check Periodo Ref.],"Dentro",DATOS_[id],DATOS_[id]))))))</f>
        <v>0</v>
      </c>
      <c r="D25" s="41">
        <f>COUNTIFS(DATOS_[AGRUP. CLAS. PROF.],$B24,DATOS_[Sexo],$B25,DATOS_[Check Periodo Ref.],"Dentro")</f>
        <v>0</v>
      </c>
      <c r="E25" s="41">
        <f>COUNTIFS(DATOS_[AGRUP. CLAS. PROF.],$B24,DATOS_[Sexo],$B25,DATOS_[Check Periodo Ref.],"Dentro",DATOS_[Check Nº SC Norm],"Sí")</f>
        <v>0</v>
      </c>
      <c r="F25" s="41">
        <f>COUNTIFS(DATOS_[AGRUP. CLAS. PROF.],$B24,DATOS_[Sexo],$B25,DATOS_[Check Periodo Ref.],"Dentro",DATOS_[Check Nº SC Anualiz],"Sí")</f>
        <v>0</v>
      </c>
      <c r="G25" s="41">
        <f>COUNTIFS(DATOS_[AGRUP. CLAS. PROF.],$B24,DATOS_[Sexo],$B25,DATOS_[Check Periodo Ref.],"Dentro",DATOS_[Check Nº SC Norm y Anualiz],"Sí")</f>
        <v>0</v>
      </c>
      <c r="H25" s="41">
        <f>COUNTIFS(DATOS_[AGRUP. CLAS. PROF.],$B24,DATOS_[Sexo],$B25,DATOS_[Check Periodo Ref.],"Dentro",DATOS_[Check Equiparación],"Sí")</f>
        <v>0</v>
      </c>
      <c r="I25" s="118">
        <f t="array" ref="I25">IFERROR(
MEDIAN(IF(DATOS_[Sexo]=$B25,IF(DATOS_[[AGRUP. CLAS. PROF.]:[AGRUP. CLAS. PROF.]]=$B24,IF(DATOS_[Check Equiparado]="Sí",IF(DATOS_[Check Periodo Ref.]="Dentro",DATOS_[SALARIO BASE Eq],FALSE))))),
0)</f>
        <v>0</v>
      </c>
      <c r="J25" s="119">
        <f t="array" ref="J25">IFERROR(
(MEDIAN((IF(DATOS_[[Sexo]:[Sexo]]=$B25,IF(DATOS_[[AGRUP. CLAS. PROF.]:[AGRUP. CLAS. PROF.]]=$B24,IF(DATOS_[[Check Periodo Ref.]:[Check Periodo Ref.]]="Dentro",IF(DATOS_[[Check Equiparado]:[Check Equiparado]]="Sí",IF(DATOS!AE$5="Sí",(1/DATOS_[[% anualiz]:[% anualiz]]),1)*IF(DATOS!AE$4="Sí",1/DATOS_[[% normaliz]:[% normaliz]],1)*(DATOS_[Conc.Sal.01])))))))),
0)</f>
        <v>0</v>
      </c>
      <c r="K25" s="119">
        <f t="array" ref="K25">IFERROR(
(MEDIAN((IF(DATOS_[[Sexo]:[Sexo]]=$B25,IF(DATOS_[[AGRUP. CLAS. PROF.]:[AGRUP. CLAS. PROF.]]=$B24,IF(DATOS_[[Check Periodo Ref.]:[Check Periodo Ref.]]="Dentro",IF(DATOS_[[Check Equiparado]:[Check Equiparado]]="Sí",IF(DATOS!AF$5="Sí",(1/DATOS_[[% anualiz]:[% anualiz]]),1)*IF(DATOS!AF$4="Sí",1/DATOS_[[% normaliz]:[% normaliz]],1)*(DATOS_[Conc.Sal.02])))))))),
0)</f>
        <v>0</v>
      </c>
      <c r="L25" s="119">
        <f t="array" ref="L25">IFERROR(
(MEDIAN((IF(DATOS_[[Sexo]:[Sexo]]=$B25,IF(DATOS_[[AGRUP. CLAS. PROF.]:[AGRUP. CLAS. PROF.]]=$B24,IF(DATOS_[[Check Periodo Ref.]:[Check Periodo Ref.]]="Dentro",IF(DATOS_[[Check Equiparado]:[Check Equiparado]]="Sí",IF(DATOS!AG$5="Sí",(1/DATOS_[[% anualiz]:[% anualiz]]),1)*IF(DATOS!AG$4="Sí",1/DATOS_[[% normaliz]:[% normaliz]],1)*(DATOS_[Conc.Sal.03])))))))),
0)</f>
        <v>0</v>
      </c>
      <c r="M25" s="119">
        <f t="array" ref="M25">IFERROR(
(MEDIAN((IF(DATOS_[[Sexo]:[Sexo]]=$B25,IF(DATOS_[[AGRUP. CLAS. PROF.]:[AGRUP. CLAS. PROF.]]=$B24,IF(DATOS_[[Check Periodo Ref.]:[Check Periodo Ref.]]="Dentro",IF(DATOS_[[Check Equiparado]:[Check Equiparado]]="Sí",IF(DATOS!AH$5="Sí",(1/DATOS_[[% anualiz]:[% anualiz]]),1)*IF(DATOS!AH$4="Sí",1/DATOS_[[% normaliz]:[% normaliz]],1)*(DATOS_[Conc.Sal.04])))))))),
0)</f>
        <v>0</v>
      </c>
      <c r="N25" s="119">
        <f t="array" ref="N25">IFERROR(
(MEDIAN((IF(DATOS_[[Sexo]:[Sexo]]=$B25,IF(DATOS_[[AGRUP. CLAS. PROF.]:[AGRUP. CLAS. PROF.]]=$B24,IF(DATOS_[[Check Periodo Ref.]:[Check Periodo Ref.]]="Dentro",IF(DATOS_[[Check Equiparado]:[Check Equiparado]]="Sí",IF(DATOS!AI$5="Sí",(1/DATOS_[[% anualiz]:[% anualiz]]),1)*IF(DATOS!AI$4="Sí",1/DATOS_[[% normaliz]:[% normaliz]],1)*(DATOS_[Conc.Sal.05])))))))),
0)</f>
        <v>0</v>
      </c>
      <c r="O25" s="119">
        <f t="array" ref="O25">IFERROR(
(MEDIAN((IF(DATOS_[[Sexo]:[Sexo]]=$B25,IF(DATOS_[[AGRUP. CLAS. PROF.]:[AGRUP. CLAS. PROF.]]=$B24,IF(DATOS_[[Check Periodo Ref.]:[Check Periodo Ref.]]="Dentro",IF(DATOS_[[Check Equiparado]:[Check Equiparado]]="Sí",IF(DATOS!AJ$5="Sí",(1/DATOS_[[% anualiz]:[% anualiz]]),1)*IF(DATOS!AJ$4="Sí",1/DATOS_[[% normaliz]:[% normaliz]],1)*(DATOS_[Conc.Sal.06])))))))),
0)</f>
        <v>0</v>
      </c>
      <c r="P25" s="119">
        <f t="array" ref="P25">IFERROR(
(MEDIAN((IF(DATOS_[[Sexo]:[Sexo]]=$B25,IF(DATOS_[[AGRUP. CLAS. PROF.]:[AGRUP. CLAS. PROF.]]=$B24,IF(DATOS_[[Check Periodo Ref.]:[Check Periodo Ref.]]="Dentro",IF(DATOS_[[Check Equiparado]:[Check Equiparado]]="Sí",IF(DATOS!AK$5="Sí",(1/DATOS_[[% anualiz]:[% anualiz]]),1)*IF(DATOS!AK$4="Sí",1/DATOS_[[% normaliz]:[% normaliz]],1)*(DATOS_[Conc.Sal.07])))))))),
0)</f>
        <v>0</v>
      </c>
      <c r="Q25" s="119">
        <f t="array" ref="Q25">IFERROR(
(MEDIAN((IF(DATOS_[[Sexo]:[Sexo]]=$B25,IF(DATOS_[[AGRUP. CLAS. PROF.]:[AGRUP. CLAS. PROF.]]=$B24,IF(DATOS_[[Check Periodo Ref.]:[Check Periodo Ref.]]="Dentro",IF(DATOS_[[Check Equiparado]:[Check Equiparado]]="Sí",IF(DATOS!AL$5="Sí",(1/DATOS_[[% anualiz]:[% anualiz]]),1)*IF(DATOS!AL$4="Sí",1/DATOS_[[% normaliz]:[% normaliz]],1)*(DATOS_[Conc.Sal.08])))))))),
0)</f>
        <v>0</v>
      </c>
      <c r="R25" s="119">
        <f t="array" ref="R25">IFERROR(
(MEDIAN((IF(DATOS_[[Sexo]:[Sexo]]=$B25,IF(DATOS_[[AGRUP. CLAS. PROF.]:[AGRUP. CLAS. PROF.]]=$B24,IF(DATOS_[[Check Periodo Ref.]:[Check Periodo Ref.]]="Dentro",IF(DATOS_[[Check Equiparado]:[Check Equiparado]]="Sí",IF(DATOS!AM$5="Sí",(1/DATOS_[[% anualiz]:[% anualiz]]),1)*IF(DATOS!AM$4="Sí",1/DATOS_[[% normaliz]:[% normaliz]],1)*(DATOS_[Conc.Sal.09])))))))),
0)</f>
        <v>0</v>
      </c>
      <c r="S25" s="119">
        <f t="array" ref="S25">IFERROR(
(MEDIAN((IF(DATOS_[[Sexo]:[Sexo]]=$B25,IF(DATOS_[[AGRUP. CLAS. PROF.]:[AGRUP. CLAS. PROF.]]=$B24,IF(DATOS_[[Check Periodo Ref.]:[Check Periodo Ref.]]="Dentro",IF(DATOS_[[Check Equiparado]:[Check Equiparado]]="Sí",IF(DATOS!AN$5="Sí",(1/DATOS_[[% anualiz]:[% anualiz]]),1)*IF(DATOS!AN$4="Sí",1/DATOS_[[% normaliz]:[% normaliz]],1)*(DATOS_[Conc.Sal.10])))))))),
0)</f>
        <v>0</v>
      </c>
      <c r="T25" s="119">
        <f t="array" ref="T25">IFERROR(
(MEDIAN((IF(DATOS_[[Sexo]:[Sexo]]=$B25,IF(DATOS_[[AGRUP. CLAS. PROF.]:[AGRUP. CLAS. PROF.]]=$B24,IF(DATOS_[[Check Periodo Ref.]:[Check Periodo Ref.]]="Dentro",IF(DATOS_[[Check Equiparado]:[Check Equiparado]]="Sí",IF(DATOS!AO$5="Sí",(1/DATOS_[[% anualiz]:[% anualiz]]),1)*IF(DATOS!AO$4="Sí",1/DATOS_[[% normaliz]:[% normaliz]],1)*(DATOS_[Conc.Sal.11])))))))),
0)</f>
        <v>0</v>
      </c>
      <c r="U25" s="119">
        <f t="array" ref="U25">IFERROR(
(MEDIAN((IF(DATOS_[[Sexo]:[Sexo]]=$B25,IF(DATOS_[[AGRUP. CLAS. PROF.]:[AGRUP. CLAS. PROF.]]=$B24,IF(DATOS_[[Check Periodo Ref.]:[Check Periodo Ref.]]="Dentro",IF(DATOS_[[Check Equiparado]:[Check Equiparado]]="Sí",IF(DATOS!AP$5="Sí",(1/DATOS_[[% anualiz]:[% anualiz]]),1)*IF(DATOS!AP$4="Sí",1/DATOS_[[% normaliz]:[% normaliz]],1)*(DATOS_[Conc.Sal.12])))))))),
0)</f>
        <v>0</v>
      </c>
      <c r="V25" s="119">
        <f t="array" ref="V25">IFERROR(
(MEDIAN((IF(DATOS_[[Sexo]:[Sexo]]=$B25,IF(DATOS_[[AGRUP. CLAS. PROF.]:[AGRUP. CLAS. PROF.]]=$B24,IF(DATOS_[[Check Periodo Ref.]:[Check Periodo Ref.]]="Dentro",IF(DATOS_[[Check Equiparado]:[Check Equiparado]]="Sí",IF(DATOS!AQ$5="Sí",(1/DATOS_[[% anualiz]:[% anualiz]]),1)*IF(DATOS!AQ$4="Sí",1/DATOS_[[% normaliz]:[% normaliz]],1)*(DATOS_[Conc.Sal.13])))))))),
0)</f>
        <v>0</v>
      </c>
      <c r="W25" s="119">
        <f t="array" ref="W25">IFERROR(
(MEDIAN((IF(DATOS_[[Sexo]:[Sexo]]=$B25,IF(DATOS_[[AGRUP. CLAS. PROF.]:[AGRUP. CLAS. PROF.]]=$B24,IF(DATOS_[[Check Periodo Ref.]:[Check Periodo Ref.]]="Dentro",IF(DATOS_[[Check Equiparado]:[Check Equiparado]]="Sí",IF(DATOS!AR$5="Sí",(1/DATOS_[[% anualiz]:[% anualiz]]),1)*IF(DATOS!AR$4="Sí",1/DATOS_[[% normaliz]:[% normaliz]],1)*(DATOS_[Conc.Sal.14])))))))),
0)</f>
        <v>0</v>
      </c>
      <c r="X25" s="119">
        <f t="array" ref="X25">IFERROR(
(MEDIAN((IF(DATOS_[[Sexo]:[Sexo]]=$B25,IF(DATOS_[[AGRUP. CLAS. PROF.]:[AGRUP. CLAS. PROF.]]=$B24,IF(DATOS_[[Check Periodo Ref.]:[Check Periodo Ref.]]="Dentro",IF(DATOS_[[Check Equiparado]:[Check Equiparado]]="Sí",IF(DATOS!AS$5="Sí",(1/DATOS_[[% anualiz]:[% anualiz]]),1)*IF(DATOS!AS$4="Sí",1/DATOS_[[% normaliz]:[% normaliz]],1)*(DATOS_[Conc.Sal.15])))))))),
0)</f>
        <v>0</v>
      </c>
      <c r="Y25" s="119">
        <f t="array" ref="Y25">IFERROR(
(MEDIAN((IF(DATOS_[[Sexo]:[Sexo]]=$B25,IF(DATOS_[[AGRUP. CLAS. PROF.]:[AGRUP. CLAS. PROF.]]=$B24,IF(DATOS_[[Check Periodo Ref.]:[Check Periodo Ref.]]="Dentro",IF(DATOS_[[Check Equiparado]:[Check Equiparado]]="Sí",IF(DATOS!AT$5="Sí",(1/DATOS_[[% anualiz]:[% anualiz]]),1)*IF(DATOS!AT$4="Sí",1/DATOS_[[% normaliz]:[% normaliz]],1)*(DATOS_[Conc.Sal.16])))))))),
0)</f>
        <v>0</v>
      </c>
      <c r="Z25" s="119">
        <f t="array" ref="Z25">IFERROR(
(MEDIAN((IF(DATOS_[[Sexo]:[Sexo]]=$B25,IF(DATOS_[[AGRUP. CLAS. PROF.]:[AGRUP. CLAS. PROF.]]=$B24,IF(DATOS_[[Check Periodo Ref.]:[Check Periodo Ref.]]="Dentro",IF(DATOS_[[Check Equiparado]:[Check Equiparado]]="Sí",IF(DATOS!AU$5="Sí",(1/DATOS_[[% anualiz]:[% anualiz]]),1)*IF(DATOS!AU$4="Sí",1/DATOS_[[% normaliz]:[% normaliz]],1)*(DATOS_[Conc.Sal.17])))))))),
0)</f>
        <v>0</v>
      </c>
      <c r="AA25" s="119">
        <f t="array" ref="AA25">IFERROR(
(MEDIAN((IF(DATOS_[[Sexo]:[Sexo]]=$B25,IF(DATOS_[[AGRUP. CLAS. PROF.]:[AGRUP. CLAS. PROF.]]=$B24,IF(DATOS_[[Check Periodo Ref.]:[Check Periodo Ref.]]="Dentro",IF(DATOS_[[Check Equiparado]:[Check Equiparado]]="Sí",IF(DATOS!AV$5="Sí",(1/DATOS_[[% anualiz]:[% anualiz]]),1)*IF(DATOS!AV$4="Sí",1/DATOS_[[% normaliz]:[% normaliz]],1)*(DATOS_[Conc.Sal.18])))))))),
0)</f>
        <v>0</v>
      </c>
      <c r="AB25" s="119">
        <f t="array" ref="AB25">IFERROR(
(MEDIAN((IF(DATOS_[[Sexo]:[Sexo]]=$B25,IF(DATOS_[[AGRUP. CLAS. PROF.]:[AGRUP. CLAS. PROF.]]=$B24,IF(DATOS_[[Check Periodo Ref.]:[Check Periodo Ref.]]="Dentro",IF(DATOS_[[Check Equiparado]:[Check Equiparado]]="Sí",IF(DATOS!AW$5="Sí",(1/DATOS_[[% anualiz]:[% anualiz]]),1)*IF(DATOS!AW$4="Sí",1/DATOS_[[% normaliz]:[% normaliz]],1)*(DATOS_[Conc.Sal.19])))))))),
0)</f>
        <v>0</v>
      </c>
      <c r="AC25" s="119">
        <f t="array" ref="AC25">IFERROR(
(MEDIAN((IF(DATOS_[[Sexo]:[Sexo]]=$B25,IF(DATOS_[[AGRUP. CLAS. PROF.]:[AGRUP. CLAS. PROF.]]=$B24,IF(DATOS_[[Check Periodo Ref.]:[Check Periodo Ref.]]="Dentro",IF(DATOS_[[Check Equiparado]:[Check Equiparado]]="Sí",IF(DATOS!AX$5="Sí",(1/DATOS_[[% anualiz]:[% anualiz]]),1)*IF(DATOS!AX$4="Sí",1/DATOS_[[% normaliz]:[% normaliz]],1)*(DATOS_[Conc.Sal.20])))))))),
0)</f>
        <v>0</v>
      </c>
      <c r="AD25" s="119">
        <f t="array" ref="AD25">IFERROR(
(MEDIAN((IF(DATOS_[[Sexo]:[Sexo]]=$B25,IF(DATOS_[[AGRUP. CLAS. PROF.]:[AGRUP. CLAS. PROF.]]=$B24,IF(DATOS_[[Check Periodo Ref.]:[Check Periodo Ref.]]="Dentro",IF(DATOS_[[Check Equiparado]:[Check Equiparado]]="Sí",IF(DATOS!AY$5="Sí",(1/DATOS_[[% anualiz]:[% anualiz]]),1)*IF(DATOS!AY$4="Sí",1/DATOS_[[% normaliz]:[% normaliz]],1)*(DATOS_[Conc.Sal.21])))))))),
0)</f>
        <v>0</v>
      </c>
      <c r="AE25" s="119">
        <f t="array" ref="AE25">IFERROR(
(MEDIAN((IF(DATOS_[[Sexo]:[Sexo]]=$B25,IF(DATOS_[[AGRUP. CLAS. PROF.]:[AGRUP. CLAS. PROF.]]=$B24,IF(DATOS_[[Check Periodo Ref.]:[Check Periodo Ref.]]="Dentro",IF(DATOS_[[Check Equiparado]:[Check Equiparado]]="Sí",IF(DATOS!AZ$5="Sí",(1/DATOS_[[% anualiz]:[% anualiz]]),1)*IF(DATOS!AZ$4="Sí",1/DATOS_[[% normaliz]:[% normaliz]],1)*(DATOS_[Conc.Sal.22])))))))),
0)</f>
        <v>0</v>
      </c>
      <c r="AF25" s="119">
        <f t="array" ref="AF25">IFERROR(
(MEDIAN((IF(DATOS_[[Sexo]:[Sexo]]=$B25,IF(DATOS_[[AGRUP. CLAS. PROF.]:[AGRUP. CLAS. PROF.]]=$B24,IF(DATOS_[[Check Periodo Ref.]:[Check Periodo Ref.]]="Dentro",IF(DATOS_[[Check Equiparado]:[Check Equiparado]]="Sí",IF(DATOS!BA$5="Sí",(1/DATOS_[[% anualiz]:[% anualiz]]),1)*IF(DATOS!BA$4="Sí",1/DATOS_[[% normaliz]:[% normaliz]],1)*(DATOS_[Conc.Sal.23])))))))),
0)</f>
        <v>0</v>
      </c>
      <c r="AG25" s="119">
        <f t="array" ref="AG25">IFERROR(
(MEDIAN((IF(DATOS_[[Sexo]:[Sexo]]=$B25,IF(DATOS_[[AGRUP. CLAS. PROF.]:[AGRUP. CLAS. PROF.]]=$B24,IF(DATOS_[[Check Periodo Ref.]:[Check Periodo Ref.]]="Dentro",IF(DATOS_[[Check Equiparado]:[Check Equiparado]]="Sí",IF(DATOS!BB$5="Sí",(1/DATOS_[[% anualiz]:[% anualiz]]),1)*IF(DATOS!BB$4="Sí",1/DATOS_[[% normaliz]:[% normaliz]],1)*(DATOS_[Conc.Sal.24])))))))),
0)</f>
        <v>0</v>
      </c>
      <c r="AH25" s="119">
        <f t="array" ref="AH25">IFERROR(
(MEDIAN((IF(DATOS_[[Sexo]:[Sexo]]=$B25,IF(DATOS_[[AGRUP. CLAS. PROF.]:[AGRUP. CLAS. PROF.]]=$B24,IF(DATOS_[[Check Periodo Ref.]:[Check Periodo Ref.]]="Dentro",IF(DATOS_[[Check Equiparado]:[Check Equiparado]]="Sí",IF(DATOS!BC$5="Sí",(1/DATOS_[[% anualiz]:[% anualiz]]),1)*IF(DATOS!BC$4="Sí",1/DATOS_[[% normaliz]:[% normaliz]],1)*(DATOS_[Conc.Sal.25])))))))),
0)</f>
        <v>0</v>
      </c>
      <c r="AI25" s="119">
        <f t="array" ref="AI25">IFERROR(
(MEDIAN((IF(DATOS_[[Sexo]:[Sexo]]=$B25,IF(DATOS_[[AGRUP. CLAS. PROF.]:[AGRUP. CLAS. PROF.]]=$B24,IF(DATOS_[[Check Periodo Ref.]:[Check Periodo Ref.]]="Dentro",IF(DATOS_[[Check Equiparado]:[Check Equiparado]]="Sí",IF(DATOS!BD$5="Sí",(1/DATOS_[[% anualiz]:[% anualiz]]),1)*IF(DATOS!BD$4="Sí",1/DATOS_[[% normaliz]:[% normaliz]],1)*(DATOS_[Conc.Sal.26])))))))),
0)</f>
        <v>0</v>
      </c>
      <c r="AJ25" s="119">
        <f t="array" ref="AJ25">IFERROR(
(MEDIAN((IF(DATOS_[[Sexo]:[Sexo]]=$B25,IF(DATOS_[[AGRUP. CLAS. PROF.]:[AGRUP. CLAS. PROF.]]=$B24,IF(DATOS_[[Check Periodo Ref.]:[Check Periodo Ref.]]="Dentro",IF(DATOS_[[Check Equiparado]:[Check Equiparado]]="Sí",IF(DATOS!BE$5="Sí",(1/DATOS_[[% anualiz]:[% anualiz]]),1)*IF(DATOS!BE$4="Sí",1/DATOS_[[% normaliz]:[% normaliz]],1)*(DATOS_[Conc.Sal.27])))))))),
0)</f>
        <v>0</v>
      </c>
      <c r="AK25" s="119">
        <f t="array" ref="AK25">IFERROR(
(MEDIAN((IF(DATOS_[[Sexo]:[Sexo]]=$B25,IF(DATOS_[[AGRUP. CLAS. PROF.]:[AGRUP. CLAS. PROF.]]=$B24,IF(DATOS_[[Check Periodo Ref.]:[Check Periodo Ref.]]="Dentro",IF(DATOS_[[Check Equiparado]:[Check Equiparado]]="Sí",IF(DATOS!BF$5="Sí",(1/DATOS_[[% anualiz]:[% anualiz]]),1)*IF(DATOS!BF$4="Sí",1/DATOS_[[% normaliz]:[% normaliz]],1)*(DATOS_[Conc.Sal.28])))))))),
0)</f>
        <v>0</v>
      </c>
      <c r="AL25" s="119">
        <f t="array" ref="AL25">IFERROR(
(MEDIAN((IF(DATOS_[[Sexo]:[Sexo]]=$B25,IF(DATOS_[[AGRUP. CLAS. PROF.]:[AGRUP. CLAS. PROF.]]=$B24,IF(DATOS_[[Check Periodo Ref.]:[Check Periodo Ref.]]="Dentro",IF(DATOS_[[Check Equiparado]:[Check Equiparado]]="Sí",IF(DATOS!BG$5="Sí",(1/DATOS_[[% anualiz]:[% anualiz]]),1)*IF(DATOS!BG$4="Sí",1/DATOS_[[% normaliz]:[% normaliz]],1)*(DATOS_[Conc.Sal.29])))))))),
0)</f>
        <v>0</v>
      </c>
      <c r="AM25" s="119">
        <f t="array" ref="AM25">IFERROR(
(MEDIAN((IF(DATOS_[[Sexo]:[Sexo]]=$B25,IF(DATOS_[[AGRUP. CLAS. PROF.]:[AGRUP. CLAS. PROF.]]=$B24,IF(DATOS_[[Check Periodo Ref.]:[Check Periodo Ref.]]="Dentro",IF(DATOS_[[Check Equiparado]:[Check Equiparado]]="Sí",IF(DATOS!BH$5="Sí",(1/DATOS_[[% anualiz]:[% anualiz]]),1)*IF(DATOS!BH$4="Sí",1/DATOS_[[% normaliz]:[% normaliz]],1)*(DATOS_[Conc.Sal.30])))))))),
0)</f>
        <v>0</v>
      </c>
      <c r="AN25" s="120">
        <f t="array" ref="AN25">IFERROR(
MEDIAN(IF(DATOS_[Sexo]=$B25,IF(DATOS_[[AGRUP. CLAS. PROF.]:[AGRUP. CLAS. PROF.]]=$B24,IF(DATOS_[Check Equiparado]="Sí",IF(DATOS_[Check Periodo Ref.]="Dentro",DATOS_[Tot COMPL.SAL Eq],FALSE))))),
0)</f>
        <v>0</v>
      </c>
      <c r="AO25" s="121">
        <f t="array" ref="AO25">IFERROR(
MEDIAN(IF(DATOS_[Sexo]=$B25,IF(DATOS_[[AGRUP. CLAS. PROF.]:[AGRUP. CLAS. PROF.]]=$B24,IF(DATOS_[Check Equiparado]="Sí",IF(DATOS_[Check Periodo Ref.]="Dentro",DATOS_[TOTAL SALARIO Eq],FALSE))))),
0)</f>
        <v>0</v>
      </c>
      <c r="AP25" s="122">
        <f t="array" ref="AP25">IFERROR(
(MEDIAN((IF(DATOS_[[Sexo]:[Sexo]]=$B25,IF(DATOS_[[AGRUP. CLAS. PROF.]:[AGRUP. CLAS. PROF.]]=$B24,IF(DATOS_[[Check Periodo Ref.]:[Check Periodo Ref.]]="Dentro",IF(DATOS_[[Check Equiparado]:[Check Equiparado]]="Sí",IF(DATOS!BI$5="Sí",(1/DATOS_[[% anualiz]:[% anualiz]]),1)*IF(DATOS!BI$4="Sí",1/DATOS_[[% normaliz]:[% normaliz]],1)*(DATOS_[C.Extra.01])))))))),
0)</f>
        <v>0</v>
      </c>
      <c r="AQ25" s="122">
        <f t="array" ref="AQ25">IFERROR(
(MEDIAN((IF(DATOS_[[Sexo]:[Sexo]]=$B25,IF(DATOS_[[AGRUP. CLAS. PROF.]:[AGRUP. CLAS. PROF.]]=$B24,IF(DATOS_[[Check Periodo Ref.]:[Check Periodo Ref.]]="Dentro",IF(DATOS_[[Check Equiparado]:[Check Equiparado]]="Sí",IF(DATOS!BJ$5="Sí",(1/DATOS_[[% anualiz]:[% anualiz]]),1)*IF(DATOS!BJ$4="Sí",1/DATOS_[[% normaliz]:[% normaliz]],1)*(DATOS_[C.Extra.02])))))))),
0)</f>
        <v>0</v>
      </c>
      <c r="AR25" s="122">
        <f t="array" ref="AR25">IFERROR(
(MEDIAN((IF(DATOS_[[Sexo]:[Sexo]]=$B25,IF(DATOS_[[AGRUP. CLAS. PROF.]:[AGRUP. CLAS. PROF.]]=$B24,IF(DATOS_[[Check Periodo Ref.]:[Check Periodo Ref.]]="Dentro",IF(DATOS_[[Check Equiparado]:[Check Equiparado]]="Sí",IF(DATOS!BK$5="Sí",(1/DATOS_[[% anualiz]:[% anualiz]]),1)*IF(DATOS!BK$4="Sí",1/DATOS_[[% normaliz]:[% normaliz]],1)*(DATOS_[C.Extra.03])))))))),
0)</f>
        <v>0</v>
      </c>
      <c r="AS25" s="122">
        <f t="array" ref="AS25">IFERROR(
(MEDIAN((IF(DATOS_[[Sexo]:[Sexo]]=$B25,IF(DATOS_[[AGRUP. CLAS. PROF.]:[AGRUP. CLAS. PROF.]]=$B24,IF(DATOS_[[Check Periodo Ref.]:[Check Periodo Ref.]]="Dentro",IF(DATOS_[[Check Equiparado]:[Check Equiparado]]="Sí",IF(DATOS!BL$5="Sí",(1/DATOS_[[% anualiz]:[% anualiz]]),1)*IF(DATOS!BL$4="Sí",1/DATOS_[[% normaliz]:[% normaliz]],1)*(DATOS_[C.Extra.04])))))))),
0)</f>
        <v>0</v>
      </c>
      <c r="AT25" s="122">
        <f t="array" ref="AT25">IFERROR(
(MEDIAN((IF(DATOS_[[Sexo]:[Sexo]]=$B25,IF(DATOS_[[AGRUP. CLAS. PROF.]:[AGRUP. CLAS. PROF.]]=$B24,IF(DATOS_[[Check Periodo Ref.]:[Check Periodo Ref.]]="Dentro",IF(DATOS_[[Check Equiparado]:[Check Equiparado]]="Sí",IF(DATOS!BM$5="Sí",(1/DATOS_[[% anualiz]:[% anualiz]]),1)*IF(DATOS!BM$4="Sí",1/DATOS_[[% normaliz]:[% normaliz]],1)*(DATOS_[C.Extra.05])))))))),
0)</f>
        <v>0</v>
      </c>
      <c r="AU25" s="123">
        <f t="array" ref="AU25">IFERROR(
MEDIAN(IF(DATOS_[Sexo]=$B25,IF(DATOS_[[AGRUP. CLAS. PROF.]:[AGRUP. CLAS. PROF.]]=$B24,IF(DATOS_[Check Equiparado]="Sí",IF(DATOS_[Check Periodo Ref.]="Dentro",DATOS_[Tot Extrasalarial Eq],FALSE))))),
0)</f>
        <v>0</v>
      </c>
      <c r="AV25" s="124">
        <f t="array" ref="AV25">IFERROR(
MEDIAN(IF(DATOS_[Sexo]=$B25,IF(DATOS_[[AGRUP. CLAS. PROF.]:[AGRUP. CLAS. PROF.]]=$B24,IF(DATOS_[Check Equiparado]="Sí",IF(DATOS_[Check Periodo Ref.]="Dentro",DATOS_[TOTAL Retrib Eq],FALSE))))),
0)</f>
        <v>0</v>
      </c>
    </row>
    <row r="26" spans="1:48" x14ac:dyDescent="0.3">
      <c r="A26" s="48" t="str">
        <f t="shared" ref="A26" si="18">+A25</f>
        <v>[ocultar]</v>
      </c>
      <c r="B26" s="94" t="s">
        <v>163</v>
      </c>
      <c r="C26" s="40">
        <f t="array" ref="C26">SUM(IF($B26=DATOS_[Sexo],
IF($B24=DATOS_[AGRUP. CLAS. PROF.],
IF("Dentro"=DATOS_[Check Periodo Ref.],
1/(COUNTIFS(DATOS_[Sexo],$B26,DATOS_[AGRUP. CLAS. PROF.],$B24,DATOS_[Check Periodo Ref.],"Dentro",DATOS_[id],DATOS_[id]))))))</f>
        <v>0</v>
      </c>
      <c r="D26" s="41">
        <f>COUNTIFS(DATOS_[AGRUP. CLAS. PROF.],$B24,DATOS_[Sexo],$B26,DATOS_[Check Periodo Ref.],"Dentro")</f>
        <v>0</v>
      </c>
      <c r="E26" s="41">
        <f>COUNTIFS(DATOS_[AGRUP. CLAS. PROF.],$B24,DATOS_[Sexo],$B26,DATOS_[Check Periodo Ref.],"Dentro",DATOS_[Check Nº SC Norm],"Sí")</f>
        <v>0</v>
      </c>
      <c r="F26" s="41">
        <f>COUNTIFS(DATOS_[AGRUP. CLAS. PROF.],$B24,DATOS_[Sexo],$B26,DATOS_[Check Periodo Ref.],"Dentro",DATOS_[Check Nº SC Anualiz],"Sí")</f>
        <v>0</v>
      </c>
      <c r="G26" s="41">
        <f>COUNTIFS(DATOS_[AGRUP. CLAS. PROF.],$B24,DATOS_[Sexo],$B26,DATOS_[Check Periodo Ref.],"Dentro",DATOS_[Check Nº SC Norm y Anualiz],"Sí")</f>
        <v>0</v>
      </c>
      <c r="H26" s="41">
        <f>COUNTIFS(DATOS_[AGRUP. CLAS. PROF.],$B24,DATOS_[Sexo],$B26,DATOS_[Check Periodo Ref.],"Dentro",DATOS_[Check Equiparación],"Sí")</f>
        <v>0</v>
      </c>
      <c r="I26" s="118" cm="1">
        <f t="array" ref="I26">IFERROR(
MEDIAN(IF(DATOS_[Sexo]=$B26,IF(DATOS_[[AGRUP. CLAS. PROF.]:[AGRUP. CLAS. PROF.]]=$B24,IF(DATOS_[Check Equiparado]="Sí",IF(DATOS_[Check Periodo Ref.]="Dentro",DATOS_[SALARIO BASE Eq],FALSE))))),
0)</f>
        <v>0</v>
      </c>
      <c r="J26" s="119">
        <f t="array" ref="J26">IFERROR(
(MEDIAN((IF(DATOS_[[Sexo]:[Sexo]]=$B26,IF(DATOS_[[AGRUP. CLAS. PROF.]:[AGRUP. CLAS. PROF.]]=$B24,IF(DATOS_[[Check Periodo Ref.]:[Check Periodo Ref.]]="Dentro",IF(DATOS_[[Check Equiparado]:[Check Equiparado]]="Sí",IF(DATOS!AE$5="Sí",(1/DATOS_[[% anualiz]:[% anualiz]]),1)*IF(DATOS!AE$4="Sí",1/DATOS_[[% normaliz]:[% normaliz]],1)*(DATOS_[Conc.Sal.01])))))))),
0)</f>
        <v>0</v>
      </c>
      <c r="K26" s="119">
        <f t="array" ref="K26">IFERROR(
(MEDIAN((IF(DATOS_[[Sexo]:[Sexo]]=$B26,IF(DATOS_[[AGRUP. CLAS. PROF.]:[AGRUP. CLAS. PROF.]]=$B24,IF(DATOS_[[Check Periodo Ref.]:[Check Periodo Ref.]]="Dentro",IF(DATOS_[[Check Equiparado]:[Check Equiparado]]="Sí",IF(DATOS!AF$5="Sí",(1/DATOS_[[% anualiz]:[% anualiz]]),1)*IF(DATOS!AF$4="Sí",1/DATOS_[[% normaliz]:[% normaliz]],1)*(DATOS_[Conc.Sal.02])))))))),
0)</f>
        <v>0</v>
      </c>
      <c r="L26" s="119">
        <f t="array" ref="L26">IFERROR(
(MEDIAN((IF(DATOS_[[Sexo]:[Sexo]]=$B26,IF(DATOS_[[AGRUP. CLAS. PROF.]:[AGRUP. CLAS. PROF.]]=$B24,IF(DATOS_[[Check Periodo Ref.]:[Check Periodo Ref.]]="Dentro",IF(DATOS_[[Check Equiparado]:[Check Equiparado]]="Sí",IF(DATOS!AG$5="Sí",(1/DATOS_[[% anualiz]:[% anualiz]]),1)*IF(DATOS!AG$4="Sí",1/DATOS_[[% normaliz]:[% normaliz]],1)*(DATOS_[Conc.Sal.03])))))))),
0)</f>
        <v>0</v>
      </c>
      <c r="M26" s="119">
        <f t="array" ref="M26">IFERROR(
(MEDIAN((IF(DATOS_[[Sexo]:[Sexo]]=$B26,IF(DATOS_[[AGRUP. CLAS. PROF.]:[AGRUP. CLAS. PROF.]]=$B24,IF(DATOS_[[Check Periodo Ref.]:[Check Periodo Ref.]]="Dentro",IF(DATOS_[[Check Equiparado]:[Check Equiparado]]="Sí",IF(DATOS!AH$5="Sí",(1/DATOS_[[% anualiz]:[% anualiz]]),1)*IF(DATOS!AH$4="Sí",1/DATOS_[[% normaliz]:[% normaliz]],1)*(DATOS_[Conc.Sal.04])))))))),
0)</f>
        <v>0</v>
      </c>
      <c r="N26" s="119">
        <f t="array" ref="N26">IFERROR(
(MEDIAN((IF(DATOS_[[Sexo]:[Sexo]]=$B26,IF(DATOS_[[AGRUP. CLAS. PROF.]:[AGRUP. CLAS. PROF.]]=$B24,IF(DATOS_[[Check Periodo Ref.]:[Check Periodo Ref.]]="Dentro",IF(DATOS_[[Check Equiparado]:[Check Equiparado]]="Sí",IF(DATOS!AI$5="Sí",(1/DATOS_[[% anualiz]:[% anualiz]]),1)*IF(DATOS!AI$4="Sí",1/DATOS_[[% normaliz]:[% normaliz]],1)*(DATOS_[Conc.Sal.05])))))))),
0)</f>
        <v>0</v>
      </c>
      <c r="O26" s="119">
        <f t="array" ref="O26">IFERROR(
(MEDIAN((IF(DATOS_[[Sexo]:[Sexo]]=$B26,IF(DATOS_[[AGRUP. CLAS. PROF.]:[AGRUP. CLAS. PROF.]]=$B24,IF(DATOS_[[Check Periodo Ref.]:[Check Periodo Ref.]]="Dentro",IF(DATOS_[[Check Equiparado]:[Check Equiparado]]="Sí",IF(DATOS!AJ$5="Sí",(1/DATOS_[[% anualiz]:[% anualiz]]),1)*IF(DATOS!AJ$4="Sí",1/DATOS_[[% normaliz]:[% normaliz]],1)*(DATOS_[Conc.Sal.06])))))))),
0)</f>
        <v>0</v>
      </c>
      <c r="P26" s="119">
        <f t="array" ref="P26">IFERROR(
(MEDIAN((IF(DATOS_[[Sexo]:[Sexo]]=$B26,IF(DATOS_[[AGRUP. CLAS. PROF.]:[AGRUP. CLAS. PROF.]]=$B24,IF(DATOS_[[Check Periodo Ref.]:[Check Periodo Ref.]]="Dentro",IF(DATOS_[[Check Equiparado]:[Check Equiparado]]="Sí",IF(DATOS!AK$5="Sí",(1/DATOS_[[% anualiz]:[% anualiz]]),1)*IF(DATOS!AK$4="Sí",1/DATOS_[[% normaliz]:[% normaliz]],1)*(DATOS_[Conc.Sal.07])))))))),
0)</f>
        <v>0</v>
      </c>
      <c r="Q26" s="119">
        <f t="array" ref="Q26">IFERROR(
(MEDIAN((IF(DATOS_[[Sexo]:[Sexo]]=$B26,IF(DATOS_[[AGRUP. CLAS. PROF.]:[AGRUP. CLAS. PROF.]]=$B24,IF(DATOS_[[Check Periodo Ref.]:[Check Periodo Ref.]]="Dentro",IF(DATOS_[[Check Equiparado]:[Check Equiparado]]="Sí",IF(DATOS!AL$5="Sí",(1/DATOS_[[% anualiz]:[% anualiz]]),1)*IF(DATOS!AL$4="Sí",1/DATOS_[[% normaliz]:[% normaliz]],1)*(DATOS_[Conc.Sal.08])))))))),
0)</f>
        <v>0</v>
      </c>
      <c r="R26" s="119">
        <f t="array" ref="R26">IFERROR(
(MEDIAN((IF(DATOS_[[Sexo]:[Sexo]]=$B26,IF(DATOS_[[AGRUP. CLAS. PROF.]:[AGRUP. CLAS. PROF.]]=$B24,IF(DATOS_[[Check Periodo Ref.]:[Check Periodo Ref.]]="Dentro",IF(DATOS_[[Check Equiparado]:[Check Equiparado]]="Sí",IF(DATOS!AM$5="Sí",(1/DATOS_[[% anualiz]:[% anualiz]]),1)*IF(DATOS!AM$4="Sí",1/DATOS_[[% normaliz]:[% normaliz]],1)*(DATOS_[Conc.Sal.09])))))))),
0)</f>
        <v>0</v>
      </c>
      <c r="S26" s="119">
        <f t="array" ref="S26">IFERROR(
(MEDIAN((IF(DATOS_[[Sexo]:[Sexo]]=$B26,IF(DATOS_[[AGRUP. CLAS. PROF.]:[AGRUP. CLAS. PROF.]]=$B24,IF(DATOS_[[Check Periodo Ref.]:[Check Periodo Ref.]]="Dentro",IF(DATOS_[[Check Equiparado]:[Check Equiparado]]="Sí",IF(DATOS!AN$5="Sí",(1/DATOS_[[% anualiz]:[% anualiz]]),1)*IF(DATOS!AN$4="Sí",1/DATOS_[[% normaliz]:[% normaliz]],1)*(DATOS_[Conc.Sal.10])))))))),
0)</f>
        <v>0</v>
      </c>
      <c r="T26" s="119">
        <f t="array" ref="T26">IFERROR(
(MEDIAN((IF(DATOS_[[Sexo]:[Sexo]]=$B26,IF(DATOS_[[AGRUP. CLAS. PROF.]:[AGRUP. CLAS. PROF.]]=$B24,IF(DATOS_[[Check Periodo Ref.]:[Check Periodo Ref.]]="Dentro",IF(DATOS_[[Check Equiparado]:[Check Equiparado]]="Sí",IF(DATOS!AO$5="Sí",(1/DATOS_[[% anualiz]:[% anualiz]]),1)*IF(DATOS!AO$4="Sí",1/DATOS_[[% normaliz]:[% normaliz]],1)*(DATOS_[Conc.Sal.11])))))))),
0)</f>
        <v>0</v>
      </c>
      <c r="U26" s="119">
        <f t="array" ref="U26">IFERROR(
(MEDIAN((IF(DATOS_[[Sexo]:[Sexo]]=$B26,IF(DATOS_[[AGRUP. CLAS. PROF.]:[AGRUP. CLAS. PROF.]]=$B24,IF(DATOS_[[Check Periodo Ref.]:[Check Periodo Ref.]]="Dentro",IF(DATOS_[[Check Equiparado]:[Check Equiparado]]="Sí",IF(DATOS!AP$5="Sí",(1/DATOS_[[% anualiz]:[% anualiz]]),1)*IF(DATOS!AP$4="Sí",1/DATOS_[[% normaliz]:[% normaliz]],1)*(DATOS_[Conc.Sal.12])))))))),
0)</f>
        <v>0</v>
      </c>
      <c r="V26" s="119">
        <f t="array" ref="V26">IFERROR(
(MEDIAN((IF(DATOS_[[Sexo]:[Sexo]]=$B26,IF(DATOS_[[AGRUP. CLAS. PROF.]:[AGRUP. CLAS. PROF.]]=$B24,IF(DATOS_[[Check Periodo Ref.]:[Check Periodo Ref.]]="Dentro",IF(DATOS_[[Check Equiparado]:[Check Equiparado]]="Sí",IF(DATOS!AQ$5="Sí",(1/DATOS_[[% anualiz]:[% anualiz]]),1)*IF(DATOS!AQ$4="Sí",1/DATOS_[[% normaliz]:[% normaliz]],1)*(DATOS_[Conc.Sal.13])))))))),
0)</f>
        <v>0</v>
      </c>
      <c r="W26" s="119">
        <f t="array" ref="W26">IFERROR(
(MEDIAN((IF(DATOS_[[Sexo]:[Sexo]]=$B26,IF(DATOS_[[AGRUP. CLAS. PROF.]:[AGRUP. CLAS. PROF.]]=$B24,IF(DATOS_[[Check Periodo Ref.]:[Check Periodo Ref.]]="Dentro",IF(DATOS_[[Check Equiparado]:[Check Equiparado]]="Sí",IF(DATOS!AR$5="Sí",(1/DATOS_[[% anualiz]:[% anualiz]]),1)*IF(DATOS!AR$4="Sí",1/DATOS_[[% normaliz]:[% normaliz]],1)*(DATOS_[Conc.Sal.14])))))))),
0)</f>
        <v>0</v>
      </c>
      <c r="X26" s="119">
        <f t="array" ref="X26">IFERROR(
(MEDIAN((IF(DATOS_[[Sexo]:[Sexo]]=$B26,IF(DATOS_[[AGRUP. CLAS. PROF.]:[AGRUP. CLAS. PROF.]]=$B24,IF(DATOS_[[Check Periodo Ref.]:[Check Periodo Ref.]]="Dentro",IF(DATOS_[[Check Equiparado]:[Check Equiparado]]="Sí",IF(DATOS!AS$5="Sí",(1/DATOS_[[% anualiz]:[% anualiz]]),1)*IF(DATOS!AS$4="Sí",1/DATOS_[[% normaliz]:[% normaliz]],1)*(DATOS_[Conc.Sal.15])))))))),
0)</f>
        <v>0</v>
      </c>
      <c r="Y26" s="119">
        <f t="array" ref="Y26">IFERROR(
(MEDIAN((IF(DATOS_[[Sexo]:[Sexo]]=$B26,IF(DATOS_[[AGRUP. CLAS. PROF.]:[AGRUP. CLAS. PROF.]]=$B24,IF(DATOS_[[Check Periodo Ref.]:[Check Periodo Ref.]]="Dentro",IF(DATOS_[[Check Equiparado]:[Check Equiparado]]="Sí",IF(DATOS!AT$5="Sí",(1/DATOS_[[% anualiz]:[% anualiz]]),1)*IF(DATOS!AT$4="Sí",1/DATOS_[[% normaliz]:[% normaliz]],1)*(DATOS_[Conc.Sal.16])))))))),
0)</f>
        <v>0</v>
      </c>
      <c r="Z26" s="119">
        <f t="array" ref="Z26">IFERROR(
(MEDIAN((IF(DATOS_[[Sexo]:[Sexo]]=$B26,IF(DATOS_[[AGRUP. CLAS. PROF.]:[AGRUP. CLAS. PROF.]]=$B24,IF(DATOS_[[Check Periodo Ref.]:[Check Periodo Ref.]]="Dentro",IF(DATOS_[[Check Equiparado]:[Check Equiparado]]="Sí",IF(DATOS!AU$5="Sí",(1/DATOS_[[% anualiz]:[% anualiz]]),1)*IF(DATOS!AU$4="Sí",1/DATOS_[[% normaliz]:[% normaliz]],1)*(DATOS_[Conc.Sal.17])))))))),
0)</f>
        <v>0</v>
      </c>
      <c r="AA26" s="119">
        <f t="array" ref="AA26">IFERROR(
(MEDIAN((IF(DATOS_[[Sexo]:[Sexo]]=$B26,IF(DATOS_[[AGRUP. CLAS. PROF.]:[AGRUP. CLAS. PROF.]]=$B24,IF(DATOS_[[Check Periodo Ref.]:[Check Periodo Ref.]]="Dentro",IF(DATOS_[[Check Equiparado]:[Check Equiparado]]="Sí",IF(DATOS!AV$5="Sí",(1/DATOS_[[% anualiz]:[% anualiz]]),1)*IF(DATOS!AV$4="Sí",1/DATOS_[[% normaliz]:[% normaliz]],1)*(DATOS_[Conc.Sal.18])))))))),
0)</f>
        <v>0</v>
      </c>
      <c r="AB26" s="119">
        <f t="array" ref="AB26">IFERROR(
(MEDIAN((IF(DATOS_[[Sexo]:[Sexo]]=$B26,IF(DATOS_[[AGRUP. CLAS. PROF.]:[AGRUP. CLAS. PROF.]]=$B24,IF(DATOS_[[Check Periodo Ref.]:[Check Periodo Ref.]]="Dentro",IF(DATOS_[[Check Equiparado]:[Check Equiparado]]="Sí",IF(DATOS!AW$5="Sí",(1/DATOS_[[% anualiz]:[% anualiz]]),1)*IF(DATOS!AW$4="Sí",1/DATOS_[[% normaliz]:[% normaliz]],1)*(DATOS_[Conc.Sal.19])))))))),
0)</f>
        <v>0</v>
      </c>
      <c r="AC26" s="119">
        <f t="array" ref="AC26">IFERROR(
(MEDIAN((IF(DATOS_[[Sexo]:[Sexo]]=$B26,IF(DATOS_[[AGRUP. CLAS. PROF.]:[AGRUP. CLAS. PROF.]]=$B24,IF(DATOS_[[Check Periodo Ref.]:[Check Periodo Ref.]]="Dentro",IF(DATOS_[[Check Equiparado]:[Check Equiparado]]="Sí",IF(DATOS!AX$5="Sí",(1/DATOS_[[% anualiz]:[% anualiz]]),1)*IF(DATOS!AX$4="Sí",1/DATOS_[[% normaliz]:[% normaliz]],1)*(DATOS_[Conc.Sal.20])))))))),
0)</f>
        <v>0</v>
      </c>
      <c r="AD26" s="119">
        <f t="array" ref="AD26">IFERROR(
(MEDIAN((IF(DATOS_[[Sexo]:[Sexo]]=$B26,IF(DATOS_[[AGRUP. CLAS. PROF.]:[AGRUP. CLAS. PROF.]]=$B24,IF(DATOS_[[Check Periodo Ref.]:[Check Periodo Ref.]]="Dentro",IF(DATOS_[[Check Equiparado]:[Check Equiparado]]="Sí",IF(DATOS!AY$5="Sí",(1/DATOS_[[% anualiz]:[% anualiz]]),1)*IF(DATOS!AY$4="Sí",1/DATOS_[[% normaliz]:[% normaliz]],1)*(DATOS_[Conc.Sal.21])))))))),
0)</f>
        <v>0</v>
      </c>
      <c r="AE26" s="119">
        <f t="array" ref="AE26">IFERROR(
(MEDIAN((IF(DATOS_[[Sexo]:[Sexo]]=$B26,IF(DATOS_[[AGRUP. CLAS. PROF.]:[AGRUP. CLAS. PROF.]]=$B24,IF(DATOS_[[Check Periodo Ref.]:[Check Periodo Ref.]]="Dentro",IF(DATOS_[[Check Equiparado]:[Check Equiparado]]="Sí",IF(DATOS!AZ$5="Sí",(1/DATOS_[[% anualiz]:[% anualiz]]),1)*IF(DATOS!AZ$4="Sí",1/DATOS_[[% normaliz]:[% normaliz]],1)*(DATOS_[Conc.Sal.22])))))))),
0)</f>
        <v>0</v>
      </c>
      <c r="AF26" s="119">
        <f t="array" ref="AF26">IFERROR(
(MEDIAN((IF(DATOS_[[Sexo]:[Sexo]]=$B26,IF(DATOS_[[AGRUP. CLAS. PROF.]:[AGRUP. CLAS. PROF.]]=$B24,IF(DATOS_[[Check Periodo Ref.]:[Check Periodo Ref.]]="Dentro",IF(DATOS_[[Check Equiparado]:[Check Equiparado]]="Sí",IF(DATOS!BA$5="Sí",(1/DATOS_[[% anualiz]:[% anualiz]]),1)*IF(DATOS!BA$4="Sí",1/DATOS_[[% normaliz]:[% normaliz]],1)*(DATOS_[Conc.Sal.23])))))))),
0)</f>
        <v>0</v>
      </c>
      <c r="AG26" s="119">
        <f t="array" ref="AG26">IFERROR(
(MEDIAN((IF(DATOS_[[Sexo]:[Sexo]]=$B26,IF(DATOS_[[AGRUP. CLAS. PROF.]:[AGRUP. CLAS. PROF.]]=$B24,IF(DATOS_[[Check Periodo Ref.]:[Check Periodo Ref.]]="Dentro",IF(DATOS_[[Check Equiparado]:[Check Equiparado]]="Sí",IF(DATOS!BB$5="Sí",(1/DATOS_[[% anualiz]:[% anualiz]]),1)*IF(DATOS!BB$4="Sí",1/DATOS_[[% normaliz]:[% normaliz]],1)*(DATOS_[Conc.Sal.24])))))))),
0)</f>
        <v>0</v>
      </c>
      <c r="AH26" s="119">
        <f t="array" ref="AH26">IFERROR(
(MEDIAN((IF(DATOS_[[Sexo]:[Sexo]]=$B26,IF(DATOS_[[AGRUP. CLAS. PROF.]:[AGRUP. CLAS. PROF.]]=$B24,IF(DATOS_[[Check Periodo Ref.]:[Check Periodo Ref.]]="Dentro",IF(DATOS_[[Check Equiparado]:[Check Equiparado]]="Sí",IF(DATOS!BC$5="Sí",(1/DATOS_[[% anualiz]:[% anualiz]]),1)*IF(DATOS!BC$4="Sí",1/DATOS_[[% normaliz]:[% normaliz]],1)*(DATOS_[Conc.Sal.25])))))))),
0)</f>
        <v>0</v>
      </c>
      <c r="AI26" s="119">
        <f t="array" ref="AI26">IFERROR(
(MEDIAN((IF(DATOS_[[Sexo]:[Sexo]]=$B26,IF(DATOS_[[AGRUP. CLAS. PROF.]:[AGRUP. CLAS. PROF.]]=$B24,IF(DATOS_[[Check Periodo Ref.]:[Check Periodo Ref.]]="Dentro",IF(DATOS_[[Check Equiparado]:[Check Equiparado]]="Sí",IF(DATOS!BD$5="Sí",(1/DATOS_[[% anualiz]:[% anualiz]]),1)*IF(DATOS!BD$4="Sí",1/DATOS_[[% normaliz]:[% normaliz]],1)*(DATOS_[Conc.Sal.26])))))))),
0)</f>
        <v>0</v>
      </c>
      <c r="AJ26" s="119">
        <f t="array" ref="AJ26">IFERROR(
(MEDIAN((IF(DATOS_[[Sexo]:[Sexo]]=$B26,IF(DATOS_[[AGRUP. CLAS. PROF.]:[AGRUP. CLAS. PROF.]]=$B24,IF(DATOS_[[Check Periodo Ref.]:[Check Periodo Ref.]]="Dentro",IF(DATOS_[[Check Equiparado]:[Check Equiparado]]="Sí",IF(DATOS!BE$5="Sí",(1/DATOS_[[% anualiz]:[% anualiz]]),1)*IF(DATOS!BE$4="Sí",1/DATOS_[[% normaliz]:[% normaliz]],1)*(DATOS_[Conc.Sal.27])))))))),
0)</f>
        <v>0</v>
      </c>
      <c r="AK26" s="119">
        <f t="array" ref="AK26">IFERROR(
(MEDIAN((IF(DATOS_[[Sexo]:[Sexo]]=$B26,IF(DATOS_[[AGRUP. CLAS. PROF.]:[AGRUP. CLAS. PROF.]]=$B24,IF(DATOS_[[Check Periodo Ref.]:[Check Periodo Ref.]]="Dentro",IF(DATOS_[[Check Equiparado]:[Check Equiparado]]="Sí",IF(DATOS!BF$5="Sí",(1/DATOS_[[% anualiz]:[% anualiz]]),1)*IF(DATOS!BF$4="Sí",1/DATOS_[[% normaliz]:[% normaliz]],1)*(DATOS_[Conc.Sal.28])))))))),
0)</f>
        <v>0</v>
      </c>
      <c r="AL26" s="119">
        <f t="array" ref="AL26">IFERROR(
(MEDIAN((IF(DATOS_[[Sexo]:[Sexo]]=$B26,IF(DATOS_[[AGRUP. CLAS. PROF.]:[AGRUP. CLAS. PROF.]]=$B24,IF(DATOS_[[Check Periodo Ref.]:[Check Periodo Ref.]]="Dentro",IF(DATOS_[[Check Equiparado]:[Check Equiparado]]="Sí",IF(DATOS!BG$5="Sí",(1/DATOS_[[% anualiz]:[% anualiz]]),1)*IF(DATOS!BG$4="Sí",1/DATOS_[[% normaliz]:[% normaliz]],1)*(DATOS_[Conc.Sal.29])))))))),
0)</f>
        <v>0</v>
      </c>
      <c r="AM26" s="119">
        <f t="array" ref="AM26">IFERROR(
(MEDIAN((IF(DATOS_[[Sexo]:[Sexo]]=$B26,IF(DATOS_[[AGRUP. CLAS. PROF.]:[AGRUP. CLAS. PROF.]]=$B24,IF(DATOS_[[Check Periodo Ref.]:[Check Periodo Ref.]]="Dentro",IF(DATOS_[[Check Equiparado]:[Check Equiparado]]="Sí",IF(DATOS!BH$5="Sí",(1/DATOS_[[% anualiz]:[% anualiz]]),1)*IF(DATOS!BH$4="Sí",1/DATOS_[[% normaliz]:[% normaliz]],1)*(DATOS_[Conc.Sal.30])))))))),
0)</f>
        <v>0</v>
      </c>
      <c r="AN26" s="120">
        <f t="array" ref="AN26">IFERROR(
MEDIAN(IF(DATOS_[Sexo]=$B26,IF(DATOS_[[AGRUP. CLAS. PROF.]:[AGRUP. CLAS. PROF.]]=$B24,IF(DATOS_[Check Equiparado]="Sí",IF(DATOS_[Check Periodo Ref.]="Dentro",DATOS_[Tot COMPL.SAL Eq],FALSE))))),
0)</f>
        <v>0</v>
      </c>
      <c r="AO26" s="121">
        <f t="array" ref="AO26">IFERROR(
MEDIAN(IF(DATOS_[Sexo]=$B26,IF(DATOS_[[AGRUP. CLAS. PROF.]:[AGRUP. CLAS. PROF.]]=$B24,IF(DATOS_[Check Equiparado]="Sí",IF(DATOS_[Check Periodo Ref.]="Dentro",DATOS_[TOTAL SALARIO Eq],FALSE))))),
0)</f>
        <v>0</v>
      </c>
      <c r="AP26" s="122">
        <f t="array" ref="AP26">IFERROR(
(MEDIAN((IF(DATOS_[[Sexo]:[Sexo]]=$B26,IF(DATOS_[[AGRUP. CLAS. PROF.]:[AGRUP. CLAS. PROF.]]=$B24,IF(DATOS_[[Check Periodo Ref.]:[Check Periodo Ref.]]="Dentro",IF(DATOS_[[Check Equiparado]:[Check Equiparado]]="Sí",IF(DATOS!BI$5="Sí",(1/DATOS_[[% anualiz]:[% anualiz]]),1)*IF(DATOS!BI$4="Sí",1/DATOS_[[% normaliz]:[% normaliz]],1)*(DATOS_[C.Extra.01])))))))),
0)</f>
        <v>0</v>
      </c>
      <c r="AQ26" s="122">
        <f t="array" ref="AQ26">IFERROR(
(MEDIAN((IF(DATOS_[[Sexo]:[Sexo]]=$B26,IF(DATOS_[[AGRUP. CLAS. PROF.]:[AGRUP. CLAS. PROF.]]=$B24,IF(DATOS_[[Check Periodo Ref.]:[Check Periodo Ref.]]="Dentro",IF(DATOS_[[Check Equiparado]:[Check Equiparado]]="Sí",IF(DATOS!BJ$5="Sí",(1/DATOS_[[% anualiz]:[% anualiz]]),1)*IF(DATOS!BJ$4="Sí",1/DATOS_[[% normaliz]:[% normaliz]],1)*(DATOS_[C.Extra.02])))))))),
0)</f>
        <v>0</v>
      </c>
      <c r="AR26" s="122">
        <f t="array" ref="AR26">IFERROR(
(MEDIAN((IF(DATOS_[[Sexo]:[Sexo]]=$B26,IF(DATOS_[[AGRUP. CLAS. PROF.]:[AGRUP. CLAS. PROF.]]=$B24,IF(DATOS_[[Check Periodo Ref.]:[Check Periodo Ref.]]="Dentro",IF(DATOS_[[Check Equiparado]:[Check Equiparado]]="Sí",IF(DATOS!BK$5="Sí",(1/DATOS_[[% anualiz]:[% anualiz]]),1)*IF(DATOS!BK$4="Sí",1/DATOS_[[% normaliz]:[% normaliz]],1)*(DATOS_[C.Extra.03])))))))),
0)</f>
        <v>0</v>
      </c>
      <c r="AS26" s="122">
        <f t="array" ref="AS26">IFERROR(
(MEDIAN((IF(DATOS_[[Sexo]:[Sexo]]=$B26,IF(DATOS_[[AGRUP. CLAS. PROF.]:[AGRUP. CLAS. PROF.]]=$B24,IF(DATOS_[[Check Periodo Ref.]:[Check Periodo Ref.]]="Dentro",IF(DATOS_[[Check Equiparado]:[Check Equiparado]]="Sí",IF(DATOS!BL$5="Sí",(1/DATOS_[[% anualiz]:[% anualiz]]),1)*IF(DATOS!BL$4="Sí",1/DATOS_[[% normaliz]:[% normaliz]],1)*(DATOS_[C.Extra.04])))))))),
0)</f>
        <v>0</v>
      </c>
      <c r="AT26" s="122">
        <f t="array" ref="AT26">IFERROR(
(MEDIAN((IF(DATOS_[[Sexo]:[Sexo]]=$B26,IF(DATOS_[[AGRUP. CLAS. PROF.]:[AGRUP. CLAS. PROF.]]=$B24,IF(DATOS_[[Check Periodo Ref.]:[Check Periodo Ref.]]="Dentro",IF(DATOS_[[Check Equiparado]:[Check Equiparado]]="Sí",IF(DATOS!BM$5="Sí",(1/DATOS_[[% anualiz]:[% anualiz]]),1)*IF(DATOS!BM$4="Sí",1/DATOS_[[% normaliz]:[% normaliz]],1)*(DATOS_[C.Extra.05])))))))),
0)</f>
        <v>0</v>
      </c>
      <c r="AU26" s="123">
        <f t="array" ref="AU26">IFERROR(
MEDIAN(IF(DATOS_[Sexo]=$B26,IF(DATOS_[[AGRUP. CLAS. PROF.]:[AGRUP. CLAS. PROF.]]=$B24,IF(DATOS_[Check Equiparado]="Sí",IF(DATOS_[Check Periodo Ref.]="Dentro",DATOS_[Tot Extrasalarial Eq],FALSE))))),
0)</f>
        <v>0</v>
      </c>
      <c r="AV26" s="124">
        <f t="array" ref="AV26">IFERROR(
MEDIAN(IF(DATOS_[Sexo]=$B26,IF(DATOS_[[AGRUP. CLAS. PROF.]:[AGRUP. CLAS. PROF.]]=$B24,IF(DATOS_[Check Equiparado]="Sí",IF(DATOS_[Check Periodo Ref.]="Dentro",DATOS_[TOTAL Retrib Eq],FALSE))))),
0)</f>
        <v>0</v>
      </c>
    </row>
    <row r="27" spans="1:48" ht="17.25" thickBot="1" x14ac:dyDescent="0.35">
      <c r="A27" s="48" t="str">
        <f t="shared" ref="A27" si="19">+A28</f>
        <v>[ocultar]</v>
      </c>
      <c r="B27" s="98" t="s">
        <v>311</v>
      </c>
      <c r="C27" s="117"/>
      <c r="D27" s="47"/>
      <c r="E27" s="47"/>
      <c r="F27" s="47"/>
      <c r="G27" s="47"/>
      <c r="H27" s="47"/>
      <c r="I27" s="127" t="str">
        <f t="shared" ref="I27:AV27" si="20">IFERROR((I28-I29)/I28,"")</f>
        <v/>
      </c>
      <c r="J27" s="131" t="str">
        <f t="shared" si="20"/>
        <v/>
      </c>
      <c r="K27" s="131" t="str">
        <f t="shared" si="20"/>
        <v/>
      </c>
      <c r="L27" s="131" t="str">
        <f t="shared" si="20"/>
        <v/>
      </c>
      <c r="M27" s="131" t="str">
        <f t="shared" si="20"/>
        <v/>
      </c>
      <c r="N27" s="131" t="str">
        <f t="shared" si="20"/>
        <v/>
      </c>
      <c r="O27" s="131" t="str">
        <f t="shared" si="20"/>
        <v/>
      </c>
      <c r="P27" s="131" t="str">
        <f t="shared" si="20"/>
        <v/>
      </c>
      <c r="Q27" s="131" t="str">
        <f t="shared" si="20"/>
        <v/>
      </c>
      <c r="R27" s="131" t="str">
        <f t="shared" si="20"/>
        <v/>
      </c>
      <c r="S27" s="131" t="str">
        <f t="shared" si="20"/>
        <v/>
      </c>
      <c r="T27" s="131" t="str">
        <f t="shared" si="20"/>
        <v/>
      </c>
      <c r="U27" s="131" t="str">
        <f t="shared" si="20"/>
        <v/>
      </c>
      <c r="V27" s="131" t="str">
        <f t="shared" si="20"/>
        <v/>
      </c>
      <c r="W27" s="131" t="str">
        <f t="shared" si="20"/>
        <v/>
      </c>
      <c r="X27" s="131" t="str">
        <f t="shared" si="20"/>
        <v/>
      </c>
      <c r="Y27" s="131" t="str">
        <f t="shared" si="20"/>
        <v/>
      </c>
      <c r="Z27" s="130" t="str">
        <f t="shared" si="20"/>
        <v/>
      </c>
      <c r="AA27" s="130" t="str">
        <f t="shared" si="20"/>
        <v/>
      </c>
      <c r="AB27" s="130" t="str">
        <f t="shared" si="20"/>
        <v/>
      </c>
      <c r="AC27" s="130" t="str">
        <f t="shared" si="20"/>
        <v/>
      </c>
      <c r="AD27" s="130" t="str">
        <f t="shared" si="20"/>
        <v/>
      </c>
      <c r="AE27" s="130" t="str">
        <f t="shared" si="20"/>
        <v/>
      </c>
      <c r="AF27" s="130" t="str">
        <f t="shared" si="20"/>
        <v/>
      </c>
      <c r="AG27" s="130" t="str">
        <f t="shared" si="20"/>
        <v/>
      </c>
      <c r="AH27" s="130" t="str">
        <f t="shared" si="20"/>
        <v/>
      </c>
      <c r="AI27" s="130" t="str">
        <f t="shared" si="20"/>
        <v/>
      </c>
      <c r="AJ27" s="130" t="str">
        <f t="shared" si="20"/>
        <v/>
      </c>
      <c r="AK27" s="130" t="str">
        <f t="shared" si="20"/>
        <v/>
      </c>
      <c r="AL27" s="130" t="str">
        <f t="shared" si="20"/>
        <v/>
      </c>
      <c r="AM27" s="130" t="str">
        <f t="shared" si="20"/>
        <v/>
      </c>
      <c r="AN27" s="132" t="str">
        <f t="shared" si="20"/>
        <v/>
      </c>
      <c r="AO27" s="136" t="str">
        <f t="shared" si="20"/>
        <v/>
      </c>
      <c r="AP27" s="133" t="str">
        <f t="shared" si="20"/>
        <v/>
      </c>
      <c r="AQ27" s="133" t="str">
        <f t="shared" si="20"/>
        <v/>
      </c>
      <c r="AR27" s="133" t="str">
        <f t="shared" si="20"/>
        <v/>
      </c>
      <c r="AS27" s="133" t="str">
        <f t="shared" si="20"/>
        <v/>
      </c>
      <c r="AT27" s="133" t="str">
        <f t="shared" si="20"/>
        <v/>
      </c>
      <c r="AU27" s="134" t="str">
        <f t="shared" si="20"/>
        <v/>
      </c>
      <c r="AV27" s="135" t="str">
        <f t="shared" si="20"/>
        <v/>
      </c>
    </row>
    <row r="28" spans="1:48" x14ac:dyDescent="0.3">
      <c r="A28" s="48" t="str">
        <f t="shared" ref="A28" si="21">+IF(C28+C29=0,"[ocultar]","")</f>
        <v>[ocultar]</v>
      </c>
      <c r="B28" s="94" t="s">
        <v>162</v>
      </c>
      <c r="C28" s="40">
        <f t="array" ref="C28">SUM(IF($B28=DATOS_[Sexo],
IF($B27=DATOS_[AGRUP. CLAS. PROF.],
IF("Dentro"=DATOS_[Check Periodo Ref.],
1/(COUNTIFS(DATOS_[Sexo],$B28,DATOS_[AGRUP. CLAS. PROF.],$B27,DATOS_[Check Periodo Ref.],"Dentro",DATOS_[id],DATOS_[id]))))))</f>
        <v>0</v>
      </c>
      <c r="D28" s="41">
        <f>COUNTIFS(DATOS_[AGRUP. CLAS. PROF.],$B27,DATOS_[Sexo],$B28,DATOS_[Check Periodo Ref.],"Dentro")</f>
        <v>0</v>
      </c>
      <c r="E28" s="41">
        <f>COUNTIFS(DATOS_[AGRUP. CLAS. PROF.],$B27,DATOS_[Sexo],$B28,DATOS_[Check Periodo Ref.],"Dentro",DATOS_[Check Nº SC Norm],"Sí")</f>
        <v>0</v>
      </c>
      <c r="F28" s="41">
        <f>COUNTIFS(DATOS_[AGRUP. CLAS. PROF.],$B27,DATOS_[Sexo],$B28,DATOS_[Check Periodo Ref.],"Dentro",DATOS_[Check Nº SC Anualiz],"Sí")</f>
        <v>0</v>
      </c>
      <c r="G28" s="41">
        <f>COUNTIFS(DATOS_[AGRUP. CLAS. PROF.],$B27,DATOS_[Sexo],$B28,DATOS_[Check Periodo Ref.],"Dentro",DATOS_[Check Nº SC Norm y Anualiz],"Sí")</f>
        <v>0</v>
      </c>
      <c r="H28" s="41">
        <f>COUNTIFS(DATOS_[AGRUP. CLAS. PROF.],$B27,DATOS_[Sexo],$B28,DATOS_[Check Periodo Ref.],"Dentro",DATOS_[Check Equiparación],"Sí")</f>
        <v>0</v>
      </c>
      <c r="I28" s="118">
        <f t="array" ref="I28">IFERROR(
MEDIAN(IF(DATOS_[Sexo]=$B28,IF(DATOS_[[AGRUP. CLAS. PROF.]:[AGRUP. CLAS. PROF.]]=$B27,IF(DATOS_[Check Equiparado]="Sí",IF(DATOS_[Check Periodo Ref.]="Dentro",DATOS_[SALARIO BASE Eq],FALSE))))),
0)</f>
        <v>0</v>
      </c>
      <c r="J28" s="119">
        <f t="array" ref="J28">IFERROR(
(MEDIAN((IF(DATOS_[[Sexo]:[Sexo]]=$B28,IF(DATOS_[[AGRUP. CLAS. PROF.]:[AGRUP. CLAS. PROF.]]=$B27,IF(DATOS_[[Check Periodo Ref.]:[Check Periodo Ref.]]="Dentro",IF(DATOS_[[Check Equiparado]:[Check Equiparado]]="Sí",IF(DATOS!AE$5="Sí",(1/DATOS_[[% anualiz]:[% anualiz]]),1)*IF(DATOS!AE$4="Sí",1/DATOS_[[% normaliz]:[% normaliz]],1)*(DATOS_[Conc.Sal.01])))))))),
0)</f>
        <v>0</v>
      </c>
      <c r="K28" s="119">
        <f t="array" ref="K28">IFERROR(
(MEDIAN((IF(DATOS_[[Sexo]:[Sexo]]=$B28,IF(DATOS_[[AGRUP. CLAS. PROF.]:[AGRUP. CLAS. PROF.]]=$B27,IF(DATOS_[[Check Periodo Ref.]:[Check Periodo Ref.]]="Dentro",IF(DATOS_[[Check Equiparado]:[Check Equiparado]]="Sí",IF(DATOS!AF$5="Sí",(1/DATOS_[[% anualiz]:[% anualiz]]),1)*IF(DATOS!AF$4="Sí",1/DATOS_[[% normaliz]:[% normaliz]],1)*(DATOS_[Conc.Sal.02])))))))),
0)</f>
        <v>0</v>
      </c>
      <c r="L28" s="119">
        <f t="array" ref="L28">IFERROR(
(MEDIAN((IF(DATOS_[[Sexo]:[Sexo]]=$B28,IF(DATOS_[[AGRUP. CLAS. PROF.]:[AGRUP. CLAS. PROF.]]=$B27,IF(DATOS_[[Check Periodo Ref.]:[Check Periodo Ref.]]="Dentro",IF(DATOS_[[Check Equiparado]:[Check Equiparado]]="Sí",IF(DATOS!AG$5="Sí",(1/DATOS_[[% anualiz]:[% anualiz]]),1)*IF(DATOS!AG$4="Sí",1/DATOS_[[% normaliz]:[% normaliz]],1)*(DATOS_[Conc.Sal.03])))))))),
0)</f>
        <v>0</v>
      </c>
      <c r="M28" s="119">
        <f t="array" ref="M28">IFERROR(
(MEDIAN((IF(DATOS_[[Sexo]:[Sexo]]=$B28,IF(DATOS_[[AGRUP. CLAS. PROF.]:[AGRUP. CLAS. PROF.]]=$B27,IF(DATOS_[[Check Periodo Ref.]:[Check Periodo Ref.]]="Dentro",IF(DATOS_[[Check Equiparado]:[Check Equiparado]]="Sí",IF(DATOS!AH$5="Sí",(1/DATOS_[[% anualiz]:[% anualiz]]),1)*IF(DATOS!AH$4="Sí",1/DATOS_[[% normaliz]:[% normaliz]],1)*(DATOS_[Conc.Sal.04])))))))),
0)</f>
        <v>0</v>
      </c>
      <c r="N28" s="119">
        <f t="array" ref="N28">IFERROR(
(MEDIAN((IF(DATOS_[[Sexo]:[Sexo]]=$B28,IF(DATOS_[[AGRUP. CLAS. PROF.]:[AGRUP. CLAS. PROF.]]=$B27,IF(DATOS_[[Check Periodo Ref.]:[Check Periodo Ref.]]="Dentro",IF(DATOS_[[Check Equiparado]:[Check Equiparado]]="Sí",IF(DATOS!AI$5="Sí",(1/DATOS_[[% anualiz]:[% anualiz]]),1)*IF(DATOS!AI$4="Sí",1/DATOS_[[% normaliz]:[% normaliz]],1)*(DATOS_[Conc.Sal.05])))))))),
0)</f>
        <v>0</v>
      </c>
      <c r="O28" s="119">
        <f t="array" ref="O28">IFERROR(
(MEDIAN((IF(DATOS_[[Sexo]:[Sexo]]=$B28,IF(DATOS_[[AGRUP. CLAS. PROF.]:[AGRUP. CLAS. PROF.]]=$B27,IF(DATOS_[[Check Periodo Ref.]:[Check Periodo Ref.]]="Dentro",IF(DATOS_[[Check Equiparado]:[Check Equiparado]]="Sí",IF(DATOS!AJ$5="Sí",(1/DATOS_[[% anualiz]:[% anualiz]]),1)*IF(DATOS!AJ$4="Sí",1/DATOS_[[% normaliz]:[% normaliz]],1)*(DATOS_[Conc.Sal.06])))))))),
0)</f>
        <v>0</v>
      </c>
      <c r="P28" s="119">
        <f t="array" ref="P28">IFERROR(
(MEDIAN((IF(DATOS_[[Sexo]:[Sexo]]=$B28,IF(DATOS_[[AGRUP. CLAS. PROF.]:[AGRUP. CLAS. PROF.]]=$B27,IF(DATOS_[[Check Periodo Ref.]:[Check Periodo Ref.]]="Dentro",IF(DATOS_[[Check Equiparado]:[Check Equiparado]]="Sí",IF(DATOS!AK$5="Sí",(1/DATOS_[[% anualiz]:[% anualiz]]),1)*IF(DATOS!AK$4="Sí",1/DATOS_[[% normaliz]:[% normaliz]],1)*(DATOS_[Conc.Sal.07])))))))),
0)</f>
        <v>0</v>
      </c>
      <c r="Q28" s="119">
        <f t="array" ref="Q28">IFERROR(
(MEDIAN((IF(DATOS_[[Sexo]:[Sexo]]=$B28,IF(DATOS_[[AGRUP. CLAS. PROF.]:[AGRUP. CLAS. PROF.]]=$B27,IF(DATOS_[[Check Periodo Ref.]:[Check Periodo Ref.]]="Dentro",IF(DATOS_[[Check Equiparado]:[Check Equiparado]]="Sí",IF(DATOS!AL$5="Sí",(1/DATOS_[[% anualiz]:[% anualiz]]),1)*IF(DATOS!AL$4="Sí",1/DATOS_[[% normaliz]:[% normaliz]],1)*(DATOS_[Conc.Sal.08])))))))),
0)</f>
        <v>0</v>
      </c>
      <c r="R28" s="119">
        <f t="array" ref="R28">IFERROR(
(MEDIAN((IF(DATOS_[[Sexo]:[Sexo]]=$B28,IF(DATOS_[[AGRUP. CLAS. PROF.]:[AGRUP. CLAS. PROF.]]=$B27,IF(DATOS_[[Check Periodo Ref.]:[Check Periodo Ref.]]="Dentro",IF(DATOS_[[Check Equiparado]:[Check Equiparado]]="Sí",IF(DATOS!AM$5="Sí",(1/DATOS_[[% anualiz]:[% anualiz]]),1)*IF(DATOS!AM$4="Sí",1/DATOS_[[% normaliz]:[% normaliz]],1)*(DATOS_[Conc.Sal.09])))))))),
0)</f>
        <v>0</v>
      </c>
      <c r="S28" s="119">
        <f t="array" ref="S28">IFERROR(
(MEDIAN((IF(DATOS_[[Sexo]:[Sexo]]=$B28,IF(DATOS_[[AGRUP. CLAS. PROF.]:[AGRUP. CLAS. PROF.]]=$B27,IF(DATOS_[[Check Periodo Ref.]:[Check Periodo Ref.]]="Dentro",IF(DATOS_[[Check Equiparado]:[Check Equiparado]]="Sí",IF(DATOS!AN$5="Sí",(1/DATOS_[[% anualiz]:[% anualiz]]),1)*IF(DATOS!AN$4="Sí",1/DATOS_[[% normaliz]:[% normaliz]],1)*(DATOS_[Conc.Sal.10])))))))),
0)</f>
        <v>0</v>
      </c>
      <c r="T28" s="119">
        <f t="array" ref="T28">IFERROR(
(MEDIAN((IF(DATOS_[[Sexo]:[Sexo]]=$B28,IF(DATOS_[[AGRUP. CLAS. PROF.]:[AGRUP. CLAS. PROF.]]=$B27,IF(DATOS_[[Check Periodo Ref.]:[Check Periodo Ref.]]="Dentro",IF(DATOS_[[Check Equiparado]:[Check Equiparado]]="Sí",IF(DATOS!AO$5="Sí",(1/DATOS_[[% anualiz]:[% anualiz]]),1)*IF(DATOS!AO$4="Sí",1/DATOS_[[% normaliz]:[% normaliz]],1)*(DATOS_[Conc.Sal.11])))))))),
0)</f>
        <v>0</v>
      </c>
      <c r="U28" s="119">
        <f t="array" ref="U28">IFERROR(
(MEDIAN((IF(DATOS_[[Sexo]:[Sexo]]=$B28,IF(DATOS_[[AGRUP. CLAS. PROF.]:[AGRUP. CLAS. PROF.]]=$B27,IF(DATOS_[[Check Periodo Ref.]:[Check Periodo Ref.]]="Dentro",IF(DATOS_[[Check Equiparado]:[Check Equiparado]]="Sí",IF(DATOS!AP$5="Sí",(1/DATOS_[[% anualiz]:[% anualiz]]),1)*IF(DATOS!AP$4="Sí",1/DATOS_[[% normaliz]:[% normaliz]],1)*(DATOS_[Conc.Sal.12])))))))),
0)</f>
        <v>0</v>
      </c>
      <c r="V28" s="119">
        <f t="array" ref="V28">IFERROR(
(MEDIAN((IF(DATOS_[[Sexo]:[Sexo]]=$B28,IF(DATOS_[[AGRUP. CLAS. PROF.]:[AGRUP. CLAS. PROF.]]=$B27,IF(DATOS_[[Check Periodo Ref.]:[Check Periodo Ref.]]="Dentro",IF(DATOS_[[Check Equiparado]:[Check Equiparado]]="Sí",IF(DATOS!AQ$5="Sí",(1/DATOS_[[% anualiz]:[% anualiz]]),1)*IF(DATOS!AQ$4="Sí",1/DATOS_[[% normaliz]:[% normaliz]],1)*(DATOS_[Conc.Sal.13])))))))),
0)</f>
        <v>0</v>
      </c>
      <c r="W28" s="119">
        <f t="array" ref="W28">IFERROR(
(MEDIAN((IF(DATOS_[[Sexo]:[Sexo]]=$B28,IF(DATOS_[[AGRUP. CLAS. PROF.]:[AGRUP. CLAS. PROF.]]=$B27,IF(DATOS_[[Check Periodo Ref.]:[Check Periodo Ref.]]="Dentro",IF(DATOS_[[Check Equiparado]:[Check Equiparado]]="Sí",IF(DATOS!AR$5="Sí",(1/DATOS_[[% anualiz]:[% anualiz]]),1)*IF(DATOS!AR$4="Sí",1/DATOS_[[% normaliz]:[% normaliz]],1)*(DATOS_[Conc.Sal.14])))))))),
0)</f>
        <v>0</v>
      </c>
      <c r="X28" s="119">
        <f t="array" ref="X28">IFERROR(
(MEDIAN((IF(DATOS_[[Sexo]:[Sexo]]=$B28,IF(DATOS_[[AGRUP. CLAS. PROF.]:[AGRUP. CLAS. PROF.]]=$B27,IF(DATOS_[[Check Periodo Ref.]:[Check Periodo Ref.]]="Dentro",IF(DATOS_[[Check Equiparado]:[Check Equiparado]]="Sí",IF(DATOS!AS$5="Sí",(1/DATOS_[[% anualiz]:[% anualiz]]),1)*IF(DATOS!AS$4="Sí",1/DATOS_[[% normaliz]:[% normaliz]],1)*(DATOS_[Conc.Sal.15])))))))),
0)</f>
        <v>0</v>
      </c>
      <c r="Y28" s="119">
        <f t="array" ref="Y28">IFERROR(
(MEDIAN((IF(DATOS_[[Sexo]:[Sexo]]=$B28,IF(DATOS_[[AGRUP. CLAS. PROF.]:[AGRUP. CLAS. PROF.]]=$B27,IF(DATOS_[[Check Periodo Ref.]:[Check Periodo Ref.]]="Dentro",IF(DATOS_[[Check Equiparado]:[Check Equiparado]]="Sí",IF(DATOS!AT$5="Sí",(1/DATOS_[[% anualiz]:[% anualiz]]),1)*IF(DATOS!AT$4="Sí",1/DATOS_[[% normaliz]:[% normaliz]],1)*(DATOS_[Conc.Sal.16])))))))),
0)</f>
        <v>0</v>
      </c>
      <c r="Z28" s="119">
        <f t="array" ref="Z28">IFERROR(
(MEDIAN((IF(DATOS_[[Sexo]:[Sexo]]=$B28,IF(DATOS_[[AGRUP. CLAS. PROF.]:[AGRUP. CLAS. PROF.]]=$B27,IF(DATOS_[[Check Periodo Ref.]:[Check Periodo Ref.]]="Dentro",IF(DATOS_[[Check Equiparado]:[Check Equiparado]]="Sí",IF(DATOS!AU$5="Sí",(1/DATOS_[[% anualiz]:[% anualiz]]),1)*IF(DATOS!AU$4="Sí",1/DATOS_[[% normaliz]:[% normaliz]],1)*(DATOS_[Conc.Sal.17])))))))),
0)</f>
        <v>0</v>
      </c>
      <c r="AA28" s="119">
        <f t="array" ref="AA28">IFERROR(
(MEDIAN((IF(DATOS_[[Sexo]:[Sexo]]=$B28,IF(DATOS_[[AGRUP. CLAS. PROF.]:[AGRUP. CLAS. PROF.]]=$B27,IF(DATOS_[[Check Periodo Ref.]:[Check Periodo Ref.]]="Dentro",IF(DATOS_[[Check Equiparado]:[Check Equiparado]]="Sí",IF(DATOS!AV$5="Sí",(1/DATOS_[[% anualiz]:[% anualiz]]),1)*IF(DATOS!AV$4="Sí",1/DATOS_[[% normaliz]:[% normaliz]],1)*(DATOS_[Conc.Sal.18])))))))),
0)</f>
        <v>0</v>
      </c>
      <c r="AB28" s="119">
        <f t="array" ref="AB28">IFERROR(
(MEDIAN((IF(DATOS_[[Sexo]:[Sexo]]=$B28,IF(DATOS_[[AGRUP. CLAS. PROF.]:[AGRUP. CLAS. PROF.]]=$B27,IF(DATOS_[[Check Periodo Ref.]:[Check Periodo Ref.]]="Dentro",IF(DATOS_[[Check Equiparado]:[Check Equiparado]]="Sí",IF(DATOS!AW$5="Sí",(1/DATOS_[[% anualiz]:[% anualiz]]),1)*IF(DATOS!AW$4="Sí",1/DATOS_[[% normaliz]:[% normaliz]],1)*(DATOS_[Conc.Sal.19])))))))),
0)</f>
        <v>0</v>
      </c>
      <c r="AC28" s="119">
        <f t="array" ref="AC28">IFERROR(
(MEDIAN((IF(DATOS_[[Sexo]:[Sexo]]=$B28,IF(DATOS_[[AGRUP. CLAS. PROF.]:[AGRUP. CLAS. PROF.]]=$B27,IF(DATOS_[[Check Periodo Ref.]:[Check Periodo Ref.]]="Dentro",IF(DATOS_[[Check Equiparado]:[Check Equiparado]]="Sí",IF(DATOS!AX$5="Sí",(1/DATOS_[[% anualiz]:[% anualiz]]),1)*IF(DATOS!AX$4="Sí",1/DATOS_[[% normaliz]:[% normaliz]],1)*(DATOS_[Conc.Sal.20])))))))),
0)</f>
        <v>0</v>
      </c>
      <c r="AD28" s="119">
        <f t="array" ref="AD28">IFERROR(
(MEDIAN((IF(DATOS_[[Sexo]:[Sexo]]=$B28,IF(DATOS_[[AGRUP. CLAS. PROF.]:[AGRUP. CLAS. PROF.]]=$B27,IF(DATOS_[[Check Periodo Ref.]:[Check Periodo Ref.]]="Dentro",IF(DATOS_[[Check Equiparado]:[Check Equiparado]]="Sí",IF(DATOS!AY$5="Sí",(1/DATOS_[[% anualiz]:[% anualiz]]),1)*IF(DATOS!AY$4="Sí",1/DATOS_[[% normaliz]:[% normaliz]],1)*(DATOS_[Conc.Sal.21])))))))),
0)</f>
        <v>0</v>
      </c>
      <c r="AE28" s="119">
        <f t="array" ref="AE28">IFERROR(
(MEDIAN((IF(DATOS_[[Sexo]:[Sexo]]=$B28,IF(DATOS_[[AGRUP. CLAS. PROF.]:[AGRUP. CLAS. PROF.]]=$B27,IF(DATOS_[[Check Periodo Ref.]:[Check Periodo Ref.]]="Dentro",IF(DATOS_[[Check Equiparado]:[Check Equiparado]]="Sí",IF(DATOS!AZ$5="Sí",(1/DATOS_[[% anualiz]:[% anualiz]]),1)*IF(DATOS!AZ$4="Sí",1/DATOS_[[% normaliz]:[% normaliz]],1)*(DATOS_[Conc.Sal.22])))))))),
0)</f>
        <v>0</v>
      </c>
      <c r="AF28" s="119">
        <f t="array" ref="AF28">IFERROR(
(MEDIAN((IF(DATOS_[[Sexo]:[Sexo]]=$B28,IF(DATOS_[[AGRUP. CLAS. PROF.]:[AGRUP. CLAS. PROF.]]=$B27,IF(DATOS_[[Check Periodo Ref.]:[Check Periodo Ref.]]="Dentro",IF(DATOS_[[Check Equiparado]:[Check Equiparado]]="Sí",IF(DATOS!BA$5="Sí",(1/DATOS_[[% anualiz]:[% anualiz]]),1)*IF(DATOS!BA$4="Sí",1/DATOS_[[% normaliz]:[% normaliz]],1)*(DATOS_[Conc.Sal.23])))))))),
0)</f>
        <v>0</v>
      </c>
      <c r="AG28" s="119">
        <f t="array" ref="AG28">IFERROR(
(MEDIAN((IF(DATOS_[[Sexo]:[Sexo]]=$B28,IF(DATOS_[[AGRUP. CLAS. PROF.]:[AGRUP. CLAS. PROF.]]=$B27,IF(DATOS_[[Check Periodo Ref.]:[Check Periodo Ref.]]="Dentro",IF(DATOS_[[Check Equiparado]:[Check Equiparado]]="Sí",IF(DATOS!BB$5="Sí",(1/DATOS_[[% anualiz]:[% anualiz]]),1)*IF(DATOS!BB$4="Sí",1/DATOS_[[% normaliz]:[% normaliz]],1)*(DATOS_[Conc.Sal.24])))))))),
0)</f>
        <v>0</v>
      </c>
      <c r="AH28" s="119">
        <f t="array" ref="AH28">IFERROR(
(MEDIAN((IF(DATOS_[[Sexo]:[Sexo]]=$B28,IF(DATOS_[[AGRUP. CLAS. PROF.]:[AGRUP. CLAS. PROF.]]=$B27,IF(DATOS_[[Check Periodo Ref.]:[Check Periodo Ref.]]="Dentro",IF(DATOS_[[Check Equiparado]:[Check Equiparado]]="Sí",IF(DATOS!BC$5="Sí",(1/DATOS_[[% anualiz]:[% anualiz]]),1)*IF(DATOS!BC$4="Sí",1/DATOS_[[% normaliz]:[% normaliz]],1)*(DATOS_[Conc.Sal.25])))))))),
0)</f>
        <v>0</v>
      </c>
      <c r="AI28" s="119">
        <f t="array" ref="AI28">IFERROR(
(MEDIAN((IF(DATOS_[[Sexo]:[Sexo]]=$B28,IF(DATOS_[[AGRUP. CLAS. PROF.]:[AGRUP. CLAS. PROF.]]=$B27,IF(DATOS_[[Check Periodo Ref.]:[Check Periodo Ref.]]="Dentro",IF(DATOS_[[Check Equiparado]:[Check Equiparado]]="Sí",IF(DATOS!BD$5="Sí",(1/DATOS_[[% anualiz]:[% anualiz]]),1)*IF(DATOS!BD$4="Sí",1/DATOS_[[% normaliz]:[% normaliz]],1)*(DATOS_[Conc.Sal.26])))))))),
0)</f>
        <v>0</v>
      </c>
      <c r="AJ28" s="119">
        <f t="array" ref="AJ28">IFERROR(
(MEDIAN((IF(DATOS_[[Sexo]:[Sexo]]=$B28,IF(DATOS_[[AGRUP. CLAS. PROF.]:[AGRUP. CLAS. PROF.]]=$B27,IF(DATOS_[[Check Periodo Ref.]:[Check Periodo Ref.]]="Dentro",IF(DATOS_[[Check Equiparado]:[Check Equiparado]]="Sí",IF(DATOS!BE$5="Sí",(1/DATOS_[[% anualiz]:[% anualiz]]),1)*IF(DATOS!BE$4="Sí",1/DATOS_[[% normaliz]:[% normaliz]],1)*(DATOS_[Conc.Sal.27])))))))),
0)</f>
        <v>0</v>
      </c>
      <c r="AK28" s="119">
        <f t="array" ref="AK28">IFERROR(
(MEDIAN((IF(DATOS_[[Sexo]:[Sexo]]=$B28,IF(DATOS_[[AGRUP. CLAS. PROF.]:[AGRUP. CLAS. PROF.]]=$B27,IF(DATOS_[[Check Periodo Ref.]:[Check Periodo Ref.]]="Dentro",IF(DATOS_[[Check Equiparado]:[Check Equiparado]]="Sí",IF(DATOS!BF$5="Sí",(1/DATOS_[[% anualiz]:[% anualiz]]),1)*IF(DATOS!BF$4="Sí",1/DATOS_[[% normaliz]:[% normaliz]],1)*(DATOS_[Conc.Sal.28])))))))),
0)</f>
        <v>0</v>
      </c>
      <c r="AL28" s="119">
        <f t="array" ref="AL28">IFERROR(
(MEDIAN((IF(DATOS_[[Sexo]:[Sexo]]=$B28,IF(DATOS_[[AGRUP. CLAS. PROF.]:[AGRUP. CLAS. PROF.]]=$B27,IF(DATOS_[[Check Periodo Ref.]:[Check Periodo Ref.]]="Dentro",IF(DATOS_[[Check Equiparado]:[Check Equiparado]]="Sí",IF(DATOS!BG$5="Sí",(1/DATOS_[[% anualiz]:[% anualiz]]),1)*IF(DATOS!BG$4="Sí",1/DATOS_[[% normaliz]:[% normaliz]],1)*(DATOS_[Conc.Sal.29])))))))),
0)</f>
        <v>0</v>
      </c>
      <c r="AM28" s="119">
        <f t="array" ref="AM28">IFERROR(
(MEDIAN((IF(DATOS_[[Sexo]:[Sexo]]=$B28,IF(DATOS_[[AGRUP. CLAS. PROF.]:[AGRUP. CLAS. PROF.]]=$B27,IF(DATOS_[[Check Periodo Ref.]:[Check Periodo Ref.]]="Dentro",IF(DATOS_[[Check Equiparado]:[Check Equiparado]]="Sí",IF(DATOS!BH$5="Sí",(1/DATOS_[[% anualiz]:[% anualiz]]),1)*IF(DATOS!BH$4="Sí",1/DATOS_[[% normaliz]:[% normaliz]],1)*(DATOS_[Conc.Sal.30])))))))),
0)</f>
        <v>0</v>
      </c>
      <c r="AN28" s="120">
        <f t="array" ref="AN28">IFERROR(
MEDIAN(IF(DATOS_[Sexo]=$B28,IF(DATOS_[[AGRUP. CLAS. PROF.]:[AGRUP. CLAS. PROF.]]=$B27,IF(DATOS_[Check Equiparado]="Sí",IF(DATOS_[Check Periodo Ref.]="Dentro",DATOS_[Tot COMPL.SAL Eq],FALSE))))),
0)</f>
        <v>0</v>
      </c>
      <c r="AO28" s="121">
        <f t="array" ref="AO28">IFERROR(
MEDIAN(IF(DATOS_[Sexo]=$B28,IF(DATOS_[[AGRUP. CLAS. PROF.]:[AGRUP. CLAS. PROF.]]=$B27,IF(DATOS_[Check Equiparado]="Sí",IF(DATOS_[Check Periodo Ref.]="Dentro",DATOS_[TOTAL SALARIO Eq],FALSE))))),
0)</f>
        <v>0</v>
      </c>
      <c r="AP28" s="122">
        <f t="array" ref="AP28">IFERROR(
(MEDIAN((IF(DATOS_[[Sexo]:[Sexo]]=$B28,IF(DATOS_[[AGRUP. CLAS. PROF.]:[AGRUP. CLAS. PROF.]]=$B27,IF(DATOS_[[Check Periodo Ref.]:[Check Periodo Ref.]]="Dentro",IF(DATOS_[[Check Equiparado]:[Check Equiparado]]="Sí",IF(DATOS!BI$5="Sí",(1/DATOS_[[% anualiz]:[% anualiz]]),1)*IF(DATOS!BI$4="Sí",1/DATOS_[[% normaliz]:[% normaliz]],1)*(DATOS_[C.Extra.01])))))))),
0)</f>
        <v>0</v>
      </c>
      <c r="AQ28" s="122">
        <f t="array" ref="AQ28">IFERROR(
(MEDIAN((IF(DATOS_[[Sexo]:[Sexo]]=$B28,IF(DATOS_[[AGRUP. CLAS. PROF.]:[AGRUP. CLAS. PROF.]]=$B27,IF(DATOS_[[Check Periodo Ref.]:[Check Periodo Ref.]]="Dentro",IF(DATOS_[[Check Equiparado]:[Check Equiparado]]="Sí",IF(DATOS!BJ$5="Sí",(1/DATOS_[[% anualiz]:[% anualiz]]),1)*IF(DATOS!BJ$4="Sí",1/DATOS_[[% normaliz]:[% normaliz]],1)*(DATOS_[C.Extra.02])))))))),
0)</f>
        <v>0</v>
      </c>
      <c r="AR28" s="122">
        <f t="array" ref="AR28">IFERROR(
(MEDIAN((IF(DATOS_[[Sexo]:[Sexo]]=$B28,IF(DATOS_[[AGRUP. CLAS. PROF.]:[AGRUP. CLAS. PROF.]]=$B27,IF(DATOS_[[Check Periodo Ref.]:[Check Periodo Ref.]]="Dentro",IF(DATOS_[[Check Equiparado]:[Check Equiparado]]="Sí",IF(DATOS!BK$5="Sí",(1/DATOS_[[% anualiz]:[% anualiz]]),1)*IF(DATOS!BK$4="Sí",1/DATOS_[[% normaliz]:[% normaliz]],1)*(DATOS_[C.Extra.03])))))))),
0)</f>
        <v>0</v>
      </c>
      <c r="AS28" s="122">
        <f t="array" ref="AS28">IFERROR(
(MEDIAN((IF(DATOS_[[Sexo]:[Sexo]]=$B28,IF(DATOS_[[AGRUP. CLAS. PROF.]:[AGRUP. CLAS. PROF.]]=$B27,IF(DATOS_[[Check Periodo Ref.]:[Check Periodo Ref.]]="Dentro",IF(DATOS_[[Check Equiparado]:[Check Equiparado]]="Sí",IF(DATOS!BL$5="Sí",(1/DATOS_[[% anualiz]:[% anualiz]]),1)*IF(DATOS!BL$4="Sí",1/DATOS_[[% normaliz]:[% normaliz]],1)*(DATOS_[C.Extra.04])))))))),
0)</f>
        <v>0</v>
      </c>
      <c r="AT28" s="122">
        <f t="array" ref="AT28">IFERROR(
(MEDIAN((IF(DATOS_[[Sexo]:[Sexo]]=$B28,IF(DATOS_[[AGRUP. CLAS. PROF.]:[AGRUP. CLAS. PROF.]]=$B27,IF(DATOS_[[Check Periodo Ref.]:[Check Periodo Ref.]]="Dentro",IF(DATOS_[[Check Equiparado]:[Check Equiparado]]="Sí",IF(DATOS!BM$5="Sí",(1/DATOS_[[% anualiz]:[% anualiz]]),1)*IF(DATOS!BM$4="Sí",1/DATOS_[[% normaliz]:[% normaliz]],1)*(DATOS_[C.Extra.05])))))))),
0)</f>
        <v>0</v>
      </c>
      <c r="AU28" s="123">
        <f t="array" ref="AU28">IFERROR(
MEDIAN(IF(DATOS_[Sexo]=$B28,IF(DATOS_[[AGRUP. CLAS. PROF.]:[AGRUP. CLAS. PROF.]]=$B27,IF(DATOS_[Check Equiparado]="Sí",IF(DATOS_[Check Periodo Ref.]="Dentro",DATOS_[Tot Extrasalarial Eq],FALSE))))),
0)</f>
        <v>0</v>
      </c>
      <c r="AV28" s="124">
        <f t="array" ref="AV28">IFERROR(
MEDIAN(IF(DATOS_[Sexo]=$B28,IF(DATOS_[[AGRUP. CLAS. PROF.]:[AGRUP. CLAS. PROF.]]=$B27,IF(DATOS_[Check Equiparado]="Sí",IF(DATOS_[Check Periodo Ref.]="Dentro",DATOS_[TOTAL Retrib Eq],FALSE))))),
0)</f>
        <v>0</v>
      </c>
    </row>
    <row r="29" spans="1:48" x14ac:dyDescent="0.3">
      <c r="A29" s="48" t="str">
        <f t="shared" ref="A29" si="22">+A28</f>
        <v>[ocultar]</v>
      </c>
      <c r="B29" s="94" t="s">
        <v>163</v>
      </c>
      <c r="C29" s="40">
        <f t="array" ref="C29">SUM(IF($B29=DATOS_[Sexo],
IF($B27=DATOS_[AGRUP. CLAS. PROF.],
IF("Dentro"=DATOS_[Check Periodo Ref.],
1/(COUNTIFS(DATOS_[Sexo],$B29,DATOS_[AGRUP. CLAS. PROF.],$B27,DATOS_[Check Periodo Ref.],"Dentro",DATOS_[id],DATOS_[id]))))))</f>
        <v>0</v>
      </c>
      <c r="D29" s="41">
        <f>COUNTIFS(DATOS_[AGRUP. CLAS. PROF.],$B27,DATOS_[Sexo],$B29,DATOS_[Check Periodo Ref.],"Dentro")</f>
        <v>0</v>
      </c>
      <c r="E29" s="41">
        <f>COUNTIFS(DATOS_[AGRUP. CLAS. PROF.],$B27,DATOS_[Sexo],$B29,DATOS_[Check Periodo Ref.],"Dentro",DATOS_[Check Nº SC Norm],"Sí")</f>
        <v>0</v>
      </c>
      <c r="F29" s="41">
        <f>COUNTIFS(DATOS_[AGRUP. CLAS. PROF.],$B27,DATOS_[Sexo],$B29,DATOS_[Check Periodo Ref.],"Dentro",DATOS_[Check Nº SC Anualiz],"Sí")</f>
        <v>0</v>
      </c>
      <c r="G29" s="41">
        <f>COUNTIFS(DATOS_[AGRUP. CLAS. PROF.],$B27,DATOS_[Sexo],$B29,DATOS_[Check Periodo Ref.],"Dentro",DATOS_[Check Nº SC Norm y Anualiz],"Sí")</f>
        <v>0</v>
      </c>
      <c r="H29" s="41">
        <f>COUNTIFS(DATOS_[AGRUP. CLAS. PROF.],$B27,DATOS_[Sexo],$B29,DATOS_[Check Periodo Ref.],"Dentro",DATOS_[Check Equiparación],"Sí")</f>
        <v>0</v>
      </c>
      <c r="I29" s="118" cm="1">
        <f t="array" ref="I29">IFERROR(
MEDIAN(IF(DATOS_[Sexo]=$B29,IF(DATOS_[[AGRUP. CLAS. PROF.]:[AGRUP. CLAS. PROF.]]=$B27,IF(DATOS_[Check Equiparado]="Sí",IF(DATOS_[Check Periodo Ref.]="Dentro",DATOS_[SALARIO BASE Eq],FALSE))))),
0)</f>
        <v>0</v>
      </c>
      <c r="J29" s="119">
        <f t="array" ref="J29">IFERROR(
(MEDIAN((IF(DATOS_[[Sexo]:[Sexo]]=$B29,IF(DATOS_[[AGRUP. CLAS. PROF.]:[AGRUP. CLAS. PROF.]]=$B27,IF(DATOS_[[Check Periodo Ref.]:[Check Periodo Ref.]]="Dentro",IF(DATOS_[[Check Equiparado]:[Check Equiparado]]="Sí",IF(DATOS!AE$5="Sí",(1/DATOS_[[% anualiz]:[% anualiz]]),1)*IF(DATOS!AE$4="Sí",1/DATOS_[[% normaliz]:[% normaliz]],1)*(DATOS_[Conc.Sal.01])))))))),
0)</f>
        <v>0</v>
      </c>
      <c r="K29" s="119">
        <f t="array" ref="K29">IFERROR(
(MEDIAN((IF(DATOS_[[Sexo]:[Sexo]]=$B29,IF(DATOS_[[AGRUP. CLAS. PROF.]:[AGRUP. CLAS. PROF.]]=$B27,IF(DATOS_[[Check Periodo Ref.]:[Check Periodo Ref.]]="Dentro",IF(DATOS_[[Check Equiparado]:[Check Equiparado]]="Sí",IF(DATOS!AF$5="Sí",(1/DATOS_[[% anualiz]:[% anualiz]]),1)*IF(DATOS!AF$4="Sí",1/DATOS_[[% normaliz]:[% normaliz]],1)*(DATOS_[Conc.Sal.02])))))))),
0)</f>
        <v>0</v>
      </c>
      <c r="L29" s="119">
        <f t="array" ref="L29">IFERROR(
(MEDIAN((IF(DATOS_[[Sexo]:[Sexo]]=$B29,IF(DATOS_[[AGRUP. CLAS. PROF.]:[AGRUP. CLAS. PROF.]]=$B27,IF(DATOS_[[Check Periodo Ref.]:[Check Periodo Ref.]]="Dentro",IF(DATOS_[[Check Equiparado]:[Check Equiparado]]="Sí",IF(DATOS!AG$5="Sí",(1/DATOS_[[% anualiz]:[% anualiz]]),1)*IF(DATOS!AG$4="Sí",1/DATOS_[[% normaliz]:[% normaliz]],1)*(DATOS_[Conc.Sal.03])))))))),
0)</f>
        <v>0</v>
      </c>
      <c r="M29" s="119">
        <f t="array" ref="M29">IFERROR(
(MEDIAN((IF(DATOS_[[Sexo]:[Sexo]]=$B29,IF(DATOS_[[AGRUP. CLAS. PROF.]:[AGRUP. CLAS. PROF.]]=$B27,IF(DATOS_[[Check Periodo Ref.]:[Check Periodo Ref.]]="Dentro",IF(DATOS_[[Check Equiparado]:[Check Equiparado]]="Sí",IF(DATOS!AH$5="Sí",(1/DATOS_[[% anualiz]:[% anualiz]]),1)*IF(DATOS!AH$4="Sí",1/DATOS_[[% normaliz]:[% normaliz]],1)*(DATOS_[Conc.Sal.04])))))))),
0)</f>
        <v>0</v>
      </c>
      <c r="N29" s="119">
        <f t="array" ref="N29">IFERROR(
(MEDIAN((IF(DATOS_[[Sexo]:[Sexo]]=$B29,IF(DATOS_[[AGRUP. CLAS. PROF.]:[AGRUP. CLAS. PROF.]]=$B27,IF(DATOS_[[Check Periodo Ref.]:[Check Periodo Ref.]]="Dentro",IF(DATOS_[[Check Equiparado]:[Check Equiparado]]="Sí",IF(DATOS!AI$5="Sí",(1/DATOS_[[% anualiz]:[% anualiz]]),1)*IF(DATOS!AI$4="Sí",1/DATOS_[[% normaliz]:[% normaliz]],1)*(DATOS_[Conc.Sal.05])))))))),
0)</f>
        <v>0</v>
      </c>
      <c r="O29" s="119">
        <f t="array" ref="O29">IFERROR(
(MEDIAN((IF(DATOS_[[Sexo]:[Sexo]]=$B29,IF(DATOS_[[AGRUP. CLAS. PROF.]:[AGRUP. CLAS. PROF.]]=$B27,IF(DATOS_[[Check Periodo Ref.]:[Check Periodo Ref.]]="Dentro",IF(DATOS_[[Check Equiparado]:[Check Equiparado]]="Sí",IF(DATOS!AJ$5="Sí",(1/DATOS_[[% anualiz]:[% anualiz]]),1)*IF(DATOS!AJ$4="Sí",1/DATOS_[[% normaliz]:[% normaliz]],1)*(DATOS_[Conc.Sal.06])))))))),
0)</f>
        <v>0</v>
      </c>
      <c r="P29" s="119">
        <f t="array" ref="P29">IFERROR(
(MEDIAN((IF(DATOS_[[Sexo]:[Sexo]]=$B29,IF(DATOS_[[AGRUP. CLAS. PROF.]:[AGRUP. CLAS. PROF.]]=$B27,IF(DATOS_[[Check Periodo Ref.]:[Check Periodo Ref.]]="Dentro",IF(DATOS_[[Check Equiparado]:[Check Equiparado]]="Sí",IF(DATOS!AK$5="Sí",(1/DATOS_[[% anualiz]:[% anualiz]]),1)*IF(DATOS!AK$4="Sí",1/DATOS_[[% normaliz]:[% normaliz]],1)*(DATOS_[Conc.Sal.07])))))))),
0)</f>
        <v>0</v>
      </c>
      <c r="Q29" s="119">
        <f t="array" ref="Q29">IFERROR(
(MEDIAN((IF(DATOS_[[Sexo]:[Sexo]]=$B29,IF(DATOS_[[AGRUP. CLAS. PROF.]:[AGRUP. CLAS. PROF.]]=$B27,IF(DATOS_[[Check Periodo Ref.]:[Check Periodo Ref.]]="Dentro",IF(DATOS_[[Check Equiparado]:[Check Equiparado]]="Sí",IF(DATOS!AL$5="Sí",(1/DATOS_[[% anualiz]:[% anualiz]]),1)*IF(DATOS!AL$4="Sí",1/DATOS_[[% normaliz]:[% normaliz]],1)*(DATOS_[Conc.Sal.08])))))))),
0)</f>
        <v>0</v>
      </c>
      <c r="R29" s="119">
        <f t="array" ref="R29">IFERROR(
(MEDIAN((IF(DATOS_[[Sexo]:[Sexo]]=$B29,IF(DATOS_[[AGRUP. CLAS. PROF.]:[AGRUP. CLAS. PROF.]]=$B27,IF(DATOS_[[Check Periodo Ref.]:[Check Periodo Ref.]]="Dentro",IF(DATOS_[[Check Equiparado]:[Check Equiparado]]="Sí",IF(DATOS!AM$5="Sí",(1/DATOS_[[% anualiz]:[% anualiz]]),1)*IF(DATOS!AM$4="Sí",1/DATOS_[[% normaliz]:[% normaliz]],1)*(DATOS_[Conc.Sal.09])))))))),
0)</f>
        <v>0</v>
      </c>
      <c r="S29" s="119">
        <f t="array" ref="S29">IFERROR(
(MEDIAN((IF(DATOS_[[Sexo]:[Sexo]]=$B29,IF(DATOS_[[AGRUP. CLAS. PROF.]:[AGRUP. CLAS. PROF.]]=$B27,IF(DATOS_[[Check Periodo Ref.]:[Check Periodo Ref.]]="Dentro",IF(DATOS_[[Check Equiparado]:[Check Equiparado]]="Sí",IF(DATOS!AN$5="Sí",(1/DATOS_[[% anualiz]:[% anualiz]]),1)*IF(DATOS!AN$4="Sí",1/DATOS_[[% normaliz]:[% normaliz]],1)*(DATOS_[Conc.Sal.10])))))))),
0)</f>
        <v>0</v>
      </c>
      <c r="T29" s="119">
        <f t="array" ref="T29">IFERROR(
(MEDIAN((IF(DATOS_[[Sexo]:[Sexo]]=$B29,IF(DATOS_[[AGRUP. CLAS. PROF.]:[AGRUP. CLAS. PROF.]]=$B27,IF(DATOS_[[Check Periodo Ref.]:[Check Periodo Ref.]]="Dentro",IF(DATOS_[[Check Equiparado]:[Check Equiparado]]="Sí",IF(DATOS!AO$5="Sí",(1/DATOS_[[% anualiz]:[% anualiz]]),1)*IF(DATOS!AO$4="Sí",1/DATOS_[[% normaliz]:[% normaliz]],1)*(DATOS_[Conc.Sal.11])))))))),
0)</f>
        <v>0</v>
      </c>
      <c r="U29" s="119">
        <f t="array" ref="U29">IFERROR(
(MEDIAN((IF(DATOS_[[Sexo]:[Sexo]]=$B29,IF(DATOS_[[AGRUP. CLAS. PROF.]:[AGRUP. CLAS. PROF.]]=$B27,IF(DATOS_[[Check Periodo Ref.]:[Check Periodo Ref.]]="Dentro",IF(DATOS_[[Check Equiparado]:[Check Equiparado]]="Sí",IF(DATOS!AP$5="Sí",(1/DATOS_[[% anualiz]:[% anualiz]]),1)*IF(DATOS!AP$4="Sí",1/DATOS_[[% normaliz]:[% normaliz]],1)*(DATOS_[Conc.Sal.12])))))))),
0)</f>
        <v>0</v>
      </c>
      <c r="V29" s="119">
        <f t="array" ref="V29">IFERROR(
(MEDIAN((IF(DATOS_[[Sexo]:[Sexo]]=$B29,IF(DATOS_[[AGRUP. CLAS. PROF.]:[AGRUP. CLAS. PROF.]]=$B27,IF(DATOS_[[Check Periodo Ref.]:[Check Periodo Ref.]]="Dentro",IF(DATOS_[[Check Equiparado]:[Check Equiparado]]="Sí",IF(DATOS!AQ$5="Sí",(1/DATOS_[[% anualiz]:[% anualiz]]),1)*IF(DATOS!AQ$4="Sí",1/DATOS_[[% normaliz]:[% normaliz]],1)*(DATOS_[Conc.Sal.13])))))))),
0)</f>
        <v>0</v>
      </c>
      <c r="W29" s="119">
        <f t="array" ref="W29">IFERROR(
(MEDIAN((IF(DATOS_[[Sexo]:[Sexo]]=$B29,IF(DATOS_[[AGRUP. CLAS. PROF.]:[AGRUP. CLAS. PROF.]]=$B27,IF(DATOS_[[Check Periodo Ref.]:[Check Periodo Ref.]]="Dentro",IF(DATOS_[[Check Equiparado]:[Check Equiparado]]="Sí",IF(DATOS!AR$5="Sí",(1/DATOS_[[% anualiz]:[% anualiz]]),1)*IF(DATOS!AR$4="Sí",1/DATOS_[[% normaliz]:[% normaliz]],1)*(DATOS_[Conc.Sal.14])))))))),
0)</f>
        <v>0</v>
      </c>
      <c r="X29" s="119">
        <f t="array" ref="X29">IFERROR(
(MEDIAN((IF(DATOS_[[Sexo]:[Sexo]]=$B29,IF(DATOS_[[AGRUP. CLAS. PROF.]:[AGRUP. CLAS. PROF.]]=$B27,IF(DATOS_[[Check Periodo Ref.]:[Check Periodo Ref.]]="Dentro",IF(DATOS_[[Check Equiparado]:[Check Equiparado]]="Sí",IF(DATOS!AS$5="Sí",(1/DATOS_[[% anualiz]:[% anualiz]]),1)*IF(DATOS!AS$4="Sí",1/DATOS_[[% normaliz]:[% normaliz]],1)*(DATOS_[Conc.Sal.15])))))))),
0)</f>
        <v>0</v>
      </c>
      <c r="Y29" s="119">
        <f t="array" ref="Y29">IFERROR(
(MEDIAN((IF(DATOS_[[Sexo]:[Sexo]]=$B29,IF(DATOS_[[AGRUP. CLAS. PROF.]:[AGRUP. CLAS. PROF.]]=$B27,IF(DATOS_[[Check Periodo Ref.]:[Check Periodo Ref.]]="Dentro",IF(DATOS_[[Check Equiparado]:[Check Equiparado]]="Sí",IF(DATOS!AT$5="Sí",(1/DATOS_[[% anualiz]:[% anualiz]]),1)*IF(DATOS!AT$4="Sí",1/DATOS_[[% normaliz]:[% normaliz]],1)*(DATOS_[Conc.Sal.16])))))))),
0)</f>
        <v>0</v>
      </c>
      <c r="Z29" s="119">
        <f t="array" ref="Z29">IFERROR(
(MEDIAN((IF(DATOS_[[Sexo]:[Sexo]]=$B29,IF(DATOS_[[AGRUP. CLAS. PROF.]:[AGRUP. CLAS. PROF.]]=$B27,IF(DATOS_[[Check Periodo Ref.]:[Check Periodo Ref.]]="Dentro",IF(DATOS_[[Check Equiparado]:[Check Equiparado]]="Sí",IF(DATOS!AU$5="Sí",(1/DATOS_[[% anualiz]:[% anualiz]]),1)*IF(DATOS!AU$4="Sí",1/DATOS_[[% normaliz]:[% normaliz]],1)*(DATOS_[Conc.Sal.17])))))))),
0)</f>
        <v>0</v>
      </c>
      <c r="AA29" s="119">
        <f t="array" ref="AA29">IFERROR(
(MEDIAN((IF(DATOS_[[Sexo]:[Sexo]]=$B29,IF(DATOS_[[AGRUP. CLAS. PROF.]:[AGRUP. CLAS. PROF.]]=$B27,IF(DATOS_[[Check Periodo Ref.]:[Check Periodo Ref.]]="Dentro",IF(DATOS_[[Check Equiparado]:[Check Equiparado]]="Sí",IF(DATOS!AV$5="Sí",(1/DATOS_[[% anualiz]:[% anualiz]]),1)*IF(DATOS!AV$4="Sí",1/DATOS_[[% normaliz]:[% normaliz]],1)*(DATOS_[Conc.Sal.18])))))))),
0)</f>
        <v>0</v>
      </c>
      <c r="AB29" s="119">
        <f t="array" ref="AB29">IFERROR(
(MEDIAN((IF(DATOS_[[Sexo]:[Sexo]]=$B29,IF(DATOS_[[AGRUP. CLAS. PROF.]:[AGRUP. CLAS. PROF.]]=$B27,IF(DATOS_[[Check Periodo Ref.]:[Check Periodo Ref.]]="Dentro",IF(DATOS_[[Check Equiparado]:[Check Equiparado]]="Sí",IF(DATOS!AW$5="Sí",(1/DATOS_[[% anualiz]:[% anualiz]]),1)*IF(DATOS!AW$4="Sí",1/DATOS_[[% normaliz]:[% normaliz]],1)*(DATOS_[Conc.Sal.19])))))))),
0)</f>
        <v>0</v>
      </c>
      <c r="AC29" s="119">
        <f t="array" ref="AC29">IFERROR(
(MEDIAN((IF(DATOS_[[Sexo]:[Sexo]]=$B29,IF(DATOS_[[AGRUP. CLAS. PROF.]:[AGRUP. CLAS. PROF.]]=$B27,IF(DATOS_[[Check Periodo Ref.]:[Check Periodo Ref.]]="Dentro",IF(DATOS_[[Check Equiparado]:[Check Equiparado]]="Sí",IF(DATOS!AX$5="Sí",(1/DATOS_[[% anualiz]:[% anualiz]]),1)*IF(DATOS!AX$4="Sí",1/DATOS_[[% normaliz]:[% normaliz]],1)*(DATOS_[Conc.Sal.20])))))))),
0)</f>
        <v>0</v>
      </c>
      <c r="AD29" s="119">
        <f t="array" ref="AD29">IFERROR(
(MEDIAN((IF(DATOS_[[Sexo]:[Sexo]]=$B29,IF(DATOS_[[AGRUP. CLAS. PROF.]:[AGRUP. CLAS. PROF.]]=$B27,IF(DATOS_[[Check Periodo Ref.]:[Check Periodo Ref.]]="Dentro",IF(DATOS_[[Check Equiparado]:[Check Equiparado]]="Sí",IF(DATOS!AY$5="Sí",(1/DATOS_[[% anualiz]:[% anualiz]]),1)*IF(DATOS!AY$4="Sí",1/DATOS_[[% normaliz]:[% normaliz]],1)*(DATOS_[Conc.Sal.21])))))))),
0)</f>
        <v>0</v>
      </c>
      <c r="AE29" s="119">
        <f t="array" ref="AE29">IFERROR(
(MEDIAN((IF(DATOS_[[Sexo]:[Sexo]]=$B29,IF(DATOS_[[AGRUP. CLAS. PROF.]:[AGRUP. CLAS. PROF.]]=$B27,IF(DATOS_[[Check Periodo Ref.]:[Check Periodo Ref.]]="Dentro",IF(DATOS_[[Check Equiparado]:[Check Equiparado]]="Sí",IF(DATOS!AZ$5="Sí",(1/DATOS_[[% anualiz]:[% anualiz]]),1)*IF(DATOS!AZ$4="Sí",1/DATOS_[[% normaliz]:[% normaliz]],1)*(DATOS_[Conc.Sal.22])))))))),
0)</f>
        <v>0</v>
      </c>
      <c r="AF29" s="119">
        <f t="array" ref="AF29">IFERROR(
(MEDIAN((IF(DATOS_[[Sexo]:[Sexo]]=$B29,IF(DATOS_[[AGRUP. CLAS. PROF.]:[AGRUP. CLAS. PROF.]]=$B27,IF(DATOS_[[Check Periodo Ref.]:[Check Periodo Ref.]]="Dentro",IF(DATOS_[[Check Equiparado]:[Check Equiparado]]="Sí",IF(DATOS!BA$5="Sí",(1/DATOS_[[% anualiz]:[% anualiz]]),1)*IF(DATOS!BA$4="Sí",1/DATOS_[[% normaliz]:[% normaliz]],1)*(DATOS_[Conc.Sal.23])))))))),
0)</f>
        <v>0</v>
      </c>
      <c r="AG29" s="119">
        <f t="array" ref="AG29">IFERROR(
(MEDIAN((IF(DATOS_[[Sexo]:[Sexo]]=$B29,IF(DATOS_[[AGRUP. CLAS. PROF.]:[AGRUP. CLAS. PROF.]]=$B27,IF(DATOS_[[Check Periodo Ref.]:[Check Periodo Ref.]]="Dentro",IF(DATOS_[[Check Equiparado]:[Check Equiparado]]="Sí",IF(DATOS!BB$5="Sí",(1/DATOS_[[% anualiz]:[% anualiz]]),1)*IF(DATOS!BB$4="Sí",1/DATOS_[[% normaliz]:[% normaliz]],1)*(DATOS_[Conc.Sal.24])))))))),
0)</f>
        <v>0</v>
      </c>
      <c r="AH29" s="119">
        <f t="array" ref="AH29">IFERROR(
(MEDIAN((IF(DATOS_[[Sexo]:[Sexo]]=$B29,IF(DATOS_[[AGRUP. CLAS. PROF.]:[AGRUP. CLAS. PROF.]]=$B27,IF(DATOS_[[Check Periodo Ref.]:[Check Periodo Ref.]]="Dentro",IF(DATOS_[[Check Equiparado]:[Check Equiparado]]="Sí",IF(DATOS!BC$5="Sí",(1/DATOS_[[% anualiz]:[% anualiz]]),1)*IF(DATOS!BC$4="Sí",1/DATOS_[[% normaliz]:[% normaliz]],1)*(DATOS_[Conc.Sal.25])))))))),
0)</f>
        <v>0</v>
      </c>
      <c r="AI29" s="119">
        <f t="array" ref="AI29">IFERROR(
(MEDIAN((IF(DATOS_[[Sexo]:[Sexo]]=$B29,IF(DATOS_[[AGRUP. CLAS. PROF.]:[AGRUP. CLAS. PROF.]]=$B27,IF(DATOS_[[Check Periodo Ref.]:[Check Periodo Ref.]]="Dentro",IF(DATOS_[[Check Equiparado]:[Check Equiparado]]="Sí",IF(DATOS!BD$5="Sí",(1/DATOS_[[% anualiz]:[% anualiz]]),1)*IF(DATOS!BD$4="Sí",1/DATOS_[[% normaliz]:[% normaliz]],1)*(DATOS_[Conc.Sal.26])))))))),
0)</f>
        <v>0</v>
      </c>
      <c r="AJ29" s="119">
        <f t="array" ref="AJ29">IFERROR(
(MEDIAN((IF(DATOS_[[Sexo]:[Sexo]]=$B29,IF(DATOS_[[AGRUP. CLAS. PROF.]:[AGRUP. CLAS. PROF.]]=$B27,IF(DATOS_[[Check Periodo Ref.]:[Check Periodo Ref.]]="Dentro",IF(DATOS_[[Check Equiparado]:[Check Equiparado]]="Sí",IF(DATOS!BE$5="Sí",(1/DATOS_[[% anualiz]:[% anualiz]]),1)*IF(DATOS!BE$4="Sí",1/DATOS_[[% normaliz]:[% normaliz]],1)*(DATOS_[Conc.Sal.27])))))))),
0)</f>
        <v>0</v>
      </c>
      <c r="AK29" s="119">
        <f t="array" ref="AK29">IFERROR(
(MEDIAN((IF(DATOS_[[Sexo]:[Sexo]]=$B29,IF(DATOS_[[AGRUP. CLAS. PROF.]:[AGRUP. CLAS. PROF.]]=$B27,IF(DATOS_[[Check Periodo Ref.]:[Check Periodo Ref.]]="Dentro",IF(DATOS_[[Check Equiparado]:[Check Equiparado]]="Sí",IF(DATOS!BF$5="Sí",(1/DATOS_[[% anualiz]:[% anualiz]]),1)*IF(DATOS!BF$4="Sí",1/DATOS_[[% normaliz]:[% normaliz]],1)*(DATOS_[Conc.Sal.28])))))))),
0)</f>
        <v>0</v>
      </c>
      <c r="AL29" s="119">
        <f t="array" ref="AL29">IFERROR(
(MEDIAN((IF(DATOS_[[Sexo]:[Sexo]]=$B29,IF(DATOS_[[AGRUP. CLAS. PROF.]:[AGRUP. CLAS. PROF.]]=$B27,IF(DATOS_[[Check Periodo Ref.]:[Check Periodo Ref.]]="Dentro",IF(DATOS_[[Check Equiparado]:[Check Equiparado]]="Sí",IF(DATOS!BG$5="Sí",(1/DATOS_[[% anualiz]:[% anualiz]]),1)*IF(DATOS!BG$4="Sí",1/DATOS_[[% normaliz]:[% normaliz]],1)*(DATOS_[Conc.Sal.29])))))))),
0)</f>
        <v>0</v>
      </c>
      <c r="AM29" s="119">
        <f t="array" ref="AM29">IFERROR(
(MEDIAN((IF(DATOS_[[Sexo]:[Sexo]]=$B29,IF(DATOS_[[AGRUP. CLAS. PROF.]:[AGRUP. CLAS. PROF.]]=$B27,IF(DATOS_[[Check Periodo Ref.]:[Check Periodo Ref.]]="Dentro",IF(DATOS_[[Check Equiparado]:[Check Equiparado]]="Sí",IF(DATOS!BH$5="Sí",(1/DATOS_[[% anualiz]:[% anualiz]]),1)*IF(DATOS!BH$4="Sí",1/DATOS_[[% normaliz]:[% normaliz]],1)*(DATOS_[Conc.Sal.30])))))))),
0)</f>
        <v>0</v>
      </c>
      <c r="AN29" s="120">
        <f t="array" ref="AN29">IFERROR(
MEDIAN(IF(DATOS_[Sexo]=$B29,IF(DATOS_[[AGRUP. CLAS. PROF.]:[AGRUP. CLAS. PROF.]]=$B27,IF(DATOS_[Check Equiparado]="Sí",IF(DATOS_[Check Periodo Ref.]="Dentro",DATOS_[Tot COMPL.SAL Eq],FALSE))))),
0)</f>
        <v>0</v>
      </c>
      <c r="AO29" s="121">
        <f t="array" ref="AO29">IFERROR(
MEDIAN(IF(DATOS_[Sexo]=$B29,IF(DATOS_[[AGRUP. CLAS. PROF.]:[AGRUP. CLAS. PROF.]]=$B27,IF(DATOS_[Check Equiparado]="Sí",IF(DATOS_[Check Periodo Ref.]="Dentro",DATOS_[TOTAL SALARIO Eq],FALSE))))),
0)</f>
        <v>0</v>
      </c>
      <c r="AP29" s="122">
        <f t="array" ref="AP29">IFERROR(
(MEDIAN((IF(DATOS_[[Sexo]:[Sexo]]=$B29,IF(DATOS_[[AGRUP. CLAS. PROF.]:[AGRUP. CLAS. PROF.]]=$B27,IF(DATOS_[[Check Periodo Ref.]:[Check Periodo Ref.]]="Dentro",IF(DATOS_[[Check Equiparado]:[Check Equiparado]]="Sí",IF(DATOS!BI$5="Sí",(1/DATOS_[[% anualiz]:[% anualiz]]),1)*IF(DATOS!BI$4="Sí",1/DATOS_[[% normaliz]:[% normaliz]],1)*(DATOS_[C.Extra.01])))))))),
0)</f>
        <v>0</v>
      </c>
      <c r="AQ29" s="122">
        <f t="array" ref="AQ29">IFERROR(
(MEDIAN((IF(DATOS_[[Sexo]:[Sexo]]=$B29,IF(DATOS_[[AGRUP. CLAS. PROF.]:[AGRUP. CLAS. PROF.]]=$B27,IF(DATOS_[[Check Periodo Ref.]:[Check Periodo Ref.]]="Dentro",IF(DATOS_[[Check Equiparado]:[Check Equiparado]]="Sí",IF(DATOS!BJ$5="Sí",(1/DATOS_[[% anualiz]:[% anualiz]]),1)*IF(DATOS!BJ$4="Sí",1/DATOS_[[% normaliz]:[% normaliz]],1)*(DATOS_[C.Extra.02])))))))),
0)</f>
        <v>0</v>
      </c>
      <c r="AR29" s="122">
        <f t="array" ref="AR29">IFERROR(
(MEDIAN((IF(DATOS_[[Sexo]:[Sexo]]=$B29,IF(DATOS_[[AGRUP. CLAS. PROF.]:[AGRUP. CLAS. PROF.]]=$B27,IF(DATOS_[[Check Periodo Ref.]:[Check Periodo Ref.]]="Dentro",IF(DATOS_[[Check Equiparado]:[Check Equiparado]]="Sí",IF(DATOS!BK$5="Sí",(1/DATOS_[[% anualiz]:[% anualiz]]),1)*IF(DATOS!BK$4="Sí",1/DATOS_[[% normaliz]:[% normaliz]],1)*(DATOS_[C.Extra.03])))))))),
0)</f>
        <v>0</v>
      </c>
      <c r="AS29" s="122">
        <f t="array" ref="AS29">IFERROR(
(MEDIAN((IF(DATOS_[[Sexo]:[Sexo]]=$B29,IF(DATOS_[[AGRUP. CLAS. PROF.]:[AGRUP. CLAS. PROF.]]=$B27,IF(DATOS_[[Check Periodo Ref.]:[Check Periodo Ref.]]="Dentro",IF(DATOS_[[Check Equiparado]:[Check Equiparado]]="Sí",IF(DATOS!BL$5="Sí",(1/DATOS_[[% anualiz]:[% anualiz]]),1)*IF(DATOS!BL$4="Sí",1/DATOS_[[% normaliz]:[% normaliz]],1)*(DATOS_[C.Extra.04])))))))),
0)</f>
        <v>0</v>
      </c>
      <c r="AT29" s="122">
        <f t="array" ref="AT29">IFERROR(
(MEDIAN((IF(DATOS_[[Sexo]:[Sexo]]=$B29,IF(DATOS_[[AGRUP. CLAS. PROF.]:[AGRUP. CLAS. PROF.]]=$B27,IF(DATOS_[[Check Periodo Ref.]:[Check Periodo Ref.]]="Dentro",IF(DATOS_[[Check Equiparado]:[Check Equiparado]]="Sí",IF(DATOS!BM$5="Sí",(1/DATOS_[[% anualiz]:[% anualiz]]),1)*IF(DATOS!BM$4="Sí",1/DATOS_[[% normaliz]:[% normaliz]],1)*(DATOS_[C.Extra.05])))))))),
0)</f>
        <v>0</v>
      </c>
      <c r="AU29" s="123">
        <f t="array" ref="AU29">IFERROR(
MEDIAN(IF(DATOS_[Sexo]=$B29,IF(DATOS_[[AGRUP. CLAS. PROF.]:[AGRUP. CLAS. PROF.]]=$B27,IF(DATOS_[Check Equiparado]="Sí",IF(DATOS_[Check Periodo Ref.]="Dentro",DATOS_[Tot Extrasalarial Eq],FALSE))))),
0)</f>
        <v>0</v>
      </c>
      <c r="AV29" s="124">
        <f t="array" ref="AV29">IFERROR(
MEDIAN(IF(DATOS_[Sexo]=$B29,IF(DATOS_[[AGRUP. CLAS. PROF.]:[AGRUP. CLAS. PROF.]]=$B27,IF(DATOS_[Check Equiparado]="Sí",IF(DATOS_[Check Periodo Ref.]="Dentro",DATOS_[TOTAL Retrib Eq],FALSE))))),
0)</f>
        <v>0</v>
      </c>
    </row>
    <row r="30" spans="1:48" ht="17.25" thickBot="1" x14ac:dyDescent="0.35">
      <c r="A30" s="48" t="str">
        <f t="shared" ref="A30" si="23">+A31</f>
        <v>[ocultar]</v>
      </c>
      <c r="B30" s="98" t="s">
        <v>312</v>
      </c>
      <c r="C30" s="117"/>
      <c r="D30" s="47"/>
      <c r="E30" s="47"/>
      <c r="F30" s="47"/>
      <c r="G30" s="47"/>
      <c r="H30" s="47"/>
      <c r="I30" s="127" t="str">
        <f t="shared" ref="I30:AV30" si="24">IFERROR((I31-I32)/I31,"")</f>
        <v/>
      </c>
      <c r="J30" s="131" t="str">
        <f t="shared" si="24"/>
        <v/>
      </c>
      <c r="K30" s="131" t="str">
        <f t="shared" si="24"/>
        <v/>
      </c>
      <c r="L30" s="131" t="str">
        <f t="shared" si="24"/>
        <v/>
      </c>
      <c r="M30" s="131" t="str">
        <f t="shared" si="24"/>
        <v/>
      </c>
      <c r="N30" s="131" t="str">
        <f t="shared" si="24"/>
        <v/>
      </c>
      <c r="O30" s="131" t="str">
        <f t="shared" si="24"/>
        <v/>
      </c>
      <c r="P30" s="131" t="str">
        <f t="shared" si="24"/>
        <v/>
      </c>
      <c r="Q30" s="131" t="str">
        <f t="shared" si="24"/>
        <v/>
      </c>
      <c r="R30" s="131" t="str">
        <f t="shared" si="24"/>
        <v/>
      </c>
      <c r="S30" s="131" t="str">
        <f t="shared" si="24"/>
        <v/>
      </c>
      <c r="T30" s="131" t="str">
        <f t="shared" si="24"/>
        <v/>
      </c>
      <c r="U30" s="131" t="str">
        <f t="shared" si="24"/>
        <v/>
      </c>
      <c r="V30" s="131" t="str">
        <f t="shared" si="24"/>
        <v/>
      </c>
      <c r="W30" s="131" t="str">
        <f t="shared" si="24"/>
        <v/>
      </c>
      <c r="X30" s="131" t="str">
        <f t="shared" si="24"/>
        <v/>
      </c>
      <c r="Y30" s="131" t="str">
        <f t="shared" si="24"/>
        <v/>
      </c>
      <c r="Z30" s="130" t="str">
        <f t="shared" si="24"/>
        <v/>
      </c>
      <c r="AA30" s="130" t="str">
        <f t="shared" si="24"/>
        <v/>
      </c>
      <c r="AB30" s="130" t="str">
        <f t="shared" si="24"/>
        <v/>
      </c>
      <c r="AC30" s="130" t="str">
        <f t="shared" si="24"/>
        <v/>
      </c>
      <c r="AD30" s="130" t="str">
        <f t="shared" si="24"/>
        <v/>
      </c>
      <c r="AE30" s="130" t="str">
        <f t="shared" si="24"/>
        <v/>
      </c>
      <c r="AF30" s="130" t="str">
        <f t="shared" si="24"/>
        <v/>
      </c>
      <c r="AG30" s="130" t="str">
        <f t="shared" si="24"/>
        <v/>
      </c>
      <c r="AH30" s="130" t="str">
        <f t="shared" si="24"/>
        <v/>
      </c>
      <c r="AI30" s="130" t="str">
        <f t="shared" si="24"/>
        <v/>
      </c>
      <c r="AJ30" s="130" t="str">
        <f t="shared" si="24"/>
        <v/>
      </c>
      <c r="AK30" s="130" t="str">
        <f t="shared" si="24"/>
        <v/>
      </c>
      <c r="AL30" s="130" t="str">
        <f t="shared" si="24"/>
        <v/>
      </c>
      <c r="AM30" s="130" t="str">
        <f t="shared" si="24"/>
        <v/>
      </c>
      <c r="AN30" s="132" t="str">
        <f t="shared" si="24"/>
        <v/>
      </c>
      <c r="AO30" s="136" t="str">
        <f t="shared" si="24"/>
        <v/>
      </c>
      <c r="AP30" s="133" t="str">
        <f t="shared" si="24"/>
        <v/>
      </c>
      <c r="AQ30" s="133" t="str">
        <f t="shared" si="24"/>
        <v/>
      </c>
      <c r="AR30" s="133" t="str">
        <f t="shared" si="24"/>
        <v/>
      </c>
      <c r="AS30" s="133" t="str">
        <f t="shared" si="24"/>
        <v/>
      </c>
      <c r="AT30" s="133" t="str">
        <f t="shared" si="24"/>
        <v/>
      </c>
      <c r="AU30" s="134" t="str">
        <f t="shared" si="24"/>
        <v/>
      </c>
      <c r="AV30" s="135" t="str">
        <f t="shared" si="24"/>
        <v/>
      </c>
    </row>
    <row r="31" spans="1:48" x14ac:dyDescent="0.3">
      <c r="A31" s="48" t="str">
        <f t="shared" ref="A31" si="25">+IF(C31+C32=0,"[ocultar]","")</f>
        <v>[ocultar]</v>
      </c>
      <c r="B31" s="94" t="s">
        <v>162</v>
      </c>
      <c r="C31" s="40">
        <f t="array" ref="C31">SUM(IF($B31=DATOS_[Sexo],
IF($B30=DATOS_[AGRUP. CLAS. PROF.],
IF("Dentro"=DATOS_[Check Periodo Ref.],
1/(COUNTIFS(DATOS_[Sexo],$B31,DATOS_[AGRUP. CLAS. PROF.],$B30,DATOS_[Check Periodo Ref.],"Dentro",DATOS_[id],DATOS_[id]))))))</f>
        <v>0</v>
      </c>
      <c r="D31" s="41">
        <f>COUNTIFS(DATOS_[AGRUP. CLAS. PROF.],$B30,DATOS_[Sexo],$B31,DATOS_[Check Periodo Ref.],"Dentro")</f>
        <v>0</v>
      </c>
      <c r="E31" s="41">
        <f>COUNTIFS(DATOS_[AGRUP. CLAS. PROF.],$B30,DATOS_[Sexo],$B31,DATOS_[Check Periodo Ref.],"Dentro",DATOS_[Check Nº SC Norm],"Sí")</f>
        <v>0</v>
      </c>
      <c r="F31" s="41">
        <f>COUNTIFS(DATOS_[AGRUP. CLAS. PROF.],$B30,DATOS_[Sexo],$B31,DATOS_[Check Periodo Ref.],"Dentro",DATOS_[Check Nº SC Anualiz],"Sí")</f>
        <v>0</v>
      </c>
      <c r="G31" s="41">
        <f>COUNTIFS(DATOS_[AGRUP. CLAS. PROF.],$B30,DATOS_[Sexo],$B31,DATOS_[Check Periodo Ref.],"Dentro",DATOS_[Check Nº SC Norm y Anualiz],"Sí")</f>
        <v>0</v>
      </c>
      <c r="H31" s="41">
        <f>COUNTIFS(DATOS_[AGRUP. CLAS. PROF.],$B30,DATOS_[Sexo],$B31,DATOS_[Check Periodo Ref.],"Dentro",DATOS_[Check Equiparación],"Sí")</f>
        <v>0</v>
      </c>
      <c r="I31" s="118">
        <f t="array" ref="I31">IFERROR(
MEDIAN(IF(DATOS_[Sexo]=$B31,IF(DATOS_[[AGRUP. CLAS. PROF.]:[AGRUP. CLAS. PROF.]]=$B30,IF(DATOS_[Check Equiparado]="Sí",IF(DATOS_[Check Periodo Ref.]="Dentro",DATOS_[SALARIO BASE Eq],FALSE))))),
0)</f>
        <v>0</v>
      </c>
      <c r="J31" s="119">
        <f t="array" ref="J31">IFERROR(
(MEDIAN((IF(DATOS_[[Sexo]:[Sexo]]=$B31,IF(DATOS_[[AGRUP. CLAS. PROF.]:[AGRUP. CLAS. PROF.]]=$B30,IF(DATOS_[[Check Periodo Ref.]:[Check Periodo Ref.]]="Dentro",IF(DATOS_[[Check Equiparado]:[Check Equiparado]]="Sí",IF(DATOS!AE$5="Sí",(1/DATOS_[[% anualiz]:[% anualiz]]),1)*IF(DATOS!AE$4="Sí",1/DATOS_[[% normaliz]:[% normaliz]],1)*(DATOS_[Conc.Sal.01])))))))),
0)</f>
        <v>0</v>
      </c>
      <c r="K31" s="119">
        <f t="array" ref="K31">IFERROR(
(MEDIAN((IF(DATOS_[[Sexo]:[Sexo]]=$B31,IF(DATOS_[[AGRUP. CLAS. PROF.]:[AGRUP. CLAS. PROF.]]=$B30,IF(DATOS_[[Check Periodo Ref.]:[Check Periodo Ref.]]="Dentro",IF(DATOS_[[Check Equiparado]:[Check Equiparado]]="Sí",IF(DATOS!AF$5="Sí",(1/DATOS_[[% anualiz]:[% anualiz]]),1)*IF(DATOS!AF$4="Sí",1/DATOS_[[% normaliz]:[% normaliz]],1)*(DATOS_[Conc.Sal.02])))))))),
0)</f>
        <v>0</v>
      </c>
      <c r="L31" s="119">
        <f t="array" ref="L31">IFERROR(
(MEDIAN((IF(DATOS_[[Sexo]:[Sexo]]=$B31,IF(DATOS_[[AGRUP. CLAS. PROF.]:[AGRUP. CLAS. PROF.]]=$B30,IF(DATOS_[[Check Periodo Ref.]:[Check Periodo Ref.]]="Dentro",IF(DATOS_[[Check Equiparado]:[Check Equiparado]]="Sí",IF(DATOS!AG$5="Sí",(1/DATOS_[[% anualiz]:[% anualiz]]),1)*IF(DATOS!AG$4="Sí",1/DATOS_[[% normaliz]:[% normaliz]],1)*(DATOS_[Conc.Sal.03])))))))),
0)</f>
        <v>0</v>
      </c>
      <c r="M31" s="119">
        <f t="array" ref="M31">IFERROR(
(MEDIAN((IF(DATOS_[[Sexo]:[Sexo]]=$B31,IF(DATOS_[[AGRUP. CLAS. PROF.]:[AGRUP. CLAS. PROF.]]=$B30,IF(DATOS_[[Check Periodo Ref.]:[Check Periodo Ref.]]="Dentro",IF(DATOS_[[Check Equiparado]:[Check Equiparado]]="Sí",IF(DATOS!AH$5="Sí",(1/DATOS_[[% anualiz]:[% anualiz]]),1)*IF(DATOS!AH$4="Sí",1/DATOS_[[% normaliz]:[% normaliz]],1)*(DATOS_[Conc.Sal.04])))))))),
0)</f>
        <v>0</v>
      </c>
      <c r="N31" s="119">
        <f t="array" ref="N31">IFERROR(
(MEDIAN((IF(DATOS_[[Sexo]:[Sexo]]=$B31,IF(DATOS_[[AGRUP. CLAS. PROF.]:[AGRUP. CLAS. PROF.]]=$B30,IF(DATOS_[[Check Periodo Ref.]:[Check Periodo Ref.]]="Dentro",IF(DATOS_[[Check Equiparado]:[Check Equiparado]]="Sí",IF(DATOS!AI$5="Sí",(1/DATOS_[[% anualiz]:[% anualiz]]),1)*IF(DATOS!AI$4="Sí",1/DATOS_[[% normaliz]:[% normaliz]],1)*(DATOS_[Conc.Sal.05])))))))),
0)</f>
        <v>0</v>
      </c>
      <c r="O31" s="119">
        <f t="array" ref="O31">IFERROR(
(MEDIAN((IF(DATOS_[[Sexo]:[Sexo]]=$B31,IF(DATOS_[[AGRUP. CLAS. PROF.]:[AGRUP. CLAS. PROF.]]=$B30,IF(DATOS_[[Check Periodo Ref.]:[Check Periodo Ref.]]="Dentro",IF(DATOS_[[Check Equiparado]:[Check Equiparado]]="Sí",IF(DATOS!AJ$5="Sí",(1/DATOS_[[% anualiz]:[% anualiz]]),1)*IF(DATOS!AJ$4="Sí",1/DATOS_[[% normaliz]:[% normaliz]],1)*(DATOS_[Conc.Sal.06])))))))),
0)</f>
        <v>0</v>
      </c>
      <c r="P31" s="119">
        <f t="array" ref="P31">IFERROR(
(MEDIAN((IF(DATOS_[[Sexo]:[Sexo]]=$B31,IF(DATOS_[[AGRUP. CLAS. PROF.]:[AGRUP. CLAS. PROF.]]=$B30,IF(DATOS_[[Check Periodo Ref.]:[Check Periodo Ref.]]="Dentro",IF(DATOS_[[Check Equiparado]:[Check Equiparado]]="Sí",IF(DATOS!AK$5="Sí",(1/DATOS_[[% anualiz]:[% anualiz]]),1)*IF(DATOS!AK$4="Sí",1/DATOS_[[% normaliz]:[% normaliz]],1)*(DATOS_[Conc.Sal.07])))))))),
0)</f>
        <v>0</v>
      </c>
      <c r="Q31" s="119">
        <f t="array" ref="Q31">IFERROR(
(MEDIAN((IF(DATOS_[[Sexo]:[Sexo]]=$B31,IF(DATOS_[[AGRUP. CLAS. PROF.]:[AGRUP. CLAS. PROF.]]=$B30,IF(DATOS_[[Check Periodo Ref.]:[Check Periodo Ref.]]="Dentro",IF(DATOS_[[Check Equiparado]:[Check Equiparado]]="Sí",IF(DATOS!AL$5="Sí",(1/DATOS_[[% anualiz]:[% anualiz]]),1)*IF(DATOS!AL$4="Sí",1/DATOS_[[% normaliz]:[% normaliz]],1)*(DATOS_[Conc.Sal.08])))))))),
0)</f>
        <v>0</v>
      </c>
      <c r="R31" s="119">
        <f t="array" ref="R31">IFERROR(
(MEDIAN((IF(DATOS_[[Sexo]:[Sexo]]=$B31,IF(DATOS_[[AGRUP. CLAS. PROF.]:[AGRUP. CLAS. PROF.]]=$B30,IF(DATOS_[[Check Periodo Ref.]:[Check Periodo Ref.]]="Dentro",IF(DATOS_[[Check Equiparado]:[Check Equiparado]]="Sí",IF(DATOS!AM$5="Sí",(1/DATOS_[[% anualiz]:[% anualiz]]),1)*IF(DATOS!AM$4="Sí",1/DATOS_[[% normaliz]:[% normaliz]],1)*(DATOS_[Conc.Sal.09])))))))),
0)</f>
        <v>0</v>
      </c>
      <c r="S31" s="119">
        <f t="array" ref="S31">IFERROR(
(MEDIAN((IF(DATOS_[[Sexo]:[Sexo]]=$B31,IF(DATOS_[[AGRUP. CLAS. PROF.]:[AGRUP. CLAS. PROF.]]=$B30,IF(DATOS_[[Check Periodo Ref.]:[Check Periodo Ref.]]="Dentro",IF(DATOS_[[Check Equiparado]:[Check Equiparado]]="Sí",IF(DATOS!AN$5="Sí",(1/DATOS_[[% anualiz]:[% anualiz]]),1)*IF(DATOS!AN$4="Sí",1/DATOS_[[% normaliz]:[% normaliz]],1)*(DATOS_[Conc.Sal.10])))))))),
0)</f>
        <v>0</v>
      </c>
      <c r="T31" s="119">
        <f t="array" ref="T31">IFERROR(
(MEDIAN((IF(DATOS_[[Sexo]:[Sexo]]=$B31,IF(DATOS_[[AGRUP. CLAS. PROF.]:[AGRUP. CLAS. PROF.]]=$B30,IF(DATOS_[[Check Periodo Ref.]:[Check Periodo Ref.]]="Dentro",IF(DATOS_[[Check Equiparado]:[Check Equiparado]]="Sí",IF(DATOS!AO$5="Sí",(1/DATOS_[[% anualiz]:[% anualiz]]),1)*IF(DATOS!AO$4="Sí",1/DATOS_[[% normaliz]:[% normaliz]],1)*(DATOS_[Conc.Sal.11])))))))),
0)</f>
        <v>0</v>
      </c>
      <c r="U31" s="119">
        <f t="array" ref="U31">IFERROR(
(MEDIAN((IF(DATOS_[[Sexo]:[Sexo]]=$B31,IF(DATOS_[[AGRUP. CLAS. PROF.]:[AGRUP. CLAS. PROF.]]=$B30,IF(DATOS_[[Check Periodo Ref.]:[Check Periodo Ref.]]="Dentro",IF(DATOS_[[Check Equiparado]:[Check Equiparado]]="Sí",IF(DATOS!AP$5="Sí",(1/DATOS_[[% anualiz]:[% anualiz]]),1)*IF(DATOS!AP$4="Sí",1/DATOS_[[% normaliz]:[% normaliz]],1)*(DATOS_[Conc.Sal.12])))))))),
0)</f>
        <v>0</v>
      </c>
      <c r="V31" s="119">
        <f t="array" ref="V31">IFERROR(
(MEDIAN((IF(DATOS_[[Sexo]:[Sexo]]=$B31,IF(DATOS_[[AGRUP. CLAS. PROF.]:[AGRUP. CLAS. PROF.]]=$B30,IF(DATOS_[[Check Periodo Ref.]:[Check Periodo Ref.]]="Dentro",IF(DATOS_[[Check Equiparado]:[Check Equiparado]]="Sí",IF(DATOS!AQ$5="Sí",(1/DATOS_[[% anualiz]:[% anualiz]]),1)*IF(DATOS!AQ$4="Sí",1/DATOS_[[% normaliz]:[% normaliz]],1)*(DATOS_[Conc.Sal.13])))))))),
0)</f>
        <v>0</v>
      </c>
      <c r="W31" s="119">
        <f t="array" ref="W31">IFERROR(
(MEDIAN((IF(DATOS_[[Sexo]:[Sexo]]=$B31,IF(DATOS_[[AGRUP. CLAS. PROF.]:[AGRUP. CLAS. PROF.]]=$B30,IF(DATOS_[[Check Periodo Ref.]:[Check Periodo Ref.]]="Dentro",IF(DATOS_[[Check Equiparado]:[Check Equiparado]]="Sí",IF(DATOS!AR$5="Sí",(1/DATOS_[[% anualiz]:[% anualiz]]),1)*IF(DATOS!AR$4="Sí",1/DATOS_[[% normaliz]:[% normaliz]],1)*(DATOS_[Conc.Sal.14])))))))),
0)</f>
        <v>0</v>
      </c>
      <c r="X31" s="119">
        <f t="array" ref="X31">IFERROR(
(MEDIAN((IF(DATOS_[[Sexo]:[Sexo]]=$B31,IF(DATOS_[[AGRUP. CLAS. PROF.]:[AGRUP. CLAS. PROF.]]=$B30,IF(DATOS_[[Check Periodo Ref.]:[Check Periodo Ref.]]="Dentro",IF(DATOS_[[Check Equiparado]:[Check Equiparado]]="Sí",IF(DATOS!AS$5="Sí",(1/DATOS_[[% anualiz]:[% anualiz]]),1)*IF(DATOS!AS$4="Sí",1/DATOS_[[% normaliz]:[% normaliz]],1)*(DATOS_[Conc.Sal.15])))))))),
0)</f>
        <v>0</v>
      </c>
      <c r="Y31" s="119">
        <f t="array" ref="Y31">IFERROR(
(MEDIAN((IF(DATOS_[[Sexo]:[Sexo]]=$B31,IF(DATOS_[[AGRUP. CLAS. PROF.]:[AGRUP. CLAS. PROF.]]=$B30,IF(DATOS_[[Check Periodo Ref.]:[Check Periodo Ref.]]="Dentro",IF(DATOS_[[Check Equiparado]:[Check Equiparado]]="Sí",IF(DATOS!AT$5="Sí",(1/DATOS_[[% anualiz]:[% anualiz]]),1)*IF(DATOS!AT$4="Sí",1/DATOS_[[% normaliz]:[% normaliz]],1)*(DATOS_[Conc.Sal.16])))))))),
0)</f>
        <v>0</v>
      </c>
      <c r="Z31" s="119">
        <f t="array" ref="Z31">IFERROR(
(MEDIAN((IF(DATOS_[[Sexo]:[Sexo]]=$B31,IF(DATOS_[[AGRUP. CLAS. PROF.]:[AGRUP. CLAS. PROF.]]=$B30,IF(DATOS_[[Check Periodo Ref.]:[Check Periodo Ref.]]="Dentro",IF(DATOS_[[Check Equiparado]:[Check Equiparado]]="Sí",IF(DATOS!AU$5="Sí",(1/DATOS_[[% anualiz]:[% anualiz]]),1)*IF(DATOS!AU$4="Sí",1/DATOS_[[% normaliz]:[% normaliz]],1)*(DATOS_[Conc.Sal.17])))))))),
0)</f>
        <v>0</v>
      </c>
      <c r="AA31" s="119">
        <f t="array" ref="AA31">IFERROR(
(MEDIAN((IF(DATOS_[[Sexo]:[Sexo]]=$B31,IF(DATOS_[[AGRUP. CLAS. PROF.]:[AGRUP. CLAS. PROF.]]=$B30,IF(DATOS_[[Check Periodo Ref.]:[Check Periodo Ref.]]="Dentro",IF(DATOS_[[Check Equiparado]:[Check Equiparado]]="Sí",IF(DATOS!AV$5="Sí",(1/DATOS_[[% anualiz]:[% anualiz]]),1)*IF(DATOS!AV$4="Sí",1/DATOS_[[% normaliz]:[% normaliz]],1)*(DATOS_[Conc.Sal.18])))))))),
0)</f>
        <v>0</v>
      </c>
      <c r="AB31" s="119">
        <f t="array" ref="AB31">IFERROR(
(MEDIAN((IF(DATOS_[[Sexo]:[Sexo]]=$B31,IF(DATOS_[[AGRUP. CLAS. PROF.]:[AGRUP. CLAS. PROF.]]=$B30,IF(DATOS_[[Check Periodo Ref.]:[Check Periodo Ref.]]="Dentro",IF(DATOS_[[Check Equiparado]:[Check Equiparado]]="Sí",IF(DATOS!AW$5="Sí",(1/DATOS_[[% anualiz]:[% anualiz]]),1)*IF(DATOS!AW$4="Sí",1/DATOS_[[% normaliz]:[% normaliz]],1)*(DATOS_[Conc.Sal.19])))))))),
0)</f>
        <v>0</v>
      </c>
      <c r="AC31" s="119">
        <f t="array" ref="AC31">IFERROR(
(MEDIAN((IF(DATOS_[[Sexo]:[Sexo]]=$B31,IF(DATOS_[[AGRUP. CLAS. PROF.]:[AGRUP. CLAS. PROF.]]=$B30,IF(DATOS_[[Check Periodo Ref.]:[Check Periodo Ref.]]="Dentro",IF(DATOS_[[Check Equiparado]:[Check Equiparado]]="Sí",IF(DATOS!AX$5="Sí",(1/DATOS_[[% anualiz]:[% anualiz]]),1)*IF(DATOS!AX$4="Sí",1/DATOS_[[% normaliz]:[% normaliz]],1)*(DATOS_[Conc.Sal.20])))))))),
0)</f>
        <v>0</v>
      </c>
      <c r="AD31" s="119">
        <f t="array" ref="AD31">IFERROR(
(MEDIAN((IF(DATOS_[[Sexo]:[Sexo]]=$B31,IF(DATOS_[[AGRUP. CLAS. PROF.]:[AGRUP. CLAS. PROF.]]=$B30,IF(DATOS_[[Check Periodo Ref.]:[Check Periodo Ref.]]="Dentro",IF(DATOS_[[Check Equiparado]:[Check Equiparado]]="Sí",IF(DATOS!AY$5="Sí",(1/DATOS_[[% anualiz]:[% anualiz]]),1)*IF(DATOS!AY$4="Sí",1/DATOS_[[% normaliz]:[% normaliz]],1)*(DATOS_[Conc.Sal.21])))))))),
0)</f>
        <v>0</v>
      </c>
      <c r="AE31" s="119">
        <f t="array" ref="AE31">IFERROR(
(MEDIAN((IF(DATOS_[[Sexo]:[Sexo]]=$B31,IF(DATOS_[[AGRUP. CLAS. PROF.]:[AGRUP. CLAS. PROF.]]=$B30,IF(DATOS_[[Check Periodo Ref.]:[Check Periodo Ref.]]="Dentro",IF(DATOS_[[Check Equiparado]:[Check Equiparado]]="Sí",IF(DATOS!AZ$5="Sí",(1/DATOS_[[% anualiz]:[% anualiz]]),1)*IF(DATOS!AZ$4="Sí",1/DATOS_[[% normaliz]:[% normaliz]],1)*(DATOS_[Conc.Sal.22])))))))),
0)</f>
        <v>0</v>
      </c>
      <c r="AF31" s="119">
        <f t="array" ref="AF31">IFERROR(
(MEDIAN((IF(DATOS_[[Sexo]:[Sexo]]=$B31,IF(DATOS_[[AGRUP. CLAS. PROF.]:[AGRUP. CLAS. PROF.]]=$B30,IF(DATOS_[[Check Periodo Ref.]:[Check Periodo Ref.]]="Dentro",IF(DATOS_[[Check Equiparado]:[Check Equiparado]]="Sí",IF(DATOS!BA$5="Sí",(1/DATOS_[[% anualiz]:[% anualiz]]),1)*IF(DATOS!BA$4="Sí",1/DATOS_[[% normaliz]:[% normaliz]],1)*(DATOS_[Conc.Sal.23])))))))),
0)</f>
        <v>0</v>
      </c>
      <c r="AG31" s="119">
        <f t="array" ref="AG31">IFERROR(
(MEDIAN((IF(DATOS_[[Sexo]:[Sexo]]=$B31,IF(DATOS_[[AGRUP. CLAS. PROF.]:[AGRUP. CLAS. PROF.]]=$B30,IF(DATOS_[[Check Periodo Ref.]:[Check Periodo Ref.]]="Dentro",IF(DATOS_[[Check Equiparado]:[Check Equiparado]]="Sí",IF(DATOS!BB$5="Sí",(1/DATOS_[[% anualiz]:[% anualiz]]),1)*IF(DATOS!BB$4="Sí",1/DATOS_[[% normaliz]:[% normaliz]],1)*(DATOS_[Conc.Sal.24])))))))),
0)</f>
        <v>0</v>
      </c>
      <c r="AH31" s="119">
        <f t="array" ref="AH31">IFERROR(
(MEDIAN((IF(DATOS_[[Sexo]:[Sexo]]=$B31,IF(DATOS_[[AGRUP. CLAS. PROF.]:[AGRUP. CLAS. PROF.]]=$B30,IF(DATOS_[[Check Periodo Ref.]:[Check Periodo Ref.]]="Dentro",IF(DATOS_[[Check Equiparado]:[Check Equiparado]]="Sí",IF(DATOS!BC$5="Sí",(1/DATOS_[[% anualiz]:[% anualiz]]),1)*IF(DATOS!BC$4="Sí",1/DATOS_[[% normaliz]:[% normaliz]],1)*(DATOS_[Conc.Sal.25])))))))),
0)</f>
        <v>0</v>
      </c>
      <c r="AI31" s="119">
        <f t="array" ref="AI31">IFERROR(
(MEDIAN((IF(DATOS_[[Sexo]:[Sexo]]=$B31,IF(DATOS_[[AGRUP. CLAS. PROF.]:[AGRUP. CLAS. PROF.]]=$B30,IF(DATOS_[[Check Periodo Ref.]:[Check Periodo Ref.]]="Dentro",IF(DATOS_[[Check Equiparado]:[Check Equiparado]]="Sí",IF(DATOS!BD$5="Sí",(1/DATOS_[[% anualiz]:[% anualiz]]),1)*IF(DATOS!BD$4="Sí",1/DATOS_[[% normaliz]:[% normaliz]],1)*(DATOS_[Conc.Sal.26])))))))),
0)</f>
        <v>0</v>
      </c>
      <c r="AJ31" s="119">
        <f t="array" ref="AJ31">IFERROR(
(MEDIAN((IF(DATOS_[[Sexo]:[Sexo]]=$B31,IF(DATOS_[[AGRUP. CLAS. PROF.]:[AGRUP. CLAS. PROF.]]=$B30,IF(DATOS_[[Check Periodo Ref.]:[Check Periodo Ref.]]="Dentro",IF(DATOS_[[Check Equiparado]:[Check Equiparado]]="Sí",IF(DATOS!BE$5="Sí",(1/DATOS_[[% anualiz]:[% anualiz]]),1)*IF(DATOS!BE$4="Sí",1/DATOS_[[% normaliz]:[% normaliz]],1)*(DATOS_[Conc.Sal.27])))))))),
0)</f>
        <v>0</v>
      </c>
      <c r="AK31" s="119">
        <f t="array" ref="AK31">IFERROR(
(MEDIAN((IF(DATOS_[[Sexo]:[Sexo]]=$B31,IF(DATOS_[[AGRUP. CLAS. PROF.]:[AGRUP. CLAS. PROF.]]=$B30,IF(DATOS_[[Check Periodo Ref.]:[Check Periodo Ref.]]="Dentro",IF(DATOS_[[Check Equiparado]:[Check Equiparado]]="Sí",IF(DATOS!BF$5="Sí",(1/DATOS_[[% anualiz]:[% anualiz]]),1)*IF(DATOS!BF$4="Sí",1/DATOS_[[% normaliz]:[% normaliz]],1)*(DATOS_[Conc.Sal.28])))))))),
0)</f>
        <v>0</v>
      </c>
      <c r="AL31" s="119">
        <f t="array" ref="AL31">IFERROR(
(MEDIAN((IF(DATOS_[[Sexo]:[Sexo]]=$B31,IF(DATOS_[[AGRUP. CLAS. PROF.]:[AGRUP. CLAS. PROF.]]=$B30,IF(DATOS_[[Check Periodo Ref.]:[Check Periodo Ref.]]="Dentro",IF(DATOS_[[Check Equiparado]:[Check Equiparado]]="Sí",IF(DATOS!BG$5="Sí",(1/DATOS_[[% anualiz]:[% anualiz]]),1)*IF(DATOS!BG$4="Sí",1/DATOS_[[% normaliz]:[% normaliz]],1)*(DATOS_[Conc.Sal.29])))))))),
0)</f>
        <v>0</v>
      </c>
      <c r="AM31" s="119">
        <f t="array" ref="AM31">IFERROR(
(MEDIAN((IF(DATOS_[[Sexo]:[Sexo]]=$B31,IF(DATOS_[[AGRUP. CLAS. PROF.]:[AGRUP. CLAS. PROF.]]=$B30,IF(DATOS_[[Check Periodo Ref.]:[Check Periodo Ref.]]="Dentro",IF(DATOS_[[Check Equiparado]:[Check Equiparado]]="Sí",IF(DATOS!BH$5="Sí",(1/DATOS_[[% anualiz]:[% anualiz]]),1)*IF(DATOS!BH$4="Sí",1/DATOS_[[% normaliz]:[% normaliz]],1)*(DATOS_[Conc.Sal.30])))))))),
0)</f>
        <v>0</v>
      </c>
      <c r="AN31" s="120">
        <f t="array" ref="AN31">IFERROR(
MEDIAN(IF(DATOS_[Sexo]=$B31,IF(DATOS_[[AGRUP. CLAS. PROF.]:[AGRUP. CLAS. PROF.]]=$B30,IF(DATOS_[Check Equiparado]="Sí",IF(DATOS_[Check Periodo Ref.]="Dentro",DATOS_[Tot COMPL.SAL Eq],FALSE))))),
0)</f>
        <v>0</v>
      </c>
      <c r="AO31" s="121">
        <f t="array" ref="AO31">IFERROR(
MEDIAN(IF(DATOS_[Sexo]=$B31,IF(DATOS_[[AGRUP. CLAS. PROF.]:[AGRUP. CLAS. PROF.]]=$B30,IF(DATOS_[Check Equiparado]="Sí",IF(DATOS_[Check Periodo Ref.]="Dentro",DATOS_[TOTAL SALARIO Eq],FALSE))))),
0)</f>
        <v>0</v>
      </c>
      <c r="AP31" s="122">
        <f t="array" ref="AP31">IFERROR(
(MEDIAN((IF(DATOS_[[Sexo]:[Sexo]]=$B31,IF(DATOS_[[AGRUP. CLAS. PROF.]:[AGRUP. CLAS. PROF.]]=$B30,IF(DATOS_[[Check Periodo Ref.]:[Check Periodo Ref.]]="Dentro",IF(DATOS_[[Check Equiparado]:[Check Equiparado]]="Sí",IF(DATOS!BI$5="Sí",(1/DATOS_[[% anualiz]:[% anualiz]]),1)*IF(DATOS!BI$4="Sí",1/DATOS_[[% normaliz]:[% normaliz]],1)*(DATOS_[C.Extra.01])))))))),
0)</f>
        <v>0</v>
      </c>
      <c r="AQ31" s="122">
        <f t="array" ref="AQ31">IFERROR(
(MEDIAN((IF(DATOS_[[Sexo]:[Sexo]]=$B31,IF(DATOS_[[AGRUP. CLAS. PROF.]:[AGRUP. CLAS. PROF.]]=$B30,IF(DATOS_[[Check Periodo Ref.]:[Check Periodo Ref.]]="Dentro",IF(DATOS_[[Check Equiparado]:[Check Equiparado]]="Sí",IF(DATOS!BJ$5="Sí",(1/DATOS_[[% anualiz]:[% anualiz]]),1)*IF(DATOS!BJ$4="Sí",1/DATOS_[[% normaliz]:[% normaliz]],1)*(DATOS_[C.Extra.02])))))))),
0)</f>
        <v>0</v>
      </c>
      <c r="AR31" s="122">
        <f t="array" ref="AR31">IFERROR(
(MEDIAN((IF(DATOS_[[Sexo]:[Sexo]]=$B31,IF(DATOS_[[AGRUP. CLAS. PROF.]:[AGRUP. CLAS. PROF.]]=$B30,IF(DATOS_[[Check Periodo Ref.]:[Check Periodo Ref.]]="Dentro",IF(DATOS_[[Check Equiparado]:[Check Equiparado]]="Sí",IF(DATOS!BK$5="Sí",(1/DATOS_[[% anualiz]:[% anualiz]]),1)*IF(DATOS!BK$4="Sí",1/DATOS_[[% normaliz]:[% normaliz]],1)*(DATOS_[C.Extra.03])))))))),
0)</f>
        <v>0</v>
      </c>
      <c r="AS31" s="122">
        <f t="array" ref="AS31">IFERROR(
(MEDIAN((IF(DATOS_[[Sexo]:[Sexo]]=$B31,IF(DATOS_[[AGRUP. CLAS. PROF.]:[AGRUP. CLAS. PROF.]]=$B30,IF(DATOS_[[Check Periodo Ref.]:[Check Periodo Ref.]]="Dentro",IF(DATOS_[[Check Equiparado]:[Check Equiparado]]="Sí",IF(DATOS!BL$5="Sí",(1/DATOS_[[% anualiz]:[% anualiz]]),1)*IF(DATOS!BL$4="Sí",1/DATOS_[[% normaliz]:[% normaliz]],1)*(DATOS_[C.Extra.04])))))))),
0)</f>
        <v>0</v>
      </c>
      <c r="AT31" s="122">
        <f t="array" ref="AT31">IFERROR(
(MEDIAN((IF(DATOS_[[Sexo]:[Sexo]]=$B31,IF(DATOS_[[AGRUP. CLAS. PROF.]:[AGRUP. CLAS. PROF.]]=$B30,IF(DATOS_[[Check Periodo Ref.]:[Check Periodo Ref.]]="Dentro",IF(DATOS_[[Check Equiparado]:[Check Equiparado]]="Sí",IF(DATOS!BM$5="Sí",(1/DATOS_[[% anualiz]:[% anualiz]]),1)*IF(DATOS!BM$4="Sí",1/DATOS_[[% normaliz]:[% normaliz]],1)*(DATOS_[C.Extra.05])))))))),
0)</f>
        <v>0</v>
      </c>
      <c r="AU31" s="123">
        <f t="array" ref="AU31">IFERROR(
MEDIAN(IF(DATOS_[Sexo]=$B31,IF(DATOS_[[AGRUP. CLAS. PROF.]:[AGRUP. CLAS. PROF.]]=$B30,IF(DATOS_[Check Equiparado]="Sí",IF(DATOS_[Check Periodo Ref.]="Dentro",DATOS_[Tot Extrasalarial Eq],FALSE))))),
0)</f>
        <v>0</v>
      </c>
      <c r="AV31" s="124">
        <f t="array" ref="AV31">IFERROR(
MEDIAN(IF(DATOS_[Sexo]=$B31,IF(DATOS_[[AGRUP. CLAS. PROF.]:[AGRUP. CLAS. PROF.]]=$B30,IF(DATOS_[Check Equiparado]="Sí",IF(DATOS_[Check Periodo Ref.]="Dentro",DATOS_[TOTAL Retrib Eq],FALSE))))),
0)</f>
        <v>0</v>
      </c>
    </row>
    <row r="32" spans="1:48" x14ac:dyDescent="0.3">
      <c r="A32" s="48" t="str">
        <f t="shared" ref="A32" si="26">+A31</f>
        <v>[ocultar]</v>
      </c>
      <c r="B32" s="94" t="s">
        <v>163</v>
      </c>
      <c r="C32" s="40">
        <f t="array" ref="C32">SUM(IF($B32=DATOS_[Sexo],
IF($B30=DATOS_[AGRUP. CLAS. PROF.],
IF("Dentro"=DATOS_[Check Periodo Ref.],
1/(COUNTIFS(DATOS_[Sexo],$B32,DATOS_[AGRUP. CLAS. PROF.],$B30,DATOS_[Check Periodo Ref.],"Dentro",DATOS_[id],DATOS_[id]))))))</f>
        <v>0</v>
      </c>
      <c r="D32" s="41">
        <f>COUNTIFS(DATOS_[AGRUP. CLAS. PROF.],$B30,DATOS_[Sexo],$B32,DATOS_[Check Periodo Ref.],"Dentro")</f>
        <v>0</v>
      </c>
      <c r="E32" s="41">
        <f>COUNTIFS(DATOS_[AGRUP. CLAS. PROF.],$B30,DATOS_[Sexo],$B32,DATOS_[Check Periodo Ref.],"Dentro",DATOS_[Check Nº SC Norm],"Sí")</f>
        <v>0</v>
      </c>
      <c r="F32" s="41">
        <f>COUNTIFS(DATOS_[AGRUP. CLAS. PROF.],$B30,DATOS_[Sexo],$B32,DATOS_[Check Periodo Ref.],"Dentro",DATOS_[Check Nº SC Anualiz],"Sí")</f>
        <v>0</v>
      </c>
      <c r="G32" s="41">
        <f>COUNTIFS(DATOS_[AGRUP. CLAS. PROF.],$B30,DATOS_[Sexo],$B32,DATOS_[Check Periodo Ref.],"Dentro",DATOS_[Check Nº SC Norm y Anualiz],"Sí")</f>
        <v>0</v>
      </c>
      <c r="H32" s="41">
        <f>COUNTIFS(DATOS_[AGRUP. CLAS. PROF.],$B30,DATOS_[Sexo],$B32,DATOS_[Check Periodo Ref.],"Dentro",DATOS_[Check Equiparación],"Sí")</f>
        <v>0</v>
      </c>
      <c r="I32" s="118" cm="1">
        <f t="array" ref="I32">IFERROR(
MEDIAN(IF(DATOS_[Sexo]=$B32,IF(DATOS_[[AGRUP. CLAS. PROF.]:[AGRUP. CLAS. PROF.]]=$B30,IF(DATOS_[Check Equiparado]="Sí",IF(DATOS_[Check Periodo Ref.]="Dentro",DATOS_[SALARIO BASE Eq],FALSE))))),
0)</f>
        <v>0</v>
      </c>
      <c r="J32" s="119">
        <f t="array" ref="J32">IFERROR(
(MEDIAN((IF(DATOS_[[Sexo]:[Sexo]]=$B32,IF(DATOS_[[AGRUP. CLAS. PROF.]:[AGRUP. CLAS. PROF.]]=$B30,IF(DATOS_[[Check Periodo Ref.]:[Check Periodo Ref.]]="Dentro",IF(DATOS_[[Check Equiparado]:[Check Equiparado]]="Sí",IF(DATOS!AE$5="Sí",(1/DATOS_[[% anualiz]:[% anualiz]]),1)*IF(DATOS!AE$4="Sí",1/DATOS_[[% normaliz]:[% normaliz]],1)*(DATOS_[Conc.Sal.01])))))))),
0)</f>
        <v>0</v>
      </c>
      <c r="K32" s="119">
        <f t="array" ref="K32">IFERROR(
(MEDIAN((IF(DATOS_[[Sexo]:[Sexo]]=$B32,IF(DATOS_[[AGRUP. CLAS. PROF.]:[AGRUP. CLAS. PROF.]]=$B30,IF(DATOS_[[Check Periodo Ref.]:[Check Periodo Ref.]]="Dentro",IF(DATOS_[[Check Equiparado]:[Check Equiparado]]="Sí",IF(DATOS!AF$5="Sí",(1/DATOS_[[% anualiz]:[% anualiz]]),1)*IF(DATOS!AF$4="Sí",1/DATOS_[[% normaliz]:[% normaliz]],1)*(DATOS_[Conc.Sal.02])))))))),
0)</f>
        <v>0</v>
      </c>
      <c r="L32" s="119">
        <f t="array" ref="L32">IFERROR(
(MEDIAN((IF(DATOS_[[Sexo]:[Sexo]]=$B32,IF(DATOS_[[AGRUP. CLAS. PROF.]:[AGRUP. CLAS. PROF.]]=$B30,IF(DATOS_[[Check Periodo Ref.]:[Check Periodo Ref.]]="Dentro",IF(DATOS_[[Check Equiparado]:[Check Equiparado]]="Sí",IF(DATOS!AG$5="Sí",(1/DATOS_[[% anualiz]:[% anualiz]]),1)*IF(DATOS!AG$4="Sí",1/DATOS_[[% normaliz]:[% normaliz]],1)*(DATOS_[Conc.Sal.03])))))))),
0)</f>
        <v>0</v>
      </c>
      <c r="M32" s="119">
        <f t="array" ref="M32">IFERROR(
(MEDIAN((IF(DATOS_[[Sexo]:[Sexo]]=$B32,IF(DATOS_[[AGRUP. CLAS. PROF.]:[AGRUP. CLAS. PROF.]]=$B30,IF(DATOS_[[Check Periodo Ref.]:[Check Periodo Ref.]]="Dentro",IF(DATOS_[[Check Equiparado]:[Check Equiparado]]="Sí",IF(DATOS!AH$5="Sí",(1/DATOS_[[% anualiz]:[% anualiz]]),1)*IF(DATOS!AH$4="Sí",1/DATOS_[[% normaliz]:[% normaliz]],1)*(DATOS_[Conc.Sal.04])))))))),
0)</f>
        <v>0</v>
      </c>
      <c r="N32" s="119">
        <f t="array" ref="N32">IFERROR(
(MEDIAN((IF(DATOS_[[Sexo]:[Sexo]]=$B32,IF(DATOS_[[AGRUP. CLAS. PROF.]:[AGRUP. CLAS. PROF.]]=$B30,IF(DATOS_[[Check Periodo Ref.]:[Check Periodo Ref.]]="Dentro",IF(DATOS_[[Check Equiparado]:[Check Equiparado]]="Sí",IF(DATOS!AI$5="Sí",(1/DATOS_[[% anualiz]:[% anualiz]]),1)*IF(DATOS!AI$4="Sí",1/DATOS_[[% normaliz]:[% normaliz]],1)*(DATOS_[Conc.Sal.05])))))))),
0)</f>
        <v>0</v>
      </c>
      <c r="O32" s="119">
        <f t="array" ref="O32">IFERROR(
(MEDIAN((IF(DATOS_[[Sexo]:[Sexo]]=$B32,IF(DATOS_[[AGRUP. CLAS. PROF.]:[AGRUP. CLAS. PROF.]]=$B30,IF(DATOS_[[Check Periodo Ref.]:[Check Periodo Ref.]]="Dentro",IF(DATOS_[[Check Equiparado]:[Check Equiparado]]="Sí",IF(DATOS!AJ$5="Sí",(1/DATOS_[[% anualiz]:[% anualiz]]),1)*IF(DATOS!AJ$4="Sí",1/DATOS_[[% normaliz]:[% normaliz]],1)*(DATOS_[Conc.Sal.06])))))))),
0)</f>
        <v>0</v>
      </c>
      <c r="P32" s="119">
        <f t="array" ref="P32">IFERROR(
(MEDIAN((IF(DATOS_[[Sexo]:[Sexo]]=$B32,IF(DATOS_[[AGRUP. CLAS. PROF.]:[AGRUP. CLAS. PROF.]]=$B30,IF(DATOS_[[Check Periodo Ref.]:[Check Periodo Ref.]]="Dentro",IF(DATOS_[[Check Equiparado]:[Check Equiparado]]="Sí",IF(DATOS!AK$5="Sí",(1/DATOS_[[% anualiz]:[% anualiz]]),1)*IF(DATOS!AK$4="Sí",1/DATOS_[[% normaliz]:[% normaliz]],1)*(DATOS_[Conc.Sal.07])))))))),
0)</f>
        <v>0</v>
      </c>
      <c r="Q32" s="119">
        <f t="array" ref="Q32">IFERROR(
(MEDIAN((IF(DATOS_[[Sexo]:[Sexo]]=$B32,IF(DATOS_[[AGRUP. CLAS. PROF.]:[AGRUP. CLAS. PROF.]]=$B30,IF(DATOS_[[Check Periodo Ref.]:[Check Periodo Ref.]]="Dentro",IF(DATOS_[[Check Equiparado]:[Check Equiparado]]="Sí",IF(DATOS!AL$5="Sí",(1/DATOS_[[% anualiz]:[% anualiz]]),1)*IF(DATOS!AL$4="Sí",1/DATOS_[[% normaliz]:[% normaliz]],1)*(DATOS_[Conc.Sal.08])))))))),
0)</f>
        <v>0</v>
      </c>
      <c r="R32" s="119">
        <f t="array" ref="R32">IFERROR(
(MEDIAN((IF(DATOS_[[Sexo]:[Sexo]]=$B32,IF(DATOS_[[AGRUP. CLAS. PROF.]:[AGRUP. CLAS. PROF.]]=$B30,IF(DATOS_[[Check Periodo Ref.]:[Check Periodo Ref.]]="Dentro",IF(DATOS_[[Check Equiparado]:[Check Equiparado]]="Sí",IF(DATOS!AM$5="Sí",(1/DATOS_[[% anualiz]:[% anualiz]]),1)*IF(DATOS!AM$4="Sí",1/DATOS_[[% normaliz]:[% normaliz]],1)*(DATOS_[Conc.Sal.09])))))))),
0)</f>
        <v>0</v>
      </c>
      <c r="S32" s="119">
        <f t="array" ref="S32">IFERROR(
(MEDIAN((IF(DATOS_[[Sexo]:[Sexo]]=$B32,IF(DATOS_[[AGRUP. CLAS. PROF.]:[AGRUP. CLAS. PROF.]]=$B30,IF(DATOS_[[Check Periodo Ref.]:[Check Periodo Ref.]]="Dentro",IF(DATOS_[[Check Equiparado]:[Check Equiparado]]="Sí",IF(DATOS!AN$5="Sí",(1/DATOS_[[% anualiz]:[% anualiz]]),1)*IF(DATOS!AN$4="Sí",1/DATOS_[[% normaliz]:[% normaliz]],1)*(DATOS_[Conc.Sal.10])))))))),
0)</f>
        <v>0</v>
      </c>
      <c r="T32" s="119">
        <f t="array" ref="T32">IFERROR(
(MEDIAN((IF(DATOS_[[Sexo]:[Sexo]]=$B32,IF(DATOS_[[AGRUP. CLAS. PROF.]:[AGRUP. CLAS. PROF.]]=$B30,IF(DATOS_[[Check Periodo Ref.]:[Check Periodo Ref.]]="Dentro",IF(DATOS_[[Check Equiparado]:[Check Equiparado]]="Sí",IF(DATOS!AO$5="Sí",(1/DATOS_[[% anualiz]:[% anualiz]]),1)*IF(DATOS!AO$4="Sí",1/DATOS_[[% normaliz]:[% normaliz]],1)*(DATOS_[Conc.Sal.11])))))))),
0)</f>
        <v>0</v>
      </c>
      <c r="U32" s="119">
        <f t="array" ref="U32">IFERROR(
(MEDIAN((IF(DATOS_[[Sexo]:[Sexo]]=$B32,IF(DATOS_[[AGRUP. CLAS. PROF.]:[AGRUP. CLAS. PROF.]]=$B30,IF(DATOS_[[Check Periodo Ref.]:[Check Periodo Ref.]]="Dentro",IF(DATOS_[[Check Equiparado]:[Check Equiparado]]="Sí",IF(DATOS!AP$5="Sí",(1/DATOS_[[% anualiz]:[% anualiz]]),1)*IF(DATOS!AP$4="Sí",1/DATOS_[[% normaliz]:[% normaliz]],1)*(DATOS_[Conc.Sal.12])))))))),
0)</f>
        <v>0</v>
      </c>
      <c r="V32" s="119">
        <f t="array" ref="V32">IFERROR(
(MEDIAN((IF(DATOS_[[Sexo]:[Sexo]]=$B32,IF(DATOS_[[AGRUP. CLAS. PROF.]:[AGRUP. CLAS. PROF.]]=$B30,IF(DATOS_[[Check Periodo Ref.]:[Check Periodo Ref.]]="Dentro",IF(DATOS_[[Check Equiparado]:[Check Equiparado]]="Sí",IF(DATOS!AQ$5="Sí",(1/DATOS_[[% anualiz]:[% anualiz]]),1)*IF(DATOS!AQ$4="Sí",1/DATOS_[[% normaliz]:[% normaliz]],1)*(DATOS_[Conc.Sal.13])))))))),
0)</f>
        <v>0</v>
      </c>
      <c r="W32" s="119">
        <f t="array" ref="W32">IFERROR(
(MEDIAN((IF(DATOS_[[Sexo]:[Sexo]]=$B32,IF(DATOS_[[AGRUP. CLAS. PROF.]:[AGRUP. CLAS. PROF.]]=$B30,IF(DATOS_[[Check Periodo Ref.]:[Check Periodo Ref.]]="Dentro",IF(DATOS_[[Check Equiparado]:[Check Equiparado]]="Sí",IF(DATOS!AR$5="Sí",(1/DATOS_[[% anualiz]:[% anualiz]]),1)*IF(DATOS!AR$4="Sí",1/DATOS_[[% normaliz]:[% normaliz]],1)*(DATOS_[Conc.Sal.14])))))))),
0)</f>
        <v>0</v>
      </c>
      <c r="X32" s="119">
        <f t="array" ref="X32">IFERROR(
(MEDIAN((IF(DATOS_[[Sexo]:[Sexo]]=$B32,IF(DATOS_[[AGRUP. CLAS. PROF.]:[AGRUP. CLAS. PROF.]]=$B30,IF(DATOS_[[Check Periodo Ref.]:[Check Periodo Ref.]]="Dentro",IF(DATOS_[[Check Equiparado]:[Check Equiparado]]="Sí",IF(DATOS!AS$5="Sí",(1/DATOS_[[% anualiz]:[% anualiz]]),1)*IF(DATOS!AS$4="Sí",1/DATOS_[[% normaliz]:[% normaliz]],1)*(DATOS_[Conc.Sal.15])))))))),
0)</f>
        <v>0</v>
      </c>
      <c r="Y32" s="119">
        <f t="array" ref="Y32">IFERROR(
(MEDIAN((IF(DATOS_[[Sexo]:[Sexo]]=$B32,IF(DATOS_[[AGRUP. CLAS. PROF.]:[AGRUP. CLAS. PROF.]]=$B30,IF(DATOS_[[Check Periodo Ref.]:[Check Periodo Ref.]]="Dentro",IF(DATOS_[[Check Equiparado]:[Check Equiparado]]="Sí",IF(DATOS!AT$5="Sí",(1/DATOS_[[% anualiz]:[% anualiz]]),1)*IF(DATOS!AT$4="Sí",1/DATOS_[[% normaliz]:[% normaliz]],1)*(DATOS_[Conc.Sal.16])))))))),
0)</f>
        <v>0</v>
      </c>
      <c r="Z32" s="119">
        <f t="array" ref="Z32">IFERROR(
(MEDIAN((IF(DATOS_[[Sexo]:[Sexo]]=$B32,IF(DATOS_[[AGRUP. CLAS. PROF.]:[AGRUP. CLAS. PROF.]]=$B30,IF(DATOS_[[Check Periodo Ref.]:[Check Periodo Ref.]]="Dentro",IF(DATOS_[[Check Equiparado]:[Check Equiparado]]="Sí",IF(DATOS!AU$5="Sí",(1/DATOS_[[% anualiz]:[% anualiz]]),1)*IF(DATOS!AU$4="Sí",1/DATOS_[[% normaliz]:[% normaliz]],1)*(DATOS_[Conc.Sal.17])))))))),
0)</f>
        <v>0</v>
      </c>
      <c r="AA32" s="119">
        <f t="array" ref="AA32">IFERROR(
(MEDIAN((IF(DATOS_[[Sexo]:[Sexo]]=$B32,IF(DATOS_[[AGRUP. CLAS. PROF.]:[AGRUP. CLAS. PROF.]]=$B30,IF(DATOS_[[Check Periodo Ref.]:[Check Periodo Ref.]]="Dentro",IF(DATOS_[[Check Equiparado]:[Check Equiparado]]="Sí",IF(DATOS!AV$5="Sí",(1/DATOS_[[% anualiz]:[% anualiz]]),1)*IF(DATOS!AV$4="Sí",1/DATOS_[[% normaliz]:[% normaliz]],1)*(DATOS_[Conc.Sal.18])))))))),
0)</f>
        <v>0</v>
      </c>
      <c r="AB32" s="119">
        <f t="array" ref="AB32">IFERROR(
(MEDIAN((IF(DATOS_[[Sexo]:[Sexo]]=$B32,IF(DATOS_[[AGRUP. CLAS. PROF.]:[AGRUP. CLAS. PROF.]]=$B30,IF(DATOS_[[Check Periodo Ref.]:[Check Periodo Ref.]]="Dentro",IF(DATOS_[[Check Equiparado]:[Check Equiparado]]="Sí",IF(DATOS!AW$5="Sí",(1/DATOS_[[% anualiz]:[% anualiz]]),1)*IF(DATOS!AW$4="Sí",1/DATOS_[[% normaliz]:[% normaliz]],1)*(DATOS_[Conc.Sal.19])))))))),
0)</f>
        <v>0</v>
      </c>
      <c r="AC32" s="119">
        <f t="array" ref="AC32">IFERROR(
(MEDIAN((IF(DATOS_[[Sexo]:[Sexo]]=$B32,IF(DATOS_[[AGRUP. CLAS. PROF.]:[AGRUP. CLAS. PROF.]]=$B30,IF(DATOS_[[Check Periodo Ref.]:[Check Periodo Ref.]]="Dentro",IF(DATOS_[[Check Equiparado]:[Check Equiparado]]="Sí",IF(DATOS!AX$5="Sí",(1/DATOS_[[% anualiz]:[% anualiz]]),1)*IF(DATOS!AX$4="Sí",1/DATOS_[[% normaliz]:[% normaliz]],1)*(DATOS_[Conc.Sal.20])))))))),
0)</f>
        <v>0</v>
      </c>
      <c r="AD32" s="119">
        <f t="array" ref="AD32">IFERROR(
(MEDIAN((IF(DATOS_[[Sexo]:[Sexo]]=$B32,IF(DATOS_[[AGRUP. CLAS. PROF.]:[AGRUP. CLAS. PROF.]]=$B30,IF(DATOS_[[Check Periodo Ref.]:[Check Periodo Ref.]]="Dentro",IF(DATOS_[[Check Equiparado]:[Check Equiparado]]="Sí",IF(DATOS!AY$5="Sí",(1/DATOS_[[% anualiz]:[% anualiz]]),1)*IF(DATOS!AY$4="Sí",1/DATOS_[[% normaliz]:[% normaliz]],1)*(DATOS_[Conc.Sal.21])))))))),
0)</f>
        <v>0</v>
      </c>
      <c r="AE32" s="119">
        <f t="array" ref="AE32">IFERROR(
(MEDIAN((IF(DATOS_[[Sexo]:[Sexo]]=$B32,IF(DATOS_[[AGRUP. CLAS. PROF.]:[AGRUP. CLAS. PROF.]]=$B30,IF(DATOS_[[Check Periodo Ref.]:[Check Periodo Ref.]]="Dentro",IF(DATOS_[[Check Equiparado]:[Check Equiparado]]="Sí",IF(DATOS!AZ$5="Sí",(1/DATOS_[[% anualiz]:[% anualiz]]),1)*IF(DATOS!AZ$4="Sí",1/DATOS_[[% normaliz]:[% normaliz]],1)*(DATOS_[Conc.Sal.22])))))))),
0)</f>
        <v>0</v>
      </c>
      <c r="AF32" s="119">
        <f t="array" ref="AF32">IFERROR(
(MEDIAN((IF(DATOS_[[Sexo]:[Sexo]]=$B32,IF(DATOS_[[AGRUP. CLAS. PROF.]:[AGRUP. CLAS. PROF.]]=$B30,IF(DATOS_[[Check Periodo Ref.]:[Check Periodo Ref.]]="Dentro",IF(DATOS_[[Check Equiparado]:[Check Equiparado]]="Sí",IF(DATOS!BA$5="Sí",(1/DATOS_[[% anualiz]:[% anualiz]]),1)*IF(DATOS!BA$4="Sí",1/DATOS_[[% normaliz]:[% normaliz]],1)*(DATOS_[Conc.Sal.23])))))))),
0)</f>
        <v>0</v>
      </c>
      <c r="AG32" s="119">
        <f t="array" ref="AG32">IFERROR(
(MEDIAN((IF(DATOS_[[Sexo]:[Sexo]]=$B32,IF(DATOS_[[AGRUP. CLAS. PROF.]:[AGRUP. CLAS. PROF.]]=$B30,IF(DATOS_[[Check Periodo Ref.]:[Check Periodo Ref.]]="Dentro",IF(DATOS_[[Check Equiparado]:[Check Equiparado]]="Sí",IF(DATOS!BB$5="Sí",(1/DATOS_[[% anualiz]:[% anualiz]]),1)*IF(DATOS!BB$4="Sí",1/DATOS_[[% normaliz]:[% normaliz]],1)*(DATOS_[Conc.Sal.24])))))))),
0)</f>
        <v>0</v>
      </c>
      <c r="AH32" s="119">
        <f t="array" ref="AH32">IFERROR(
(MEDIAN((IF(DATOS_[[Sexo]:[Sexo]]=$B32,IF(DATOS_[[AGRUP. CLAS. PROF.]:[AGRUP. CLAS. PROF.]]=$B30,IF(DATOS_[[Check Periodo Ref.]:[Check Periodo Ref.]]="Dentro",IF(DATOS_[[Check Equiparado]:[Check Equiparado]]="Sí",IF(DATOS!BC$5="Sí",(1/DATOS_[[% anualiz]:[% anualiz]]),1)*IF(DATOS!BC$4="Sí",1/DATOS_[[% normaliz]:[% normaliz]],1)*(DATOS_[Conc.Sal.25])))))))),
0)</f>
        <v>0</v>
      </c>
      <c r="AI32" s="119">
        <f t="array" ref="AI32">IFERROR(
(MEDIAN((IF(DATOS_[[Sexo]:[Sexo]]=$B32,IF(DATOS_[[AGRUP. CLAS. PROF.]:[AGRUP. CLAS. PROF.]]=$B30,IF(DATOS_[[Check Periodo Ref.]:[Check Periodo Ref.]]="Dentro",IF(DATOS_[[Check Equiparado]:[Check Equiparado]]="Sí",IF(DATOS!BD$5="Sí",(1/DATOS_[[% anualiz]:[% anualiz]]),1)*IF(DATOS!BD$4="Sí",1/DATOS_[[% normaliz]:[% normaliz]],1)*(DATOS_[Conc.Sal.26])))))))),
0)</f>
        <v>0</v>
      </c>
      <c r="AJ32" s="119">
        <f t="array" ref="AJ32">IFERROR(
(MEDIAN((IF(DATOS_[[Sexo]:[Sexo]]=$B32,IF(DATOS_[[AGRUP. CLAS. PROF.]:[AGRUP. CLAS. PROF.]]=$B30,IF(DATOS_[[Check Periodo Ref.]:[Check Periodo Ref.]]="Dentro",IF(DATOS_[[Check Equiparado]:[Check Equiparado]]="Sí",IF(DATOS!BE$5="Sí",(1/DATOS_[[% anualiz]:[% anualiz]]),1)*IF(DATOS!BE$4="Sí",1/DATOS_[[% normaliz]:[% normaliz]],1)*(DATOS_[Conc.Sal.27])))))))),
0)</f>
        <v>0</v>
      </c>
      <c r="AK32" s="119">
        <f t="array" ref="AK32">IFERROR(
(MEDIAN((IF(DATOS_[[Sexo]:[Sexo]]=$B32,IF(DATOS_[[AGRUP. CLAS. PROF.]:[AGRUP. CLAS. PROF.]]=$B30,IF(DATOS_[[Check Periodo Ref.]:[Check Periodo Ref.]]="Dentro",IF(DATOS_[[Check Equiparado]:[Check Equiparado]]="Sí",IF(DATOS!BF$5="Sí",(1/DATOS_[[% anualiz]:[% anualiz]]),1)*IF(DATOS!BF$4="Sí",1/DATOS_[[% normaliz]:[% normaliz]],1)*(DATOS_[Conc.Sal.28])))))))),
0)</f>
        <v>0</v>
      </c>
      <c r="AL32" s="119">
        <f t="array" ref="AL32">IFERROR(
(MEDIAN((IF(DATOS_[[Sexo]:[Sexo]]=$B32,IF(DATOS_[[AGRUP. CLAS. PROF.]:[AGRUP. CLAS. PROF.]]=$B30,IF(DATOS_[[Check Periodo Ref.]:[Check Periodo Ref.]]="Dentro",IF(DATOS_[[Check Equiparado]:[Check Equiparado]]="Sí",IF(DATOS!BG$5="Sí",(1/DATOS_[[% anualiz]:[% anualiz]]),1)*IF(DATOS!BG$4="Sí",1/DATOS_[[% normaliz]:[% normaliz]],1)*(DATOS_[Conc.Sal.29])))))))),
0)</f>
        <v>0</v>
      </c>
      <c r="AM32" s="119">
        <f t="array" ref="AM32">IFERROR(
(MEDIAN((IF(DATOS_[[Sexo]:[Sexo]]=$B32,IF(DATOS_[[AGRUP. CLAS. PROF.]:[AGRUP. CLAS. PROF.]]=$B30,IF(DATOS_[[Check Periodo Ref.]:[Check Periodo Ref.]]="Dentro",IF(DATOS_[[Check Equiparado]:[Check Equiparado]]="Sí",IF(DATOS!BH$5="Sí",(1/DATOS_[[% anualiz]:[% anualiz]]),1)*IF(DATOS!BH$4="Sí",1/DATOS_[[% normaliz]:[% normaliz]],1)*(DATOS_[Conc.Sal.30])))))))),
0)</f>
        <v>0</v>
      </c>
      <c r="AN32" s="120">
        <f t="array" ref="AN32">IFERROR(
MEDIAN(IF(DATOS_[Sexo]=$B32,IF(DATOS_[[AGRUP. CLAS. PROF.]:[AGRUP. CLAS. PROF.]]=$B30,IF(DATOS_[Check Equiparado]="Sí",IF(DATOS_[Check Periodo Ref.]="Dentro",DATOS_[Tot COMPL.SAL Eq],FALSE))))),
0)</f>
        <v>0</v>
      </c>
      <c r="AO32" s="121">
        <f t="array" ref="AO32">IFERROR(
MEDIAN(IF(DATOS_[Sexo]=$B32,IF(DATOS_[[AGRUP. CLAS. PROF.]:[AGRUP. CLAS. PROF.]]=$B30,IF(DATOS_[Check Equiparado]="Sí",IF(DATOS_[Check Periodo Ref.]="Dentro",DATOS_[TOTAL SALARIO Eq],FALSE))))),
0)</f>
        <v>0</v>
      </c>
      <c r="AP32" s="122">
        <f t="array" ref="AP32">IFERROR(
(MEDIAN((IF(DATOS_[[Sexo]:[Sexo]]=$B32,IF(DATOS_[[AGRUP. CLAS. PROF.]:[AGRUP. CLAS. PROF.]]=$B30,IF(DATOS_[[Check Periodo Ref.]:[Check Periodo Ref.]]="Dentro",IF(DATOS_[[Check Equiparado]:[Check Equiparado]]="Sí",IF(DATOS!BI$5="Sí",(1/DATOS_[[% anualiz]:[% anualiz]]),1)*IF(DATOS!BI$4="Sí",1/DATOS_[[% normaliz]:[% normaliz]],1)*(DATOS_[C.Extra.01])))))))),
0)</f>
        <v>0</v>
      </c>
      <c r="AQ32" s="122">
        <f t="array" ref="AQ32">IFERROR(
(MEDIAN((IF(DATOS_[[Sexo]:[Sexo]]=$B32,IF(DATOS_[[AGRUP. CLAS. PROF.]:[AGRUP. CLAS. PROF.]]=$B30,IF(DATOS_[[Check Periodo Ref.]:[Check Periodo Ref.]]="Dentro",IF(DATOS_[[Check Equiparado]:[Check Equiparado]]="Sí",IF(DATOS!BJ$5="Sí",(1/DATOS_[[% anualiz]:[% anualiz]]),1)*IF(DATOS!BJ$4="Sí",1/DATOS_[[% normaliz]:[% normaliz]],1)*(DATOS_[C.Extra.02])))))))),
0)</f>
        <v>0</v>
      </c>
      <c r="AR32" s="122">
        <f t="array" ref="AR32">IFERROR(
(MEDIAN((IF(DATOS_[[Sexo]:[Sexo]]=$B32,IF(DATOS_[[AGRUP. CLAS. PROF.]:[AGRUP. CLAS. PROF.]]=$B30,IF(DATOS_[[Check Periodo Ref.]:[Check Periodo Ref.]]="Dentro",IF(DATOS_[[Check Equiparado]:[Check Equiparado]]="Sí",IF(DATOS!BK$5="Sí",(1/DATOS_[[% anualiz]:[% anualiz]]),1)*IF(DATOS!BK$4="Sí",1/DATOS_[[% normaliz]:[% normaliz]],1)*(DATOS_[C.Extra.03])))))))),
0)</f>
        <v>0</v>
      </c>
      <c r="AS32" s="122">
        <f t="array" ref="AS32">IFERROR(
(MEDIAN((IF(DATOS_[[Sexo]:[Sexo]]=$B32,IF(DATOS_[[AGRUP. CLAS. PROF.]:[AGRUP. CLAS. PROF.]]=$B30,IF(DATOS_[[Check Periodo Ref.]:[Check Periodo Ref.]]="Dentro",IF(DATOS_[[Check Equiparado]:[Check Equiparado]]="Sí",IF(DATOS!BL$5="Sí",(1/DATOS_[[% anualiz]:[% anualiz]]),1)*IF(DATOS!BL$4="Sí",1/DATOS_[[% normaliz]:[% normaliz]],1)*(DATOS_[C.Extra.04])))))))),
0)</f>
        <v>0</v>
      </c>
      <c r="AT32" s="122">
        <f t="array" ref="AT32">IFERROR(
(MEDIAN((IF(DATOS_[[Sexo]:[Sexo]]=$B32,IF(DATOS_[[AGRUP. CLAS. PROF.]:[AGRUP. CLAS. PROF.]]=$B30,IF(DATOS_[[Check Periodo Ref.]:[Check Periodo Ref.]]="Dentro",IF(DATOS_[[Check Equiparado]:[Check Equiparado]]="Sí",IF(DATOS!BM$5="Sí",(1/DATOS_[[% anualiz]:[% anualiz]]),1)*IF(DATOS!BM$4="Sí",1/DATOS_[[% normaliz]:[% normaliz]],1)*(DATOS_[C.Extra.05])))))))),
0)</f>
        <v>0</v>
      </c>
      <c r="AU32" s="123">
        <f t="array" ref="AU32">IFERROR(
MEDIAN(IF(DATOS_[Sexo]=$B32,IF(DATOS_[[AGRUP. CLAS. PROF.]:[AGRUP. CLAS. PROF.]]=$B30,IF(DATOS_[Check Equiparado]="Sí",IF(DATOS_[Check Periodo Ref.]="Dentro",DATOS_[Tot Extrasalarial Eq],FALSE))))),
0)</f>
        <v>0</v>
      </c>
      <c r="AV32" s="124">
        <f t="array" ref="AV32">IFERROR(
MEDIAN(IF(DATOS_[Sexo]=$B32,IF(DATOS_[[AGRUP. CLAS. PROF.]:[AGRUP. CLAS. PROF.]]=$B30,IF(DATOS_[Check Equiparado]="Sí",IF(DATOS_[Check Periodo Ref.]="Dentro",DATOS_[TOTAL Retrib Eq],FALSE))))),
0)</f>
        <v>0</v>
      </c>
    </row>
    <row r="33" spans="1:48" ht="17.25" thickBot="1" x14ac:dyDescent="0.35">
      <c r="A33" s="48" t="str">
        <f t="shared" ref="A33" si="27">+A34</f>
        <v>[ocultar]</v>
      </c>
      <c r="B33" s="98" t="s">
        <v>313</v>
      </c>
      <c r="C33" s="117"/>
      <c r="D33" s="47"/>
      <c r="E33" s="47"/>
      <c r="F33" s="47"/>
      <c r="G33" s="47"/>
      <c r="H33" s="47"/>
      <c r="I33" s="127" t="str">
        <f t="shared" ref="I33:AV33" si="28">IFERROR((I34-I35)/I34,"")</f>
        <v/>
      </c>
      <c r="J33" s="131" t="str">
        <f t="shared" si="28"/>
        <v/>
      </c>
      <c r="K33" s="131" t="str">
        <f t="shared" si="28"/>
        <v/>
      </c>
      <c r="L33" s="131" t="str">
        <f t="shared" si="28"/>
        <v/>
      </c>
      <c r="M33" s="131" t="str">
        <f t="shared" si="28"/>
        <v/>
      </c>
      <c r="N33" s="131" t="str">
        <f t="shared" si="28"/>
        <v/>
      </c>
      <c r="O33" s="131" t="str">
        <f t="shared" si="28"/>
        <v/>
      </c>
      <c r="P33" s="131" t="str">
        <f t="shared" si="28"/>
        <v/>
      </c>
      <c r="Q33" s="131" t="str">
        <f t="shared" si="28"/>
        <v/>
      </c>
      <c r="R33" s="131" t="str">
        <f t="shared" si="28"/>
        <v/>
      </c>
      <c r="S33" s="131" t="str">
        <f t="shared" si="28"/>
        <v/>
      </c>
      <c r="T33" s="131" t="str">
        <f t="shared" si="28"/>
        <v/>
      </c>
      <c r="U33" s="131" t="str">
        <f t="shared" si="28"/>
        <v/>
      </c>
      <c r="V33" s="131" t="str">
        <f t="shared" si="28"/>
        <v/>
      </c>
      <c r="W33" s="131" t="str">
        <f t="shared" si="28"/>
        <v/>
      </c>
      <c r="X33" s="131" t="str">
        <f t="shared" si="28"/>
        <v/>
      </c>
      <c r="Y33" s="131" t="str">
        <f t="shared" si="28"/>
        <v/>
      </c>
      <c r="Z33" s="130" t="str">
        <f t="shared" si="28"/>
        <v/>
      </c>
      <c r="AA33" s="130" t="str">
        <f t="shared" si="28"/>
        <v/>
      </c>
      <c r="AB33" s="130" t="str">
        <f t="shared" si="28"/>
        <v/>
      </c>
      <c r="AC33" s="130" t="str">
        <f t="shared" si="28"/>
        <v/>
      </c>
      <c r="AD33" s="130" t="str">
        <f t="shared" si="28"/>
        <v/>
      </c>
      <c r="AE33" s="130" t="str">
        <f t="shared" si="28"/>
        <v/>
      </c>
      <c r="AF33" s="130" t="str">
        <f t="shared" si="28"/>
        <v/>
      </c>
      <c r="AG33" s="130" t="str">
        <f t="shared" si="28"/>
        <v/>
      </c>
      <c r="AH33" s="130" t="str">
        <f t="shared" si="28"/>
        <v/>
      </c>
      <c r="AI33" s="130" t="str">
        <f t="shared" si="28"/>
        <v/>
      </c>
      <c r="AJ33" s="130" t="str">
        <f t="shared" si="28"/>
        <v/>
      </c>
      <c r="AK33" s="130" t="str">
        <f t="shared" si="28"/>
        <v/>
      </c>
      <c r="AL33" s="130" t="str">
        <f t="shared" si="28"/>
        <v/>
      </c>
      <c r="AM33" s="130" t="str">
        <f t="shared" si="28"/>
        <v/>
      </c>
      <c r="AN33" s="132" t="str">
        <f t="shared" si="28"/>
        <v/>
      </c>
      <c r="AO33" s="136" t="str">
        <f t="shared" si="28"/>
        <v/>
      </c>
      <c r="AP33" s="133" t="str">
        <f t="shared" si="28"/>
        <v/>
      </c>
      <c r="AQ33" s="133" t="str">
        <f t="shared" si="28"/>
        <v/>
      </c>
      <c r="AR33" s="133" t="str">
        <f t="shared" si="28"/>
        <v/>
      </c>
      <c r="AS33" s="133" t="str">
        <f t="shared" si="28"/>
        <v/>
      </c>
      <c r="AT33" s="133" t="str">
        <f t="shared" si="28"/>
        <v/>
      </c>
      <c r="AU33" s="134" t="str">
        <f t="shared" si="28"/>
        <v/>
      </c>
      <c r="AV33" s="135" t="str">
        <f t="shared" si="28"/>
        <v/>
      </c>
    </row>
    <row r="34" spans="1:48" x14ac:dyDescent="0.3">
      <c r="A34" s="48" t="str">
        <f t="shared" ref="A34" si="29">+IF(C34+C35=0,"[ocultar]","")</f>
        <v>[ocultar]</v>
      </c>
      <c r="B34" s="94" t="s">
        <v>162</v>
      </c>
      <c r="C34" s="40">
        <f t="array" ref="C34">SUM(IF($B34=DATOS_[Sexo],
IF($B33=DATOS_[AGRUP. CLAS. PROF.],
IF("Dentro"=DATOS_[Check Periodo Ref.],
1/(COUNTIFS(DATOS_[Sexo],$B34,DATOS_[AGRUP. CLAS. PROF.],$B33,DATOS_[Check Periodo Ref.],"Dentro",DATOS_[id],DATOS_[id]))))))</f>
        <v>0</v>
      </c>
      <c r="D34" s="41">
        <f>COUNTIFS(DATOS_[AGRUP. CLAS. PROF.],$B33,DATOS_[Sexo],$B34,DATOS_[Check Periodo Ref.],"Dentro")</f>
        <v>0</v>
      </c>
      <c r="E34" s="41">
        <f>COUNTIFS(DATOS_[AGRUP. CLAS. PROF.],$B33,DATOS_[Sexo],$B34,DATOS_[Check Periodo Ref.],"Dentro",DATOS_[Check Nº SC Norm],"Sí")</f>
        <v>0</v>
      </c>
      <c r="F34" s="41">
        <f>COUNTIFS(DATOS_[AGRUP. CLAS. PROF.],$B33,DATOS_[Sexo],$B34,DATOS_[Check Periodo Ref.],"Dentro",DATOS_[Check Nº SC Anualiz],"Sí")</f>
        <v>0</v>
      </c>
      <c r="G34" s="41">
        <f>COUNTIFS(DATOS_[AGRUP. CLAS. PROF.],$B33,DATOS_[Sexo],$B34,DATOS_[Check Periodo Ref.],"Dentro",DATOS_[Check Nº SC Norm y Anualiz],"Sí")</f>
        <v>0</v>
      </c>
      <c r="H34" s="41">
        <f>COUNTIFS(DATOS_[AGRUP. CLAS. PROF.],$B33,DATOS_[Sexo],$B34,DATOS_[Check Periodo Ref.],"Dentro",DATOS_[Check Equiparación],"Sí")</f>
        <v>0</v>
      </c>
      <c r="I34" s="118">
        <f t="array" ref="I34">IFERROR(
MEDIAN(IF(DATOS_[Sexo]=$B34,IF(DATOS_[[AGRUP. CLAS. PROF.]:[AGRUP. CLAS. PROF.]]=$B33,IF(DATOS_[Check Equiparado]="Sí",IF(DATOS_[Check Periodo Ref.]="Dentro",DATOS_[SALARIO BASE Eq],FALSE))))),
0)</f>
        <v>0</v>
      </c>
      <c r="J34" s="119">
        <f t="array" ref="J34">IFERROR(
(MEDIAN((IF(DATOS_[[Sexo]:[Sexo]]=$B34,IF(DATOS_[[AGRUP. CLAS. PROF.]:[AGRUP. CLAS. PROF.]]=$B33,IF(DATOS_[[Check Periodo Ref.]:[Check Periodo Ref.]]="Dentro",IF(DATOS_[[Check Equiparado]:[Check Equiparado]]="Sí",IF(DATOS!AE$5="Sí",(1/DATOS_[[% anualiz]:[% anualiz]]),1)*IF(DATOS!AE$4="Sí",1/DATOS_[[% normaliz]:[% normaliz]],1)*(DATOS_[Conc.Sal.01])))))))),
0)</f>
        <v>0</v>
      </c>
      <c r="K34" s="119">
        <f t="array" ref="K34">IFERROR(
(MEDIAN((IF(DATOS_[[Sexo]:[Sexo]]=$B34,IF(DATOS_[[AGRUP. CLAS. PROF.]:[AGRUP. CLAS. PROF.]]=$B33,IF(DATOS_[[Check Periodo Ref.]:[Check Periodo Ref.]]="Dentro",IF(DATOS_[[Check Equiparado]:[Check Equiparado]]="Sí",IF(DATOS!AF$5="Sí",(1/DATOS_[[% anualiz]:[% anualiz]]),1)*IF(DATOS!AF$4="Sí",1/DATOS_[[% normaliz]:[% normaliz]],1)*(DATOS_[Conc.Sal.02])))))))),
0)</f>
        <v>0</v>
      </c>
      <c r="L34" s="119">
        <f t="array" ref="L34">IFERROR(
(MEDIAN((IF(DATOS_[[Sexo]:[Sexo]]=$B34,IF(DATOS_[[AGRUP. CLAS. PROF.]:[AGRUP. CLAS. PROF.]]=$B33,IF(DATOS_[[Check Periodo Ref.]:[Check Periodo Ref.]]="Dentro",IF(DATOS_[[Check Equiparado]:[Check Equiparado]]="Sí",IF(DATOS!AG$5="Sí",(1/DATOS_[[% anualiz]:[% anualiz]]),1)*IF(DATOS!AG$4="Sí",1/DATOS_[[% normaliz]:[% normaliz]],1)*(DATOS_[Conc.Sal.03])))))))),
0)</f>
        <v>0</v>
      </c>
      <c r="M34" s="119">
        <f t="array" ref="M34">IFERROR(
(MEDIAN((IF(DATOS_[[Sexo]:[Sexo]]=$B34,IF(DATOS_[[AGRUP. CLAS. PROF.]:[AGRUP. CLAS. PROF.]]=$B33,IF(DATOS_[[Check Periodo Ref.]:[Check Periodo Ref.]]="Dentro",IF(DATOS_[[Check Equiparado]:[Check Equiparado]]="Sí",IF(DATOS!AH$5="Sí",(1/DATOS_[[% anualiz]:[% anualiz]]),1)*IF(DATOS!AH$4="Sí",1/DATOS_[[% normaliz]:[% normaliz]],1)*(DATOS_[Conc.Sal.04])))))))),
0)</f>
        <v>0</v>
      </c>
      <c r="N34" s="119">
        <f t="array" ref="N34">IFERROR(
(MEDIAN((IF(DATOS_[[Sexo]:[Sexo]]=$B34,IF(DATOS_[[AGRUP. CLAS. PROF.]:[AGRUP. CLAS. PROF.]]=$B33,IF(DATOS_[[Check Periodo Ref.]:[Check Periodo Ref.]]="Dentro",IF(DATOS_[[Check Equiparado]:[Check Equiparado]]="Sí",IF(DATOS!AI$5="Sí",(1/DATOS_[[% anualiz]:[% anualiz]]),1)*IF(DATOS!AI$4="Sí",1/DATOS_[[% normaliz]:[% normaliz]],1)*(DATOS_[Conc.Sal.05])))))))),
0)</f>
        <v>0</v>
      </c>
      <c r="O34" s="119">
        <f t="array" ref="O34">IFERROR(
(MEDIAN((IF(DATOS_[[Sexo]:[Sexo]]=$B34,IF(DATOS_[[AGRUP. CLAS. PROF.]:[AGRUP. CLAS. PROF.]]=$B33,IF(DATOS_[[Check Periodo Ref.]:[Check Periodo Ref.]]="Dentro",IF(DATOS_[[Check Equiparado]:[Check Equiparado]]="Sí",IF(DATOS!AJ$5="Sí",(1/DATOS_[[% anualiz]:[% anualiz]]),1)*IF(DATOS!AJ$4="Sí",1/DATOS_[[% normaliz]:[% normaliz]],1)*(DATOS_[Conc.Sal.06])))))))),
0)</f>
        <v>0</v>
      </c>
      <c r="P34" s="119">
        <f t="array" ref="P34">IFERROR(
(MEDIAN((IF(DATOS_[[Sexo]:[Sexo]]=$B34,IF(DATOS_[[AGRUP. CLAS. PROF.]:[AGRUP. CLAS. PROF.]]=$B33,IF(DATOS_[[Check Periodo Ref.]:[Check Periodo Ref.]]="Dentro",IF(DATOS_[[Check Equiparado]:[Check Equiparado]]="Sí",IF(DATOS!AK$5="Sí",(1/DATOS_[[% anualiz]:[% anualiz]]),1)*IF(DATOS!AK$4="Sí",1/DATOS_[[% normaliz]:[% normaliz]],1)*(DATOS_[Conc.Sal.07])))))))),
0)</f>
        <v>0</v>
      </c>
      <c r="Q34" s="119">
        <f t="array" ref="Q34">IFERROR(
(MEDIAN((IF(DATOS_[[Sexo]:[Sexo]]=$B34,IF(DATOS_[[AGRUP. CLAS. PROF.]:[AGRUP. CLAS. PROF.]]=$B33,IF(DATOS_[[Check Periodo Ref.]:[Check Periodo Ref.]]="Dentro",IF(DATOS_[[Check Equiparado]:[Check Equiparado]]="Sí",IF(DATOS!AL$5="Sí",(1/DATOS_[[% anualiz]:[% anualiz]]),1)*IF(DATOS!AL$4="Sí",1/DATOS_[[% normaliz]:[% normaliz]],1)*(DATOS_[Conc.Sal.08])))))))),
0)</f>
        <v>0</v>
      </c>
      <c r="R34" s="119">
        <f t="array" ref="R34">IFERROR(
(MEDIAN((IF(DATOS_[[Sexo]:[Sexo]]=$B34,IF(DATOS_[[AGRUP. CLAS. PROF.]:[AGRUP. CLAS. PROF.]]=$B33,IF(DATOS_[[Check Periodo Ref.]:[Check Periodo Ref.]]="Dentro",IF(DATOS_[[Check Equiparado]:[Check Equiparado]]="Sí",IF(DATOS!AM$5="Sí",(1/DATOS_[[% anualiz]:[% anualiz]]),1)*IF(DATOS!AM$4="Sí",1/DATOS_[[% normaliz]:[% normaliz]],1)*(DATOS_[Conc.Sal.09])))))))),
0)</f>
        <v>0</v>
      </c>
      <c r="S34" s="119">
        <f t="array" ref="S34">IFERROR(
(MEDIAN((IF(DATOS_[[Sexo]:[Sexo]]=$B34,IF(DATOS_[[AGRUP. CLAS. PROF.]:[AGRUP. CLAS. PROF.]]=$B33,IF(DATOS_[[Check Periodo Ref.]:[Check Periodo Ref.]]="Dentro",IF(DATOS_[[Check Equiparado]:[Check Equiparado]]="Sí",IF(DATOS!AN$5="Sí",(1/DATOS_[[% anualiz]:[% anualiz]]),1)*IF(DATOS!AN$4="Sí",1/DATOS_[[% normaliz]:[% normaliz]],1)*(DATOS_[Conc.Sal.10])))))))),
0)</f>
        <v>0</v>
      </c>
      <c r="T34" s="119">
        <f t="array" ref="T34">IFERROR(
(MEDIAN((IF(DATOS_[[Sexo]:[Sexo]]=$B34,IF(DATOS_[[AGRUP. CLAS. PROF.]:[AGRUP. CLAS. PROF.]]=$B33,IF(DATOS_[[Check Periodo Ref.]:[Check Periodo Ref.]]="Dentro",IF(DATOS_[[Check Equiparado]:[Check Equiparado]]="Sí",IF(DATOS!AO$5="Sí",(1/DATOS_[[% anualiz]:[% anualiz]]),1)*IF(DATOS!AO$4="Sí",1/DATOS_[[% normaliz]:[% normaliz]],1)*(DATOS_[Conc.Sal.11])))))))),
0)</f>
        <v>0</v>
      </c>
      <c r="U34" s="119">
        <f t="array" ref="U34">IFERROR(
(MEDIAN((IF(DATOS_[[Sexo]:[Sexo]]=$B34,IF(DATOS_[[AGRUP. CLAS. PROF.]:[AGRUP. CLAS. PROF.]]=$B33,IF(DATOS_[[Check Periodo Ref.]:[Check Periodo Ref.]]="Dentro",IF(DATOS_[[Check Equiparado]:[Check Equiparado]]="Sí",IF(DATOS!AP$5="Sí",(1/DATOS_[[% anualiz]:[% anualiz]]),1)*IF(DATOS!AP$4="Sí",1/DATOS_[[% normaliz]:[% normaliz]],1)*(DATOS_[Conc.Sal.12])))))))),
0)</f>
        <v>0</v>
      </c>
      <c r="V34" s="119">
        <f t="array" ref="V34">IFERROR(
(MEDIAN((IF(DATOS_[[Sexo]:[Sexo]]=$B34,IF(DATOS_[[AGRUP. CLAS. PROF.]:[AGRUP. CLAS. PROF.]]=$B33,IF(DATOS_[[Check Periodo Ref.]:[Check Periodo Ref.]]="Dentro",IF(DATOS_[[Check Equiparado]:[Check Equiparado]]="Sí",IF(DATOS!AQ$5="Sí",(1/DATOS_[[% anualiz]:[% anualiz]]),1)*IF(DATOS!AQ$4="Sí",1/DATOS_[[% normaliz]:[% normaliz]],1)*(DATOS_[Conc.Sal.13])))))))),
0)</f>
        <v>0</v>
      </c>
      <c r="W34" s="119">
        <f t="array" ref="W34">IFERROR(
(MEDIAN((IF(DATOS_[[Sexo]:[Sexo]]=$B34,IF(DATOS_[[AGRUP. CLAS. PROF.]:[AGRUP. CLAS. PROF.]]=$B33,IF(DATOS_[[Check Periodo Ref.]:[Check Periodo Ref.]]="Dentro",IF(DATOS_[[Check Equiparado]:[Check Equiparado]]="Sí",IF(DATOS!AR$5="Sí",(1/DATOS_[[% anualiz]:[% anualiz]]),1)*IF(DATOS!AR$4="Sí",1/DATOS_[[% normaliz]:[% normaliz]],1)*(DATOS_[Conc.Sal.14])))))))),
0)</f>
        <v>0</v>
      </c>
      <c r="X34" s="119">
        <f t="array" ref="X34">IFERROR(
(MEDIAN((IF(DATOS_[[Sexo]:[Sexo]]=$B34,IF(DATOS_[[AGRUP. CLAS. PROF.]:[AGRUP. CLAS. PROF.]]=$B33,IF(DATOS_[[Check Periodo Ref.]:[Check Periodo Ref.]]="Dentro",IF(DATOS_[[Check Equiparado]:[Check Equiparado]]="Sí",IF(DATOS!AS$5="Sí",(1/DATOS_[[% anualiz]:[% anualiz]]),1)*IF(DATOS!AS$4="Sí",1/DATOS_[[% normaliz]:[% normaliz]],1)*(DATOS_[Conc.Sal.15])))))))),
0)</f>
        <v>0</v>
      </c>
      <c r="Y34" s="119">
        <f t="array" ref="Y34">IFERROR(
(MEDIAN((IF(DATOS_[[Sexo]:[Sexo]]=$B34,IF(DATOS_[[AGRUP. CLAS. PROF.]:[AGRUP. CLAS. PROF.]]=$B33,IF(DATOS_[[Check Periodo Ref.]:[Check Periodo Ref.]]="Dentro",IF(DATOS_[[Check Equiparado]:[Check Equiparado]]="Sí",IF(DATOS!AT$5="Sí",(1/DATOS_[[% anualiz]:[% anualiz]]),1)*IF(DATOS!AT$4="Sí",1/DATOS_[[% normaliz]:[% normaliz]],1)*(DATOS_[Conc.Sal.16])))))))),
0)</f>
        <v>0</v>
      </c>
      <c r="Z34" s="119">
        <f t="array" ref="Z34">IFERROR(
(MEDIAN((IF(DATOS_[[Sexo]:[Sexo]]=$B34,IF(DATOS_[[AGRUP. CLAS. PROF.]:[AGRUP. CLAS. PROF.]]=$B33,IF(DATOS_[[Check Periodo Ref.]:[Check Periodo Ref.]]="Dentro",IF(DATOS_[[Check Equiparado]:[Check Equiparado]]="Sí",IF(DATOS!AU$5="Sí",(1/DATOS_[[% anualiz]:[% anualiz]]),1)*IF(DATOS!AU$4="Sí",1/DATOS_[[% normaliz]:[% normaliz]],1)*(DATOS_[Conc.Sal.17])))))))),
0)</f>
        <v>0</v>
      </c>
      <c r="AA34" s="119">
        <f t="array" ref="AA34">IFERROR(
(MEDIAN((IF(DATOS_[[Sexo]:[Sexo]]=$B34,IF(DATOS_[[AGRUP. CLAS. PROF.]:[AGRUP. CLAS. PROF.]]=$B33,IF(DATOS_[[Check Periodo Ref.]:[Check Periodo Ref.]]="Dentro",IF(DATOS_[[Check Equiparado]:[Check Equiparado]]="Sí",IF(DATOS!AV$5="Sí",(1/DATOS_[[% anualiz]:[% anualiz]]),1)*IF(DATOS!AV$4="Sí",1/DATOS_[[% normaliz]:[% normaliz]],1)*(DATOS_[Conc.Sal.18])))))))),
0)</f>
        <v>0</v>
      </c>
      <c r="AB34" s="119">
        <f t="array" ref="AB34">IFERROR(
(MEDIAN((IF(DATOS_[[Sexo]:[Sexo]]=$B34,IF(DATOS_[[AGRUP. CLAS. PROF.]:[AGRUP. CLAS. PROF.]]=$B33,IF(DATOS_[[Check Periodo Ref.]:[Check Periodo Ref.]]="Dentro",IF(DATOS_[[Check Equiparado]:[Check Equiparado]]="Sí",IF(DATOS!AW$5="Sí",(1/DATOS_[[% anualiz]:[% anualiz]]),1)*IF(DATOS!AW$4="Sí",1/DATOS_[[% normaliz]:[% normaliz]],1)*(DATOS_[Conc.Sal.19])))))))),
0)</f>
        <v>0</v>
      </c>
      <c r="AC34" s="119">
        <f t="array" ref="AC34">IFERROR(
(MEDIAN((IF(DATOS_[[Sexo]:[Sexo]]=$B34,IF(DATOS_[[AGRUP. CLAS. PROF.]:[AGRUP. CLAS. PROF.]]=$B33,IF(DATOS_[[Check Periodo Ref.]:[Check Periodo Ref.]]="Dentro",IF(DATOS_[[Check Equiparado]:[Check Equiparado]]="Sí",IF(DATOS!AX$5="Sí",(1/DATOS_[[% anualiz]:[% anualiz]]),1)*IF(DATOS!AX$4="Sí",1/DATOS_[[% normaliz]:[% normaliz]],1)*(DATOS_[Conc.Sal.20])))))))),
0)</f>
        <v>0</v>
      </c>
      <c r="AD34" s="119">
        <f t="array" ref="AD34">IFERROR(
(MEDIAN((IF(DATOS_[[Sexo]:[Sexo]]=$B34,IF(DATOS_[[AGRUP. CLAS. PROF.]:[AGRUP. CLAS. PROF.]]=$B33,IF(DATOS_[[Check Periodo Ref.]:[Check Periodo Ref.]]="Dentro",IF(DATOS_[[Check Equiparado]:[Check Equiparado]]="Sí",IF(DATOS!AY$5="Sí",(1/DATOS_[[% anualiz]:[% anualiz]]),1)*IF(DATOS!AY$4="Sí",1/DATOS_[[% normaliz]:[% normaliz]],1)*(DATOS_[Conc.Sal.21])))))))),
0)</f>
        <v>0</v>
      </c>
      <c r="AE34" s="119">
        <f t="array" ref="AE34">IFERROR(
(MEDIAN((IF(DATOS_[[Sexo]:[Sexo]]=$B34,IF(DATOS_[[AGRUP. CLAS. PROF.]:[AGRUP. CLAS. PROF.]]=$B33,IF(DATOS_[[Check Periodo Ref.]:[Check Periodo Ref.]]="Dentro",IF(DATOS_[[Check Equiparado]:[Check Equiparado]]="Sí",IF(DATOS!AZ$5="Sí",(1/DATOS_[[% anualiz]:[% anualiz]]),1)*IF(DATOS!AZ$4="Sí",1/DATOS_[[% normaliz]:[% normaliz]],1)*(DATOS_[Conc.Sal.22])))))))),
0)</f>
        <v>0</v>
      </c>
      <c r="AF34" s="119">
        <f t="array" ref="AF34">IFERROR(
(MEDIAN((IF(DATOS_[[Sexo]:[Sexo]]=$B34,IF(DATOS_[[AGRUP. CLAS. PROF.]:[AGRUP. CLAS. PROF.]]=$B33,IF(DATOS_[[Check Periodo Ref.]:[Check Periodo Ref.]]="Dentro",IF(DATOS_[[Check Equiparado]:[Check Equiparado]]="Sí",IF(DATOS!BA$5="Sí",(1/DATOS_[[% anualiz]:[% anualiz]]),1)*IF(DATOS!BA$4="Sí",1/DATOS_[[% normaliz]:[% normaliz]],1)*(DATOS_[Conc.Sal.23])))))))),
0)</f>
        <v>0</v>
      </c>
      <c r="AG34" s="119">
        <f t="array" ref="AG34">IFERROR(
(MEDIAN((IF(DATOS_[[Sexo]:[Sexo]]=$B34,IF(DATOS_[[AGRUP. CLAS. PROF.]:[AGRUP. CLAS. PROF.]]=$B33,IF(DATOS_[[Check Periodo Ref.]:[Check Periodo Ref.]]="Dentro",IF(DATOS_[[Check Equiparado]:[Check Equiparado]]="Sí",IF(DATOS!BB$5="Sí",(1/DATOS_[[% anualiz]:[% anualiz]]),1)*IF(DATOS!BB$4="Sí",1/DATOS_[[% normaliz]:[% normaliz]],1)*(DATOS_[Conc.Sal.24])))))))),
0)</f>
        <v>0</v>
      </c>
      <c r="AH34" s="119">
        <f t="array" ref="AH34">IFERROR(
(MEDIAN((IF(DATOS_[[Sexo]:[Sexo]]=$B34,IF(DATOS_[[AGRUP. CLAS. PROF.]:[AGRUP. CLAS. PROF.]]=$B33,IF(DATOS_[[Check Periodo Ref.]:[Check Periodo Ref.]]="Dentro",IF(DATOS_[[Check Equiparado]:[Check Equiparado]]="Sí",IF(DATOS!BC$5="Sí",(1/DATOS_[[% anualiz]:[% anualiz]]),1)*IF(DATOS!BC$4="Sí",1/DATOS_[[% normaliz]:[% normaliz]],1)*(DATOS_[Conc.Sal.25])))))))),
0)</f>
        <v>0</v>
      </c>
      <c r="AI34" s="119">
        <f t="array" ref="AI34">IFERROR(
(MEDIAN((IF(DATOS_[[Sexo]:[Sexo]]=$B34,IF(DATOS_[[AGRUP. CLAS. PROF.]:[AGRUP. CLAS. PROF.]]=$B33,IF(DATOS_[[Check Periodo Ref.]:[Check Periodo Ref.]]="Dentro",IF(DATOS_[[Check Equiparado]:[Check Equiparado]]="Sí",IF(DATOS!BD$5="Sí",(1/DATOS_[[% anualiz]:[% anualiz]]),1)*IF(DATOS!BD$4="Sí",1/DATOS_[[% normaliz]:[% normaliz]],1)*(DATOS_[Conc.Sal.26])))))))),
0)</f>
        <v>0</v>
      </c>
      <c r="AJ34" s="119">
        <f t="array" ref="AJ34">IFERROR(
(MEDIAN((IF(DATOS_[[Sexo]:[Sexo]]=$B34,IF(DATOS_[[AGRUP. CLAS. PROF.]:[AGRUP. CLAS. PROF.]]=$B33,IF(DATOS_[[Check Periodo Ref.]:[Check Periodo Ref.]]="Dentro",IF(DATOS_[[Check Equiparado]:[Check Equiparado]]="Sí",IF(DATOS!BE$5="Sí",(1/DATOS_[[% anualiz]:[% anualiz]]),1)*IF(DATOS!BE$4="Sí",1/DATOS_[[% normaliz]:[% normaliz]],1)*(DATOS_[Conc.Sal.27])))))))),
0)</f>
        <v>0</v>
      </c>
      <c r="AK34" s="119">
        <f t="array" ref="AK34">IFERROR(
(MEDIAN((IF(DATOS_[[Sexo]:[Sexo]]=$B34,IF(DATOS_[[AGRUP. CLAS. PROF.]:[AGRUP. CLAS. PROF.]]=$B33,IF(DATOS_[[Check Periodo Ref.]:[Check Periodo Ref.]]="Dentro",IF(DATOS_[[Check Equiparado]:[Check Equiparado]]="Sí",IF(DATOS!BF$5="Sí",(1/DATOS_[[% anualiz]:[% anualiz]]),1)*IF(DATOS!BF$4="Sí",1/DATOS_[[% normaliz]:[% normaliz]],1)*(DATOS_[Conc.Sal.28])))))))),
0)</f>
        <v>0</v>
      </c>
      <c r="AL34" s="119">
        <f t="array" ref="AL34">IFERROR(
(MEDIAN((IF(DATOS_[[Sexo]:[Sexo]]=$B34,IF(DATOS_[[AGRUP. CLAS. PROF.]:[AGRUP. CLAS. PROF.]]=$B33,IF(DATOS_[[Check Periodo Ref.]:[Check Periodo Ref.]]="Dentro",IF(DATOS_[[Check Equiparado]:[Check Equiparado]]="Sí",IF(DATOS!BG$5="Sí",(1/DATOS_[[% anualiz]:[% anualiz]]),1)*IF(DATOS!BG$4="Sí",1/DATOS_[[% normaliz]:[% normaliz]],1)*(DATOS_[Conc.Sal.29])))))))),
0)</f>
        <v>0</v>
      </c>
      <c r="AM34" s="119">
        <f t="array" ref="AM34">IFERROR(
(MEDIAN((IF(DATOS_[[Sexo]:[Sexo]]=$B34,IF(DATOS_[[AGRUP. CLAS. PROF.]:[AGRUP. CLAS. PROF.]]=$B33,IF(DATOS_[[Check Periodo Ref.]:[Check Periodo Ref.]]="Dentro",IF(DATOS_[[Check Equiparado]:[Check Equiparado]]="Sí",IF(DATOS!BH$5="Sí",(1/DATOS_[[% anualiz]:[% anualiz]]),1)*IF(DATOS!BH$4="Sí",1/DATOS_[[% normaliz]:[% normaliz]],1)*(DATOS_[Conc.Sal.30])))))))),
0)</f>
        <v>0</v>
      </c>
      <c r="AN34" s="120">
        <f t="array" ref="AN34">IFERROR(
MEDIAN(IF(DATOS_[Sexo]=$B34,IF(DATOS_[[AGRUP. CLAS. PROF.]:[AGRUP. CLAS. PROF.]]=$B33,IF(DATOS_[Check Equiparado]="Sí",IF(DATOS_[Check Periodo Ref.]="Dentro",DATOS_[Tot COMPL.SAL Eq],FALSE))))),
0)</f>
        <v>0</v>
      </c>
      <c r="AO34" s="121">
        <f t="array" ref="AO34">IFERROR(
MEDIAN(IF(DATOS_[Sexo]=$B34,IF(DATOS_[[AGRUP. CLAS. PROF.]:[AGRUP. CLAS. PROF.]]=$B33,IF(DATOS_[Check Equiparado]="Sí",IF(DATOS_[Check Periodo Ref.]="Dentro",DATOS_[TOTAL SALARIO Eq],FALSE))))),
0)</f>
        <v>0</v>
      </c>
      <c r="AP34" s="122">
        <f t="array" ref="AP34">IFERROR(
(MEDIAN((IF(DATOS_[[Sexo]:[Sexo]]=$B34,IF(DATOS_[[AGRUP. CLAS. PROF.]:[AGRUP. CLAS. PROF.]]=$B33,IF(DATOS_[[Check Periodo Ref.]:[Check Periodo Ref.]]="Dentro",IF(DATOS_[[Check Equiparado]:[Check Equiparado]]="Sí",IF(DATOS!BI$5="Sí",(1/DATOS_[[% anualiz]:[% anualiz]]),1)*IF(DATOS!BI$4="Sí",1/DATOS_[[% normaliz]:[% normaliz]],1)*(DATOS_[C.Extra.01])))))))),
0)</f>
        <v>0</v>
      </c>
      <c r="AQ34" s="122">
        <f t="array" ref="AQ34">IFERROR(
(MEDIAN((IF(DATOS_[[Sexo]:[Sexo]]=$B34,IF(DATOS_[[AGRUP. CLAS. PROF.]:[AGRUP. CLAS. PROF.]]=$B33,IF(DATOS_[[Check Periodo Ref.]:[Check Periodo Ref.]]="Dentro",IF(DATOS_[[Check Equiparado]:[Check Equiparado]]="Sí",IF(DATOS!BJ$5="Sí",(1/DATOS_[[% anualiz]:[% anualiz]]),1)*IF(DATOS!BJ$4="Sí",1/DATOS_[[% normaliz]:[% normaliz]],1)*(DATOS_[C.Extra.02])))))))),
0)</f>
        <v>0</v>
      </c>
      <c r="AR34" s="122">
        <f t="array" ref="AR34">IFERROR(
(MEDIAN((IF(DATOS_[[Sexo]:[Sexo]]=$B34,IF(DATOS_[[AGRUP. CLAS. PROF.]:[AGRUP. CLAS. PROF.]]=$B33,IF(DATOS_[[Check Periodo Ref.]:[Check Periodo Ref.]]="Dentro",IF(DATOS_[[Check Equiparado]:[Check Equiparado]]="Sí",IF(DATOS!BK$5="Sí",(1/DATOS_[[% anualiz]:[% anualiz]]),1)*IF(DATOS!BK$4="Sí",1/DATOS_[[% normaliz]:[% normaliz]],1)*(DATOS_[C.Extra.03])))))))),
0)</f>
        <v>0</v>
      </c>
      <c r="AS34" s="122">
        <f t="array" ref="AS34">IFERROR(
(MEDIAN((IF(DATOS_[[Sexo]:[Sexo]]=$B34,IF(DATOS_[[AGRUP. CLAS. PROF.]:[AGRUP. CLAS. PROF.]]=$B33,IF(DATOS_[[Check Periodo Ref.]:[Check Periodo Ref.]]="Dentro",IF(DATOS_[[Check Equiparado]:[Check Equiparado]]="Sí",IF(DATOS!BL$5="Sí",(1/DATOS_[[% anualiz]:[% anualiz]]),1)*IF(DATOS!BL$4="Sí",1/DATOS_[[% normaliz]:[% normaliz]],1)*(DATOS_[C.Extra.04])))))))),
0)</f>
        <v>0</v>
      </c>
      <c r="AT34" s="122">
        <f t="array" ref="AT34">IFERROR(
(MEDIAN((IF(DATOS_[[Sexo]:[Sexo]]=$B34,IF(DATOS_[[AGRUP. CLAS. PROF.]:[AGRUP. CLAS. PROF.]]=$B33,IF(DATOS_[[Check Periodo Ref.]:[Check Periodo Ref.]]="Dentro",IF(DATOS_[[Check Equiparado]:[Check Equiparado]]="Sí",IF(DATOS!BM$5="Sí",(1/DATOS_[[% anualiz]:[% anualiz]]),1)*IF(DATOS!BM$4="Sí",1/DATOS_[[% normaliz]:[% normaliz]],1)*(DATOS_[C.Extra.05])))))))),
0)</f>
        <v>0</v>
      </c>
      <c r="AU34" s="123">
        <f t="array" ref="AU34">IFERROR(
MEDIAN(IF(DATOS_[Sexo]=$B34,IF(DATOS_[[AGRUP. CLAS. PROF.]:[AGRUP. CLAS. PROF.]]=$B33,IF(DATOS_[Check Equiparado]="Sí",IF(DATOS_[Check Periodo Ref.]="Dentro",DATOS_[Tot Extrasalarial Eq],FALSE))))),
0)</f>
        <v>0</v>
      </c>
      <c r="AV34" s="124">
        <f t="array" ref="AV34">IFERROR(
MEDIAN(IF(DATOS_[Sexo]=$B34,IF(DATOS_[[AGRUP. CLAS. PROF.]:[AGRUP. CLAS. PROF.]]=$B33,IF(DATOS_[Check Equiparado]="Sí",IF(DATOS_[Check Periodo Ref.]="Dentro",DATOS_[TOTAL Retrib Eq],FALSE))))),
0)</f>
        <v>0</v>
      </c>
    </row>
    <row r="35" spans="1:48" x14ac:dyDescent="0.3">
      <c r="A35" s="48" t="str">
        <f t="shared" ref="A35" si="30">+A34</f>
        <v>[ocultar]</v>
      </c>
      <c r="B35" s="94" t="s">
        <v>163</v>
      </c>
      <c r="C35" s="40">
        <f t="array" ref="C35">SUM(IF($B35=DATOS_[Sexo],
IF($B33=DATOS_[AGRUP. CLAS. PROF.],
IF("Dentro"=DATOS_[Check Periodo Ref.],
1/(COUNTIFS(DATOS_[Sexo],$B35,DATOS_[AGRUP. CLAS. PROF.],$B33,DATOS_[Check Periodo Ref.],"Dentro",DATOS_[id],DATOS_[id]))))))</f>
        <v>0</v>
      </c>
      <c r="D35" s="41">
        <f>COUNTIFS(DATOS_[AGRUP. CLAS. PROF.],$B33,DATOS_[Sexo],$B35,DATOS_[Check Periodo Ref.],"Dentro")</f>
        <v>0</v>
      </c>
      <c r="E35" s="41">
        <f>COUNTIFS(DATOS_[AGRUP. CLAS. PROF.],$B33,DATOS_[Sexo],$B35,DATOS_[Check Periodo Ref.],"Dentro",DATOS_[Check Nº SC Norm],"Sí")</f>
        <v>0</v>
      </c>
      <c r="F35" s="41">
        <f>COUNTIFS(DATOS_[AGRUP. CLAS. PROF.],$B33,DATOS_[Sexo],$B35,DATOS_[Check Periodo Ref.],"Dentro",DATOS_[Check Nº SC Anualiz],"Sí")</f>
        <v>0</v>
      </c>
      <c r="G35" s="41">
        <f>COUNTIFS(DATOS_[AGRUP. CLAS. PROF.],$B33,DATOS_[Sexo],$B35,DATOS_[Check Periodo Ref.],"Dentro",DATOS_[Check Nº SC Norm y Anualiz],"Sí")</f>
        <v>0</v>
      </c>
      <c r="H35" s="41">
        <f>COUNTIFS(DATOS_[AGRUP. CLAS. PROF.],$B33,DATOS_[Sexo],$B35,DATOS_[Check Periodo Ref.],"Dentro",DATOS_[Check Equiparación],"Sí")</f>
        <v>0</v>
      </c>
      <c r="I35" s="118" cm="1">
        <f t="array" ref="I35">IFERROR(
MEDIAN(IF(DATOS_[Sexo]=$B35,IF(DATOS_[[AGRUP. CLAS. PROF.]:[AGRUP. CLAS. PROF.]]=$B33,IF(DATOS_[Check Equiparado]="Sí",IF(DATOS_[Check Periodo Ref.]="Dentro",DATOS_[SALARIO BASE Eq],FALSE))))),
0)</f>
        <v>0</v>
      </c>
      <c r="J35" s="119">
        <f t="array" ref="J35">IFERROR(
(MEDIAN((IF(DATOS_[[Sexo]:[Sexo]]=$B35,IF(DATOS_[[AGRUP. CLAS. PROF.]:[AGRUP. CLAS. PROF.]]=$B33,IF(DATOS_[[Check Periodo Ref.]:[Check Periodo Ref.]]="Dentro",IF(DATOS_[[Check Equiparado]:[Check Equiparado]]="Sí",IF(DATOS!AE$5="Sí",(1/DATOS_[[% anualiz]:[% anualiz]]),1)*IF(DATOS!AE$4="Sí",1/DATOS_[[% normaliz]:[% normaliz]],1)*(DATOS_[Conc.Sal.01])))))))),
0)</f>
        <v>0</v>
      </c>
      <c r="K35" s="119">
        <f t="array" ref="K35">IFERROR(
(MEDIAN((IF(DATOS_[[Sexo]:[Sexo]]=$B35,IF(DATOS_[[AGRUP. CLAS. PROF.]:[AGRUP. CLAS. PROF.]]=$B33,IF(DATOS_[[Check Periodo Ref.]:[Check Periodo Ref.]]="Dentro",IF(DATOS_[[Check Equiparado]:[Check Equiparado]]="Sí",IF(DATOS!AF$5="Sí",(1/DATOS_[[% anualiz]:[% anualiz]]),1)*IF(DATOS!AF$4="Sí",1/DATOS_[[% normaliz]:[% normaliz]],1)*(DATOS_[Conc.Sal.02])))))))),
0)</f>
        <v>0</v>
      </c>
      <c r="L35" s="119">
        <f t="array" ref="L35">IFERROR(
(MEDIAN((IF(DATOS_[[Sexo]:[Sexo]]=$B35,IF(DATOS_[[AGRUP. CLAS. PROF.]:[AGRUP. CLAS. PROF.]]=$B33,IF(DATOS_[[Check Periodo Ref.]:[Check Periodo Ref.]]="Dentro",IF(DATOS_[[Check Equiparado]:[Check Equiparado]]="Sí",IF(DATOS!AG$5="Sí",(1/DATOS_[[% anualiz]:[% anualiz]]),1)*IF(DATOS!AG$4="Sí",1/DATOS_[[% normaliz]:[% normaliz]],1)*(DATOS_[Conc.Sal.03])))))))),
0)</f>
        <v>0</v>
      </c>
      <c r="M35" s="119">
        <f t="array" ref="M35">IFERROR(
(MEDIAN((IF(DATOS_[[Sexo]:[Sexo]]=$B35,IF(DATOS_[[AGRUP. CLAS. PROF.]:[AGRUP. CLAS. PROF.]]=$B33,IF(DATOS_[[Check Periodo Ref.]:[Check Periodo Ref.]]="Dentro",IF(DATOS_[[Check Equiparado]:[Check Equiparado]]="Sí",IF(DATOS!AH$5="Sí",(1/DATOS_[[% anualiz]:[% anualiz]]),1)*IF(DATOS!AH$4="Sí",1/DATOS_[[% normaliz]:[% normaliz]],1)*(DATOS_[Conc.Sal.04])))))))),
0)</f>
        <v>0</v>
      </c>
      <c r="N35" s="119">
        <f t="array" ref="N35">IFERROR(
(MEDIAN((IF(DATOS_[[Sexo]:[Sexo]]=$B35,IF(DATOS_[[AGRUP. CLAS. PROF.]:[AGRUP. CLAS. PROF.]]=$B33,IF(DATOS_[[Check Periodo Ref.]:[Check Periodo Ref.]]="Dentro",IF(DATOS_[[Check Equiparado]:[Check Equiparado]]="Sí",IF(DATOS!AI$5="Sí",(1/DATOS_[[% anualiz]:[% anualiz]]),1)*IF(DATOS!AI$4="Sí",1/DATOS_[[% normaliz]:[% normaliz]],1)*(DATOS_[Conc.Sal.05])))))))),
0)</f>
        <v>0</v>
      </c>
      <c r="O35" s="119">
        <f t="array" ref="O35">IFERROR(
(MEDIAN((IF(DATOS_[[Sexo]:[Sexo]]=$B35,IF(DATOS_[[AGRUP. CLAS. PROF.]:[AGRUP. CLAS. PROF.]]=$B33,IF(DATOS_[[Check Periodo Ref.]:[Check Periodo Ref.]]="Dentro",IF(DATOS_[[Check Equiparado]:[Check Equiparado]]="Sí",IF(DATOS!AJ$5="Sí",(1/DATOS_[[% anualiz]:[% anualiz]]),1)*IF(DATOS!AJ$4="Sí",1/DATOS_[[% normaliz]:[% normaliz]],1)*(DATOS_[Conc.Sal.06])))))))),
0)</f>
        <v>0</v>
      </c>
      <c r="P35" s="119">
        <f t="array" ref="P35">IFERROR(
(MEDIAN((IF(DATOS_[[Sexo]:[Sexo]]=$B35,IF(DATOS_[[AGRUP. CLAS. PROF.]:[AGRUP. CLAS. PROF.]]=$B33,IF(DATOS_[[Check Periodo Ref.]:[Check Periodo Ref.]]="Dentro",IF(DATOS_[[Check Equiparado]:[Check Equiparado]]="Sí",IF(DATOS!AK$5="Sí",(1/DATOS_[[% anualiz]:[% anualiz]]),1)*IF(DATOS!AK$4="Sí",1/DATOS_[[% normaliz]:[% normaliz]],1)*(DATOS_[Conc.Sal.07])))))))),
0)</f>
        <v>0</v>
      </c>
      <c r="Q35" s="119">
        <f t="array" ref="Q35">IFERROR(
(MEDIAN((IF(DATOS_[[Sexo]:[Sexo]]=$B35,IF(DATOS_[[AGRUP. CLAS. PROF.]:[AGRUP. CLAS. PROF.]]=$B33,IF(DATOS_[[Check Periodo Ref.]:[Check Periodo Ref.]]="Dentro",IF(DATOS_[[Check Equiparado]:[Check Equiparado]]="Sí",IF(DATOS!AL$5="Sí",(1/DATOS_[[% anualiz]:[% anualiz]]),1)*IF(DATOS!AL$4="Sí",1/DATOS_[[% normaliz]:[% normaliz]],1)*(DATOS_[Conc.Sal.08])))))))),
0)</f>
        <v>0</v>
      </c>
      <c r="R35" s="119">
        <f t="array" ref="R35">IFERROR(
(MEDIAN((IF(DATOS_[[Sexo]:[Sexo]]=$B35,IF(DATOS_[[AGRUP. CLAS. PROF.]:[AGRUP. CLAS. PROF.]]=$B33,IF(DATOS_[[Check Periodo Ref.]:[Check Periodo Ref.]]="Dentro",IF(DATOS_[[Check Equiparado]:[Check Equiparado]]="Sí",IF(DATOS!AM$5="Sí",(1/DATOS_[[% anualiz]:[% anualiz]]),1)*IF(DATOS!AM$4="Sí",1/DATOS_[[% normaliz]:[% normaliz]],1)*(DATOS_[Conc.Sal.09])))))))),
0)</f>
        <v>0</v>
      </c>
      <c r="S35" s="119">
        <f t="array" ref="S35">IFERROR(
(MEDIAN((IF(DATOS_[[Sexo]:[Sexo]]=$B35,IF(DATOS_[[AGRUP. CLAS. PROF.]:[AGRUP. CLAS. PROF.]]=$B33,IF(DATOS_[[Check Periodo Ref.]:[Check Periodo Ref.]]="Dentro",IF(DATOS_[[Check Equiparado]:[Check Equiparado]]="Sí",IF(DATOS!AN$5="Sí",(1/DATOS_[[% anualiz]:[% anualiz]]),1)*IF(DATOS!AN$4="Sí",1/DATOS_[[% normaliz]:[% normaliz]],1)*(DATOS_[Conc.Sal.10])))))))),
0)</f>
        <v>0</v>
      </c>
      <c r="T35" s="119">
        <f t="array" ref="T35">IFERROR(
(MEDIAN((IF(DATOS_[[Sexo]:[Sexo]]=$B35,IF(DATOS_[[AGRUP. CLAS. PROF.]:[AGRUP. CLAS. PROF.]]=$B33,IF(DATOS_[[Check Periodo Ref.]:[Check Periodo Ref.]]="Dentro",IF(DATOS_[[Check Equiparado]:[Check Equiparado]]="Sí",IF(DATOS!AO$5="Sí",(1/DATOS_[[% anualiz]:[% anualiz]]),1)*IF(DATOS!AO$4="Sí",1/DATOS_[[% normaliz]:[% normaliz]],1)*(DATOS_[Conc.Sal.11])))))))),
0)</f>
        <v>0</v>
      </c>
      <c r="U35" s="119">
        <f t="array" ref="U35">IFERROR(
(MEDIAN((IF(DATOS_[[Sexo]:[Sexo]]=$B35,IF(DATOS_[[AGRUP. CLAS. PROF.]:[AGRUP. CLAS. PROF.]]=$B33,IF(DATOS_[[Check Periodo Ref.]:[Check Periodo Ref.]]="Dentro",IF(DATOS_[[Check Equiparado]:[Check Equiparado]]="Sí",IF(DATOS!AP$5="Sí",(1/DATOS_[[% anualiz]:[% anualiz]]),1)*IF(DATOS!AP$4="Sí",1/DATOS_[[% normaliz]:[% normaliz]],1)*(DATOS_[Conc.Sal.12])))))))),
0)</f>
        <v>0</v>
      </c>
      <c r="V35" s="119">
        <f t="array" ref="V35">IFERROR(
(MEDIAN((IF(DATOS_[[Sexo]:[Sexo]]=$B35,IF(DATOS_[[AGRUP. CLAS. PROF.]:[AGRUP. CLAS. PROF.]]=$B33,IF(DATOS_[[Check Periodo Ref.]:[Check Periodo Ref.]]="Dentro",IF(DATOS_[[Check Equiparado]:[Check Equiparado]]="Sí",IF(DATOS!AQ$5="Sí",(1/DATOS_[[% anualiz]:[% anualiz]]),1)*IF(DATOS!AQ$4="Sí",1/DATOS_[[% normaliz]:[% normaliz]],1)*(DATOS_[Conc.Sal.13])))))))),
0)</f>
        <v>0</v>
      </c>
      <c r="W35" s="119">
        <f t="array" ref="W35">IFERROR(
(MEDIAN((IF(DATOS_[[Sexo]:[Sexo]]=$B35,IF(DATOS_[[AGRUP. CLAS. PROF.]:[AGRUP. CLAS. PROF.]]=$B33,IF(DATOS_[[Check Periodo Ref.]:[Check Periodo Ref.]]="Dentro",IF(DATOS_[[Check Equiparado]:[Check Equiparado]]="Sí",IF(DATOS!AR$5="Sí",(1/DATOS_[[% anualiz]:[% anualiz]]),1)*IF(DATOS!AR$4="Sí",1/DATOS_[[% normaliz]:[% normaliz]],1)*(DATOS_[Conc.Sal.14])))))))),
0)</f>
        <v>0</v>
      </c>
      <c r="X35" s="119">
        <f t="array" ref="X35">IFERROR(
(MEDIAN((IF(DATOS_[[Sexo]:[Sexo]]=$B35,IF(DATOS_[[AGRUP. CLAS. PROF.]:[AGRUP. CLAS. PROF.]]=$B33,IF(DATOS_[[Check Periodo Ref.]:[Check Periodo Ref.]]="Dentro",IF(DATOS_[[Check Equiparado]:[Check Equiparado]]="Sí",IF(DATOS!AS$5="Sí",(1/DATOS_[[% anualiz]:[% anualiz]]),1)*IF(DATOS!AS$4="Sí",1/DATOS_[[% normaliz]:[% normaliz]],1)*(DATOS_[Conc.Sal.15])))))))),
0)</f>
        <v>0</v>
      </c>
      <c r="Y35" s="119">
        <f t="array" ref="Y35">IFERROR(
(MEDIAN((IF(DATOS_[[Sexo]:[Sexo]]=$B35,IF(DATOS_[[AGRUP. CLAS. PROF.]:[AGRUP. CLAS. PROF.]]=$B33,IF(DATOS_[[Check Periodo Ref.]:[Check Periodo Ref.]]="Dentro",IF(DATOS_[[Check Equiparado]:[Check Equiparado]]="Sí",IF(DATOS!AT$5="Sí",(1/DATOS_[[% anualiz]:[% anualiz]]),1)*IF(DATOS!AT$4="Sí",1/DATOS_[[% normaliz]:[% normaliz]],1)*(DATOS_[Conc.Sal.16])))))))),
0)</f>
        <v>0</v>
      </c>
      <c r="Z35" s="119">
        <f t="array" ref="Z35">IFERROR(
(MEDIAN((IF(DATOS_[[Sexo]:[Sexo]]=$B35,IF(DATOS_[[AGRUP. CLAS. PROF.]:[AGRUP. CLAS. PROF.]]=$B33,IF(DATOS_[[Check Periodo Ref.]:[Check Periodo Ref.]]="Dentro",IF(DATOS_[[Check Equiparado]:[Check Equiparado]]="Sí",IF(DATOS!AU$5="Sí",(1/DATOS_[[% anualiz]:[% anualiz]]),1)*IF(DATOS!AU$4="Sí",1/DATOS_[[% normaliz]:[% normaliz]],1)*(DATOS_[Conc.Sal.17])))))))),
0)</f>
        <v>0</v>
      </c>
      <c r="AA35" s="119">
        <f t="array" ref="AA35">IFERROR(
(MEDIAN((IF(DATOS_[[Sexo]:[Sexo]]=$B35,IF(DATOS_[[AGRUP. CLAS. PROF.]:[AGRUP. CLAS. PROF.]]=$B33,IF(DATOS_[[Check Periodo Ref.]:[Check Periodo Ref.]]="Dentro",IF(DATOS_[[Check Equiparado]:[Check Equiparado]]="Sí",IF(DATOS!AV$5="Sí",(1/DATOS_[[% anualiz]:[% anualiz]]),1)*IF(DATOS!AV$4="Sí",1/DATOS_[[% normaliz]:[% normaliz]],1)*(DATOS_[Conc.Sal.18])))))))),
0)</f>
        <v>0</v>
      </c>
      <c r="AB35" s="119">
        <f t="array" ref="AB35">IFERROR(
(MEDIAN((IF(DATOS_[[Sexo]:[Sexo]]=$B35,IF(DATOS_[[AGRUP. CLAS. PROF.]:[AGRUP. CLAS. PROF.]]=$B33,IF(DATOS_[[Check Periodo Ref.]:[Check Periodo Ref.]]="Dentro",IF(DATOS_[[Check Equiparado]:[Check Equiparado]]="Sí",IF(DATOS!AW$5="Sí",(1/DATOS_[[% anualiz]:[% anualiz]]),1)*IF(DATOS!AW$4="Sí",1/DATOS_[[% normaliz]:[% normaliz]],1)*(DATOS_[Conc.Sal.19])))))))),
0)</f>
        <v>0</v>
      </c>
      <c r="AC35" s="119">
        <f t="array" ref="AC35">IFERROR(
(MEDIAN((IF(DATOS_[[Sexo]:[Sexo]]=$B35,IF(DATOS_[[AGRUP. CLAS. PROF.]:[AGRUP. CLAS. PROF.]]=$B33,IF(DATOS_[[Check Periodo Ref.]:[Check Periodo Ref.]]="Dentro",IF(DATOS_[[Check Equiparado]:[Check Equiparado]]="Sí",IF(DATOS!AX$5="Sí",(1/DATOS_[[% anualiz]:[% anualiz]]),1)*IF(DATOS!AX$4="Sí",1/DATOS_[[% normaliz]:[% normaliz]],1)*(DATOS_[Conc.Sal.20])))))))),
0)</f>
        <v>0</v>
      </c>
      <c r="AD35" s="119">
        <f t="array" ref="AD35">IFERROR(
(MEDIAN((IF(DATOS_[[Sexo]:[Sexo]]=$B35,IF(DATOS_[[AGRUP. CLAS. PROF.]:[AGRUP. CLAS. PROF.]]=$B33,IF(DATOS_[[Check Periodo Ref.]:[Check Periodo Ref.]]="Dentro",IF(DATOS_[[Check Equiparado]:[Check Equiparado]]="Sí",IF(DATOS!AY$5="Sí",(1/DATOS_[[% anualiz]:[% anualiz]]),1)*IF(DATOS!AY$4="Sí",1/DATOS_[[% normaliz]:[% normaliz]],1)*(DATOS_[Conc.Sal.21])))))))),
0)</f>
        <v>0</v>
      </c>
      <c r="AE35" s="119">
        <f t="array" ref="AE35">IFERROR(
(MEDIAN((IF(DATOS_[[Sexo]:[Sexo]]=$B35,IF(DATOS_[[AGRUP. CLAS. PROF.]:[AGRUP. CLAS. PROF.]]=$B33,IF(DATOS_[[Check Periodo Ref.]:[Check Periodo Ref.]]="Dentro",IF(DATOS_[[Check Equiparado]:[Check Equiparado]]="Sí",IF(DATOS!AZ$5="Sí",(1/DATOS_[[% anualiz]:[% anualiz]]),1)*IF(DATOS!AZ$4="Sí",1/DATOS_[[% normaliz]:[% normaliz]],1)*(DATOS_[Conc.Sal.22])))))))),
0)</f>
        <v>0</v>
      </c>
      <c r="AF35" s="119">
        <f t="array" ref="AF35">IFERROR(
(MEDIAN((IF(DATOS_[[Sexo]:[Sexo]]=$B35,IF(DATOS_[[AGRUP. CLAS. PROF.]:[AGRUP. CLAS. PROF.]]=$B33,IF(DATOS_[[Check Periodo Ref.]:[Check Periodo Ref.]]="Dentro",IF(DATOS_[[Check Equiparado]:[Check Equiparado]]="Sí",IF(DATOS!BA$5="Sí",(1/DATOS_[[% anualiz]:[% anualiz]]),1)*IF(DATOS!BA$4="Sí",1/DATOS_[[% normaliz]:[% normaliz]],1)*(DATOS_[Conc.Sal.23])))))))),
0)</f>
        <v>0</v>
      </c>
      <c r="AG35" s="119">
        <f t="array" ref="AG35">IFERROR(
(MEDIAN((IF(DATOS_[[Sexo]:[Sexo]]=$B35,IF(DATOS_[[AGRUP. CLAS. PROF.]:[AGRUP. CLAS. PROF.]]=$B33,IF(DATOS_[[Check Periodo Ref.]:[Check Periodo Ref.]]="Dentro",IF(DATOS_[[Check Equiparado]:[Check Equiparado]]="Sí",IF(DATOS!BB$5="Sí",(1/DATOS_[[% anualiz]:[% anualiz]]),1)*IF(DATOS!BB$4="Sí",1/DATOS_[[% normaliz]:[% normaliz]],1)*(DATOS_[Conc.Sal.24])))))))),
0)</f>
        <v>0</v>
      </c>
      <c r="AH35" s="119">
        <f t="array" ref="AH35">IFERROR(
(MEDIAN((IF(DATOS_[[Sexo]:[Sexo]]=$B35,IF(DATOS_[[AGRUP. CLAS. PROF.]:[AGRUP. CLAS. PROF.]]=$B33,IF(DATOS_[[Check Periodo Ref.]:[Check Periodo Ref.]]="Dentro",IF(DATOS_[[Check Equiparado]:[Check Equiparado]]="Sí",IF(DATOS!BC$5="Sí",(1/DATOS_[[% anualiz]:[% anualiz]]),1)*IF(DATOS!BC$4="Sí",1/DATOS_[[% normaliz]:[% normaliz]],1)*(DATOS_[Conc.Sal.25])))))))),
0)</f>
        <v>0</v>
      </c>
      <c r="AI35" s="119">
        <f t="array" ref="AI35">IFERROR(
(MEDIAN((IF(DATOS_[[Sexo]:[Sexo]]=$B35,IF(DATOS_[[AGRUP. CLAS. PROF.]:[AGRUP. CLAS. PROF.]]=$B33,IF(DATOS_[[Check Periodo Ref.]:[Check Periodo Ref.]]="Dentro",IF(DATOS_[[Check Equiparado]:[Check Equiparado]]="Sí",IF(DATOS!BD$5="Sí",(1/DATOS_[[% anualiz]:[% anualiz]]),1)*IF(DATOS!BD$4="Sí",1/DATOS_[[% normaliz]:[% normaliz]],1)*(DATOS_[Conc.Sal.26])))))))),
0)</f>
        <v>0</v>
      </c>
      <c r="AJ35" s="119">
        <f t="array" ref="AJ35">IFERROR(
(MEDIAN((IF(DATOS_[[Sexo]:[Sexo]]=$B35,IF(DATOS_[[AGRUP. CLAS. PROF.]:[AGRUP. CLAS. PROF.]]=$B33,IF(DATOS_[[Check Periodo Ref.]:[Check Periodo Ref.]]="Dentro",IF(DATOS_[[Check Equiparado]:[Check Equiparado]]="Sí",IF(DATOS!BE$5="Sí",(1/DATOS_[[% anualiz]:[% anualiz]]),1)*IF(DATOS!BE$4="Sí",1/DATOS_[[% normaliz]:[% normaliz]],1)*(DATOS_[Conc.Sal.27])))))))),
0)</f>
        <v>0</v>
      </c>
      <c r="AK35" s="119">
        <f t="array" ref="AK35">IFERROR(
(MEDIAN((IF(DATOS_[[Sexo]:[Sexo]]=$B35,IF(DATOS_[[AGRUP. CLAS. PROF.]:[AGRUP. CLAS. PROF.]]=$B33,IF(DATOS_[[Check Periodo Ref.]:[Check Periodo Ref.]]="Dentro",IF(DATOS_[[Check Equiparado]:[Check Equiparado]]="Sí",IF(DATOS!BF$5="Sí",(1/DATOS_[[% anualiz]:[% anualiz]]),1)*IF(DATOS!BF$4="Sí",1/DATOS_[[% normaliz]:[% normaliz]],1)*(DATOS_[Conc.Sal.28])))))))),
0)</f>
        <v>0</v>
      </c>
      <c r="AL35" s="119">
        <f t="array" ref="AL35">IFERROR(
(MEDIAN((IF(DATOS_[[Sexo]:[Sexo]]=$B35,IF(DATOS_[[AGRUP. CLAS. PROF.]:[AGRUP. CLAS. PROF.]]=$B33,IF(DATOS_[[Check Periodo Ref.]:[Check Periodo Ref.]]="Dentro",IF(DATOS_[[Check Equiparado]:[Check Equiparado]]="Sí",IF(DATOS!BG$5="Sí",(1/DATOS_[[% anualiz]:[% anualiz]]),1)*IF(DATOS!BG$4="Sí",1/DATOS_[[% normaliz]:[% normaliz]],1)*(DATOS_[Conc.Sal.29])))))))),
0)</f>
        <v>0</v>
      </c>
      <c r="AM35" s="119">
        <f t="array" ref="AM35">IFERROR(
(MEDIAN((IF(DATOS_[[Sexo]:[Sexo]]=$B35,IF(DATOS_[[AGRUP. CLAS. PROF.]:[AGRUP. CLAS. PROF.]]=$B33,IF(DATOS_[[Check Periodo Ref.]:[Check Periodo Ref.]]="Dentro",IF(DATOS_[[Check Equiparado]:[Check Equiparado]]="Sí",IF(DATOS!BH$5="Sí",(1/DATOS_[[% anualiz]:[% anualiz]]),1)*IF(DATOS!BH$4="Sí",1/DATOS_[[% normaliz]:[% normaliz]],1)*(DATOS_[Conc.Sal.30])))))))),
0)</f>
        <v>0</v>
      </c>
      <c r="AN35" s="120">
        <f t="array" ref="AN35">IFERROR(
MEDIAN(IF(DATOS_[Sexo]=$B35,IF(DATOS_[[AGRUP. CLAS. PROF.]:[AGRUP. CLAS. PROF.]]=$B33,IF(DATOS_[Check Equiparado]="Sí",IF(DATOS_[Check Periodo Ref.]="Dentro",DATOS_[Tot COMPL.SAL Eq],FALSE))))),
0)</f>
        <v>0</v>
      </c>
      <c r="AO35" s="121">
        <f t="array" ref="AO35">IFERROR(
MEDIAN(IF(DATOS_[Sexo]=$B35,IF(DATOS_[[AGRUP. CLAS. PROF.]:[AGRUP. CLAS. PROF.]]=$B33,IF(DATOS_[Check Equiparado]="Sí",IF(DATOS_[Check Periodo Ref.]="Dentro",DATOS_[TOTAL SALARIO Eq],FALSE))))),
0)</f>
        <v>0</v>
      </c>
      <c r="AP35" s="122">
        <f t="array" ref="AP35">IFERROR(
(MEDIAN((IF(DATOS_[[Sexo]:[Sexo]]=$B35,IF(DATOS_[[AGRUP. CLAS. PROF.]:[AGRUP. CLAS. PROF.]]=$B33,IF(DATOS_[[Check Periodo Ref.]:[Check Periodo Ref.]]="Dentro",IF(DATOS_[[Check Equiparado]:[Check Equiparado]]="Sí",IF(DATOS!BI$5="Sí",(1/DATOS_[[% anualiz]:[% anualiz]]),1)*IF(DATOS!BI$4="Sí",1/DATOS_[[% normaliz]:[% normaliz]],1)*(DATOS_[C.Extra.01])))))))),
0)</f>
        <v>0</v>
      </c>
      <c r="AQ35" s="122">
        <f t="array" ref="AQ35">IFERROR(
(MEDIAN((IF(DATOS_[[Sexo]:[Sexo]]=$B35,IF(DATOS_[[AGRUP. CLAS. PROF.]:[AGRUP. CLAS. PROF.]]=$B33,IF(DATOS_[[Check Periodo Ref.]:[Check Periodo Ref.]]="Dentro",IF(DATOS_[[Check Equiparado]:[Check Equiparado]]="Sí",IF(DATOS!BJ$5="Sí",(1/DATOS_[[% anualiz]:[% anualiz]]),1)*IF(DATOS!BJ$4="Sí",1/DATOS_[[% normaliz]:[% normaliz]],1)*(DATOS_[C.Extra.02])))))))),
0)</f>
        <v>0</v>
      </c>
      <c r="AR35" s="122">
        <f t="array" ref="AR35">IFERROR(
(MEDIAN((IF(DATOS_[[Sexo]:[Sexo]]=$B35,IF(DATOS_[[AGRUP. CLAS. PROF.]:[AGRUP. CLAS. PROF.]]=$B33,IF(DATOS_[[Check Periodo Ref.]:[Check Periodo Ref.]]="Dentro",IF(DATOS_[[Check Equiparado]:[Check Equiparado]]="Sí",IF(DATOS!BK$5="Sí",(1/DATOS_[[% anualiz]:[% anualiz]]),1)*IF(DATOS!BK$4="Sí",1/DATOS_[[% normaliz]:[% normaliz]],1)*(DATOS_[C.Extra.03])))))))),
0)</f>
        <v>0</v>
      </c>
      <c r="AS35" s="122">
        <f t="array" ref="AS35">IFERROR(
(MEDIAN((IF(DATOS_[[Sexo]:[Sexo]]=$B35,IF(DATOS_[[AGRUP. CLAS. PROF.]:[AGRUP. CLAS. PROF.]]=$B33,IF(DATOS_[[Check Periodo Ref.]:[Check Periodo Ref.]]="Dentro",IF(DATOS_[[Check Equiparado]:[Check Equiparado]]="Sí",IF(DATOS!BL$5="Sí",(1/DATOS_[[% anualiz]:[% anualiz]]),1)*IF(DATOS!BL$4="Sí",1/DATOS_[[% normaliz]:[% normaliz]],1)*(DATOS_[C.Extra.04])))))))),
0)</f>
        <v>0</v>
      </c>
      <c r="AT35" s="122">
        <f t="array" ref="AT35">IFERROR(
(MEDIAN((IF(DATOS_[[Sexo]:[Sexo]]=$B35,IF(DATOS_[[AGRUP. CLAS. PROF.]:[AGRUP. CLAS. PROF.]]=$B33,IF(DATOS_[[Check Periodo Ref.]:[Check Periodo Ref.]]="Dentro",IF(DATOS_[[Check Equiparado]:[Check Equiparado]]="Sí",IF(DATOS!BM$5="Sí",(1/DATOS_[[% anualiz]:[% anualiz]]),1)*IF(DATOS!BM$4="Sí",1/DATOS_[[% normaliz]:[% normaliz]],1)*(DATOS_[C.Extra.05])))))))),
0)</f>
        <v>0</v>
      </c>
      <c r="AU35" s="123">
        <f t="array" ref="AU35">IFERROR(
MEDIAN(IF(DATOS_[Sexo]=$B35,IF(DATOS_[[AGRUP. CLAS. PROF.]:[AGRUP. CLAS. PROF.]]=$B33,IF(DATOS_[Check Equiparado]="Sí",IF(DATOS_[Check Periodo Ref.]="Dentro",DATOS_[Tot Extrasalarial Eq],FALSE))))),
0)</f>
        <v>0</v>
      </c>
      <c r="AV35" s="124">
        <f t="array" ref="AV35">IFERROR(
MEDIAN(IF(DATOS_[Sexo]=$B35,IF(DATOS_[[AGRUP. CLAS. PROF.]:[AGRUP. CLAS. PROF.]]=$B33,IF(DATOS_[Check Equiparado]="Sí",IF(DATOS_[Check Periodo Ref.]="Dentro",DATOS_[TOTAL Retrib Eq],FALSE))))),
0)</f>
        <v>0</v>
      </c>
    </row>
    <row r="36" spans="1:48" ht="17.25" thickBot="1" x14ac:dyDescent="0.35">
      <c r="A36" s="48" t="str">
        <f t="shared" ref="A36" si="31">+A37</f>
        <v>[ocultar]</v>
      </c>
      <c r="B36" s="98" t="s">
        <v>314</v>
      </c>
      <c r="C36" s="117"/>
      <c r="D36" s="47"/>
      <c r="E36" s="47"/>
      <c r="F36" s="47"/>
      <c r="G36" s="47"/>
      <c r="H36" s="47"/>
      <c r="I36" s="127" t="str">
        <f t="shared" ref="I36:AV36" si="32">IFERROR((I37-I38)/I37,"")</f>
        <v/>
      </c>
      <c r="J36" s="131" t="str">
        <f t="shared" si="32"/>
        <v/>
      </c>
      <c r="K36" s="131" t="str">
        <f t="shared" si="32"/>
        <v/>
      </c>
      <c r="L36" s="131" t="str">
        <f t="shared" si="32"/>
        <v/>
      </c>
      <c r="M36" s="131" t="str">
        <f t="shared" si="32"/>
        <v/>
      </c>
      <c r="N36" s="131" t="str">
        <f t="shared" si="32"/>
        <v/>
      </c>
      <c r="O36" s="131" t="str">
        <f t="shared" si="32"/>
        <v/>
      </c>
      <c r="P36" s="131" t="str">
        <f t="shared" si="32"/>
        <v/>
      </c>
      <c r="Q36" s="131" t="str">
        <f t="shared" si="32"/>
        <v/>
      </c>
      <c r="R36" s="131" t="str">
        <f t="shared" si="32"/>
        <v/>
      </c>
      <c r="S36" s="131" t="str">
        <f t="shared" si="32"/>
        <v/>
      </c>
      <c r="T36" s="131" t="str">
        <f t="shared" si="32"/>
        <v/>
      </c>
      <c r="U36" s="131" t="str">
        <f t="shared" si="32"/>
        <v/>
      </c>
      <c r="V36" s="131" t="str">
        <f t="shared" si="32"/>
        <v/>
      </c>
      <c r="W36" s="131" t="str">
        <f t="shared" si="32"/>
        <v/>
      </c>
      <c r="X36" s="131" t="str">
        <f t="shared" si="32"/>
        <v/>
      </c>
      <c r="Y36" s="131" t="str">
        <f t="shared" si="32"/>
        <v/>
      </c>
      <c r="Z36" s="130" t="str">
        <f t="shared" si="32"/>
        <v/>
      </c>
      <c r="AA36" s="130" t="str">
        <f t="shared" si="32"/>
        <v/>
      </c>
      <c r="AB36" s="130" t="str">
        <f t="shared" si="32"/>
        <v/>
      </c>
      <c r="AC36" s="130" t="str">
        <f t="shared" si="32"/>
        <v/>
      </c>
      <c r="AD36" s="130" t="str">
        <f t="shared" si="32"/>
        <v/>
      </c>
      <c r="AE36" s="130" t="str">
        <f t="shared" si="32"/>
        <v/>
      </c>
      <c r="AF36" s="130" t="str">
        <f t="shared" si="32"/>
        <v/>
      </c>
      <c r="AG36" s="130" t="str">
        <f t="shared" si="32"/>
        <v/>
      </c>
      <c r="AH36" s="130" t="str">
        <f t="shared" si="32"/>
        <v/>
      </c>
      <c r="AI36" s="130" t="str">
        <f t="shared" si="32"/>
        <v/>
      </c>
      <c r="AJ36" s="130" t="str">
        <f t="shared" si="32"/>
        <v/>
      </c>
      <c r="AK36" s="130" t="str">
        <f t="shared" si="32"/>
        <v/>
      </c>
      <c r="AL36" s="130" t="str">
        <f t="shared" si="32"/>
        <v/>
      </c>
      <c r="AM36" s="130" t="str">
        <f t="shared" si="32"/>
        <v/>
      </c>
      <c r="AN36" s="132" t="str">
        <f t="shared" si="32"/>
        <v/>
      </c>
      <c r="AO36" s="136" t="str">
        <f t="shared" si="32"/>
        <v/>
      </c>
      <c r="AP36" s="133" t="str">
        <f t="shared" si="32"/>
        <v/>
      </c>
      <c r="AQ36" s="133" t="str">
        <f t="shared" si="32"/>
        <v/>
      </c>
      <c r="AR36" s="133" t="str">
        <f t="shared" si="32"/>
        <v/>
      </c>
      <c r="AS36" s="133" t="str">
        <f t="shared" si="32"/>
        <v/>
      </c>
      <c r="AT36" s="133" t="str">
        <f t="shared" si="32"/>
        <v/>
      </c>
      <c r="AU36" s="134" t="str">
        <f t="shared" si="32"/>
        <v/>
      </c>
      <c r="AV36" s="135" t="str">
        <f t="shared" si="32"/>
        <v/>
      </c>
    </row>
    <row r="37" spans="1:48" x14ac:dyDescent="0.3">
      <c r="A37" s="48" t="str">
        <f t="shared" ref="A37" si="33">+IF(C37+C38=0,"[ocultar]","")</f>
        <v>[ocultar]</v>
      </c>
      <c r="B37" s="94" t="s">
        <v>162</v>
      </c>
      <c r="C37" s="40">
        <f t="array" ref="C37">SUM(IF($B37=DATOS_[Sexo],
IF($B36=DATOS_[AGRUP. CLAS. PROF.],
IF("Dentro"=DATOS_[Check Periodo Ref.],
1/(COUNTIFS(DATOS_[Sexo],$B37,DATOS_[AGRUP. CLAS. PROF.],$B36,DATOS_[Check Periodo Ref.],"Dentro",DATOS_[id],DATOS_[id]))))))</f>
        <v>0</v>
      </c>
      <c r="D37" s="41">
        <f>COUNTIFS(DATOS_[AGRUP. CLAS. PROF.],$B36,DATOS_[Sexo],$B37,DATOS_[Check Periodo Ref.],"Dentro")</f>
        <v>0</v>
      </c>
      <c r="E37" s="41">
        <f>COUNTIFS(DATOS_[AGRUP. CLAS. PROF.],$B36,DATOS_[Sexo],$B37,DATOS_[Check Periodo Ref.],"Dentro",DATOS_[Check Nº SC Norm],"Sí")</f>
        <v>0</v>
      </c>
      <c r="F37" s="41">
        <f>COUNTIFS(DATOS_[AGRUP. CLAS. PROF.],$B36,DATOS_[Sexo],$B37,DATOS_[Check Periodo Ref.],"Dentro",DATOS_[Check Nº SC Anualiz],"Sí")</f>
        <v>0</v>
      </c>
      <c r="G37" s="41">
        <f>COUNTIFS(DATOS_[AGRUP. CLAS. PROF.],$B36,DATOS_[Sexo],$B37,DATOS_[Check Periodo Ref.],"Dentro",DATOS_[Check Nº SC Norm y Anualiz],"Sí")</f>
        <v>0</v>
      </c>
      <c r="H37" s="41">
        <f>COUNTIFS(DATOS_[AGRUP. CLAS. PROF.],$B36,DATOS_[Sexo],$B37,DATOS_[Check Periodo Ref.],"Dentro",DATOS_[Check Equiparación],"Sí")</f>
        <v>0</v>
      </c>
      <c r="I37" s="118">
        <f t="array" ref="I37">IFERROR(
MEDIAN(IF(DATOS_[Sexo]=$B37,IF(DATOS_[[AGRUP. CLAS. PROF.]:[AGRUP. CLAS. PROF.]]=$B36,IF(DATOS_[Check Equiparado]="Sí",IF(DATOS_[Check Periodo Ref.]="Dentro",DATOS_[SALARIO BASE Eq],FALSE))))),
0)</f>
        <v>0</v>
      </c>
      <c r="J37" s="119">
        <f t="array" ref="J37">IFERROR(
(MEDIAN((IF(DATOS_[[Sexo]:[Sexo]]=$B37,IF(DATOS_[[AGRUP. CLAS. PROF.]:[AGRUP. CLAS. PROF.]]=$B36,IF(DATOS_[[Check Periodo Ref.]:[Check Periodo Ref.]]="Dentro",IF(DATOS_[[Check Equiparado]:[Check Equiparado]]="Sí",IF(DATOS!AE$5="Sí",(1/DATOS_[[% anualiz]:[% anualiz]]),1)*IF(DATOS!AE$4="Sí",1/DATOS_[[% normaliz]:[% normaliz]],1)*(DATOS_[Conc.Sal.01])))))))),
0)</f>
        <v>0</v>
      </c>
      <c r="K37" s="119">
        <f t="array" ref="K37">IFERROR(
(MEDIAN((IF(DATOS_[[Sexo]:[Sexo]]=$B37,IF(DATOS_[[AGRUP. CLAS. PROF.]:[AGRUP. CLAS. PROF.]]=$B36,IF(DATOS_[[Check Periodo Ref.]:[Check Periodo Ref.]]="Dentro",IF(DATOS_[[Check Equiparado]:[Check Equiparado]]="Sí",IF(DATOS!AF$5="Sí",(1/DATOS_[[% anualiz]:[% anualiz]]),1)*IF(DATOS!AF$4="Sí",1/DATOS_[[% normaliz]:[% normaliz]],1)*(DATOS_[Conc.Sal.02])))))))),
0)</f>
        <v>0</v>
      </c>
      <c r="L37" s="119">
        <f t="array" ref="L37">IFERROR(
(MEDIAN((IF(DATOS_[[Sexo]:[Sexo]]=$B37,IF(DATOS_[[AGRUP. CLAS. PROF.]:[AGRUP. CLAS. PROF.]]=$B36,IF(DATOS_[[Check Periodo Ref.]:[Check Periodo Ref.]]="Dentro",IF(DATOS_[[Check Equiparado]:[Check Equiparado]]="Sí",IF(DATOS!AG$5="Sí",(1/DATOS_[[% anualiz]:[% anualiz]]),1)*IF(DATOS!AG$4="Sí",1/DATOS_[[% normaliz]:[% normaliz]],1)*(DATOS_[Conc.Sal.03])))))))),
0)</f>
        <v>0</v>
      </c>
      <c r="M37" s="119">
        <f t="array" ref="M37">IFERROR(
(MEDIAN((IF(DATOS_[[Sexo]:[Sexo]]=$B37,IF(DATOS_[[AGRUP. CLAS. PROF.]:[AGRUP. CLAS. PROF.]]=$B36,IF(DATOS_[[Check Periodo Ref.]:[Check Periodo Ref.]]="Dentro",IF(DATOS_[[Check Equiparado]:[Check Equiparado]]="Sí",IF(DATOS!AH$5="Sí",(1/DATOS_[[% anualiz]:[% anualiz]]),1)*IF(DATOS!AH$4="Sí",1/DATOS_[[% normaliz]:[% normaliz]],1)*(DATOS_[Conc.Sal.04])))))))),
0)</f>
        <v>0</v>
      </c>
      <c r="N37" s="119">
        <f t="array" ref="N37">IFERROR(
(MEDIAN((IF(DATOS_[[Sexo]:[Sexo]]=$B37,IF(DATOS_[[AGRUP. CLAS. PROF.]:[AGRUP. CLAS. PROF.]]=$B36,IF(DATOS_[[Check Periodo Ref.]:[Check Periodo Ref.]]="Dentro",IF(DATOS_[[Check Equiparado]:[Check Equiparado]]="Sí",IF(DATOS!AI$5="Sí",(1/DATOS_[[% anualiz]:[% anualiz]]),1)*IF(DATOS!AI$4="Sí",1/DATOS_[[% normaliz]:[% normaliz]],1)*(DATOS_[Conc.Sal.05])))))))),
0)</f>
        <v>0</v>
      </c>
      <c r="O37" s="119">
        <f t="array" ref="O37">IFERROR(
(MEDIAN((IF(DATOS_[[Sexo]:[Sexo]]=$B37,IF(DATOS_[[AGRUP. CLAS. PROF.]:[AGRUP. CLAS. PROF.]]=$B36,IF(DATOS_[[Check Periodo Ref.]:[Check Periodo Ref.]]="Dentro",IF(DATOS_[[Check Equiparado]:[Check Equiparado]]="Sí",IF(DATOS!AJ$5="Sí",(1/DATOS_[[% anualiz]:[% anualiz]]),1)*IF(DATOS!AJ$4="Sí",1/DATOS_[[% normaliz]:[% normaliz]],1)*(DATOS_[Conc.Sal.06])))))))),
0)</f>
        <v>0</v>
      </c>
      <c r="P37" s="119">
        <f t="array" ref="P37">IFERROR(
(MEDIAN((IF(DATOS_[[Sexo]:[Sexo]]=$B37,IF(DATOS_[[AGRUP. CLAS. PROF.]:[AGRUP. CLAS. PROF.]]=$B36,IF(DATOS_[[Check Periodo Ref.]:[Check Periodo Ref.]]="Dentro",IF(DATOS_[[Check Equiparado]:[Check Equiparado]]="Sí",IF(DATOS!AK$5="Sí",(1/DATOS_[[% anualiz]:[% anualiz]]),1)*IF(DATOS!AK$4="Sí",1/DATOS_[[% normaliz]:[% normaliz]],1)*(DATOS_[Conc.Sal.07])))))))),
0)</f>
        <v>0</v>
      </c>
      <c r="Q37" s="119">
        <f t="array" ref="Q37">IFERROR(
(MEDIAN((IF(DATOS_[[Sexo]:[Sexo]]=$B37,IF(DATOS_[[AGRUP. CLAS. PROF.]:[AGRUP. CLAS. PROF.]]=$B36,IF(DATOS_[[Check Periodo Ref.]:[Check Periodo Ref.]]="Dentro",IF(DATOS_[[Check Equiparado]:[Check Equiparado]]="Sí",IF(DATOS!AL$5="Sí",(1/DATOS_[[% anualiz]:[% anualiz]]),1)*IF(DATOS!AL$4="Sí",1/DATOS_[[% normaliz]:[% normaliz]],1)*(DATOS_[Conc.Sal.08])))))))),
0)</f>
        <v>0</v>
      </c>
      <c r="R37" s="119">
        <f t="array" ref="R37">IFERROR(
(MEDIAN((IF(DATOS_[[Sexo]:[Sexo]]=$B37,IF(DATOS_[[AGRUP. CLAS. PROF.]:[AGRUP. CLAS. PROF.]]=$B36,IF(DATOS_[[Check Periodo Ref.]:[Check Periodo Ref.]]="Dentro",IF(DATOS_[[Check Equiparado]:[Check Equiparado]]="Sí",IF(DATOS!AM$5="Sí",(1/DATOS_[[% anualiz]:[% anualiz]]),1)*IF(DATOS!AM$4="Sí",1/DATOS_[[% normaliz]:[% normaliz]],1)*(DATOS_[Conc.Sal.09])))))))),
0)</f>
        <v>0</v>
      </c>
      <c r="S37" s="119">
        <f t="array" ref="S37">IFERROR(
(MEDIAN((IF(DATOS_[[Sexo]:[Sexo]]=$B37,IF(DATOS_[[AGRUP. CLAS. PROF.]:[AGRUP. CLAS. PROF.]]=$B36,IF(DATOS_[[Check Periodo Ref.]:[Check Periodo Ref.]]="Dentro",IF(DATOS_[[Check Equiparado]:[Check Equiparado]]="Sí",IF(DATOS!AN$5="Sí",(1/DATOS_[[% anualiz]:[% anualiz]]),1)*IF(DATOS!AN$4="Sí",1/DATOS_[[% normaliz]:[% normaliz]],1)*(DATOS_[Conc.Sal.10])))))))),
0)</f>
        <v>0</v>
      </c>
      <c r="T37" s="119">
        <f t="array" ref="T37">IFERROR(
(MEDIAN((IF(DATOS_[[Sexo]:[Sexo]]=$B37,IF(DATOS_[[AGRUP. CLAS. PROF.]:[AGRUP. CLAS. PROF.]]=$B36,IF(DATOS_[[Check Periodo Ref.]:[Check Periodo Ref.]]="Dentro",IF(DATOS_[[Check Equiparado]:[Check Equiparado]]="Sí",IF(DATOS!AO$5="Sí",(1/DATOS_[[% anualiz]:[% anualiz]]),1)*IF(DATOS!AO$4="Sí",1/DATOS_[[% normaliz]:[% normaliz]],1)*(DATOS_[Conc.Sal.11])))))))),
0)</f>
        <v>0</v>
      </c>
      <c r="U37" s="119">
        <f t="array" ref="U37">IFERROR(
(MEDIAN((IF(DATOS_[[Sexo]:[Sexo]]=$B37,IF(DATOS_[[AGRUP. CLAS. PROF.]:[AGRUP. CLAS. PROF.]]=$B36,IF(DATOS_[[Check Periodo Ref.]:[Check Periodo Ref.]]="Dentro",IF(DATOS_[[Check Equiparado]:[Check Equiparado]]="Sí",IF(DATOS!AP$5="Sí",(1/DATOS_[[% anualiz]:[% anualiz]]),1)*IF(DATOS!AP$4="Sí",1/DATOS_[[% normaliz]:[% normaliz]],1)*(DATOS_[Conc.Sal.12])))))))),
0)</f>
        <v>0</v>
      </c>
      <c r="V37" s="119">
        <f t="array" ref="V37">IFERROR(
(MEDIAN((IF(DATOS_[[Sexo]:[Sexo]]=$B37,IF(DATOS_[[AGRUP. CLAS. PROF.]:[AGRUP. CLAS. PROF.]]=$B36,IF(DATOS_[[Check Periodo Ref.]:[Check Periodo Ref.]]="Dentro",IF(DATOS_[[Check Equiparado]:[Check Equiparado]]="Sí",IF(DATOS!AQ$5="Sí",(1/DATOS_[[% anualiz]:[% anualiz]]),1)*IF(DATOS!AQ$4="Sí",1/DATOS_[[% normaliz]:[% normaliz]],1)*(DATOS_[Conc.Sal.13])))))))),
0)</f>
        <v>0</v>
      </c>
      <c r="W37" s="119">
        <f t="array" ref="W37">IFERROR(
(MEDIAN((IF(DATOS_[[Sexo]:[Sexo]]=$B37,IF(DATOS_[[AGRUP. CLAS. PROF.]:[AGRUP. CLAS. PROF.]]=$B36,IF(DATOS_[[Check Periodo Ref.]:[Check Periodo Ref.]]="Dentro",IF(DATOS_[[Check Equiparado]:[Check Equiparado]]="Sí",IF(DATOS!AR$5="Sí",(1/DATOS_[[% anualiz]:[% anualiz]]),1)*IF(DATOS!AR$4="Sí",1/DATOS_[[% normaliz]:[% normaliz]],1)*(DATOS_[Conc.Sal.14])))))))),
0)</f>
        <v>0</v>
      </c>
      <c r="X37" s="119">
        <f t="array" ref="X37">IFERROR(
(MEDIAN((IF(DATOS_[[Sexo]:[Sexo]]=$B37,IF(DATOS_[[AGRUP. CLAS. PROF.]:[AGRUP. CLAS. PROF.]]=$B36,IF(DATOS_[[Check Periodo Ref.]:[Check Periodo Ref.]]="Dentro",IF(DATOS_[[Check Equiparado]:[Check Equiparado]]="Sí",IF(DATOS!AS$5="Sí",(1/DATOS_[[% anualiz]:[% anualiz]]),1)*IF(DATOS!AS$4="Sí",1/DATOS_[[% normaliz]:[% normaliz]],1)*(DATOS_[Conc.Sal.15])))))))),
0)</f>
        <v>0</v>
      </c>
      <c r="Y37" s="119">
        <f t="array" ref="Y37">IFERROR(
(MEDIAN((IF(DATOS_[[Sexo]:[Sexo]]=$B37,IF(DATOS_[[AGRUP. CLAS. PROF.]:[AGRUP. CLAS. PROF.]]=$B36,IF(DATOS_[[Check Periodo Ref.]:[Check Periodo Ref.]]="Dentro",IF(DATOS_[[Check Equiparado]:[Check Equiparado]]="Sí",IF(DATOS!AT$5="Sí",(1/DATOS_[[% anualiz]:[% anualiz]]),1)*IF(DATOS!AT$4="Sí",1/DATOS_[[% normaliz]:[% normaliz]],1)*(DATOS_[Conc.Sal.16])))))))),
0)</f>
        <v>0</v>
      </c>
      <c r="Z37" s="119">
        <f t="array" ref="Z37">IFERROR(
(MEDIAN((IF(DATOS_[[Sexo]:[Sexo]]=$B37,IF(DATOS_[[AGRUP. CLAS. PROF.]:[AGRUP. CLAS. PROF.]]=$B36,IF(DATOS_[[Check Periodo Ref.]:[Check Periodo Ref.]]="Dentro",IF(DATOS_[[Check Equiparado]:[Check Equiparado]]="Sí",IF(DATOS!AU$5="Sí",(1/DATOS_[[% anualiz]:[% anualiz]]),1)*IF(DATOS!AU$4="Sí",1/DATOS_[[% normaliz]:[% normaliz]],1)*(DATOS_[Conc.Sal.17])))))))),
0)</f>
        <v>0</v>
      </c>
      <c r="AA37" s="119">
        <f t="array" ref="AA37">IFERROR(
(MEDIAN((IF(DATOS_[[Sexo]:[Sexo]]=$B37,IF(DATOS_[[AGRUP. CLAS. PROF.]:[AGRUP. CLAS. PROF.]]=$B36,IF(DATOS_[[Check Periodo Ref.]:[Check Periodo Ref.]]="Dentro",IF(DATOS_[[Check Equiparado]:[Check Equiparado]]="Sí",IF(DATOS!AV$5="Sí",(1/DATOS_[[% anualiz]:[% anualiz]]),1)*IF(DATOS!AV$4="Sí",1/DATOS_[[% normaliz]:[% normaliz]],1)*(DATOS_[Conc.Sal.18])))))))),
0)</f>
        <v>0</v>
      </c>
      <c r="AB37" s="119">
        <f t="array" ref="AB37">IFERROR(
(MEDIAN((IF(DATOS_[[Sexo]:[Sexo]]=$B37,IF(DATOS_[[AGRUP. CLAS. PROF.]:[AGRUP. CLAS. PROF.]]=$B36,IF(DATOS_[[Check Periodo Ref.]:[Check Periodo Ref.]]="Dentro",IF(DATOS_[[Check Equiparado]:[Check Equiparado]]="Sí",IF(DATOS!AW$5="Sí",(1/DATOS_[[% anualiz]:[% anualiz]]),1)*IF(DATOS!AW$4="Sí",1/DATOS_[[% normaliz]:[% normaliz]],1)*(DATOS_[Conc.Sal.19])))))))),
0)</f>
        <v>0</v>
      </c>
      <c r="AC37" s="119">
        <f t="array" ref="AC37">IFERROR(
(MEDIAN((IF(DATOS_[[Sexo]:[Sexo]]=$B37,IF(DATOS_[[AGRUP. CLAS. PROF.]:[AGRUP. CLAS. PROF.]]=$B36,IF(DATOS_[[Check Periodo Ref.]:[Check Periodo Ref.]]="Dentro",IF(DATOS_[[Check Equiparado]:[Check Equiparado]]="Sí",IF(DATOS!AX$5="Sí",(1/DATOS_[[% anualiz]:[% anualiz]]),1)*IF(DATOS!AX$4="Sí",1/DATOS_[[% normaliz]:[% normaliz]],1)*(DATOS_[Conc.Sal.20])))))))),
0)</f>
        <v>0</v>
      </c>
      <c r="AD37" s="119">
        <f t="array" ref="AD37">IFERROR(
(MEDIAN((IF(DATOS_[[Sexo]:[Sexo]]=$B37,IF(DATOS_[[AGRUP. CLAS. PROF.]:[AGRUP. CLAS. PROF.]]=$B36,IF(DATOS_[[Check Periodo Ref.]:[Check Periodo Ref.]]="Dentro",IF(DATOS_[[Check Equiparado]:[Check Equiparado]]="Sí",IF(DATOS!AY$5="Sí",(1/DATOS_[[% anualiz]:[% anualiz]]),1)*IF(DATOS!AY$4="Sí",1/DATOS_[[% normaliz]:[% normaliz]],1)*(DATOS_[Conc.Sal.21])))))))),
0)</f>
        <v>0</v>
      </c>
      <c r="AE37" s="119">
        <f t="array" ref="AE37">IFERROR(
(MEDIAN((IF(DATOS_[[Sexo]:[Sexo]]=$B37,IF(DATOS_[[AGRUP. CLAS. PROF.]:[AGRUP. CLAS. PROF.]]=$B36,IF(DATOS_[[Check Periodo Ref.]:[Check Periodo Ref.]]="Dentro",IF(DATOS_[[Check Equiparado]:[Check Equiparado]]="Sí",IF(DATOS!AZ$5="Sí",(1/DATOS_[[% anualiz]:[% anualiz]]),1)*IF(DATOS!AZ$4="Sí",1/DATOS_[[% normaliz]:[% normaliz]],1)*(DATOS_[Conc.Sal.22])))))))),
0)</f>
        <v>0</v>
      </c>
      <c r="AF37" s="119">
        <f t="array" ref="AF37">IFERROR(
(MEDIAN((IF(DATOS_[[Sexo]:[Sexo]]=$B37,IF(DATOS_[[AGRUP. CLAS. PROF.]:[AGRUP. CLAS. PROF.]]=$B36,IF(DATOS_[[Check Periodo Ref.]:[Check Periodo Ref.]]="Dentro",IF(DATOS_[[Check Equiparado]:[Check Equiparado]]="Sí",IF(DATOS!BA$5="Sí",(1/DATOS_[[% anualiz]:[% anualiz]]),1)*IF(DATOS!BA$4="Sí",1/DATOS_[[% normaliz]:[% normaliz]],1)*(DATOS_[Conc.Sal.23])))))))),
0)</f>
        <v>0</v>
      </c>
      <c r="AG37" s="119">
        <f t="array" ref="AG37">IFERROR(
(MEDIAN((IF(DATOS_[[Sexo]:[Sexo]]=$B37,IF(DATOS_[[AGRUP. CLAS. PROF.]:[AGRUP. CLAS. PROF.]]=$B36,IF(DATOS_[[Check Periodo Ref.]:[Check Periodo Ref.]]="Dentro",IF(DATOS_[[Check Equiparado]:[Check Equiparado]]="Sí",IF(DATOS!BB$5="Sí",(1/DATOS_[[% anualiz]:[% anualiz]]),1)*IF(DATOS!BB$4="Sí",1/DATOS_[[% normaliz]:[% normaliz]],1)*(DATOS_[Conc.Sal.24])))))))),
0)</f>
        <v>0</v>
      </c>
      <c r="AH37" s="119">
        <f t="array" ref="AH37">IFERROR(
(MEDIAN((IF(DATOS_[[Sexo]:[Sexo]]=$B37,IF(DATOS_[[AGRUP. CLAS. PROF.]:[AGRUP. CLAS. PROF.]]=$B36,IF(DATOS_[[Check Periodo Ref.]:[Check Periodo Ref.]]="Dentro",IF(DATOS_[[Check Equiparado]:[Check Equiparado]]="Sí",IF(DATOS!BC$5="Sí",(1/DATOS_[[% anualiz]:[% anualiz]]),1)*IF(DATOS!BC$4="Sí",1/DATOS_[[% normaliz]:[% normaliz]],1)*(DATOS_[Conc.Sal.25])))))))),
0)</f>
        <v>0</v>
      </c>
      <c r="AI37" s="119">
        <f t="array" ref="AI37">IFERROR(
(MEDIAN((IF(DATOS_[[Sexo]:[Sexo]]=$B37,IF(DATOS_[[AGRUP. CLAS. PROF.]:[AGRUP. CLAS. PROF.]]=$B36,IF(DATOS_[[Check Periodo Ref.]:[Check Periodo Ref.]]="Dentro",IF(DATOS_[[Check Equiparado]:[Check Equiparado]]="Sí",IF(DATOS!BD$5="Sí",(1/DATOS_[[% anualiz]:[% anualiz]]),1)*IF(DATOS!BD$4="Sí",1/DATOS_[[% normaliz]:[% normaliz]],1)*(DATOS_[Conc.Sal.26])))))))),
0)</f>
        <v>0</v>
      </c>
      <c r="AJ37" s="119">
        <f t="array" ref="AJ37">IFERROR(
(MEDIAN((IF(DATOS_[[Sexo]:[Sexo]]=$B37,IF(DATOS_[[AGRUP. CLAS. PROF.]:[AGRUP. CLAS. PROF.]]=$B36,IF(DATOS_[[Check Periodo Ref.]:[Check Periodo Ref.]]="Dentro",IF(DATOS_[[Check Equiparado]:[Check Equiparado]]="Sí",IF(DATOS!BE$5="Sí",(1/DATOS_[[% anualiz]:[% anualiz]]),1)*IF(DATOS!BE$4="Sí",1/DATOS_[[% normaliz]:[% normaliz]],1)*(DATOS_[Conc.Sal.27])))))))),
0)</f>
        <v>0</v>
      </c>
      <c r="AK37" s="119">
        <f t="array" ref="AK37">IFERROR(
(MEDIAN((IF(DATOS_[[Sexo]:[Sexo]]=$B37,IF(DATOS_[[AGRUP. CLAS. PROF.]:[AGRUP. CLAS. PROF.]]=$B36,IF(DATOS_[[Check Periodo Ref.]:[Check Periodo Ref.]]="Dentro",IF(DATOS_[[Check Equiparado]:[Check Equiparado]]="Sí",IF(DATOS!BF$5="Sí",(1/DATOS_[[% anualiz]:[% anualiz]]),1)*IF(DATOS!BF$4="Sí",1/DATOS_[[% normaliz]:[% normaliz]],1)*(DATOS_[Conc.Sal.28])))))))),
0)</f>
        <v>0</v>
      </c>
      <c r="AL37" s="119">
        <f t="array" ref="AL37">IFERROR(
(MEDIAN((IF(DATOS_[[Sexo]:[Sexo]]=$B37,IF(DATOS_[[AGRUP. CLAS. PROF.]:[AGRUP. CLAS. PROF.]]=$B36,IF(DATOS_[[Check Periodo Ref.]:[Check Periodo Ref.]]="Dentro",IF(DATOS_[[Check Equiparado]:[Check Equiparado]]="Sí",IF(DATOS!BG$5="Sí",(1/DATOS_[[% anualiz]:[% anualiz]]),1)*IF(DATOS!BG$4="Sí",1/DATOS_[[% normaliz]:[% normaliz]],1)*(DATOS_[Conc.Sal.29])))))))),
0)</f>
        <v>0</v>
      </c>
      <c r="AM37" s="119">
        <f t="array" ref="AM37">IFERROR(
(MEDIAN((IF(DATOS_[[Sexo]:[Sexo]]=$B37,IF(DATOS_[[AGRUP. CLAS. PROF.]:[AGRUP. CLAS. PROF.]]=$B36,IF(DATOS_[[Check Periodo Ref.]:[Check Periodo Ref.]]="Dentro",IF(DATOS_[[Check Equiparado]:[Check Equiparado]]="Sí",IF(DATOS!BH$5="Sí",(1/DATOS_[[% anualiz]:[% anualiz]]),1)*IF(DATOS!BH$4="Sí",1/DATOS_[[% normaliz]:[% normaliz]],1)*(DATOS_[Conc.Sal.30])))))))),
0)</f>
        <v>0</v>
      </c>
      <c r="AN37" s="120">
        <f t="array" ref="AN37">IFERROR(
MEDIAN(IF(DATOS_[Sexo]=$B37,IF(DATOS_[[AGRUP. CLAS. PROF.]:[AGRUP. CLAS. PROF.]]=$B36,IF(DATOS_[Check Equiparado]="Sí",IF(DATOS_[Check Periodo Ref.]="Dentro",DATOS_[Tot COMPL.SAL Eq],FALSE))))),
0)</f>
        <v>0</v>
      </c>
      <c r="AO37" s="121">
        <f t="array" ref="AO37">IFERROR(
MEDIAN(IF(DATOS_[Sexo]=$B37,IF(DATOS_[[AGRUP. CLAS. PROF.]:[AGRUP. CLAS. PROF.]]=$B36,IF(DATOS_[Check Equiparado]="Sí",IF(DATOS_[Check Periodo Ref.]="Dentro",DATOS_[TOTAL SALARIO Eq],FALSE))))),
0)</f>
        <v>0</v>
      </c>
      <c r="AP37" s="122">
        <f t="array" ref="AP37">IFERROR(
(MEDIAN((IF(DATOS_[[Sexo]:[Sexo]]=$B37,IF(DATOS_[[AGRUP. CLAS. PROF.]:[AGRUP. CLAS. PROF.]]=$B36,IF(DATOS_[[Check Periodo Ref.]:[Check Periodo Ref.]]="Dentro",IF(DATOS_[[Check Equiparado]:[Check Equiparado]]="Sí",IF(DATOS!BI$5="Sí",(1/DATOS_[[% anualiz]:[% anualiz]]),1)*IF(DATOS!BI$4="Sí",1/DATOS_[[% normaliz]:[% normaliz]],1)*(DATOS_[C.Extra.01])))))))),
0)</f>
        <v>0</v>
      </c>
      <c r="AQ37" s="122">
        <f t="array" ref="AQ37">IFERROR(
(MEDIAN((IF(DATOS_[[Sexo]:[Sexo]]=$B37,IF(DATOS_[[AGRUP. CLAS. PROF.]:[AGRUP. CLAS. PROF.]]=$B36,IF(DATOS_[[Check Periodo Ref.]:[Check Periodo Ref.]]="Dentro",IF(DATOS_[[Check Equiparado]:[Check Equiparado]]="Sí",IF(DATOS!BJ$5="Sí",(1/DATOS_[[% anualiz]:[% anualiz]]),1)*IF(DATOS!BJ$4="Sí",1/DATOS_[[% normaliz]:[% normaliz]],1)*(DATOS_[C.Extra.02])))))))),
0)</f>
        <v>0</v>
      </c>
      <c r="AR37" s="122">
        <f t="array" ref="AR37">IFERROR(
(MEDIAN((IF(DATOS_[[Sexo]:[Sexo]]=$B37,IF(DATOS_[[AGRUP. CLAS. PROF.]:[AGRUP. CLAS. PROF.]]=$B36,IF(DATOS_[[Check Periodo Ref.]:[Check Periodo Ref.]]="Dentro",IF(DATOS_[[Check Equiparado]:[Check Equiparado]]="Sí",IF(DATOS!BK$5="Sí",(1/DATOS_[[% anualiz]:[% anualiz]]),1)*IF(DATOS!BK$4="Sí",1/DATOS_[[% normaliz]:[% normaliz]],1)*(DATOS_[C.Extra.03])))))))),
0)</f>
        <v>0</v>
      </c>
      <c r="AS37" s="122">
        <f t="array" ref="AS37">IFERROR(
(MEDIAN((IF(DATOS_[[Sexo]:[Sexo]]=$B37,IF(DATOS_[[AGRUP. CLAS. PROF.]:[AGRUP. CLAS. PROF.]]=$B36,IF(DATOS_[[Check Periodo Ref.]:[Check Periodo Ref.]]="Dentro",IF(DATOS_[[Check Equiparado]:[Check Equiparado]]="Sí",IF(DATOS!BL$5="Sí",(1/DATOS_[[% anualiz]:[% anualiz]]),1)*IF(DATOS!BL$4="Sí",1/DATOS_[[% normaliz]:[% normaliz]],1)*(DATOS_[C.Extra.04])))))))),
0)</f>
        <v>0</v>
      </c>
      <c r="AT37" s="122">
        <f t="array" ref="AT37">IFERROR(
(MEDIAN((IF(DATOS_[[Sexo]:[Sexo]]=$B37,IF(DATOS_[[AGRUP. CLAS. PROF.]:[AGRUP. CLAS. PROF.]]=$B36,IF(DATOS_[[Check Periodo Ref.]:[Check Periodo Ref.]]="Dentro",IF(DATOS_[[Check Equiparado]:[Check Equiparado]]="Sí",IF(DATOS!BM$5="Sí",(1/DATOS_[[% anualiz]:[% anualiz]]),1)*IF(DATOS!BM$4="Sí",1/DATOS_[[% normaliz]:[% normaliz]],1)*(DATOS_[C.Extra.05])))))))),
0)</f>
        <v>0</v>
      </c>
      <c r="AU37" s="123">
        <f t="array" ref="AU37">IFERROR(
MEDIAN(IF(DATOS_[Sexo]=$B37,IF(DATOS_[[AGRUP. CLAS. PROF.]:[AGRUP. CLAS. PROF.]]=$B36,IF(DATOS_[Check Equiparado]="Sí",IF(DATOS_[Check Periodo Ref.]="Dentro",DATOS_[Tot Extrasalarial Eq],FALSE))))),
0)</f>
        <v>0</v>
      </c>
      <c r="AV37" s="124">
        <f t="array" ref="AV37">IFERROR(
MEDIAN(IF(DATOS_[Sexo]=$B37,IF(DATOS_[[AGRUP. CLAS. PROF.]:[AGRUP. CLAS. PROF.]]=$B36,IF(DATOS_[Check Equiparado]="Sí",IF(DATOS_[Check Periodo Ref.]="Dentro",DATOS_[TOTAL Retrib Eq],FALSE))))),
0)</f>
        <v>0</v>
      </c>
    </row>
    <row r="38" spans="1:48" x14ac:dyDescent="0.3">
      <c r="A38" s="48" t="str">
        <f t="shared" ref="A38" si="34">+A37</f>
        <v>[ocultar]</v>
      </c>
      <c r="B38" s="94" t="s">
        <v>163</v>
      </c>
      <c r="C38" s="40">
        <f t="array" ref="C38">SUM(IF($B38=DATOS_[Sexo],
IF($B36=DATOS_[AGRUP. CLAS. PROF.],
IF("Dentro"=DATOS_[Check Periodo Ref.],
1/(COUNTIFS(DATOS_[Sexo],$B38,DATOS_[AGRUP. CLAS. PROF.],$B36,DATOS_[Check Periodo Ref.],"Dentro",DATOS_[id],DATOS_[id]))))))</f>
        <v>0</v>
      </c>
      <c r="D38" s="41">
        <f>COUNTIFS(DATOS_[AGRUP. CLAS. PROF.],$B36,DATOS_[Sexo],$B38,DATOS_[Check Periodo Ref.],"Dentro")</f>
        <v>0</v>
      </c>
      <c r="E38" s="41">
        <f>COUNTIFS(DATOS_[AGRUP. CLAS. PROF.],$B36,DATOS_[Sexo],$B38,DATOS_[Check Periodo Ref.],"Dentro",DATOS_[Check Nº SC Norm],"Sí")</f>
        <v>0</v>
      </c>
      <c r="F38" s="41">
        <f>COUNTIFS(DATOS_[AGRUP. CLAS. PROF.],$B36,DATOS_[Sexo],$B38,DATOS_[Check Periodo Ref.],"Dentro",DATOS_[Check Nº SC Anualiz],"Sí")</f>
        <v>0</v>
      </c>
      <c r="G38" s="41">
        <f>COUNTIFS(DATOS_[AGRUP. CLAS. PROF.],$B36,DATOS_[Sexo],$B38,DATOS_[Check Periodo Ref.],"Dentro",DATOS_[Check Nº SC Norm y Anualiz],"Sí")</f>
        <v>0</v>
      </c>
      <c r="H38" s="41">
        <f>COUNTIFS(DATOS_[AGRUP. CLAS. PROF.],$B36,DATOS_[Sexo],$B38,DATOS_[Check Periodo Ref.],"Dentro",DATOS_[Check Equiparación],"Sí")</f>
        <v>0</v>
      </c>
      <c r="I38" s="118" cm="1">
        <f t="array" ref="I38">IFERROR(
MEDIAN(IF(DATOS_[Sexo]=$B38,IF(DATOS_[[AGRUP. CLAS. PROF.]:[AGRUP. CLAS. PROF.]]=$B36,IF(DATOS_[Check Equiparado]="Sí",IF(DATOS_[Check Periodo Ref.]="Dentro",DATOS_[SALARIO BASE Eq],FALSE))))),
0)</f>
        <v>0</v>
      </c>
      <c r="J38" s="119">
        <f t="array" ref="J38">IFERROR(
(MEDIAN((IF(DATOS_[[Sexo]:[Sexo]]=$B38,IF(DATOS_[[AGRUP. CLAS. PROF.]:[AGRUP. CLAS. PROF.]]=$B36,IF(DATOS_[[Check Periodo Ref.]:[Check Periodo Ref.]]="Dentro",IF(DATOS_[[Check Equiparado]:[Check Equiparado]]="Sí",IF(DATOS!AE$5="Sí",(1/DATOS_[[% anualiz]:[% anualiz]]),1)*IF(DATOS!AE$4="Sí",1/DATOS_[[% normaliz]:[% normaliz]],1)*(DATOS_[Conc.Sal.01])))))))),
0)</f>
        <v>0</v>
      </c>
      <c r="K38" s="119">
        <f t="array" ref="K38">IFERROR(
(MEDIAN((IF(DATOS_[[Sexo]:[Sexo]]=$B38,IF(DATOS_[[AGRUP. CLAS. PROF.]:[AGRUP. CLAS. PROF.]]=$B36,IF(DATOS_[[Check Periodo Ref.]:[Check Periodo Ref.]]="Dentro",IF(DATOS_[[Check Equiparado]:[Check Equiparado]]="Sí",IF(DATOS!AF$5="Sí",(1/DATOS_[[% anualiz]:[% anualiz]]),1)*IF(DATOS!AF$4="Sí",1/DATOS_[[% normaliz]:[% normaliz]],1)*(DATOS_[Conc.Sal.02])))))))),
0)</f>
        <v>0</v>
      </c>
      <c r="L38" s="119">
        <f t="array" ref="L38">IFERROR(
(MEDIAN((IF(DATOS_[[Sexo]:[Sexo]]=$B38,IF(DATOS_[[AGRUP. CLAS. PROF.]:[AGRUP. CLAS. PROF.]]=$B36,IF(DATOS_[[Check Periodo Ref.]:[Check Periodo Ref.]]="Dentro",IF(DATOS_[[Check Equiparado]:[Check Equiparado]]="Sí",IF(DATOS!AG$5="Sí",(1/DATOS_[[% anualiz]:[% anualiz]]),1)*IF(DATOS!AG$4="Sí",1/DATOS_[[% normaliz]:[% normaliz]],1)*(DATOS_[Conc.Sal.03])))))))),
0)</f>
        <v>0</v>
      </c>
      <c r="M38" s="119">
        <f t="array" ref="M38">IFERROR(
(MEDIAN((IF(DATOS_[[Sexo]:[Sexo]]=$B38,IF(DATOS_[[AGRUP. CLAS. PROF.]:[AGRUP. CLAS. PROF.]]=$B36,IF(DATOS_[[Check Periodo Ref.]:[Check Periodo Ref.]]="Dentro",IF(DATOS_[[Check Equiparado]:[Check Equiparado]]="Sí",IF(DATOS!AH$5="Sí",(1/DATOS_[[% anualiz]:[% anualiz]]),1)*IF(DATOS!AH$4="Sí",1/DATOS_[[% normaliz]:[% normaliz]],1)*(DATOS_[Conc.Sal.04])))))))),
0)</f>
        <v>0</v>
      </c>
      <c r="N38" s="119">
        <f t="array" ref="N38">IFERROR(
(MEDIAN((IF(DATOS_[[Sexo]:[Sexo]]=$B38,IF(DATOS_[[AGRUP. CLAS. PROF.]:[AGRUP. CLAS. PROF.]]=$B36,IF(DATOS_[[Check Periodo Ref.]:[Check Periodo Ref.]]="Dentro",IF(DATOS_[[Check Equiparado]:[Check Equiparado]]="Sí",IF(DATOS!AI$5="Sí",(1/DATOS_[[% anualiz]:[% anualiz]]),1)*IF(DATOS!AI$4="Sí",1/DATOS_[[% normaliz]:[% normaliz]],1)*(DATOS_[Conc.Sal.05])))))))),
0)</f>
        <v>0</v>
      </c>
      <c r="O38" s="119">
        <f t="array" ref="O38">IFERROR(
(MEDIAN((IF(DATOS_[[Sexo]:[Sexo]]=$B38,IF(DATOS_[[AGRUP. CLAS. PROF.]:[AGRUP. CLAS. PROF.]]=$B36,IF(DATOS_[[Check Periodo Ref.]:[Check Periodo Ref.]]="Dentro",IF(DATOS_[[Check Equiparado]:[Check Equiparado]]="Sí",IF(DATOS!AJ$5="Sí",(1/DATOS_[[% anualiz]:[% anualiz]]),1)*IF(DATOS!AJ$4="Sí",1/DATOS_[[% normaliz]:[% normaliz]],1)*(DATOS_[Conc.Sal.06])))))))),
0)</f>
        <v>0</v>
      </c>
      <c r="P38" s="119">
        <f t="array" ref="P38">IFERROR(
(MEDIAN((IF(DATOS_[[Sexo]:[Sexo]]=$B38,IF(DATOS_[[AGRUP. CLAS. PROF.]:[AGRUP. CLAS. PROF.]]=$B36,IF(DATOS_[[Check Periodo Ref.]:[Check Periodo Ref.]]="Dentro",IF(DATOS_[[Check Equiparado]:[Check Equiparado]]="Sí",IF(DATOS!AK$5="Sí",(1/DATOS_[[% anualiz]:[% anualiz]]),1)*IF(DATOS!AK$4="Sí",1/DATOS_[[% normaliz]:[% normaliz]],1)*(DATOS_[Conc.Sal.07])))))))),
0)</f>
        <v>0</v>
      </c>
      <c r="Q38" s="119">
        <f t="array" ref="Q38">IFERROR(
(MEDIAN((IF(DATOS_[[Sexo]:[Sexo]]=$B38,IF(DATOS_[[AGRUP. CLAS. PROF.]:[AGRUP. CLAS. PROF.]]=$B36,IF(DATOS_[[Check Periodo Ref.]:[Check Periodo Ref.]]="Dentro",IF(DATOS_[[Check Equiparado]:[Check Equiparado]]="Sí",IF(DATOS!AL$5="Sí",(1/DATOS_[[% anualiz]:[% anualiz]]),1)*IF(DATOS!AL$4="Sí",1/DATOS_[[% normaliz]:[% normaliz]],1)*(DATOS_[Conc.Sal.08])))))))),
0)</f>
        <v>0</v>
      </c>
      <c r="R38" s="119">
        <f t="array" ref="R38">IFERROR(
(MEDIAN((IF(DATOS_[[Sexo]:[Sexo]]=$B38,IF(DATOS_[[AGRUP. CLAS. PROF.]:[AGRUP. CLAS. PROF.]]=$B36,IF(DATOS_[[Check Periodo Ref.]:[Check Periodo Ref.]]="Dentro",IF(DATOS_[[Check Equiparado]:[Check Equiparado]]="Sí",IF(DATOS!AM$5="Sí",(1/DATOS_[[% anualiz]:[% anualiz]]),1)*IF(DATOS!AM$4="Sí",1/DATOS_[[% normaliz]:[% normaliz]],1)*(DATOS_[Conc.Sal.09])))))))),
0)</f>
        <v>0</v>
      </c>
      <c r="S38" s="119">
        <f t="array" ref="S38">IFERROR(
(MEDIAN((IF(DATOS_[[Sexo]:[Sexo]]=$B38,IF(DATOS_[[AGRUP. CLAS. PROF.]:[AGRUP. CLAS. PROF.]]=$B36,IF(DATOS_[[Check Periodo Ref.]:[Check Periodo Ref.]]="Dentro",IF(DATOS_[[Check Equiparado]:[Check Equiparado]]="Sí",IF(DATOS!AN$5="Sí",(1/DATOS_[[% anualiz]:[% anualiz]]),1)*IF(DATOS!AN$4="Sí",1/DATOS_[[% normaliz]:[% normaliz]],1)*(DATOS_[Conc.Sal.10])))))))),
0)</f>
        <v>0</v>
      </c>
      <c r="T38" s="119">
        <f t="array" ref="T38">IFERROR(
(MEDIAN((IF(DATOS_[[Sexo]:[Sexo]]=$B38,IF(DATOS_[[AGRUP. CLAS. PROF.]:[AGRUP. CLAS. PROF.]]=$B36,IF(DATOS_[[Check Periodo Ref.]:[Check Periodo Ref.]]="Dentro",IF(DATOS_[[Check Equiparado]:[Check Equiparado]]="Sí",IF(DATOS!AO$5="Sí",(1/DATOS_[[% anualiz]:[% anualiz]]),1)*IF(DATOS!AO$4="Sí",1/DATOS_[[% normaliz]:[% normaliz]],1)*(DATOS_[Conc.Sal.11])))))))),
0)</f>
        <v>0</v>
      </c>
      <c r="U38" s="119">
        <f t="array" ref="U38">IFERROR(
(MEDIAN((IF(DATOS_[[Sexo]:[Sexo]]=$B38,IF(DATOS_[[AGRUP. CLAS. PROF.]:[AGRUP. CLAS. PROF.]]=$B36,IF(DATOS_[[Check Periodo Ref.]:[Check Periodo Ref.]]="Dentro",IF(DATOS_[[Check Equiparado]:[Check Equiparado]]="Sí",IF(DATOS!AP$5="Sí",(1/DATOS_[[% anualiz]:[% anualiz]]),1)*IF(DATOS!AP$4="Sí",1/DATOS_[[% normaliz]:[% normaliz]],1)*(DATOS_[Conc.Sal.12])))))))),
0)</f>
        <v>0</v>
      </c>
      <c r="V38" s="119">
        <f t="array" ref="V38">IFERROR(
(MEDIAN((IF(DATOS_[[Sexo]:[Sexo]]=$B38,IF(DATOS_[[AGRUP. CLAS. PROF.]:[AGRUP. CLAS. PROF.]]=$B36,IF(DATOS_[[Check Periodo Ref.]:[Check Periodo Ref.]]="Dentro",IF(DATOS_[[Check Equiparado]:[Check Equiparado]]="Sí",IF(DATOS!AQ$5="Sí",(1/DATOS_[[% anualiz]:[% anualiz]]),1)*IF(DATOS!AQ$4="Sí",1/DATOS_[[% normaliz]:[% normaliz]],1)*(DATOS_[Conc.Sal.13])))))))),
0)</f>
        <v>0</v>
      </c>
      <c r="W38" s="119">
        <f t="array" ref="W38">IFERROR(
(MEDIAN((IF(DATOS_[[Sexo]:[Sexo]]=$B38,IF(DATOS_[[AGRUP. CLAS. PROF.]:[AGRUP. CLAS. PROF.]]=$B36,IF(DATOS_[[Check Periodo Ref.]:[Check Periodo Ref.]]="Dentro",IF(DATOS_[[Check Equiparado]:[Check Equiparado]]="Sí",IF(DATOS!AR$5="Sí",(1/DATOS_[[% anualiz]:[% anualiz]]),1)*IF(DATOS!AR$4="Sí",1/DATOS_[[% normaliz]:[% normaliz]],1)*(DATOS_[Conc.Sal.14])))))))),
0)</f>
        <v>0</v>
      </c>
      <c r="X38" s="119">
        <f t="array" ref="X38">IFERROR(
(MEDIAN((IF(DATOS_[[Sexo]:[Sexo]]=$B38,IF(DATOS_[[AGRUP. CLAS. PROF.]:[AGRUP. CLAS. PROF.]]=$B36,IF(DATOS_[[Check Periodo Ref.]:[Check Periodo Ref.]]="Dentro",IF(DATOS_[[Check Equiparado]:[Check Equiparado]]="Sí",IF(DATOS!AS$5="Sí",(1/DATOS_[[% anualiz]:[% anualiz]]),1)*IF(DATOS!AS$4="Sí",1/DATOS_[[% normaliz]:[% normaliz]],1)*(DATOS_[Conc.Sal.15])))))))),
0)</f>
        <v>0</v>
      </c>
      <c r="Y38" s="119">
        <f t="array" ref="Y38">IFERROR(
(MEDIAN((IF(DATOS_[[Sexo]:[Sexo]]=$B38,IF(DATOS_[[AGRUP. CLAS. PROF.]:[AGRUP. CLAS. PROF.]]=$B36,IF(DATOS_[[Check Periodo Ref.]:[Check Periodo Ref.]]="Dentro",IF(DATOS_[[Check Equiparado]:[Check Equiparado]]="Sí",IF(DATOS!AT$5="Sí",(1/DATOS_[[% anualiz]:[% anualiz]]),1)*IF(DATOS!AT$4="Sí",1/DATOS_[[% normaliz]:[% normaliz]],1)*(DATOS_[Conc.Sal.16])))))))),
0)</f>
        <v>0</v>
      </c>
      <c r="Z38" s="119">
        <f t="array" ref="Z38">IFERROR(
(MEDIAN((IF(DATOS_[[Sexo]:[Sexo]]=$B38,IF(DATOS_[[AGRUP. CLAS. PROF.]:[AGRUP. CLAS. PROF.]]=$B36,IF(DATOS_[[Check Periodo Ref.]:[Check Periodo Ref.]]="Dentro",IF(DATOS_[[Check Equiparado]:[Check Equiparado]]="Sí",IF(DATOS!AU$5="Sí",(1/DATOS_[[% anualiz]:[% anualiz]]),1)*IF(DATOS!AU$4="Sí",1/DATOS_[[% normaliz]:[% normaliz]],1)*(DATOS_[Conc.Sal.17])))))))),
0)</f>
        <v>0</v>
      </c>
      <c r="AA38" s="119">
        <f t="array" ref="AA38">IFERROR(
(MEDIAN((IF(DATOS_[[Sexo]:[Sexo]]=$B38,IF(DATOS_[[AGRUP. CLAS. PROF.]:[AGRUP. CLAS. PROF.]]=$B36,IF(DATOS_[[Check Periodo Ref.]:[Check Periodo Ref.]]="Dentro",IF(DATOS_[[Check Equiparado]:[Check Equiparado]]="Sí",IF(DATOS!AV$5="Sí",(1/DATOS_[[% anualiz]:[% anualiz]]),1)*IF(DATOS!AV$4="Sí",1/DATOS_[[% normaliz]:[% normaliz]],1)*(DATOS_[Conc.Sal.18])))))))),
0)</f>
        <v>0</v>
      </c>
      <c r="AB38" s="119">
        <f t="array" ref="AB38">IFERROR(
(MEDIAN((IF(DATOS_[[Sexo]:[Sexo]]=$B38,IF(DATOS_[[AGRUP. CLAS. PROF.]:[AGRUP. CLAS. PROF.]]=$B36,IF(DATOS_[[Check Periodo Ref.]:[Check Periodo Ref.]]="Dentro",IF(DATOS_[[Check Equiparado]:[Check Equiparado]]="Sí",IF(DATOS!AW$5="Sí",(1/DATOS_[[% anualiz]:[% anualiz]]),1)*IF(DATOS!AW$4="Sí",1/DATOS_[[% normaliz]:[% normaliz]],1)*(DATOS_[Conc.Sal.19])))))))),
0)</f>
        <v>0</v>
      </c>
      <c r="AC38" s="119">
        <f t="array" ref="AC38">IFERROR(
(MEDIAN((IF(DATOS_[[Sexo]:[Sexo]]=$B38,IF(DATOS_[[AGRUP. CLAS. PROF.]:[AGRUP. CLAS. PROF.]]=$B36,IF(DATOS_[[Check Periodo Ref.]:[Check Periodo Ref.]]="Dentro",IF(DATOS_[[Check Equiparado]:[Check Equiparado]]="Sí",IF(DATOS!AX$5="Sí",(1/DATOS_[[% anualiz]:[% anualiz]]),1)*IF(DATOS!AX$4="Sí",1/DATOS_[[% normaliz]:[% normaliz]],1)*(DATOS_[Conc.Sal.20])))))))),
0)</f>
        <v>0</v>
      </c>
      <c r="AD38" s="119">
        <f t="array" ref="AD38">IFERROR(
(MEDIAN((IF(DATOS_[[Sexo]:[Sexo]]=$B38,IF(DATOS_[[AGRUP. CLAS. PROF.]:[AGRUP. CLAS. PROF.]]=$B36,IF(DATOS_[[Check Periodo Ref.]:[Check Periodo Ref.]]="Dentro",IF(DATOS_[[Check Equiparado]:[Check Equiparado]]="Sí",IF(DATOS!AY$5="Sí",(1/DATOS_[[% anualiz]:[% anualiz]]),1)*IF(DATOS!AY$4="Sí",1/DATOS_[[% normaliz]:[% normaliz]],1)*(DATOS_[Conc.Sal.21])))))))),
0)</f>
        <v>0</v>
      </c>
      <c r="AE38" s="119">
        <f t="array" ref="AE38">IFERROR(
(MEDIAN((IF(DATOS_[[Sexo]:[Sexo]]=$B38,IF(DATOS_[[AGRUP. CLAS. PROF.]:[AGRUP. CLAS. PROF.]]=$B36,IF(DATOS_[[Check Periodo Ref.]:[Check Periodo Ref.]]="Dentro",IF(DATOS_[[Check Equiparado]:[Check Equiparado]]="Sí",IF(DATOS!AZ$5="Sí",(1/DATOS_[[% anualiz]:[% anualiz]]),1)*IF(DATOS!AZ$4="Sí",1/DATOS_[[% normaliz]:[% normaliz]],1)*(DATOS_[Conc.Sal.22])))))))),
0)</f>
        <v>0</v>
      </c>
      <c r="AF38" s="119">
        <f t="array" ref="AF38">IFERROR(
(MEDIAN((IF(DATOS_[[Sexo]:[Sexo]]=$B38,IF(DATOS_[[AGRUP. CLAS. PROF.]:[AGRUP. CLAS. PROF.]]=$B36,IF(DATOS_[[Check Periodo Ref.]:[Check Periodo Ref.]]="Dentro",IF(DATOS_[[Check Equiparado]:[Check Equiparado]]="Sí",IF(DATOS!BA$5="Sí",(1/DATOS_[[% anualiz]:[% anualiz]]),1)*IF(DATOS!BA$4="Sí",1/DATOS_[[% normaliz]:[% normaliz]],1)*(DATOS_[Conc.Sal.23])))))))),
0)</f>
        <v>0</v>
      </c>
      <c r="AG38" s="119">
        <f t="array" ref="AG38">IFERROR(
(MEDIAN((IF(DATOS_[[Sexo]:[Sexo]]=$B38,IF(DATOS_[[AGRUP. CLAS. PROF.]:[AGRUP. CLAS. PROF.]]=$B36,IF(DATOS_[[Check Periodo Ref.]:[Check Periodo Ref.]]="Dentro",IF(DATOS_[[Check Equiparado]:[Check Equiparado]]="Sí",IF(DATOS!BB$5="Sí",(1/DATOS_[[% anualiz]:[% anualiz]]),1)*IF(DATOS!BB$4="Sí",1/DATOS_[[% normaliz]:[% normaliz]],1)*(DATOS_[Conc.Sal.24])))))))),
0)</f>
        <v>0</v>
      </c>
      <c r="AH38" s="119">
        <f t="array" ref="AH38">IFERROR(
(MEDIAN((IF(DATOS_[[Sexo]:[Sexo]]=$B38,IF(DATOS_[[AGRUP. CLAS. PROF.]:[AGRUP. CLAS. PROF.]]=$B36,IF(DATOS_[[Check Periodo Ref.]:[Check Periodo Ref.]]="Dentro",IF(DATOS_[[Check Equiparado]:[Check Equiparado]]="Sí",IF(DATOS!BC$5="Sí",(1/DATOS_[[% anualiz]:[% anualiz]]),1)*IF(DATOS!BC$4="Sí",1/DATOS_[[% normaliz]:[% normaliz]],1)*(DATOS_[Conc.Sal.25])))))))),
0)</f>
        <v>0</v>
      </c>
      <c r="AI38" s="119">
        <f t="array" ref="AI38">IFERROR(
(MEDIAN((IF(DATOS_[[Sexo]:[Sexo]]=$B38,IF(DATOS_[[AGRUP. CLAS. PROF.]:[AGRUP. CLAS. PROF.]]=$B36,IF(DATOS_[[Check Periodo Ref.]:[Check Periodo Ref.]]="Dentro",IF(DATOS_[[Check Equiparado]:[Check Equiparado]]="Sí",IF(DATOS!BD$5="Sí",(1/DATOS_[[% anualiz]:[% anualiz]]),1)*IF(DATOS!BD$4="Sí",1/DATOS_[[% normaliz]:[% normaliz]],1)*(DATOS_[Conc.Sal.26])))))))),
0)</f>
        <v>0</v>
      </c>
      <c r="AJ38" s="119">
        <f t="array" ref="AJ38">IFERROR(
(MEDIAN((IF(DATOS_[[Sexo]:[Sexo]]=$B38,IF(DATOS_[[AGRUP. CLAS. PROF.]:[AGRUP. CLAS. PROF.]]=$B36,IF(DATOS_[[Check Periodo Ref.]:[Check Periodo Ref.]]="Dentro",IF(DATOS_[[Check Equiparado]:[Check Equiparado]]="Sí",IF(DATOS!BE$5="Sí",(1/DATOS_[[% anualiz]:[% anualiz]]),1)*IF(DATOS!BE$4="Sí",1/DATOS_[[% normaliz]:[% normaliz]],1)*(DATOS_[Conc.Sal.27])))))))),
0)</f>
        <v>0</v>
      </c>
      <c r="AK38" s="119">
        <f t="array" ref="AK38">IFERROR(
(MEDIAN((IF(DATOS_[[Sexo]:[Sexo]]=$B38,IF(DATOS_[[AGRUP. CLAS. PROF.]:[AGRUP. CLAS. PROF.]]=$B36,IF(DATOS_[[Check Periodo Ref.]:[Check Periodo Ref.]]="Dentro",IF(DATOS_[[Check Equiparado]:[Check Equiparado]]="Sí",IF(DATOS!BF$5="Sí",(1/DATOS_[[% anualiz]:[% anualiz]]),1)*IF(DATOS!BF$4="Sí",1/DATOS_[[% normaliz]:[% normaliz]],1)*(DATOS_[Conc.Sal.28])))))))),
0)</f>
        <v>0</v>
      </c>
      <c r="AL38" s="119">
        <f t="array" ref="AL38">IFERROR(
(MEDIAN((IF(DATOS_[[Sexo]:[Sexo]]=$B38,IF(DATOS_[[AGRUP. CLAS. PROF.]:[AGRUP. CLAS. PROF.]]=$B36,IF(DATOS_[[Check Periodo Ref.]:[Check Periodo Ref.]]="Dentro",IF(DATOS_[[Check Equiparado]:[Check Equiparado]]="Sí",IF(DATOS!BG$5="Sí",(1/DATOS_[[% anualiz]:[% anualiz]]),1)*IF(DATOS!BG$4="Sí",1/DATOS_[[% normaliz]:[% normaliz]],1)*(DATOS_[Conc.Sal.29])))))))),
0)</f>
        <v>0</v>
      </c>
      <c r="AM38" s="119">
        <f t="array" ref="AM38">IFERROR(
(MEDIAN((IF(DATOS_[[Sexo]:[Sexo]]=$B38,IF(DATOS_[[AGRUP. CLAS. PROF.]:[AGRUP. CLAS. PROF.]]=$B36,IF(DATOS_[[Check Periodo Ref.]:[Check Periodo Ref.]]="Dentro",IF(DATOS_[[Check Equiparado]:[Check Equiparado]]="Sí",IF(DATOS!BH$5="Sí",(1/DATOS_[[% anualiz]:[% anualiz]]),1)*IF(DATOS!BH$4="Sí",1/DATOS_[[% normaliz]:[% normaliz]],1)*(DATOS_[Conc.Sal.30])))))))),
0)</f>
        <v>0</v>
      </c>
      <c r="AN38" s="120">
        <f t="array" ref="AN38">IFERROR(
MEDIAN(IF(DATOS_[Sexo]=$B38,IF(DATOS_[[AGRUP. CLAS. PROF.]:[AGRUP. CLAS. PROF.]]=$B36,IF(DATOS_[Check Equiparado]="Sí",IF(DATOS_[Check Periodo Ref.]="Dentro",DATOS_[Tot COMPL.SAL Eq],FALSE))))),
0)</f>
        <v>0</v>
      </c>
      <c r="AO38" s="121">
        <f t="array" ref="AO38">IFERROR(
MEDIAN(IF(DATOS_[Sexo]=$B38,IF(DATOS_[[AGRUP. CLAS. PROF.]:[AGRUP. CLAS. PROF.]]=$B36,IF(DATOS_[Check Equiparado]="Sí",IF(DATOS_[Check Periodo Ref.]="Dentro",DATOS_[TOTAL SALARIO Eq],FALSE))))),
0)</f>
        <v>0</v>
      </c>
      <c r="AP38" s="122">
        <f t="array" ref="AP38">IFERROR(
(MEDIAN((IF(DATOS_[[Sexo]:[Sexo]]=$B38,IF(DATOS_[[AGRUP. CLAS. PROF.]:[AGRUP. CLAS. PROF.]]=$B36,IF(DATOS_[[Check Periodo Ref.]:[Check Periodo Ref.]]="Dentro",IF(DATOS_[[Check Equiparado]:[Check Equiparado]]="Sí",IF(DATOS!BI$5="Sí",(1/DATOS_[[% anualiz]:[% anualiz]]),1)*IF(DATOS!BI$4="Sí",1/DATOS_[[% normaliz]:[% normaliz]],1)*(DATOS_[C.Extra.01])))))))),
0)</f>
        <v>0</v>
      </c>
      <c r="AQ38" s="122">
        <f t="array" ref="AQ38">IFERROR(
(MEDIAN((IF(DATOS_[[Sexo]:[Sexo]]=$B38,IF(DATOS_[[AGRUP. CLAS. PROF.]:[AGRUP. CLAS. PROF.]]=$B36,IF(DATOS_[[Check Periodo Ref.]:[Check Periodo Ref.]]="Dentro",IF(DATOS_[[Check Equiparado]:[Check Equiparado]]="Sí",IF(DATOS!BJ$5="Sí",(1/DATOS_[[% anualiz]:[% anualiz]]),1)*IF(DATOS!BJ$4="Sí",1/DATOS_[[% normaliz]:[% normaliz]],1)*(DATOS_[C.Extra.02])))))))),
0)</f>
        <v>0</v>
      </c>
      <c r="AR38" s="122">
        <f t="array" ref="AR38">IFERROR(
(MEDIAN((IF(DATOS_[[Sexo]:[Sexo]]=$B38,IF(DATOS_[[AGRUP. CLAS. PROF.]:[AGRUP. CLAS. PROF.]]=$B36,IF(DATOS_[[Check Periodo Ref.]:[Check Periodo Ref.]]="Dentro",IF(DATOS_[[Check Equiparado]:[Check Equiparado]]="Sí",IF(DATOS!BK$5="Sí",(1/DATOS_[[% anualiz]:[% anualiz]]),1)*IF(DATOS!BK$4="Sí",1/DATOS_[[% normaliz]:[% normaliz]],1)*(DATOS_[C.Extra.03])))))))),
0)</f>
        <v>0</v>
      </c>
      <c r="AS38" s="122">
        <f t="array" ref="AS38">IFERROR(
(MEDIAN((IF(DATOS_[[Sexo]:[Sexo]]=$B38,IF(DATOS_[[AGRUP. CLAS. PROF.]:[AGRUP. CLAS. PROF.]]=$B36,IF(DATOS_[[Check Periodo Ref.]:[Check Periodo Ref.]]="Dentro",IF(DATOS_[[Check Equiparado]:[Check Equiparado]]="Sí",IF(DATOS!BL$5="Sí",(1/DATOS_[[% anualiz]:[% anualiz]]),1)*IF(DATOS!BL$4="Sí",1/DATOS_[[% normaliz]:[% normaliz]],1)*(DATOS_[C.Extra.04])))))))),
0)</f>
        <v>0</v>
      </c>
      <c r="AT38" s="122">
        <f t="array" ref="AT38">IFERROR(
(MEDIAN((IF(DATOS_[[Sexo]:[Sexo]]=$B38,IF(DATOS_[[AGRUP. CLAS. PROF.]:[AGRUP. CLAS. PROF.]]=$B36,IF(DATOS_[[Check Periodo Ref.]:[Check Periodo Ref.]]="Dentro",IF(DATOS_[[Check Equiparado]:[Check Equiparado]]="Sí",IF(DATOS!BM$5="Sí",(1/DATOS_[[% anualiz]:[% anualiz]]),1)*IF(DATOS!BM$4="Sí",1/DATOS_[[% normaliz]:[% normaliz]],1)*(DATOS_[C.Extra.05])))))))),
0)</f>
        <v>0</v>
      </c>
      <c r="AU38" s="123">
        <f t="array" ref="AU38">IFERROR(
MEDIAN(IF(DATOS_[Sexo]=$B38,IF(DATOS_[[AGRUP. CLAS. PROF.]:[AGRUP. CLAS. PROF.]]=$B36,IF(DATOS_[Check Equiparado]="Sí",IF(DATOS_[Check Periodo Ref.]="Dentro",DATOS_[Tot Extrasalarial Eq],FALSE))))),
0)</f>
        <v>0</v>
      </c>
      <c r="AV38" s="124">
        <f t="array" ref="AV38">IFERROR(
MEDIAN(IF(DATOS_[Sexo]=$B38,IF(DATOS_[[AGRUP. CLAS. PROF.]:[AGRUP. CLAS. PROF.]]=$B36,IF(DATOS_[Check Equiparado]="Sí",IF(DATOS_[Check Periodo Ref.]="Dentro",DATOS_[TOTAL Retrib Eq],FALSE))))),
0)</f>
        <v>0</v>
      </c>
    </row>
    <row r="39" spans="1:48" ht="17.25" thickBot="1" x14ac:dyDescent="0.35">
      <c r="A39" s="48" t="str">
        <f t="shared" ref="A39" si="35">+A40</f>
        <v>[ocultar]</v>
      </c>
      <c r="B39" s="98" t="s">
        <v>315</v>
      </c>
      <c r="C39" s="117"/>
      <c r="D39" s="47"/>
      <c r="E39" s="47"/>
      <c r="F39" s="47"/>
      <c r="G39" s="47"/>
      <c r="H39" s="47"/>
      <c r="I39" s="127" t="str">
        <f t="shared" ref="I39:AV39" si="36">IFERROR((I40-I41)/I40,"")</f>
        <v/>
      </c>
      <c r="J39" s="131" t="str">
        <f t="shared" si="36"/>
        <v/>
      </c>
      <c r="K39" s="131" t="str">
        <f t="shared" si="36"/>
        <v/>
      </c>
      <c r="L39" s="131" t="str">
        <f t="shared" si="36"/>
        <v/>
      </c>
      <c r="M39" s="131" t="str">
        <f t="shared" si="36"/>
        <v/>
      </c>
      <c r="N39" s="131" t="str">
        <f t="shared" si="36"/>
        <v/>
      </c>
      <c r="O39" s="131" t="str">
        <f t="shared" si="36"/>
        <v/>
      </c>
      <c r="P39" s="131" t="str">
        <f t="shared" si="36"/>
        <v/>
      </c>
      <c r="Q39" s="131" t="str">
        <f t="shared" si="36"/>
        <v/>
      </c>
      <c r="R39" s="131" t="str">
        <f t="shared" si="36"/>
        <v/>
      </c>
      <c r="S39" s="131" t="str">
        <f t="shared" si="36"/>
        <v/>
      </c>
      <c r="T39" s="131" t="str">
        <f t="shared" si="36"/>
        <v/>
      </c>
      <c r="U39" s="131" t="str">
        <f t="shared" si="36"/>
        <v/>
      </c>
      <c r="V39" s="131" t="str">
        <f t="shared" si="36"/>
        <v/>
      </c>
      <c r="W39" s="131" t="str">
        <f t="shared" si="36"/>
        <v/>
      </c>
      <c r="X39" s="131" t="str">
        <f t="shared" si="36"/>
        <v/>
      </c>
      <c r="Y39" s="131" t="str">
        <f t="shared" si="36"/>
        <v/>
      </c>
      <c r="Z39" s="130" t="str">
        <f t="shared" si="36"/>
        <v/>
      </c>
      <c r="AA39" s="130" t="str">
        <f t="shared" si="36"/>
        <v/>
      </c>
      <c r="AB39" s="130" t="str">
        <f t="shared" si="36"/>
        <v/>
      </c>
      <c r="AC39" s="130" t="str">
        <f t="shared" si="36"/>
        <v/>
      </c>
      <c r="AD39" s="130" t="str">
        <f t="shared" si="36"/>
        <v/>
      </c>
      <c r="AE39" s="130" t="str">
        <f t="shared" si="36"/>
        <v/>
      </c>
      <c r="AF39" s="130" t="str">
        <f t="shared" si="36"/>
        <v/>
      </c>
      <c r="AG39" s="130" t="str">
        <f t="shared" si="36"/>
        <v/>
      </c>
      <c r="AH39" s="130" t="str">
        <f t="shared" si="36"/>
        <v/>
      </c>
      <c r="AI39" s="130" t="str">
        <f t="shared" si="36"/>
        <v/>
      </c>
      <c r="AJ39" s="130" t="str">
        <f t="shared" si="36"/>
        <v/>
      </c>
      <c r="AK39" s="130" t="str">
        <f t="shared" si="36"/>
        <v/>
      </c>
      <c r="AL39" s="130" t="str">
        <f t="shared" si="36"/>
        <v/>
      </c>
      <c r="AM39" s="130" t="str">
        <f t="shared" si="36"/>
        <v/>
      </c>
      <c r="AN39" s="132" t="str">
        <f t="shared" si="36"/>
        <v/>
      </c>
      <c r="AO39" s="136" t="str">
        <f t="shared" si="36"/>
        <v/>
      </c>
      <c r="AP39" s="133" t="str">
        <f t="shared" si="36"/>
        <v/>
      </c>
      <c r="AQ39" s="133" t="str">
        <f t="shared" si="36"/>
        <v/>
      </c>
      <c r="AR39" s="133" t="str">
        <f t="shared" si="36"/>
        <v/>
      </c>
      <c r="AS39" s="133" t="str">
        <f t="shared" si="36"/>
        <v/>
      </c>
      <c r="AT39" s="133" t="str">
        <f t="shared" si="36"/>
        <v/>
      </c>
      <c r="AU39" s="134" t="str">
        <f t="shared" si="36"/>
        <v/>
      </c>
      <c r="AV39" s="135" t="str">
        <f t="shared" si="36"/>
        <v/>
      </c>
    </row>
    <row r="40" spans="1:48" x14ac:dyDescent="0.3">
      <c r="A40" s="48" t="str">
        <f t="shared" ref="A40" si="37">+IF(C40+C41=0,"[ocultar]","")</f>
        <v>[ocultar]</v>
      </c>
      <c r="B40" s="94" t="s">
        <v>162</v>
      </c>
      <c r="C40" s="40">
        <f t="array" ref="C40">SUM(IF($B40=DATOS_[Sexo],
IF($B39=DATOS_[AGRUP. CLAS. PROF.],
IF("Dentro"=DATOS_[Check Periodo Ref.],
1/(COUNTIFS(DATOS_[Sexo],$B40,DATOS_[AGRUP. CLAS. PROF.],$B39,DATOS_[Check Periodo Ref.],"Dentro",DATOS_[id],DATOS_[id]))))))</f>
        <v>0</v>
      </c>
      <c r="D40" s="41">
        <f>COUNTIFS(DATOS_[AGRUP. CLAS. PROF.],$B39,DATOS_[Sexo],$B40,DATOS_[Check Periodo Ref.],"Dentro")</f>
        <v>0</v>
      </c>
      <c r="E40" s="41">
        <f>COUNTIFS(DATOS_[AGRUP. CLAS. PROF.],$B39,DATOS_[Sexo],$B40,DATOS_[Check Periodo Ref.],"Dentro",DATOS_[Check Nº SC Norm],"Sí")</f>
        <v>0</v>
      </c>
      <c r="F40" s="41">
        <f>COUNTIFS(DATOS_[AGRUP. CLAS. PROF.],$B39,DATOS_[Sexo],$B40,DATOS_[Check Periodo Ref.],"Dentro",DATOS_[Check Nº SC Anualiz],"Sí")</f>
        <v>0</v>
      </c>
      <c r="G40" s="41">
        <f>COUNTIFS(DATOS_[AGRUP. CLAS. PROF.],$B39,DATOS_[Sexo],$B40,DATOS_[Check Periodo Ref.],"Dentro",DATOS_[Check Nº SC Norm y Anualiz],"Sí")</f>
        <v>0</v>
      </c>
      <c r="H40" s="41">
        <f>COUNTIFS(DATOS_[AGRUP. CLAS. PROF.],$B39,DATOS_[Sexo],$B40,DATOS_[Check Periodo Ref.],"Dentro",DATOS_[Check Equiparación],"Sí")</f>
        <v>0</v>
      </c>
      <c r="I40" s="118">
        <f t="array" ref="I40">IFERROR(
MEDIAN(IF(DATOS_[Sexo]=$B40,IF(DATOS_[[AGRUP. CLAS. PROF.]:[AGRUP. CLAS. PROF.]]=$B39,IF(DATOS_[Check Equiparado]="Sí",IF(DATOS_[Check Periodo Ref.]="Dentro",DATOS_[SALARIO BASE Eq],FALSE))))),
0)</f>
        <v>0</v>
      </c>
      <c r="J40" s="119">
        <f t="array" ref="J40">IFERROR(
(MEDIAN((IF(DATOS_[[Sexo]:[Sexo]]=$B40,IF(DATOS_[[AGRUP. CLAS. PROF.]:[AGRUP. CLAS. PROF.]]=$B39,IF(DATOS_[[Check Periodo Ref.]:[Check Periodo Ref.]]="Dentro",IF(DATOS_[[Check Equiparado]:[Check Equiparado]]="Sí",IF(DATOS!AE$5="Sí",(1/DATOS_[[% anualiz]:[% anualiz]]),1)*IF(DATOS!AE$4="Sí",1/DATOS_[[% normaliz]:[% normaliz]],1)*(DATOS_[Conc.Sal.01])))))))),
0)</f>
        <v>0</v>
      </c>
      <c r="K40" s="119">
        <f t="array" ref="K40">IFERROR(
(MEDIAN((IF(DATOS_[[Sexo]:[Sexo]]=$B40,IF(DATOS_[[AGRUP. CLAS. PROF.]:[AGRUP. CLAS. PROF.]]=$B39,IF(DATOS_[[Check Periodo Ref.]:[Check Periodo Ref.]]="Dentro",IF(DATOS_[[Check Equiparado]:[Check Equiparado]]="Sí",IF(DATOS!AF$5="Sí",(1/DATOS_[[% anualiz]:[% anualiz]]),1)*IF(DATOS!AF$4="Sí",1/DATOS_[[% normaliz]:[% normaliz]],1)*(DATOS_[Conc.Sal.02])))))))),
0)</f>
        <v>0</v>
      </c>
      <c r="L40" s="119">
        <f t="array" ref="L40">IFERROR(
(MEDIAN((IF(DATOS_[[Sexo]:[Sexo]]=$B40,IF(DATOS_[[AGRUP. CLAS. PROF.]:[AGRUP. CLAS. PROF.]]=$B39,IF(DATOS_[[Check Periodo Ref.]:[Check Periodo Ref.]]="Dentro",IF(DATOS_[[Check Equiparado]:[Check Equiparado]]="Sí",IF(DATOS!AG$5="Sí",(1/DATOS_[[% anualiz]:[% anualiz]]),1)*IF(DATOS!AG$4="Sí",1/DATOS_[[% normaliz]:[% normaliz]],1)*(DATOS_[Conc.Sal.03])))))))),
0)</f>
        <v>0</v>
      </c>
      <c r="M40" s="119">
        <f t="array" ref="M40">IFERROR(
(MEDIAN((IF(DATOS_[[Sexo]:[Sexo]]=$B40,IF(DATOS_[[AGRUP. CLAS. PROF.]:[AGRUP. CLAS. PROF.]]=$B39,IF(DATOS_[[Check Periodo Ref.]:[Check Periodo Ref.]]="Dentro",IF(DATOS_[[Check Equiparado]:[Check Equiparado]]="Sí",IF(DATOS!AH$5="Sí",(1/DATOS_[[% anualiz]:[% anualiz]]),1)*IF(DATOS!AH$4="Sí",1/DATOS_[[% normaliz]:[% normaliz]],1)*(DATOS_[Conc.Sal.04])))))))),
0)</f>
        <v>0</v>
      </c>
      <c r="N40" s="119">
        <f t="array" ref="N40">IFERROR(
(MEDIAN((IF(DATOS_[[Sexo]:[Sexo]]=$B40,IF(DATOS_[[AGRUP. CLAS. PROF.]:[AGRUP. CLAS. PROF.]]=$B39,IF(DATOS_[[Check Periodo Ref.]:[Check Periodo Ref.]]="Dentro",IF(DATOS_[[Check Equiparado]:[Check Equiparado]]="Sí",IF(DATOS!AI$5="Sí",(1/DATOS_[[% anualiz]:[% anualiz]]),1)*IF(DATOS!AI$4="Sí",1/DATOS_[[% normaliz]:[% normaliz]],1)*(DATOS_[Conc.Sal.05])))))))),
0)</f>
        <v>0</v>
      </c>
      <c r="O40" s="119">
        <f t="array" ref="O40">IFERROR(
(MEDIAN((IF(DATOS_[[Sexo]:[Sexo]]=$B40,IF(DATOS_[[AGRUP. CLAS. PROF.]:[AGRUP. CLAS. PROF.]]=$B39,IF(DATOS_[[Check Periodo Ref.]:[Check Periodo Ref.]]="Dentro",IF(DATOS_[[Check Equiparado]:[Check Equiparado]]="Sí",IF(DATOS!AJ$5="Sí",(1/DATOS_[[% anualiz]:[% anualiz]]),1)*IF(DATOS!AJ$4="Sí",1/DATOS_[[% normaliz]:[% normaliz]],1)*(DATOS_[Conc.Sal.06])))))))),
0)</f>
        <v>0</v>
      </c>
      <c r="P40" s="119">
        <f t="array" ref="P40">IFERROR(
(MEDIAN((IF(DATOS_[[Sexo]:[Sexo]]=$B40,IF(DATOS_[[AGRUP. CLAS. PROF.]:[AGRUP. CLAS. PROF.]]=$B39,IF(DATOS_[[Check Periodo Ref.]:[Check Periodo Ref.]]="Dentro",IF(DATOS_[[Check Equiparado]:[Check Equiparado]]="Sí",IF(DATOS!AK$5="Sí",(1/DATOS_[[% anualiz]:[% anualiz]]),1)*IF(DATOS!AK$4="Sí",1/DATOS_[[% normaliz]:[% normaliz]],1)*(DATOS_[Conc.Sal.07])))))))),
0)</f>
        <v>0</v>
      </c>
      <c r="Q40" s="119">
        <f t="array" ref="Q40">IFERROR(
(MEDIAN((IF(DATOS_[[Sexo]:[Sexo]]=$B40,IF(DATOS_[[AGRUP. CLAS. PROF.]:[AGRUP. CLAS. PROF.]]=$B39,IF(DATOS_[[Check Periodo Ref.]:[Check Periodo Ref.]]="Dentro",IF(DATOS_[[Check Equiparado]:[Check Equiparado]]="Sí",IF(DATOS!AL$5="Sí",(1/DATOS_[[% anualiz]:[% anualiz]]),1)*IF(DATOS!AL$4="Sí",1/DATOS_[[% normaliz]:[% normaliz]],1)*(DATOS_[Conc.Sal.08])))))))),
0)</f>
        <v>0</v>
      </c>
      <c r="R40" s="119">
        <f t="array" ref="R40">IFERROR(
(MEDIAN((IF(DATOS_[[Sexo]:[Sexo]]=$B40,IF(DATOS_[[AGRUP. CLAS. PROF.]:[AGRUP. CLAS. PROF.]]=$B39,IF(DATOS_[[Check Periodo Ref.]:[Check Periodo Ref.]]="Dentro",IF(DATOS_[[Check Equiparado]:[Check Equiparado]]="Sí",IF(DATOS!AM$5="Sí",(1/DATOS_[[% anualiz]:[% anualiz]]),1)*IF(DATOS!AM$4="Sí",1/DATOS_[[% normaliz]:[% normaliz]],1)*(DATOS_[Conc.Sal.09])))))))),
0)</f>
        <v>0</v>
      </c>
      <c r="S40" s="119">
        <f t="array" ref="S40">IFERROR(
(MEDIAN((IF(DATOS_[[Sexo]:[Sexo]]=$B40,IF(DATOS_[[AGRUP. CLAS. PROF.]:[AGRUP. CLAS. PROF.]]=$B39,IF(DATOS_[[Check Periodo Ref.]:[Check Periodo Ref.]]="Dentro",IF(DATOS_[[Check Equiparado]:[Check Equiparado]]="Sí",IF(DATOS!AN$5="Sí",(1/DATOS_[[% anualiz]:[% anualiz]]),1)*IF(DATOS!AN$4="Sí",1/DATOS_[[% normaliz]:[% normaliz]],1)*(DATOS_[Conc.Sal.10])))))))),
0)</f>
        <v>0</v>
      </c>
      <c r="T40" s="119">
        <f t="array" ref="T40">IFERROR(
(MEDIAN((IF(DATOS_[[Sexo]:[Sexo]]=$B40,IF(DATOS_[[AGRUP. CLAS. PROF.]:[AGRUP. CLAS. PROF.]]=$B39,IF(DATOS_[[Check Periodo Ref.]:[Check Periodo Ref.]]="Dentro",IF(DATOS_[[Check Equiparado]:[Check Equiparado]]="Sí",IF(DATOS!AO$5="Sí",(1/DATOS_[[% anualiz]:[% anualiz]]),1)*IF(DATOS!AO$4="Sí",1/DATOS_[[% normaliz]:[% normaliz]],1)*(DATOS_[Conc.Sal.11])))))))),
0)</f>
        <v>0</v>
      </c>
      <c r="U40" s="119">
        <f t="array" ref="U40">IFERROR(
(MEDIAN((IF(DATOS_[[Sexo]:[Sexo]]=$B40,IF(DATOS_[[AGRUP. CLAS. PROF.]:[AGRUP. CLAS. PROF.]]=$B39,IF(DATOS_[[Check Periodo Ref.]:[Check Periodo Ref.]]="Dentro",IF(DATOS_[[Check Equiparado]:[Check Equiparado]]="Sí",IF(DATOS!AP$5="Sí",(1/DATOS_[[% anualiz]:[% anualiz]]),1)*IF(DATOS!AP$4="Sí",1/DATOS_[[% normaliz]:[% normaliz]],1)*(DATOS_[Conc.Sal.12])))))))),
0)</f>
        <v>0</v>
      </c>
      <c r="V40" s="119">
        <f t="array" ref="V40">IFERROR(
(MEDIAN((IF(DATOS_[[Sexo]:[Sexo]]=$B40,IF(DATOS_[[AGRUP. CLAS. PROF.]:[AGRUP. CLAS. PROF.]]=$B39,IF(DATOS_[[Check Periodo Ref.]:[Check Periodo Ref.]]="Dentro",IF(DATOS_[[Check Equiparado]:[Check Equiparado]]="Sí",IF(DATOS!AQ$5="Sí",(1/DATOS_[[% anualiz]:[% anualiz]]),1)*IF(DATOS!AQ$4="Sí",1/DATOS_[[% normaliz]:[% normaliz]],1)*(DATOS_[Conc.Sal.13])))))))),
0)</f>
        <v>0</v>
      </c>
      <c r="W40" s="119">
        <f t="array" ref="W40">IFERROR(
(MEDIAN((IF(DATOS_[[Sexo]:[Sexo]]=$B40,IF(DATOS_[[AGRUP. CLAS. PROF.]:[AGRUP. CLAS. PROF.]]=$B39,IF(DATOS_[[Check Periodo Ref.]:[Check Periodo Ref.]]="Dentro",IF(DATOS_[[Check Equiparado]:[Check Equiparado]]="Sí",IF(DATOS!AR$5="Sí",(1/DATOS_[[% anualiz]:[% anualiz]]),1)*IF(DATOS!AR$4="Sí",1/DATOS_[[% normaliz]:[% normaliz]],1)*(DATOS_[Conc.Sal.14])))))))),
0)</f>
        <v>0</v>
      </c>
      <c r="X40" s="119">
        <f t="array" ref="X40">IFERROR(
(MEDIAN((IF(DATOS_[[Sexo]:[Sexo]]=$B40,IF(DATOS_[[AGRUP. CLAS. PROF.]:[AGRUP. CLAS. PROF.]]=$B39,IF(DATOS_[[Check Periodo Ref.]:[Check Periodo Ref.]]="Dentro",IF(DATOS_[[Check Equiparado]:[Check Equiparado]]="Sí",IF(DATOS!AS$5="Sí",(1/DATOS_[[% anualiz]:[% anualiz]]),1)*IF(DATOS!AS$4="Sí",1/DATOS_[[% normaliz]:[% normaliz]],1)*(DATOS_[Conc.Sal.15])))))))),
0)</f>
        <v>0</v>
      </c>
      <c r="Y40" s="119">
        <f t="array" ref="Y40">IFERROR(
(MEDIAN((IF(DATOS_[[Sexo]:[Sexo]]=$B40,IF(DATOS_[[AGRUP. CLAS. PROF.]:[AGRUP. CLAS. PROF.]]=$B39,IF(DATOS_[[Check Periodo Ref.]:[Check Periodo Ref.]]="Dentro",IF(DATOS_[[Check Equiparado]:[Check Equiparado]]="Sí",IF(DATOS!AT$5="Sí",(1/DATOS_[[% anualiz]:[% anualiz]]),1)*IF(DATOS!AT$4="Sí",1/DATOS_[[% normaliz]:[% normaliz]],1)*(DATOS_[Conc.Sal.16])))))))),
0)</f>
        <v>0</v>
      </c>
      <c r="Z40" s="119">
        <f t="array" ref="Z40">IFERROR(
(MEDIAN((IF(DATOS_[[Sexo]:[Sexo]]=$B40,IF(DATOS_[[AGRUP. CLAS. PROF.]:[AGRUP. CLAS. PROF.]]=$B39,IF(DATOS_[[Check Periodo Ref.]:[Check Periodo Ref.]]="Dentro",IF(DATOS_[[Check Equiparado]:[Check Equiparado]]="Sí",IF(DATOS!AU$5="Sí",(1/DATOS_[[% anualiz]:[% anualiz]]),1)*IF(DATOS!AU$4="Sí",1/DATOS_[[% normaliz]:[% normaliz]],1)*(DATOS_[Conc.Sal.17])))))))),
0)</f>
        <v>0</v>
      </c>
      <c r="AA40" s="119">
        <f t="array" ref="AA40">IFERROR(
(MEDIAN((IF(DATOS_[[Sexo]:[Sexo]]=$B40,IF(DATOS_[[AGRUP. CLAS. PROF.]:[AGRUP. CLAS. PROF.]]=$B39,IF(DATOS_[[Check Periodo Ref.]:[Check Periodo Ref.]]="Dentro",IF(DATOS_[[Check Equiparado]:[Check Equiparado]]="Sí",IF(DATOS!AV$5="Sí",(1/DATOS_[[% anualiz]:[% anualiz]]),1)*IF(DATOS!AV$4="Sí",1/DATOS_[[% normaliz]:[% normaliz]],1)*(DATOS_[Conc.Sal.18])))))))),
0)</f>
        <v>0</v>
      </c>
      <c r="AB40" s="119">
        <f t="array" ref="AB40">IFERROR(
(MEDIAN((IF(DATOS_[[Sexo]:[Sexo]]=$B40,IF(DATOS_[[AGRUP. CLAS. PROF.]:[AGRUP. CLAS. PROF.]]=$B39,IF(DATOS_[[Check Periodo Ref.]:[Check Periodo Ref.]]="Dentro",IF(DATOS_[[Check Equiparado]:[Check Equiparado]]="Sí",IF(DATOS!AW$5="Sí",(1/DATOS_[[% anualiz]:[% anualiz]]),1)*IF(DATOS!AW$4="Sí",1/DATOS_[[% normaliz]:[% normaliz]],1)*(DATOS_[Conc.Sal.19])))))))),
0)</f>
        <v>0</v>
      </c>
      <c r="AC40" s="119">
        <f t="array" ref="AC40">IFERROR(
(MEDIAN((IF(DATOS_[[Sexo]:[Sexo]]=$B40,IF(DATOS_[[AGRUP. CLAS. PROF.]:[AGRUP. CLAS. PROF.]]=$B39,IF(DATOS_[[Check Periodo Ref.]:[Check Periodo Ref.]]="Dentro",IF(DATOS_[[Check Equiparado]:[Check Equiparado]]="Sí",IF(DATOS!AX$5="Sí",(1/DATOS_[[% anualiz]:[% anualiz]]),1)*IF(DATOS!AX$4="Sí",1/DATOS_[[% normaliz]:[% normaliz]],1)*(DATOS_[Conc.Sal.20])))))))),
0)</f>
        <v>0</v>
      </c>
      <c r="AD40" s="119">
        <f t="array" ref="AD40">IFERROR(
(MEDIAN((IF(DATOS_[[Sexo]:[Sexo]]=$B40,IF(DATOS_[[AGRUP. CLAS. PROF.]:[AGRUP. CLAS. PROF.]]=$B39,IF(DATOS_[[Check Periodo Ref.]:[Check Periodo Ref.]]="Dentro",IF(DATOS_[[Check Equiparado]:[Check Equiparado]]="Sí",IF(DATOS!AY$5="Sí",(1/DATOS_[[% anualiz]:[% anualiz]]),1)*IF(DATOS!AY$4="Sí",1/DATOS_[[% normaliz]:[% normaliz]],1)*(DATOS_[Conc.Sal.21])))))))),
0)</f>
        <v>0</v>
      </c>
      <c r="AE40" s="119">
        <f t="array" ref="AE40">IFERROR(
(MEDIAN((IF(DATOS_[[Sexo]:[Sexo]]=$B40,IF(DATOS_[[AGRUP. CLAS. PROF.]:[AGRUP. CLAS. PROF.]]=$B39,IF(DATOS_[[Check Periodo Ref.]:[Check Periodo Ref.]]="Dentro",IF(DATOS_[[Check Equiparado]:[Check Equiparado]]="Sí",IF(DATOS!AZ$5="Sí",(1/DATOS_[[% anualiz]:[% anualiz]]),1)*IF(DATOS!AZ$4="Sí",1/DATOS_[[% normaliz]:[% normaliz]],1)*(DATOS_[Conc.Sal.22])))))))),
0)</f>
        <v>0</v>
      </c>
      <c r="AF40" s="119">
        <f t="array" ref="AF40">IFERROR(
(MEDIAN((IF(DATOS_[[Sexo]:[Sexo]]=$B40,IF(DATOS_[[AGRUP. CLAS. PROF.]:[AGRUP. CLAS. PROF.]]=$B39,IF(DATOS_[[Check Periodo Ref.]:[Check Periodo Ref.]]="Dentro",IF(DATOS_[[Check Equiparado]:[Check Equiparado]]="Sí",IF(DATOS!BA$5="Sí",(1/DATOS_[[% anualiz]:[% anualiz]]),1)*IF(DATOS!BA$4="Sí",1/DATOS_[[% normaliz]:[% normaliz]],1)*(DATOS_[Conc.Sal.23])))))))),
0)</f>
        <v>0</v>
      </c>
      <c r="AG40" s="119">
        <f t="array" ref="AG40">IFERROR(
(MEDIAN((IF(DATOS_[[Sexo]:[Sexo]]=$B40,IF(DATOS_[[AGRUP. CLAS. PROF.]:[AGRUP. CLAS. PROF.]]=$B39,IF(DATOS_[[Check Periodo Ref.]:[Check Periodo Ref.]]="Dentro",IF(DATOS_[[Check Equiparado]:[Check Equiparado]]="Sí",IF(DATOS!BB$5="Sí",(1/DATOS_[[% anualiz]:[% anualiz]]),1)*IF(DATOS!BB$4="Sí",1/DATOS_[[% normaliz]:[% normaliz]],1)*(DATOS_[Conc.Sal.24])))))))),
0)</f>
        <v>0</v>
      </c>
      <c r="AH40" s="119">
        <f t="array" ref="AH40">IFERROR(
(MEDIAN((IF(DATOS_[[Sexo]:[Sexo]]=$B40,IF(DATOS_[[AGRUP. CLAS. PROF.]:[AGRUP. CLAS. PROF.]]=$B39,IF(DATOS_[[Check Periodo Ref.]:[Check Periodo Ref.]]="Dentro",IF(DATOS_[[Check Equiparado]:[Check Equiparado]]="Sí",IF(DATOS!BC$5="Sí",(1/DATOS_[[% anualiz]:[% anualiz]]),1)*IF(DATOS!BC$4="Sí",1/DATOS_[[% normaliz]:[% normaliz]],1)*(DATOS_[Conc.Sal.25])))))))),
0)</f>
        <v>0</v>
      </c>
      <c r="AI40" s="119">
        <f t="array" ref="AI40">IFERROR(
(MEDIAN((IF(DATOS_[[Sexo]:[Sexo]]=$B40,IF(DATOS_[[AGRUP. CLAS. PROF.]:[AGRUP. CLAS. PROF.]]=$B39,IF(DATOS_[[Check Periodo Ref.]:[Check Periodo Ref.]]="Dentro",IF(DATOS_[[Check Equiparado]:[Check Equiparado]]="Sí",IF(DATOS!BD$5="Sí",(1/DATOS_[[% anualiz]:[% anualiz]]),1)*IF(DATOS!BD$4="Sí",1/DATOS_[[% normaliz]:[% normaliz]],1)*(DATOS_[Conc.Sal.26])))))))),
0)</f>
        <v>0</v>
      </c>
      <c r="AJ40" s="119">
        <f t="array" ref="AJ40">IFERROR(
(MEDIAN((IF(DATOS_[[Sexo]:[Sexo]]=$B40,IF(DATOS_[[AGRUP. CLAS. PROF.]:[AGRUP. CLAS. PROF.]]=$B39,IF(DATOS_[[Check Periodo Ref.]:[Check Periodo Ref.]]="Dentro",IF(DATOS_[[Check Equiparado]:[Check Equiparado]]="Sí",IF(DATOS!BE$5="Sí",(1/DATOS_[[% anualiz]:[% anualiz]]),1)*IF(DATOS!BE$4="Sí",1/DATOS_[[% normaliz]:[% normaliz]],1)*(DATOS_[Conc.Sal.27])))))))),
0)</f>
        <v>0</v>
      </c>
      <c r="AK40" s="119">
        <f t="array" ref="AK40">IFERROR(
(MEDIAN((IF(DATOS_[[Sexo]:[Sexo]]=$B40,IF(DATOS_[[AGRUP. CLAS. PROF.]:[AGRUP. CLAS. PROF.]]=$B39,IF(DATOS_[[Check Periodo Ref.]:[Check Periodo Ref.]]="Dentro",IF(DATOS_[[Check Equiparado]:[Check Equiparado]]="Sí",IF(DATOS!BF$5="Sí",(1/DATOS_[[% anualiz]:[% anualiz]]),1)*IF(DATOS!BF$4="Sí",1/DATOS_[[% normaliz]:[% normaliz]],1)*(DATOS_[Conc.Sal.28])))))))),
0)</f>
        <v>0</v>
      </c>
      <c r="AL40" s="119">
        <f t="array" ref="AL40">IFERROR(
(MEDIAN((IF(DATOS_[[Sexo]:[Sexo]]=$B40,IF(DATOS_[[AGRUP. CLAS. PROF.]:[AGRUP. CLAS. PROF.]]=$B39,IF(DATOS_[[Check Periodo Ref.]:[Check Periodo Ref.]]="Dentro",IF(DATOS_[[Check Equiparado]:[Check Equiparado]]="Sí",IF(DATOS!BG$5="Sí",(1/DATOS_[[% anualiz]:[% anualiz]]),1)*IF(DATOS!BG$4="Sí",1/DATOS_[[% normaliz]:[% normaliz]],1)*(DATOS_[Conc.Sal.29])))))))),
0)</f>
        <v>0</v>
      </c>
      <c r="AM40" s="119">
        <f t="array" ref="AM40">IFERROR(
(MEDIAN((IF(DATOS_[[Sexo]:[Sexo]]=$B40,IF(DATOS_[[AGRUP. CLAS. PROF.]:[AGRUP. CLAS. PROF.]]=$B39,IF(DATOS_[[Check Periodo Ref.]:[Check Periodo Ref.]]="Dentro",IF(DATOS_[[Check Equiparado]:[Check Equiparado]]="Sí",IF(DATOS!BH$5="Sí",(1/DATOS_[[% anualiz]:[% anualiz]]),1)*IF(DATOS!BH$4="Sí",1/DATOS_[[% normaliz]:[% normaliz]],1)*(DATOS_[Conc.Sal.30])))))))),
0)</f>
        <v>0</v>
      </c>
      <c r="AN40" s="120">
        <f t="array" ref="AN40">IFERROR(
MEDIAN(IF(DATOS_[Sexo]=$B40,IF(DATOS_[[AGRUP. CLAS. PROF.]:[AGRUP. CLAS. PROF.]]=$B39,IF(DATOS_[Check Equiparado]="Sí",IF(DATOS_[Check Periodo Ref.]="Dentro",DATOS_[Tot COMPL.SAL Eq],FALSE))))),
0)</f>
        <v>0</v>
      </c>
      <c r="AO40" s="121">
        <f t="array" ref="AO40">IFERROR(
MEDIAN(IF(DATOS_[Sexo]=$B40,IF(DATOS_[[AGRUP. CLAS. PROF.]:[AGRUP. CLAS. PROF.]]=$B39,IF(DATOS_[Check Equiparado]="Sí",IF(DATOS_[Check Periodo Ref.]="Dentro",DATOS_[TOTAL SALARIO Eq],FALSE))))),
0)</f>
        <v>0</v>
      </c>
      <c r="AP40" s="122">
        <f t="array" ref="AP40">IFERROR(
(MEDIAN((IF(DATOS_[[Sexo]:[Sexo]]=$B40,IF(DATOS_[[AGRUP. CLAS. PROF.]:[AGRUP. CLAS. PROF.]]=$B39,IF(DATOS_[[Check Periodo Ref.]:[Check Periodo Ref.]]="Dentro",IF(DATOS_[[Check Equiparado]:[Check Equiparado]]="Sí",IF(DATOS!BI$5="Sí",(1/DATOS_[[% anualiz]:[% anualiz]]),1)*IF(DATOS!BI$4="Sí",1/DATOS_[[% normaliz]:[% normaliz]],1)*(DATOS_[C.Extra.01])))))))),
0)</f>
        <v>0</v>
      </c>
      <c r="AQ40" s="122">
        <f t="array" ref="AQ40">IFERROR(
(MEDIAN((IF(DATOS_[[Sexo]:[Sexo]]=$B40,IF(DATOS_[[AGRUP. CLAS. PROF.]:[AGRUP. CLAS. PROF.]]=$B39,IF(DATOS_[[Check Periodo Ref.]:[Check Periodo Ref.]]="Dentro",IF(DATOS_[[Check Equiparado]:[Check Equiparado]]="Sí",IF(DATOS!BJ$5="Sí",(1/DATOS_[[% anualiz]:[% anualiz]]),1)*IF(DATOS!BJ$4="Sí",1/DATOS_[[% normaliz]:[% normaliz]],1)*(DATOS_[C.Extra.02])))))))),
0)</f>
        <v>0</v>
      </c>
      <c r="AR40" s="122">
        <f t="array" ref="AR40">IFERROR(
(MEDIAN((IF(DATOS_[[Sexo]:[Sexo]]=$B40,IF(DATOS_[[AGRUP. CLAS. PROF.]:[AGRUP. CLAS. PROF.]]=$B39,IF(DATOS_[[Check Periodo Ref.]:[Check Periodo Ref.]]="Dentro",IF(DATOS_[[Check Equiparado]:[Check Equiparado]]="Sí",IF(DATOS!BK$5="Sí",(1/DATOS_[[% anualiz]:[% anualiz]]),1)*IF(DATOS!BK$4="Sí",1/DATOS_[[% normaliz]:[% normaliz]],1)*(DATOS_[C.Extra.03])))))))),
0)</f>
        <v>0</v>
      </c>
      <c r="AS40" s="122">
        <f t="array" ref="AS40">IFERROR(
(MEDIAN((IF(DATOS_[[Sexo]:[Sexo]]=$B40,IF(DATOS_[[AGRUP. CLAS. PROF.]:[AGRUP. CLAS. PROF.]]=$B39,IF(DATOS_[[Check Periodo Ref.]:[Check Periodo Ref.]]="Dentro",IF(DATOS_[[Check Equiparado]:[Check Equiparado]]="Sí",IF(DATOS!BL$5="Sí",(1/DATOS_[[% anualiz]:[% anualiz]]),1)*IF(DATOS!BL$4="Sí",1/DATOS_[[% normaliz]:[% normaliz]],1)*(DATOS_[C.Extra.04])))))))),
0)</f>
        <v>0</v>
      </c>
      <c r="AT40" s="122">
        <f t="array" ref="AT40">IFERROR(
(MEDIAN((IF(DATOS_[[Sexo]:[Sexo]]=$B40,IF(DATOS_[[AGRUP. CLAS. PROF.]:[AGRUP. CLAS. PROF.]]=$B39,IF(DATOS_[[Check Periodo Ref.]:[Check Periodo Ref.]]="Dentro",IF(DATOS_[[Check Equiparado]:[Check Equiparado]]="Sí",IF(DATOS!BM$5="Sí",(1/DATOS_[[% anualiz]:[% anualiz]]),1)*IF(DATOS!BM$4="Sí",1/DATOS_[[% normaliz]:[% normaliz]],1)*(DATOS_[C.Extra.05])))))))),
0)</f>
        <v>0</v>
      </c>
      <c r="AU40" s="123">
        <f t="array" ref="AU40">IFERROR(
MEDIAN(IF(DATOS_[Sexo]=$B40,IF(DATOS_[[AGRUP. CLAS. PROF.]:[AGRUP. CLAS. PROF.]]=$B39,IF(DATOS_[Check Equiparado]="Sí",IF(DATOS_[Check Periodo Ref.]="Dentro",DATOS_[Tot Extrasalarial Eq],FALSE))))),
0)</f>
        <v>0</v>
      </c>
      <c r="AV40" s="124">
        <f t="array" ref="AV40">IFERROR(
MEDIAN(IF(DATOS_[Sexo]=$B40,IF(DATOS_[[AGRUP. CLAS. PROF.]:[AGRUP. CLAS. PROF.]]=$B39,IF(DATOS_[Check Equiparado]="Sí",IF(DATOS_[Check Periodo Ref.]="Dentro",DATOS_[TOTAL Retrib Eq],FALSE))))),
0)</f>
        <v>0</v>
      </c>
    </row>
    <row r="41" spans="1:48" x14ac:dyDescent="0.3">
      <c r="A41" s="48" t="str">
        <f t="shared" ref="A41" si="38">+A40</f>
        <v>[ocultar]</v>
      </c>
      <c r="B41" s="94" t="s">
        <v>163</v>
      </c>
      <c r="C41" s="40">
        <f t="array" ref="C41">SUM(IF($B41=DATOS_[Sexo],
IF($B39=DATOS_[AGRUP. CLAS. PROF.],
IF("Dentro"=DATOS_[Check Periodo Ref.],
1/(COUNTIFS(DATOS_[Sexo],$B41,DATOS_[AGRUP. CLAS. PROF.],$B39,DATOS_[Check Periodo Ref.],"Dentro",DATOS_[id],DATOS_[id]))))))</f>
        <v>0</v>
      </c>
      <c r="D41" s="41">
        <f>COUNTIFS(DATOS_[AGRUP. CLAS. PROF.],$B39,DATOS_[Sexo],$B41,DATOS_[Check Periodo Ref.],"Dentro")</f>
        <v>0</v>
      </c>
      <c r="E41" s="41">
        <f>COUNTIFS(DATOS_[AGRUP. CLAS. PROF.],$B39,DATOS_[Sexo],$B41,DATOS_[Check Periodo Ref.],"Dentro",DATOS_[Check Nº SC Norm],"Sí")</f>
        <v>0</v>
      </c>
      <c r="F41" s="41">
        <f>COUNTIFS(DATOS_[AGRUP. CLAS. PROF.],$B39,DATOS_[Sexo],$B41,DATOS_[Check Periodo Ref.],"Dentro",DATOS_[Check Nº SC Anualiz],"Sí")</f>
        <v>0</v>
      </c>
      <c r="G41" s="41">
        <f>COUNTIFS(DATOS_[AGRUP. CLAS. PROF.],$B39,DATOS_[Sexo],$B41,DATOS_[Check Periodo Ref.],"Dentro",DATOS_[Check Nº SC Norm y Anualiz],"Sí")</f>
        <v>0</v>
      </c>
      <c r="H41" s="41">
        <f>COUNTIFS(DATOS_[AGRUP. CLAS. PROF.],$B39,DATOS_[Sexo],$B41,DATOS_[Check Periodo Ref.],"Dentro",DATOS_[Check Equiparación],"Sí")</f>
        <v>0</v>
      </c>
      <c r="I41" s="118" cm="1">
        <f t="array" ref="I41">IFERROR(
MEDIAN(IF(DATOS_[Sexo]=$B41,IF(DATOS_[[AGRUP. CLAS. PROF.]:[AGRUP. CLAS. PROF.]]=$B39,IF(DATOS_[Check Equiparado]="Sí",IF(DATOS_[Check Periodo Ref.]="Dentro",DATOS_[SALARIO BASE Eq],FALSE))))),
0)</f>
        <v>0</v>
      </c>
      <c r="J41" s="119">
        <f t="array" ref="J41">IFERROR(
(MEDIAN((IF(DATOS_[[Sexo]:[Sexo]]=$B41,IF(DATOS_[[AGRUP. CLAS. PROF.]:[AGRUP. CLAS. PROF.]]=$B39,IF(DATOS_[[Check Periodo Ref.]:[Check Periodo Ref.]]="Dentro",IF(DATOS_[[Check Equiparado]:[Check Equiparado]]="Sí",IF(DATOS!AE$5="Sí",(1/DATOS_[[% anualiz]:[% anualiz]]),1)*IF(DATOS!AE$4="Sí",1/DATOS_[[% normaliz]:[% normaliz]],1)*(DATOS_[Conc.Sal.01])))))))),
0)</f>
        <v>0</v>
      </c>
      <c r="K41" s="119">
        <f t="array" ref="K41">IFERROR(
(MEDIAN((IF(DATOS_[[Sexo]:[Sexo]]=$B41,IF(DATOS_[[AGRUP. CLAS. PROF.]:[AGRUP. CLAS. PROF.]]=$B39,IF(DATOS_[[Check Periodo Ref.]:[Check Periodo Ref.]]="Dentro",IF(DATOS_[[Check Equiparado]:[Check Equiparado]]="Sí",IF(DATOS!AF$5="Sí",(1/DATOS_[[% anualiz]:[% anualiz]]),1)*IF(DATOS!AF$4="Sí",1/DATOS_[[% normaliz]:[% normaliz]],1)*(DATOS_[Conc.Sal.02])))))))),
0)</f>
        <v>0</v>
      </c>
      <c r="L41" s="119">
        <f t="array" ref="L41">IFERROR(
(MEDIAN((IF(DATOS_[[Sexo]:[Sexo]]=$B41,IF(DATOS_[[AGRUP. CLAS. PROF.]:[AGRUP. CLAS. PROF.]]=$B39,IF(DATOS_[[Check Periodo Ref.]:[Check Periodo Ref.]]="Dentro",IF(DATOS_[[Check Equiparado]:[Check Equiparado]]="Sí",IF(DATOS!AG$5="Sí",(1/DATOS_[[% anualiz]:[% anualiz]]),1)*IF(DATOS!AG$4="Sí",1/DATOS_[[% normaliz]:[% normaliz]],1)*(DATOS_[Conc.Sal.03])))))))),
0)</f>
        <v>0</v>
      </c>
      <c r="M41" s="119">
        <f t="array" ref="M41">IFERROR(
(MEDIAN((IF(DATOS_[[Sexo]:[Sexo]]=$B41,IF(DATOS_[[AGRUP. CLAS. PROF.]:[AGRUP. CLAS. PROF.]]=$B39,IF(DATOS_[[Check Periodo Ref.]:[Check Periodo Ref.]]="Dentro",IF(DATOS_[[Check Equiparado]:[Check Equiparado]]="Sí",IF(DATOS!AH$5="Sí",(1/DATOS_[[% anualiz]:[% anualiz]]),1)*IF(DATOS!AH$4="Sí",1/DATOS_[[% normaliz]:[% normaliz]],1)*(DATOS_[Conc.Sal.04])))))))),
0)</f>
        <v>0</v>
      </c>
      <c r="N41" s="119">
        <f t="array" ref="N41">IFERROR(
(MEDIAN((IF(DATOS_[[Sexo]:[Sexo]]=$B41,IF(DATOS_[[AGRUP. CLAS. PROF.]:[AGRUP. CLAS. PROF.]]=$B39,IF(DATOS_[[Check Periodo Ref.]:[Check Periodo Ref.]]="Dentro",IF(DATOS_[[Check Equiparado]:[Check Equiparado]]="Sí",IF(DATOS!AI$5="Sí",(1/DATOS_[[% anualiz]:[% anualiz]]),1)*IF(DATOS!AI$4="Sí",1/DATOS_[[% normaliz]:[% normaliz]],1)*(DATOS_[Conc.Sal.05])))))))),
0)</f>
        <v>0</v>
      </c>
      <c r="O41" s="119">
        <f t="array" ref="O41">IFERROR(
(MEDIAN((IF(DATOS_[[Sexo]:[Sexo]]=$B41,IF(DATOS_[[AGRUP. CLAS. PROF.]:[AGRUP. CLAS. PROF.]]=$B39,IF(DATOS_[[Check Periodo Ref.]:[Check Periodo Ref.]]="Dentro",IF(DATOS_[[Check Equiparado]:[Check Equiparado]]="Sí",IF(DATOS!AJ$5="Sí",(1/DATOS_[[% anualiz]:[% anualiz]]),1)*IF(DATOS!AJ$4="Sí",1/DATOS_[[% normaliz]:[% normaliz]],1)*(DATOS_[Conc.Sal.06])))))))),
0)</f>
        <v>0</v>
      </c>
      <c r="P41" s="119">
        <f t="array" ref="P41">IFERROR(
(MEDIAN((IF(DATOS_[[Sexo]:[Sexo]]=$B41,IF(DATOS_[[AGRUP. CLAS. PROF.]:[AGRUP. CLAS. PROF.]]=$B39,IF(DATOS_[[Check Periodo Ref.]:[Check Periodo Ref.]]="Dentro",IF(DATOS_[[Check Equiparado]:[Check Equiparado]]="Sí",IF(DATOS!AK$5="Sí",(1/DATOS_[[% anualiz]:[% anualiz]]),1)*IF(DATOS!AK$4="Sí",1/DATOS_[[% normaliz]:[% normaliz]],1)*(DATOS_[Conc.Sal.07])))))))),
0)</f>
        <v>0</v>
      </c>
      <c r="Q41" s="119">
        <f t="array" ref="Q41">IFERROR(
(MEDIAN((IF(DATOS_[[Sexo]:[Sexo]]=$B41,IF(DATOS_[[AGRUP. CLAS. PROF.]:[AGRUP. CLAS. PROF.]]=$B39,IF(DATOS_[[Check Periodo Ref.]:[Check Periodo Ref.]]="Dentro",IF(DATOS_[[Check Equiparado]:[Check Equiparado]]="Sí",IF(DATOS!AL$5="Sí",(1/DATOS_[[% anualiz]:[% anualiz]]),1)*IF(DATOS!AL$4="Sí",1/DATOS_[[% normaliz]:[% normaliz]],1)*(DATOS_[Conc.Sal.08])))))))),
0)</f>
        <v>0</v>
      </c>
      <c r="R41" s="119">
        <f t="array" ref="R41">IFERROR(
(MEDIAN((IF(DATOS_[[Sexo]:[Sexo]]=$B41,IF(DATOS_[[AGRUP. CLAS. PROF.]:[AGRUP. CLAS. PROF.]]=$B39,IF(DATOS_[[Check Periodo Ref.]:[Check Periodo Ref.]]="Dentro",IF(DATOS_[[Check Equiparado]:[Check Equiparado]]="Sí",IF(DATOS!AM$5="Sí",(1/DATOS_[[% anualiz]:[% anualiz]]),1)*IF(DATOS!AM$4="Sí",1/DATOS_[[% normaliz]:[% normaliz]],1)*(DATOS_[Conc.Sal.09])))))))),
0)</f>
        <v>0</v>
      </c>
      <c r="S41" s="119">
        <f t="array" ref="S41">IFERROR(
(MEDIAN((IF(DATOS_[[Sexo]:[Sexo]]=$B41,IF(DATOS_[[AGRUP. CLAS. PROF.]:[AGRUP. CLAS. PROF.]]=$B39,IF(DATOS_[[Check Periodo Ref.]:[Check Periodo Ref.]]="Dentro",IF(DATOS_[[Check Equiparado]:[Check Equiparado]]="Sí",IF(DATOS!AN$5="Sí",(1/DATOS_[[% anualiz]:[% anualiz]]),1)*IF(DATOS!AN$4="Sí",1/DATOS_[[% normaliz]:[% normaliz]],1)*(DATOS_[Conc.Sal.10])))))))),
0)</f>
        <v>0</v>
      </c>
      <c r="T41" s="119">
        <f t="array" ref="T41">IFERROR(
(MEDIAN((IF(DATOS_[[Sexo]:[Sexo]]=$B41,IF(DATOS_[[AGRUP. CLAS. PROF.]:[AGRUP. CLAS. PROF.]]=$B39,IF(DATOS_[[Check Periodo Ref.]:[Check Periodo Ref.]]="Dentro",IF(DATOS_[[Check Equiparado]:[Check Equiparado]]="Sí",IF(DATOS!AO$5="Sí",(1/DATOS_[[% anualiz]:[% anualiz]]),1)*IF(DATOS!AO$4="Sí",1/DATOS_[[% normaliz]:[% normaliz]],1)*(DATOS_[Conc.Sal.11])))))))),
0)</f>
        <v>0</v>
      </c>
      <c r="U41" s="119">
        <f t="array" ref="U41">IFERROR(
(MEDIAN((IF(DATOS_[[Sexo]:[Sexo]]=$B41,IF(DATOS_[[AGRUP. CLAS. PROF.]:[AGRUP. CLAS. PROF.]]=$B39,IF(DATOS_[[Check Periodo Ref.]:[Check Periodo Ref.]]="Dentro",IF(DATOS_[[Check Equiparado]:[Check Equiparado]]="Sí",IF(DATOS!AP$5="Sí",(1/DATOS_[[% anualiz]:[% anualiz]]),1)*IF(DATOS!AP$4="Sí",1/DATOS_[[% normaliz]:[% normaliz]],1)*(DATOS_[Conc.Sal.12])))))))),
0)</f>
        <v>0</v>
      </c>
      <c r="V41" s="119">
        <f t="array" ref="V41">IFERROR(
(MEDIAN((IF(DATOS_[[Sexo]:[Sexo]]=$B41,IF(DATOS_[[AGRUP. CLAS. PROF.]:[AGRUP. CLAS. PROF.]]=$B39,IF(DATOS_[[Check Periodo Ref.]:[Check Periodo Ref.]]="Dentro",IF(DATOS_[[Check Equiparado]:[Check Equiparado]]="Sí",IF(DATOS!AQ$5="Sí",(1/DATOS_[[% anualiz]:[% anualiz]]),1)*IF(DATOS!AQ$4="Sí",1/DATOS_[[% normaliz]:[% normaliz]],1)*(DATOS_[Conc.Sal.13])))))))),
0)</f>
        <v>0</v>
      </c>
      <c r="W41" s="119">
        <f t="array" ref="W41">IFERROR(
(MEDIAN((IF(DATOS_[[Sexo]:[Sexo]]=$B41,IF(DATOS_[[AGRUP. CLAS. PROF.]:[AGRUP. CLAS. PROF.]]=$B39,IF(DATOS_[[Check Periodo Ref.]:[Check Periodo Ref.]]="Dentro",IF(DATOS_[[Check Equiparado]:[Check Equiparado]]="Sí",IF(DATOS!AR$5="Sí",(1/DATOS_[[% anualiz]:[% anualiz]]),1)*IF(DATOS!AR$4="Sí",1/DATOS_[[% normaliz]:[% normaliz]],1)*(DATOS_[Conc.Sal.14])))))))),
0)</f>
        <v>0</v>
      </c>
      <c r="X41" s="119">
        <f t="array" ref="X41">IFERROR(
(MEDIAN((IF(DATOS_[[Sexo]:[Sexo]]=$B41,IF(DATOS_[[AGRUP. CLAS. PROF.]:[AGRUP. CLAS. PROF.]]=$B39,IF(DATOS_[[Check Periodo Ref.]:[Check Periodo Ref.]]="Dentro",IF(DATOS_[[Check Equiparado]:[Check Equiparado]]="Sí",IF(DATOS!AS$5="Sí",(1/DATOS_[[% anualiz]:[% anualiz]]),1)*IF(DATOS!AS$4="Sí",1/DATOS_[[% normaliz]:[% normaliz]],1)*(DATOS_[Conc.Sal.15])))))))),
0)</f>
        <v>0</v>
      </c>
      <c r="Y41" s="119">
        <f t="array" ref="Y41">IFERROR(
(MEDIAN((IF(DATOS_[[Sexo]:[Sexo]]=$B41,IF(DATOS_[[AGRUP. CLAS. PROF.]:[AGRUP. CLAS. PROF.]]=$B39,IF(DATOS_[[Check Periodo Ref.]:[Check Periodo Ref.]]="Dentro",IF(DATOS_[[Check Equiparado]:[Check Equiparado]]="Sí",IF(DATOS!AT$5="Sí",(1/DATOS_[[% anualiz]:[% anualiz]]),1)*IF(DATOS!AT$4="Sí",1/DATOS_[[% normaliz]:[% normaliz]],1)*(DATOS_[Conc.Sal.16])))))))),
0)</f>
        <v>0</v>
      </c>
      <c r="Z41" s="119">
        <f t="array" ref="Z41">IFERROR(
(MEDIAN((IF(DATOS_[[Sexo]:[Sexo]]=$B41,IF(DATOS_[[AGRUP. CLAS. PROF.]:[AGRUP. CLAS. PROF.]]=$B39,IF(DATOS_[[Check Periodo Ref.]:[Check Periodo Ref.]]="Dentro",IF(DATOS_[[Check Equiparado]:[Check Equiparado]]="Sí",IF(DATOS!AU$5="Sí",(1/DATOS_[[% anualiz]:[% anualiz]]),1)*IF(DATOS!AU$4="Sí",1/DATOS_[[% normaliz]:[% normaliz]],1)*(DATOS_[Conc.Sal.17])))))))),
0)</f>
        <v>0</v>
      </c>
      <c r="AA41" s="119">
        <f t="array" ref="AA41">IFERROR(
(MEDIAN((IF(DATOS_[[Sexo]:[Sexo]]=$B41,IF(DATOS_[[AGRUP. CLAS. PROF.]:[AGRUP. CLAS. PROF.]]=$B39,IF(DATOS_[[Check Periodo Ref.]:[Check Periodo Ref.]]="Dentro",IF(DATOS_[[Check Equiparado]:[Check Equiparado]]="Sí",IF(DATOS!AV$5="Sí",(1/DATOS_[[% anualiz]:[% anualiz]]),1)*IF(DATOS!AV$4="Sí",1/DATOS_[[% normaliz]:[% normaliz]],1)*(DATOS_[Conc.Sal.18])))))))),
0)</f>
        <v>0</v>
      </c>
      <c r="AB41" s="119">
        <f t="array" ref="AB41">IFERROR(
(MEDIAN((IF(DATOS_[[Sexo]:[Sexo]]=$B41,IF(DATOS_[[AGRUP. CLAS. PROF.]:[AGRUP. CLAS. PROF.]]=$B39,IF(DATOS_[[Check Periodo Ref.]:[Check Periodo Ref.]]="Dentro",IF(DATOS_[[Check Equiparado]:[Check Equiparado]]="Sí",IF(DATOS!AW$5="Sí",(1/DATOS_[[% anualiz]:[% anualiz]]),1)*IF(DATOS!AW$4="Sí",1/DATOS_[[% normaliz]:[% normaliz]],1)*(DATOS_[Conc.Sal.19])))))))),
0)</f>
        <v>0</v>
      </c>
      <c r="AC41" s="119">
        <f t="array" ref="AC41">IFERROR(
(MEDIAN((IF(DATOS_[[Sexo]:[Sexo]]=$B41,IF(DATOS_[[AGRUP. CLAS. PROF.]:[AGRUP. CLAS. PROF.]]=$B39,IF(DATOS_[[Check Periodo Ref.]:[Check Periodo Ref.]]="Dentro",IF(DATOS_[[Check Equiparado]:[Check Equiparado]]="Sí",IF(DATOS!AX$5="Sí",(1/DATOS_[[% anualiz]:[% anualiz]]),1)*IF(DATOS!AX$4="Sí",1/DATOS_[[% normaliz]:[% normaliz]],1)*(DATOS_[Conc.Sal.20])))))))),
0)</f>
        <v>0</v>
      </c>
      <c r="AD41" s="119">
        <f t="array" ref="AD41">IFERROR(
(MEDIAN((IF(DATOS_[[Sexo]:[Sexo]]=$B41,IF(DATOS_[[AGRUP. CLAS. PROF.]:[AGRUP. CLAS. PROF.]]=$B39,IF(DATOS_[[Check Periodo Ref.]:[Check Periodo Ref.]]="Dentro",IF(DATOS_[[Check Equiparado]:[Check Equiparado]]="Sí",IF(DATOS!AY$5="Sí",(1/DATOS_[[% anualiz]:[% anualiz]]),1)*IF(DATOS!AY$4="Sí",1/DATOS_[[% normaliz]:[% normaliz]],1)*(DATOS_[Conc.Sal.21])))))))),
0)</f>
        <v>0</v>
      </c>
      <c r="AE41" s="119">
        <f t="array" ref="AE41">IFERROR(
(MEDIAN((IF(DATOS_[[Sexo]:[Sexo]]=$B41,IF(DATOS_[[AGRUP. CLAS. PROF.]:[AGRUP. CLAS. PROF.]]=$B39,IF(DATOS_[[Check Periodo Ref.]:[Check Periodo Ref.]]="Dentro",IF(DATOS_[[Check Equiparado]:[Check Equiparado]]="Sí",IF(DATOS!AZ$5="Sí",(1/DATOS_[[% anualiz]:[% anualiz]]),1)*IF(DATOS!AZ$4="Sí",1/DATOS_[[% normaliz]:[% normaliz]],1)*(DATOS_[Conc.Sal.22])))))))),
0)</f>
        <v>0</v>
      </c>
      <c r="AF41" s="119">
        <f t="array" ref="AF41">IFERROR(
(MEDIAN((IF(DATOS_[[Sexo]:[Sexo]]=$B41,IF(DATOS_[[AGRUP. CLAS. PROF.]:[AGRUP. CLAS. PROF.]]=$B39,IF(DATOS_[[Check Periodo Ref.]:[Check Periodo Ref.]]="Dentro",IF(DATOS_[[Check Equiparado]:[Check Equiparado]]="Sí",IF(DATOS!BA$5="Sí",(1/DATOS_[[% anualiz]:[% anualiz]]),1)*IF(DATOS!BA$4="Sí",1/DATOS_[[% normaliz]:[% normaliz]],1)*(DATOS_[Conc.Sal.23])))))))),
0)</f>
        <v>0</v>
      </c>
      <c r="AG41" s="119">
        <f t="array" ref="AG41">IFERROR(
(MEDIAN((IF(DATOS_[[Sexo]:[Sexo]]=$B41,IF(DATOS_[[AGRUP. CLAS. PROF.]:[AGRUP. CLAS. PROF.]]=$B39,IF(DATOS_[[Check Periodo Ref.]:[Check Periodo Ref.]]="Dentro",IF(DATOS_[[Check Equiparado]:[Check Equiparado]]="Sí",IF(DATOS!BB$5="Sí",(1/DATOS_[[% anualiz]:[% anualiz]]),1)*IF(DATOS!BB$4="Sí",1/DATOS_[[% normaliz]:[% normaliz]],1)*(DATOS_[Conc.Sal.24])))))))),
0)</f>
        <v>0</v>
      </c>
      <c r="AH41" s="119">
        <f t="array" ref="AH41">IFERROR(
(MEDIAN((IF(DATOS_[[Sexo]:[Sexo]]=$B41,IF(DATOS_[[AGRUP. CLAS. PROF.]:[AGRUP. CLAS. PROF.]]=$B39,IF(DATOS_[[Check Periodo Ref.]:[Check Periodo Ref.]]="Dentro",IF(DATOS_[[Check Equiparado]:[Check Equiparado]]="Sí",IF(DATOS!BC$5="Sí",(1/DATOS_[[% anualiz]:[% anualiz]]),1)*IF(DATOS!BC$4="Sí",1/DATOS_[[% normaliz]:[% normaliz]],1)*(DATOS_[Conc.Sal.25])))))))),
0)</f>
        <v>0</v>
      </c>
      <c r="AI41" s="119">
        <f t="array" ref="AI41">IFERROR(
(MEDIAN((IF(DATOS_[[Sexo]:[Sexo]]=$B41,IF(DATOS_[[AGRUP. CLAS. PROF.]:[AGRUP. CLAS. PROF.]]=$B39,IF(DATOS_[[Check Periodo Ref.]:[Check Periodo Ref.]]="Dentro",IF(DATOS_[[Check Equiparado]:[Check Equiparado]]="Sí",IF(DATOS!BD$5="Sí",(1/DATOS_[[% anualiz]:[% anualiz]]),1)*IF(DATOS!BD$4="Sí",1/DATOS_[[% normaliz]:[% normaliz]],1)*(DATOS_[Conc.Sal.26])))))))),
0)</f>
        <v>0</v>
      </c>
      <c r="AJ41" s="119">
        <f t="array" ref="AJ41">IFERROR(
(MEDIAN((IF(DATOS_[[Sexo]:[Sexo]]=$B41,IF(DATOS_[[AGRUP. CLAS. PROF.]:[AGRUP. CLAS. PROF.]]=$B39,IF(DATOS_[[Check Periodo Ref.]:[Check Periodo Ref.]]="Dentro",IF(DATOS_[[Check Equiparado]:[Check Equiparado]]="Sí",IF(DATOS!BE$5="Sí",(1/DATOS_[[% anualiz]:[% anualiz]]),1)*IF(DATOS!BE$4="Sí",1/DATOS_[[% normaliz]:[% normaliz]],1)*(DATOS_[Conc.Sal.27])))))))),
0)</f>
        <v>0</v>
      </c>
      <c r="AK41" s="119">
        <f t="array" ref="AK41">IFERROR(
(MEDIAN((IF(DATOS_[[Sexo]:[Sexo]]=$B41,IF(DATOS_[[AGRUP. CLAS. PROF.]:[AGRUP. CLAS. PROF.]]=$B39,IF(DATOS_[[Check Periodo Ref.]:[Check Periodo Ref.]]="Dentro",IF(DATOS_[[Check Equiparado]:[Check Equiparado]]="Sí",IF(DATOS!BF$5="Sí",(1/DATOS_[[% anualiz]:[% anualiz]]),1)*IF(DATOS!BF$4="Sí",1/DATOS_[[% normaliz]:[% normaliz]],1)*(DATOS_[Conc.Sal.28])))))))),
0)</f>
        <v>0</v>
      </c>
      <c r="AL41" s="119">
        <f t="array" ref="AL41">IFERROR(
(MEDIAN((IF(DATOS_[[Sexo]:[Sexo]]=$B41,IF(DATOS_[[AGRUP. CLAS. PROF.]:[AGRUP. CLAS. PROF.]]=$B39,IF(DATOS_[[Check Periodo Ref.]:[Check Periodo Ref.]]="Dentro",IF(DATOS_[[Check Equiparado]:[Check Equiparado]]="Sí",IF(DATOS!BG$5="Sí",(1/DATOS_[[% anualiz]:[% anualiz]]),1)*IF(DATOS!BG$4="Sí",1/DATOS_[[% normaliz]:[% normaliz]],1)*(DATOS_[Conc.Sal.29])))))))),
0)</f>
        <v>0</v>
      </c>
      <c r="AM41" s="119">
        <f t="array" ref="AM41">IFERROR(
(MEDIAN((IF(DATOS_[[Sexo]:[Sexo]]=$B41,IF(DATOS_[[AGRUP. CLAS. PROF.]:[AGRUP. CLAS. PROF.]]=$B39,IF(DATOS_[[Check Periodo Ref.]:[Check Periodo Ref.]]="Dentro",IF(DATOS_[[Check Equiparado]:[Check Equiparado]]="Sí",IF(DATOS!BH$5="Sí",(1/DATOS_[[% anualiz]:[% anualiz]]),1)*IF(DATOS!BH$4="Sí",1/DATOS_[[% normaliz]:[% normaliz]],1)*(DATOS_[Conc.Sal.30])))))))),
0)</f>
        <v>0</v>
      </c>
      <c r="AN41" s="120">
        <f t="array" ref="AN41">IFERROR(
MEDIAN(IF(DATOS_[Sexo]=$B41,IF(DATOS_[[AGRUP. CLAS. PROF.]:[AGRUP. CLAS. PROF.]]=$B39,IF(DATOS_[Check Equiparado]="Sí",IF(DATOS_[Check Periodo Ref.]="Dentro",DATOS_[Tot COMPL.SAL Eq],FALSE))))),
0)</f>
        <v>0</v>
      </c>
      <c r="AO41" s="121">
        <f t="array" ref="AO41">IFERROR(
MEDIAN(IF(DATOS_[Sexo]=$B41,IF(DATOS_[[AGRUP. CLAS. PROF.]:[AGRUP. CLAS. PROF.]]=$B39,IF(DATOS_[Check Equiparado]="Sí",IF(DATOS_[Check Periodo Ref.]="Dentro",DATOS_[TOTAL SALARIO Eq],FALSE))))),
0)</f>
        <v>0</v>
      </c>
      <c r="AP41" s="122">
        <f t="array" ref="AP41">IFERROR(
(MEDIAN((IF(DATOS_[[Sexo]:[Sexo]]=$B41,IF(DATOS_[[AGRUP. CLAS. PROF.]:[AGRUP. CLAS. PROF.]]=$B39,IF(DATOS_[[Check Periodo Ref.]:[Check Periodo Ref.]]="Dentro",IF(DATOS_[[Check Equiparado]:[Check Equiparado]]="Sí",IF(DATOS!BI$5="Sí",(1/DATOS_[[% anualiz]:[% anualiz]]),1)*IF(DATOS!BI$4="Sí",1/DATOS_[[% normaliz]:[% normaliz]],1)*(DATOS_[C.Extra.01])))))))),
0)</f>
        <v>0</v>
      </c>
      <c r="AQ41" s="122">
        <f t="array" ref="AQ41">IFERROR(
(MEDIAN((IF(DATOS_[[Sexo]:[Sexo]]=$B41,IF(DATOS_[[AGRUP. CLAS. PROF.]:[AGRUP. CLAS. PROF.]]=$B39,IF(DATOS_[[Check Periodo Ref.]:[Check Periodo Ref.]]="Dentro",IF(DATOS_[[Check Equiparado]:[Check Equiparado]]="Sí",IF(DATOS!BJ$5="Sí",(1/DATOS_[[% anualiz]:[% anualiz]]),1)*IF(DATOS!BJ$4="Sí",1/DATOS_[[% normaliz]:[% normaliz]],1)*(DATOS_[C.Extra.02])))))))),
0)</f>
        <v>0</v>
      </c>
      <c r="AR41" s="122">
        <f t="array" ref="AR41">IFERROR(
(MEDIAN((IF(DATOS_[[Sexo]:[Sexo]]=$B41,IF(DATOS_[[AGRUP. CLAS. PROF.]:[AGRUP. CLAS. PROF.]]=$B39,IF(DATOS_[[Check Periodo Ref.]:[Check Periodo Ref.]]="Dentro",IF(DATOS_[[Check Equiparado]:[Check Equiparado]]="Sí",IF(DATOS!BK$5="Sí",(1/DATOS_[[% anualiz]:[% anualiz]]),1)*IF(DATOS!BK$4="Sí",1/DATOS_[[% normaliz]:[% normaliz]],1)*(DATOS_[C.Extra.03])))))))),
0)</f>
        <v>0</v>
      </c>
      <c r="AS41" s="122">
        <f t="array" ref="AS41">IFERROR(
(MEDIAN((IF(DATOS_[[Sexo]:[Sexo]]=$B41,IF(DATOS_[[AGRUP. CLAS. PROF.]:[AGRUP. CLAS. PROF.]]=$B39,IF(DATOS_[[Check Periodo Ref.]:[Check Periodo Ref.]]="Dentro",IF(DATOS_[[Check Equiparado]:[Check Equiparado]]="Sí",IF(DATOS!BL$5="Sí",(1/DATOS_[[% anualiz]:[% anualiz]]),1)*IF(DATOS!BL$4="Sí",1/DATOS_[[% normaliz]:[% normaliz]],1)*(DATOS_[C.Extra.04])))))))),
0)</f>
        <v>0</v>
      </c>
      <c r="AT41" s="122">
        <f t="array" ref="AT41">IFERROR(
(MEDIAN((IF(DATOS_[[Sexo]:[Sexo]]=$B41,IF(DATOS_[[AGRUP. CLAS. PROF.]:[AGRUP. CLAS. PROF.]]=$B39,IF(DATOS_[[Check Periodo Ref.]:[Check Periodo Ref.]]="Dentro",IF(DATOS_[[Check Equiparado]:[Check Equiparado]]="Sí",IF(DATOS!BM$5="Sí",(1/DATOS_[[% anualiz]:[% anualiz]]),1)*IF(DATOS!BM$4="Sí",1/DATOS_[[% normaliz]:[% normaliz]],1)*(DATOS_[C.Extra.05])))))))),
0)</f>
        <v>0</v>
      </c>
      <c r="AU41" s="123">
        <f t="array" ref="AU41">IFERROR(
MEDIAN(IF(DATOS_[Sexo]=$B41,IF(DATOS_[[AGRUP. CLAS. PROF.]:[AGRUP. CLAS. PROF.]]=$B39,IF(DATOS_[Check Equiparado]="Sí",IF(DATOS_[Check Periodo Ref.]="Dentro",DATOS_[Tot Extrasalarial Eq],FALSE))))),
0)</f>
        <v>0</v>
      </c>
      <c r="AV41" s="124">
        <f t="array" ref="AV41">IFERROR(
MEDIAN(IF(DATOS_[Sexo]=$B41,IF(DATOS_[[AGRUP. CLAS. PROF.]:[AGRUP. CLAS. PROF.]]=$B39,IF(DATOS_[Check Equiparado]="Sí",IF(DATOS_[Check Periodo Ref.]="Dentro",DATOS_[TOTAL Retrib Eq],FALSE))))),
0)</f>
        <v>0</v>
      </c>
    </row>
    <row r="42" spans="1:48" ht="17.25" thickBot="1" x14ac:dyDescent="0.35">
      <c r="A42" s="48" t="str">
        <f t="shared" ref="A42" si="39">+A43</f>
        <v>[ocultar]</v>
      </c>
      <c r="B42" s="98" t="s">
        <v>226</v>
      </c>
      <c r="C42" s="117"/>
      <c r="D42" s="47"/>
      <c r="E42" s="47"/>
      <c r="F42" s="47"/>
      <c r="G42" s="47"/>
      <c r="H42" s="47"/>
      <c r="I42" s="127" t="str">
        <f t="shared" ref="I42:AV42" si="40">IFERROR((I43-I44)/I43,"")</f>
        <v/>
      </c>
      <c r="J42" s="131" t="str">
        <f t="shared" si="40"/>
        <v/>
      </c>
      <c r="K42" s="131" t="str">
        <f t="shared" si="40"/>
        <v/>
      </c>
      <c r="L42" s="131" t="str">
        <f t="shared" si="40"/>
        <v/>
      </c>
      <c r="M42" s="131" t="str">
        <f t="shared" si="40"/>
        <v/>
      </c>
      <c r="N42" s="131" t="str">
        <f t="shared" si="40"/>
        <v/>
      </c>
      <c r="O42" s="131" t="str">
        <f t="shared" si="40"/>
        <v/>
      </c>
      <c r="P42" s="131" t="str">
        <f t="shared" si="40"/>
        <v/>
      </c>
      <c r="Q42" s="131" t="str">
        <f t="shared" si="40"/>
        <v/>
      </c>
      <c r="R42" s="131" t="str">
        <f t="shared" si="40"/>
        <v/>
      </c>
      <c r="S42" s="131" t="str">
        <f t="shared" si="40"/>
        <v/>
      </c>
      <c r="T42" s="131" t="str">
        <f t="shared" si="40"/>
        <v/>
      </c>
      <c r="U42" s="131" t="str">
        <f t="shared" si="40"/>
        <v/>
      </c>
      <c r="V42" s="131" t="str">
        <f t="shared" si="40"/>
        <v/>
      </c>
      <c r="W42" s="131" t="str">
        <f t="shared" si="40"/>
        <v/>
      </c>
      <c r="X42" s="131" t="str">
        <f t="shared" si="40"/>
        <v/>
      </c>
      <c r="Y42" s="131" t="str">
        <f t="shared" si="40"/>
        <v/>
      </c>
      <c r="Z42" s="130" t="str">
        <f t="shared" si="40"/>
        <v/>
      </c>
      <c r="AA42" s="130" t="str">
        <f t="shared" si="40"/>
        <v/>
      </c>
      <c r="AB42" s="130" t="str">
        <f t="shared" si="40"/>
        <v/>
      </c>
      <c r="AC42" s="130" t="str">
        <f t="shared" si="40"/>
        <v/>
      </c>
      <c r="AD42" s="130" t="str">
        <f t="shared" si="40"/>
        <v/>
      </c>
      <c r="AE42" s="130" t="str">
        <f t="shared" si="40"/>
        <v/>
      </c>
      <c r="AF42" s="130" t="str">
        <f t="shared" si="40"/>
        <v/>
      </c>
      <c r="AG42" s="130" t="str">
        <f t="shared" si="40"/>
        <v/>
      </c>
      <c r="AH42" s="130" t="str">
        <f t="shared" si="40"/>
        <v/>
      </c>
      <c r="AI42" s="130" t="str">
        <f t="shared" si="40"/>
        <v/>
      </c>
      <c r="AJ42" s="130" t="str">
        <f t="shared" si="40"/>
        <v/>
      </c>
      <c r="AK42" s="130" t="str">
        <f t="shared" si="40"/>
        <v/>
      </c>
      <c r="AL42" s="130" t="str">
        <f t="shared" si="40"/>
        <v/>
      </c>
      <c r="AM42" s="130" t="str">
        <f t="shared" si="40"/>
        <v/>
      </c>
      <c r="AN42" s="132" t="str">
        <f t="shared" si="40"/>
        <v/>
      </c>
      <c r="AO42" s="136" t="str">
        <f t="shared" si="40"/>
        <v/>
      </c>
      <c r="AP42" s="133" t="str">
        <f t="shared" si="40"/>
        <v/>
      </c>
      <c r="AQ42" s="133" t="str">
        <f t="shared" si="40"/>
        <v/>
      </c>
      <c r="AR42" s="133" t="str">
        <f t="shared" si="40"/>
        <v/>
      </c>
      <c r="AS42" s="133" t="str">
        <f t="shared" si="40"/>
        <v/>
      </c>
      <c r="AT42" s="133" t="str">
        <f t="shared" si="40"/>
        <v/>
      </c>
      <c r="AU42" s="134" t="str">
        <f t="shared" si="40"/>
        <v/>
      </c>
      <c r="AV42" s="135" t="str">
        <f t="shared" si="40"/>
        <v/>
      </c>
    </row>
    <row r="43" spans="1:48" x14ac:dyDescent="0.3">
      <c r="A43" s="48" t="str">
        <f t="shared" ref="A43" si="41">+IF(C43+C44=0,"[ocultar]","")</f>
        <v>[ocultar]</v>
      </c>
      <c r="B43" s="94" t="s">
        <v>162</v>
      </c>
      <c r="C43" s="40">
        <f t="array" ref="C43">SUM(IF($B43=DATOS_[Sexo],
IF($B42=DATOS_[AGRUP. CLAS. PROF.],
IF("Dentro"=DATOS_[Check Periodo Ref.],
1/(COUNTIFS(DATOS_[Sexo],$B43,DATOS_[AGRUP. CLAS. PROF.],$B42,DATOS_[Check Periodo Ref.],"Dentro",DATOS_[id],DATOS_[id]))))))</f>
        <v>0</v>
      </c>
      <c r="D43" s="41">
        <f>COUNTIFS(DATOS_[AGRUP. CLAS. PROF.],$B42,DATOS_[Sexo],$B43,DATOS_[Check Periodo Ref.],"Dentro")</f>
        <v>0</v>
      </c>
      <c r="E43" s="41">
        <f>COUNTIFS(DATOS_[AGRUP. CLAS. PROF.],$B42,DATOS_[Sexo],$B43,DATOS_[Check Periodo Ref.],"Dentro",DATOS_[Check Nº SC Norm],"Sí")</f>
        <v>0</v>
      </c>
      <c r="F43" s="41">
        <f>COUNTIFS(DATOS_[AGRUP. CLAS. PROF.],$B42,DATOS_[Sexo],$B43,DATOS_[Check Periodo Ref.],"Dentro",DATOS_[Check Nº SC Anualiz],"Sí")</f>
        <v>0</v>
      </c>
      <c r="G43" s="41">
        <f>COUNTIFS(DATOS_[AGRUP. CLAS. PROF.],$B42,DATOS_[Sexo],$B43,DATOS_[Check Periodo Ref.],"Dentro",DATOS_[Check Nº SC Norm y Anualiz],"Sí")</f>
        <v>0</v>
      </c>
      <c r="H43" s="41">
        <f>COUNTIFS(DATOS_[AGRUP. CLAS. PROF.],$B42,DATOS_[Sexo],$B43,DATOS_[Check Periodo Ref.],"Dentro",DATOS_[Check Equiparación],"Sí")</f>
        <v>0</v>
      </c>
      <c r="I43" s="118">
        <f t="array" ref="I43">IFERROR(
MEDIAN(IF(DATOS_[Sexo]=$B43,IF(DATOS_[[AGRUP. CLAS. PROF.]:[AGRUP. CLAS. PROF.]]=$B42,IF(DATOS_[Check Equiparado]="Sí",IF(DATOS_[Check Periodo Ref.]="Dentro",DATOS_[SALARIO BASE Eq],FALSE))))),
0)</f>
        <v>0</v>
      </c>
      <c r="J43" s="119">
        <f t="array" ref="J43">IFERROR(
(MEDIAN((IF(DATOS_[[Sexo]:[Sexo]]=$B43,IF(DATOS_[[AGRUP. CLAS. PROF.]:[AGRUP. CLAS. PROF.]]=$B42,IF(DATOS_[[Check Periodo Ref.]:[Check Periodo Ref.]]="Dentro",IF(DATOS_[[Check Equiparado]:[Check Equiparado]]="Sí",IF(DATOS!AE$5="Sí",(1/DATOS_[[% anualiz]:[% anualiz]]),1)*IF(DATOS!AE$4="Sí",1/DATOS_[[% normaliz]:[% normaliz]],1)*(DATOS_[Conc.Sal.01])))))))),
0)</f>
        <v>0</v>
      </c>
      <c r="K43" s="119">
        <f t="array" ref="K43">IFERROR(
(MEDIAN((IF(DATOS_[[Sexo]:[Sexo]]=$B43,IF(DATOS_[[AGRUP. CLAS. PROF.]:[AGRUP. CLAS. PROF.]]=$B42,IF(DATOS_[[Check Periodo Ref.]:[Check Periodo Ref.]]="Dentro",IF(DATOS_[[Check Equiparado]:[Check Equiparado]]="Sí",IF(DATOS!AF$5="Sí",(1/DATOS_[[% anualiz]:[% anualiz]]),1)*IF(DATOS!AF$4="Sí",1/DATOS_[[% normaliz]:[% normaliz]],1)*(DATOS_[Conc.Sal.02])))))))),
0)</f>
        <v>0</v>
      </c>
      <c r="L43" s="119">
        <f t="array" ref="L43">IFERROR(
(MEDIAN((IF(DATOS_[[Sexo]:[Sexo]]=$B43,IF(DATOS_[[AGRUP. CLAS. PROF.]:[AGRUP. CLAS. PROF.]]=$B42,IF(DATOS_[[Check Periodo Ref.]:[Check Periodo Ref.]]="Dentro",IF(DATOS_[[Check Equiparado]:[Check Equiparado]]="Sí",IF(DATOS!AG$5="Sí",(1/DATOS_[[% anualiz]:[% anualiz]]),1)*IF(DATOS!AG$4="Sí",1/DATOS_[[% normaliz]:[% normaliz]],1)*(DATOS_[Conc.Sal.03])))))))),
0)</f>
        <v>0</v>
      </c>
      <c r="M43" s="119">
        <f t="array" ref="M43">IFERROR(
(MEDIAN((IF(DATOS_[[Sexo]:[Sexo]]=$B43,IF(DATOS_[[AGRUP. CLAS. PROF.]:[AGRUP. CLAS. PROF.]]=$B42,IF(DATOS_[[Check Periodo Ref.]:[Check Periodo Ref.]]="Dentro",IF(DATOS_[[Check Equiparado]:[Check Equiparado]]="Sí",IF(DATOS!AH$5="Sí",(1/DATOS_[[% anualiz]:[% anualiz]]),1)*IF(DATOS!AH$4="Sí",1/DATOS_[[% normaliz]:[% normaliz]],1)*(DATOS_[Conc.Sal.04])))))))),
0)</f>
        <v>0</v>
      </c>
      <c r="N43" s="119">
        <f t="array" ref="N43">IFERROR(
(MEDIAN((IF(DATOS_[[Sexo]:[Sexo]]=$B43,IF(DATOS_[[AGRUP. CLAS. PROF.]:[AGRUP. CLAS. PROF.]]=$B42,IF(DATOS_[[Check Periodo Ref.]:[Check Periodo Ref.]]="Dentro",IF(DATOS_[[Check Equiparado]:[Check Equiparado]]="Sí",IF(DATOS!AI$5="Sí",(1/DATOS_[[% anualiz]:[% anualiz]]),1)*IF(DATOS!AI$4="Sí",1/DATOS_[[% normaliz]:[% normaliz]],1)*(DATOS_[Conc.Sal.05])))))))),
0)</f>
        <v>0</v>
      </c>
      <c r="O43" s="119">
        <f t="array" ref="O43">IFERROR(
(MEDIAN((IF(DATOS_[[Sexo]:[Sexo]]=$B43,IF(DATOS_[[AGRUP. CLAS. PROF.]:[AGRUP. CLAS. PROF.]]=$B42,IF(DATOS_[[Check Periodo Ref.]:[Check Periodo Ref.]]="Dentro",IF(DATOS_[[Check Equiparado]:[Check Equiparado]]="Sí",IF(DATOS!AJ$5="Sí",(1/DATOS_[[% anualiz]:[% anualiz]]),1)*IF(DATOS!AJ$4="Sí",1/DATOS_[[% normaliz]:[% normaliz]],1)*(DATOS_[Conc.Sal.06])))))))),
0)</f>
        <v>0</v>
      </c>
      <c r="P43" s="119">
        <f t="array" ref="P43">IFERROR(
(MEDIAN((IF(DATOS_[[Sexo]:[Sexo]]=$B43,IF(DATOS_[[AGRUP. CLAS. PROF.]:[AGRUP. CLAS. PROF.]]=$B42,IF(DATOS_[[Check Periodo Ref.]:[Check Periodo Ref.]]="Dentro",IF(DATOS_[[Check Equiparado]:[Check Equiparado]]="Sí",IF(DATOS!AK$5="Sí",(1/DATOS_[[% anualiz]:[% anualiz]]),1)*IF(DATOS!AK$4="Sí",1/DATOS_[[% normaliz]:[% normaliz]],1)*(DATOS_[Conc.Sal.07])))))))),
0)</f>
        <v>0</v>
      </c>
      <c r="Q43" s="119">
        <f t="array" ref="Q43">IFERROR(
(MEDIAN((IF(DATOS_[[Sexo]:[Sexo]]=$B43,IF(DATOS_[[AGRUP. CLAS. PROF.]:[AGRUP. CLAS. PROF.]]=$B42,IF(DATOS_[[Check Periodo Ref.]:[Check Periodo Ref.]]="Dentro",IF(DATOS_[[Check Equiparado]:[Check Equiparado]]="Sí",IF(DATOS!AL$5="Sí",(1/DATOS_[[% anualiz]:[% anualiz]]),1)*IF(DATOS!AL$4="Sí",1/DATOS_[[% normaliz]:[% normaliz]],1)*(DATOS_[Conc.Sal.08])))))))),
0)</f>
        <v>0</v>
      </c>
      <c r="R43" s="119">
        <f t="array" ref="R43">IFERROR(
(MEDIAN((IF(DATOS_[[Sexo]:[Sexo]]=$B43,IF(DATOS_[[AGRUP. CLAS. PROF.]:[AGRUP. CLAS. PROF.]]=$B42,IF(DATOS_[[Check Periodo Ref.]:[Check Periodo Ref.]]="Dentro",IF(DATOS_[[Check Equiparado]:[Check Equiparado]]="Sí",IF(DATOS!AM$5="Sí",(1/DATOS_[[% anualiz]:[% anualiz]]),1)*IF(DATOS!AM$4="Sí",1/DATOS_[[% normaliz]:[% normaliz]],1)*(DATOS_[Conc.Sal.09])))))))),
0)</f>
        <v>0</v>
      </c>
      <c r="S43" s="119">
        <f t="array" ref="S43">IFERROR(
(MEDIAN((IF(DATOS_[[Sexo]:[Sexo]]=$B43,IF(DATOS_[[AGRUP. CLAS. PROF.]:[AGRUP. CLAS. PROF.]]=$B42,IF(DATOS_[[Check Periodo Ref.]:[Check Periodo Ref.]]="Dentro",IF(DATOS_[[Check Equiparado]:[Check Equiparado]]="Sí",IF(DATOS!AN$5="Sí",(1/DATOS_[[% anualiz]:[% anualiz]]),1)*IF(DATOS!AN$4="Sí",1/DATOS_[[% normaliz]:[% normaliz]],1)*(DATOS_[Conc.Sal.10])))))))),
0)</f>
        <v>0</v>
      </c>
      <c r="T43" s="119">
        <f t="array" ref="T43">IFERROR(
(MEDIAN((IF(DATOS_[[Sexo]:[Sexo]]=$B43,IF(DATOS_[[AGRUP. CLAS. PROF.]:[AGRUP. CLAS. PROF.]]=$B42,IF(DATOS_[[Check Periodo Ref.]:[Check Periodo Ref.]]="Dentro",IF(DATOS_[[Check Equiparado]:[Check Equiparado]]="Sí",IF(DATOS!AO$5="Sí",(1/DATOS_[[% anualiz]:[% anualiz]]),1)*IF(DATOS!AO$4="Sí",1/DATOS_[[% normaliz]:[% normaliz]],1)*(DATOS_[Conc.Sal.11])))))))),
0)</f>
        <v>0</v>
      </c>
      <c r="U43" s="119">
        <f t="array" ref="U43">IFERROR(
(MEDIAN((IF(DATOS_[[Sexo]:[Sexo]]=$B43,IF(DATOS_[[AGRUP. CLAS. PROF.]:[AGRUP. CLAS. PROF.]]=$B42,IF(DATOS_[[Check Periodo Ref.]:[Check Periodo Ref.]]="Dentro",IF(DATOS_[[Check Equiparado]:[Check Equiparado]]="Sí",IF(DATOS!AP$5="Sí",(1/DATOS_[[% anualiz]:[% anualiz]]),1)*IF(DATOS!AP$4="Sí",1/DATOS_[[% normaliz]:[% normaliz]],1)*(DATOS_[Conc.Sal.12])))))))),
0)</f>
        <v>0</v>
      </c>
      <c r="V43" s="119">
        <f t="array" ref="V43">IFERROR(
(MEDIAN((IF(DATOS_[[Sexo]:[Sexo]]=$B43,IF(DATOS_[[AGRUP. CLAS. PROF.]:[AGRUP. CLAS. PROF.]]=$B42,IF(DATOS_[[Check Periodo Ref.]:[Check Periodo Ref.]]="Dentro",IF(DATOS_[[Check Equiparado]:[Check Equiparado]]="Sí",IF(DATOS!AQ$5="Sí",(1/DATOS_[[% anualiz]:[% anualiz]]),1)*IF(DATOS!AQ$4="Sí",1/DATOS_[[% normaliz]:[% normaliz]],1)*(DATOS_[Conc.Sal.13])))))))),
0)</f>
        <v>0</v>
      </c>
      <c r="W43" s="119">
        <f t="array" ref="W43">IFERROR(
(MEDIAN((IF(DATOS_[[Sexo]:[Sexo]]=$B43,IF(DATOS_[[AGRUP. CLAS. PROF.]:[AGRUP. CLAS. PROF.]]=$B42,IF(DATOS_[[Check Periodo Ref.]:[Check Periodo Ref.]]="Dentro",IF(DATOS_[[Check Equiparado]:[Check Equiparado]]="Sí",IF(DATOS!AR$5="Sí",(1/DATOS_[[% anualiz]:[% anualiz]]),1)*IF(DATOS!AR$4="Sí",1/DATOS_[[% normaliz]:[% normaliz]],1)*(DATOS_[Conc.Sal.14])))))))),
0)</f>
        <v>0</v>
      </c>
      <c r="X43" s="119">
        <f t="array" ref="X43">IFERROR(
(MEDIAN((IF(DATOS_[[Sexo]:[Sexo]]=$B43,IF(DATOS_[[AGRUP. CLAS. PROF.]:[AGRUP. CLAS. PROF.]]=$B42,IF(DATOS_[[Check Periodo Ref.]:[Check Periodo Ref.]]="Dentro",IF(DATOS_[[Check Equiparado]:[Check Equiparado]]="Sí",IF(DATOS!AS$5="Sí",(1/DATOS_[[% anualiz]:[% anualiz]]),1)*IF(DATOS!AS$4="Sí",1/DATOS_[[% normaliz]:[% normaliz]],1)*(DATOS_[Conc.Sal.15])))))))),
0)</f>
        <v>0</v>
      </c>
      <c r="Y43" s="119">
        <f t="array" ref="Y43">IFERROR(
(MEDIAN((IF(DATOS_[[Sexo]:[Sexo]]=$B43,IF(DATOS_[[AGRUP. CLAS. PROF.]:[AGRUP. CLAS. PROF.]]=$B42,IF(DATOS_[[Check Periodo Ref.]:[Check Periodo Ref.]]="Dentro",IF(DATOS_[[Check Equiparado]:[Check Equiparado]]="Sí",IF(DATOS!AT$5="Sí",(1/DATOS_[[% anualiz]:[% anualiz]]),1)*IF(DATOS!AT$4="Sí",1/DATOS_[[% normaliz]:[% normaliz]],1)*(DATOS_[Conc.Sal.16])))))))),
0)</f>
        <v>0</v>
      </c>
      <c r="Z43" s="119">
        <f t="array" ref="Z43">IFERROR(
(MEDIAN((IF(DATOS_[[Sexo]:[Sexo]]=$B43,IF(DATOS_[[AGRUP. CLAS. PROF.]:[AGRUP. CLAS. PROF.]]=$B42,IF(DATOS_[[Check Periodo Ref.]:[Check Periodo Ref.]]="Dentro",IF(DATOS_[[Check Equiparado]:[Check Equiparado]]="Sí",IF(DATOS!AU$5="Sí",(1/DATOS_[[% anualiz]:[% anualiz]]),1)*IF(DATOS!AU$4="Sí",1/DATOS_[[% normaliz]:[% normaliz]],1)*(DATOS_[Conc.Sal.17])))))))),
0)</f>
        <v>0</v>
      </c>
      <c r="AA43" s="119">
        <f t="array" ref="AA43">IFERROR(
(MEDIAN((IF(DATOS_[[Sexo]:[Sexo]]=$B43,IF(DATOS_[[AGRUP. CLAS. PROF.]:[AGRUP. CLAS. PROF.]]=$B42,IF(DATOS_[[Check Periodo Ref.]:[Check Periodo Ref.]]="Dentro",IF(DATOS_[[Check Equiparado]:[Check Equiparado]]="Sí",IF(DATOS!AV$5="Sí",(1/DATOS_[[% anualiz]:[% anualiz]]),1)*IF(DATOS!AV$4="Sí",1/DATOS_[[% normaliz]:[% normaliz]],1)*(DATOS_[Conc.Sal.18])))))))),
0)</f>
        <v>0</v>
      </c>
      <c r="AB43" s="119">
        <f t="array" ref="AB43">IFERROR(
(MEDIAN((IF(DATOS_[[Sexo]:[Sexo]]=$B43,IF(DATOS_[[AGRUP. CLAS. PROF.]:[AGRUP. CLAS. PROF.]]=$B42,IF(DATOS_[[Check Periodo Ref.]:[Check Periodo Ref.]]="Dentro",IF(DATOS_[[Check Equiparado]:[Check Equiparado]]="Sí",IF(DATOS!AW$5="Sí",(1/DATOS_[[% anualiz]:[% anualiz]]),1)*IF(DATOS!AW$4="Sí",1/DATOS_[[% normaliz]:[% normaliz]],1)*(DATOS_[Conc.Sal.19])))))))),
0)</f>
        <v>0</v>
      </c>
      <c r="AC43" s="119">
        <f t="array" ref="AC43">IFERROR(
(MEDIAN((IF(DATOS_[[Sexo]:[Sexo]]=$B43,IF(DATOS_[[AGRUP. CLAS. PROF.]:[AGRUP. CLAS. PROF.]]=$B42,IF(DATOS_[[Check Periodo Ref.]:[Check Periodo Ref.]]="Dentro",IF(DATOS_[[Check Equiparado]:[Check Equiparado]]="Sí",IF(DATOS!AX$5="Sí",(1/DATOS_[[% anualiz]:[% anualiz]]),1)*IF(DATOS!AX$4="Sí",1/DATOS_[[% normaliz]:[% normaliz]],1)*(DATOS_[Conc.Sal.20])))))))),
0)</f>
        <v>0</v>
      </c>
      <c r="AD43" s="119">
        <f t="array" ref="AD43">IFERROR(
(MEDIAN((IF(DATOS_[[Sexo]:[Sexo]]=$B43,IF(DATOS_[[AGRUP. CLAS. PROF.]:[AGRUP. CLAS. PROF.]]=$B42,IF(DATOS_[[Check Periodo Ref.]:[Check Periodo Ref.]]="Dentro",IF(DATOS_[[Check Equiparado]:[Check Equiparado]]="Sí",IF(DATOS!AY$5="Sí",(1/DATOS_[[% anualiz]:[% anualiz]]),1)*IF(DATOS!AY$4="Sí",1/DATOS_[[% normaliz]:[% normaliz]],1)*(DATOS_[Conc.Sal.21])))))))),
0)</f>
        <v>0</v>
      </c>
      <c r="AE43" s="119">
        <f t="array" ref="AE43">IFERROR(
(MEDIAN((IF(DATOS_[[Sexo]:[Sexo]]=$B43,IF(DATOS_[[AGRUP. CLAS. PROF.]:[AGRUP. CLAS. PROF.]]=$B42,IF(DATOS_[[Check Periodo Ref.]:[Check Periodo Ref.]]="Dentro",IF(DATOS_[[Check Equiparado]:[Check Equiparado]]="Sí",IF(DATOS!AZ$5="Sí",(1/DATOS_[[% anualiz]:[% anualiz]]),1)*IF(DATOS!AZ$4="Sí",1/DATOS_[[% normaliz]:[% normaliz]],1)*(DATOS_[Conc.Sal.22])))))))),
0)</f>
        <v>0</v>
      </c>
      <c r="AF43" s="119">
        <f t="array" ref="AF43">IFERROR(
(MEDIAN((IF(DATOS_[[Sexo]:[Sexo]]=$B43,IF(DATOS_[[AGRUP. CLAS. PROF.]:[AGRUP. CLAS. PROF.]]=$B42,IF(DATOS_[[Check Periodo Ref.]:[Check Periodo Ref.]]="Dentro",IF(DATOS_[[Check Equiparado]:[Check Equiparado]]="Sí",IF(DATOS!BA$5="Sí",(1/DATOS_[[% anualiz]:[% anualiz]]),1)*IF(DATOS!BA$4="Sí",1/DATOS_[[% normaliz]:[% normaliz]],1)*(DATOS_[Conc.Sal.23])))))))),
0)</f>
        <v>0</v>
      </c>
      <c r="AG43" s="119">
        <f t="array" ref="AG43">IFERROR(
(MEDIAN((IF(DATOS_[[Sexo]:[Sexo]]=$B43,IF(DATOS_[[AGRUP. CLAS. PROF.]:[AGRUP. CLAS. PROF.]]=$B42,IF(DATOS_[[Check Periodo Ref.]:[Check Periodo Ref.]]="Dentro",IF(DATOS_[[Check Equiparado]:[Check Equiparado]]="Sí",IF(DATOS!BB$5="Sí",(1/DATOS_[[% anualiz]:[% anualiz]]),1)*IF(DATOS!BB$4="Sí",1/DATOS_[[% normaliz]:[% normaliz]],1)*(DATOS_[Conc.Sal.24])))))))),
0)</f>
        <v>0</v>
      </c>
      <c r="AH43" s="119">
        <f t="array" ref="AH43">IFERROR(
(MEDIAN((IF(DATOS_[[Sexo]:[Sexo]]=$B43,IF(DATOS_[[AGRUP. CLAS. PROF.]:[AGRUP. CLAS. PROF.]]=$B42,IF(DATOS_[[Check Periodo Ref.]:[Check Periodo Ref.]]="Dentro",IF(DATOS_[[Check Equiparado]:[Check Equiparado]]="Sí",IF(DATOS!BC$5="Sí",(1/DATOS_[[% anualiz]:[% anualiz]]),1)*IF(DATOS!BC$4="Sí",1/DATOS_[[% normaliz]:[% normaliz]],1)*(DATOS_[Conc.Sal.25])))))))),
0)</f>
        <v>0</v>
      </c>
      <c r="AI43" s="119">
        <f t="array" ref="AI43">IFERROR(
(MEDIAN((IF(DATOS_[[Sexo]:[Sexo]]=$B43,IF(DATOS_[[AGRUP. CLAS. PROF.]:[AGRUP. CLAS. PROF.]]=$B42,IF(DATOS_[[Check Periodo Ref.]:[Check Periodo Ref.]]="Dentro",IF(DATOS_[[Check Equiparado]:[Check Equiparado]]="Sí",IF(DATOS!BD$5="Sí",(1/DATOS_[[% anualiz]:[% anualiz]]),1)*IF(DATOS!BD$4="Sí",1/DATOS_[[% normaliz]:[% normaliz]],1)*(DATOS_[Conc.Sal.26])))))))),
0)</f>
        <v>0</v>
      </c>
      <c r="AJ43" s="119">
        <f t="array" ref="AJ43">IFERROR(
(MEDIAN((IF(DATOS_[[Sexo]:[Sexo]]=$B43,IF(DATOS_[[AGRUP. CLAS. PROF.]:[AGRUP. CLAS. PROF.]]=$B42,IF(DATOS_[[Check Periodo Ref.]:[Check Periodo Ref.]]="Dentro",IF(DATOS_[[Check Equiparado]:[Check Equiparado]]="Sí",IF(DATOS!BE$5="Sí",(1/DATOS_[[% anualiz]:[% anualiz]]),1)*IF(DATOS!BE$4="Sí",1/DATOS_[[% normaliz]:[% normaliz]],1)*(DATOS_[Conc.Sal.27])))))))),
0)</f>
        <v>0</v>
      </c>
      <c r="AK43" s="119">
        <f t="array" ref="AK43">IFERROR(
(MEDIAN((IF(DATOS_[[Sexo]:[Sexo]]=$B43,IF(DATOS_[[AGRUP. CLAS. PROF.]:[AGRUP. CLAS. PROF.]]=$B42,IF(DATOS_[[Check Periodo Ref.]:[Check Periodo Ref.]]="Dentro",IF(DATOS_[[Check Equiparado]:[Check Equiparado]]="Sí",IF(DATOS!BF$5="Sí",(1/DATOS_[[% anualiz]:[% anualiz]]),1)*IF(DATOS!BF$4="Sí",1/DATOS_[[% normaliz]:[% normaliz]],1)*(DATOS_[Conc.Sal.28])))))))),
0)</f>
        <v>0</v>
      </c>
      <c r="AL43" s="119">
        <f t="array" ref="AL43">IFERROR(
(MEDIAN((IF(DATOS_[[Sexo]:[Sexo]]=$B43,IF(DATOS_[[AGRUP. CLAS. PROF.]:[AGRUP. CLAS. PROF.]]=$B42,IF(DATOS_[[Check Periodo Ref.]:[Check Periodo Ref.]]="Dentro",IF(DATOS_[[Check Equiparado]:[Check Equiparado]]="Sí",IF(DATOS!BG$5="Sí",(1/DATOS_[[% anualiz]:[% anualiz]]),1)*IF(DATOS!BG$4="Sí",1/DATOS_[[% normaliz]:[% normaliz]],1)*(DATOS_[Conc.Sal.29])))))))),
0)</f>
        <v>0</v>
      </c>
      <c r="AM43" s="119">
        <f t="array" ref="AM43">IFERROR(
(MEDIAN((IF(DATOS_[[Sexo]:[Sexo]]=$B43,IF(DATOS_[[AGRUP. CLAS. PROF.]:[AGRUP. CLAS. PROF.]]=$B42,IF(DATOS_[[Check Periodo Ref.]:[Check Periodo Ref.]]="Dentro",IF(DATOS_[[Check Equiparado]:[Check Equiparado]]="Sí",IF(DATOS!BH$5="Sí",(1/DATOS_[[% anualiz]:[% anualiz]]),1)*IF(DATOS!BH$4="Sí",1/DATOS_[[% normaliz]:[% normaliz]],1)*(DATOS_[Conc.Sal.30])))))))),
0)</f>
        <v>0</v>
      </c>
      <c r="AN43" s="120">
        <f t="array" ref="AN43">IFERROR(
MEDIAN(IF(DATOS_[Sexo]=$B43,IF(DATOS_[[AGRUP. CLAS. PROF.]:[AGRUP. CLAS. PROF.]]=$B42,IF(DATOS_[Check Equiparado]="Sí",IF(DATOS_[Check Periodo Ref.]="Dentro",DATOS_[Tot COMPL.SAL Eq],FALSE))))),
0)</f>
        <v>0</v>
      </c>
      <c r="AO43" s="121">
        <f t="array" ref="AO43">IFERROR(
MEDIAN(IF(DATOS_[Sexo]=$B43,IF(DATOS_[[AGRUP. CLAS. PROF.]:[AGRUP. CLAS. PROF.]]=$B42,IF(DATOS_[Check Equiparado]="Sí",IF(DATOS_[Check Periodo Ref.]="Dentro",DATOS_[TOTAL SALARIO Eq],FALSE))))),
0)</f>
        <v>0</v>
      </c>
      <c r="AP43" s="122">
        <f t="array" ref="AP43">IFERROR(
(MEDIAN((IF(DATOS_[[Sexo]:[Sexo]]=$B43,IF(DATOS_[[AGRUP. CLAS. PROF.]:[AGRUP. CLAS. PROF.]]=$B42,IF(DATOS_[[Check Periodo Ref.]:[Check Periodo Ref.]]="Dentro",IF(DATOS_[[Check Equiparado]:[Check Equiparado]]="Sí",IF(DATOS!BI$5="Sí",(1/DATOS_[[% anualiz]:[% anualiz]]),1)*IF(DATOS!BI$4="Sí",1/DATOS_[[% normaliz]:[% normaliz]],1)*(DATOS_[C.Extra.01])))))))),
0)</f>
        <v>0</v>
      </c>
      <c r="AQ43" s="122">
        <f t="array" ref="AQ43">IFERROR(
(MEDIAN((IF(DATOS_[[Sexo]:[Sexo]]=$B43,IF(DATOS_[[AGRUP. CLAS. PROF.]:[AGRUP. CLAS. PROF.]]=$B42,IF(DATOS_[[Check Periodo Ref.]:[Check Periodo Ref.]]="Dentro",IF(DATOS_[[Check Equiparado]:[Check Equiparado]]="Sí",IF(DATOS!BJ$5="Sí",(1/DATOS_[[% anualiz]:[% anualiz]]),1)*IF(DATOS!BJ$4="Sí",1/DATOS_[[% normaliz]:[% normaliz]],1)*(DATOS_[C.Extra.02])))))))),
0)</f>
        <v>0</v>
      </c>
      <c r="AR43" s="122">
        <f t="array" ref="AR43">IFERROR(
(MEDIAN((IF(DATOS_[[Sexo]:[Sexo]]=$B43,IF(DATOS_[[AGRUP. CLAS. PROF.]:[AGRUP. CLAS. PROF.]]=$B42,IF(DATOS_[[Check Periodo Ref.]:[Check Periodo Ref.]]="Dentro",IF(DATOS_[[Check Equiparado]:[Check Equiparado]]="Sí",IF(DATOS!BK$5="Sí",(1/DATOS_[[% anualiz]:[% anualiz]]),1)*IF(DATOS!BK$4="Sí",1/DATOS_[[% normaliz]:[% normaliz]],1)*(DATOS_[C.Extra.03])))))))),
0)</f>
        <v>0</v>
      </c>
      <c r="AS43" s="122">
        <f t="array" ref="AS43">IFERROR(
(MEDIAN((IF(DATOS_[[Sexo]:[Sexo]]=$B43,IF(DATOS_[[AGRUP. CLAS. PROF.]:[AGRUP. CLAS. PROF.]]=$B42,IF(DATOS_[[Check Periodo Ref.]:[Check Periodo Ref.]]="Dentro",IF(DATOS_[[Check Equiparado]:[Check Equiparado]]="Sí",IF(DATOS!BL$5="Sí",(1/DATOS_[[% anualiz]:[% anualiz]]),1)*IF(DATOS!BL$4="Sí",1/DATOS_[[% normaliz]:[% normaliz]],1)*(DATOS_[C.Extra.04])))))))),
0)</f>
        <v>0</v>
      </c>
      <c r="AT43" s="122">
        <f t="array" ref="AT43">IFERROR(
(MEDIAN((IF(DATOS_[[Sexo]:[Sexo]]=$B43,IF(DATOS_[[AGRUP. CLAS. PROF.]:[AGRUP. CLAS. PROF.]]=$B42,IF(DATOS_[[Check Periodo Ref.]:[Check Periodo Ref.]]="Dentro",IF(DATOS_[[Check Equiparado]:[Check Equiparado]]="Sí",IF(DATOS!BM$5="Sí",(1/DATOS_[[% anualiz]:[% anualiz]]),1)*IF(DATOS!BM$4="Sí",1/DATOS_[[% normaliz]:[% normaliz]],1)*(DATOS_[C.Extra.05])))))))),
0)</f>
        <v>0</v>
      </c>
      <c r="AU43" s="123">
        <f t="array" ref="AU43">IFERROR(
MEDIAN(IF(DATOS_[Sexo]=$B43,IF(DATOS_[[AGRUP. CLAS. PROF.]:[AGRUP. CLAS. PROF.]]=$B42,IF(DATOS_[Check Equiparado]="Sí",IF(DATOS_[Check Periodo Ref.]="Dentro",DATOS_[Tot Extrasalarial Eq],FALSE))))),
0)</f>
        <v>0</v>
      </c>
      <c r="AV43" s="124">
        <f t="array" ref="AV43">IFERROR(
MEDIAN(IF(DATOS_[Sexo]=$B43,IF(DATOS_[[AGRUP. CLAS. PROF.]:[AGRUP. CLAS. PROF.]]=$B42,IF(DATOS_[Check Equiparado]="Sí",IF(DATOS_[Check Periodo Ref.]="Dentro",DATOS_[TOTAL Retrib Eq],FALSE))))),
0)</f>
        <v>0</v>
      </c>
    </row>
    <row r="44" spans="1:48" x14ac:dyDescent="0.3">
      <c r="A44" s="48" t="str">
        <f t="shared" ref="A44" si="42">+A43</f>
        <v>[ocultar]</v>
      </c>
      <c r="B44" s="94" t="s">
        <v>163</v>
      </c>
      <c r="C44" s="40">
        <f t="array" ref="C44">SUM(IF($B44=DATOS_[Sexo],
IF($B42=DATOS_[AGRUP. CLAS. PROF.],
IF("Dentro"=DATOS_[Check Periodo Ref.],
1/(COUNTIFS(DATOS_[Sexo],$B44,DATOS_[AGRUP. CLAS. PROF.],$B42,DATOS_[Check Periodo Ref.],"Dentro",DATOS_[id],DATOS_[id]))))))</f>
        <v>0</v>
      </c>
      <c r="D44" s="41">
        <f>COUNTIFS(DATOS_[AGRUP. CLAS. PROF.],$B42,DATOS_[Sexo],$B44,DATOS_[Check Periodo Ref.],"Dentro")</f>
        <v>0</v>
      </c>
      <c r="E44" s="41">
        <f>COUNTIFS(DATOS_[AGRUP. CLAS. PROF.],$B42,DATOS_[Sexo],$B44,DATOS_[Check Periodo Ref.],"Dentro",DATOS_[Check Nº SC Norm],"Sí")</f>
        <v>0</v>
      </c>
      <c r="F44" s="41">
        <f>COUNTIFS(DATOS_[AGRUP. CLAS. PROF.],$B42,DATOS_[Sexo],$B44,DATOS_[Check Periodo Ref.],"Dentro",DATOS_[Check Nº SC Anualiz],"Sí")</f>
        <v>0</v>
      </c>
      <c r="G44" s="41">
        <f>COUNTIFS(DATOS_[AGRUP. CLAS. PROF.],$B42,DATOS_[Sexo],$B44,DATOS_[Check Periodo Ref.],"Dentro",DATOS_[Check Nº SC Norm y Anualiz],"Sí")</f>
        <v>0</v>
      </c>
      <c r="H44" s="41">
        <f>COUNTIFS(DATOS_[AGRUP. CLAS. PROF.],$B42,DATOS_[Sexo],$B44,DATOS_[Check Periodo Ref.],"Dentro",DATOS_[Check Equiparación],"Sí")</f>
        <v>0</v>
      </c>
      <c r="I44" s="118" cm="1">
        <f t="array" ref="I44">IFERROR(
MEDIAN(IF(DATOS_[Sexo]=$B44,IF(DATOS_[[AGRUP. CLAS. PROF.]:[AGRUP. CLAS. PROF.]]=$B42,IF(DATOS_[Check Equiparado]="Sí",IF(DATOS_[Check Periodo Ref.]="Dentro",DATOS_[SALARIO BASE Eq],FALSE))))),
0)</f>
        <v>0</v>
      </c>
      <c r="J44" s="119">
        <f t="array" ref="J44">IFERROR(
(MEDIAN((IF(DATOS_[[Sexo]:[Sexo]]=$B44,IF(DATOS_[[AGRUP. CLAS. PROF.]:[AGRUP. CLAS. PROF.]]=$B42,IF(DATOS_[[Check Periodo Ref.]:[Check Periodo Ref.]]="Dentro",IF(DATOS_[[Check Equiparado]:[Check Equiparado]]="Sí",IF(DATOS!AE$5="Sí",(1/DATOS_[[% anualiz]:[% anualiz]]),1)*IF(DATOS!AE$4="Sí",1/DATOS_[[% normaliz]:[% normaliz]],1)*(DATOS_[Conc.Sal.01])))))))),
0)</f>
        <v>0</v>
      </c>
      <c r="K44" s="119">
        <f t="array" ref="K44">IFERROR(
(MEDIAN((IF(DATOS_[[Sexo]:[Sexo]]=$B44,IF(DATOS_[[AGRUP. CLAS. PROF.]:[AGRUP. CLAS. PROF.]]=$B42,IF(DATOS_[[Check Periodo Ref.]:[Check Periodo Ref.]]="Dentro",IF(DATOS_[[Check Equiparado]:[Check Equiparado]]="Sí",IF(DATOS!AF$5="Sí",(1/DATOS_[[% anualiz]:[% anualiz]]),1)*IF(DATOS!AF$4="Sí",1/DATOS_[[% normaliz]:[% normaliz]],1)*(DATOS_[Conc.Sal.02])))))))),
0)</f>
        <v>0</v>
      </c>
      <c r="L44" s="119">
        <f t="array" ref="L44">IFERROR(
(MEDIAN((IF(DATOS_[[Sexo]:[Sexo]]=$B44,IF(DATOS_[[AGRUP. CLAS. PROF.]:[AGRUP. CLAS. PROF.]]=$B42,IF(DATOS_[[Check Periodo Ref.]:[Check Periodo Ref.]]="Dentro",IF(DATOS_[[Check Equiparado]:[Check Equiparado]]="Sí",IF(DATOS!AG$5="Sí",(1/DATOS_[[% anualiz]:[% anualiz]]),1)*IF(DATOS!AG$4="Sí",1/DATOS_[[% normaliz]:[% normaliz]],1)*(DATOS_[Conc.Sal.03])))))))),
0)</f>
        <v>0</v>
      </c>
      <c r="M44" s="119">
        <f t="array" ref="M44">IFERROR(
(MEDIAN((IF(DATOS_[[Sexo]:[Sexo]]=$B44,IF(DATOS_[[AGRUP. CLAS. PROF.]:[AGRUP. CLAS. PROF.]]=$B42,IF(DATOS_[[Check Periodo Ref.]:[Check Periodo Ref.]]="Dentro",IF(DATOS_[[Check Equiparado]:[Check Equiparado]]="Sí",IF(DATOS!AH$5="Sí",(1/DATOS_[[% anualiz]:[% anualiz]]),1)*IF(DATOS!AH$4="Sí",1/DATOS_[[% normaliz]:[% normaliz]],1)*(DATOS_[Conc.Sal.04])))))))),
0)</f>
        <v>0</v>
      </c>
      <c r="N44" s="119">
        <f t="array" ref="N44">IFERROR(
(MEDIAN((IF(DATOS_[[Sexo]:[Sexo]]=$B44,IF(DATOS_[[AGRUP. CLAS. PROF.]:[AGRUP. CLAS. PROF.]]=$B42,IF(DATOS_[[Check Periodo Ref.]:[Check Periodo Ref.]]="Dentro",IF(DATOS_[[Check Equiparado]:[Check Equiparado]]="Sí",IF(DATOS!AI$5="Sí",(1/DATOS_[[% anualiz]:[% anualiz]]),1)*IF(DATOS!AI$4="Sí",1/DATOS_[[% normaliz]:[% normaliz]],1)*(DATOS_[Conc.Sal.05])))))))),
0)</f>
        <v>0</v>
      </c>
      <c r="O44" s="119">
        <f t="array" ref="O44">IFERROR(
(MEDIAN((IF(DATOS_[[Sexo]:[Sexo]]=$B44,IF(DATOS_[[AGRUP. CLAS. PROF.]:[AGRUP. CLAS. PROF.]]=$B42,IF(DATOS_[[Check Periodo Ref.]:[Check Periodo Ref.]]="Dentro",IF(DATOS_[[Check Equiparado]:[Check Equiparado]]="Sí",IF(DATOS!AJ$5="Sí",(1/DATOS_[[% anualiz]:[% anualiz]]),1)*IF(DATOS!AJ$4="Sí",1/DATOS_[[% normaliz]:[% normaliz]],1)*(DATOS_[Conc.Sal.06])))))))),
0)</f>
        <v>0</v>
      </c>
      <c r="P44" s="119">
        <f t="array" ref="P44">IFERROR(
(MEDIAN((IF(DATOS_[[Sexo]:[Sexo]]=$B44,IF(DATOS_[[AGRUP. CLAS. PROF.]:[AGRUP. CLAS. PROF.]]=$B42,IF(DATOS_[[Check Periodo Ref.]:[Check Periodo Ref.]]="Dentro",IF(DATOS_[[Check Equiparado]:[Check Equiparado]]="Sí",IF(DATOS!AK$5="Sí",(1/DATOS_[[% anualiz]:[% anualiz]]),1)*IF(DATOS!AK$4="Sí",1/DATOS_[[% normaliz]:[% normaliz]],1)*(DATOS_[Conc.Sal.07])))))))),
0)</f>
        <v>0</v>
      </c>
      <c r="Q44" s="119">
        <f t="array" ref="Q44">IFERROR(
(MEDIAN((IF(DATOS_[[Sexo]:[Sexo]]=$B44,IF(DATOS_[[AGRUP. CLAS. PROF.]:[AGRUP. CLAS. PROF.]]=$B42,IF(DATOS_[[Check Periodo Ref.]:[Check Periodo Ref.]]="Dentro",IF(DATOS_[[Check Equiparado]:[Check Equiparado]]="Sí",IF(DATOS!AL$5="Sí",(1/DATOS_[[% anualiz]:[% anualiz]]),1)*IF(DATOS!AL$4="Sí",1/DATOS_[[% normaliz]:[% normaliz]],1)*(DATOS_[Conc.Sal.08])))))))),
0)</f>
        <v>0</v>
      </c>
      <c r="R44" s="119">
        <f t="array" ref="R44">IFERROR(
(MEDIAN((IF(DATOS_[[Sexo]:[Sexo]]=$B44,IF(DATOS_[[AGRUP. CLAS. PROF.]:[AGRUP. CLAS. PROF.]]=$B42,IF(DATOS_[[Check Periodo Ref.]:[Check Periodo Ref.]]="Dentro",IF(DATOS_[[Check Equiparado]:[Check Equiparado]]="Sí",IF(DATOS!AM$5="Sí",(1/DATOS_[[% anualiz]:[% anualiz]]),1)*IF(DATOS!AM$4="Sí",1/DATOS_[[% normaliz]:[% normaliz]],1)*(DATOS_[Conc.Sal.09])))))))),
0)</f>
        <v>0</v>
      </c>
      <c r="S44" s="119">
        <f t="array" ref="S44">IFERROR(
(MEDIAN((IF(DATOS_[[Sexo]:[Sexo]]=$B44,IF(DATOS_[[AGRUP. CLAS. PROF.]:[AGRUP. CLAS. PROF.]]=$B42,IF(DATOS_[[Check Periodo Ref.]:[Check Periodo Ref.]]="Dentro",IF(DATOS_[[Check Equiparado]:[Check Equiparado]]="Sí",IF(DATOS!AN$5="Sí",(1/DATOS_[[% anualiz]:[% anualiz]]),1)*IF(DATOS!AN$4="Sí",1/DATOS_[[% normaliz]:[% normaliz]],1)*(DATOS_[Conc.Sal.10])))))))),
0)</f>
        <v>0</v>
      </c>
      <c r="T44" s="119">
        <f t="array" ref="T44">IFERROR(
(MEDIAN((IF(DATOS_[[Sexo]:[Sexo]]=$B44,IF(DATOS_[[AGRUP. CLAS. PROF.]:[AGRUP. CLAS. PROF.]]=$B42,IF(DATOS_[[Check Periodo Ref.]:[Check Periodo Ref.]]="Dentro",IF(DATOS_[[Check Equiparado]:[Check Equiparado]]="Sí",IF(DATOS!AO$5="Sí",(1/DATOS_[[% anualiz]:[% anualiz]]),1)*IF(DATOS!AO$4="Sí",1/DATOS_[[% normaliz]:[% normaliz]],1)*(DATOS_[Conc.Sal.11])))))))),
0)</f>
        <v>0</v>
      </c>
      <c r="U44" s="119">
        <f t="array" ref="U44">IFERROR(
(MEDIAN((IF(DATOS_[[Sexo]:[Sexo]]=$B44,IF(DATOS_[[AGRUP. CLAS. PROF.]:[AGRUP. CLAS. PROF.]]=$B42,IF(DATOS_[[Check Periodo Ref.]:[Check Periodo Ref.]]="Dentro",IF(DATOS_[[Check Equiparado]:[Check Equiparado]]="Sí",IF(DATOS!AP$5="Sí",(1/DATOS_[[% anualiz]:[% anualiz]]),1)*IF(DATOS!AP$4="Sí",1/DATOS_[[% normaliz]:[% normaliz]],1)*(DATOS_[Conc.Sal.12])))))))),
0)</f>
        <v>0</v>
      </c>
      <c r="V44" s="119">
        <f t="array" ref="V44">IFERROR(
(MEDIAN((IF(DATOS_[[Sexo]:[Sexo]]=$B44,IF(DATOS_[[AGRUP. CLAS. PROF.]:[AGRUP. CLAS. PROF.]]=$B42,IF(DATOS_[[Check Periodo Ref.]:[Check Periodo Ref.]]="Dentro",IF(DATOS_[[Check Equiparado]:[Check Equiparado]]="Sí",IF(DATOS!AQ$5="Sí",(1/DATOS_[[% anualiz]:[% anualiz]]),1)*IF(DATOS!AQ$4="Sí",1/DATOS_[[% normaliz]:[% normaliz]],1)*(DATOS_[Conc.Sal.13])))))))),
0)</f>
        <v>0</v>
      </c>
      <c r="W44" s="119">
        <f t="array" ref="W44">IFERROR(
(MEDIAN((IF(DATOS_[[Sexo]:[Sexo]]=$B44,IF(DATOS_[[AGRUP. CLAS. PROF.]:[AGRUP. CLAS. PROF.]]=$B42,IF(DATOS_[[Check Periodo Ref.]:[Check Periodo Ref.]]="Dentro",IF(DATOS_[[Check Equiparado]:[Check Equiparado]]="Sí",IF(DATOS!AR$5="Sí",(1/DATOS_[[% anualiz]:[% anualiz]]),1)*IF(DATOS!AR$4="Sí",1/DATOS_[[% normaliz]:[% normaliz]],1)*(DATOS_[Conc.Sal.14])))))))),
0)</f>
        <v>0</v>
      </c>
      <c r="X44" s="119">
        <f t="array" ref="X44">IFERROR(
(MEDIAN((IF(DATOS_[[Sexo]:[Sexo]]=$B44,IF(DATOS_[[AGRUP. CLAS. PROF.]:[AGRUP. CLAS. PROF.]]=$B42,IF(DATOS_[[Check Periodo Ref.]:[Check Periodo Ref.]]="Dentro",IF(DATOS_[[Check Equiparado]:[Check Equiparado]]="Sí",IF(DATOS!AS$5="Sí",(1/DATOS_[[% anualiz]:[% anualiz]]),1)*IF(DATOS!AS$4="Sí",1/DATOS_[[% normaliz]:[% normaliz]],1)*(DATOS_[Conc.Sal.15])))))))),
0)</f>
        <v>0</v>
      </c>
      <c r="Y44" s="119">
        <f t="array" ref="Y44">IFERROR(
(MEDIAN((IF(DATOS_[[Sexo]:[Sexo]]=$B44,IF(DATOS_[[AGRUP. CLAS. PROF.]:[AGRUP. CLAS. PROF.]]=$B42,IF(DATOS_[[Check Periodo Ref.]:[Check Periodo Ref.]]="Dentro",IF(DATOS_[[Check Equiparado]:[Check Equiparado]]="Sí",IF(DATOS!AT$5="Sí",(1/DATOS_[[% anualiz]:[% anualiz]]),1)*IF(DATOS!AT$4="Sí",1/DATOS_[[% normaliz]:[% normaliz]],1)*(DATOS_[Conc.Sal.16])))))))),
0)</f>
        <v>0</v>
      </c>
      <c r="Z44" s="119">
        <f t="array" ref="Z44">IFERROR(
(MEDIAN((IF(DATOS_[[Sexo]:[Sexo]]=$B44,IF(DATOS_[[AGRUP. CLAS. PROF.]:[AGRUP. CLAS. PROF.]]=$B42,IF(DATOS_[[Check Periodo Ref.]:[Check Periodo Ref.]]="Dentro",IF(DATOS_[[Check Equiparado]:[Check Equiparado]]="Sí",IF(DATOS!AU$5="Sí",(1/DATOS_[[% anualiz]:[% anualiz]]),1)*IF(DATOS!AU$4="Sí",1/DATOS_[[% normaliz]:[% normaliz]],1)*(DATOS_[Conc.Sal.17])))))))),
0)</f>
        <v>0</v>
      </c>
      <c r="AA44" s="119">
        <f t="array" ref="AA44">IFERROR(
(MEDIAN((IF(DATOS_[[Sexo]:[Sexo]]=$B44,IF(DATOS_[[AGRUP. CLAS. PROF.]:[AGRUP. CLAS. PROF.]]=$B42,IF(DATOS_[[Check Periodo Ref.]:[Check Periodo Ref.]]="Dentro",IF(DATOS_[[Check Equiparado]:[Check Equiparado]]="Sí",IF(DATOS!AV$5="Sí",(1/DATOS_[[% anualiz]:[% anualiz]]),1)*IF(DATOS!AV$4="Sí",1/DATOS_[[% normaliz]:[% normaliz]],1)*(DATOS_[Conc.Sal.18])))))))),
0)</f>
        <v>0</v>
      </c>
      <c r="AB44" s="119">
        <f t="array" ref="AB44">IFERROR(
(MEDIAN((IF(DATOS_[[Sexo]:[Sexo]]=$B44,IF(DATOS_[[AGRUP. CLAS. PROF.]:[AGRUP. CLAS. PROF.]]=$B42,IF(DATOS_[[Check Periodo Ref.]:[Check Periodo Ref.]]="Dentro",IF(DATOS_[[Check Equiparado]:[Check Equiparado]]="Sí",IF(DATOS!AW$5="Sí",(1/DATOS_[[% anualiz]:[% anualiz]]),1)*IF(DATOS!AW$4="Sí",1/DATOS_[[% normaliz]:[% normaliz]],1)*(DATOS_[Conc.Sal.19])))))))),
0)</f>
        <v>0</v>
      </c>
      <c r="AC44" s="119">
        <f t="array" ref="AC44">IFERROR(
(MEDIAN((IF(DATOS_[[Sexo]:[Sexo]]=$B44,IF(DATOS_[[AGRUP. CLAS. PROF.]:[AGRUP. CLAS. PROF.]]=$B42,IF(DATOS_[[Check Periodo Ref.]:[Check Periodo Ref.]]="Dentro",IF(DATOS_[[Check Equiparado]:[Check Equiparado]]="Sí",IF(DATOS!AX$5="Sí",(1/DATOS_[[% anualiz]:[% anualiz]]),1)*IF(DATOS!AX$4="Sí",1/DATOS_[[% normaliz]:[% normaliz]],1)*(DATOS_[Conc.Sal.20])))))))),
0)</f>
        <v>0</v>
      </c>
      <c r="AD44" s="119">
        <f t="array" ref="AD44">IFERROR(
(MEDIAN((IF(DATOS_[[Sexo]:[Sexo]]=$B44,IF(DATOS_[[AGRUP. CLAS. PROF.]:[AGRUP. CLAS. PROF.]]=$B42,IF(DATOS_[[Check Periodo Ref.]:[Check Periodo Ref.]]="Dentro",IF(DATOS_[[Check Equiparado]:[Check Equiparado]]="Sí",IF(DATOS!AY$5="Sí",(1/DATOS_[[% anualiz]:[% anualiz]]),1)*IF(DATOS!AY$4="Sí",1/DATOS_[[% normaliz]:[% normaliz]],1)*(DATOS_[Conc.Sal.21])))))))),
0)</f>
        <v>0</v>
      </c>
      <c r="AE44" s="119">
        <f t="array" ref="AE44">IFERROR(
(MEDIAN((IF(DATOS_[[Sexo]:[Sexo]]=$B44,IF(DATOS_[[AGRUP. CLAS. PROF.]:[AGRUP. CLAS. PROF.]]=$B42,IF(DATOS_[[Check Periodo Ref.]:[Check Periodo Ref.]]="Dentro",IF(DATOS_[[Check Equiparado]:[Check Equiparado]]="Sí",IF(DATOS!AZ$5="Sí",(1/DATOS_[[% anualiz]:[% anualiz]]),1)*IF(DATOS!AZ$4="Sí",1/DATOS_[[% normaliz]:[% normaliz]],1)*(DATOS_[Conc.Sal.22])))))))),
0)</f>
        <v>0</v>
      </c>
      <c r="AF44" s="119">
        <f t="array" ref="AF44">IFERROR(
(MEDIAN((IF(DATOS_[[Sexo]:[Sexo]]=$B44,IF(DATOS_[[AGRUP. CLAS. PROF.]:[AGRUP. CLAS. PROF.]]=$B42,IF(DATOS_[[Check Periodo Ref.]:[Check Periodo Ref.]]="Dentro",IF(DATOS_[[Check Equiparado]:[Check Equiparado]]="Sí",IF(DATOS!BA$5="Sí",(1/DATOS_[[% anualiz]:[% anualiz]]),1)*IF(DATOS!BA$4="Sí",1/DATOS_[[% normaliz]:[% normaliz]],1)*(DATOS_[Conc.Sal.23])))))))),
0)</f>
        <v>0</v>
      </c>
      <c r="AG44" s="119">
        <f t="array" ref="AG44">IFERROR(
(MEDIAN((IF(DATOS_[[Sexo]:[Sexo]]=$B44,IF(DATOS_[[AGRUP. CLAS. PROF.]:[AGRUP. CLAS. PROF.]]=$B42,IF(DATOS_[[Check Periodo Ref.]:[Check Periodo Ref.]]="Dentro",IF(DATOS_[[Check Equiparado]:[Check Equiparado]]="Sí",IF(DATOS!BB$5="Sí",(1/DATOS_[[% anualiz]:[% anualiz]]),1)*IF(DATOS!BB$4="Sí",1/DATOS_[[% normaliz]:[% normaliz]],1)*(DATOS_[Conc.Sal.24])))))))),
0)</f>
        <v>0</v>
      </c>
      <c r="AH44" s="119">
        <f t="array" ref="AH44">IFERROR(
(MEDIAN((IF(DATOS_[[Sexo]:[Sexo]]=$B44,IF(DATOS_[[AGRUP. CLAS. PROF.]:[AGRUP. CLAS. PROF.]]=$B42,IF(DATOS_[[Check Periodo Ref.]:[Check Periodo Ref.]]="Dentro",IF(DATOS_[[Check Equiparado]:[Check Equiparado]]="Sí",IF(DATOS!BC$5="Sí",(1/DATOS_[[% anualiz]:[% anualiz]]),1)*IF(DATOS!BC$4="Sí",1/DATOS_[[% normaliz]:[% normaliz]],1)*(DATOS_[Conc.Sal.25])))))))),
0)</f>
        <v>0</v>
      </c>
      <c r="AI44" s="119">
        <f t="array" ref="AI44">IFERROR(
(MEDIAN((IF(DATOS_[[Sexo]:[Sexo]]=$B44,IF(DATOS_[[AGRUP. CLAS. PROF.]:[AGRUP. CLAS. PROF.]]=$B42,IF(DATOS_[[Check Periodo Ref.]:[Check Periodo Ref.]]="Dentro",IF(DATOS_[[Check Equiparado]:[Check Equiparado]]="Sí",IF(DATOS!BD$5="Sí",(1/DATOS_[[% anualiz]:[% anualiz]]),1)*IF(DATOS!BD$4="Sí",1/DATOS_[[% normaliz]:[% normaliz]],1)*(DATOS_[Conc.Sal.26])))))))),
0)</f>
        <v>0</v>
      </c>
      <c r="AJ44" s="119">
        <f t="array" ref="AJ44">IFERROR(
(MEDIAN((IF(DATOS_[[Sexo]:[Sexo]]=$B44,IF(DATOS_[[AGRUP. CLAS. PROF.]:[AGRUP. CLAS. PROF.]]=$B42,IF(DATOS_[[Check Periodo Ref.]:[Check Periodo Ref.]]="Dentro",IF(DATOS_[[Check Equiparado]:[Check Equiparado]]="Sí",IF(DATOS!BE$5="Sí",(1/DATOS_[[% anualiz]:[% anualiz]]),1)*IF(DATOS!BE$4="Sí",1/DATOS_[[% normaliz]:[% normaliz]],1)*(DATOS_[Conc.Sal.27])))))))),
0)</f>
        <v>0</v>
      </c>
      <c r="AK44" s="119">
        <f t="array" ref="AK44">IFERROR(
(MEDIAN((IF(DATOS_[[Sexo]:[Sexo]]=$B44,IF(DATOS_[[AGRUP. CLAS. PROF.]:[AGRUP. CLAS. PROF.]]=$B42,IF(DATOS_[[Check Periodo Ref.]:[Check Periodo Ref.]]="Dentro",IF(DATOS_[[Check Equiparado]:[Check Equiparado]]="Sí",IF(DATOS!BF$5="Sí",(1/DATOS_[[% anualiz]:[% anualiz]]),1)*IF(DATOS!BF$4="Sí",1/DATOS_[[% normaliz]:[% normaliz]],1)*(DATOS_[Conc.Sal.28])))))))),
0)</f>
        <v>0</v>
      </c>
      <c r="AL44" s="119">
        <f t="array" ref="AL44">IFERROR(
(MEDIAN((IF(DATOS_[[Sexo]:[Sexo]]=$B44,IF(DATOS_[[AGRUP. CLAS. PROF.]:[AGRUP. CLAS. PROF.]]=$B42,IF(DATOS_[[Check Periodo Ref.]:[Check Periodo Ref.]]="Dentro",IF(DATOS_[[Check Equiparado]:[Check Equiparado]]="Sí",IF(DATOS!BG$5="Sí",(1/DATOS_[[% anualiz]:[% anualiz]]),1)*IF(DATOS!BG$4="Sí",1/DATOS_[[% normaliz]:[% normaliz]],1)*(DATOS_[Conc.Sal.29])))))))),
0)</f>
        <v>0</v>
      </c>
      <c r="AM44" s="119">
        <f t="array" ref="AM44">IFERROR(
(MEDIAN((IF(DATOS_[[Sexo]:[Sexo]]=$B44,IF(DATOS_[[AGRUP. CLAS. PROF.]:[AGRUP. CLAS. PROF.]]=$B42,IF(DATOS_[[Check Periodo Ref.]:[Check Periodo Ref.]]="Dentro",IF(DATOS_[[Check Equiparado]:[Check Equiparado]]="Sí",IF(DATOS!BH$5="Sí",(1/DATOS_[[% anualiz]:[% anualiz]]),1)*IF(DATOS!BH$4="Sí",1/DATOS_[[% normaliz]:[% normaliz]],1)*(DATOS_[Conc.Sal.30])))))))),
0)</f>
        <v>0</v>
      </c>
      <c r="AN44" s="120">
        <f t="array" ref="AN44">IFERROR(
MEDIAN(IF(DATOS_[Sexo]=$B44,IF(DATOS_[[AGRUP. CLAS. PROF.]:[AGRUP. CLAS. PROF.]]=$B42,IF(DATOS_[Check Equiparado]="Sí",IF(DATOS_[Check Periodo Ref.]="Dentro",DATOS_[Tot COMPL.SAL Eq],FALSE))))),
0)</f>
        <v>0</v>
      </c>
      <c r="AO44" s="121">
        <f t="array" ref="AO44">IFERROR(
MEDIAN(IF(DATOS_[Sexo]=$B44,IF(DATOS_[[AGRUP. CLAS. PROF.]:[AGRUP. CLAS. PROF.]]=$B42,IF(DATOS_[Check Equiparado]="Sí",IF(DATOS_[Check Periodo Ref.]="Dentro",DATOS_[TOTAL SALARIO Eq],FALSE))))),
0)</f>
        <v>0</v>
      </c>
      <c r="AP44" s="122">
        <f t="array" ref="AP44">IFERROR(
(MEDIAN((IF(DATOS_[[Sexo]:[Sexo]]=$B44,IF(DATOS_[[AGRUP. CLAS. PROF.]:[AGRUP. CLAS. PROF.]]=$B42,IF(DATOS_[[Check Periodo Ref.]:[Check Periodo Ref.]]="Dentro",IF(DATOS_[[Check Equiparado]:[Check Equiparado]]="Sí",IF(DATOS!BI$5="Sí",(1/DATOS_[[% anualiz]:[% anualiz]]),1)*IF(DATOS!BI$4="Sí",1/DATOS_[[% normaliz]:[% normaliz]],1)*(DATOS_[C.Extra.01])))))))),
0)</f>
        <v>0</v>
      </c>
      <c r="AQ44" s="122">
        <f t="array" ref="AQ44">IFERROR(
(MEDIAN((IF(DATOS_[[Sexo]:[Sexo]]=$B44,IF(DATOS_[[AGRUP. CLAS. PROF.]:[AGRUP. CLAS. PROF.]]=$B42,IF(DATOS_[[Check Periodo Ref.]:[Check Periodo Ref.]]="Dentro",IF(DATOS_[[Check Equiparado]:[Check Equiparado]]="Sí",IF(DATOS!BJ$5="Sí",(1/DATOS_[[% anualiz]:[% anualiz]]),1)*IF(DATOS!BJ$4="Sí",1/DATOS_[[% normaliz]:[% normaliz]],1)*(DATOS_[C.Extra.02])))))))),
0)</f>
        <v>0</v>
      </c>
      <c r="AR44" s="122">
        <f t="array" ref="AR44">IFERROR(
(MEDIAN((IF(DATOS_[[Sexo]:[Sexo]]=$B44,IF(DATOS_[[AGRUP. CLAS. PROF.]:[AGRUP. CLAS. PROF.]]=$B42,IF(DATOS_[[Check Periodo Ref.]:[Check Periodo Ref.]]="Dentro",IF(DATOS_[[Check Equiparado]:[Check Equiparado]]="Sí",IF(DATOS!BK$5="Sí",(1/DATOS_[[% anualiz]:[% anualiz]]),1)*IF(DATOS!BK$4="Sí",1/DATOS_[[% normaliz]:[% normaliz]],1)*(DATOS_[C.Extra.03])))))))),
0)</f>
        <v>0</v>
      </c>
      <c r="AS44" s="122">
        <f t="array" ref="AS44">IFERROR(
(MEDIAN((IF(DATOS_[[Sexo]:[Sexo]]=$B44,IF(DATOS_[[AGRUP. CLAS. PROF.]:[AGRUP. CLAS. PROF.]]=$B42,IF(DATOS_[[Check Periodo Ref.]:[Check Periodo Ref.]]="Dentro",IF(DATOS_[[Check Equiparado]:[Check Equiparado]]="Sí",IF(DATOS!BL$5="Sí",(1/DATOS_[[% anualiz]:[% anualiz]]),1)*IF(DATOS!BL$4="Sí",1/DATOS_[[% normaliz]:[% normaliz]],1)*(DATOS_[C.Extra.04])))))))),
0)</f>
        <v>0</v>
      </c>
      <c r="AT44" s="122">
        <f t="array" ref="AT44">IFERROR(
(MEDIAN((IF(DATOS_[[Sexo]:[Sexo]]=$B44,IF(DATOS_[[AGRUP. CLAS. PROF.]:[AGRUP. CLAS. PROF.]]=$B42,IF(DATOS_[[Check Periodo Ref.]:[Check Periodo Ref.]]="Dentro",IF(DATOS_[[Check Equiparado]:[Check Equiparado]]="Sí",IF(DATOS!BM$5="Sí",(1/DATOS_[[% anualiz]:[% anualiz]]),1)*IF(DATOS!BM$4="Sí",1/DATOS_[[% normaliz]:[% normaliz]],1)*(DATOS_[C.Extra.05])))))))),
0)</f>
        <v>0</v>
      </c>
      <c r="AU44" s="123">
        <f t="array" ref="AU44">IFERROR(
MEDIAN(IF(DATOS_[Sexo]=$B44,IF(DATOS_[[AGRUP. CLAS. PROF.]:[AGRUP. CLAS. PROF.]]=$B42,IF(DATOS_[Check Equiparado]="Sí",IF(DATOS_[Check Periodo Ref.]="Dentro",DATOS_[Tot Extrasalarial Eq],FALSE))))),
0)</f>
        <v>0</v>
      </c>
      <c r="AV44" s="124">
        <f t="array" ref="AV44">IFERROR(
MEDIAN(IF(DATOS_[Sexo]=$B44,IF(DATOS_[[AGRUP. CLAS. PROF.]:[AGRUP. CLAS. PROF.]]=$B42,IF(DATOS_[Check Equiparado]="Sí",IF(DATOS_[Check Periodo Ref.]="Dentro",DATOS_[TOTAL Retrib Eq],FALSE))))),
0)</f>
        <v>0</v>
      </c>
    </row>
    <row r="45" spans="1:48" ht="17.25" thickBot="1" x14ac:dyDescent="0.35">
      <c r="A45" s="48" t="str">
        <f t="shared" ref="A45" si="43">+A46</f>
        <v>[ocultar]</v>
      </c>
      <c r="B45" s="98" t="s">
        <v>227</v>
      </c>
      <c r="C45" s="117"/>
      <c r="D45" s="47"/>
      <c r="E45" s="47"/>
      <c r="F45" s="47"/>
      <c r="G45" s="47"/>
      <c r="H45" s="47"/>
      <c r="I45" s="127" t="str">
        <f t="shared" ref="I45:AV45" si="44">IFERROR((I46-I47)/I46,"")</f>
        <v/>
      </c>
      <c r="J45" s="131" t="str">
        <f t="shared" si="44"/>
        <v/>
      </c>
      <c r="K45" s="131" t="str">
        <f t="shared" si="44"/>
        <v/>
      </c>
      <c r="L45" s="131" t="str">
        <f t="shared" si="44"/>
        <v/>
      </c>
      <c r="M45" s="131" t="str">
        <f t="shared" si="44"/>
        <v/>
      </c>
      <c r="N45" s="131" t="str">
        <f t="shared" si="44"/>
        <v/>
      </c>
      <c r="O45" s="131" t="str">
        <f t="shared" si="44"/>
        <v/>
      </c>
      <c r="P45" s="131" t="str">
        <f t="shared" si="44"/>
        <v/>
      </c>
      <c r="Q45" s="131" t="str">
        <f t="shared" si="44"/>
        <v/>
      </c>
      <c r="R45" s="131" t="str">
        <f t="shared" si="44"/>
        <v/>
      </c>
      <c r="S45" s="131" t="str">
        <f t="shared" si="44"/>
        <v/>
      </c>
      <c r="T45" s="131" t="str">
        <f t="shared" si="44"/>
        <v/>
      </c>
      <c r="U45" s="131" t="str">
        <f t="shared" si="44"/>
        <v/>
      </c>
      <c r="V45" s="131" t="str">
        <f t="shared" si="44"/>
        <v/>
      </c>
      <c r="W45" s="131" t="str">
        <f t="shared" si="44"/>
        <v/>
      </c>
      <c r="X45" s="131" t="str">
        <f t="shared" si="44"/>
        <v/>
      </c>
      <c r="Y45" s="131" t="str">
        <f t="shared" si="44"/>
        <v/>
      </c>
      <c r="Z45" s="130" t="str">
        <f t="shared" si="44"/>
        <v/>
      </c>
      <c r="AA45" s="130" t="str">
        <f t="shared" si="44"/>
        <v/>
      </c>
      <c r="AB45" s="130" t="str">
        <f t="shared" si="44"/>
        <v/>
      </c>
      <c r="AC45" s="130" t="str">
        <f t="shared" si="44"/>
        <v/>
      </c>
      <c r="AD45" s="130" t="str">
        <f t="shared" si="44"/>
        <v/>
      </c>
      <c r="AE45" s="130" t="str">
        <f t="shared" si="44"/>
        <v/>
      </c>
      <c r="AF45" s="130" t="str">
        <f t="shared" si="44"/>
        <v/>
      </c>
      <c r="AG45" s="130" t="str">
        <f t="shared" si="44"/>
        <v/>
      </c>
      <c r="AH45" s="130" t="str">
        <f t="shared" si="44"/>
        <v/>
      </c>
      <c r="AI45" s="130" t="str">
        <f t="shared" si="44"/>
        <v/>
      </c>
      <c r="AJ45" s="130" t="str">
        <f t="shared" si="44"/>
        <v/>
      </c>
      <c r="AK45" s="130" t="str">
        <f t="shared" si="44"/>
        <v/>
      </c>
      <c r="AL45" s="130" t="str">
        <f t="shared" si="44"/>
        <v/>
      </c>
      <c r="AM45" s="130" t="str">
        <f t="shared" si="44"/>
        <v/>
      </c>
      <c r="AN45" s="132" t="str">
        <f t="shared" si="44"/>
        <v/>
      </c>
      <c r="AO45" s="136" t="str">
        <f t="shared" si="44"/>
        <v/>
      </c>
      <c r="AP45" s="133" t="str">
        <f t="shared" si="44"/>
        <v/>
      </c>
      <c r="AQ45" s="133" t="str">
        <f t="shared" si="44"/>
        <v/>
      </c>
      <c r="AR45" s="133" t="str">
        <f t="shared" si="44"/>
        <v/>
      </c>
      <c r="AS45" s="133" t="str">
        <f t="shared" si="44"/>
        <v/>
      </c>
      <c r="AT45" s="133" t="str">
        <f t="shared" si="44"/>
        <v/>
      </c>
      <c r="AU45" s="134" t="str">
        <f t="shared" si="44"/>
        <v/>
      </c>
      <c r="AV45" s="135" t="str">
        <f t="shared" si="44"/>
        <v/>
      </c>
    </row>
    <row r="46" spans="1:48" x14ac:dyDescent="0.3">
      <c r="A46" s="48" t="str">
        <f t="shared" ref="A46" si="45">+IF(C46+C47=0,"[ocultar]","")</f>
        <v>[ocultar]</v>
      </c>
      <c r="B46" s="94" t="s">
        <v>162</v>
      </c>
      <c r="C46" s="40">
        <f t="array" ref="C46">SUM(IF($B46=DATOS_[Sexo],
IF($B45=DATOS_[AGRUP. CLAS. PROF.],
IF("Dentro"=DATOS_[Check Periodo Ref.],
1/(COUNTIFS(DATOS_[Sexo],$B46,DATOS_[AGRUP. CLAS. PROF.],$B45,DATOS_[Check Periodo Ref.],"Dentro",DATOS_[id],DATOS_[id]))))))</f>
        <v>0</v>
      </c>
      <c r="D46" s="41">
        <f>COUNTIFS(DATOS_[AGRUP. CLAS. PROF.],$B45,DATOS_[Sexo],$B46,DATOS_[Check Periodo Ref.],"Dentro")</f>
        <v>0</v>
      </c>
      <c r="E46" s="41">
        <f>COUNTIFS(DATOS_[AGRUP. CLAS. PROF.],$B45,DATOS_[Sexo],$B46,DATOS_[Check Periodo Ref.],"Dentro",DATOS_[Check Nº SC Norm],"Sí")</f>
        <v>0</v>
      </c>
      <c r="F46" s="41">
        <f>COUNTIFS(DATOS_[AGRUP. CLAS. PROF.],$B45,DATOS_[Sexo],$B46,DATOS_[Check Periodo Ref.],"Dentro",DATOS_[Check Nº SC Anualiz],"Sí")</f>
        <v>0</v>
      </c>
      <c r="G46" s="41">
        <f>COUNTIFS(DATOS_[AGRUP. CLAS. PROF.],$B45,DATOS_[Sexo],$B46,DATOS_[Check Periodo Ref.],"Dentro",DATOS_[Check Nº SC Norm y Anualiz],"Sí")</f>
        <v>0</v>
      </c>
      <c r="H46" s="41">
        <f>COUNTIFS(DATOS_[AGRUP. CLAS. PROF.],$B45,DATOS_[Sexo],$B46,DATOS_[Check Periodo Ref.],"Dentro",DATOS_[Check Equiparación],"Sí")</f>
        <v>0</v>
      </c>
      <c r="I46" s="118">
        <f t="array" ref="I46">IFERROR(
MEDIAN(IF(DATOS_[Sexo]=$B46,IF(DATOS_[[AGRUP. CLAS. PROF.]:[AGRUP. CLAS. PROF.]]=$B45,IF(DATOS_[Check Equiparado]="Sí",IF(DATOS_[Check Periodo Ref.]="Dentro",DATOS_[SALARIO BASE Eq],FALSE))))),
0)</f>
        <v>0</v>
      </c>
      <c r="J46" s="119">
        <f t="array" ref="J46">IFERROR(
(MEDIAN((IF(DATOS_[[Sexo]:[Sexo]]=$B46,IF(DATOS_[[AGRUP. CLAS. PROF.]:[AGRUP. CLAS. PROF.]]=$B45,IF(DATOS_[[Check Periodo Ref.]:[Check Periodo Ref.]]="Dentro",IF(DATOS_[[Check Equiparado]:[Check Equiparado]]="Sí",IF(DATOS!AE$5="Sí",(1/DATOS_[[% anualiz]:[% anualiz]]),1)*IF(DATOS!AE$4="Sí",1/DATOS_[[% normaliz]:[% normaliz]],1)*(DATOS_[Conc.Sal.01])))))))),
0)</f>
        <v>0</v>
      </c>
      <c r="K46" s="119">
        <f t="array" ref="K46">IFERROR(
(MEDIAN((IF(DATOS_[[Sexo]:[Sexo]]=$B46,IF(DATOS_[[AGRUP. CLAS. PROF.]:[AGRUP. CLAS. PROF.]]=$B45,IF(DATOS_[[Check Periodo Ref.]:[Check Periodo Ref.]]="Dentro",IF(DATOS_[[Check Equiparado]:[Check Equiparado]]="Sí",IF(DATOS!AF$5="Sí",(1/DATOS_[[% anualiz]:[% anualiz]]),1)*IF(DATOS!AF$4="Sí",1/DATOS_[[% normaliz]:[% normaliz]],1)*(DATOS_[Conc.Sal.02])))))))),
0)</f>
        <v>0</v>
      </c>
      <c r="L46" s="119">
        <f t="array" ref="L46">IFERROR(
(MEDIAN((IF(DATOS_[[Sexo]:[Sexo]]=$B46,IF(DATOS_[[AGRUP. CLAS. PROF.]:[AGRUP. CLAS. PROF.]]=$B45,IF(DATOS_[[Check Periodo Ref.]:[Check Periodo Ref.]]="Dentro",IF(DATOS_[[Check Equiparado]:[Check Equiparado]]="Sí",IF(DATOS!AG$5="Sí",(1/DATOS_[[% anualiz]:[% anualiz]]),1)*IF(DATOS!AG$4="Sí",1/DATOS_[[% normaliz]:[% normaliz]],1)*(DATOS_[Conc.Sal.03])))))))),
0)</f>
        <v>0</v>
      </c>
      <c r="M46" s="119">
        <f t="array" ref="M46">IFERROR(
(MEDIAN((IF(DATOS_[[Sexo]:[Sexo]]=$B46,IF(DATOS_[[AGRUP. CLAS. PROF.]:[AGRUP. CLAS. PROF.]]=$B45,IF(DATOS_[[Check Periodo Ref.]:[Check Periodo Ref.]]="Dentro",IF(DATOS_[[Check Equiparado]:[Check Equiparado]]="Sí",IF(DATOS!AH$5="Sí",(1/DATOS_[[% anualiz]:[% anualiz]]),1)*IF(DATOS!AH$4="Sí",1/DATOS_[[% normaliz]:[% normaliz]],1)*(DATOS_[Conc.Sal.04])))))))),
0)</f>
        <v>0</v>
      </c>
      <c r="N46" s="119">
        <f t="array" ref="N46">IFERROR(
(MEDIAN((IF(DATOS_[[Sexo]:[Sexo]]=$B46,IF(DATOS_[[AGRUP. CLAS. PROF.]:[AGRUP. CLAS. PROF.]]=$B45,IF(DATOS_[[Check Periodo Ref.]:[Check Periodo Ref.]]="Dentro",IF(DATOS_[[Check Equiparado]:[Check Equiparado]]="Sí",IF(DATOS!AI$5="Sí",(1/DATOS_[[% anualiz]:[% anualiz]]),1)*IF(DATOS!AI$4="Sí",1/DATOS_[[% normaliz]:[% normaliz]],1)*(DATOS_[Conc.Sal.05])))))))),
0)</f>
        <v>0</v>
      </c>
      <c r="O46" s="119">
        <f t="array" ref="O46">IFERROR(
(MEDIAN((IF(DATOS_[[Sexo]:[Sexo]]=$B46,IF(DATOS_[[AGRUP. CLAS. PROF.]:[AGRUP. CLAS. PROF.]]=$B45,IF(DATOS_[[Check Periodo Ref.]:[Check Periodo Ref.]]="Dentro",IF(DATOS_[[Check Equiparado]:[Check Equiparado]]="Sí",IF(DATOS!AJ$5="Sí",(1/DATOS_[[% anualiz]:[% anualiz]]),1)*IF(DATOS!AJ$4="Sí",1/DATOS_[[% normaliz]:[% normaliz]],1)*(DATOS_[Conc.Sal.06])))))))),
0)</f>
        <v>0</v>
      </c>
      <c r="P46" s="119">
        <f t="array" ref="P46">IFERROR(
(MEDIAN((IF(DATOS_[[Sexo]:[Sexo]]=$B46,IF(DATOS_[[AGRUP. CLAS. PROF.]:[AGRUP. CLAS. PROF.]]=$B45,IF(DATOS_[[Check Periodo Ref.]:[Check Periodo Ref.]]="Dentro",IF(DATOS_[[Check Equiparado]:[Check Equiparado]]="Sí",IF(DATOS!AK$5="Sí",(1/DATOS_[[% anualiz]:[% anualiz]]),1)*IF(DATOS!AK$4="Sí",1/DATOS_[[% normaliz]:[% normaliz]],1)*(DATOS_[Conc.Sal.07])))))))),
0)</f>
        <v>0</v>
      </c>
      <c r="Q46" s="119">
        <f t="array" ref="Q46">IFERROR(
(MEDIAN((IF(DATOS_[[Sexo]:[Sexo]]=$B46,IF(DATOS_[[AGRUP. CLAS. PROF.]:[AGRUP. CLAS. PROF.]]=$B45,IF(DATOS_[[Check Periodo Ref.]:[Check Periodo Ref.]]="Dentro",IF(DATOS_[[Check Equiparado]:[Check Equiparado]]="Sí",IF(DATOS!AL$5="Sí",(1/DATOS_[[% anualiz]:[% anualiz]]),1)*IF(DATOS!AL$4="Sí",1/DATOS_[[% normaliz]:[% normaliz]],1)*(DATOS_[Conc.Sal.08])))))))),
0)</f>
        <v>0</v>
      </c>
      <c r="R46" s="119">
        <f t="array" ref="R46">IFERROR(
(MEDIAN((IF(DATOS_[[Sexo]:[Sexo]]=$B46,IF(DATOS_[[AGRUP. CLAS. PROF.]:[AGRUP. CLAS. PROF.]]=$B45,IF(DATOS_[[Check Periodo Ref.]:[Check Periodo Ref.]]="Dentro",IF(DATOS_[[Check Equiparado]:[Check Equiparado]]="Sí",IF(DATOS!AM$5="Sí",(1/DATOS_[[% anualiz]:[% anualiz]]),1)*IF(DATOS!AM$4="Sí",1/DATOS_[[% normaliz]:[% normaliz]],1)*(DATOS_[Conc.Sal.09])))))))),
0)</f>
        <v>0</v>
      </c>
      <c r="S46" s="119">
        <f t="array" ref="S46">IFERROR(
(MEDIAN((IF(DATOS_[[Sexo]:[Sexo]]=$B46,IF(DATOS_[[AGRUP. CLAS. PROF.]:[AGRUP. CLAS. PROF.]]=$B45,IF(DATOS_[[Check Periodo Ref.]:[Check Periodo Ref.]]="Dentro",IF(DATOS_[[Check Equiparado]:[Check Equiparado]]="Sí",IF(DATOS!AN$5="Sí",(1/DATOS_[[% anualiz]:[% anualiz]]),1)*IF(DATOS!AN$4="Sí",1/DATOS_[[% normaliz]:[% normaliz]],1)*(DATOS_[Conc.Sal.10])))))))),
0)</f>
        <v>0</v>
      </c>
      <c r="T46" s="119">
        <f t="array" ref="T46">IFERROR(
(MEDIAN((IF(DATOS_[[Sexo]:[Sexo]]=$B46,IF(DATOS_[[AGRUP. CLAS. PROF.]:[AGRUP. CLAS. PROF.]]=$B45,IF(DATOS_[[Check Periodo Ref.]:[Check Periodo Ref.]]="Dentro",IF(DATOS_[[Check Equiparado]:[Check Equiparado]]="Sí",IF(DATOS!AO$5="Sí",(1/DATOS_[[% anualiz]:[% anualiz]]),1)*IF(DATOS!AO$4="Sí",1/DATOS_[[% normaliz]:[% normaliz]],1)*(DATOS_[Conc.Sal.11])))))))),
0)</f>
        <v>0</v>
      </c>
      <c r="U46" s="119">
        <f t="array" ref="U46">IFERROR(
(MEDIAN((IF(DATOS_[[Sexo]:[Sexo]]=$B46,IF(DATOS_[[AGRUP. CLAS. PROF.]:[AGRUP. CLAS. PROF.]]=$B45,IF(DATOS_[[Check Periodo Ref.]:[Check Periodo Ref.]]="Dentro",IF(DATOS_[[Check Equiparado]:[Check Equiparado]]="Sí",IF(DATOS!AP$5="Sí",(1/DATOS_[[% anualiz]:[% anualiz]]),1)*IF(DATOS!AP$4="Sí",1/DATOS_[[% normaliz]:[% normaliz]],1)*(DATOS_[Conc.Sal.12])))))))),
0)</f>
        <v>0</v>
      </c>
      <c r="V46" s="119">
        <f t="array" ref="V46">IFERROR(
(MEDIAN((IF(DATOS_[[Sexo]:[Sexo]]=$B46,IF(DATOS_[[AGRUP. CLAS. PROF.]:[AGRUP. CLAS. PROF.]]=$B45,IF(DATOS_[[Check Periodo Ref.]:[Check Periodo Ref.]]="Dentro",IF(DATOS_[[Check Equiparado]:[Check Equiparado]]="Sí",IF(DATOS!AQ$5="Sí",(1/DATOS_[[% anualiz]:[% anualiz]]),1)*IF(DATOS!AQ$4="Sí",1/DATOS_[[% normaliz]:[% normaliz]],1)*(DATOS_[Conc.Sal.13])))))))),
0)</f>
        <v>0</v>
      </c>
      <c r="W46" s="119">
        <f t="array" ref="W46">IFERROR(
(MEDIAN((IF(DATOS_[[Sexo]:[Sexo]]=$B46,IF(DATOS_[[AGRUP. CLAS. PROF.]:[AGRUP. CLAS. PROF.]]=$B45,IF(DATOS_[[Check Periodo Ref.]:[Check Periodo Ref.]]="Dentro",IF(DATOS_[[Check Equiparado]:[Check Equiparado]]="Sí",IF(DATOS!AR$5="Sí",(1/DATOS_[[% anualiz]:[% anualiz]]),1)*IF(DATOS!AR$4="Sí",1/DATOS_[[% normaliz]:[% normaliz]],1)*(DATOS_[Conc.Sal.14])))))))),
0)</f>
        <v>0</v>
      </c>
      <c r="X46" s="119">
        <f t="array" ref="X46">IFERROR(
(MEDIAN((IF(DATOS_[[Sexo]:[Sexo]]=$B46,IF(DATOS_[[AGRUP. CLAS. PROF.]:[AGRUP. CLAS. PROF.]]=$B45,IF(DATOS_[[Check Periodo Ref.]:[Check Periodo Ref.]]="Dentro",IF(DATOS_[[Check Equiparado]:[Check Equiparado]]="Sí",IF(DATOS!AS$5="Sí",(1/DATOS_[[% anualiz]:[% anualiz]]),1)*IF(DATOS!AS$4="Sí",1/DATOS_[[% normaliz]:[% normaliz]],1)*(DATOS_[Conc.Sal.15])))))))),
0)</f>
        <v>0</v>
      </c>
      <c r="Y46" s="119">
        <f t="array" ref="Y46">IFERROR(
(MEDIAN((IF(DATOS_[[Sexo]:[Sexo]]=$B46,IF(DATOS_[[AGRUP. CLAS. PROF.]:[AGRUP. CLAS. PROF.]]=$B45,IF(DATOS_[[Check Periodo Ref.]:[Check Periodo Ref.]]="Dentro",IF(DATOS_[[Check Equiparado]:[Check Equiparado]]="Sí",IF(DATOS!AT$5="Sí",(1/DATOS_[[% anualiz]:[% anualiz]]),1)*IF(DATOS!AT$4="Sí",1/DATOS_[[% normaliz]:[% normaliz]],1)*(DATOS_[Conc.Sal.16])))))))),
0)</f>
        <v>0</v>
      </c>
      <c r="Z46" s="119">
        <f t="array" ref="Z46">IFERROR(
(MEDIAN((IF(DATOS_[[Sexo]:[Sexo]]=$B46,IF(DATOS_[[AGRUP. CLAS. PROF.]:[AGRUP. CLAS. PROF.]]=$B45,IF(DATOS_[[Check Periodo Ref.]:[Check Periodo Ref.]]="Dentro",IF(DATOS_[[Check Equiparado]:[Check Equiparado]]="Sí",IF(DATOS!AU$5="Sí",(1/DATOS_[[% anualiz]:[% anualiz]]),1)*IF(DATOS!AU$4="Sí",1/DATOS_[[% normaliz]:[% normaliz]],1)*(DATOS_[Conc.Sal.17])))))))),
0)</f>
        <v>0</v>
      </c>
      <c r="AA46" s="119">
        <f t="array" ref="AA46">IFERROR(
(MEDIAN((IF(DATOS_[[Sexo]:[Sexo]]=$B46,IF(DATOS_[[AGRUP. CLAS. PROF.]:[AGRUP. CLAS. PROF.]]=$B45,IF(DATOS_[[Check Periodo Ref.]:[Check Periodo Ref.]]="Dentro",IF(DATOS_[[Check Equiparado]:[Check Equiparado]]="Sí",IF(DATOS!AV$5="Sí",(1/DATOS_[[% anualiz]:[% anualiz]]),1)*IF(DATOS!AV$4="Sí",1/DATOS_[[% normaliz]:[% normaliz]],1)*(DATOS_[Conc.Sal.18])))))))),
0)</f>
        <v>0</v>
      </c>
      <c r="AB46" s="119">
        <f t="array" ref="AB46">IFERROR(
(MEDIAN((IF(DATOS_[[Sexo]:[Sexo]]=$B46,IF(DATOS_[[AGRUP. CLAS. PROF.]:[AGRUP. CLAS. PROF.]]=$B45,IF(DATOS_[[Check Periodo Ref.]:[Check Periodo Ref.]]="Dentro",IF(DATOS_[[Check Equiparado]:[Check Equiparado]]="Sí",IF(DATOS!AW$5="Sí",(1/DATOS_[[% anualiz]:[% anualiz]]),1)*IF(DATOS!AW$4="Sí",1/DATOS_[[% normaliz]:[% normaliz]],1)*(DATOS_[Conc.Sal.19])))))))),
0)</f>
        <v>0</v>
      </c>
      <c r="AC46" s="119">
        <f t="array" ref="AC46">IFERROR(
(MEDIAN((IF(DATOS_[[Sexo]:[Sexo]]=$B46,IF(DATOS_[[AGRUP. CLAS. PROF.]:[AGRUP. CLAS. PROF.]]=$B45,IF(DATOS_[[Check Periodo Ref.]:[Check Periodo Ref.]]="Dentro",IF(DATOS_[[Check Equiparado]:[Check Equiparado]]="Sí",IF(DATOS!AX$5="Sí",(1/DATOS_[[% anualiz]:[% anualiz]]),1)*IF(DATOS!AX$4="Sí",1/DATOS_[[% normaliz]:[% normaliz]],1)*(DATOS_[Conc.Sal.20])))))))),
0)</f>
        <v>0</v>
      </c>
      <c r="AD46" s="119">
        <f t="array" ref="AD46">IFERROR(
(MEDIAN((IF(DATOS_[[Sexo]:[Sexo]]=$B46,IF(DATOS_[[AGRUP. CLAS. PROF.]:[AGRUP. CLAS. PROF.]]=$B45,IF(DATOS_[[Check Periodo Ref.]:[Check Periodo Ref.]]="Dentro",IF(DATOS_[[Check Equiparado]:[Check Equiparado]]="Sí",IF(DATOS!AY$5="Sí",(1/DATOS_[[% anualiz]:[% anualiz]]),1)*IF(DATOS!AY$4="Sí",1/DATOS_[[% normaliz]:[% normaliz]],1)*(DATOS_[Conc.Sal.21])))))))),
0)</f>
        <v>0</v>
      </c>
      <c r="AE46" s="119">
        <f t="array" ref="AE46">IFERROR(
(MEDIAN((IF(DATOS_[[Sexo]:[Sexo]]=$B46,IF(DATOS_[[AGRUP. CLAS. PROF.]:[AGRUP. CLAS. PROF.]]=$B45,IF(DATOS_[[Check Periodo Ref.]:[Check Periodo Ref.]]="Dentro",IF(DATOS_[[Check Equiparado]:[Check Equiparado]]="Sí",IF(DATOS!AZ$5="Sí",(1/DATOS_[[% anualiz]:[% anualiz]]),1)*IF(DATOS!AZ$4="Sí",1/DATOS_[[% normaliz]:[% normaliz]],1)*(DATOS_[Conc.Sal.22])))))))),
0)</f>
        <v>0</v>
      </c>
      <c r="AF46" s="119">
        <f t="array" ref="AF46">IFERROR(
(MEDIAN((IF(DATOS_[[Sexo]:[Sexo]]=$B46,IF(DATOS_[[AGRUP. CLAS. PROF.]:[AGRUP. CLAS. PROF.]]=$B45,IF(DATOS_[[Check Periodo Ref.]:[Check Periodo Ref.]]="Dentro",IF(DATOS_[[Check Equiparado]:[Check Equiparado]]="Sí",IF(DATOS!BA$5="Sí",(1/DATOS_[[% anualiz]:[% anualiz]]),1)*IF(DATOS!BA$4="Sí",1/DATOS_[[% normaliz]:[% normaliz]],1)*(DATOS_[Conc.Sal.23])))))))),
0)</f>
        <v>0</v>
      </c>
      <c r="AG46" s="119">
        <f t="array" ref="AG46">IFERROR(
(MEDIAN((IF(DATOS_[[Sexo]:[Sexo]]=$B46,IF(DATOS_[[AGRUP. CLAS. PROF.]:[AGRUP. CLAS. PROF.]]=$B45,IF(DATOS_[[Check Periodo Ref.]:[Check Periodo Ref.]]="Dentro",IF(DATOS_[[Check Equiparado]:[Check Equiparado]]="Sí",IF(DATOS!BB$5="Sí",(1/DATOS_[[% anualiz]:[% anualiz]]),1)*IF(DATOS!BB$4="Sí",1/DATOS_[[% normaliz]:[% normaliz]],1)*(DATOS_[Conc.Sal.24])))))))),
0)</f>
        <v>0</v>
      </c>
      <c r="AH46" s="119">
        <f t="array" ref="AH46">IFERROR(
(MEDIAN((IF(DATOS_[[Sexo]:[Sexo]]=$B46,IF(DATOS_[[AGRUP. CLAS. PROF.]:[AGRUP. CLAS. PROF.]]=$B45,IF(DATOS_[[Check Periodo Ref.]:[Check Periodo Ref.]]="Dentro",IF(DATOS_[[Check Equiparado]:[Check Equiparado]]="Sí",IF(DATOS!BC$5="Sí",(1/DATOS_[[% anualiz]:[% anualiz]]),1)*IF(DATOS!BC$4="Sí",1/DATOS_[[% normaliz]:[% normaliz]],1)*(DATOS_[Conc.Sal.25])))))))),
0)</f>
        <v>0</v>
      </c>
      <c r="AI46" s="119">
        <f t="array" ref="AI46">IFERROR(
(MEDIAN((IF(DATOS_[[Sexo]:[Sexo]]=$B46,IF(DATOS_[[AGRUP. CLAS. PROF.]:[AGRUP. CLAS. PROF.]]=$B45,IF(DATOS_[[Check Periodo Ref.]:[Check Periodo Ref.]]="Dentro",IF(DATOS_[[Check Equiparado]:[Check Equiparado]]="Sí",IF(DATOS!BD$5="Sí",(1/DATOS_[[% anualiz]:[% anualiz]]),1)*IF(DATOS!BD$4="Sí",1/DATOS_[[% normaliz]:[% normaliz]],1)*(DATOS_[Conc.Sal.26])))))))),
0)</f>
        <v>0</v>
      </c>
      <c r="AJ46" s="119">
        <f t="array" ref="AJ46">IFERROR(
(MEDIAN((IF(DATOS_[[Sexo]:[Sexo]]=$B46,IF(DATOS_[[AGRUP. CLAS. PROF.]:[AGRUP. CLAS. PROF.]]=$B45,IF(DATOS_[[Check Periodo Ref.]:[Check Periodo Ref.]]="Dentro",IF(DATOS_[[Check Equiparado]:[Check Equiparado]]="Sí",IF(DATOS!BE$5="Sí",(1/DATOS_[[% anualiz]:[% anualiz]]),1)*IF(DATOS!BE$4="Sí",1/DATOS_[[% normaliz]:[% normaliz]],1)*(DATOS_[Conc.Sal.27])))))))),
0)</f>
        <v>0</v>
      </c>
      <c r="AK46" s="119">
        <f t="array" ref="AK46">IFERROR(
(MEDIAN((IF(DATOS_[[Sexo]:[Sexo]]=$B46,IF(DATOS_[[AGRUP. CLAS. PROF.]:[AGRUP. CLAS. PROF.]]=$B45,IF(DATOS_[[Check Periodo Ref.]:[Check Periodo Ref.]]="Dentro",IF(DATOS_[[Check Equiparado]:[Check Equiparado]]="Sí",IF(DATOS!BF$5="Sí",(1/DATOS_[[% anualiz]:[% anualiz]]),1)*IF(DATOS!BF$4="Sí",1/DATOS_[[% normaliz]:[% normaliz]],1)*(DATOS_[Conc.Sal.28])))))))),
0)</f>
        <v>0</v>
      </c>
      <c r="AL46" s="119">
        <f t="array" ref="AL46">IFERROR(
(MEDIAN((IF(DATOS_[[Sexo]:[Sexo]]=$B46,IF(DATOS_[[AGRUP. CLAS. PROF.]:[AGRUP. CLAS. PROF.]]=$B45,IF(DATOS_[[Check Periodo Ref.]:[Check Periodo Ref.]]="Dentro",IF(DATOS_[[Check Equiparado]:[Check Equiparado]]="Sí",IF(DATOS!BG$5="Sí",(1/DATOS_[[% anualiz]:[% anualiz]]),1)*IF(DATOS!BG$4="Sí",1/DATOS_[[% normaliz]:[% normaliz]],1)*(DATOS_[Conc.Sal.29])))))))),
0)</f>
        <v>0</v>
      </c>
      <c r="AM46" s="119">
        <f t="array" ref="AM46">IFERROR(
(MEDIAN((IF(DATOS_[[Sexo]:[Sexo]]=$B46,IF(DATOS_[[AGRUP. CLAS. PROF.]:[AGRUP. CLAS. PROF.]]=$B45,IF(DATOS_[[Check Periodo Ref.]:[Check Periodo Ref.]]="Dentro",IF(DATOS_[[Check Equiparado]:[Check Equiparado]]="Sí",IF(DATOS!BH$5="Sí",(1/DATOS_[[% anualiz]:[% anualiz]]),1)*IF(DATOS!BH$4="Sí",1/DATOS_[[% normaliz]:[% normaliz]],1)*(DATOS_[Conc.Sal.30])))))))),
0)</f>
        <v>0</v>
      </c>
      <c r="AN46" s="120">
        <f t="array" ref="AN46">IFERROR(
MEDIAN(IF(DATOS_[Sexo]=$B46,IF(DATOS_[[AGRUP. CLAS. PROF.]:[AGRUP. CLAS. PROF.]]=$B45,IF(DATOS_[Check Equiparado]="Sí",IF(DATOS_[Check Periodo Ref.]="Dentro",DATOS_[Tot COMPL.SAL Eq],FALSE))))),
0)</f>
        <v>0</v>
      </c>
      <c r="AO46" s="121">
        <f t="array" ref="AO46">IFERROR(
MEDIAN(IF(DATOS_[Sexo]=$B46,IF(DATOS_[[AGRUP. CLAS. PROF.]:[AGRUP. CLAS. PROF.]]=$B45,IF(DATOS_[Check Equiparado]="Sí",IF(DATOS_[Check Periodo Ref.]="Dentro",DATOS_[TOTAL SALARIO Eq],FALSE))))),
0)</f>
        <v>0</v>
      </c>
      <c r="AP46" s="122">
        <f t="array" ref="AP46">IFERROR(
(MEDIAN((IF(DATOS_[[Sexo]:[Sexo]]=$B46,IF(DATOS_[[AGRUP. CLAS. PROF.]:[AGRUP. CLAS. PROF.]]=$B45,IF(DATOS_[[Check Periodo Ref.]:[Check Periodo Ref.]]="Dentro",IF(DATOS_[[Check Equiparado]:[Check Equiparado]]="Sí",IF(DATOS!BI$5="Sí",(1/DATOS_[[% anualiz]:[% anualiz]]),1)*IF(DATOS!BI$4="Sí",1/DATOS_[[% normaliz]:[% normaliz]],1)*(DATOS_[C.Extra.01])))))))),
0)</f>
        <v>0</v>
      </c>
      <c r="AQ46" s="122">
        <f t="array" ref="AQ46">IFERROR(
(MEDIAN((IF(DATOS_[[Sexo]:[Sexo]]=$B46,IF(DATOS_[[AGRUP. CLAS. PROF.]:[AGRUP. CLAS. PROF.]]=$B45,IF(DATOS_[[Check Periodo Ref.]:[Check Periodo Ref.]]="Dentro",IF(DATOS_[[Check Equiparado]:[Check Equiparado]]="Sí",IF(DATOS!BJ$5="Sí",(1/DATOS_[[% anualiz]:[% anualiz]]),1)*IF(DATOS!BJ$4="Sí",1/DATOS_[[% normaliz]:[% normaliz]],1)*(DATOS_[C.Extra.02])))))))),
0)</f>
        <v>0</v>
      </c>
      <c r="AR46" s="122">
        <f t="array" ref="AR46">IFERROR(
(MEDIAN((IF(DATOS_[[Sexo]:[Sexo]]=$B46,IF(DATOS_[[AGRUP. CLAS. PROF.]:[AGRUP. CLAS. PROF.]]=$B45,IF(DATOS_[[Check Periodo Ref.]:[Check Periodo Ref.]]="Dentro",IF(DATOS_[[Check Equiparado]:[Check Equiparado]]="Sí",IF(DATOS!BK$5="Sí",(1/DATOS_[[% anualiz]:[% anualiz]]),1)*IF(DATOS!BK$4="Sí",1/DATOS_[[% normaliz]:[% normaliz]],1)*(DATOS_[C.Extra.03])))))))),
0)</f>
        <v>0</v>
      </c>
      <c r="AS46" s="122">
        <f t="array" ref="AS46">IFERROR(
(MEDIAN((IF(DATOS_[[Sexo]:[Sexo]]=$B46,IF(DATOS_[[AGRUP. CLAS. PROF.]:[AGRUP. CLAS. PROF.]]=$B45,IF(DATOS_[[Check Periodo Ref.]:[Check Periodo Ref.]]="Dentro",IF(DATOS_[[Check Equiparado]:[Check Equiparado]]="Sí",IF(DATOS!BL$5="Sí",(1/DATOS_[[% anualiz]:[% anualiz]]),1)*IF(DATOS!BL$4="Sí",1/DATOS_[[% normaliz]:[% normaliz]],1)*(DATOS_[C.Extra.04])))))))),
0)</f>
        <v>0</v>
      </c>
      <c r="AT46" s="122">
        <f t="array" ref="AT46">IFERROR(
(MEDIAN((IF(DATOS_[[Sexo]:[Sexo]]=$B46,IF(DATOS_[[AGRUP. CLAS. PROF.]:[AGRUP. CLAS. PROF.]]=$B45,IF(DATOS_[[Check Periodo Ref.]:[Check Periodo Ref.]]="Dentro",IF(DATOS_[[Check Equiparado]:[Check Equiparado]]="Sí",IF(DATOS!BM$5="Sí",(1/DATOS_[[% anualiz]:[% anualiz]]),1)*IF(DATOS!BM$4="Sí",1/DATOS_[[% normaliz]:[% normaliz]],1)*(DATOS_[C.Extra.05])))))))),
0)</f>
        <v>0</v>
      </c>
      <c r="AU46" s="123">
        <f t="array" ref="AU46">IFERROR(
MEDIAN(IF(DATOS_[Sexo]=$B46,IF(DATOS_[[AGRUP. CLAS. PROF.]:[AGRUP. CLAS. PROF.]]=$B45,IF(DATOS_[Check Equiparado]="Sí",IF(DATOS_[Check Periodo Ref.]="Dentro",DATOS_[Tot Extrasalarial Eq],FALSE))))),
0)</f>
        <v>0</v>
      </c>
      <c r="AV46" s="124">
        <f t="array" ref="AV46">IFERROR(
MEDIAN(IF(DATOS_[Sexo]=$B46,IF(DATOS_[[AGRUP. CLAS. PROF.]:[AGRUP. CLAS. PROF.]]=$B45,IF(DATOS_[Check Equiparado]="Sí",IF(DATOS_[Check Periodo Ref.]="Dentro",DATOS_[TOTAL Retrib Eq],FALSE))))),
0)</f>
        <v>0</v>
      </c>
    </row>
    <row r="47" spans="1:48" x14ac:dyDescent="0.3">
      <c r="A47" s="48" t="str">
        <f t="shared" ref="A47" si="46">+A46</f>
        <v>[ocultar]</v>
      </c>
      <c r="B47" s="94" t="s">
        <v>163</v>
      </c>
      <c r="C47" s="40">
        <f t="array" ref="C47">SUM(IF($B47=DATOS_[Sexo],
IF($B45=DATOS_[AGRUP. CLAS. PROF.],
IF("Dentro"=DATOS_[Check Periodo Ref.],
1/(COUNTIFS(DATOS_[Sexo],$B47,DATOS_[AGRUP. CLAS. PROF.],$B45,DATOS_[Check Periodo Ref.],"Dentro",DATOS_[id],DATOS_[id]))))))</f>
        <v>0</v>
      </c>
      <c r="D47" s="41">
        <f>COUNTIFS(DATOS_[AGRUP. CLAS. PROF.],$B45,DATOS_[Sexo],$B47,DATOS_[Check Periodo Ref.],"Dentro")</f>
        <v>0</v>
      </c>
      <c r="E47" s="41">
        <f>COUNTIFS(DATOS_[AGRUP. CLAS. PROF.],$B45,DATOS_[Sexo],$B47,DATOS_[Check Periodo Ref.],"Dentro",DATOS_[Check Nº SC Norm],"Sí")</f>
        <v>0</v>
      </c>
      <c r="F47" s="41">
        <f>COUNTIFS(DATOS_[AGRUP. CLAS. PROF.],$B45,DATOS_[Sexo],$B47,DATOS_[Check Periodo Ref.],"Dentro",DATOS_[Check Nº SC Anualiz],"Sí")</f>
        <v>0</v>
      </c>
      <c r="G47" s="41">
        <f>COUNTIFS(DATOS_[AGRUP. CLAS. PROF.],$B45,DATOS_[Sexo],$B47,DATOS_[Check Periodo Ref.],"Dentro",DATOS_[Check Nº SC Norm y Anualiz],"Sí")</f>
        <v>0</v>
      </c>
      <c r="H47" s="41">
        <f>COUNTIFS(DATOS_[AGRUP. CLAS. PROF.],$B45,DATOS_[Sexo],$B47,DATOS_[Check Periodo Ref.],"Dentro",DATOS_[Check Equiparación],"Sí")</f>
        <v>0</v>
      </c>
      <c r="I47" s="118" cm="1">
        <f t="array" ref="I47">IFERROR(
MEDIAN(IF(DATOS_[Sexo]=$B47,IF(DATOS_[[AGRUP. CLAS. PROF.]:[AGRUP. CLAS. PROF.]]=$B45,IF(DATOS_[Check Equiparado]="Sí",IF(DATOS_[Check Periodo Ref.]="Dentro",DATOS_[SALARIO BASE Eq],FALSE))))),
0)</f>
        <v>0</v>
      </c>
      <c r="J47" s="119">
        <f t="array" ref="J47">IFERROR(
(MEDIAN((IF(DATOS_[[Sexo]:[Sexo]]=$B47,IF(DATOS_[[AGRUP. CLAS. PROF.]:[AGRUP. CLAS. PROF.]]=$B45,IF(DATOS_[[Check Periodo Ref.]:[Check Periodo Ref.]]="Dentro",IF(DATOS_[[Check Equiparado]:[Check Equiparado]]="Sí",IF(DATOS!AE$5="Sí",(1/DATOS_[[% anualiz]:[% anualiz]]),1)*IF(DATOS!AE$4="Sí",1/DATOS_[[% normaliz]:[% normaliz]],1)*(DATOS_[Conc.Sal.01])))))))),
0)</f>
        <v>0</v>
      </c>
      <c r="K47" s="119">
        <f t="array" ref="K47">IFERROR(
(MEDIAN((IF(DATOS_[[Sexo]:[Sexo]]=$B47,IF(DATOS_[[AGRUP. CLAS. PROF.]:[AGRUP. CLAS. PROF.]]=$B45,IF(DATOS_[[Check Periodo Ref.]:[Check Periodo Ref.]]="Dentro",IF(DATOS_[[Check Equiparado]:[Check Equiparado]]="Sí",IF(DATOS!AF$5="Sí",(1/DATOS_[[% anualiz]:[% anualiz]]),1)*IF(DATOS!AF$4="Sí",1/DATOS_[[% normaliz]:[% normaliz]],1)*(DATOS_[Conc.Sal.02])))))))),
0)</f>
        <v>0</v>
      </c>
      <c r="L47" s="119">
        <f t="array" ref="L47">IFERROR(
(MEDIAN((IF(DATOS_[[Sexo]:[Sexo]]=$B47,IF(DATOS_[[AGRUP. CLAS. PROF.]:[AGRUP. CLAS. PROF.]]=$B45,IF(DATOS_[[Check Periodo Ref.]:[Check Periodo Ref.]]="Dentro",IF(DATOS_[[Check Equiparado]:[Check Equiparado]]="Sí",IF(DATOS!AG$5="Sí",(1/DATOS_[[% anualiz]:[% anualiz]]),1)*IF(DATOS!AG$4="Sí",1/DATOS_[[% normaliz]:[% normaliz]],1)*(DATOS_[Conc.Sal.03])))))))),
0)</f>
        <v>0</v>
      </c>
      <c r="M47" s="119">
        <f t="array" ref="M47">IFERROR(
(MEDIAN((IF(DATOS_[[Sexo]:[Sexo]]=$B47,IF(DATOS_[[AGRUP. CLAS. PROF.]:[AGRUP. CLAS. PROF.]]=$B45,IF(DATOS_[[Check Periodo Ref.]:[Check Periodo Ref.]]="Dentro",IF(DATOS_[[Check Equiparado]:[Check Equiparado]]="Sí",IF(DATOS!AH$5="Sí",(1/DATOS_[[% anualiz]:[% anualiz]]),1)*IF(DATOS!AH$4="Sí",1/DATOS_[[% normaliz]:[% normaliz]],1)*(DATOS_[Conc.Sal.04])))))))),
0)</f>
        <v>0</v>
      </c>
      <c r="N47" s="119">
        <f t="array" ref="N47">IFERROR(
(MEDIAN((IF(DATOS_[[Sexo]:[Sexo]]=$B47,IF(DATOS_[[AGRUP. CLAS. PROF.]:[AGRUP. CLAS. PROF.]]=$B45,IF(DATOS_[[Check Periodo Ref.]:[Check Periodo Ref.]]="Dentro",IF(DATOS_[[Check Equiparado]:[Check Equiparado]]="Sí",IF(DATOS!AI$5="Sí",(1/DATOS_[[% anualiz]:[% anualiz]]),1)*IF(DATOS!AI$4="Sí",1/DATOS_[[% normaliz]:[% normaliz]],1)*(DATOS_[Conc.Sal.05])))))))),
0)</f>
        <v>0</v>
      </c>
      <c r="O47" s="119">
        <f t="array" ref="O47">IFERROR(
(MEDIAN((IF(DATOS_[[Sexo]:[Sexo]]=$B47,IF(DATOS_[[AGRUP. CLAS. PROF.]:[AGRUP. CLAS. PROF.]]=$B45,IF(DATOS_[[Check Periodo Ref.]:[Check Periodo Ref.]]="Dentro",IF(DATOS_[[Check Equiparado]:[Check Equiparado]]="Sí",IF(DATOS!AJ$5="Sí",(1/DATOS_[[% anualiz]:[% anualiz]]),1)*IF(DATOS!AJ$4="Sí",1/DATOS_[[% normaliz]:[% normaliz]],1)*(DATOS_[Conc.Sal.06])))))))),
0)</f>
        <v>0</v>
      </c>
      <c r="P47" s="119">
        <f t="array" ref="P47">IFERROR(
(MEDIAN((IF(DATOS_[[Sexo]:[Sexo]]=$B47,IF(DATOS_[[AGRUP. CLAS. PROF.]:[AGRUP. CLAS. PROF.]]=$B45,IF(DATOS_[[Check Periodo Ref.]:[Check Periodo Ref.]]="Dentro",IF(DATOS_[[Check Equiparado]:[Check Equiparado]]="Sí",IF(DATOS!AK$5="Sí",(1/DATOS_[[% anualiz]:[% anualiz]]),1)*IF(DATOS!AK$4="Sí",1/DATOS_[[% normaliz]:[% normaliz]],1)*(DATOS_[Conc.Sal.07])))))))),
0)</f>
        <v>0</v>
      </c>
      <c r="Q47" s="119">
        <f t="array" ref="Q47">IFERROR(
(MEDIAN((IF(DATOS_[[Sexo]:[Sexo]]=$B47,IF(DATOS_[[AGRUP. CLAS. PROF.]:[AGRUP. CLAS. PROF.]]=$B45,IF(DATOS_[[Check Periodo Ref.]:[Check Periodo Ref.]]="Dentro",IF(DATOS_[[Check Equiparado]:[Check Equiparado]]="Sí",IF(DATOS!AL$5="Sí",(1/DATOS_[[% anualiz]:[% anualiz]]),1)*IF(DATOS!AL$4="Sí",1/DATOS_[[% normaliz]:[% normaliz]],1)*(DATOS_[Conc.Sal.08])))))))),
0)</f>
        <v>0</v>
      </c>
      <c r="R47" s="119">
        <f t="array" ref="R47">IFERROR(
(MEDIAN((IF(DATOS_[[Sexo]:[Sexo]]=$B47,IF(DATOS_[[AGRUP. CLAS. PROF.]:[AGRUP. CLAS. PROF.]]=$B45,IF(DATOS_[[Check Periodo Ref.]:[Check Periodo Ref.]]="Dentro",IF(DATOS_[[Check Equiparado]:[Check Equiparado]]="Sí",IF(DATOS!AM$5="Sí",(1/DATOS_[[% anualiz]:[% anualiz]]),1)*IF(DATOS!AM$4="Sí",1/DATOS_[[% normaliz]:[% normaliz]],1)*(DATOS_[Conc.Sal.09])))))))),
0)</f>
        <v>0</v>
      </c>
      <c r="S47" s="119">
        <f t="array" ref="S47">IFERROR(
(MEDIAN((IF(DATOS_[[Sexo]:[Sexo]]=$B47,IF(DATOS_[[AGRUP. CLAS. PROF.]:[AGRUP. CLAS. PROF.]]=$B45,IF(DATOS_[[Check Periodo Ref.]:[Check Periodo Ref.]]="Dentro",IF(DATOS_[[Check Equiparado]:[Check Equiparado]]="Sí",IF(DATOS!AN$5="Sí",(1/DATOS_[[% anualiz]:[% anualiz]]),1)*IF(DATOS!AN$4="Sí",1/DATOS_[[% normaliz]:[% normaliz]],1)*(DATOS_[Conc.Sal.10])))))))),
0)</f>
        <v>0</v>
      </c>
      <c r="T47" s="119">
        <f t="array" ref="T47">IFERROR(
(MEDIAN((IF(DATOS_[[Sexo]:[Sexo]]=$B47,IF(DATOS_[[AGRUP. CLAS. PROF.]:[AGRUP. CLAS. PROF.]]=$B45,IF(DATOS_[[Check Periodo Ref.]:[Check Periodo Ref.]]="Dentro",IF(DATOS_[[Check Equiparado]:[Check Equiparado]]="Sí",IF(DATOS!AO$5="Sí",(1/DATOS_[[% anualiz]:[% anualiz]]),1)*IF(DATOS!AO$4="Sí",1/DATOS_[[% normaliz]:[% normaliz]],1)*(DATOS_[Conc.Sal.11])))))))),
0)</f>
        <v>0</v>
      </c>
      <c r="U47" s="119">
        <f t="array" ref="U47">IFERROR(
(MEDIAN((IF(DATOS_[[Sexo]:[Sexo]]=$B47,IF(DATOS_[[AGRUP. CLAS. PROF.]:[AGRUP. CLAS. PROF.]]=$B45,IF(DATOS_[[Check Periodo Ref.]:[Check Periodo Ref.]]="Dentro",IF(DATOS_[[Check Equiparado]:[Check Equiparado]]="Sí",IF(DATOS!AP$5="Sí",(1/DATOS_[[% anualiz]:[% anualiz]]),1)*IF(DATOS!AP$4="Sí",1/DATOS_[[% normaliz]:[% normaliz]],1)*(DATOS_[Conc.Sal.12])))))))),
0)</f>
        <v>0</v>
      </c>
      <c r="V47" s="119">
        <f t="array" ref="V47">IFERROR(
(MEDIAN((IF(DATOS_[[Sexo]:[Sexo]]=$B47,IF(DATOS_[[AGRUP. CLAS. PROF.]:[AGRUP. CLAS. PROF.]]=$B45,IF(DATOS_[[Check Periodo Ref.]:[Check Periodo Ref.]]="Dentro",IF(DATOS_[[Check Equiparado]:[Check Equiparado]]="Sí",IF(DATOS!AQ$5="Sí",(1/DATOS_[[% anualiz]:[% anualiz]]),1)*IF(DATOS!AQ$4="Sí",1/DATOS_[[% normaliz]:[% normaliz]],1)*(DATOS_[Conc.Sal.13])))))))),
0)</f>
        <v>0</v>
      </c>
      <c r="W47" s="119">
        <f t="array" ref="W47">IFERROR(
(MEDIAN((IF(DATOS_[[Sexo]:[Sexo]]=$B47,IF(DATOS_[[AGRUP. CLAS. PROF.]:[AGRUP. CLAS. PROF.]]=$B45,IF(DATOS_[[Check Periodo Ref.]:[Check Periodo Ref.]]="Dentro",IF(DATOS_[[Check Equiparado]:[Check Equiparado]]="Sí",IF(DATOS!AR$5="Sí",(1/DATOS_[[% anualiz]:[% anualiz]]),1)*IF(DATOS!AR$4="Sí",1/DATOS_[[% normaliz]:[% normaliz]],1)*(DATOS_[Conc.Sal.14])))))))),
0)</f>
        <v>0</v>
      </c>
      <c r="X47" s="119">
        <f t="array" ref="X47">IFERROR(
(MEDIAN((IF(DATOS_[[Sexo]:[Sexo]]=$B47,IF(DATOS_[[AGRUP. CLAS. PROF.]:[AGRUP. CLAS. PROF.]]=$B45,IF(DATOS_[[Check Periodo Ref.]:[Check Periodo Ref.]]="Dentro",IF(DATOS_[[Check Equiparado]:[Check Equiparado]]="Sí",IF(DATOS!AS$5="Sí",(1/DATOS_[[% anualiz]:[% anualiz]]),1)*IF(DATOS!AS$4="Sí",1/DATOS_[[% normaliz]:[% normaliz]],1)*(DATOS_[Conc.Sal.15])))))))),
0)</f>
        <v>0</v>
      </c>
      <c r="Y47" s="119">
        <f t="array" ref="Y47">IFERROR(
(MEDIAN((IF(DATOS_[[Sexo]:[Sexo]]=$B47,IF(DATOS_[[AGRUP. CLAS. PROF.]:[AGRUP. CLAS. PROF.]]=$B45,IF(DATOS_[[Check Periodo Ref.]:[Check Periodo Ref.]]="Dentro",IF(DATOS_[[Check Equiparado]:[Check Equiparado]]="Sí",IF(DATOS!AT$5="Sí",(1/DATOS_[[% anualiz]:[% anualiz]]),1)*IF(DATOS!AT$4="Sí",1/DATOS_[[% normaliz]:[% normaliz]],1)*(DATOS_[Conc.Sal.16])))))))),
0)</f>
        <v>0</v>
      </c>
      <c r="Z47" s="119">
        <f t="array" ref="Z47">IFERROR(
(MEDIAN((IF(DATOS_[[Sexo]:[Sexo]]=$B47,IF(DATOS_[[AGRUP. CLAS. PROF.]:[AGRUP. CLAS. PROF.]]=$B45,IF(DATOS_[[Check Periodo Ref.]:[Check Periodo Ref.]]="Dentro",IF(DATOS_[[Check Equiparado]:[Check Equiparado]]="Sí",IF(DATOS!AU$5="Sí",(1/DATOS_[[% anualiz]:[% anualiz]]),1)*IF(DATOS!AU$4="Sí",1/DATOS_[[% normaliz]:[% normaliz]],1)*(DATOS_[Conc.Sal.17])))))))),
0)</f>
        <v>0</v>
      </c>
      <c r="AA47" s="119">
        <f t="array" ref="AA47">IFERROR(
(MEDIAN((IF(DATOS_[[Sexo]:[Sexo]]=$B47,IF(DATOS_[[AGRUP. CLAS. PROF.]:[AGRUP. CLAS. PROF.]]=$B45,IF(DATOS_[[Check Periodo Ref.]:[Check Periodo Ref.]]="Dentro",IF(DATOS_[[Check Equiparado]:[Check Equiparado]]="Sí",IF(DATOS!AV$5="Sí",(1/DATOS_[[% anualiz]:[% anualiz]]),1)*IF(DATOS!AV$4="Sí",1/DATOS_[[% normaliz]:[% normaliz]],1)*(DATOS_[Conc.Sal.18])))))))),
0)</f>
        <v>0</v>
      </c>
      <c r="AB47" s="119">
        <f t="array" ref="AB47">IFERROR(
(MEDIAN((IF(DATOS_[[Sexo]:[Sexo]]=$B47,IF(DATOS_[[AGRUP. CLAS. PROF.]:[AGRUP. CLAS. PROF.]]=$B45,IF(DATOS_[[Check Periodo Ref.]:[Check Periodo Ref.]]="Dentro",IF(DATOS_[[Check Equiparado]:[Check Equiparado]]="Sí",IF(DATOS!AW$5="Sí",(1/DATOS_[[% anualiz]:[% anualiz]]),1)*IF(DATOS!AW$4="Sí",1/DATOS_[[% normaliz]:[% normaliz]],1)*(DATOS_[Conc.Sal.19])))))))),
0)</f>
        <v>0</v>
      </c>
      <c r="AC47" s="119">
        <f t="array" ref="AC47">IFERROR(
(MEDIAN((IF(DATOS_[[Sexo]:[Sexo]]=$B47,IF(DATOS_[[AGRUP. CLAS. PROF.]:[AGRUP. CLAS. PROF.]]=$B45,IF(DATOS_[[Check Periodo Ref.]:[Check Periodo Ref.]]="Dentro",IF(DATOS_[[Check Equiparado]:[Check Equiparado]]="Sí",IF(DATOS!AX$5="Sí",(1/DATOS_[[% anualiz]:[% anualiz]]),1)*IF(DATOS!AX$4="Sí",1/DATOS_[[% normaliz]:[% normaliz]],1)*(DATOS_[Conc.Sal.20])))))))),
0)</f>
        <v>0</v>
      </c>
      <c r="AD47" s="119">
        <f t="array" ref="AD47">IFERROR(
(MEDIAN((IF(DATOS_[[Sexo]:[Sexo]]=$B47,IF(DATOS_[[AGRUP. CLAS. PROF.]:[AGRUP. CLAS. PROF.]]=$B45,IF(DATOS_[[Check Periodo Ref.]:[Check Periodo Ref.]]="Dentro",IF(DATOS_[[Check Equiparado]:[Check Equiparado]]="Sí",IF(DATOS!AY$5="Sí",(1/DATOS_[[% anualiz]:[% anualiz]]),1)*IF(DATOS!AY$4="Sí",1/DATOS_[[% normaliz]:[% normaliz]],1)*(DATOS_[Conc.Sal.21])))))))),
0)</f>
        <v>0</v>
      </c>
      <c r="AE47" s="119">
        <f t="array" ref="AE47">IFERROR(
(MEDIAN((IF(DATOS_[[Sexo]:[Sexo]]=$B47,IF(DATOS_[[AGRUP. CLAS. PROF.]:[AGRUP. CLAS. PROF.]]=$B45,IF(DATOS_[[Check Periodo Ref.]:[Check Periodo Ref.]]="Dentro",IF(DATOS_[[Check Equiparado]:[Check Equiparado]]="Sí",IF(DATOS!AZ$5="Sí",(1/DATOS_[[% anualiz]:[% anualiz]]),1)*IF(DATOS!AZ$4="Sí",1/DATOS_[[% normaliz]:[% normaliz]],1)*(DATOS_[Conc.Sal.22])))))))),
0)</f>
        <v>0</v>
      </c>
      <c r="AF47" s="119">
        <f t="array" ref="AF47">IFERROR(
(MEDIAN((IF(DATOS_[[Sexo]:[Sexo]]=$B47,IF(DATOS_[[AGRUP. CLAS. PROF.]:[AGRUP. CLAS. PROF.]]=$B45,IF(DATOS_[[Check Periodo Ref.]:[Check Periodo Ref.]]="Dentro",IF(DATOS_[[Check Equiparado]:[Check Equiparado]]="Sí",IF(DATOS!BA$5="Sí",(1/DATOS_[[% anualiz]:[% anualiz]]),1)*IF(DATOS!BA$4="Sí",1/DATOS_[[% normaliz]:[% normaliz]],1)*(DATOS_[Conc.Sal.23])))))))),
0)</f>
        <v>0</v>
      </c>
      <c r="AG47" s="119">
        <f t="array" ref="AG47">IFERROR(
(MEDIAN((IF(DATOS_[[Sexo]:[Sexo]]=$B47,IF(DATOS_[[AGRUP. CLAS. PROF.]:[AGRUP. CLAS. PROF.]]=$B45,IF(DATOS_[[Check Periodo Ref.]:[Check Periodo Ref.]]="Dentro",IF(DATOS_[[Check Equiparado]:[Check Equiparado]]="Sí",IF(DATOS!BB$5="Sí",(1/DATOS_[[% anualiz]:[% anualiz]]),1)*IF(DATOS!BB$4="Sí",1/DATOS_[[% normaliz]:[% normaliz]],1)*(DATOS_[Conc.Sal.24])))))))),
0)</f>
        <v>0</v>
      </c>
      <c r="AH47" s="119">
        <f t="array" ref="AH47">IFERROR(
(MEDIAN((IF(DATOS_[[Sexo]:[Sexo]]=$B47,IF(DATOS_[[AGRUP. CLAS. PROF.]:[AGRUP. CLAS. PROF.]]=$B45,IF(DATOS_[[Check Periodo Ref.]:[Check Periodo Ref.]]="Dentro",IF(DATOS_[[Check Equiparado]:[Check Equiparado]]="Sí",IF(DATOS!BC$5="Sí",(1/DATOS_[[% anualiz]:[% anualiz]]),1)*IF(DATOS!BC$4="Sí",1/DATOS_[[% normaliz]:[% normaliz]],1)*(DATOS_[Conc.Sal.25])))))))),
0)</f>
        <v>0</v>
      </c>
      <c r="AI47" s="119">
        <f t="array" ref="AI47">IFERROR(
(MEDIAN((IF(DATOS_[[Sexo]:[Sexo]]=$B47,IF(DATOS_[[AGRUP. CLAS. PROF.]:[AGRUP. CLAS. PROF.]]=$B45,IF(DATOS_[[Check Periodo Ref.]:[Check Periodo Ref.]]="Dentro",IF(DATOS_[[Check Equiparado]:[Check Equiparado]]="Sí",IF(DATOS!BD$5="Sí",(1/DATOS_[[% anualiz]:[% anualiz]]),1)*IF(DATOS!BD$4="Sí",1/DATOS_[[% normaliz]:[% normaliz]],1)*(DATOS_[Conc.Sal.26])))))))),
0)</f>
        <v>0</v>
      </c>
      <c r="AJ47" s="119">
        <f t="array" ref="AJ47">IFERROR(
(MEDIAN((IF(DATOS_[[Sexo]:[Sexo]]=$B47,IF(DATOS_[[AGRUP. CLAS. PROF.]:[AGRUP. CLAS. PROF.]]=$B45,IF(DATOS_[[Check Periodo Ref.]:[Check Periodo Ref.]]="Dentro",IF(DATOS_[[Check Equiparado]:[Check Equiparado]]="Sí",IF(DATOS!BE$5="Sí",(1/DATOS_[[% anualiz]:[% anualiz]]),1)*IF(DATOS!BE$4="Sí",1/DATOS_[[% normaliz]:[% normaliz]],1)*(DATOS_[Conc.Sal.27])))))))),
0)</f>
        <v>0</v>
      </c>
      <c r="AK47" s="119">
        <f t="array" ref="AK47">IFERROR(
(MEDIAN((IF(DATOS_[[Sexo]:[Sexo]]=$B47,IF(DATOS_[[AGRUP. CLAS. PROF.]:[AGRUP. CLAS. PROF.]]=$B45,IF(DATOS_[[Check Periodo Ref.]:[Check Periodo Ref.]]="Dentro",IF(DATOS_[[Check Equiparado]:[Check Equiparado]]="Sí",IF(DATOS!BF$5="Sí",(1/DATOS_[[% anualiz]:[% anualiz]]),1)*IF(DATOS!BF$4="Sí",1/DATOS_[[% normaliz]:[% normaliz]],1)*(DATOS_[Conc.Sal.28])))))))),
0)</f>
        <v>0</v>
      </c>
      <c r="AL47" s="119">
        <f t="array" ref="AL47">IFERROR(
(MEDIAN((IF(DATOS_[[Sexo]:[Sexo]]=$B47,IF(DATOS_[[AGRUP. CLAS. PROF.]:[AGRUP. CLAS. PROF.]]=$B45,IF(DATOS_[[Check Periodo Ref.]:[Check Periodo Ref.]]="Dentro",IF(DATOS_[[Check Equiparado]:[Check Equiparado]]="Sí",IF(DATOS!BG$5="Sí",(1/DATOS_[[% anualiz]:[% anualiz]]),1)*IF(DATOS!BG$4="Sí",1/DATOS_[[% normaliz]:[% normaliz]],1)*(DATOS_[Conc.Sal.29])))))))),
0)</f>
        <v>0</v>
      </c>
      <c r="AM47" s="119">
        <f t="array" ref="AM47">IFERROR(
(MEDIAN((IF(DATOS_[[Sexo]:[Sexo]]=$B47,IF(DATOS_[[AGRUP. CLAS. PROF.]:[AGRUP. CLAS. PROF.]]=$B45,IF(DATOS_[[Check Periodo Ref.]:[Check Periodo Ref.]]="Dentro",IF(DATOS_[[Check Equiparado]:[Check Equiparado]]="Sí",IF(DATOS!BH$5="Sí",(1/DATOS_[[% anualiz]:[% anualiz]]),1)*IF(DATOS!BH$4="Sí",1/DATOS_[[% normaliz]:[% normaliz]],1)*(DATOS_[Conc.Sal.30])))))))),
0)</f>
        <v>0</v>
      </c>
      <c r="AN47" s="120">
        <f t="array" ref="AN47">IFERROR(
MEDIAN(IF(DATOS_[Sexo]=$B47,IF(DATOS_[[AGRUP. CLAS. PROF.]:[AGRUP. CLAS. PROF.]]=$B45,IF(DATOS_[Check Equiparado]="Sí",IF(DATOS_[Check Periodo Ref.]="Dentro",DATOS_[Tot COMPL.SAL Eq],FALSE))))),
0)</f>
        <v>0</v>
      </c>
      <c r="AO47" s="121">
        <f t="array" ref="AO47">IFERROR(
MEDIAN(IF(DATOS_[Sexo]=$B47,IF(DATOS_[[AGRUP. CLAS. PROF.]:[AGRUP. CLAS. PROF.]]=$B45,IF(DATOS_[Check Equiparado]="Sí",IF(DATOS_[Check Periodo Ref.]="Dentro",DATOS_[TOTAL SALARIO Eq],FALSE))))),
0)</f>
        <v>0</v>
      </c>
      <c r="AP47" s="122">
        <f t="array" ref="AP47">IFERROR(
(MEDIAN((IF(DATOS_[[Sexo]:[Sexo]]=$B47,IF(DATOS_[[AGRUP. CLAS. PROF.]:[AGRUP. CLAS. PROF.]]=$B45,IF(DATOS_[[Check Periodo Ref.]:[Check Periodo Ref.]]="Dentro",IF(DATOS_[[Check Equiparado]:[Check Equiparado]]="Sí",IF(DATOS!BI$5="Sí",(1/DATOS_[[% anualiz]:[% anualiz]]),1)*IF(DATOS!BI$4="Sí",1/DATOS_[[% normaliz]:[% normaliz]],1)*(DATOS_[C.Extra.01])))))))),
0)</f>
        <v>0</v>
      </c>
      <c r="AQ47" s="122">
        <f t="array" ref="AQ47">IFERROR(
(MEDIAN((IF(DATOS_[[Sexo]:[Sexo]]=$B47,IF(DATOS_[[AGRUP. CLAS. PROF.]:[AGRUP. CLAS. PROF.]]=$B45,IF(DATOS_[[Check Periodo Ref.]:[Check Periodo Ref.]]="Dentro",IF(DATOS_[[Check Equiparado]:[Check Equiparado]]="Sí",IF(DATOS!BJ$5="Sí",(1/DATOS_[[% anualiz]:[% anualiz]]),1)*IF(DATOS!BJ$4="Sí",1/DATOS_[[% normaliz]:[% normaliz]],1)*(DATOS_[C.Extra.02])))))))),
0)</f>
        <v>0</v>
      </c>
      <c r="AR47" s="122">
        <f t="array" ref="AR47">IFERROR(
(MEDIAN((IF(DATOS_[[Sexo]:[Sexo]]=$B47,IF(DATOS_[[AGRUP. CLAS. PROF.]:[AGRUP. CLAS. PROF.]]=$B45,IF(DATOS_[[Check Periodo Ref.]:[Check Periodo Ref.]]="Dentro",IF(DATOS_[[Check Equiparado]:[Check Equiparado]]="Sí",IF(DATOS!BK$5="Sí",(1/DATOS_[[% anualiz]:[% anualiz]]),1)*IF(DATOS!BK$4="Sí",1/DATOS_[[% normaliz]:[% normaliz]],1)*(DATOS_[C.Extra.03])))))))),
0)</f>
        <v>0</v>
      </c>
      <c r="AS47" s="122">
        <f t="array" ref="AS47">IFERROR(
(MEDIAN((IF(DATOS_[[Sexo]:[Sexo]]=$B47,IF(DATOS_[[AGRUP. CLAS. PROF.]:[AGRUP. CLAS. PROF.]]=$B45,IF(DATOS_[[Check Periodo Ref.]:[Check Periodo Ref.]]="Dentro",IF(DATOS_[[Check Equiparado]:[Check Equiparado]]="Sí",IF(DATOS!BL$5="Sí",(1/DATOS_[[% anualiz]:[% anualiz]]),1)*IF(DATOS!BL$4="Sí",1/DATOS_[[% normaliz]:[% normaliz]],1)*(DATOS_[C.Extra.04])))))))),
0)</f>
        <v>0</v>
      </c>
      <c r="AT47" s="122">
        <f t="array" ref="AT47">IFERROR(
(MEDIAN((IF(DATOS_[[Sexo]:[Sexo]]=$B47,IF(DATOS_[[AGRUP. CLAS. PROF.]:[AGRUP. CLAS. PROF.]]=$B45,IF(DATOS_[[Check Periodo Ref.]:[Check Periodo Ref.]]="Dentro",IF(DATOS_[[Check Equiparado]:[Check Equiparado]]="Sí",IF(DATOS!BM$5="Sí",(1/DATOS_[[% anualiz]:[% anualiz]]),1)*IF(DATOS!BM$4="Sí",1/DATOS_[[% normaliz]:[% normaliz]],1)*(DATOS_[C.Extra.05])))))))),
0)</f>
        <v>0</v>
      </c>
      <c r="AU47" s="123">
        <f t="array" ref="AU47">IFERROR(
MEDIAN(IF(DATOS_[Sexo]=$B47,IF(DATOS_[[AGRUP. CLAS. PROF.]:[AGRUP. CLAS. PROF.]]=$B45,IF(DATOS_[Check Equiparado]="Sí",IF(DATOS_[Check Periodo Ref.]="Dentro",DATOS_[Tot Extrasalarial Eq],FALSE))))),
0)</f>
        <v>0</v>
      </c>
      <c r="AV47" s="124">
        <f t="array" ref="AV47">IFERROR(
MEDIAN(IF(DATOS_[Sexo]=$B47,IF(DATOS_[[AGRUP. CLAS. PROF.]:[AGRUP. CLAS. PROF.]]=$B45,IF(DATOS_[Check Equiparado]="Sí",IF(DATOS_[Check Periodo Ref.]="Dentro",DATOS_[TOTAL Retrib Eq],FALSE))))),
0)</f>
        <v>0</v>
      </c>
    </row>
    <row r="48" spans="1:48" ht="17.25" thickBot="1" x14ac:dyDescent="0.35">
      <c r="A48" s="48" t="str">
        <f t="shared" ref="A48" si="47">+A49</f>
        <v>[ocultar]</v>
      </c>
      <c r="B48" s="98" t="s">
        <v>228</v>
      </c>
      <c r="C48" s="117"/>
      <c r="D48" s="47"/>
      <c r="E48" s="47"/>
      <c r="F48" s="47"/>
      <c r="G48" s="47"/>
      <c r="H48" s="47"/>
      <c r="I48" s="127" t="str">
        <f t="shared" ref="I48:AV48" si="48">IFERROR((I49-I50)/I49,"")</f>
        <v/>
      </c>
      <c r="J48" s="131" t="str">
        <f t="shared" si="48"/>
        <v/>
      </c>
      <c r="K48" s="131" t="str">
        <f t="shared" si="48"/>
        <v/>
      </c>
      <c r="L48" s="131" t="str">
        <f t="shared" si="48"/>
        <v/>
      </c>
      <c r="M48" s="131" t="str">
        <f t="shared" si="48"/>
        <v/>
      </c>
      <c r="N48" s="131" t="str">
        <f t="shared" si="48"/>
        <v/>
      </c>
      <c r="O48" s="131" t="str">
        <f t="shared" si="48"/>
        <v/>
      </c>
      <c r="P48" s="131" t="str">
        <f t="shared" si="48"/>
        <v/>
      </c>
      <c r="Q48" s="131" t="str">
        <f t="shared" si="48"/>
        <v/>
      </c>
      <c r="R48" s="131" t="str">
        <f t="shared" si="48"/>
        <v/>
      </c>
      <c r="S48" s="131" t="str">
        <f t="shared" si="48"/>
        <v/>
      </c>
      <c r="T48" s="131" t="str">
        <f t="shared" si="48"/>
        <v/>
      </c>
      <c r="U48" s="131" t="str">
        <f t="shared" si="48"/>
        <v/>
      </c>
      <c r="V48" s="131" t="str">
        <f t="shared" si="48"/>
        <v/>
      </c>
      <c r="W48" s="131" t="str">
        <f t="shared" si="48"/>
        <v/>
      </c>
      <c r="X48" s="131" t="str">
        <f t="shared" si="48"/>
        <v/>
      </c>
      <c r="Y48" s="131" t="str">
        <f t="shared" si="48"/>
        <v/>
      </c>
      <c r="Z48" s="130" t="str">
        <f t="shared" si="48"/>
        <v/>
      </c>
      <c r="AA48" s="130" t="str">
        <f t="shared" si="48"/>
        <v/>
      </c>
      <c r="AB48" s="130" t="str">
        <f t="shared" si="48"/>
        <v/>
      </c>
      <c r="AC48" s="130" t="str">
        <f t="shared" si="48"/>
        <v/>
      </c>
      <c r="AD48" s="130" t="str">
        <f t="shared" si="48"/>
        <v/>
      </c>
      <c r="AE48" s="130" t="str">
        <f t="shared" si="48"/>
        <v/>
      </c>
      <c r="AF48" s="130" t="str">
        <f t="shared" si="48"/>
        <v/>
      </c>
      <c r="AG48" s="130" t="str">
        <f t="shared" si="48"/>
        <v/>
      </c>
      <c r="AH48" s="130" t="str">
        <f t="shared" si="48"/>
        <v/>
      </c>
      <c r="AI48" s="130" t="str">
        <f t="shared" si="48"/>
        <v/>
      </c>
      <c r="AJ48" s="130" t="str">
        <f t="shared" si="48"/>
        <v/>
      </c>
      <c r="AK48" s="130" t="str">
        <f t="shared" si="48"/>
        <v/>
      </c>
      <c r="AL48" s="130" t="str">
        <f t="shared" si="48"/>
        <v/>
      </c>
      <c r="AM48" s="130" t="str">
        <f t="shared" si="48"/>
        <v/>
      </c>
      <c r="AN48" s="132" t="str">
        <f t="shared" si="48"/>
        <v/>
      </c>
      <c r="AO48" s="136" t="str">
        <f t="shared" si="48"/>
        <v/>
      </c>
      <c r="AP48" s="133" t="str">
        <f t="shared" si="48"/>
        <v/>
      </c>
      <c r="AQ48" s="133" t="str">
        <f t="shared" si="48"/>
        <v/>
      </c>
      <c r="AR48" s="133" t="str">
        <f t="shared" si="48"/>
        <v/>
      </c>
      <c r="AS48" s="133" t="str">
        <f t="shared" si="48"/>
        <v/>
      </c>
      <c r="AT48" s="133" t="str">
        <f t="shared" si="48"/>
        <v/>
      </c>
      <c r="AU48" s="134" t="str">
        <f t="shared" si="48"/>
        <v/>
      </c>
      <c r="AV48" s="135" t="str">
        <f t="shared" si="48"/>
        <v/>
      </c>
    </row>
    <row r="49" spans="1:48" x14ac:dyDescent="0.3">
      <c r="A49" s="48" t="str">
        <f t="shared" ref="A49" si="49">+IF(C49+C50=0,"[ocultar]","")</f>
        <v>[ocultar]</v>
      </c>
      <c r="B49" s="94" t="s">
        <v>162</v>
      </c>
      <c r="C49" s="40">
        <f t="array" ref="C49">SUM(IF($B49=DATOS_[Sexo],
IF($B48=DATOS_[AGRUP. CLAS. PROF.],
IF("Dentro"=DATOS_[Check Periodo Ref.],
1/(COUNTIFS(DATOS_[Sexo],$B49,DATOS_[AGRUP. CLAS. PROF.],$B48,DATOS_[Check Periodo Ref.],"Dentro",DATOS_[id],DATOS_[id]))))))</f>
        <v>0</v>
      </c>
      <c r="D49" s="41">
        <f>COUNTIFS(DATOS_[AGRUP. CLAS. PROF.],$B48,DATOS_[Sexo],$B49,DATOS_[Check Periodo Ref.],"Dentro")</f>
        <v>0</v>
      </c>
      <c r="E49" s="41">
        <f>COUNTIFS(DATOS_[AGRUP. CLAS. PROF.],$B48,DATOS_[Sexo],$B49,DATOS_[Check Periodo Ref.],"Dentro",DATOS_[Check Nº SC Norm],"Sí")</f>
        <v>0</v>
      </c>
      <c r="F49" s="41">
        <f>COUNTIFS(DATOS_[AGRUP. CLAS. PROF.],$B48,DATOS_[Sexo],$B49,DATOS_[Check Periodo Ref.],"Dentro",DATOS_[Check Nº SC Anualiz],"Sí")</f>
        <v>0</v>
      </c>
      <c r="G49" s="41">
        <f>COUNTIFS(DATOS_[AGRUP. CLAS. PROF.],$B48,DATOS_[Sexo],$B49,DATOS_[Check Periodo Ref.],"Dentro",DATOS_[Check Nº SC Norm y Anualiz],"Sí")</f>
        <v>0</v>
      </c>
      <c r="H49" s="41">
        <f>COUNTIFS(DATOS_[AGRUP. CLAS. PROF.],$B48,DATOS_[Sexo],$B49,DATOS_[Check Periodo Ref.],"Dentro",DATOS_[Check Equiparación],"Sí")</f>
        <v>0</v>
      </c>
      <c r="I49" s="118">
        <f t="array" ref="I49">IFERROR(
MEDIAN(IF(DATOS_[Sexo]=$B49,IF(DATOS_[[AGRUP. CLAS. PROF.]:[AGRUP. CLAS. PROF.]]=$B48,IF(DATOS_[Check Equiparado]="Sí",IF(DATOS_[Check Periodo Ref.]="Dentro",DATOS_[SALARIO BASE Eq],FALSE))))),
0)</f>
        <v>0</v>
      </c>
      <c r="J49" s="119">
        <f t="array" ref="J49">IFERROR(
(MEDIAN((IF(DATOS_[[Sexo]:[Sexo]]=$B49,IF(DATOS_[[AGRUP. CLAS. PROF.]:[AGRUP. CLAS. PROF.]]=$B48,IF(DATOS_[[Check Periodo Ref.]:[Check Periodo Ref.]]="Dentro",IF(DATOS_[[Check Equiparado]:[Check Equiparado]]="Sí",IF(DATOS!AE$5="Sí",(1/DATOS_[[% anualiz]:[% anualiz]]),1)*IF(DATOS!AE$4="Sí",1/DATOS_[[% normaliz]:[% normaliz]],1)*(DATOS_[Conc.Sal.01])))))))),
0)</f>
        <v>0</v>
      </c>
      <c r="K49" s="119">
        <f t="array" ref="K49">IFERROR(
(MEDIAN((IF(DATOS_[[Sexo]:[Sexo]]=$B49,IF(DATOS_[[AGRUP. CLAS. PROF.]:[AGRUP. CLAS. PROF.]]=$B48,IF(DATOS_[[Check Periodo Ref.]:[Check Periodo Ref.]]="Dentro",IF(DATOS_[[Check Equiparado]:[Check Equiparado]]="Sí",IF(DATOS!AF$5="Sí",(1/DATOS_[[% anualiz]:[% anualiz]]),1)*IF(DATOS!AF$4="Sí",1/DATOS_[[% normaliz]:[% normaliz]],1)*(DATOS_[Conc.Sal.02])))))))),
0)</f>
        <v>0</v>
      </c>
      <c r="L49" s="119">
        <f t="array" ref="L49">IFERROR(
(MEDIAN((IF(DATOS_[[Sexo]:[Sexo]]=$B49,IF(DATOS_[[AGRUP. CLAS. PROF.]:[AGRUP. CLAS. PROF.]]=$B48,IF(DATOS_[[Check Periodo Ref.]:[Check Periodo Ref.]]="Dentro",IF(DATOS_[[Check Equiparado]:[Check Equiparado]]="Sí",IF(DATOS!AG$5="Sí",(1/DATOS_[[% anualiz]:[% anualiz]]),1)*IF(DATOS!AG$4="Sí",1/DATOS_[[% normaliz]:[% normaliz]],1)*(DATOS_[Conc.Sal.03])))))))),
0)</f>
        <v>0</v>
      </c>
      <c r="M49" s="119">
        <f t="array" ref="M49">IFERROR(
(MEDIAN((IF(DATOS_[[Sexo]:[Sexo]]=$B49,IF(DATOS_[[AGRUP. CLAS. PROF.]:[AGRUP. CLAS. PROF.]]=$B48,IF(DATOS_[[Check Periodo Ref.]:[Check Periodo Ref.]]="Dentro",IF(DATOS_[[Check Equiparado]:[Check Equiparado]]="Sí",IF(DATOS!AH$5="Sí",(1/DATOS_[[% anualiz]:[% anualiz]]),1)*IF(DATOS!AH$4="Sí",1/DATOS_[[% normaliz]:[% normaliz]],1)*(DATOS_[Conc.Sal.04])))))))),
0)</f>
        <v>0</v>
      </c>
      <c r="N49" s="119">
        <f t="array" ref="N49">IFERROR(
(MEDIAN((IF(DATOS_[[Sexo]:[Sexo]]=$B49,IF(DATOS_[[AGRUP. CLAS. PROF.]:[AGRUP. CLAS. PROF.]]=$B48,IF(DATOS_[[Check Periodo Ref.]:[Check Periodo Ref.]]="Dentro",IF(DATOS_[[Check Equiparado]:[Check Equiparado]]="Sí",IF(DATOS!AI$5="Sí",(1/DATOS_[[% anualiz]:[% anualiz]]),1)*IF(DATOS!AI$4="Sí",1/DATOS_[[% normaliz]:[% normaliz]],1)*(DATOS_[Conc.Sal.05])))))))),
0)</f>
        <v>0</v>
      </c>
      <c r="O49" s="119">
        <f t="array" ref="O49">IFERROR(
(MEDIAN((IF(DATOS_[[Sexo]:[Sexo]]=$B49,IF(DATOS_[[AGRUP. CLAS. PROF.]:[AGRUP. CLAS. PROF.]]=$B48,IF(DATOS_[[Check Periodo Ref.]:[Check Periodo Ref.]]="Dentro",IF(DATOS_[[Check Equiparado]:[Check Equiparado]]="Sí",IF(DATOS!AJ$5="Sí",(1/DATOS_[[% anualiz]:[% anualiz]]),1)*IF(DATOS!AJ$4="Sí",1/DATOS_[[% normaliz]:[% normaliz]],1)*(DATOS_[Conc.Sal.06])))))))),
0)</f>
        <v>0</v>
      </c>
      <c r="P49" s="119">
        <f t="array" ref="P49">IFERROR(
(MEDIAN((IF(DATOS_[[Sexo]:[Sexo]]=$B49,IF(DATOS_[[AGRUP. CLAS. PROF.]:[AGRUP. CLAS. PROF.]]=$B48,IF(DATOS_[[Check Periodo Ref.]:[Check Periodo Ref.]]="Dentro",IF(DATOS_[[Check Equiparado]:[Check Equiparado]]="Sí",IF(DATOS!AK$5="Sí",(1/DATOS_[[% anualiz]:[% anualiz]]),1)*IF(DATOS!AK$4="Sí",1/DATOS_[[% normaliz]:[% normaliz]],1)*(DATOS_[Conc.Sal.07])))))))),
0)</f>
        <v>0</v>
      </c>
      <c r="Q49" s="119">
        <f t="array" ref="Q49">IFERROR(
(MEDIAN((IF(DATOS_[[Sexo]:[Sexo]]=$B49,IF(DATOS_[[AGRUP. CLAS. PROF.]:[AGRUP. CLAS. PROF.]]=$B48,IF(DATOS_[[Check Periodo Ref.]:[Check Periodo Ref.]]="Dentro",IF(DATOS_[[Check Equiparado]:[Check Equiparado]]="Sí",IF(DATOS!AL$5="Sí",(1/DATOS_[[% anualiz]:[% anualiz]]),1)*IF(DATOS!AL$4="Sí",1/DATOS_[[% normaliz]:[% normaliz]],1)*(DATOS_[Conc.Sal.08])))))))),
0)</f>
        <v>0</v>
      </c>
      <c r="R49" s="119">
        <f t="array" ref="R49">IFERROR(
(MEDIAN((IF(DATOS_[[Sexo]:[Sexo]]=$B49,IF(DATOS_[[AGRUP. CLAS. PROF.]:[AGRUP. CLAS. PROF.]]=$B48,IF(DATOS_[[Check Periodo Ref.]:[Check Periodo Ref.]]="Dentro",IF(DATOS_[[Check Equiparado]:[Check Equiparado]]="Sí",IF(DATOS!AM$5="Sí",(1/DATOS_[[% anualiz]:[% anualiz]]),1)*IF(DATOS!AM$4="Sí",1/DATOS_[[% normaliz]:[% normaliz]],1)*(DATOS_[Conc.Sal.09])))))))),
0)</f>
        <v>0</v>
      </c>
      <c r="S49" s="119">
        <f t="array" ref="S49">IFERROR(
(MEDIAN((IF(DATOS_[[Sexo]:[Sexo]]=$B49,IF(DATOS_[[AGRUP. CLAS. PROF.]:[AGRUP. CLAS. PROF.]]=$B48,IF(DATOS_[[Check Periodo Ref.]:[Check Periodo Ref.]]="Dentro",IF(DATOS_[[Check Equiparado]:[Check Equiparado]]="Sí",IF(DATOS!AN$5="Sí",(1/DATOS_[[% anualiz]:[% anualiz]]),1)*IF(DATOS!AN$4="Sí",1/DATOS_[[% normaliz]:[% normaliz]],1)*(DATOS_[Conc.Sal.10])))))))),
0)</f>
        <v>0</v>
      </c>
      <c r="T49" s="119">
        <f t="array" ref="T49">IFERROR(
(MEDIAN((IF(DATOS_[[Sexo]:[Sexo]]=$B49,IF(DATOS_[[AGRUP. CLAS. PROF.]:[AGRUP. CLAS. PROF.]]=$B48,IF(DATOS_[[Check Periodo Ref.]:[Check Periodo Ref.]]="Dentro",IF(DATOS_[[Check Equiparado]:[Check Equiparado]]="Sí",IF(DATOS!AO$5="Sí",(1/DATOS_[[% anualiz]:[% anualiz]]),1)*IF(DATOS!AO$4="Sí",1/DATOS_[[% normaliz]:[% normaliz]],1)*(DATOS_[Conc.Sal.11])))))))),
0)</f>
        <v>0</v>
      </c>
      <c r="U49" s="119">
        <f t="array" ref="U49">IFERROR(
(MEDIAN((IF(DATOS_[[Sexo]:[Sexo]]=$B49,IF(DATOS_[[AGRUP. CLAS. PROF.]:[AGRUP. CLAS. PROF.]]=$B48,IF(DATOS_[[Check Periodo Ref.]:[Check Periodo Ref.]]="Dentro",IF(DATOS_[[Check Equiparado]:[Check Equiparado]]="Sí",IF(DATOS!AP$5="Sí",(1/DATOS_[[% anualiz]:[% anualiz]]),1)*IF(DATOS!AP$4="Sí",1/DATOS_[[% normaliz]:[% normaliz]],1)*(DATOS_[Conc.Sal.12])))))))),
0)</f>
        <v>0</v>
      </c>
      <c r="V49" s="119">
        <f t="array" ref="V49">IFERROR(
(MEDIAN((IF(DATOS_[[Sexo]:[Sexo]]=$B49,IF(DATOS_[[AGRUP. CLAS. PROF.]:[AGRUP. CLAS. PROF.]]=$B48,IF(DATOS_[[Check Periodo Ref.]:[Check Periodo Ref.]]="Dentro",IF(DATOS_[[Check Equiparado]:[Check Equiparado]]="Sí",IF(DATOS!AQ$5="Sí",(1/DATOS_[[% anualiz]:[% anualiz]]),1)*IF(DATOS!AQ$4="Sí",1/DATOS_[[% normaliz]:[% normaliz]],1)*(DATOS_[Conc.Sal.13])))))))),
0)</f>
        <v>0</v>
      </c>
      <c r="W49" s="119">
        <f t="array" ref="W49">IFERROR(
(MEDIAN((IF(DATOS_[[Sexo]:[Sexo]]=$B49,IF(DATOS_[[AGRUP. CLAS. PROF.]:[AGRUP. CLAS. PROF.]]=$B48,IF(DATOS_[[Check Periodo Ref.]:[Check Periodo Ref.]]="Dentro",IF(DATOS_[[Check Equiparado]:[Check Equiparado]]="Sí",IF(DATOS!AR$5="Sí",(1/DATOS_[[% anualiz]:[% anualiz]]),1)*IF(DATOS!AR$4="Sí",1/DATOS_[[% normaliz]:[% normaliz]],1)*(DATOS_[Conc.Sal.14])))))))),
0)</f>
        <v>0</v>
      </c>
      <c r="X49" s="119">
        <f t="array" ref="X49">IFERROR(
(MEDIAN((IF(DATOS_[[Sexo]:[Sexo]]=$B49,IF(DATOS_[[AGRUP. CLAS. PROF.]:[AGRUP. CLAS. PROF.]]=$B48,IF(DATOS_[[Check Periodo Ref.]:[Check Periodo Ref.]]="Dentro",IF(DATOS_[[Check Equiparado]:[Check Equiparado]]="Sí",IF(DATOS!AS$5="Sí",(1/DATOS_[[% anualiz]:[% anualiz]]),1)*IF(DATOS!AS$4="Sí",1/DATOS_[[% normaliz]:[% normaliz]],1)*(DATOS_[Conc.Sal.15])))))))),
0)</f>
        <v>0</v>
      </c>
      <c r="Y49" s="119">
        <f t="array" ref="Y49">IFERROR(
(MEDIAN((IF(DATOS_[[Sexo]:[Sexo]]=$B49,IF(DATOS_[[AGRUP. CLAS. PROF.]:[AGRUP. CLAS. PROF.]]=$B48,IF(DATOS_[[Check Periodo Ref.]:[Check Periodo Ref.]]="Dentro",IF(DATOS_[[Check Equiparado]:[Check Equiparado]]="Sí",IF(DATOS!AT$5="Sí",(1/DATOS_[[% anualiz]:[% anualiz]]),1)*IF(DATOS!AT$4="Sí",1/DATOS_[[% normaliz]:[% normaliz]],1)*(DATOS_[Conc.Sal.16])))))))),
0)</f>
        <v>0</v>
      </c>
      <c r="Z49" s="119">
        <f t="array" ref="Z49">IFERROR(
(MEDIAN((IF(DATOS_[[Sexo]:[Sexo]]=$B49,IF(DATOS_[[AGRUP. CLAS. PROF.]:[AGRUP. CLAS. PROF.]]=$B48,IF(DATOS_[[Check Periodo Ref.]:[Check Periodo Ref.]]="Dentro",IF(DATOS_[[Check Equiparado]:[Check Equiparado]]="Sí",IF(DATOS!AU$5="Sí",(1/DATOS_[[% anualiz]:[% anualiz]]),1)*IF(DATOS!AU$4="Sí",1/DATOS_[[% normaliz]:[% normaliz]],1)*(DATOS_[Conc.Sal.17])))))))),
0)</f>
        <v>0</v>
      </c>
      <c r="AA49" s="119">
        <f t="array" ref="AA49">IFERROR(
(MEDIAN((IF(DATOS_[[Sexo]:[Sexo]]=$B49,IF(DATOS_[[AGRUP. CLAS. PROF.]:[AGRUP. CLAS. PROF.]]=$B48,IF(DATOS_[[Check Periodo Ref.]:[Check Periodo Ref.]]="Dentro",IF(DATOS_[[Check Equiparado]:[Check Equiparado]]="Sí",IF(DATOS!AV$5="Sí",(1/DATOS_[[% anualiz]:[% anualiz]]),1)*IF(DATOS!AV$4="Sí",1/DATOS_[[% normaliz]:[% normaliz]],1)*(DATOS_[Conc.Sal.18])))))))),
0)</f>
        <v>0</v>
      </c>
      <c r="AB49" s="119">
        <f t="array" ref="AB49">IFERROR(
(MEDIAN((IF(DATOS_[[Sexo]:[Sexo]]=$B49,IF(DATOS_[[AGRUP. CLAS. PROF.]:[AGRUP. CLAS. PROF.]]=$B48,IF(DATOS_[[Check Periodo Ref.]:[Check Periodo Ref.]]="Dentro",IF(DATOS_[[Check Equiparado]:[Check Equiparado]]="Sí",IF(DATOS!AW$5="Sí",(1/DATOS_[[% anualiz]:[% anualiz]]),1)*IF(DATOS!AW$4="Sí",1/DATOS_[[% normaliz]:[% normaliz]],1)*(DATOS_[Conc.Sal.19])))))))),
0)</f>
        <v>0</v>
      </c>
      <c r="AC49" s="119">
        <f t="array" ref="AC49">IFERROR(
(MEDIAN((IF(DATOS_[[Sexo]:[Sexo]]=$B49,IF(DATOS_[[AGRUP. CLAS. PROF.]:[AGRUP. CLAS. PROF.]]=$B48,IF(DATOS_[[Check Periodo Ref.]:[Check Periodo Ref.]]="Dentro",IF(DATOS_[[Check Equiparado]:[Check Equiparado]]="Sí",IF(DATOS!AX$5="Sí",(1/DATOS_[[% anualiz]:[% anualiz]]),1)*IF(DATOS!AX$4="Sí",1/DATOS_[[% normaliz]:[% normaliz]],1)*(DATOS_[Conc.Sal.20])))))))),
0)</f>
        <v>0</v>
      </c>
      <c r="AD49" s="119">
        <f t="array" ref="AD49">IFERROR(
(MEDIAN((IF(DATOS_[[Sexo]:[Sexo]]=$B49,IF(DATOS_[[AGRUP. CLAS. PROF.]:[AGRUP. CLAS. PROF.]]=$B48,IF(DATOS_[[Check Periodo Ref.]:[Check Periodo Ref.]]="Dentro",IF(DATOS_[[Check Equiparado]:[Check Equiparado]]="Sí",IF(DATOS!AY$5="Sí",(1/DATOS_[[% anualiz]:[% anualiz]]),1)*IF(DATOS!AY$4="Sí",1/DATOS_[[% normaliz]:[% normaliz]],1)*(DATOS_[Conc.Sal.21])))))))),
0)</f>
        <v>0</v>
      </c>
      <c r="AE49" s="119">
        <f t="array" ref="AE49">IFERROR(
(MEDIAN((IF(DATOS_[[Sexo]:[Sexo]]=$B49,IF(DATOS_[[AGRUP. CLAS. PROF.]:[AGRUP. CLAS. PROF.]]=$B48,IF(DATOS_[[Check Periodo Ref.]:[Check Periodo Ref.]]="Dentro",IF(DATOS_[[Check Equiparado]:[Check Equiparado]]="Sí",IF(DATOS!AZ$5="Sí",(1/DATOS_[[% anualiz]:[% anualiz]]),1)*IF(DATOS!AZ$4="Sí",1/DATOS_[[% normaliz]:[% normaliz]],1)*(DATOS_[Conc.Sal.22])))))))),
0)</f>
        <v>0</v>
      </c>
      <c r="AF49" s="119">
        <f t="array" ref="AF49">IFERROR(
(MEDIAN((IF(DATOS_[[Sexo]:[Sexo]]=$B49,IF(DATOS_[[AGRUP. CLAS. PROF.]:[AGRUP. CLAS. PROF.]]=$B48,IF(DATOS_[[Check Periodo Ref.]:[Check Periodo Ref.]]="Dentro",IF(DATOS_[[Check Equiparado]:[Check Equiparado]]="Sí",IF(DATOS!BA$5="Sí",(1/DATOS_[[% anualiz]:[% anualiz]]),1)*IF(DATOS!BA$4="Sí",1/DATOS_[[% normaliz]:[% normaliz]],1)*(DATOS_[Conc.Sal.23])))))))),
0)</f>
        <v>0</v>
      </c>
      <c r="AG49" s="119">
        <f t="array" ref="AG49">IFERROR(
(MEDIAN((IF(DATOS_[[Sexo]:[Sexo]]=$B49,IF(DATOS_[[AGRUP. CLAS. PROF.]:[AGRUP. CLAS. PROF.]]=$B48,IF(DATOS_[[Check Periodo Ref.]:[Check Periodo Ref.]]="Dentro",IF(DATOS_[[Check Equiparado]:[Check Equiparado]]="Sí",IF(DATOS!BB$5="Sí",(1/DATOS_[[% anualiz]:[% anualiz]]),1)*IF(DATOS!BB$4="Sí",1/DATOS_[[% normaliz]:[% normaliz]],1)*(DATOS_[Conc.Sal.24])))))))),
0)</f>
        <v>0</v>
      </c>
      <c r="AH49" s="119">
        <f t="array" ref="AH49">IFERROR(
(MEDIAN((IF(DATOS_[[Sexo]:[Sexo]]=$B49,IF(DATOS_[[AGRUP. CLAS. PROF.]:[AGRUP. CLAS. PROF.]]=$B48,IF(DATOS_[[Check Periodo Ref.]:[Check Periodo Ref.]]="Dentro",IF(DATOS_[[Check Equiparado]:[Check Equiparado]]="Sí",IF(DATOS!BC$5="Sí",(1/DATOS_[[% anualiz]:[% anualiz]]),1)*IF(DATOS!BC$4="Sí",1/DATOS_[[% normaliz]:[% normaliz]],1)*(DATOS_[Conc.Sal.25])))))))),
0)</f>
        <v>0</v>
      </c>
      <c r="AI49" s="119">
        <f t="array" ref="AI49">IFERROR(
(MEDIAN((IF(DATOS_[[Sexo]:[Sexo]]=$B49,IF(DATOS_[[AGRUP. CLAS. PROF.]:[AGRUP. CLAS. PROF.]]=$B48,IF(DATOS_[[Check Periodo Ref.]:[Check Periodo Ref.]]="Dentro",IF(DATOS_[[Check Equiparado]:[Check Equiparado]]="Sí",IF(DATOS!BD$5="Sí",(1/DATOS_[[% anualiz]:[% anualiz]]),1)*IF(DATOS!BD$4="Sí",1/DATOS_[[% normaliz]:[% normaliz]],1)*(DATOS_[Conc.Sal.26])))))))),
0)</f>
        <v>0</v>
      </c>
      <c r="AJ49" s="119">
        <f t="array" ref="AJ49">IFERROR(
(MEDIAN((IF(DATOS_[[Sexo]:[Sexo]]=$B49,IF(DATOS_[[AGRUP. CLAS. PROF.]:[AGRUP. CLAS. PROF.]]=$B48,IF(DATOS_[[Check Periodo Ref.]:[Check Periodo Ref.]]="Dentro",IF(DATOS_[[Check Equiparado]:[Check Equiparado]]="Sí",IF(DATOS!BE$5="Sí",(1/DATOS_[[% anualiz]:[% anualiz]]),1)*IF(DATOS!BE$4="Sí",1/DATOS_[[% normaliz]:[% normaliz]],1)*(DATOS_[Conc.Sal.27])))))))),
0)</f>
        <v>0</v>
      </c>
      <c r="AK49" s="119">
        <f t="array" ref="AK49">IFERROR(
(MEDIAN((IF(DATOS_[[Sexo]:[Sexo]]=$B49,IF(DATOS_[[AGRUP. CLAS. PROF.]:[AGRUP. CLAS. PROF.]]=$B48,IF(DATOS_[[Check Periodo Ref.]:[Check Periodo Ref.]]="Dentro",IF(DATOS_[[Check Equiparado]:[Check Equiparado]]="Sí",IF(DATOS!BF$5="Sí",(1/DATOS_[[% anualiz]:[% anualiz]]),1)*IF(DATOS!BF$4="Sí",1/DATOS_[[% normaliz]:[% normaliz]],1)*(DATOS_[Conc.Sal.28])))))))),
0)</f>
        <v>0</v>
      </c>
      <c r="AL49" s="119">
        <f t="array" ref="AL49">IFERROR(
(MEDIAN((IF(DATOS_[[Sexo]:[Sexo]]=$B49,IF(DATOS_[[AGRUP. CLAS. PROF.]:[AGRUP. CLAS. PROF.]]=$B48,IF(DATOS_[[Check Periodo Ref.]:[Check Periodo Ref.]]="Dentro",IF(DATOS_[[Check Equiparado]:[Check Equiparado]]="Sí",IF(DATOS!BG$5="Sí",(1/DATOS_[[% anualiz]:[% anualiz]]),1)*IF(DATOS!BG$4="Sí",1/DATOS_[[% normaliz]:[% normaliz]],1)*(DATOS_[Conc.Sal.29])))))))),
0)</f>
        <v>0</v>
      </c>
      <c r="AM49" s="119">
        <f t="array" ref="AM49">IFERROR(
(MEDIAN((IF(DATOS_[[Sexo]:[Sexo]]=$B49,IF(DATOS_[[AGRUP. CLAS. PROF.]:[AGRUP. CLAS. PROF.]]=$B48,IF(DATOS_[[Check Periodo Ref.]:[Check Periodo Ref.]]="Dentro",IF(DATOS_[[Check Equiparado]:[Check Equiparado]]="Sí",IF(DATOS!BH$5="Sí",(1/DATOS_[[% anualiz]:[% anualiz]]),1)*IF(DATOS!BH$4="Sí",1/DATOS_[[% normaliz]:[% normaliz]],1)*(DATOS_[Conc.Sal.30])))))))),
0)</f>
        <v>0</v>
      </c>
      <c r="AN49" s="120">
        <f t="array" ref="AN49">IFERROR(
MEDIAN(IF(DATOS_[Sexo]=$B49,IF(DATOS_[[AGRUP. CLAS. PROF.]:[AGRUP. CLAS. PROF.]]=$B48,IF(DATOS_[Check Equiparado]="Sí",IF(DATOS_[Check Periodo Ref.]="Dentro",DATOS_[Tot COMPL.SAL Eq],FALSE))))),
0)</f>
        <v>0</v>
      </c>
      <c r="AO49" s="121">
        <f t="array" ref="AO49">IFERROR(
MEDIAN(IF(DATOS_[Sexo]=$B49,IF(DATOS_[[AGRUP. CLAS. PROF.]:[AGRUP. CLAS. PROF.]]=$B48,IF(DATOS_[Check Equiparado]="Sí",IF(DATOS_[Check Periodo Ref.]="Dentro",DATOS_[TOTAL SALARIO Eq],FALSE))))),
0)</f>
        <v>0</v>
      </c>
      <c r="AP49" s="122">
        <f t="array" ref="AP49">IFERROR(
(MEDIAN((IF(DATOS_[[Sexo]:[Sexo]]=$B49,IF(DATOS_[[AGRUP. CLAS. PROF.]:[AGRUP. CLAS. PROF.]]=$B48,IF(DATOS_[[Check Periodo Ref.]:[Check Periodo Ref.]]="Dentro",IF(DATOS_[[Check Equiparado]:[Check Equiparado]]="Sí",IF(DATOS!BI$5="Sí",(1/DATOS_[[% anualiz]:[% anualiz]]),1)*IF(DATOS!BI$4="Sí",1/DATOS_[[% normaliz]:[% normaliz]],1)*(DATOS_[C.Extra.01])))))))),
0)</f>
        <v>0</v>
      </c>
      <c r="AQ49" s="122">
        <f t="array" ref="AQ49">IFERROR(
(MEDIAN((IF(DATOS_[[Sexo]:[Sexo]]=$B49,IF(DATOS_[[AGRUP. CLAS. PROF.]:[AGRUP. CLAS. PROF.]]=$B48,IF(DATOS_[[Check Periodo Ref.]:[Check Periodo Ref.]]="Dentro",IF(DATOS_[[Check Equiparado]:[Check Equiparado]]="Sí",IF(DATOS!BJ$5="Sí",(1/DATOS_[[% anualiz]:[% anualiz]]),1)*IF(DATOS!BJ$4="Sí",1/DATOS_[[% normaliz]:[% normaliz]],1)*(DATOS_[C.Extra.02])))))))),
0)</f>
        <v>0</v>
      </c>
      <c r="AR49" s="122">
        <f t="array" ref="AR49">IFERROR(
(MEDIAN((IF(DATOS_[[Sexo]:[Sexo]]=$B49,IF(DATOS_[[AGRUP. CLAS. PROF.]:[AGRUP. CLAS. PROF.]]=$B48,IF(DATOS_[[Check Periodo Ref.]:[Check Periodo Ref.]]="Dentro",IF(DATOS_[[Check Equiparado]:[Check Equiparado]]="Sí",IF(DATOS!BK$5="Sí",(1/DATOS_[[% anualiz]:[% anualiz]]),1)*IF(DATOS!BK$4="Sí",1/DATOS_[[% normaliz]:[% normaliz]],1)*(DATOS_[C.Extra.03])))))))),
0)</f>
        <v>0</v>
      </c>
      <c r="AS49" s="122">
        <f t="array" ref="AS49">IFERROR(
(MEDIAN((IF(DATOS_[[Sexo]:[Sexo]]=$B49,IF(DATOS_[[AGRUP. CLAS. PROF.]:[AGRUP. CLAS. PROF.]]=$B48,IF(DATOS_[[Check Periodo Ref.]:[Check Periodo Ref.]]="Dentro",IF(DATOS_[[Check Equiparado]:[Check Equiparado]]="Sí",IF(DATOS!BL$5="Sí",(1/DATOS_[[% anualiz]:[% anualiz]]),1)*IF(DATOS!BL$4="Sí",1/DATOS_[[% normaliz]:[% normaliz]],1)*(DATOS_[C.Extra.04])))))))),
0)</f>
        <v>0</v>
      </c>
      <c r="AT49" s="122">
        <f t="array" ref="AT49">IFERROR(
(MEDIAN((IF(DATOS_[[Sexo]:[Sexo]]=$B49,IF(DATOS_[[AGRUP. CLAS. PROF.]:[AGRUP. CLAS. PROF.]]=$B48,IF(DATOS_[[Check Periodo Ref.]:[Check Periodo Ref.]]="Dentro",IF(DATOS_[[Check Equiparado]:[Check Equiparado]]="Sí",IF(DATOS!BM$5="Sí",(1/DATOS_[[% anualiz]:[% anualiz]]),1)*IF(DATOS!BM$4="Sí",1/DATOS_[[% normaliz]:[% normaliz]],1)*(DATOS_[C.Extra.05])))))))),
0)</f>
        <v>0</v>
      </c>
      <c r="AU49" s="123">
        <f t="array" ref="AU49">IFERROR(
MEDIAN(IF(DATOS_[Sexo]=$B49,IF(DATOS_[[AGRUP. CLAS. PROF.]:[AGRUP. CLAS. PROF.]]=$B48,IF(DATOS_[Check Equiparado]="Sí",IF(DATOS_[Check Periodo Ref.]="Dentro",DATOS_[Tot Extrasalarial Eq],FALSE))))),
0)</f>
        <v>0</v>
      </c>
      <c r="AV49" s="124">
        <f t="array" ref="AV49">IFERROR(
MEDIAN(IF(DATOS_[Sexo]=$B49,IF(DATOS_[[AGRUP. CLAS. PROF.]:[AGRUP. CLAS. PROF.]]=$B48,IF(DATOS_[Check Equiparado]="Sí",IF(DATOS_[Check Periodo Ref.]="Dentro",DATOS_[TOTAL Retrib Eq],FALSE))))),
0)</f>
        <v>0</v>
      </c>
    </row>
    <row r="50" spans="1:48" x14ac:dyDescent="0.3">
      <c r="A50" s="48" t="str">
        <f t="shared" ref="A50" si="50">+A49</f>
        <v>[ocultar]</v>
      </c>
      <c r="B50" s="94" t="s">
        <v>163</v>
      </c>
      <c r="C50" s="40">
        <f t="array" ref="C50">SUM(IF($B50=DATOS_[Sexo],
IF($B48=DATOS_[AGRUP. CLAS. PROF.],
IF("Dentro"=DATOS_[Check Periodo Ref.],
1/(COUNTIFS(DATOS_[Sexo],$B50,DATOS_[AGRUP. CLAS. PROF.],$B48,DATOS_[Check Periodo Ref.],"Dentro",DATOS_[id],DATOS_[id]))))))</f>
        <v>0</v>
      </c>
      <c r="D50" s="41">
        <f>COUNTIFS(DATOS_[AGRUP. CLAS. PROF.],$B48,DATOS_[Sexo],$B50,DATOS_[Check Periodo Ref.],"Dentro")</f>
        <v>0</v>
      </c>
      <c r="E50" s="41">
        <f>COUNTIFS(DATOS_[AGRUP. CLAS. PROF.],$B48,DATOS_[Sexo],$B50,DATOS_[Check Periodo Ref.],"Dentro",DATOS_[Check Nº SC Norm],"Sí")</f>
        <v>0</v>
      </c>
      <c r="F50" s="41">
        <f>COUNTIFS(DATOS_[AGRUP. CLAS. PROF.],$B48,DATOS_[Sexo],$B50,DATOS_[Check Periodo Ref.],"Dentro",DATOS_[Check Nº SC Anualiz],"Sí")</f>
        <v>0</v>
      </c>
      <c r="G50" s="41">
        <f>COUNTIFS(DATOS_[AGRUP. CLAS. PROF.],$B48,DATOS_[Sexo],$B50,DATOS_[Check Periodo Ref.],"Dentro",DATOS_[Check Nº SC Norm y Anualiz],"Sí")</f>
        <v>0</v>
      </c>
      <c r="H50" s="41">
        <f>COUNTIFS(DATOS_[AGRUP. CLAS. PROF.],$B48,DATOS_[Sexo],$B50,DATOS_[Check Periodo Ref.],"Dentro",DATOS_[Check Equiparación],"Sí")</f>
        <v>0</v>
      </c>
      <c r="I50" s="118" cm="1">
        <f t="array" ref="I50">IFERROR(
MEDIAN(IF(DATOS_[Sexo]=$B50,IF(DATOS_[[AGRUP. CLAS. PROF.]:[AGRUP. CLAS. PROF.]]=$B48,IF(DATOS_[Check Equiparado]="Sí",IF(DATOS_[Check Periodo Ref.]="Dentro",DATOS_[SALARIO BASE Eq],FALSE))))),
0)</f>
        <v>0</v>
      </c>
      <c r="J50" s="119">
        <f t="array" ref="J50">IFERROR(
(MEDIAN((IF(DATOS_[[Sexo]:[Sexo]]=$B50,IF(DATOS_[[AGRUP. CLAS. PROF.]:[AGRUP. CLAS. PROF.]]=$B48,IF(DATOS_[[Check Periodo Ref.]:[Check Periodo Ref.]]="Dentro",IF(DATOS_[[Check Equiparado]:[Check Equiparado]]="Sí",IF(DATOS!AE$5="Sí",(1/DATOS_[[% anualiz]:[% anualiz]]),1)*IF(DATOS!AE$4="Sí",1/DATOS_[[% normaliz]:[% normaliz]],1)*(DATOS_[Conc.Sal.01])))))))),
0)</f>
        <v>0</v>
      </c>
      <c r="K50" s="119">
        <f t="array" ref="K50">IFERROR(
(MEDIAN((IF(DATOS_[[Sexo]:[Sexo]]=$B50,IF(DATOS_[[AGRUP. CLAS. PROF.]:[AGRUP. CLAS. PROF.]]=$B48,IF(DATOS_[[Check Periodo Ref.]:[Check Periodo Ref.]]="Dentro",IF(DATOS_[[Check Equiparado]:[Check Equiparado]]="Sí",IF(DATOS!AF$5="Sí",(1/DATOS_[[% anualiz]:[% anualiz]]),1)*IF(DATOS!AF$4="Sí",1/DATOS_[[% normaliz]:[% normaliz]],1)*(DATOS_[Conc.Sal.02])))))))),
0)</f>
        <v>0</v>
      </c>
      <c r="L50" s="119">
        <f t="array" ref="L50">IFERROR(
(MEDIAN((IF(DATOS_[[Sexo]:[Sexo]]=$B50,IF(DATOS_[[AGRUP. CLAS. PROF.]:[AGRUP. CLAS. PROF.]]=$B48,IF(DATOS_[[Check Periodo Ref.]:[Check Periodo Ref.]]="Dentro",IF(DATOS_[[Check Equiparado]:[Check Equiparado]]="Sí",IF(DATOS!AG$5="Sí",(1/DATOS_[[% anualiz]:[% anualiz]]),1)*IF(DATOS!AG$4="Sí",1/DATOS_[[% normaliz]:[% normaliz]],1)*(DATOS_[Conc.Sal.03])))))))),
0)</f>
        <v>0</v>
      </c>
      <c r="M50" s="119">
        <f t="array" ref="M50">IFERROR(
(MEDIAN((IF(DATOS_[[Sexo]:[Sexo]]=$B50,IF(DATOS_[[AGRUP. CLAS. PROF.]:[AGRUP. CLAS. PROF.]]=$B48,IF(DATOS_[[Check Periodo Ref.]:[Check Periodo Ref.]]="Dentro",IF(DATOS_[[Check Equiparado]:[Check Equiparado]]="Sí",IF(DATOS!AH$5="Sí",(1/DATOS_[[% anualiz]:[% anualiz]]),1)*IF(DATOS!AH$4="Sí",1/DATOS_[[% normaliz]:[% normaliz]],1)*(DATOS_[Conc.Sal.04])))))))),
0)</f>
        <v>0</v>
      </c>
      <c r="N50" s="119">
        <f t="array" ref="N50">IFERROR(
(MEDIAN((IF(DATOS_[[Sexo]:[Sexo]]=$B50,IF(DATOS_[[AGRUP. CLAS. PROF.]:[AGRUP. CLAS. PROF.]]=$B48,IF(DATOS_[[Check Periodo Ref.]:[Check Periodo Ref.]]="Dentro",IF(DATOS_[[Check Equiparado]:[Check Equiparado]]="Sí",IF(DATOS!AI$5="Sí",(1/DATOS_[[% anualiz]:[% anualiz]]),1)*IF(DATOS!AI$4="Sí",1/DATOS_[[% normaliz]:[% normaliz]],1)*(DATOS_[Conc.Sal.05])))))))),
0)</f>
        <v>0</v>
      </c>
      <c r="O50" s="119">
        <f t="array" ref="O50">IFERROR(
(MEDIAN((IF(DATOS_[[Sexo]:[Sexo]]=$B50,IF(DATOS_[[AGRUP. CLAS. PROF.]:[AGRUP. CLAS. PROF.]]=$B48,IF(DATOS_[[Check Periodo Ref.]:[Check Periodo Ref.]]="Dentro",IF(DATOS_[[Check Equiparado]:[Check Equiparado]]="Sí",IF(DATOS!AJ$5="Sí",(1/DATOS_[[% anualiz]:[% anualiz]]),1)*IF(DATOS!AJ$4="Sí",1/DATOS_[[% normaliz]:[% normaliz]],1)*(DATOS_[Conc.Sal.06])))))))),
0)</f>
        <v>0</v>
      </c>
      <c r="P50" s="119">
        <f t="array" ref="P50">IFERROR(
(MEDIAN((IF(DATOS_[[Sexo]:[Sexo]]=$B50,IF(DATOS_[[AGRUP. CLAS. PROF.]:[AGRUP. CLAS. PROF.]]=$B48,IF(DATOS_[[Check Periodo Ref.]:[Check Periodo Ref.]]="Dentro",IF(DATOS_[[Check Equiparado]:[Check Equiparado]]="Sí",IF(DATOS!AK$5="Sí",(1/DATOS_[[% anualiz]:[% anualiz]]),1)*IF(DATOS!AK$4="Sí",1/DATOS_[[% normaliz]:[% normaliz]],1)*(DATOS_[Conc.Sal.07])))))))),
0)</f>
        <v>0</v>
      </c>
      <c r="Q50" s="119">
        <f t="array" ref="Q50">IFERROR(
(MEDIAN((IF(DATOS_[[Sexo]:[Sexo]]=$B50,IF(DATOS_[[AGRUP. CLAS. PROF.]:[AGRUP. CLAS. PROF.]]=$B48,IF(DATOS_[[Check Periodo Ref.]:[Check Periodo Ref.]]="Dentro",IF(DATOS_[[Check Equiparado]:[Check Equiparado]]="Sí",IF(DATOS!AL$5="Sí",(1/DATOS_[[% anualiz]:[% anualiz]]),1)*IF(DATOS!AL$4="Sí",1/DATOS_[[% normaliz]:[% normaliz]],1)*(DATOS_[Conc.Sal.08])))))))),
0)</f>
        <v>0</v>
      </c>
      <c r="R50" s="119">
        <f t="array" ref="R50">IFERROR(
(MEDIAN((IF(DATOS_[[Sexo]:[Sexo]]=$B50,IF(DATOS_[[AGRUP. CLAS. PROF.]:[AGRUP. CLAS. PROF.]]=$B48,IF(DATOS_[[Check Periodo Ref.]:[Check Periodo Ref.]]="Dentro",IF(DATOS_[[Check Equiparado]:[Check Equiparado]]="Sí",IF(DATOS!AM$5="Sí",(1/DATOS_[[% anualiz]:[% anualiz]]),1)*IF(DATOS!AM$4="Sí",1/DATOS_[[% normaliz]:[% normaliz]],1)*(DATOS_[Conc.Sal.09])))))))),
0)</f>
        <v>0</v>
      </c>
      <c r="S50" s="119">
        <f t="array" ref="S50">IFERROR(
(MEDIAN((IF(DATOS_[[Sexo]:[Sexo]]=$B50,IF(DATOS_[[AGRUP. CLAS. PROF.]:[AGRUP. CLAS. PROF.]]=$B48,IF(DATOS_[[Check Periodo Ref.]:[Check Periodo Ref.]]="Dentro",IF(DATOS_[[Check Equiparado]:[Check Equiparado]]="Sí",IF(DATOS!AN$5="Sí",(1/DATOS_[[% anualiz]:[% anualiz]]),1)*IF(DATOS!AN$4="Sí",1/DATOS_[[% normaliz]:[% normaliz]],1)*(DATOS_[Conc.Sal.10])))))))),
0)</f>
        <v>0</v>
      </c>
      <c r="T50" s="119">
        <f t="array" ref="T50">IFERROR(
(MEDIAN((IF(DATOS_[[Sexo]:[Sexo]]=$B50,IF(DATOS_[[AGRUP. CLAS. PROF.]:[AGRUP. CLAS. PROF.]]=$B48,IF(DATOS_[[Check Periodo Ref.]:[Check Periodo Ref.]]="Dentro",IF(DATOS_[[Check Equiparado]:[Check Equiparado]]="Sí",IF(DATOS!AO$5="Sí",(1/DATOS_[[% anualiz]:[% anualiz]]),1)*IF(DATOS!AO$4="Sí",1/DATOS_[[% normaliz]:[% normaliz]],1)*(DATOS_[Conc.Sal.11])))))))),
0)</f>
        <v>0</v>
      </c>
      <c r="U50" s="119">
        <f t="array" ref="U50">IFERROR(
(MEDIAN((IF(DATOS_[[Sexo]:[Sexo]]=$B50,IF(DATOS_[[AGRUP. CLAS. PROF.]:[AGRUP. CLAS. PROF.]]=$B48,IF(DATOS_[[Check Periodo Ref.]:[Check Periodo Ref.]]="Dentro",IF(DATOS_[[Check Equiparado]:[Check Equiparado]]="Sí",IF(DATOS!AP$5="Sí",(1/DATOS_[[% anualiz]:[% anualiz]]),1)*IF(DATOS!AP$4="Sí",1/DATOS_[[% normaliz]:[% normaliz]],1)*(DATOS_[Conc.Sal.12])))))))),
0)</f>
        <v>0</v>
      </c>
      <c r="V50" s="119">
        <f t="array" ref="V50">IFERROR(
(MEDIAN((IF(DATOS_[[Sexo]:[Sexo]]=$B50,IF(DATOS_[[AGRUP. CLAS. PROF.]:[AGRUP. CLAS. PROF.]]=$B48,IF(DATOS_[[Check Periodo Ref.]:[Check Periodo Ref.]]="Dentro",IF(DATOS_[[Check Equiparado]:[Check Equiparado]]="Sí",IF(DATOS!AQ$5="Sí",(1/DATOS_[[% anualiz]:[% anualiz]]),1)*IF(DATOS!AQ$4="Sí",1/DATOS_[[% normaliz]:[% normaliz]],1)*(DATOS_[Conc.Sal.13])))))))),
0)</f>
        <v>0</v>
      </c>
      <c r="W50" s="119">
        <f t="array" ref="W50">IFERROR(
(MEDIAN((IF(DATOS_[[Sexo]:[Sexo]]=$B50,IF(DATOS_[[AGRUP. CLAS. PROF.]:[AGRUP. CLAS. PROF.]]=$B48,IF(DATOS_[[Check Periodo Ref.]:[Check Periodo Ref.]]="Dentro",IF(DATOS_[[Check Equiparado]:[Check Equiparado]]="Sí",IF(DATOS!AR$5="Sí",(1/DATOS_[[% anualiz]:[% anualiz]]),1)*IF(DATOS!AR$4="Sí",1/DATOS_[[% normaliz]:[% normaliz]],1)*(DATOS_[Conc.Sal.14])))))))),
0)</f>
        <v>0</v>
      </c>
      <c r="X50" s="119">
        <f t="array" ref="X50">IFERROR(
(MEDIAN((IF(DATOS_[[Sexo]:[Sexo]]=$B50,IF(DATOS_[[AGRUP. CLAS. PROF.]:[AGRUP. CLAS. PROF.]]=$B48,IF(DATOS_[[Check Periodo Ref.]:[Check Periodo Ref.]]="Dentro",IF(DATOS_[[Check Equiparado]:[Check Equiparado]]="Sí",IF(DATOS!AS$5="Sí",(1/DATOS_[[% anualiz]:[% anualiz]]),1)*IF(DATOS!AS$4="Sí",1/DATOS_[[% normaliz]:[% normaliz]],1)*(DATOS_[Conc.Sal.15])))))))),
0)</f>
        <v>0</v>
      </c>
      <c r="Y50" s="119">
        <f t="array" ref="Y50">IFERROR(
(MEDIAN((IF(DATOS_[[Sexo]:[Sexo]]=$B50,IF(DATOS_[[AGRUP. CLAS. PROF.]:[AGRUP. CLAS. PROF.]]=$B48,IF(DATOS_[[Check Periodo Ref.]:[Check Periodo Ref.]]="Dentro",IF(DATOS_[[Check Equiparado]:[Check Equiparado]]="Sí",IF(DATOS!AT$5="Sí",(1/DATOS_[[% anualiz]:[% anualiz]]),1)*IF(DATOS!AT$4="Sí",1/DATOS_[[% normaliz]:[% normaliz]],1)*(DATOS_[Conc.Sal.16])))))))),
0)</f>
        <v>0</v>
      </c>
      <c r="Z50" s="119">
        <f t="array" ref="Z50">IFERROR(
(MEDIAN((IF(DATOS_[[Sexo]:[Sexo]]=$B50,IF(DATOS_[[AGRUP. CLAS. PROF.]:[AGRUP. CLAS. PROF.]]=$B48,IF(DATOS_[[Check Periodo Ref.]:[Check Periodo Ref.]]="Dentro",IF(DATOS_[[Check Equiparado]:[Check Equiparado]]="Sí",IF(DATOS!AU$5="Sí",(1/DATOS_[[% anualiz]:[% anualiz]]),1)*IF(DATOS!AU$4="Sí",1/DATOS_[[% normaliz]:[% normaliz]],1)*(DATOS_[Conc.Sal.17])))))))),
0)</f>
        <v>0</v>
      </c>
      <c r="AA50" s="119">
        <f t="array" ref="AA50">IFERROR(
(MEDIAN((IF(DATOS_[[Sexo]:[Sexo]]=$B50,IF(DATOS_[[AGRUP. CLAS. PROF.]:[AGRUP. CLAS. PROF.]]=$B48,IF(DATOS_[[Check Periodo Ref.]:[Check Periodo Ref.]]="Dentro",IF(DATOS_[[Check Equiparado]:[Check Equiparado]]="Sí",IF(DATOS!AV$5="Sí",(1/DATOS_[[% anualiz]:[% anualiz]]),1)*IF(DATOS!AV$4="Sí",1/DATOS_[[% normaliz]:[% normaliz]],1)*(DATOS_[Conc.Sal.18])))))))),
0)</f>
        <v>0</v>
      </c>
      <c r="AB50" s="119">
        <f t="array" ref="AB50">IFERROR(
(MEDIAN((IF(DATOS_[[Sexo]:[Sexo]]=$B50,IF(DATOS_[[AGRUP. CLAS. PROF.]:[AGRUP. CLAS. PROF.]]=$B48,IF(DATOS_[[Check Periodo Ref.]:[Check Periodo Ref.]]="Dentro",IF(DATOS_[[Check Equiparado]:[Check Equiparado]]="Sí",IF(DATOS!AW$5="Sí",(1/DATOS_[[% anualiz]:[% anualiz]]),1)*IF(DATOS!AW$4="Sí",1/DATOS_[[% normaliz]:[% normaliz]],1)*(DATOS_[Conc.Sal.19])))))))),
0)</f>
        <v>0</v>
      </c>
      <c r="AC50" s="119">
        <f t="array" ref="AC50">IFERROR(
(MEDIAN((IF(DATOS_[[Sexo]:[Sexo]]=$B50,IF(DATOS_[[AGRUP. CLAS. PROF.]:[AGRUP. CLAS. PROF.]]=$B48,IF(DATOS_[[Check Periodo Ref.]:[Check Periodo Ref.]]="Dentro",IF(DATOS_[[Check Equiparado]:[Check Equiparado]]="Sí",IF(DATOS!AX$5="Sí",(1/DATOS_[[% anualiz]:[% anualiz]]),1)*IF(DATOS!AX$4="Sí",1/DATOS_[[% normaliz]:[% normaliz]],1)*(DATOS_[Conc.Sal.20])))))))),
0)</f>
        <v>0</v>
      </c>
      <c r="AD50" s="119">
        <f t="array" ref="AD50">IFERROR(
(MEDIAN((IF(DATOS_[[Sexo]:[Sexo]]=$B50,IF(DATOS_[[AGRUP. CLAS. PROF.]:[AGRUP. CLAS. PROF.]]=$B48,IF(DATOS_[[Check Periodo Ref.]:[Check Periodo Ref.]]="Dentro",IF(DATOS_[[Check Equiparado]:[Check Equiparado]]="Sí",IF(DATOS!AY$5="Sí",(1/DATOS_[[% anualiz]:[% anualiz]]),1)*IF(DATOS!AY$4="Sí",1/DATOS_[[% normaliz]:[% normaliz]],1)*(DATOS_[Conc.Sal.21])))))))),
0)</f>
        <v>0</v>
      </c>
      <c r="AE50" s="119">
        <f t="array" ref="AE50">IFERROR(
(MEDIAN((IF(DATOS_[[Sexo]:[Sexo]]=$B50,IF(DATOS_[[AGRUP. CLAS. PROF.]:[AGRUP. CLAS. PROF.]]=$B48,IF(DATOS_[[Check Periodo Ref.]:[Check Periodo Ref.]]="Dentro",IF(DATOS_[[Check Equiparado]:[Check Equiparado]]="Sí",IF(DATOS!AZ$5="Sí",(1/DATOS_[[% anualiz]:[% anualiz]]),1)*IF(DATOS!AZ$4="Sí",1/DATOS_[[% normaliz]:[% normaliz]],1)*(DATOS_[Conc.Sal.22])))))))),
0)</f>
        <v>0</v>
      </c>
      <c r="AF50" s="119">
        <f t="array" ref="AF50">IFERROR(
(MEDIAN((IF(DATOS_[[Sexo]:[Sexo]]=$B50,IF(DATOS_[[AGRUP. CLAS. PROF.]:[AGRUP. CLAS. PROF.]]=$B48,IF(DATOS_[[Check Periodo Ref.]:[Check Periodo Ref.]]="Dentro",IF(DATOS_[[Check Equiparado]:[Check Equiparado]]="Sí",IF(DATOS!BA$5="Sí",(1/DATOS_[[% anualiz]:[% anualiz]]),1)*IF(DATOS!BA$4="Sí",1/DATOS_[[% normaliz]:[% normaliz]],1)*(DATOS_[Conc.Sal.23])))))))),
0)</f>
        <v>0</v>
      </c>
      <c r="AG50" s="119">
        <f t="array" ref="AG50">IFERROR(
(MEDIAN((IF(DATOS_[[Sexo]:[Sexo]]=$B50,IF(DATOS_[[AGRUP. CLAS. PROF.]:[AGRUP. CLAS. PROF.]]=$B48,IF(DATOS_[[Check Periodo Ref.]:[Check Periodo Ref.]]="Dentro",IF(DATOS_[[Check Equiparado]:[Check Equiparado]]="Sí",IF(DATOS!BB$5="Sí",(1/DATOS_[[% anualiz]:[% anualiz]]),1)*IF(DATOS!BB$4="Sí",1/DATOS_[[% normaliz]:[% normaliz]],1)*(DATOS_[Conc.Sal.24])))))))),
0)</f>
        <v>0</v>
      </c>
      <c r="AH50" s="119">
        <f t="array" ref="AH50">IFERROR(
(MEDIAN((IF(DATOS_[[Sexo]:[Sexo]]=$B50,IF(DATOS_[[AGRUP. CLAS. PROF.]:[AGRUP. CLAS. PROF.]]=$B48,IF(DATOS_[[Check Periodo Ref.]:[Check Periodo Ref.]]="Dentro",IF(DATOS_[[Check Equiparado]:[Check Equiparado]]="Sí",IF(DATOS!BC$5="Sí",(1/DATOS_[[% anualiz]:[% anualiz]]),1)*IF(DATOS!BC$4="Sí",1/DATOS_[[% normaliz]:[% normaliz]],1)*(DATOS_[Conc.Sal.25])))))))),
0)</f>
        <v>0</v>
      </c>
      <c r="AI50" s="119">
        <f t="array" ref="AI50">IFERROR(
(MEDIAN((IF(DATOS_[[Sexo]:[Sexo]]=$B50,IF(DATOS_[[AGRUP. CLAS. PROF.]:[AGRUP. CLAS. PROF.]]=$B48,IF(DATOS_[[Check Periodo Ref.]:[Check Periodo Ref.]]="Dentro",IF(DATOS_[[Check Equiparado]:[Check Equiparado]]="Sí",IF(DATOS!BD$5="Sí",(1/DATOS_[[% anualiz]:[% anualiz]]),1)*IF(DATOS!BD$4="Sí",1/DATOS_[[% normaliz]:[% normaliz]],1)*(DATOS_[Conc.Sal.26])))))))),
0)</f>
        <v>0</v>
      </c>
      <c r="AJ50" s="119">
        <f t="array" ref="AJ50">IFERROR(
(MEDIAN((IF(DATOS_[[Sexo]:[Sexo]]=$B50,IF(DATOS_[[AGRUP. CLAS. PROF.]:[AGRUP. CLAS. PROF.]]=$B48,IF(DATOS_[[Check Periodo Ref.]:[Check Periodo Ref.]]="Dentro",IF(DATOS_[[Check Equiparado]:[Check Equiparado]]="Sí",IF(DATOS!BE$5="Sí",(1/DATOS_[[% anualiz]:[% anualiz]]),1)*IF(DATOS!BE$4="Sí",1/DATOS_[[% normaliz]:[% normaliz]],1)*(DATOS_[Conc.Sal.27])))))))),
0)</f>
        <v>0</v>
      </c>
      <c r="AK50" s="119">
        <f t="array" ref="AK50">IFERROR(
(MEDIAN((IF(DATOS_[[Sexo]:[Sexo]]=$B50,IF(DATOS_[[AGRUP. CLAS. PROF.]:[AGRUP. CLAS. PROF.]]=$B48,IF(DATOS_[[Check Periodo Ref.]:[Check Periodo Ref.]]="Dentro",IF(DATOS_[[Check Equiparado]:[Check Equiparado]]="Sí",IF(DATOS!BF$5="Sí",(1/DATOS_[[% anualiz]:[% anualiz]]),1)*IF(DATOS!BF$4="Sí",1/DATOS_[[% normaliz]:[% normaliz]],1)*(DATOS_[Conc.Sal.28])))))))),
0)</f>
        <v>0</v>
      </c>
      <c r="AL50" s="119">
        <f t="array" ref="AL50">IFERROR(
(MEDIAN((IF(DATOS_[[Sexo]:[Sexo]]=$B50,IF(DATOS_[[AGRUP. CLAS. PROF.]:[AGRUP. CLAS. PROF.]]=$B48,IF(DATOS_[[Check Periodo Ref.]:[Check Periodo Ref.]]="Dentro",IF(DATOS_[[Check Equiparado]:[Check Equiparado]]="Sí",IF(DATOS!BG$5="Sí",(1/DATOS_[[% anualiz]:[% anualiz]]),1)*IF(DATOS!BG$4="Sí",1/DATOS_[[% normaliz]:[% normaliz]],1)*(DATOS_[Conc.Sal.29])))))))),
0)</f>
        <v>0</v>
      </c>
      <c r="AM50" s="119">
        <f t="array" ref="AM50">IFERROR(
(MEDIAN((IF(DATOS_[[Sexo]:[Sexo]]=$B50,IF(DATOS_[[AGRUP. CLAS. PROF.]:[AGRUP. CLAS. PROF.]]=$B48,IF(DATOS_[[Check Periodo Ref.]:[Check Periodo Ref.]]="Dentro",IF(DATOS_[[Check Equiparado]:[Check Equiparado]]="Sí",IF(DATOS!BH$5="Sí",(1/DATOS_[[% anualiz]:[% anualiz]]),1)*IF(DATOS!BH$4="Sí",1/DATOS_[[% normaliz]:[% normaliz]],1)*(DATOS_[Conc.Sal.30])))))))),
0)</f>
        <v>0</v>
      </c>
      <c r="AN50" s="120">
        <f t="array" ref="AN50">IFERROR(
MEDIAN(IF(DATOS_[Sexo]=$B50,IF(DATOS_[[AGRUP. CLAS. PROF.]:[AGRUP. CLAS. PROF.]]=$B48,IF(DATOS_[Check Equiparado]="Sí",IF(DATOS_[Check Periodo Ref.]="Dentro",DATOS_[Tot COMPL.SAL Eq],FALSE))))),
0)</f>
        <v>0</v>
      </c>
      <c r="AO50" s="121">
        <f t="array" ref="AO50">IFERROR(
MEDIAN(IF(DATOS_[Sexo]=$B50,IF(DATOS_[[AGRUP. CLAS. PROF.]:[AGRUP. CLAS. PROF.]]=$B48,IF(DATOS_[Check Equiparado]="Sí",IF(DATOS_[Check Periodo Ref.]="Dentro",DATOS_[TOTAL SALARIO Eq],FALSE))))),
0)</f>
        <v>0</v>
      </c>
      <c r="AP50" s="122">
        <f t="array" ref="AP50">IFERROR(
(MEDIAN((IF(DATOS_[[Sexo]:[Sexo]]=$B50,IF(DATOS_[[AGRUP. CLAS. PROF.]:[AGRUP. CLAS. PROF.]]=$B48,IF(DATOS_[[Check Periodo Ref.]:[Check Periodo Ref.]]="Dentro",IF(DATOS_[[Check Equiparado]:[Check Equiparado]]="Sí",IF(DATOS!BI$5="Sí",(1/DATOS_[[% anualiz]:[% anualiz]]),1)*IF(DATOS!BI$4="Sí",1/DATOS_[[% normaliz]:[% normaliz]],1)*(DATOS_[C.Extra.01])))))))),
0)</f>
        <v>0</v>
      </c>
      <c r="AQ50" s="122">
        <f t="array" ref="AQ50">IFERROR(
(MEDIAN((IF(DATOS_[[Sexo]:[Sexo]]=$B50,IF(DATOS_[[AGRUP. CLAS. PROF.]:[AGRUP. CLAS. PROF.]]=$B48,IF(DATOS_[[Check Periodo Ref.]:[Check Periodo Ref.]]="Dentro",IF(DATOS_[[Check Equiparado]:[Check Equiparado]]="Sí",IF(DATOS!BJ$5="Sí",(1/DATOS_[[% anualiz]:[% anualiz]]),1)*IF(DATOS!BJ$4="Sí",1/DATOS_[[% normaliz]:[% normaliz]],1)*(DATOS_[C.Extra.02])))))))),
0)</f>
        <v>0</v>
      </c>
      <c r="AR50" s="122">
        <f t="array" ref="AR50">IFERROR(
(MEDIAN((IF(DATOS_[[Sexo]:[Sexo]]=$B50,IF(DATOS_[[AGRUP. CLAS. PROF.]:[AGRUP. CLAS. PROF.]]=$B48,IF(DATOS_[[Check Periodo Ref.]:[Check Periodo Ref.]]="Dentro",IF(DATOS_[[Check Equiparado]:[Check Equiparado]]="Sí",IF(DATOS!BK$5="Sí",(1/DATOS_[[% anualiz]:[% anualiz]]),1)*IF(DATOS!BK$4="Sí",1/DATOS_[[% normaliz]:[% normaliz]],1)*(DATOS_[C.Extra.03])))))))),
0)</f>
        <v>0</v>
      </c>
      <c r="AS50" s="122">
        <f t="array" ref="AS50">IFERROR(
(MEDIAN((IF(DATOS_[[Sexo]:[Sexo]]=$B50,IF(DATOS_[[AGRUP. CLAS. PROF.]:[AGRUP. CLAS. PROF.]]=$B48,IF(DATOS_[[Check Periodo Ref.]:[Check Periodo Ref.]]="Dentro",IF(DATOS_[[Check Equiparado]:[Check Equiparado]]="Sí",IF(DATOS!BL$5="Sí",(1/DATOS_[[% anualiz]:[% anualiz]]),1)*IF(DATOS!BL$4="Sí",1/DATOS_[[% normaliz]:[% normaliz]],1)*(DATOS_[C.Extra.04])))))))),
0)</f>
        <v>0</v>
      </c>
      <c r="AT50" s="122">
        <f t="array" ref="AT50">IFERROR(
(MEDIAN((IF(DATOS_[[Sexo]:[Sexo]]=$B50,IF(DATOS_[[AGRUP. CLAS. PROF.]:[AGRUP. CLAS. PROF.]]=$B48,IF(DATOS_[[Check Periodo Ref.]:[Check Periodo Ref.]]="Dentro",IF(DATOS_[[Check Equiparado]:[Check Equiparado]]="Sí",IF(DATOS!BM$5="Sí",(1/DATOS_[[% anualiz]:[% anualiz]]),1)*IF(DATOS!BM$4="Sí",1/DATOS_[[% normaliz]:[% normaliz]],1)*(DATOS_[C.Extra.05])))))))),
0)</f>
        <v>0</v>
      </c>
      <c r="AU50" s="123">
        <f t="array" ref="AU50">IFERROR(
MEDIAN(IF(DATOS_[Sexo]=$B50,IF(DATOS_[[AGRUP. CLAS. PROF.]:[AGRUP. CLAS. PROF.]]=$B48,IF(DATOS_[Check Equiparado]="Sí",IF(DATOS_[Check Periodo Ref.]="Dentro",DATOS_[Tot Extrasalarial Eq],FALSE))))),
0)</f>
        <v>0</v>
      </c>
      <c r="AV50" s="124">
        <f t="array" ref="AV50">IFERROR(
MEDIAN(IF(DATOS_[Sexo]=$B50,IF(DATOS_[[AGRUP. CLAS. PROF.]:[AGRUP. CLAS. PROF.]]=$B48,IF(DATOS_[Check Equiparado]="Sí",IF(DATOS_[Check Periodo Ref.]="Dentro",DATOS_[TOTAL Retrib Eq],FALSE))))),
0)</f>
        <v>0</v>
      </c>
    </row>
    <row r="51" spans="1:48" ht="17.25" thickBot="1" x14ac:dyDescent="0.35">
      <c r="A51" s="48" t="str">
        <f t="shared" ref="A51" si="51">+A52</f>
        <v>[ocultar]</v>
      </c>
      <c r="B51" s="98" t="s">
        <v>229</v>
      </c>
      <c r="C51" s="117"/>
      <c r="D51" s="47"/>
      <c r="E51" s="47"/>
      <c r="F51" s="47"/>
      <c r="G51" s="47"/>
      <c r="H51" s="47"/>
      <c r="I51" s="127" t="str">
        <f t="shared" ref="I51:AV51" si="52">IFERROR((I52-I53)/I52,"")</f>
        <v/>
      </c>
      <c r="J51" s="131" t="str">
        <f t="shared" si="52"/>
        <v/>
      </c>
      <c r="K51" s="131" t="str">
        <f t="shared" si="52"/>
        <v/>
      </c>
      <c r="L51" s="131" t="str">
        <f t="shared" si="52"/>
        <v/>
      </c>
      <c r="M51" s="131" t="str">
        <f t="shared" si="52"/>
        <v/>
      </c>
      <c r="N51" s="131" t="str">
        <f t="shared" si="52"/>
        <v/>
      </c>
      <c r="O51" s="131" t="str">
        <f t="shared" si="52"/>
        <v/>
      </c>
      <c r="P51" s="131" t="str">
        <f t="shared" si="52"/>
        <v/>
      </c>
      <c r="Q51" s="131" t="str">
        <f t="shared" si="52"/>
        <v/>
      </c>
      <c r="R51" s="131" t="str">
        <f t="shared" si="52"/>
        <v/>
      </c>
      <c r="S51" s="131" t="str">
        <f t="shared" si="52"/>
        <v/>
      </c>
      <c r="T51" s="131" t="str">
        <f t="shared" si="52"/>
        <v/>
      </c>
      <c r="U51" s="131" t="str">
        <f t="shared" si="52"/>
        <v/>
      </c>
      <c r="V51" s="131" t="str">
        <f t="shared" si="52"/>
        <v/>
      </c>
      <c r="W51" s="131" t="str">
        <f t="shared" si="52"/>
        <v/>
      </c>
      <c r="X51" s="131" t="str">
        <f t="shared" si="52"/>
        <v/>
      </c>
      <c r="Y51" s="131" t="str">
        <f t="shared" si="52"/>
        <v/>
      </c>
      <c r="Z51" s="130" t="str">
        <f t="shared" si="52"/>
        <v/>
      </c>
      <c r="AA51" s="130" t="str">
        <f t="shared" si="52"/>
        <v/>
      </c>
      <c r="AB51" s="130" t="str">
        <f t="shared" si="52"/>
        <v/>
      </c>
      <c r="AC51" s="130" t="str">
        <f t="shared" si="52"/>
        <v/>
      </c>
      <c r="AD51" s="130" t="str">
        <f t="shared" si="52"/>
        <v/>
      </c>
      <c r="AE51" s="130" t="str">
        <f t="shared" si="52"/>
        <v/>
      </c>
      <c r="AF51" s="130" t="str">
        <f t="shared" si="52"/>
        <v/>
      </c>
      <c r="AG51" s="130" t="str">
        <f t="shared" si="52"/>
        <v/>
      </c>
      <c r="AH51" s="130" t="str">
        <f t="shared" si="52"/>
        <v/>
      </c>
      <c r="AI51" s="130" t="str">
        <f t="shared" si="52"/>
        <v/>
      </c>
      <c r="AJ51" s="130" t="str">
        <f t="shared" si="52"/>
        <v/>
      </c>
      <c r="AK51" s="130" t="str">
        <f t="shared" si="52"/>
        <v/>
      </c>
      <c r="AL51" s="130" t="str">
        <f t="shared" si="52"/>
        <v/>
      </c>
      <c r="AM51" s="130" t="str">
        <f t="shared" si="52"/>
        <v/>
      </c>
      <c r="AN51" s="132" t="str">
        <f t="shared" si="52"/>
        <v/>
      </c>
      <c r="AO51" s="136" t="str">
        <f t="shared" si="52"/>
        <v/>
      </c>
      <c r="AP51" s="133" t="str">
        <f t="shared" si="52"/>
        <v/>
      </c>
      <c r="AQ51" s="133" t="str">
        <f t="shared" si="52"/>
        <v/>
      </c>
      <c r="AR51" s="133" t="str">
        <f t="shared" si="52"/>
        <v/>
      </c>
      <c r="AS51" s="133" t="str">
        <f t="shared" si="52"/>
        <v/>
      </c>
      <c r="AT51" s="133" t="str">
        <f t="shared" si="52"/>
        <v/>
      </c>
      <c r="AU51" s="134" t="str">
        <f t="shared" si="52"/>
        <v/>
      </c>
      <c r="AV51" s="135" t="str">
        <f t="shared" si="52"/>
        <v/>
      </c>
    </row>
    <row r="52" spans="1:48" x14ac:dyDescent="0.3">
      <c r="A52" s="48" t="str">
        <f t="shared" ref="A52" si="53">+IF(C52+C53=0,"[ocultar]","")</f>
        <v>[ocultar]</v>
      </c>
      <c r="B52" s="94" t="s">
        <v>162</v>
      </c>
      <c r="C52" s="40">
        <f t="array" ref="C52">SUM(IF($B52=DATOS_[Sexo],
IF($B51=DATOS_[AGRUP. CLAS. PROF.],
IF("Dentro"=DATOS_[Check Periodo Ref.],
1/(COUNTIFS(DATOS_[Sexo],$B52,DATOS_[AGRUP. CLAS. PROF.],$B51,DATOS_[Check Periodo Ref.],"Dentro",DATOS_[id],DATOS_[id]))))))</f>
        <v>0</v>
      </c>
      <c r="D52" s="41">
        <f>COUNTIFS(DATOS_[AGRUP. CLAS. PROF.],$B51,DATOS_[Sexo],$B52,DATOS_[Check Periodo Ref.],"Dentro")</f>
        <v>0</v>
      </c>
      <c r="E52" s="41">
        <f>COUNTIFS(DATOS_[AGRUP. CLAS. PROF.],$B51,DATOS_[Sexo],$B52,DATOS_[Check Periodo Ref.],"Dentro",DATOS_[Check Nº SC Norm],"Sí")</f>
        <v>0</v>
      </c>
      <c r="F52" s="41">
        <f>COUNTIFS(DATOS_[AGRUP. CLAS. PROF.],$B51,DATOS_[Sexo],$B52,DATOS_[Check Periodo Ref.],"Dentro",DATOS_[Check Nº SC Anualiz],"Sí")</f>
        <v>0</v>
      </c>
      <c r="G52" s="41">
        <f>COUNTIFS(DATOS_[AGRUP. CLAS. PROF.],$B51,DATOS_[Sexo],$B52,DATOS_[Check Periodo Ref.],"Dentro",DATOS_[Check Nº SC Norm y Anualiz],"Sí")</f>
        <v>0</v>
      </c>
      <c r="H52" s="41">
        <f>COUNTIFS(DATOS_[AGRUP. CLAS. PROF.],$B51,DATOS_[Sexo],$B52,DATOS_[Check Periodo Ref.],"Dentro",DATOS_[Check Equiparación],"Sí")</f>
        <v>0</v>
      </c>
      <c r="I52" s="118">
        <f t="array" ref="I52">IFERROR(
MEDIAN(IF(DATOS_[Sexo]=$B52,IF(DATOS_[[AGRUP. CLAS. PROF.]:[AGRUP. CLAS. PROF.]]=$B51,IF(DATOS_[Check Equiparado]="Sí",IF(DATOS_[Check Periodo Ref.]="Dentro",DATOS_[SALARIO BASE Eq],FALSE))))),
0)</f>
        <v>0</v>
      </c>
      <c r="J52" s="119">
        <f t="array" ref="J52">IFERROR(
(MEDIAN((IF(DATOS_[[Sexo]:[Sexo]]=$B52,IF(DATOS_[[AGRUP. CLAS. PROF.]:[AGRUP. CLAS. PROF.]]=$B51,IF(DATOS_[[Check Periodo Ref.]:[Check Periodo Ref.]]="Dentro",IF(DATOS_[[Check Equiparado]:[Check Equiparado]]="Sí",IF(DATOS!AE$5="Sí",(1/DATOS_[[% anualiz]:[% anualiz]]),1)*IF(DATOS!AE$4="Sí",1/DATOS_[[% normaliz]:[% normaliz]],1)*(DATOS_[Conc.Sal.01])))))))),
0)</f>
        <v>0</v>
      </c>
      <c r="K52" s="119">
        <f t="array" ref="K52">IFERROR(
(MEDIAN((IF(DATOS_[[Sexo]:[Sexo]]=$B52,IF(DATOS_[[AGRUP. CLAS. PROF.]:[AGRUP. CLAS. PROF.]]=$B51,IF(DATOS_[[Check Periodo Ref.]:[Check Periodo Ref.]]="Dentro",IF(DATOS_[[Check Equiparado]:[Check Equiparado]]="Sí",IF(DATOS!AF$5="Sí",(1/DATOS_[[% anualiz]:[% anualiz]]),1)*IF(DATOS!AF$4="Sí",1/DATOS_[[% normaliz]:[% normaliz]],1)*(DATOS_[Conc.Sal.02])))))))),
0)</f>
        <v>0</v>
      </c>
      <c r="L52" s="119">
        <f t="array" ref="L52">IFERROR(
(MEDIAN((IF(DATOS_[[Sexo]:[Sexo]]=$B52,IF(DATOS_[[AGRUP. CLAS. PROF.]:[AGRUP. CLAS. PROF.]]=$B51,IF(DATOS_[[Check Periodo Ref.]:[Check Periodo Ref.]]="Dentro",IF(DATOS_[[Check Equiparado]:[Check Equiparado]]="Sí",IF(DATOS!AG$5="Sí",(1/DATOS_[[% anualiz]:[% anualiz]]),1)*IF(DATOS!AG$4="Sí",1/DATOS_[[% normaliz]:[% normaliz]],1)*(DATOS_[Conc.Sal.03])))))))),
0)</f>
        <v>0</v>
      </c>
      <c r="M52" s="119">
        <f t="array" ref="M52">IFERROR(
(MEDIAN((IF(DATOS_[[Sexo]:[Sexo]]=$B52,IF(DATOS_[[AGRUP. CLAS. PROF.]:[AGRUP. CLAS. PROF.]]=$B51,IF(DATOS_[[Check Periodo Ref.]:[Check Periodo Ref.]]="Dentro",IF(DATOS_[[Check Equiparado]:[Check Equiparado]]="Sí",IF(DATOS!AH$5="Sí",(1/DATOS_[[% anualiz]:[% anualiz]]),1)*IF(DATOS!AH$4="Sí",1/DATOS_[[% normaliz]:[% normaliz]],1)*(DATOS_[Conc.Sal.04])))))))),
0)</f>
        <v>0</v>
      </c>
      <c r="N52" s="119">
        <f t="array" ref="N52">IFERROR(
(MEDIAN((IF(DATOS_[[Sexo]:[Sexo]]=$B52,IF(DATOS_[[AGRUP. CLAS. PROF.]:[AGRUP. CLAS. PROF.]]=$B51,IF(DATOS_[[Check Periodo Ref.]:[Check Periodo Ref.]]="Dentro",IF(DATOS_[[Check Equiparado]:[Check Equiparado]]="Sí",IF(DATOS!AI$5="Sí",(1/DATOS_[[% anualiz]:[% anualiz]]),1)*IF(DATOS!AI$4="Sí",1/DATOS_[[% normaliz]:[% normaliz]],1)*(DATOS_[Conc.Sal.05])))))))),
0)</f>
        <v>0</v>
      </c>
      <c r="O52" s="119">
        <f t="array" ref="O52">IFERROR(
(MEDIAN((IF(DATOS_[[Sexo]:[Sexo]]=$B52,IF(DATOS_[[AGRUP. CLAS. PROF.]:[AGRUP. CLAS. PROF.]]=$B51,IF(DATOS_[[Check Periodo Ref.]:[Check Periodo Ref.]]="Dentro",IF(DATOS_[[Check Equiparado]:[Check Equiparado]]="Sí",IF(DATOS!AJ$5="Sí",(1/DATOS_[[% anualiz]:[% anualiz]]),1)*IF(DATOS!AJ$4="Sí",1/DATOS_[[% normaliz]:[% normaliz]],1)*(DATOS_[Conc.Sal.06])))))))),
0)</f>
        <v>0</v>
      </c>
      <c r="P52" s="119">
        <f t="array" ref="P52">IFERROR(
(MEDIAN((IF(DATOS_[[Sexo]:[Sexo]]=$B52,IF(DATOS_[[AGRUP. CLAS. PROF.]:[AGRUP. CLAS. PROF.]]=$B51,IF(DATOS_[[Check Periodo Ref.]:[Check Periodo Ref.]]="Dentro",IF(DATOS_[[Check Equiparado]:[Check Equiparado]]="Sí",IF(DATOS!AK$5="Sí",(1/DATOS_[[% anualiz]:[% anualiz]]),1)*IF(DATOS!AK$4="Sí",1/DATOS_[[% normaliz]:[% normaliz]],1)*(DATOS_[Conc.Sal.07])))))))),
0)</f>
        <v>0</v>
      </c>
      <c r="Q52" s="119">
        <f t="array" ref="Q52">IFERROR(
(MEDIAN((IF(DATOS_[[Sexo]:[Sexo]]=$B52,IF(DATOS_[[AGRUP. CLAS. PROF.]:[AGRUP. CLAS. PROF.]]=$B51,IF(DATOS_[[Check Periodo Ref.]:[Check Periodo Ref.]]="Dentro",IF(DATOS_[[Check Equiparado]:[Check Equiparado]]="Sí",IF(DATOS!AL$5="Sí",(1/DATOS_[[% anualiz]:[% anualiz]]),1)*IF(DATOS!AL$4="Sí",1/DATOS_[[% normaliz]:[% normaliz]],1)*(DATOS_[Conc.Sal.08])))))))),
0)</f>
        <v>0</v>
      </c>
      <c r="R52" s="119">
        <f t="array" ref="R52">IFERROR(
(MEDIAN((IF(DATOS_[[Sexo]:[Sexo]]=$B52,IF(DATOS_[[AGRUP. CLAS. PROF.]:[AGRUP. CLAS. PROF.]]=$B51,IF(DATOS_[[Check Periodo Ref.]:[Check Periodo Ref.]]="Dentro",IF(DATOS_[[Check Equiparado]:[Check Equiparado]]="Sí",IF(DATOS!AM$5="Sí",(1/DATOS_[[% anualiz]:[% anualiz]]),1)*IF(DATOS!AM$4="Sí",1/DATOS_[[% normaliz]:[% normaliz]],1)*(DATOS_[Conc.Sal.09])))))))),
0)</f>
        <v>0</v>
      </c>
      <c r="S52" s="119">
        <f t="array" ref="S52">IFERROR(
(MEDIAN((IF(DATOS_[[Sexo]:[Sexo]]=$B52,IF(DATOS_[[AGRUP. CLAS. PROF.]:[AGRUP. CLAS. PROF.]]=$B51,IF(DATOS_[[Check Periodo Ref.]:[Check Periodo Ref.]]="Dentro",IF(DATOS_[[Check Equiparado]:[Check Equiparado]]="Sí",IF(DATOS!AN$5="Sí",(1/DATOS_[[% anualiz]:[% anualiz]]),1)*IF(DATOS!AN$4="Sí",1/DATOS_[[% normaliz]:[% normaliz]],1)*(DATOS_[Conc.Sal.10])))))))),
0)</f>
        <v>0</v>
      </c>
      <c r="T52" s="119">
        <f t="array" ref="T52">IFERROR(
(MEDIAN((IF(DATOS_[[Sexo]:[Sexo]]=$B52,IF(DATOS_[[AGRUP. CLAS. PROF.]:[AGRUP. CLAS. PROF.]]=$B51,IF(DATOS_[[Check Periodo Ref.]:[Check Periodo Ref.]]="Dentro",IF(DATOS_[[Check Equiparado]:[Check Equiparado]]="Sí",IF(DATOS!AO$5="Sí",(1/DATOS_[[% anualiz]:[% anualiz]]),1)*IF(DATOS!AO$4="Sí",1/DATOS_[[% normaliz]:[% normaliz]],1)*(DATOS_[Conc.Sal.11])))))))),
0)</f>
        <v>0</v>
      </c>
      <c r="U52" s="119">
        <f t="array" ref="U52">IFERROR(
(MEDIAN((IF(DATOS_[[Sexo]:[Sexo]]=$B52,IF(DATOS_[[AGRUP. CLAS. PROF.]:[AGRUP. CLAS. PROF.]]=$B51,IF(DATOS_[[Check Periodo Ref.]:[Check Periodo Ref.]]="Dentro",IF(DATOS_[[Check Equiparado]:[Check Equiparado]]="Sí",IF(DATOS!AP$5="Sí",(1/DATOS_[[% anualiz]:[% anualiz]]),1)*IF(DATOS!AP$4="Sí",1/DATOS_[[% normaliz]:[% normaliz]],1)*(DATOS_[Conc.Sal.12])))))))),
0)</f>
        <v>0</v>
      </c>
      <c r="V52" s="119">
        <f t="array" ref="V52">IFERROR(
(MEDIAN((IF(DATOS_[[Sexo]:[Sexo]]=$B52,IF(DATOS_[[AGRUP. CLAS. PROF.]:[AGRUP. CLAS. PROF.]]=$B51,IF(DATOS_[[Check Periodo Ref.]:[Check Periodo Ref.]]="Dentro",IF(DATOS_[[Check Equiparado]:[Check Equiparado]]="Sí",IF(DATOS!AQ$5="Sí",(1/DATOS_[[% anualiz]:[% anualiz]]),1)*IF(DATOS!AQ$4="Sí",1/DATOS_[[% normaliz]:[% normaliz]],1)*(DATOS_[Conc.Sal.13])))))))),
0)</f>
        <v>0</v>
      </c>
      <c r="W52" s="119">
        <f t="array" ref="W52">IFERROR(
(MEDIAN((IF(DATOS_[[Sexo]:[Sexo]]=$B52,IF(DATOS_[[AGRUP. CLAS. PROF.]:[AGRUP. CLAS. PROF.]]=$B51,IF(DATOS_[[Check Periodo Ref.]:[Check Periodo Ref.]]="Dentro",IF(DATOS_[[Check Equiparado]:[Check Equiparado]]="Sí",IF(DATOS!AR$5="Sí",(1/DATOS_[[% anualiz]:[% anualiz]]),1)*IF(DATOS!AR$4="Sí",1/DATOS_[[% normaliz]:[% normaliz]],1)*(DATOS_[Conc.Sal.14])))))))),
0)</f>
        <v>0</v>
      </c>
      <c r="X52" s="119">
        <f t="array" ref="X52">IFERROR(
(MEDIAN((IF(DATOS_[[Sexo]:[Sexo]]=$B52,IF(DATOS_[[AGRUP. CLAS. PROF.]:[AGRUP. CLAS. PROF.]]=$B51,IF(DATOS_[[Check Periodo Ref.]:[Check Periodo Ref.]]="Dentro",IF(DATOS_[[Check Equiparado]:[Check Equiparado]]="Sí",IF(DATOS!AS$5="Sí",(1/DATOS_[[% anualiz]:[% anualiz]]),1)*IF(DATOS!AS$4="Sí",1/DATOS_[[% normaliz]:[% normaliz]],1)*(DATOS_[Conc.Sal.15])))))))),
0)</f>
        <v>0</v>
      </c>
      <c r="Y52" s="119">
        <f t="array" ref="Y52">IFERROR(
(MEDIAN((IF(DATOS_[[Sexo]:[Sexo]]=$B52,IF(DATOS_[[AGRUP. CLAS. PROF.]:[AGRUP. CLAS. PROF.]]=$B51,IF(DATOS_[[Check Periodo Ref.]:[Check Periodo Ref.]]="Dentro",IF(DATOS_[[Check Equiparado]:[Check Equiparado]]="Sí",IF(DATOS!AT$5="Sí",(1/DATOS_[[% anualiz]:[% anualiz]]),1)*IF(DATOS!AT$4="Sí",1/DATOS_[[% normaliz]:[% normaliz]],1)*(DATOS_[Conc.Sal.16])))))))),
0)</f>
        <v>0</v>
      </c>
      <c r="Z52" s="119">
        <f t="array" ref="Z52">IFERROR(
(MEDIAN((IF(DATOS_[[Sexo]:[Sexo]]=$B52,IF(DATOS_[[AGRUP. CLAS. PROF.]:[AGRUP. CLAS. PROF.]]=$B51,IF(DATOS_[[Check Periodo Ref.]:[Check Periodo Ref.]]="Dentro",IF(DATOS_[[Check Equiparado]:[Check Equiparado]]="Sí",IF(DATOS!AU$5="Sí",(1/DATOS_[[% anualiz]:[% anualiz]]),1)*IF(DATOS!AU$4="Sí",1/DATOS_[[% normaliz]:[% normaliz]],1)*(DATOS_[Conc.Sal.17])))))))),
0)</f>
        <v>0</v>
      </c>
      <c r="AA52" s="119">
        <f t="array" ref="AA52">IFERROR(
(MEDIAN((IF(DATOS_[[Sexo]:[Sexo]]=$B52,IF(DATOS_[[AGRUP. CLAS. PROF.]:[AGRUP. CLAS. PROF.]]=$B51,IF(DATOS_[[Check Periodo Ref.]:[Check Periodo Ref.]]="Dentro",IF(DATOS_[[Check Equiparado]:[Check Equiparado]]="Sí",IF(DATOS!AV$5="Sí",(1/DATOS_[[% anualiz]:[% anualiz]]),1)*IF(DATOS!AV$4="Sí",1/DATOS_[[% normaliz]:[% normaliz]],1)*(DATOS_[Conc.Sal.18])))))))),
0)</f>
        <v>0</v>
      </c>
      <c r="AB52" s="119">
        <f t="array" ref="AB52">IFERROR(
(MEDIAN((IF(DATOS_[[Sexo]:[Sexo]]=$B52,IF(DATOS_[[AGRUP. CLAS. PROF.]:[AGRUP. CLAS. PROF.]]=$B51,IF(DATOS_[[Check Periodo Ref.]:[Check Periodo Ref.]]="Dentro",IF(DATOS_[[Check Equiparado]:[Check Equiparado]]="Sí",IF(DATOS!AW$5="Sí",(1/DATOS_[[% anualiz]:[% anualiz]]),1)*IF(DATOS!AW$4="Sí",1/DATOS_[[% normaliz]:[% normaliz]],1)*(DATOS_[Conc.Sal.19])))))))),
0)</f>
        <v>0</v>
      </c>
      <c r="AC52" s="119">
        <f t="array" ref="AC52">IFERROR(
(MEDIAN((IF(DATOS_[[Sexo]:[Sexo]]=$B52,IF(DATOS_[[AGRUP. CLAS. PROF.]:[AGRUP. CLAS. PROF.]]=$B51,IF(DATOS_[[Check Periodo Ref.]:[Check Periodo Ref.]]="Dentro",IF(DATOS_[[Check Equiparado]:[Check Equiparado]]="Sí",IF(DATOS!AX$5="Sí",(1/DATOS_[[% anualiz]:[% anualiz]]),1)*IF(DATOS!AX$4="Sí",1/DATOS_[[% normaliz]:[% normaliz]],1)*(DATOS_[Conc.Sal.20])))))))),
0)</f>
        <v>0</v>
      </c>
      <c r="AD52" s="119">
        <f t="array" ref="AD52">IFERROR(
(MEDIAN((IF(DATOS_[[Sexo]:[Sexo]]=$B52,IF(DATOS_[[AGRUP. CLAS. PROF.]:[AGRUP. CLAS. PROF.]]=$B51,IF(DATOS_[[Check Periodo Ref.]:[Check Periodo Ref.]]="Dentro",IF(DATOS_[[Check Equiparado]:[Check Equiparado]]="Sí",IF(DATOS!AY$5="Sí",(1/DATOS_[[% anualiz]:[% anualiz]]),1)*IF(DATOS!AY$4="Sí",1/DATOS_[[% normaliz]:[% normaliz]],1)*(DATOS_[Conc.Sal.21])))))))),
0)</f>
        <v>0</v>
      </c>
      <c r="AE52" s="119">
        <f t="array" ref="AE52">IFERROR(
(MEDIAN((IF(DATOS_[[Sexo]:[Sexo]]=$B52,IF(DATOS_[[AGRUP. CLAS. PROF.]:[AGRUP. CLAS. PROF.]]=$B51,IF(DATOS_[[Check Periodo Ref.]:[Check Periodo Ref.]]="Dentro",IF(DATOS_[[Check Equiparado]:[Check Equiparado]]="Sí",IF(DATOS!AZ$5="Sí",(1/DATOS_[[% anualiz]:[% anualiz]]),1)*IF(DATOS!AZ$4="Sí",1/DATOS_[[% normaliz]:[% normaliz]],1)*(DATOS_[Conc.Sal.22])))))))),
0)</f>
        <v>0</v>
      </c>
      <c r="AF52" s="119">
        <f t="array" ref="AF52">IFERROR(
(MEDIAN((IF(DATOS_[[Sexo]:[Sexo]]=$B52,IF(DATOS_[[AGRUP. CLAS. PROF.]:[AGRUP. CLAS. PROF.]]=$B51,IF(DATOS_[[Check Periodo Ref.]:[Check Periodo Ref.]]="Dentro",IF(DATOS_[[Check Equiparado]:[Check Equiparado]]="Sí",IF(DATOS!BA$5="Sí",(1/DATOS_[[% anualiz]:[% anualiz]]),1)*IF(DATOS!BA$4="Sí",1/DATOS_[[% normaliz]:[% normaliz]],1)*(DATOS_[Conc.Sal.23])))))))),
0)</f>
        <v>0</v>
      </c>
      <c r="AG52" s="119">
        <f t="array" ref="AG52">IFERROR(
(MEDIAN((IF(DATOS_[[Sexo]:[Sexo]]=$B52,IF(DATOS_[[AGRUP. CLAS. PROF.]:[AGRUP. CLAS. PROF.]]=$B51,IF(DATOS_[[Check Periodo Ref.]:[Check Periodo Ref.]]="Dentro",IF(DATOS_[[Check Equiparado]:[Check Equiparado]]="Sí",IF(DATOS!BB$5="Sí",(1/DATOS_[[% anualiz]:[% anualiz]]),1)*IF(DATOS!BB$4="Sí",1/DATOS_[[% normaliz]:[% normaliz]],1)*(DATOS_[Conc.Sal.24])))))))),
0)</f>
        <v>0</v>
      </c>
      <c r="AH52" s="119">
        <f t="array" ref="AH52">IFERROR(
(MEDIAN((IF(DATOS_[[Sexo]:[Sexo]]=$B52,IF(DATOS_[[AGRUP. CLAS. PROF.]:[AGRUP. CLAS. PROF.]]=$B51,IF(DATOS_[[Check Periodo Ref.]:[Check Periodo Ref.]]="Dentro",IF(DATOS_[[Check Equiparado]:[Check Equiparado]]="Sí",IF(DATOS!BC$5="Sí",(1/DATOS_[[% anualiz]:[% anualiz]]),1)*IF(DATOS!BC$4="Sí",1/DATOS_[[% normaliz]:[% normaliz]],1)*(DATOS_[Conc.Sal.25])))))))),
0)</f>
        <v>0</v>
      </c>
      <c r="AI52" s="119">
        <f t="array" ref="AI52">IFERROR(
(MEDIAN((IF(DATOS_[[Sexo]:[Sexo]]=$B52,IF(DATOS_[[AGRUP. CLAS. PROF.]:[AGRUP. CLAS. PROF.]]=$B51,IF(DATOS_[[Check Periodo Ref.]:[Check Periodo Ref.]]="Dentro",IF(DATOS_[[Check Equiparado]:[Check Equiparado]]="Sí",IF(DATOS!BD$5="Sí",(1/DATOS_[[% anualiz]:[% anualiz]]),1)*IF(DATOS!BD$4="Sí",1/DATOS_[[% normaliz]:[% normaliz]],1)*(DATOS_[Conc.Sal.26])))))))),
0)</f>
        <v>0</v>
      </c>
      <c r="AJ52" s="119">
        <f t="array" ref="AJ52">IFERROR(
(MEDIAN((IF(DATOS_[[Sexo]:[Sexo]]=$B52,IF(DATOS_[[AGRUP. CLAS. PROF.]:[AGRUP. CLAS. PROF.]]=$B51,IF(DATOS_[[Check Periodo Ref.]:[Check Periodo Ref.]]="Dentro",IF(DATOS_[[Check Equiparado]:[Check Equiparado]]="Sí",IF(DATOS!BE$5="Sí",(1/DATOS_[[% anualiz]:[% anualiz]]),1)*IF(DATOS!BE$4="Sí",1/DATOS_[[% normaliz]:[% normaliz]],1)*(DATOS_[Conc.Sal.27])))))))),
0)</f>
        <v>0</v>
      </c>
      <c r="AK52" s="119">
        <f t="array" ref="AK52">IFERROR(
(MEDIAN((IF(DATOS_[[Sexo]:[Sexo]]=$B52,IF(DATOS_[[AGRUP. CLAS. PROF.]:[AGRUP. CLAS. PROF.]]=$B51,IF(DATOS_[[Check Periodo Ref.]:[Check Periodo Ref.]]="Dentro",IF(DATOS_[[Check Equiparado]:[Check Equiparado]]="Sí",IF(DATOS!BF$5="Sí",(1/DATOS_[[% anualiz]:[% anualiz]]),1)*IF(DATOS!BF$4="Sí",1/DATOS_[[% normaliz]:[% normaliz]],1)*(DATOS_[Conc.Sal.28])))))))),
0)</f>
        <v>0</v>
      </c>
      <c r="AL52" s="119">
        <f t="array" ref="AL52">IFERROR(
(MEDIAN((IF(DATOS_[[Sexo]:[Sexo]]=$B52,IF(DATOS_[[AGRUP. CLAS. PROF.]:[AGRUP. CLAS. PROF.]]=$B51,IF(DATOS_[[Check Periodo Ref.]:[Check Periodo Ref.]]="Dentro",IF(DATOS_[[Check Equiparado]:[Check Equiparado]]="Sí",IF(DATOS!BG$5="Sí",(1/DATOS_[[% anualiz]:[% anualiz]]),1)*IF(DATOS!BG$4="Sí",1/DATOS_[[% normaliz]:[% normaliz]],1)*(DATOS_[Conc.Sal.29])))))))),
0)</f>
        <v>0</v>
      </c>
      <c r="AM52" s="119">
        <f t="array" ref="AM52">IFERROR(
(MEDIAN((IF(DATOS_[[Sexo]:[Sexo]]=$B52,IF(DATOS_[[AGRUP. CLAS. PROF.]:[AGRUP. CLAS. PROF.]]=$B51,IF(DATOS_[[Check Periodo Ref.]:[Check Periodo Ref.]]="Dentro",IF(DATOS_[[Check Equiparado]:[Check Equiparado]]="Sí",IF(DATOS!BH$5="Sí",(1/DATOS_[[% anualiz]:[% anualiz]]),1)*IF(DATOS!BH$4="Sí",1/DATOS_[[% normaliz]:[% normaliz]],1)*(DATOS_[Conc.Sal.30])))))))),
0)</f>
        <v>0</v>
      </c>
      <c r="AN52" s="120">
        <f t="array" ref="AN52">IFERROR(
MEDIAN(IF(DATOS_[Sexo]=$B52,IF(DATOS_[[AGRUP. CLAS. PROF.]:[AGRUP. CLAS. PROF.]]=$B51,IF(DATOS_[Check Equiparado]="Sí",IF(DATOS_[Check Periodo Ref.]="Dentro",DATOS_[Tot COMPL.SAL Eq],FALSE))))),
0)</f>
        <v>0</v>
      </c>
      <c r="AO52" s="121">
        <f t="array" ref="AO52">IFERROR(
MEDIAN(IF(DATOS_[Sexo]=$B52,IF(DATOS_[[AGRUP. CLAS. PROF.]:[AGRUP. CLAS. PROF.]]=$B51,IF(DATOS_[Check Equiparado]="Sí",IF(DATOS_[Check Periodo Ref.]="Dentro",DATOS_[TOTAL SALARIO Eq],FALSE))))),
0)</f>
        <v>0</v>
      </c>
      <c r="AP52" s="122">
        <f t="array" ref="AP52">IFERROR(
(MEDIAN((IF(DATOS_[[Sexo]:[Sexo]]=$B52,IF(DATOS_[[AGRUP. CLAS. PROF.]:[AGRUP. CLAS. PROF.]]=$B51,IF(DATOS_[[Check Periodo Ref.]:[Check Periodo Ref.]]="Dentro",IF(DATOS_[[Check Equiparado]:[Check Equiparado]]="Sí",IF(DATOS!BI$5="Sí",(1/DATOS_[[% anualiz]:[% anualiz]]),1)*IF(DATOS!BI$4="Sí",1/DATOS_[[% normaliz]:[% normaliz]],1)*(DATOS_[C.Extra.01])))))))),
0)</f>
        <v>0</v>
      </c>
      <c r="AQ52" s="122">
        <f t="array" ref="AQ52">IFERROR(
(MEDIAN((IF(DATOS_[[Sexo]:[Sexo]]=$B52,IF(DATOS_[[AGRUP. CLAS. PROF.]:[AGRUP. CLAS. PROF.]]=$B51,IF(DATOS_[[Check Periodo Ref.]:[Check Periodo Ref.]]="Dentro",IF(DATOS_[[Check Equiparado]:[Check Equiparado]]="Sí",IF(DATOS!BJ$5="Sí",(1/DATOS_[[% anualiz]:[% anualiz]]),1)*IF(DATOS!BJ$4="Sí",1/DATOS_[[% normaliz]:[% normaliz]],1)*(DATOS_[C.Extra.02])))))))),
0)</f>
        <v>0</v>
      </c>
      <c r="AR52" s="122">
        <f t="array" ref="AR52">IFERROR(
(MEDIAN((IF(DATOS_[[Sexo]:[Sexo]]=$B52,IF(DATOS_[[AGRUP. CLAS. PROF.]:[AGRUP. CLAS. PROF.]]=$B51,IF(DATOS_[[Check Periodo Ref.]:[Check Periodo Ref.]]="Dentro",IF(DATOS_[[Check Equiparado]:[Check Equiparado]]="Sí",IF(DATOS!BK$5="Sí",(1/DATOS_[[% anualiz]:[% anualiz]]),1)*IF(DATOS!BK$4="Sí",1/DATOS_[[% normaliz]:[% normaliz]],1)*(DATOS_[C.Extra.03])))))))),
0)</f>
        <v>0</v>
      </c>
      <c r="AS52" s="122">
        <f t="array" ref="AS52">IFERROR(
(MEDIAN((IF(DATOS_[[Sexo]:[Sexo]]=$B52,IF(DATOS_[[AGRUP. CLAS. PROF.]:[AGRUP. CLAS. PROF.]]=$B51,IF(DATOS_[[Check Periodo Ref.]:[Check Periodo Ref.]]="Dentro",IF(DATOS_[[Check Equiparado]:[Check Equiparado]]="Sí",IF(DATOS!BL$5="Sí",(1/DATOS_[[% anualiz]:[% anualiz]]),1)*IF(DATOS!BL$4="Sí",1/DATOS_[[% normaliz]:[% normaliz]],1)*(DATOS_[C.Extra.04])))))))),
0)</f>
        <v>0</v>
      </c>
      <c r="AT52" s="122">
        <f t="array" ref="AT52">IFERROR(
(MEDIAN((IF(DATOS_[[Sexo]:[Sexo]]=$B52,IF(DATOS_[[AGRUP. CLAS. PROF.]:[AGRUP. CLAS. PROF.]]=$B51,IF(DATOS_[[Check Periodo Ref.]:[Check Periodo Ref.]]="Dentro",IF(DATOS_[[Check Equiparado]:[Check Equiparado]]="Sí",IF(DATOS!BM$5="Sí",(1/DATOS_[[% anualiz]:[% anualiz]]),1)*IF(DATOS!BM$4="Sí",1/DATOS_[[% normaliz]:[% normaliz]],1)*(DATOS_[C.Extra.05])))))))),
0)</f>
        <v>0</v>
      </c>
      <c r="AU52" s="123">
        <f t="array" ref="AU52">IFERROR(
MEDIAN(IF(DATOS_[Sexo]=$B52,IF(DATOS_[[AGRUP. CLAS. PROF.]:[AGRUP. CLAS. PROF.]]=$B51,IF(DATOS_[Check Equiparado]="Sí",IF(DATOS_[Check Periodo Ref.]="Dentro",DATOS_[Tot Extrasalarial Eq],FALSE))))),
0)</f>
        <v>0</v>
      </c>
      <c r="AV52" s="124">
        <f t="array" ref="AV52">IFERROR(
MEDIAN(IF(DATOS_[Sexo]=$B52,IF(DATOS_[[AGRUP. CLAS. PROF.]:[AGRUP. CLAS. PROF.]]=$B51,IF(DATOS_[Check Equiparado]="Sí",IF(DATOS_[Check Periodo Ref.]="Dentro",DATOS_[TOTAL Retrib Eq],FALSE))))),
0)</f>
        <v>0</v>
      </c>
    </row>
    <row r="53" spans="1:48" x14ac:dyDescent="0.3">
      <c r="A53" s="48" t="str">
        <f t="shared" ref="A53" si="54">+A52</f>
        <v>[ocultar]</v>
      </c>
      <c r="B53" s="94" t="s">
        <v>163</v>
      </c>
      <c r="C53" s="40">
        <f t="array" ref="C53">SUM(IF($B53=DATOS_[Sexo],
IF($B51=DATOS_[AGRUP. CLAS. PROF.],
IF("Dentro"=DATOS_[Check Periodo Ref.],
1/(COUNTIFS(DATOS_[Sexo],$B53,DATOS_[AGRUP. CLAS. PROF.],$B51,DATOS_[Check Periodo Ref.],"Dentro",DATOS_[id],DATOS_[id]))))))</f>
        <v>0</v>
      </c>
      <c r="D53" s="41">
        <f>COUNTIFS(DATOS_[AGRUP. CLAS. PROF.],$B51,DATOS_[Sexo],$B53,DATOS_[Check Periodo Ref.],"Dentro")</f>
        <v>0</v>
      </c>
      <c r="E53" s="41">
        <f>COUNTIFS(DATOS_[AGRUP. CLAS. PROF.],$B51,DATOS_[Sexo],$B53,DATOS_[Check Periodo Ref.],"Dentro",DATOS_[Check Nº SC Norm],"Sí")</f>
        <v>0</v>
      </c>
      <c r="F53" s="41">
        <f>COUNTIFS(DATOS_[AGRUP. CLAS. PROF.],$B51,DATOS_[Sexo],$B53,DATOS_[Check Periodo Ref.],"Dentro",DATOS_[Check Nº SC Anualiz],"Sí")</f>
        <v>0</v>
      </c>
      <c r="G53" s="41">
        <f>COUNTIFS(DATOS_[AGRUP. CLAS. PROF.],$B51,DATOS_[Sexo],$B53,DATOS_[Check Periodo Ref.],"Dentro",DATOS_[Check Nº SC Norm y Anualiz],"Sí")</f>
        <v>0</v>
      </c>
      <c r="H53" s="41">
        <f>COUNTIFS(DATOS_[AGRUP. CLAS. PROF.],$B51,DATOS_[Sexo],$B53,DATOS_[Check Periodo Ref.],"Dentro",DATOS_[Check Equiparación],"Sí")</f>
        <v>0</v>
      </c>
      <c r="I53" s="118" cm="1">
        <f t="array" ref="I53">IFERROR(
MEDIAN(IF(DATOS_[Sexo]=$B53,IF(DATOS_[[AGRUP. CLAS. PROF.]:[AGRUP. CLAS. PROF.]]=$B51,IF(DATOS_[Check Equiparado]="Sí",IF(DATOS_[Check Periodo Ref.]="Dentro",DATOS_[SALARIO BASE Eq],FALSE))))),
0)</f>
        <v>0</v>
      </c>
      <c r="J53" s="119">
        <f t="array" ref="J53">IFERROR(
(MEDIAN((IF(DATOS_[[Sexo]:[Sexo]]=$B53,IF(DATOS_[[AGRUP. CLAS. PROF.]:[AGRUP. CLAS. PROF.]]=$B51,IF(DATOS_[[Check Periodo Ref.]:[Check Periodo Ref.]]="Dentro",IF(DATOS_[[Check Equiparado]:[Check Equiparado]]="Sí",IF(DATOS!AE$5="Sí",(1/DATOS_[[% anualiz]:[% anualiz]]),1)*IF(DATOS!AE$4="Sí",1/DATOS_[[% normaliz]:[% normaliz]],1)*(DATOS_[Conc.Sal.01])))))))),
0)</f>
        <v>0</v>
      </c>
      <c r="K53" s="119">
        <f t="array" ref="K53">IFERROR(
(MEDIAN((IF(DATOS_[[Sexo]:[Sexo]]=$B53,IF(DATOS_[[AGRUP. CLAS. PROF.]:[AGRUP. CLAS. PROF.]]=$B51,IF(DATOS_[[Check Periodo Ref.]:[Check Periodo Ref.]]="Dentro",IF(DATOS_[[Check Equiparado]:[Check Equiparado]]="Sí",IF(DATOS!AF$5="Sí",(1/DATOS_[[% anualiz]:[% anualiz]]),1)*IF(DATOS!AF$4="Sí",1/DATOS_[[% normaliz]:[% normaliz]],1)*(DATOS_[Conc.Sal.02])))))))),
0)</f>
        <v>0</v>
      </c>
      <c r="L53" s="119">
        <f t="array" ref="L53">IFERROR(
(MEDIAN((IF(DATOS_[[Sexo]:[Sexo]]=$B53,IF(DATOS_[[AGRUP. CLAS. PROF.]:[AGRUP. CLAS. PROF.]]=$B51,IF(DATOS_[[Check Periodo Ref.]:[Check Periodo Ref.]]="Dentro",IF(DATOS_[[Check Equiparado]:[Check Equiparado]]="Sí",IF(DATOS!AG$5="Sí",(1/DATOS_[[% anualiz]:[% anualiz]]),1)*IF(DATOS!AG$4="Sí",1/DATOS_[[% normaliz]:[% normaliz]],1)*(DATOS_[Conc.Sal.03])))))))),
0)</f>
        <v>0</v>
      </c>
      <c r="M53" s="119">
        <f t="array" ref="M53">IFERROR(
(MEDIAN((IF(DATOS_[[Sexo]:[Sexo]]=$B53,IF(DATOS_[[AGRUP. CLAS. PROF.]:[AGRUP. CLAS. PROF.]]=$B51,IF(DATOS_[[Check Periodo Ref.]:[Check Periodo Ref.]]="Dentro",IF(DATOS_[[Check Equiparado]:[Check Equiparado]]="Sí",IF(DATOS!AH$5="Sí",(1/DATOS_[[% anualiz]:[% anualiz]]),1)*IF(DATOS!AH$4="Sí",1/DATOS_[[% normaliz]:[% normaliz]],1)*(DATOS_[Conc.Sal.04])))))))),
0)</f>
        <v>0</v>
      </c>
      <c r="N53" s="119">
        <f t="array" ref="N53">IFERROR(
(MEDIAN((IF(DATOS_[[Sexo]:[Sexo]]=$B53,IF(DATOS_[[AGRUP. CLAS. PROF.]:[AGRUP. CLAS. PROF.]]=$B51,IF(DATOS_[[Check Periodo Ref.]:[Check Periodo Ref.]]="Dentro",IF(DATOS_[[Check Equiparado]:[Check Equiparado]]="Sí",IF(DATOS!AI$5="Sí",(1/DATOS_[[% anualiz]:[% anualiz]]),1)*IF(DATOS!AI$4="Sí",1/DATOS_[[% normaliz]:[% normaliz]],1)*(DATOS_[Conc.Sal.05])))))))),
0)</f>
        <v>0</v>
      </c>
      <c r="O53" s="119">
        <f t="array" ref="O53">IFERROR(
(MEDIAN((IF(DATOS_[[Sexo]:[Sexo]]=$B53,IF(DATOS_[[AGRUP. CLAS. PROF.]:[AGRUP. CLAS. PROF.]]=$B51,IF(DATOS_[[Check Periodo Ref.]:[Check Periodo Ref.]]="Dentro",IF(DATOS_[[Check Equiparado]:[Check Equiparado]]="Sí",IF(DATOS!AJ$5="Sí",(1/DATOS_[[% anualiz]:[% anualiz]]),1)*IF(DATOS!AJ$4="Sí",1/DATOS_[[% normaliz]:[% normaliz]],1)*(DATOS_[Conc.Sal.06])))))))),
0)</f>
        <v>0</v>
      </c>
      <c r="P53" s="119">
        <f t="array" ref="P53">IFERROR(
(MEDIAN((IF(DATOS_[[Sexo]:[Sexo]]=$B53,IF(DATOS_[[AGRUP. CLAS. PROF.]:[AGRUP. CLAS. PROF.]]=$B51,IF(DATOS_[[Check Periodo Ref.]:[Check Periodo Ref.]]="Dentro",IF(DATOS_[[Check Equiparado]:[Check Equiparado]]="Sí",IF(DATOS!AK$5="Sí",(1/DATOS_[[% anualiz]:[% anualiz]]),1)*IF(DATOS!AK$4="Sí",1/DATOS_[[% normaliz]:[% normaliz]],1)*(DATOS_[Conc.Sal.07])))))))),
0)</f>
        <v>0</v>
      </c>
      <c r="Q53" s="119">
        <f t="array" ref="Q53">IFERROR(
(MEDIAN((IF(DATOS_[[Sexo]:[Sexo]]=$B53,IF(DATOS_[[AGRUP. CLAS. PROF.]:[AGRUP. CLAS. PROF.]]=$B51,IF(DATOS_[[Check Periodo Ref.]:[Check Periodo Ref.]]="Dentro",IF(DATOS_[[Check Equiparado]:[Check Equiparado]]="Sí",IF(DATOS!AL$5="Sí",(1/DATOS_[[% anualiz]:[% anualiz]]),1)*IF(DATOS!AL$4="Sí",1/DATOS_[[% normaliz]:[% normaliz]],1)*(DATOS_[Conc.Sal.08])))))))),
0)</f>
        <v>0</v>
      </c>
      <c r="R53" s="119">
        <f t="array" ref="R53">IFERROR(
(MEDIAN((IF(DATOS_[[Sexo]:[Sexo]]=$B53,IF(DATOS_[[AGRUP. CLAS. PROF.]:[AGRUP. CLAS. PROF.]]=$B51,IF(DATOS_[[Check Periodo Ref.]:[Check Periodo Ref.]]="Dentro",IF(DATOS_[[Check Equiparado]:[Check Equiparado]]="Sí",IF(DATOS!AM$5="Sí",(1/DATOS_[[% anualiz]:[% anualiz]]),1)*IF(DATOS!AM$4="Sí",1/DATOS_[[% normaliz]:[% normaliz]],1)*(DATOS_[Conc.Sal.09])))))))),
0)</f>
        <v>0</v>
      </c>
      <c r="S53" s="119">
        <f t="array" ref="S53">IFERROR(
(MEDIAN((IF(DATOS_[[Sexo]:[Sexo]]=$B53,IF(DATOS_[[AGRUP. CLAS. PROF.]:[AGRUP. CLAS. PROF.]]=$B51,IF(DATOS_[[Check Periodo Ref.]:[Check Periodo Ref.]]="Dentro",IF(DATOS_[[Check Equiparado]:[Check Equiparado]]="Sí",IF(DATOS!AN$5="Sí",(1/DATOS_[[% anualiz]:[% anualiz]]),1)*IF(DATOS!AN$4="Sí",1/DATOS_[[% normaliz]:[% normaliz]],1)*(DATOS_[Conc.Sal.10])))))))),
0)</f>
        <v>0</v>
      </c>
      <c r="T53" s="119">
        <f t="array" ref="T53">IFERROR(
(MEDIAN((IF(DATOS_[[Sexo]:[Sexo]]=$B53,IF(DATOS_[[AGRUP. CLAS. PROF.]:[AGRUP. CLAS. PROF.]]=$B51,IF(DATOS_[[Check Periodo Ref.]:[Check Periodo Ref.]]="Dentro",IF(DATOS_[[Check Equiparado]:[Check Equiparado]]="Sí",IF(DATOS!AO$5="Sí",(1/DATOS_[[% anualiz]:[% anualiz]]),1)*IF(DATOS!AO$4="Sí",1/DATOS_[[% normaliz]:[% normaliz]],1)*(DATOS_[Conc.Sal.11])))))))),
0)</f>
        <v>0</v>
      </c>
      <c r="U53" s="119">
        <f t="array" ref="U53">IFERROR(
(MEDIAN((IF(DATOS_[[Sexo]:[Sexo]]=$B53,IF(DATOS_[[AGRUP. CLAS. PROF.]:[AGRUP. CLAS. PROF.]]=$B51,IF(DATOS_[[Check Periodo Ref.]:[Check Periodo Ref.]]="Dentro",IF(DATOS_[[Check Equiparado]:[Check Equiparado]]="Sí",IF(DATOS!AP$5="Sí",(1/DATOS_[[% anualiz]:[% anualiz]]),1)*IF(DATOS!AP$4="Sí",1/DATOS_[[% normaliz]:[% normaliz]],1)*(DATOS_[Conc.Sal.12])))))))),
0)</f>
        <v>0</v>
      </c>
      <c r="V53" s="119">
        <f t="array" ref="V53">IFERROR(
(MEDIAN((IF(DATOS_[[Sexo]:[Sexo]]=$B53,IF(DATOS_[[AGRUP. CLAS. PROF.]:[AGRUP. CLAS. PROF.]]=$B51,IF(DATOS_[[Check Periodo Ref.]:[Check Periodo Ref.]]="Dentro",IF(DATOS_[[Check Equiparado]:[Check Equiparado]]="Sí",IF(DATOS!AQ$5="Sí",(1/DATOS_[[% anualiz]:[% anualiz]]),1)*IF(DATOS!AQ$4="Sí",1/DATOS_[[% normaliz]:[% normaliz]],1)*(DATOS_[Conc.Sal.13])))))))),
0)</f>
        <v>0</v>
      </c>
      <c r="W53" s="119">
        <f t="array" ref="W53">IFERROR(
(MEDIAN((IF(DATOS_[[Sexo]:[Sexo]]=$B53,IF(DATOS_[[AGRUP. CLAS. PROF.]:[AGRUP. CLAS. PROF.]]=$B51,IF(DATOS_[[Check Periodo Ref.]:[Check Periodo Ref.]]="Dentro",IF(DATOS_[[Check Equiparado]:[Check Equiparado]]="Sí",IF(DATOS!AR$5="Sí",(1/DATOS_[[% anualiz]:[% anualiz]]),1)*IF(DATOS!AR$4="Sí",1/DATOS_[[% normaliz]:[% normaliz]],1)*(DATOS_[Conc.Sal.14])))))))),
0)</f>
        <v>0</v>
      </c>
      <c r="X53" s="119">
        <f t="array" ref="X53">IFERROR(
(MEDIAN((IF(DATOS_[[Sexo]:[Sexo]]=$B53,IF(DATOS_[[AGRUP. CLAS. PROF.]:[AGRUP. CLAS. PROF.]]=$B51,IF(DATOS_[[Check Periodo Ref.]:[Check Periodo Ref.]]="Dentro",IF(DATOS_[[Check Equiparado]:[Check Equiparado]]="Sí",IF(DATOS!AS$5="Sí",(1/DATOS_[[% anualiz]:[% anualiz]]),1)*IF(DATOS!AS$4="Sí",1/DATOS_[[% normaliz]:[% normaliz]],1)*(DATOS_[Conc.Sal.15])))))))),
0)</f>
        <v>0</v>
      </c>
      <c r="Y53" s="119">
        <f t="array" ref="Y53">IFERROR(
(MEDIAN((IF(DATOS_[[Sexo]:[Sexo]]=$B53,IF(DATOS_[[AGRUP. CLAS. PROF.]:[AGRUP. CLAS. PROF.]]=$B51,IF(DATOS_[[Check Periodo Ref.]:[Check Periodo Ref.]]="Dentro",IF(DATOS_[[Check Equiparado]:[Check Equiparado]]="Sí",IF(DATOS!AT$5="Sí",(1/DATOS_[[% anualiz]:[% anualiz]]),1)*IF(DATOS!AT$4="Sí",1/DATOS_[[% normaliz]:[% normaliz]],1)*(DATOS_[Conc.Sal.16])))))))),
0)</f>
        <v>0</v>
      </c>
      <c r="Z53" s="119">
        <f t="array" ref="Z53">IFERROR(
(MEDIAN((IF(DATOS_[[Sexo]:[Sexo]]=$B53,IF(DATOS_[[AGRUP. CLAS. PROF.]:[AGRUP. CLAS. PROF.]]=$B51,IF(DATOS_[[Check Periodo Ref.]:[Check Periodo Ref.]]="Dentro",IF(DATOS_[[Check Equiparado]:[Check Equiparado]]="Sí",IF(DATOS!AU$5="Sí",(1/DATOS_[[% anualiz]:[% anualiz]]),1)*IF(DATOS!AU$4="Sí",1/DATOS_[[% normaliz]:[% normaliz]],1)*(DATOS_[Conc.Sal.17])))))))),
0)</f>
        <v>0</v>
      </c>
      <c r="AA53" s="119">
        <f t="array" ref="AA53">IFERROR(
(MEDIAN((IF(DATOS_[[Sexo]:[Sexo]]=$B53,IF(DATOS_[[AGRUP. CLAS. PROF.]:[AGRUP. CLAS. PROF.]]=$B51,IF(DATOS_[[Check Periodo Ref.]:[Check Periodo Ref.]]="Dentro",IF(DATOS_[[Check Equiparado]:[Check Equiparado]]="Sí",IF(DATOS!AV$5="Sí",(1/DATOS_[[% anualiz]:[% anualiz]]),1)*IF(DATOS!AV$4="Sí",1/DATOS_[[% normaliz]:[% normaliz]],1)*(DATOS_[Conc.Sal.18])))))))),
0)</f>
        <v>0</v>
      </c>
      <c r="AB53" s="119">
        <f t="array" ref="AB53">IFERROR(
(MEDIAN((IF(DATOS_[[Sexo]:[Sexo]]=$B53,IF(DATOS_[[AGRUP. CLAS. PROF.]:[AGRUP. CLAS. PROF.]]=$B51,IF(DATOS_[[Check Periodo Ref.]:[Check Periodo Ref.]]="Dentro",IF(DATOS_[[Check Equiparado]:[Check Equiparado]]="Sí",IF(DATOS!AW$5="Sí",(1/DATOS_[[% anualiz]:[% anualiz]]),1)*IF(DATOS!AW$4="Sí",1/DATOS_[[% normaliz]:[% normaliz]],1)*(DATOS_[Conc.Sal.19])))))))),
0)</f>
        <v>0</v>
      </c>
      <c r="AC53" s="119">
        <f t="array" ref="AC53">IFERROR(
(MEDIAN((IF(DATOS_[[Sexo]:[Sexo]]=$B53,IF(DATOS_[[AGRUP. CLAS. PROF.]:[AGRUP. CLAS. PROF.]]=$B51,IF(DATOS_[[Check Periodo Ref.]:[Check Periodo Ref.]]="Dentro",IF(DATOS_[[Check Equiparado]:[Check Equiparado]]="Sí",IF(DATOS!AX$5="Sí",(1/DATOS_[[% anualiz]:[% anualiz]]),1)*IF(DATOS!AX$4="Sí",1/DATOS_[[% normaliz]:[% normaliz]],1)*(DATOS_[Conc.Sal.20])))))))),
0)</f>
        <v>0</v>
      </c>
      <c r="AD53" s="119">
        <f t="array" ref="AD53">IFERROR(
(MEDIAN((IF(DATOS_[[Sexo]:[Sexo]]=$B53,IF(DATOS_[[AGRUP. CLAS. PROF.]:[AGRUP. CLAS. PROF.]]=$B51,IF(DATOS_[[Check Periodo Ref.]:[Check Periodo Ref.]]="Dentro",IF(DATOS_[[Check Equiparado]:[Check Equiparado]]="Sí",IF(DATOS!AY$5="Sí",(1/DATOS_[[% anualiz]:[% anualiz]]),1)*IF(DATOS!AY$4="Sí",1/DATOS_[[% normaliz]:[% normaliz]],1)*(DATOS_[Conc.Sal.21])))))))),
0)</f>
        <v>0</v>
      </c>
      <c r="AE53" s="119">
        <f t="array" ref="AE53">IFERROR(
(MEDIAN((IF(DATOS_[[Sexo]:[Sexo]]=$B53,IF(DATOS_[[AGRUP. CLAS. PROF.]:[AGRUP. CLAS. PROF.]]=$B51,IF(DATOS_[[Check Periodo Ref.]:[Check Periodo Ref.]]="Dentro",IF(DATOS_[[Check Equiparado]:[Check Equiparado]]="Sí",IF(DATOS!AZ$5="Sí",(1/DATOS_[[% anualiz]:[% anualiz]]),1)*IF(DATOS!AZ$4="Sí",1/DATOS_[[% normaliz]:[% normaliz]],1)*(DATOS_[Conc.Sal.22])))))))),
0)</f>
        <v>0</v>
      </c>
      <c r="AF53" s="119">
        <f t="array" ref="AF53">IFERROR(
(MEDIAN((IF(DATOS_[[Sexo]:[Sexo]]=$B53,IF(DATOS_[[AGRUP. CLAS. PROF.]:[AGRUP. CLAS. PROF.]]=$B51,IF(DATOS_[[Check Periodo Ref.]:[Check Periodo Ref.]]="Dentro",IF(DATOS_[[Check Equiparado]:[Check Equiparado]]="Sí",IF(DATOS!BA$5="Sí",(1/DATOS_[[% anualiz]:[% anualiz]]),1)*IF(DATOS!BA$4="Sí",1/DATOS_[[% normaliz]:[% normaliz]],1)*(DATOS_[Conc.Sal.23])))))))),
0)</f>
        <v>0</v>
      </c>
      <c r="AG53" s="119">
        <f t="array" ref="AG53">IFERROR(
(MEDIAN((IF(DATOS_[[Sexo]:[Sexo]]=$B53,IF(DATOS_[[AGRUP. CLAS. PROF.]:[AGRUP. CLAS. PROF.]]=$B51,IF(DATOS_[[Check Periodo Ref.]:[Check Periodo Ref.]]="Dentro",IF(DATOS_[[Check Equiparado]:[Check Equiparado]]="Sí",IF(DATOS!BB$5="Sí",(1/DATOS_[[% anualiz]:[% anualiz]]),1)*IF(DATOS!BB$4="Sí",1/DATOS_[[% normaliz]:[% normaliz]],1)*(DATOS_[Conc.Sal.24])))))))),
0)</f>
        <v>0</v>
      </c>
      <c r="AH53" s="119">
        <f t="array" ref="AH53">IFERROR(
(MEDIAN((IF(DATOS_[[Sexo]:[Sexo]]=$B53,IF(DATOS_[[AGRUP. CLAS. PROF.]:[AGRUP. CLAS. PROF.]]=$B51,IF(DATOS_[[Check Periodo Ref.]:[Check Periodo Ref.]]="Dentro",IF(DATOS_[[Check Equiparado]:[Check Equiparado]]="Sí",IF(DATOS!BC$5="Sí",(1/DATOS_[[% anualiz]:[% anualiz]]),1)*IF(DATOS!BC$4="Sí",1/DATOS_[[% normaliz]:[% normaliz]],1)*(DATOS_[Conc.Sal.25])))))))),
0)</f>
        <v>0</v>
      </c>
      <c r="AI53" s="119">
        <f t="array" ref="AI53">IFERROR(
(MEDIAN((IF(DATOS_[[Sexo]:[Sexo]]=$B53,IF(DATOS_[[AGRUP. CLAS. PROF.]:[AGRUP. CLAS. PROF.]]=$B51,IF(DATOS_[[Check Periodo Ref.]:[Check Periodo Ref.]]="Dentro",IF(DATOS_[[Check Equiparado]:[Check Equiparado]]="Sí",IF(DATOS!BD$5="Sí",(1/DATOS_[[% anualiz]:[% anualiz]]),1)*IF(DATOS!BD$4="Sí",1/DATOS_[[% normaliz]:[% normaliz]],1)*(DATOS_[Conc.Sal.26])))))))),
0)</f>
        <v>0</v>
      </c>
      <c r="AJ53" s="119">
        <f t="array" ref="AJ53">IFERROR(
(MEDIAN((IF(DATOS_[[Sexo]:[Sexo]]=$B53,IF(DATOS_[[AGRUP. CLAS. PROF.]:[AGRUP. CLAS. PROF.]]=$B51,IF(DATOS_[[Check Periodo Ref.]:[Check Periodo Ref.]]="Dentro",IF(DATOS_[[Check Equiparado]:[Check Equiparado]]="Sí",IF(DATOS!BE$5="Sí",(1/DATOS_[[% anualiz]:[% anualiz]]),1)*IF(DATOS!BE$4="Sí",1/DATOS_[[% normaliz]:[% normaliz]],1)*(DATOS_[Conc.Sal.27])))))))),
0)</f>
        <v>0</v>
      </c>
      <c r="AK53" s="119">
        <f t="array" ref="AK53">IFERROR(
(MEDIAN((IF(DATOS_[[Sexo]:[Sexo]]=$B53,IF(DATOS_[[AGRUP. CLAS. PROF.]:[AGRUP. CLAS. PROF.]]=$B51,IF(DATOS_[[Check Periodo Ref.]:[Check Periodo Ref.]]="Dentro",IF(DATOS_[[Check Equiparado]:[Check Equiparado]]="Sí",IF(DATOS!BF$5="Sí",(1/DATOS_[[% anualiz]:[% anualiz]]),1)*IF(DATOS!BF$4="Sí",1/DATOS_[[% normaliz]:[% normaliz]],1)*(DATOS_[Conc.Sal.28])))))))),
0)</f>
        <v>0</v>
      </c>
      <c r="AL53" s="119">
        <f t="array" ref="AL53">IFERROR(
(MEDIAN((IF(DATOS_[[Sexo]:[Sexo]]=$B53,IF(DATOS_[[AGRUP. CLAS. PROF.]:[AGRUP. CLAS. PROF.]]=$B51,IF(DATOS_[[Check Periodo Ref.]:[Check Periodo Ref.]]="Dentro",IF(DATOS_[[Check Equiparado]:[Check Equiparado]]="Sí",IF(DATOS!BG$5="Sí",(1/DATOS_[[% anualiz]:[% anualiz]]),1)*IF(DATOS!BG$4="Sí",1/DATOS_[[% normaliz]:[% normaliz]],1)*(DATOS_[Conc.Sal.29])))))))),
0)</f>
        <v>0</v>
      </c>
      <c r="AM53" s="119">
        <f t="array" ref="AM53">IFERROR(
(MEDIAN((IF(DATOS_[[Sexo]:[Sexo]]=$B53,IF(DATOS_[[AGRUP. CLAS. PROF.]:[AGRUP. CLAS. PROF.]]=$B51,IF(DATOS_[[Check Periodo Ref.]:[Check Periodo Ref.]]="Dentro",IF(DATOS_[[Check Equiparado]:[Check Equiparado]]="Sí",IF(DATOS!BH$5="Sí",(1/DATOS_[[% anualiz]:[% anualiz]]),1)*IF(DATOS!BH$4="Sí",1/DATOS_[[% normaliz]:[% normaliz]],1)*(DATOS_[Conc.Sal.30])))))))),
0)</f>
        <v>0</v>
      </c>
      <c r="AN53" s="120">
        <f t="array" ref="AN53">IFERROR(
MEDIAN(IF(DATOS_[Sexo]=$B53,IF(DATOS_[[AGRUP. CLAS. PROF.]:[AGRUP. CLAS. PROF.]]=$B51,IF(DATOS_[Check Equiparado]="Sí",IF(DATOS_[Check Periodo Ref.]="Dentro",DATOS_[Tot COMPL.SAL Eq],FALSE))))),
0)</f>
        <v>0</v>
      </c>
      <c r="AO53" s="121">
        <f t="array" ref="AO53">IFERROR(
MEDIAN(IF(DATOS_[Sexo]=$B53,IF(DATOS_[[AGRUP. CLAS. PROF.]:[AGRUP. CLAS. PROF.]]=$B51,IF(DATOS_[Check Equiparado]="Sí",IF(DATOS_[Check Periodo Ref.]="Dentro",DATOS_[TOTAL SALARIO Eq],FALSE))))),
0)</f>
        <v>0</v>
      </c>
      <c r="AP53" s="122">
        <f t="array" ref="AP53">IFERROR(
(MEDIAN((IF(DATOS_[[Sexo]:[Sexo]]=$B53,IF(DATOS_[[AGRUP. CLAS. PROF.]:[AGRUP. CLAS. PROF.]]=$B51,IF(DATOS_[[Check Periodo Ref.]:[Check Periodo Ref.]]="Dentro",IF(DATOS_[[Check Equiparado]:[Check Equiparado]]="Sí",IF(DATOS!BI$5="Sí",(1/DATOS_[[% anualiz]:[% anualiz]]),1)*IF(DATOS!BI$4="Sí",1/DATOS_[[% normaliz]:[% normaliz]],1)*(DATOS_[C.Extra.01])))))))),
0)</f>
        <v>0</v>
      </c>
      <c r="AQ53" s="122">
        <f t="array" ref="AQ53">IFERROR(
(MEDIAN((IF(DATOS_[[Sexo]:[Sexo]]=$B53,IF(DATOS_[[AGRUP. CLAS. PROF.]:[AGRUP. CLAS. PROF.]]=$B51,IF(DATOS_[[Check Periodo Ref.]:[Check Periodo Ref.]]="Dentro",IF(DATOS_[[Check Equiparado]:[Check Equiparado]]="Sí",IF(DATOS!BJ$5="Sí",(1/DATOS_[[% anualiz]:[% anualiz]]),1)*IF(DATOS!BJ$4="Sí",1/DATOS_[[% normaliz]:[% normaliz]],1)*(DATOS_[C.Extra.02])))))))),
0)</f>
        <v>0</v>
      </c>
      <c r="AR53" s="122">
        <f t="array" ref="AR53">IFERROR(
(MEDIAN((IF(DATOS_[[Sexo]:[Sexo]]=$B53,IF(DATOS_[[AGRUP. CLAS. PROF.]:[AGRUP. CLAS. PROF.]]=$B51,IF(DATOS_[[Check Periodo Ref.]:[Check Periodo Ref.]]="Dentro",IF(DATOS_[[Check Equiparado]:[Check Equiparado]]="Sí",IF(DATOS!BK$5="Sí",(1/DATOS_[[% anualiz]:[% anualiz]]),1)*IF(DATOS!BK$4="Sí",1/DATOS_[[% normaliz]:[% normaliz]],1)*(DATOS_[C.Extra.03])))))))),
0)</f>
        <v>0</v>
      </c>
      <c r="AS53" s="122">
        <f t="array" ref="AS53">IFERROR(
(MEDIAN((IF(DATOS_[[Sexo]:[Sexo]]=$B53,IF(DATOS_[[AGRUP. CLAS. PROF.]:[AGRUP. CLAS. PROF.]]=$B51,IF(DATOS_[[Check Periodo Ref.]:[Check Periodo Ref.]]="Dentro",IF(DATOS_[[Check Equiparado]:[Check Equiparado]]="Sí",IF(DATOS!BL$5="Sí",(1/DATOS_[[% anualiz]:[% anualiz]]),1)*IF(DATOS!BL$4="Sí",1/DATOS_[[% normaliz]:[% normaliz]],1)*(DATOS_[C.Extra.04])))))))),
0)</f>
        <v>0</v>
      </c>
      <c r="AT53" s="122">
        <f t="array" ref="AT53">IFERROR(
(MEDIAN((IF(DATOS_[[Sexo]:[Sexo]]=$B53,IF(DATOS_[[AGRUP. CLAS. PROF.]:[AGRUP. CLAS. PROF.]]=$B51,IF(DATOS_[[Check Periodo Ref.]:[Check Periodo Ref.]]="Dentro",IF(DATOS_[[Check Equiparado]:[Check Equiparado]]="Sí",IF(DATOS!BM$5="Sí",(1/DATOS_[[% anualiz]:[% anualiz]]),1)*IF(DATOS!BM$4="Sí",1/DATOS_[[% normaliz]:[% normaliz]],1)*(DATOS_[C.Extra.05])))))))),
0)</f>
        <v>0</v>
      </c>
      <c r="AU53" s="123">
        <f t="array" ref="AU53">IFERROR(
MEDIAN(IF(DATOS_[Sexo]=$B53,IF(DATOS_[[AGRUP. CLAS. PROF.]:[AGRUP. CLAS. PROF.]]=$B51,IF(DATOS_[Check Equiparado]="Sí",IF(DATOS_[Check Periodo Ref.]="Dentro",DATOS_[Tot Extrasalarial Eq],FALSE))))),
0)</f>
        <v>0</v>
      </c>
      <c r="AV53" s="124">
        <f t="array" ref="AV53">IFERROR(
MEDIAN(IF(DATOS_[Sexo]=$B53,IF(DATOS_[[AGRUP. CLAS. PROF.]:[AGRUP. CLAS. PROF.]]=$B51,IF(DATOS_[Check Equiparado]="Sí",IF(DATOS_[Check Periodo Ref.]="Dentro",DATOS_[TOTAL Retrib Eq],FALSE))))),
0)</f>
        <v>0</v>
      </c>
    </row>
    <row r="54" spans="1:48" ht="17.25" thickBot="1" x14ac:dyDescent="0.35">
      <c r="A54" s="48" t="str">
        <f t="shared" ref="A54" si="55">+A55</f>
        <v>[ocultar]</v>
      </c>
      <c r="B54" s="98" t="s">
        <v>230</v>
      </c>
      <c r="C54" s="117"/>
      <c r="D54" s="47"/>
      <c r="E54" s="47"/>
      <c r="F54" s="47"/>
      <c r="G54" s="47"/>
      <c r="H54" s="47"/>
      <c r="I54" s="127" t="str">
        <f t="shared" ref="I54:AV54" si="56">IFERROR((I55-I56)/I55,"")</f>
        <v/>
      </c>
      <c r="J54" s="131" t="str">
        <f t="shared" si="56"/>
        <v/>
      </c>
      <c r="K54" s="131" t="str">
        <f t="shared" si="56"/>
        <v/>
      </c>
      <c r="L54" s="131" t="str">
        <f t="shared" si="56"/>
        <v/>
      </c>
      <c r="M54" s="131" t="str">
        <f t="shared" si="56"/>
        <v/>
      </c>
      <c r="N54" s="131" t="str">
        <f t="shared" si="56"/>
        <v/>
      </c>
      <c r="O54" s="131" t="str">
        <f t="shared" si="56"/>
        <v/>
      </c>
      <c r="P54" s="131" t="str">
        <f t="shared" si="56"/>
        <v/>
      </c>
      <c r="Q54" s="131" t="str">
        <f t="shared" si="56"/>
        <v/>
      </c>
      <c r="R54" s="131" t="str">
        <f t="shared" si="56"/>
        <v/>
      </c>
      <c r="S54" s="131" t="str">
        <f t="shared" si="56"/>
        <v/>
      </c>
      <c r="T54" s="131" t="str">
        <f t="shared" si="56"/>
        <v/>
      </c>
      <c r="U54" s="131" t="str">
        <f t="shared" si="56"/>
        <v/>
      </c>
      <c r="V54" s="131" t="str">
        <f t="shared" si="56"/>
        <v/>
      </c>
      <c r="W54" s="131" t="str">
        <f t="shared" si="56"/>
        <v/>
      </c>
      <c r="X54" s="131" t="str">
        <f t="shared" si="56"/>
        <v/>
      </c>
      <c r="Y54" s="131" t="str">
        <f t="shared" si="56"/>
        <v/>
      </c>
      <c r="Z54" s="130" t="str">
        <f t="shared" si="56"/>
        <v/>
      </c>
      <c r="AA54" s="130" t="str">
        <f t="shared" si="56"/>
        <v/>
      </c>
      <c r="AB54" s="130" t="str">
        <f t="shared" si="56"/>
        <v/>
      </c>
      <c r="AC54" s="130" t="str">
        <f t="shared" si="56"/>
        <v/>
      </c>
      <c r="AD54" s="130" t="str">
        <f t="shared" si="56"/>
        <v/>
      </c>
      <c r="AE54" s="130" t="str">
        <f t="shared" si="56"/>
        <v/>
      </c>
      <c r="AF54" s="130" t="str">
        <f t="shared" si="56"/>
        <v/>
      </c>
      <c r="AG54" s="130" t="str">
        <f t="shared" si="56"/>
        <v/>
      </c>
      <c r="AH54" s="130" t="str">
        <f t="shared" si="56"/>
        <v/>
      </c>
      <c r="AI54" s="130" t="str">
        <f t="shared" si="56"/>
        <v/>
      </c>
      <c r="AJ54" s="130" t="str">
        <f t="shared" si="56"/>
        <v/>
      </c>
      <c r="AK54" s="130" t="str">
        <f t="shared" si="56"/>
        <v/>
      </c>
      <c r="AL54" s="130" t="str">
        <f t="shared" si="56"/>
        <v/>
      </c>
      <c r="AM54" s="130" t="str">
        <f t="shared" si="56"/>
        <v/>
      </c>
      <c r="AN54" s="132" t="str">
        <f t="shared" si="56"/>
        <v/>
      </c>
      <c r="AO54" s="136" t="str">
        <f t="shared" si="56"/>
        <v/>
      </c>
      <c r="AP54" s="133" t="str">
        <f t="shared" si="56"/>
        <v/>
      </c>
      <c r="AQ54" s="133" t="str">
        <f t="shared" si="56"/>
        <v/>
      </c>
      <c r="AR54" s="133" t="str">
        <f t="shared" si="56"/>
        <v/>
      </c>
      <c r="AS54" s="133" t="str">
        <f t="shared" si="56"/>
        <v/>
      </c>
      <c r="AT54" s="133" t="str">
        <f t="shared" si="56"/>
        <v/>
      </c>
      <c r="AU54" s="134" t="str">
        <f t="shared" si="56"/>
        <v/>
      </c>
      <c r="AV54" s="135" t="str">
        <f t="shared" si="56"/>
        <v/>
      </c>
    </row>
    <row r="55" spans="1:48" x14ac:dyDescent="0.3">
      <c r="A55" s="48" t="str">
        <f t="shared" ref="A55" si="57">+IF(C55+C56=0,"[ocultar]","")</f>
        <v>[ocultar]</v>
      </c>
      <c r="B55" s="94" t="s">
        <v>162</v>
      </c>
      <c r="C55" s="40">
        <f t="array" ref="C55">SUM(IF($B55=DATOS_[Sexo],
IF($B54=DATOS_[AGRUP. CLAS. PROF.],
IF("Dentro"=DATOS_[Check Periodo Ref.],
1/(COUNTIFS(DATOS_[Sexo],$B55,DATOS_[AGRUP. CLAS. PROF.],$B54,DATOS_[Check Periodo Ref.],"Dentro",DATOS_[id],DATOS_[id]))))))</f>
        <v>0</v>
      </c>
      <c r="D55" s="41">
        <f>COUNTIFS(DATOS_[AGRUP. CLAS. PROF.],$B54,DATOS_[Sexo],$B55,DATOS_[Check Periodo Ref.],"Dentro")</f>
        <v>0</v>
      </c>
      <c r="E55" s="41">
        <f>COUNTIFS(DATOS_[AGRUP. CLAS. PROF.],$B54,DATOS_[Sexo],$B55,DATOS_[Check Periodo Ref.],"Dentro",DATOS_[Check Nº SC Norm],"Sí")</f>
        <v>0</v>
      </c>
      <c r="F55" s="41">
        <f>COUNTIFS(DATOS_[AGRUP. CLAS. PROF.],$B54,DATOS_[Sexo],$B55,DATOS_[Check Periodo Ref.],"Dentro",DATOS_[Check Nº SC Anualiz],"Sí")</f>
        <v>0</v>
      </c>
      <c r="G55" s="41">
        <f>COUNTIFS(DATOS_[AGRUP. CLAS. PROF.],$B54,DATOS_[Sexo],$B55,DATOS_[Check Periodo Ref.],"Dentro",DATOS_[Check Nº SC Norm y Anualiz],"Sí")</f>
        <v>0</v>
      </c>
      <c r="H55" s="41">
        <f>COUNTIFS(DATOS_[AGRUP. CLAS. PROF.],$B54,DATOS_[Sexo],$B55,DATOS_[Check Periodo Ref.],"Dentro",DATOS_[Check Equiparación],"Sí")</f>
        <v>0</v>
      </c>
      <c r="I55" s="118">
        <f t="array" ref="I55">IFERROR(
MEDIAN(IF(DATOS_[Sexo]=$B55,IF(DATOS_[[AGRUP. CLAS. PROF.]:[AGRUP. CLAS. PROF.]]=$B54,IF(DATOS_[Check Equiparado]="Sí",IF(DATOS_[Check Periodo Ref.]="Dentro",DATOS_[SALARIO BASE Eq],FALSE))))),
0)</f>
        <v>0</v>
      </c>
      <c r="J55" s="119">
        <f t="array" ref="J55">IFERROR(
(MEDIAN((IF(DATOS_[[Sexo]:[Sexo]]=$B55,IF(DATOS_[[AGRUP. CLAS. PROF.]:[AGRUP. CLAS. PROF.]]=$B54,IF(DATOS_[[Check Periodo Ref.]:[Check Periodo Ref.]]="Dentro",IF(DATOS_[[Check Equiparado]:[Check Equiparado]]="Sí",IF(DATOS!AE$5="Sí",(1/DATOS_[[% anualiz]:[% anualiz]]),1)*IF(DATOS!AE$4="Sí",1/DATOS_[[% normaliz]:[% normaliz]],1)*(DATOS_[Conc.Sal.01])))))))),
0)</f>
        <v>0</v>
      </c>
      <c r="K55" s="119">
        <f t="array" ref="K55">IFERROR(
(MEDIAN((IF(DATOS_[[Sexo]:[Sexo]]=$B55,IF(DATOS_[[AGRUP. CLAS. PROF.]:[AGRUP. CLAS. PROF.]]=$B54,IF(DATOS_[[Check Periodo Ref.]:[Check Periodo Ref.]]="Dentro",IF(DATOS_[[Check Equiparado]:[Check Equiparado]]="Sí",IF(DATOS!AF$5="Sí",(1/DATOS_[[% anualiz]:[% anualiz]]),1)*IF(DATOS!AF$4="Sí",1/DATOS_[[% normaliz]:[% normaliz]],1)*(DATOS_[Conc.Sal.02])))))))),
0)</f>
        <v>0</v>
      </c>
      <c r="L55" s="119">
        <f t="array" ref="L55">IFERROR(
(MEDIAN((IF(DATOS_[[Sexo]:[Sexo]]=$B55,IF(DATOS_[[AGRUP. CLAS. PROF.]:[AGRUP. CLAS. PROF.]]=$B54,IF(DATOS_[[Check Periodo Ref.]:[Check Periodo Ref.]]="Dentro",IF(DATOS_[[Check Equiparado]:[Check Equiparado]]="Sí",IF(DATOS!AG$5="Sí",(1/DATOS_[[% anualiz]:[% anualiz]]),1)*IF(DATOS!AG$4="Sí",1/DATOS_[[% normaliz]:[% normaliz]],1)*(DATOS_[Conc.Sal.03])))))))),
0)</f>
        <v>0</v>
      </c>
      <c r="M55" s="119">
        <f t="array" ref="M55">IFERROR(
(MEDIAN((IF(DATOS_[[Sexo]:[Sexo]]=$B55,IF(DATOS_[[AGRUP. CLAS. PROF.]:[AGRUP. CLAS. PROF.]]=$B54,IF(DATOS_[[Check Periodo Ref.]:[Check Periodo Ref.]]="Dentro",IF(DATOS_[[Check Equiparado]:[Check Equiparado]]="Sí",IF(DATOS!AH$5="Sí",(1/DATOS_[[% anualiz]:[% anualiz]]),1)*IF(DATOS!AH$4="Sí",1/DATOS_[[% normaliz]:[% normaliz]],1)*(DATOS_[Conc.Sal.04])))))))),
0)</f>
        <v>0</v>
      </c>
      <c r="N55" s="119">
        <f t="array" ref="N55">IFERROR(
(MEDIAN((IF(DATOS_[[Sexo]:[Sexo]]=$B55,IF(DATOS_[[AGRUP. CLAS. PROF.]:[AGRUP. CLAS. PROF.]]=$B54,IF(DATOS_[[Check Periodo Ref.]:[Check Periodo Ref.]]="Dentro",IF(DATOS_[[Check Equiparado]:[Check Equiparado]]="Sí",IF(DATOS!AI$5="Sí",(1/DATOS_[[% anualiz]:[% anualiz]]),1)*IF(DATOS!AI$4="Sí",1/DATOS_[[% normaliz]:[% normaliz]],1)*(DATOS_[Conc.Sal.05])))))))),
0)</f>
        <v>0</v>
      </c>
      <c r="O55" s="119">
        <f t="array" ref="O55">IFERROR(
(MEDIAN((IF(DATOS_[[Sexo]:[Sexo]]=$B55,IF(DATOS_[[AGRUP. CLAS. PROF.]:[AGRUP. CLAS. PROF.]]=$B54,IF(DATOS_[[Check Periodo Ref.]:[Check Periodo Ref.]]="Dentro",IF(DATOS_[[Check Equiparado]:[Check Equiparado]]="Sí",IF(DATOS!AJ$5="Sí",(1/DATOS_[[% anualiz]:[% anualiz]]),1)*IF(DATOS!AJ$4="Sí",1/DATOS_[[% normaliz]:[% normaliz]],1)*(DATOS_[Conc.Sal.06])))))))),
0)</f>
        <v>0</v>
      </c>
      <c r="P55" s="119">
        <f t="array" ref="P55">IFERROR(
(MEDIAN((IF(DATOS_[[Sexo]:[Sexo]]=$B55,IF(DATOS_[[AGRUP. CLAS. PROF.]:[AGRUP. CLAS. PROF.]]=$B54,IF(DATOS_[[Check Periodo Ref.]:[Check Periodo Ref.]]="Dentro",IF(DATOS_[[Check Equiparado]:[Check Equiparado]]="Sí",IF(DATOS!AK$5="Sí",(1/DATOS_[[% anualiz]:[% anualiz]]),1)*IF(DATOS!AK$4="Sí",1/DATOS_[[% normaliz]:[% normaliz]],1)*(DATOS_[Conc.Sal.07])))))))),
0)</f>
        <v>0</v>
      </c>
      <c r="Q55" s="119">
        <f t="array" ref="Q55">IFERROR(
(MEDIAN((IF(DATOS_[[Sexo]:[Sexo]]=$B55,IF(DATOS_[[AGRUP. CLAS. PROF.]:[AGRUP. CLAS. PROF.]]=$B54,IF(DATOS_[[Check Periodo Ref.]:[Check Periodo Ref.]]="Dentro",IF(DATOS_[[Check Equiparado]:[Check Equiparado]]="Sí",IF(DATOS!AL$5="Sí",(1/DATOS_[[% anualiz]:[% anualiz]]),1)*IF(DATOS!AL$4="Sí",1/DATOS_[[% normaliz]:[% normaliz]],1)*(DATOS_[Conc.Sal.08])))))))),
0)</f>
        <v>0</v>
      </c>
      <c r="R55" s="119">
        <f t="array" ref="R55">IFERROR(
(MEDIAN((IF(DATOS_[[Sexo]:[Sexo]]=$B55,IF(DATOS_[[AGRUP. CLAS. PROF.]:[AGRUP. CLAS. PROF.]]=$B54,IF(DATOS_[[Check Periodo Ref.]:[Check Periodo Ref.]]="Dentro",IF(DATOS_[[Check Equiparado]:[Check Equiparado]]="Sí",IF(DATOS!AM$5="Sí",(1/DATOS_[[% anualiz]:[% anualiz]]),1)*IF(DATOS!AM$4="Sí",1/DATOS_[[% normaliz]:[% normaliz]],1)*(DATOS_[Conc.Sal.09])))))))),
0)</f>
        <v>0</v>
      </c>
      <c r="S55" s="119">
        <f t="array" ref="S55">IFERROR(
(MEDIAN((IF(DATOS_[[Sexo]:[Sexo]]=$B55,IF(DATOS_[[AGRUP. CLAS. PROF.]:[AGRUP. CLAS. PROF.]]=$B54,IF(DATOS_[[Check Periodo Ref.]:[Check Periodo Ref.]]="Dentro",IF(DATOS_[[Check Equiparado]:[Check Equiparado]]="Sí",IF(DATOS!AN$5="Sí",(1/DATOS_[[% anualiz]:[% anualiz]]),1)*IF(DATOS!AN$4="Sí",1/DATOS_[[% normaliz]:[% normaliz]],1)*(DATOS_[Conc.Sal.10])))))))),
0)</f>
        <v>0</v>
      </c>
      <c r="T55" s="119">
        <f t="array" ref="T55">IFERROR(
(MEDIAN((IF(DATOS_[[Sexo]:[Sexo]]=$B55,IF(DATOS_[[AGRUP. CLAS. PROF.]:[AGRUP. CLAS. PROF.]]=$B54,IF(DATOS_[[Check Periodo Ref.]:[Check Periodo Ref.]]="Dentro",IF(DATOS_[[Check Equiparado]:[Check Equiparado]]="Sí",IF(DATOS!AO$5="Sí",(1/DATOS_[[% anualiz]:[% anualiz]]),1)*IF(DATOS!AO$4="Sí",1/DATOS_[[% normaliz]:[% normaliz]],1)*(DATOS_[Conc.Sal.11])))))))),
0)</f>
        <v>0</v>
      </c>
      <c r="U55" s="119">
        <f t="array" ref="U55">IFERROR(
(MEDIAN((IF(DATOS_[[Sexo]:[Sexo]]=$B55,IF(DATOS_[[AGRUP. CLAS. PROF.]:[AGRUP. CLAS. PROF.]]=$B54,IF(DATOS_[[Check Periodo Ref.]:[Check Periodo Ref.]]="Dentro",IF(DATOS_[[Check Equiparado]:[Check Equiparado]]="Sí",IF(DATOS!AP$5="Sí",(1/DATOS_[[% anualiz]:[% anualiz]]),1)*IF(DATOS!AP$4="Sí",1/DATOS_[[% normaliz]:[% normaliz]],1)*(DATOS_[Conc.Sal.12])))))))),
0)</f>
        <v>0</v>
      </c>
      <c r="V55" s="119">
        <f t="array" ref="V55">IFERROR(
(MEDIAN((IF(DATOS_[[Sexo]:[Sexo]]=$B55,IF(DATOS_[[AGRUP. CLAS. PROF.]:[AGRUP. CLAS. PROF.]]=$B54,IF(DATOS_[[Check Periodo Ref.]:[Check Periodo Ref.]]="Dentro",IF(DATOS_[[Check Equiparado]:[Check Equiparado]]="Sí",IF(DATOS!AQ$5="Sí",(1/DATOS_[[% anualiz]:[% anualiz]]),1)*IF(DATOS!AQ$4="Sí",1/DATOS_[[% normaliz]:[% normaliz]],1)*(DATOS_[Conc.Sal.13])))))))),
0)</f>
        <v>0</v>
      </c>
      <c r="W55" s="119">
        <f t="array" ref="W55">IFERROR(
(MEDIAN((IF(DATOS_[[Sexo]:[Sexo]]=$B55,IF(DATOS_[[AGRUP. CLAS. PROF.]:[AGRUP. CLAS. PROF.]]=$B54,IF(DATOS_[[Check Periodo Ref.]:[Check Periodo Ref.]]="Dentro",IF(DATOS_[[Check Equiparado]:[Check Equiparado]]="Sí",IF(DATOS!AR$5="Sí",(1/DATOS_[[% anualiz]:[% anualiz]]),1)*IF(DATOS!AR$4="Sí",1/DATOS_[[% normaliz]:[% normaliz]],1)*(DATOS_[Conc.Sal.14])))))))),
0)</f>
        <v>0</v>
      </c>
      <c r="X55" s="119">
        <f t="array" ref="X55">IFERROR(
(MEDIAN((IF(DATOS_[[Sexo]:[Sexo]]=$B55,IF(DATOS_[[AGRUP. CLAS. PROF.]:[AGRUP. CLAS. PROF.]]=$B54,IF(DATOS_[[Check Periodo Ref.]:[Check Periodo Ref.]]="Dentro",IF(DATOS_[[Check Equiparado]:[Check Equiparado]]="Sí",IF(DATOS!AS$5="Sí",(1/DATOS_[[% anualiz]:[% anualiz]]),1)*IF(DATOS!AS$4="Sí",1/DATOS_[[% normaliz]:[% normaliz]],1)*(DATOS_[Conc.Sal.15])))))))),
0)</f>
        <v>0</v>
      </c>
      <c r="Y55" s="119">
        <f t="array" ref="Y55">IFERROR(
(MEDIAN((IF(DATOS_[[Sexo]:[Sexo]]=$B55,IF(DATOS_[[AGRUP. CLAS. PROF.]:[AGRUP. CLAS. PROF.]]=$B54,IF(DATOS_[[Check Periodo Ref.]:[Check Periodo Ref.]]="Dentro",IF(DATOS_[[Check Equiparado]:[Check Equiparado]]="Sí",IF(DATOS!AT$5="Sí",(1/DATOS_[[% anualiz]:[% anualiz]]),1)*IF(DATOS!AT$4="Sí",1/DATOS_[[% normaliz]:[% normaliz]],1)*(DATOS_[Conc.Sal.16])))))))),
0)</f>
        <v>0</v>
      </c>
      <c r="Z55" s="119">
        <f t="array" ref="Z55">IFERROR(
(MEDIAN((IF(DATOS_[[Sexo]:[Sexo]]=$B55,IF(DATOS_[[AGRUP. CLAS. PROF.]:[AGRUP. CLAS. PROF.]]=$B54,IF(DATOS_[[Check Periodo Ref.]:[Check Periodo Ref.]]="Dentro",IF(DATOS_[[Check Equiparado]:[Check Equiparado]]="Sí",IF(DATOS!AU$5="Sí",(1/DATOS_[[% anualiz]:[% anualiz]]),1)*IF(DATOS!AU$4="Sí",1/DATOS_[[% normaliz]:[% normaliz]],1)*(DATOS_[Conc.Sal.17])))))))),
0)</f>
        <v>0</v>
      </c>
      <c r="AA55" s="119">
        <f t="array" ref="AA55">IFERROR(
(MEDIAN((IF(DATOS_[[Sexo]:[Sexo]]=$B55,IF(DATOS_[[AGRUP. CLAS. PROF.]:[AGRUP. CLAS. PROF.]]=$B54,IF(DATOS_[[Check Periodo Ref.]:[Check Periodo Ref.]]="Dentro",IF(DATOS_[[Check Equiparado]:[Check Equiparado]]="Sí",IF(DATOS!AV$5="Sí",(1/DATOS_[[% anualiz]:[% anualiz]]),1)*IF(DATOS!AV$4="Sí",1/DATOS_[[% normaliz]:[% normaliz]],1)*(DATOS_[Conc.Sal.18])))))))),
0)</f>
        <v>0</v>
      </c>
      <c r="AB55" s="119">
        <f t="array" ref="AB55">IFERROR(
(MEDIAN((IF(DATOS_[[Sexo]:[Sexo]]=$B55,IF(DATOS_[[AGRUP. CLAS. PROF.]:[AGRUP. CLAS. PROF.]]=$B54,IF(DATOS_[[Check Periodo Ref.]:[Check Periodo Ref.]]="Dentro",IF(DATOS_[[Check Equiparado]:[Check Equiparado]]="Sí",IF(DATOS!AW$5="Sí",(1/DATOS_[[% anualiz]:[% anualiz]]),1)*IF(DATOS!AW$4="Sí",1/DATOS_[[% normaliz]:[% normaliz]],1)*(DATOS_[Conc.Sal.19])))))))),
0)</f>
        <v>0</v>
      </c>
      <c r="AC55" s="119">
        <f t="array" ref="AC55">IFERROR(
(MEDIAN((IF(DATOS_[[Sexo]:[Sexo]]=$B55,IF(DATOS_[[AGRUP. CLAS. PROF.]:[AGRUP. CLAS. PROF.]]=$B54,IF(DATOS_[[Check Periodo Ref.]:[Check Periodo Ref.]]="Dentro",IF(DATOS_[[Check Equiparado]:[Check Equiparado]]="Sí",IF(DATOS!AX$5="Sí",(1/DATOS_[[% anualiz]:[% anualiz]]),1)*IF(DATOS!AX$4="Sí",1/DATOS_[[% normaliz]:[% normaliz]],1)*(DATOS_[Conc.Sal.20])))))))),
0)</f>
        <v>0</v>
      </c>
      <c r="AD55" s="119">
        <f t="array" ref="AD55">IFERROR(
(MEDIAN((IF(DATOS_[[Sexo]:[Sexo]]=$B55,IF(DATOS_[[AGRUP. CLAS. PROF.]:[AGRUP. CLAS. PROF.]]=$B54,IF(DATOS_[[Check Periodo Ref.]:[Check Periodo Ref.]]="Dentro",IF(DATOS_[[Check Equiparado]:[Check Equiparado]]="Sí",IF(DATOS!AY$5="Sí",(1/DATOS_[[% anualiz]:[% anualiz]]),1)*IF(DATOS!AY$4="Sí",1/DATOS_[[% normaliz]:[% normaliz]],1)*(DATOS_[Conc.Sal.21])))))))),
0)</f>
        <v>0</v>
      </c>
      <c r="AE55" s="119">
        <f t="array" ref="AE55">IFERROR(
(MEDIAN((IF(DATOS_[[Sexo]:[Sexo]]=$B55,IF(DATOS_[[AGRUP. CLAS. PROF.]:[AGRUP. CLAS. PROF.]]=$B54,IF(DATOS_[[Check Periodo Ref.]:[Check Periodo Ref.]]="Dentro",IF(DATOS_[[Check Equiparado]:[Check Equiparado]]="Sí",IF(DATOS!AZ$5="Sí",(1/DATOS_[[% anualiz]:[% anualiz]]),1)*IF(DATOS!AZ$4="Sí",1/DATOS_[[% normaliz]:[% normaliz]],1)*(DATOS_[Conc.Sal.22])))))))),
0)</f>
        <v>0</v>
      </c>
      <c r="AF55" s="119">
        <f t="array" ref="AF55">IFERROR(
(MEDIAN((IF(DATOS_[[Sexo]:[Sexo]]=$B55,IF(DATOS_[[AGRUP. CLAS. PROF.]:[AGRUP. CLAS. PROF.]]=$B54,IF(DATOS_[[Check Periodo Ref.]:[Check Periodo Ref.]]="Dentro",IF(DATOS_[[Check Equiparado]:[Check Equiparado]]="Sí",IF(DATOS!BA$5="Sí",(1/DATOS_[[% anualiz]:[% anualiz]]),1)*IF(DATOS!BA$4="Sí",1/DATOS_[[% normaliz]:[% normaliz]],1)*(DATOS_[Conc.Sal.23])))))))),
0)</f>
        <v>0</v>
      </c>
      <c r="AG55" s="119">
        <f t="array" ref="AG55">IFERROR(
(MEDIAN((IF(DATOS_[[Sexo]:[Sexo]]=$B55,IF(DATOS_[[AGRUP. CLAS. PROF.]:[AGRUP. CLAS. PROF.]]=$B54,IF(DATOS_[[Check Periodo Ref.]:[Check Periodo Ref.]]="Dentro",IF(DATOS_[[Check Equiparado]:[Check Equiparado]]="Sí",IF(DATOS!BB$5="Sí",(1/DATOS_[[% anualiz]:[% anualiz]]),1)*IF(DATOS!BB$4="Sí",1/DATOS_[[% normaliz]:[% normaliz]],1)*(DATOS_[Conc.Sal.24])))))))),
0)</f>
        <v>0</v>
      </c>
      <c r="AH55" s="119">
        <f t="array" ref="AH55">IFERROR(
(MEDIAN((IF(DATOS_[[Sexo]:[Sexo]]=$B55,IF(DATOS_[[AGRUP. CLAS. PROF.]:[AGRUP. CLAS. PROF.]]=$B54,IF(DATOS_[[Check Periodo Ref.]:[Check Periodo Ref.]]="Dentro",IF(DATOS_[[Check Equiparado]:[Check Equiparado]]="Sí",IF(DATOS!BC$5="Sí",(1/DATOS_[[% anualiz]:[% anualiz]]),1)*IF(DATOS!BC$4="Sí",1/DATOS_[[% normaliz]:[% normaliz]],1)*(DATOS_[Conc.Sal.25])))))))),
0)</f>
        <v>0</v>
      </c>
      <c r="AI55" s="119">
        <f t="array" ref="AI55">IFERROR(
(MEDIAN((IF(DATOS_[[Sexo]:[Sexo]]=$B55,IF(DATOS_[[AGRUP. CLAS. PROF.]:[AGRUP. CLAS. PROF.]]=$B54,IF(DATOS_[[Check Periodo Ref.]:[Check Periodo Ref.]]="Dentro",IF(DATOS_[[Check Equiparado]:[Check Equiparado]]="Sí",IF(DATOS!BD$5="Sí",(1/DATOS_[[% anualiz]:[% anualiz]]),1)*IF(DATOS!BD$4="Sí",1/DATOS_[[% normaliz]:[% normaliz]],1)*(DATOS_[Conc.Sal.26])))))))),
0)</f>
        <v>0</v>
      </c>
      <c r="AJ55" s="119">
        <f t="array" ref="AJ55">IFERROR(
(MEDIAN((IF(DATOS_[[Sexo]:[Sexo]]=$B55,IF(DATOS_[[AGRUP. CLAS. PROF.]:[AGRUP. CLAS. PROF.]]=$B54,IF(DATOS_[[Check Periodo Ref.]:[Check Periodo Ref.]]="Dentro",IF(DATOS_[[Check Equiparado]:[Check Equiparado]]="Sí",IF(DATOS!BE$5="Sí",(1/DATOS_[[% anualiz]:[% anualiz]]),1)*IF(DATOS!BE$4="Sí",1/DATOS_[[% normaliz]:[% normaliz]],1)*(DATOS_[Conc.Sal.27])))))))),
0)</f>
        <v>0</v>
      </c>
      <c r="AK55" s="119">
        <f t="array" ref="AK55">IFERROR(
(MEDIAN((IF(DATOS_[[Sexo]:[Sexo]]=$B55,IF(DATOS_[[AGRUP. CLAS. PROF.]:[AGRUP. CLAS. PROF.]]=$B54,IF(DATOS_[[Check Periodo Ref.]:[Check Periodo Ref.]]="Dentro",IF(DATOS_[[Check Equiparado]:[Check Equiparado]]="Sí",IF(DATOS!BF$5="Sí",(1/DATOS_[[% anualiz]:[% anualiz]]),1)*IF(DATOS!BF$4="Sí",1/DATOS_[[% normaliz]:[% normaliz]],1)*(DATOS_[Conc.Sal.28])))))))),
0)</f>
        <v>0</v>
      </c>
      <c r="AL55" s="119">
        <f t="array" ref="AL55">IFERROR(
(MEDIAN((IF(DATOS_[[Sexo]:[Sexo]]=$B55,IF(DATOS_[[AGRUP. CLAS. PROF.]:[AGRUP. CLAS. PROF.]]=$B54,IF(DATOS_[[Check Periodo Ref.]:[Check Periodo Ref.]]="Dentro",IF(DATOS_[[Check Equiparado]:[Check Equiparado]]="Sí",IF(DATOS!BG$5="Sí",(1/DATOS_[[% anualiz]:[% anualiz]]),1)*IF(DATOS!BG$4="Sí",1/DATOS_[[% normaliz]:[% normaliz]],1)*(DATOS_[Conc.Sal.29])))))))),
0)</f>
        <v>0</v>
      </c>
      <c r="AM55" s="119">
        <f t="array" ref="AM55">IFERROR(
(MEDIAN((IF(DATOS_[[Sexo]:[Sexo]]=$B55,IF(DATOS_[[AGRUP. CLAS. PROF.]:[AGRUP. CLAS. PROF.]]=$B54,IF(DATOS_[[Check Periodo Ref.]:[Check Periodo Ref.]]="Dentro",IF(DATOS_[[Check Equiparado]:[Check Equiparado]]="Sí",IF(DATOS!BH$5="Sí",(1/DATOS_[[% anualiz]:[% anualiz]]),1)*IF(DATOS!BH$4="Sí",1/DATOS_[[% normaliz]:[% normaliz]],1)*(DATOS_[Conc.Sal.30])))))))),
0)</f>
        <v>0</v>
      </c>
      <c r="AN55" s="120">
        <f t="array" ref="AN55">IFERROR(
MEDIAN(IF(DATOS_[Sexo]=$B55,IF(DATOS_[[AGRUP. CLAS. PROF.]:[AGRUP. CLAS. PROF.]]=$B54,IF(DATOS_[Check Equiparado]="Sí",IF(DATOS_[Check Periodo Ref.]="Dentro",DATOS_[Tot COMPL.SAL Eq],FALSE))))),
0)</f>
        <v>0</v>
      </c>
      <c r="AO55" s="121">
        <f t="array" ref="AO55">IFERROR(
MEDIAN(IF(DATOS_[Sexo]=$B55,IF(DATOS_[[AGRUP. CLAS. PROF.]:[AGRUP. CLAS. PROF.]]=$B54,IF(DATOS_[Check Equiparado]="Sí",IF(DATOS_[Check Periodo Ref.]="Dentro",DATOS_[TOTAL SALARIO Eq],FALSE))))),
0)</f>
        <v>0</v>
      </c>
      <c r="AP55" s="122">
        <f t="array" ref="AP55">IFERROR(
(MEDIAN((IF(DATOS_[[Sexo]:[Sexo]]=$B55,IF(DATOS_[[AGRUP. CLAS. PROF.]:[AGRUP. CLAS. PROF.]]=$B54,IF(DATOS_[[Check Periodo Ref.]:[Check Periodo Ref.]]="Dentro",IF(DATOS_[[Check Equiparado]:[Check Equiparado]]="Sí",IF(DATOS!BI$5="Sí",(1/DATOS_[[% anualiz]:[% anualiz]]),1)*IF(DATOS!BI$4="Sí",1/DATOS_[[% normaliz]:[% normaliz]],1)*(DATOS_[C.Extra.01])))))))),
0)</f>
        <v>0</v>
      </c>
      <c r="AQ55" s="122">
        <f t="array" ref="AQ55">IFERROR(
(MEDIAN((IF(DATOS_[[Sexo]:[Sexo]]=$B55,IF(DATOS_[[AGRUP. CLAS. PROF.]:[AGRUP. CLAS. PROF.]]=$B54,IF(DATOS_[[Check Periodo Ref.]:[Check Periodo Ref.]]="Dentro",IF(DATOS_[[Check Equiparado]:[Check Equiparado]]="Sí",IF(DATOS!BJ$5="Sí",(1/DATOS_[[% anualiz]:[% anualiz]]),1)*IF(DATOS!BJ$4="Sí",1/DATOS_[[% normaliz]:[% normaliz]],1)*(DATOS_[C.Extra.02])))))))),
0)</f>
        <v>0</v>
      </c>
      <c r="AR55" s="122">
        <f t="array" ref="AR55">IFERROR(
(MEDIAN((IF(DATOS_[[Sexo]:[Sexo]]=$B55,IF(DATOS_[[AGRUP. CLAS. PROF.]:[AGRUP. CLAS. PROF.]]=$B54,IF(DATOS_[[Check Periodo Ref.]:[Check Periodo Ref.]]="Dentro",IF(DATOS_[[Check Equiparado]:[Check Equiparado]]="Sí",IF(DATOS!BK$5="Sí",(1/DATOS_[[% anualiz]:[% anualiz]]),1)*IF(DATOS!BK$4="Sí",1/DATOS_[[% normaliz]:[% normaliz]],1)*(DATOS_[C.Extra.03])))))))),
0)</f>
        <v>0</v>
      </c>
      <c r="AS55" s="122">
        <f t="array" ref="AS55">IFERROR(
(MEDIAN((IF(DATOS_[[Sexo]:[Sexo]]=$B55,IF(DATOS_[[AGRUP. CLAS. PROF.]:[AGRUP. CLAS. PROF.]]=$B54,IF(DATOS_[[Check Periodo Ref.]:[Check Periodo Ref.]]="Dentro",IF(DATOS_[[Check Equiparado]:[Check Equiparado]]="Sí",IF(DATOS!BL$5="Sí",(1/DATOS_[[% anualiz]:[% anualiz]]),1)*IF(DATOS!BL$4="Sí",1/DATOS_[[% normaliz]:[% normaliz]],1)*(DATOS_[C.Extra.04])))))))),
0)</f>
        <v>0</v>
      </c>
      <c r="AT55" s="122">
        <f t="array" ref="AT55">IFERROR(
(MEDIAN((IF(DATOS_[[Sexo]:[Sexo]]=$B55,IF(DATOS_[[AGRUP. CLAS. PROF.]:[AGRUP. CLAS. PROF.]]=$B54,IF(DATOS_[[Check Periodo Ref.]:[Check Periodo Ref.]]="Dentro",IF(DATOS_[[Check Equiparado]:[Check Equiparado]]="Sí",IF(DATOS!BM$5="Sí",(1/DATOS_[[% anualiz]:[% anualiz]]),1)*IF(DATOS!BM$4="Sí",1/DATOS_[[% normaliz]:[% normaliz]],1)*(DATOS_[C.Extra.05])))))))),
0)</f>
        <v>0</v>
      </c>
      <c r="AU55" s="123">
        <f t="array" ref="AU55">IFERROR(
MEDIAN(IF(DATOS_[Sexo]=$B55,IF(DATOS_[[AGRUP. CLAS. PROF.]:[AGRUP. CLAS. PROF.]]=$B54,IF(DATOS_[Check Equiparado]="Sí",IF(DATOS_[Check Periodo Ref.]="Dentro",DATOS_[Tot Extrasalarial Eq],FALSE))))),
0)</f>
        <v>0</v>
      </c>
      <c r="AV55" s="124">
        <f t="array" ref="AV55">IFERROR(
MEDIAN(IF(DATOS_[Sexo]=$B55,IF(DATOS_[[AGRUP. CLAS. PROF.]:[AGRUP. CLAS. PROF.]]=$B54,IF(DATOS_[Check Equiparado]="Sí",IF(DATOS_[Check Periodo Ref.]="Dentro",DATOS_[TOTAL Retrib Eq],FALSE))))),
0)</f>
        <v>0</v>
      </c>
    </row>
    <row r="56" spans="1:48" x14ac:dyDescent="0.3">
      <c r="A56" s="48" t="str">
        <f t="shared" ref="A56" si="58">+A55</f>
        <v>[ocultar]</v>
      </c>
      <c r="B56" s="94" t="s">
        <v>163</v>
      </c>
      <c r="C56" s="40">
        <f t="array" ref="C56">SUM(IF($B56=DATOS_[Sexo],
IF($B54=DATOS_[AGRUP. CLAS. PROF.],
IF("Dentro"=DATOS_[Check Periodo Ref.],
1/(COUNTIFS(DATOS_[Sexo],$B56,DATOS_[AGRUP. CLAS. PROF.],$B54,DATOS_[Check Periodo Ref.],"Dentro",DATOS_[id],DATOS_[id]))))))</f>
        <v>0</v>
      </c>
      <c r="D56" s="41">
        <f>COUNTIFS(DATOS_[AGRUP. CLAS. PROF.],$B54,DATOS_[Sexo],$B56,DATOS_[Check Periodo Ref.],"Dentro")</f>
        <v>0</v>
      </c>
      <c r="E56" s="41">
        <f>COUNTIFS(DATOS_[AGRUP. CLAS. PROF.],$B54,DATOS_[Sexo],$B56,DATOS_[Check Periodo Ref.],"Dentro",DATOS_[Check Nº SC Norm],"Sí")</f>
        <v>0</v>
      </c>
      <c r="F56" s="41">
        <f>COUNTIFS(DATOS_[AGRUP. CLAS. PROF.],$B54,DATOS_[Sexo],$B56,DATOS_[Check Periodo Ref.],"Dentro",DATOS_[Check Nº SC Anualiz],"Sí")</f>
        <v>0</v>
      </c>
      <c r="G56" s="41">
        <f>COUNTIFS(DATOS_[AGRUP. CLAS. PROF.],$B54,DATOS_[Sexo],$B56,DATOS_[Check Periodo Ref.],"Dentro",DATOS_[Check Nº SC Norm y Anualiz],"Sí")</f>
        <v>0</v>
      </c>
      <c r="H56" s="41">
        <f>COUNTIFS(DATOS_[AGRUP. CLAS. PROF.],$B54,DATOS_[Sexo],$B56,DATOS_[Check Periodo Ref.],"Dentro",DATOS_[Check Equiparación],"Sí")</f>
        <v>0</v>
      </c>
      <c r="I56" s="118" cm="1">
        <f t="array" ref="I56">IFERROR(
MEDIAN(IF(DATOS_[Sexo]=$B56,IF(DATOS_[[AGRUP. CLAS. PROF.]:[AGRUP. CLAS. PROF.]]=$B54,IF(DATOS_[Check Equiparado]="Sí",IF(DATOS_[Check Periodo Ref.]="Dentro",DATOS_[SALARIO BASE Eq],FALSE))))),
0)</f>
        <v>0</v>
      </c>
      <c r="J56" s="119">
        <f t="array" ref="J56">IFERROR(
(MEDIAN((IF(DATOS_[[Sexo]:[Sexo]]=$B56,IF(DATOS_[[AGRUP. CLAS. PROF.]:[AGRUP. CLAS. PROF.]]=$B54,IF(DATOS_[[Check Periodo Ref.]:[Check Periodo Ref.]]="Dentro",IF(DATOS_[[Check Equiparado]:[Check Equiparado]]="Sí",IF(DATOS!AE$5="Sí",(1/DATOS_[[% anualiz]:[% anualiz]]),1)*IF(DATOS!AE$4="Sí",1/DATOS_[[% normaliz]:[% normaliz]],1)*(DATOS_[Conc.Sal.01])))))))),
0)</f>
        <v>0</v>
      </c>
      <c r="K56" s="119">
        <f t="array" ref="K56">IFERROR(
(MEDIAN((IF(DATOS_[[Sexo]:[Sexo]]=$B56,IF(DATOS_[[AGRUP. CLAS. PROF.]:[AGRUP. CLAS. PROF.]]=$B54,IF(DATOS_[[Check Periodo Ref.]:[Check Periodo Ref.]]="Dentro",IF(DATOS_[[Check Equiparado]:[Check Equiparado]]="Sí",IF(DATOS!AF$5="Sí",(1/DATOS_[[% anualiz]:[% anualiz]]),1)*IF(DATOS!AF$4="Sí",1/DATOS_[[% normaliz]:[% normaliz]],1)*(DATOS_[Conc.Sal.02])))))))),
0)</f>
        <v>0</v>
      </c>
      <c r="L56" s="119">
        <f t="array" ref="L56">IFERROR(
(MEDIAN((IF(DATOS_[[Sexo]:[Sexo]]=$B56,IF(DATOS_[[AGRUP. CLAS. PROF.]:[AGRUP. CLAS. PROF.]]=$B54,IF(DATOS_[[Check Periodo Ref.]:[Check Periodo Ref.]]="Dentro",IF(DATOS_[[Check Equiparado]:[Check Equiparado]]="Sí",IF(DATOS!AG$5="Sí",(1/DATOS_[[% anualiz]:[% anualiz]]),1)*IF(DATOS!AG$4="Sí",1/DATOS_[[% normaliz]:[% normaliz]],1)*(DATOS_[Conc.Sal.03])))))))),
0)</f>
        <v>0</v>
      </c>
      <c r="M56" s="119">
        <f t="array" ref="M56">IFERROR(
(MEDIAN((IF(DATOS_[[Sexo]:[Sexo]]=$B56,IF(DATOS_[[AGRUP. CLAS. PROF.]:[AGRUP. CLAS. PROF.]]=$B54,IF(DATOS_[[Check Periodo Ref.]:[Check Periodo Ref.]]="Dentro",IF(DATOS_[[Check Equiparado]:[Check Equiparado]]="Sí",IF(DATOS!AH$5="Sí",(1/DATOS_[[% anualiz]:[% anualiz]]),1)*IF(DATOS!AH$4="Sí",1/DATOS_[[% normaliz]:[% normaliz]],1)*(DATOS_[Conc.Sal.04])))))))),
0)</f>
        <v>0</v>
      </c>
      <c r="N56" s="119">
        <f t="array" ref="N56">IFERROR(
(MEDIAN((IF(DATOS_[[Sexo]:[Sexo]]=$B56,IF(DATOS_[[AGRUP. CLAS. PROF.]:[AGRUP. CLAS. PROF.]]=$B54,IF(DATOS_[[Check Periodo Ref.]:[Check Periodo Ref.]]="Dentro",IF(DATOS_[[Check Equiparado]:[Check Equiparado]]="Sí",IF(DATOS!AI$5="Sí",(1/DATOS_[[% anualiz]:[% anualiz]]),1)*IF(DATOS!AI$4="Sí",1/DATOS_[[% normaliz]:[% normaliz]],1)*(DATOS_[Conc.Sal.05])))))))),
0)</f>
        <v>0</v>
      </c>
      <c r="O56" s="119">
        <f t="array" ref="O56">IFERROR(
(MEDIAN((IF(DATOS_[[Sexo]:[Sexo]]=$B56,IF(DATOS_[[AGRUP. CLAS. PROF.]:[AGRUP. CLAS. PROF.]]=$B54,IF(DATOS_[[Check Periodo Ref.]:[Check Periodo Ref.]]="Dentro",IF(DATOS_[[Check Equiparado]:[Check Equiparado]]="Sí",IF(DATOS!AJ$5="Sí",(1/DATOS_[[% anualiz]:[% anualiz]]),1)*IF(DATOS!AJ$4="Sí",1/DATOS_[[% normaliz]:[% normaliz]],1)*(DATOS_[Conc.Sal.06])))))))),
0)</f>
        <v>0</v>
      </c>
      <c r="P56" s="119">
        <f t="array" ref="P56">IFERROR(
(MEDIAN((IF(DATOS_[[Sexo]:[Sexo]]=$B56,IF(DATOS_[[AGRUP. CLAS. PROF.]:[AGRUP. CLAS. PROF.]]=$B54,IF(DATOS_[[Check Periodo Ref.]:[Check Periodo Ref.]]="Dentro",IF(DATOS_[[Check Equiparado]:[Check Equiparado]]="Sí",IF(DATOS!AK$5="Sí",(1/DATOS_[[% anualiz]:[% anualiz]]),1)*IF(DATOS!AK$4="Sí",1/DATOS_[[% normaliz]:[% normaliz]],1)*(DATOS_[Conc.Sal.07])))))))),
0)</f>
        <v>0</v>
      </c>
      <c r="Q56" s="119">
        <f t="array" ref="Q56">IFERROR(
(MEDIAN((IF(DATOS_[[Sexo]:[Sexo]]=$B56,IF(DATOS_[[AGRUP. CLAS. PROF.]:[AGRUP. CLAS. PROF.]]=$B54,IF(DATOS_[[Check Periodo Ref.]:[Check Periodo Ref.]]="Dentro",IF(DATOS_[[Check Equiparado]:[Check Equiparado]]="Sí",IF(DATOS!AL$5="Sí",(1/DATOS_[[% anualiz]:[% anualiz]]),1)*IF(DATOS!AL$4="Sí",1/DATOS_[[% normaliz]:[% normaliz]],1)*(DATOS_[Conc.Sal.08])))))))),
0)</f>
        <v>0</v>
      </c>
      <c r="R56" s="119">
        <f t="array" ref="R56">IFERROR(
(MEDIAN((IF(DATOS_[[Sexo]:[Sexo]]=$B56,IF(DATOS_[[AGRUP. CLAS. PROF.]:[AGRUP. CLAS. PROF.]]=$B54,IF(DATOS_[[Check Periodo Ref.]:[Check Periodo Ref.]]="Dentro",IF(DATOS_[[Check Equiparado]:[Check Equiparado]]="Sí",IF(DATOS!AM$5="Sí",(1/DATOS_[[% anualiz]:[% anualiz]]),1)*IF(DATOS!AM$4="Sí",1/DATOS_[[% normaliz]:[% normaliz]],1)*(DATOS_[Conc.Sal.09])))))))),
0)</f>
        <v>0</v>
      </c>
      <c r="S56" s="119">
        <f t="array" ref="S56">IFERROR(
(MEDIAN((IF(DATOS_[[Sexo]:[Sexo]]=$B56,IF(DATOS_[[AGRUP. CLAS. PROF.]:[AGRUP. CLAS. PROF.]]=$B54,IF(DATOS_[[Check Periodo Ref.]:[Check Periodo Ref.]]="Dentro",IF(DATOS_[[Check Equiparado]:[Check Equiparado]]="Sí",IF(DATOS!AN$5="Sí",(1/DATOS_[[% anualiz]:[% anualiz]]),1)*IF(DATOS!AN$4="Sí",1/DATOS_[[% normaliz]:[% normaliz]],1)*(DATOS_[Conc.Sal.10])))))))),
0)</f>
        <v>0</v>
      </c>
      <c r="T56" s="119">
        <f t="array" ref="T56">IFERROR(
(MEDIAN((IF(DATOS_[[Sexo]:[Sexo]]=$B56,IF(DATOS_[[AGRUP. CLAS. PROF.]:[AGRUP. CLAS. PROF.]]=$B54,IF(DATOS_[[Check Periodo Ref.]:[Check Periodo Ref.]]="Dentro",IF(DATOS_[[Check Equiparado]:[Check Equiparado]]="Sí",IF(DATOS!AO$5="Sí",(1/DATOS_[[% anualiz]:[% anualiz]]),1)*IF(DATOS!AO$4="Sí",1/DATOS_[[% normaliz]:[% normaliz]],1)*(DATOS_[Conc.Sal.11])))))))),
0)</f>
        <v>0</v>
      </c>
      <c r="U56" s="119">
        <f t="array" ref="U56">IFERROR(
(MEDIAN((IF(DATOS_[[Sexo]:[Sexo]]=$B56,IF(DATOS_[[AGRUP. CLAS. PROF.]:[AGRUP. CLAS. PROF.]]=$B54,IF(DATOS_[[Check Periodo Ref.]:[Check Periodo Ref.]]="Dentro",IF(DATOS_[[Check Equiparado]:[Check Equiparado]]="Sí",IF(DATOS!AP$5="Sí",(1/DATOS_[[% anualiz]:[% anualiz]]),1)*IF(DATOS!AP$4="Sí",1/DATOS_[[% normaliz]:[% normaliz]],1)*(DATOS_[Conc.Sal.12])))))))),
0)</f>
        <v>0</v>
      </c>
      <c r="V56" s="119">
        <f t="array" ref="V56">IFERROR(
(MEDIAN((IF(DATOS_[[Sexo]:[Sexo]]=$B56,IF(DATOS_[[AGRUP. CLAS. PROF.]:[AGRUP. CLAS. PROF.]]=$B54,IF(DATOS_[[Check Periodo Ref.]:[Check Periodo Ref.]]="Dentro",IF(DATOS_[[Check Equiparado]:[Check Equiparado]]="Sí",IF(DATOS!AQ$5="Sí",(1/DATOS_[[% anualiz]:[% anualiz]]),1)*IF(DATOS!AQ$4="Sí",1/DATOS_[[% normaliz]:[% normaliz]],1)*(DATOS_[Conc.Sal.13])))))))),
0)</f>
        <v>0</v>
      </c>
      <c r="W56" s="119">
        <f t="array" ref="W56">IFERROR(
(MEDIAN((IF(DATOS_[[Sexo]:[Sexo]]=$B56,IF(DATOS_[[AGRUP. CLAS. PROF.]:[AGRUP. CLAS. PROF.]]=$B54,IF(DATOS_[[Check Periodo Ref.]:[Check Periodo Ref.]]="Dentro",IF(DATOS_[[Check Equiparado]:[Check Equiparado]]="Sí",IF(DATOS!AR$5="Sí",(1/DATOS_[[% anualiz]:[% anualiz]]),1)*IF(DATOS!AR$4="Sí",1/DATOS_[[% normaliz]:[% normaliz]],1)*(DATOS_[Conc.Sal.14])))))))),
0)</f>
        <v>0</v>
      </c>
      <c r="X56" s="119">
        <f t="array" ref="X56">IFERROR(
(MEDIAN((IF(DATOS_[[Sexo]:[Sexo]]=$B56,IF(DATOS_[[AGRUP. CLAS. PROF.]:[AGRUP. CLAS. PROF.]]=$B54,IF(DATOS_[[Check Periodo Ref.]:[Check Periodo Ref.]]="Dentro",IF(DATOS_[[Check Equiparado]:[Check Equiparado]]="Sí",IF(DATOS!AS$5="Sí",(1/DATOS_[[% anualiz]:[% anualiz]]),1)*IF(DATOS!AS$4="Sí",1/DATOS_[[% normaliz]:[% normaliz]],1)*(DATOS_[Conc.Sal.15])))))))),
0)</f>
        <v>0</v>
      </c>
      <c r="Y56" s="119">
        <f t="array" ref="Y56">IFERROR(
(MEDIAN((IF(DATOS_[[Sexo]:[Sexo]]=$B56,IF(DATOS_[[AGRUP. CLAS. PROF.]:[AGRUP. CLAS. PROF.]]=$B54,IF(DATOS_[[Check Periodo Ref.]:[Check Periodo Ref.]]="Dentro",IF(DATOS_[[Check Equiparado]:[Check Equiparado]]="Sí",IF(DATOS!AT$5="Sí",(1/DATOS_[[% anualiz]:[% anualiz]]),1)*IF(DATOS!AT$4="Sí",1/DATOS_[[% normaliz]:[% normaliz]],1)*(DATOS_[Conc.Sal.16])))))))),
0)</f>
        <v>0</v>
      </c>
      <c r="Z56" s="119">
        <f t="array" ref="Z56">IFERROR(
(MEDIAN((IF(DATOS_[[Sexo]:[Sexo]]=$B56,IF(DATOS_[[AGRUP. CLAS. PROF.]:[AGRUP. CLAS. PROF.]]=$B54,IF(DATOS_[[Check Periodo Ref.]:[Check Periodo Ref.]]="Dentro",IF(DATOS_[[Check Equiparado]:[Check Equiparado]]="Sí",IF(DATOS!AU$5="Sí",(1/DATOS_[[% anualiz]:[% anualiz]]),1)*IF(DATOS!AU$4="Sí",1/DATOS_[[% normaliz]:[% normaliz]],1)*(DATOS_[Conc.Sal.17])))))))),
0)</f>
        <v>0</v>
      </c>
      <c r="AA56" s="119">
        <f t="array" ref="AA56">IFERROR(
(MEDIAN((IF(DATOS_[[Sexo]:[Sexo]]=$B56,IF(DATOS_[[AGRUP. CLAS. PROF.]:[AGRUP. CLAS. PROF.]]=$B54,IF(DATOS_[[Check Periodo Ref.]:[Check Periodo Ref.]]="Dentro",IF(DATOS_[[Check Equiparado]:[Check Equiparado]]="Sí",IF(DATOS!AV$5="Sí",(1/DATOS_[[% anualiz]:[% anualiz]]),1)*IF(DATOS!AV$4="Sí",1/DATOS_[[% normaliz]:[% normaliz]],1)*(DATOS_[Conc.Sal.18])))))))),
0)</f>
        <v>0</v>
      </c>
      <c r="AB56" s="119">
        <f t="array" ref="AB56">IFERROR(
(MEDIAN((IF(DATOS_[[Sexo]:[Sexo]]=$B56,IF(DATOS_[[AGRUP. CLAS. PROF.]:[AGRUP. CLAS. PROF.]]=$B54,IF(DATOS_[[Check Periodo Ref.]:[Check Periodo Ref.]]="Dentro",IF(DATOS_[[Check Equiparado]:[Check Equiparado]]="Sí",IF(DATOS!AW$5="Sí",(1/DATOS_[[% anualiz]:[% anualiz]]),1)*IF(DATOS!AW$4="Sí",1/DATOS_[[% normaliz]:[% normaliz]],1)*(DATOS_[Conc.Sal.19])))))))),
0)</f>
        <v>0</v>
      </c>
      <c r="AC56" s="119">
        <f t="array" ref="AC56">IFERROR(
(MEDIAN((IF(DATOS_[[Sexo]:[Sexo]]=$B56,IF(DATOS_[[AGRUP. CLAS. PROF.]:[AGRUP. CLAS. PROF.]]=$B54,IF(DATOS_[[Check Periodo Ref.]:[Check Periodo Ref.]]="Dentro",IF(DATOS_[[Check Equiparado]:[Check Equiparado]]="Sí",IF(DATOS!AX$5="Sí",(1/DATOS_[[% anualiz]:[% anualiz]]),1)*IF(DATOS!AX$4="Sí",1/DATOS_[[% normaliz]:[% normaliz]],1)*(DATOS_[Conc.Sal.20])))))))),
0)</f>
        <v>0</v>
      </c>
      <c r="AD56" s="119">
        <f t="array" ref="AD56">IFERROR(
(MEDIAN((IF(DATOS_[[Sexo]:[Sexo]]=$B56,IF(DATOS_[[AGRUP. CLAS. PROF.]:[AGRUP. CLAS. PROF.]]=$B54,IF(DATOS_[[Check Periodo Ref.]:[Check Periodo Ref.]]="Dentro",IF(DATOS_[[Check Equiparado]:[Check Equiparado]]="Sí",IF(DATOS!AY$5="Sí",(1/DATOS_[[% anualiz]:[% anualiz]]),1)*IF(DATOS!AY$4="Sí",1/DATOS_[[% normaliz]:[% normaliz]],1)*(DATOS_[Conc.Sal.21])))))))),
0)</f>
        <v>0</v>
      </c>
      <c r="AE56" s="119">
        <f t="array" ref="AE56">IFERROR(
(MEDIAN((IF(DATOS_[[Sexo]:[Sexo]]=$B56,IF(DATOS_[[AGRUP. CLAS. PROF.]:[AGRUP. CLAS. PROF.]]=$B54,IF(DATOS_[[Check Periodo Ref.]:[Check Periodo Ref.]]="Dentro",IF(DATOS_[[Check Equiparado]:[Check Equiparado]]="Sí",IF(DATOS!AZ$5="Sí",(1/DATOS_[[% anualiz]:[% anualiz]]),1)*IF(DATOS!AZ$4="Sí",1/DATOS_[[% normaliz]:[% normaliz]],1)*(DATOS_[Conc.Sal.22])))))))),
0)</f>
        <v>0</v>
      </c>
      <c r="AF56" s="119">
        <f t="array" ref="AF56">IFERROR(
(MEDIAN((IF(DATOS_[[Sexo]:[Sexo]]=$B56,IF(DATOS_[[AGRUP. CLAS. PROF.]:[AGRUP. CLAS. PROF.]]=$B54,IF(DATOS_[[Check Periodo Ref.]:[Check Periodo Ref.]]="Dentro",IF(DATOS_[[Check Equiparado]:[Check Equiparado]]="Sí",IF(DATOS!BA$5="Sí",(1/DATOS_[[% anualiz]:[% anualiz]]),1)*IF(DATOS!BA$4="Sí",1/DATOS_[[% normaliz]:[% normaliz]],1)*(DATOS_[Conc.Sal.23])))))))),
0)</f>
        <v>0</v>
      </c>
      <c r="AG56" s="119">
        <f t="array" ref="AG56">IFERROR(
(MEDIAN((IF(DATOS_[[Sexo]:[Sexo]]=$B56,IF(DATOS_[[AGRUP. CLAS. PROF.]:[AGRUP. CLAS. PROF.]]=$B54,IF(DATOS_[[Check Periodo Ref.]:[Check Periodo Ref.]]="Dentro",IF(DATOS_[[Check Equiparado]:[Check Equiparado]]="Sí",IF(DATOS!BB$5="Sí",(1/DATOS_[[% anualiz]:[% anualiz]]),1)*IF(DATOS!BB$4="Sí",1/DATOS_[[% normaliz]:[% normaliz]],1)*(DATOS_[Conc.Sal.24])))))))),
0)</f>
        <v>0</v>
      </c>
      <c r="AH56" s="119">
        <f t="array" ref="AH56">IFERROR(
(MEDIAN((IF(DATOS_[[Sexo]:[Sexo]]=$B56,IF(DATOS_[[AGRUP. CLAS. PROF.]:[AGRUP. CLAS. PROF.]]=$B54,IF(DATOS_[[Check Periodo Ref.]:[Check Periodo Ref.]]="Dentro",IF(DATOS_[[Check Equiparado]:[Check Equiparado]]="Sí",IF(DATOS!BC$5="Sí",(1/DATOS_[[% anualiz]:[% anualiz]]),1)*IF(DATOS!BC$4="Sí",1/DATOS_[[% normaliz]:[% normaliz]],1)*(DATOS_[Conc.Sal.25])))))))),
0)</f>
        <v>0</v>
      </c>
      <c r="AI56" s="119">
        <f t="array" ref="AI56">IFERROR(
(MEDIAN((IF(DATOS_[[Sexo]:[Sexo]]=$B56,IF(DATOS_[[AGRUP. CLAS. PROF.]:[AGRUP. CLAS. PROF.]]=$B54,IF(DATOS_[[Check Periodo Ref.]:[Check Periodo Ref.]]="Dentro",IF(DATOS_[[Check Equiparado]:[Check Equiparado]]="Sí",IF(DATOS!BD$5="Sí",(1/DATOS_[[% anualiz]:[% anualiz]]),1)*IF(DATOS!BD$4="Sí",1/DATOS_[[% normaliz]:[% normaliz]],1)*(DATOS_[Conc.Sal.26])))))))),
0)</f>
        <v>0</v>
      </c>
      <c r="AJ56" s="119">
        <f t="array" ref="AJ56">IFERROR(
(MEDIAN((IF(DATOS_[[Sexo]:[Sexo]]=$B56,IF(DATOS_[[AGRUP. CLAS. PROF.]:[AGRUP. CLAS. PROF.]]=$B54,IF(DATOS_[[Check Periodo Ref.]:[Check Periodo Ref.]]="Dentro",IF(DATOS_[[Check Equiparado]:[Check Equiparado]]="Sí",IF(DATOS!BE$5="Sí",(1/DATOS_[[% anualiz]:[% anualiz]]),1)*IF(DATOS!BE$4="Sí",1/DATOS_[[% normaliz]:[% normaliz]],1)*(DATOS_[Conc.Sal.27])))))))),
0)</f>
        <v>0</v>
      </c>
      <c r="AK56" s="119">
        <f t="array" ref="AK56">IFERROR(
(MEDIAN((IF(DATOS_[[Sexo]:[Sexo]]=$B56,IF(DATOS_[[AGRUP. CLAS. PROF.]:[AGRUP. CLAS. PROF.]]=$B54,IF(DATOS_[[Check Periodo Ref.]:[Check Periodo Ref.]]="Dentro",IF(DATOS_[[Check Equiparado]:[Check Equiparado]]="Sí",IF(DATOS!BF$5="Sí",(1/DATOS_[[% anualiz]:[% anualiz]]),1)*IF(DATOS!BF$4="Sí",1/DATOS_[[% normaliz]:[% normaliz]],1)*(DATOS_[Conc.Sal.28])))))))),
0)</f>
        <v>0</v>
      </c>
      <c r="AL56" s="119">
        <f t="array" ref="AL56">IFERROR(
(MEDIAN((IF(DATOS_[[Sexo]:[Sexo]]=$B56,IF(DATOS_[[AGRUP. CLAS. PROF.]:[AGRUP. CLAS. PROF.]]=$B54,IF(DATOS_[[Check Periodo Ref.]:[Check Periodo Ref.]]="Dentro",IF(DATOS_[[Check Equiparado]:[Check Equiparado]]="Sí",IF(DATOS!BG$5="Sí",(1/DATOS_[[% anualiz]:[% anualiz]]),1)*IF(DATOS!BG$4="Sí",1/DATOS_[[% normaliz]:[% normaliz]],1)*(DATOS_[Conc.Sal.29])))))))),
0)</f>
        <v>0</v>
      </c>
      <c r="AM56" s="119">
        <f t="array" ref="AM56">IFERROR(
(MEDIAN((IF(DATOS_[[Sexo]:[Sexo]]=$B56,IF(DATOS_[[AGRUP. CLAS. PROF.]:[AGRUP. CLAS. PROF.]]=$B54,IF(DATOS_[[Check Periodo Ref.]:[Check Periodo Ref.]]="Dentro",IF(DATOS_[[Check Equiparado]:[Check Equiparado]]="Sí",IF(DATOS!BH$5="Sí",(1/DATOS_[[% anualiz]:[% anualiz]]),1)*IF(DATOS!BH$4="Sí",1/DATOS_[[% normaliz]:[% normaliz]],1)*(DATOS_[Conc.Sal.30])))))))),
0)</f>
        <v>0</v>
      </c>
      <c r="AN56" s="120">
        <f t="array" ref="AN56">IFERROR(
MEDIAN(IF(DATOS_[Sexo]=$B56,IF(DATOS_[[AGRUP. CLAS. PROF.]:[AGRUP. CLAS. PROF.]]=$B54,IF(DATOS_[Check Equiparado]="Sí",IF(DATOS_[Check Periodo Ref.]="Dentro",DATOS_[Tot COMPL.SAL Eq],FALSE))))),
0)</f>
        <v>0</v>
      </c>
      <c r="AO56" s="121">
        <f t="array" ref="AO56">IFERROR(
MEDIAN(IF(DATOS_[Sexo]=$B56,IF(DATOS_[[AGRUP. CLAS. PROF.]:[AGRUP. CLAS. PROF.]]=$B54,IF(DATOS_[Check Equiparado]="Sí",IF(DATOS_[Check Periodo Ref.]="Dentro",DATOS_[TOTAL SALARIO Eq],FALSE))))),
0)</f>
        <v>0</v>
      </c>
      <c r="AP56" s="122">
        <f t="array" ref="AP56">IFERROR(
(MEDIAN((IF(DATOS_[[Sexo]:[Sexo]]=$B56,IF(DATOS_[[AGRUP. CLAS. PROF.]:[AGRUP. CLAS. PROF.]]=$B54,IF(DATOS_[[Check Periodo Ref.]:[Check Periodo Ref.]]="Dentro",IF(DATOS_[[Check Equiparado]:[Check Equiparado]]="Sí",IF(DATOS!BI$5="Sí",(1/DATOS_[[% anualiz]:[% anualiz]]),1)*IF(DATOS!BI$4="Sí",1/DATOS_[[% normaliz]:[% normaliz]],1)*(DATOS_[C.Extra.01])))))))),
0)</f>
        <v>0</v>
      </c>
      <c r="AQ56" s="122">
        <f t="array" ref="AQ56">IFERROR(
(MEDIAN((IF(DATOS_[[Sexo]:[Sexo]]=$B56,IF(DATOS_[[AGRUP. CLAS. PROF.]:[AGRUP. CLAS. PROF.]]=$B54,IF(DATOS_[[Check Periodo Ref.]:[Check Periodo Ref.]]="Dentro",IF(DATOS_[[Check Equiparado]:[Check Equiparado]]="Sí",IF(DATOS!BJ$5="Sí",(1/DATOS_[[% anualiz]:[% anualiz]]),1)*IF(DATOS!BJ$4="Sí",1/DATOS_[[% normaliz]:[% normaliz]],1)*(DATOS_[C.Extra.02])))))))),
0)</f>
        <v>0</v>
      </c>
      <c r="AR56" s="122">
        <f t="array" ref="AR56">IFERROR(
(MEDIAN((IF(DATOS_[[Sexo]:[Sexo]]=$B56,IF(DATOS_[[AGRUP. CLAS. PROF.]:[AGRUP. CLAS. PROF.]]=$B54,IF(DATOS_[[Check Periodo Ref.]:[Check Periodo Ref.]]="Dentro",IF(DATOS_[[Check Equiparado]:[Check Equiparado]]="Sí",IF(DATOS!BK$5="Sí",(1/DATOS_[[% anualiz]:[% anualiz]]),1)*IF(DATOS!BK$4="Sí",1/DATOS_[[% normaliz]:[% normaliz]],1)*(DATOS_[C.Extra.03])))))))),
0)</f>
        <v>0</v>
      </c>
      <c r="AS56" s="122">
        <f t="array" ref="AS56">IFERROR(
(MEDIAN((IF(DATOS_[[Sexo]:[Sexo]]=$B56,IF(DATOS_[[AGRUP. CLAS. PROF.]:[AGRUP. CLAS. PROF.]]=$B54,IF(DATOS_[[Check Periodo Ref.]:[Check Periodo Ref.]]="Dentro",IF(DATOS_[[Check Equiparado]:[Check Equiparado]]="Sí",IF(DATOS!BL$5="Sí",(1/DATOS_[[% anualiz]:[% anualiz]]),1)*IF(DATOS!BL$4="Sí",1/DATOS_[[% normaliz]:[% normaliz]],1)*(DATOS_[C.Extra.04])))))))),
0)</f>
        <v>0</v>
      </c>
      <c r="AT56" s="122">
        <f t="array" ref="AT56">IFERROR(
(MEDIAN((IF(DATOS_[[Sexo]:[Sexo]]=$B56,IF(DATOS_[[AGRUP. CLAS. PROF.]:[AGRUP. CLAS. PROF.]]=$B54,IF(DATOS_[[Check Periodo Ref.]:[Check Periodo Ref.]]="Dentro",IF(DATOS_[[Check Equiparado]:[Check Equiparado]]="Sí",IF(DATOS!BM$5="Sí",(1/DATOS_[[% anualiz]:[% anualiz]]),1)*IF(DATOS!BM$4="Sí",1/DATOS_[[% normaliz]:[% normaliz]],1)*(DATOS_[C.Extra.05])))))))),
0)</f>
        <v>0</v>
      </c>
      <c r="AU56" s="123">
        <f t="array" ref="AU56">IFERROR(
MEDIAN(IF(DATOS_[Sexo]=$B56,IF(DATOS_[[AGRUP. CLAS. PROF.]:[AGRUP. CLAS. PROF.]]=$B54,IF(DATOS_[Check Equiparado]="Sí",IF(DATOS_[Check Periodo Ref.]="Dentro",DATOS_[Tot Extrasalarial Eq],FALSE))))),
0)</f>
        <v>0</v>
      </c>
      <c r="AV56" s="124">
        <f t="array" ref="AV56">IFERROR(
MEDIAN(IF(DATOS_[Sexo]=$B56,IF(DATOS_[[AGRUP. CLAS. PROF.]:[AGRUP. CLAS. PROF.]]=$B54,IF(DATOS_[Check Equiparado]="Sí",IF(DATOS_[Check Periodo Ref.]="Dentro",DATOS_[TOTAL Retrib Eq],FALSE))))),
0)</f>
        <v>0</v>
      </c>
    </row>
    <row r="57" spans="1:48" ht="17.25" thickBot="1" x14ac:dyDescent="0.35">
      <c r="A57" s="48" t="str">
        <f t="shared" ref="A57" si="59">+A58</f>
        <v>[ocultar]</v>
      </c>
      <c r="B57" s="98" t="s">
        <v>231</v>
      </c>
      <c r="C57" s="117"/>
      <c r="D57" s="47"/>
      <c r="E57" s="47"/>
      <c r="F57" s="47"/>
      <c r="G57" s="47"/>
      <c r="H57" s="47"/>
      <c r="I57" s="127" t="str">
        <f t="shared" ref="I57:AV57" si="60">IFERROR((I58-I59)/I58,"")</f>
        <v/>
      </c>
      <c r="J57" s="131" t="str">
        <f t="shared" si="60"/>
        <v/>
      </c>
      <c r="K57" s="131" t="str">
        <f t="shared" si="60"/>
        <v/>
      </c>
      <c r="L57" s="131" t="str">
        <f t="shared" si="60"/>
        <v/>
      </c>
      <c r="M57" s="131" t="str">
        <f t="shared" si="60"/>
        <v/>
      </c>
      <c r="N57" s="131" t="str">
        <f t="shared" si="60"/>
        <v/>
      </c>
      <c r="O57" s="131" t="str">
        <f t="shared" si="60"/>
        <v/>
      </c>
      <c r="P57" s="131" t="str">
        <f t="shared" si="60"/>
        <v/>
      </c>
      <c r="Q57" s="131" t="str">
        <f t="shared" si="60"/>
        <v/>
      </c>
      <c r="R57" s="131" t="str">
        <f t="shared" si="60"/>
        <v/>
      </c>
      <c r="S57" s="131" t="str">
        <f t="shared" si="60"/>
        <v/>
      </c>
      <c r="T57" s="131" t="str">
        <f t="shared" si="60"/>
        <v/>
      </c>
      <c r="U57" s="131" t="str">
        <f t="shared" si="60"/>
        <v/>
      </c>
      <c r="V57" s="131" t="str">
        <f t="shared" si="60"/>
        <v/>
      </c>
      <c r="W57" s="131" t="str">
        <f t="shared" si="60"/>
        <v/>
      </c>
      <c r="X57" s="131" t="str">
        <f t="shared" si="60"/>
        <v/>
      </c>
      <c r="Y57" s="131" t="str">
        <f t="shared" si="60"/>
        <v/>
      </c>
      <c r="Z57" s="130" t="str">
        <f t="shared" si="60"/>
        <v/>
      </c>
      <c r="AA57" s="130" t="str">
        <f t="shared" si="60"/>
        <v/>
      </c>
      <c r="AB57" s="130" t="str">
        <f t="shared" si="60"/>
        <v/>
      </c>
      <c r="AC57" s="130" t="str">
        <f t="shared" si="60"/>
        <v/>
      </c>
      <c r="AD57" s="130" t="str">
        <f t="shared" si="60"/>
        <v/>
      </c>
      <c r="AE57" s="130" t="str">
        <f t="shared" si="60"/>
        <v/>
      </c>
      <c r="AF57" s="130" t="str">
        <f t="shared" si="60"/>
        <v/>
      </c>
      <c r="AG57" s="130" t="str">
        <f t="shared" si="60"/>
        <v/>
      </c>
      <c r="AH57" s="130" t="str">
        <f t="shared" si="60"/>
        <v/>
      </c>
      <c r="AI57" s="130" t="str">
        <f t="shared" si="60"/>
        <v/>
      </c>
      <c r="AJ57" s="130" t="str">
        <f t="shared" si="60"/>
        <v/>
      </c>
      <c r="AK57" s="130" t="str">
        <f t="shared" si="60"/>
        <v/>
      </c>
      <c r="AL57" s="130" t="str">
        <f t="shared" si="60"/>
        <v/>
      </c>
      <c r="AM57" s="130" t="str">
        <f t="shared" si="60"/>
        <v/>
      </c>
      <c r="AN57" s="132" t="str">
        <f t="shared" si="60"/>
        <v/>
      </c>
      <c r="AO57" s="136" t="str">
        <f t="shared" si="60"/>
        <v/>
      </c>
      <c r="AP57" s="133" t="str">
        <f t="shared" si="60"/>
        <v/>
      </c>
      <c r="AQ57" s="133" t="str">
        <f t="shared" si="60"/>
        <v/>
      </c>
      <c r="AR57" s="133" t="str">
        <f t="shared" si="60"/>
        <v/>
      </c>
      <c r="AS57" s="133" t="str">
        <f t="shared" si="60"/>
        <v/>
      </c>
      <c r="AT57" s="133" t="str">
        <f t="shared" si="60"/>
        <v/>
      </c>
      <c r="AU57" s="134" t="str">
        <f t="shared" si="60"/>
        <v/>
      </c>
      <c r="AV57" s="135" t="str">
        <f t="shared" si="60"/>
        <v/>
      </c>
    </row>
    <row r="58" spans="1:48" x14ac:dyDescent="0.3">
      <c r="A58" s="48" t="str">
        <f t="shared" ref="A58" si="61">+IF(C58+C59=0,"[ocultar]","")</f>
        <v>[ocultar]</v>
      </c>
      <c r="B58" s="94" t="s">
        <v>162</v>
      </c>
      <c r="C58" s="40">
        <f t="array" ref="C58">SUM(IF($B58=DATOS_[Sexo],
IF($B57=DATOS_[AGRUP. CLAS. PROF.],
IF("Dentro"=DATOS_[Check Periodo Ref.],
1/(COUNTIFS(DATOS_[Sexo],$B58,DATOS_[AGRUP. CLAS. PROF.],$B57,DATOS_[Check Periodo Ref.],"Dentro",DATOS_[id],DATOS_[id]))))))</f>
        <v>0</v>
      </c>
      <c r="D58" s="41">
        <f>COUNTIFS(DATOS_[AGRUP. CLAS. PROF.],$B57,DATOS_[Sexo],$B58,DATOS_[Check Periodo Ref.],"Dentro")</f>
        <v>0</v>
      </c>
      <c r="E58" s="41">
        <f>COUNTIFS(DATOS_[AGRUP. CLAS. PROF.],$B57,DATOS_[Sexo],$B58,DATOS_[Check Periodo Ref.],"Dentro",DATOS_[Check Nº SC Norm],"Sí")</f>
        <v>0</v>
      </c>
      <c r="F58" s="41">
        <f>COUNTIFS(DATOS_[AGRUP. CLAS. PROF.],$B57,DATOS_[Sexo],$B58,DATOS_[Check Periodo Ref.],"Dentro",DATOS_[Check Nº SC Anualiz],"Sí")</f>
        <v>0</v>
      </c>
      <c r="G58" s="41">
        <f>COUNTIFS(DATOS_[AGRUP. CLAS. PROF.],$B57,DATOS_[Sexo],$B58,DATOS_[Check Periodo Ref.],"Dentro",DATOS_[Check Nº SC Norm y Anualiz],"Sí")</f>
        <v>0</v>
      </c>
      <c r="H58" s="41">
        <f>COUNTIFS(DATOS_[AGRUP. CLAS. PROF.],$B57,DATOS_[Sexo],$B58,DATOS_[Check Periodo Ref.],"Dentro",DATOS_[Check Equiparación],"Sí")</f>
        <v>0</v>
      </c>
      <c r="I58" s="118">
        <f t="array" ref="I58">IFERROR(
MEDIAN(IF(DATOS_[Sexo]=$B58,IF(DATOS_[[AGRUP. CLAS. PROF.]:[AGRUP. CLAS. PROF.]]=$B57,IF(DATOS_[Check Equiparado]="Sí",IF(DATOS_[Check Periodo Ref.]="Dentro",DATOS_[SALARIO BASE Eq],FALSE))))),
0)</f>
        <v>0</v>
      </c>
      <c r="J58" s="119">
        <f t="array" ref="J58">IFERROR(
(MEDIAN((IF(DATOS_[[Sexo]:[Sexo]]=$B58,IF(DATOS_[[AGRUP. CLAS. PROF.]:[AGRUP. CLAS. PROF.]]=$B57,IF(DATOS_[[Check Periodo Ref.]:[Check Periodo Ref.]]="Dentro",IF(DATOS_[[Check Equiparado]:[Check Equiparado]]="Sí",IF(DATOS!AE$5="Sí",(1/DATOS_[[% anualiz]:[% anualiz]]),1)*IF(DATOS!AE$4="Sí",1/DATOS_[[% normaliz]:[% normaliz]],1)*(DATOS_[Conc.Sal.01])))))))),
0)</f>
        <v>0</v>
      </c>
      <c r="K58" s="119">
        <f t="array" ref="K58">IFERROR(
(MEDIAN((IF(DATOS_[[Sexo]:[Sexo]]=$B58,IF(DATOS_[[AGRUP. CLAS. PROF.]:[AGRUP. CLAS. PROF.]]=$B57,IF(DATOS_[[Check Periodo Ref.]:[Check Periodo Ref.]]="Dentro",IF(DATOS_[[Check Equiparado]:[Check Equiparado]]="Sí",IF(DATOS!AF$5="Sí",(1/DATOS_[[% anualiz]:[% anualiz]]),1)*IF(DATOS!AF$4="Sí",1/DATOS_[[% normaliz]:[% normaliz]],1)*(DATOS_[Conc.Sal.02])))))))),
0)</f>
        <v>0</v>
      </c>
      <c r="L58" s="119">
        <f t="array" ref="L58">IFERROR(
(MEDIAN((IF(DATOS_[[Sexo]:[Sexo]]=$B58,IF(DATOS_[[AGRUP. CLAS. PROF.]:[AGRUP. CLAS. PROF.]]=$B57,IF(DATOS_[[Check Periodo Ref.]:[Check Periodo Ref.]]="Dentro",IF(DATOS_[[Check Equiparado]:[Check Equiparado]]="Sí",IF(DATOS!AG$5="Sí",(1/DATOS_[[% anualiz]:[% anualiz]]),1)*IF(DATOS!AG$4="Sí",1/DATOS_[[% normaliz]:[% normaliz]],1)*(DATOS_[Conc.Sal.03])))))))),
0)</f>
        <v>0</v>
      </c>
      <c r="M58" s="119">
        <f t="array" ref="M58">IFERROR(
(MEDIAN((IF(DATOS_[[Sexo]:[Sexo]]=$B58,IF(DATOS_[[AGRUP. CLAS. PROF.]:[AGRUP. CLAS. PROF.]]=$B57,IF(DATOS_[[Check Periodo Ref.]:[Check Periodo Ref.]]="Dentro",IF(DATOS_[[Check Equiparado]:[Check Equiparado]]="Sí",IF(DATOS!AH$5="Sí",(1/DATOS_[[% anualiz]:[% anualiz]]),1)*IF(DATOS!AH$4="Sí",1/DATOS_[[% normaliz]:[% normaliz]],1)*(DATOS_[Conc.Sal.04])))))))),
0)</f>
        <v>0</v>
      </c>
      <c r="N58" s="119">
        <f t="array" ref="N58">IFERROR(
(MEDIAN((IF(DATOS_[[Sexo]:[Sexo]]=$B58,IF(DATOS_[[AGRUP. CLAS. PROF.]:[AGRUP. CLAS. PROF.]]=$B57,IF(DATOS_[[Check Periodo Ref.]:[Check Periodo Ref.]]="Dentro",IF(DATOS_[[Check Equiparado]:[Check Equiparado]]="Sí",IF(DATOS!AI$5="Sí",(1/DATOS_[[% anualiz]:[% anualiz]]),1)*IF(DATOS!AI$4="Sí",1/DATOS_[[% normaliz]:[% normaliz]],1)*(DATOS_[Conc.Sal.05])))))))),
0)</f>
        <v>0</v>
      </c>
      <c r="O58" s="119">
        <f t="array" ref="O58">IFERROR(
(MEDIAN((IF(DATOS_[[Sexo]:[Sexo]]=$B58,IF(DATOS_[[AGRUP. CLAS. PROF.]:[AGRUP. CLAS. PROF.]]=$B57,IF(DATOS_[[Check Periodo Ref.]:[Check Periodo Ref.]]="Dentro",IF(DATOS_[[Check Equiparado]:[Check Equiparado]]="Sí",IF(DATOS!AJ$5="Sí",(1/DATOS_[[% anualiz]:[% anualiz]]),1)*IF(DATOS!AJ$4="Sí",1/DATOS_[[% normaliz]:[% normaliz]],1)*(DATOS_[Conc.Sal.06])))))))),
0)</f>
        <v>0</v>
      </c>
      <c r="P58" s="119">
        <f t="array" ref="P58">IFERROR(
(MEDIAN((IF(DATOS_[[Sexo]:[Sexo]]=$B58,IF(DATOS_[[AGRUP. CLAS. PROF.]:[AGRUP. CLAS. PROF.]]=$B57,IF(DATOS_[[Check Periodo Ref.]:[Check Periodo Ref.]]="Dentro",IF(DATOS_[[Check Equiparado]:[Check Equiparado]]="Sí",IF(DATOS!AK$5="Sí",(1/DATOS_[[% anualiz]:[% anualiz]]),1)*IF(DATOS!AK$4="Sí",1/DATOS_[[% normaliz]:[% normaliz]],1)*(DATOS_[Conc.Sal.07])))))))),
0)</f>
        <v>0</v>
      </c>
      <c r="Q58" s="119">
        <f t="array" ref="Q58">IFERROR(
(MEDIAN((IF(DATOS_[[Sexo]:[Sexo]]=$B58,IF(DATOS_[[AGRUP. CLAS. PROF.]:[AGRUP. CLAS. PROF.]]=$B57,IF(DATOS_[[Check Periodo Ref.]:[Check Periodo Ref.]]="Dentro",IF(DATOS_[[Check Equiparado]:[Check Equiparado]]="Sí",IF(DATOS!AL$5="Sí",(1/DATOS_[[% anualiz]:[% anualiz]]),1)*IF(DATOS!AL$4="Sí",1/DATOS_[[% normaliz]:[% normaliz]],1)*(DATOS_[Conc.Sal.08])))))))),
0)</f>
        <v>0</v>
      </c>
      <c r="R58" s="119">
        <f t="array" ref="R58">IFERROR(
(MEDIAN((IF(DATOS_[[Sexo]:[Sexo]]=$B58,IF(DATOS_[[AGRUP. CLAS. PROF.]:[AGRUP. CLAS. PROF.]]=$B57,IF(DATOS_[[Check Periodo Ref.]:[Check Periodo Ref.]]="Dentro",IF(DATOS_[[Check Equiparado]:[Check Equiparado]]="Sí",IF(DATOS!AM$5="Sí",(1/DATOS_[[% anualiz]:[% anualiz]]),1)*IF(DATOS!AM$4="Sí",1/DATOS_[[% normaliz]:[% normaliz]],1)*(DATOS_[Conc.Sal.09])))))))),
0)</f>
        <v>0</v>
      </c>
      <c r="S58" s="119">
        <f t="array" ref="S58">IFERROR(
(MEDIAN((IF(DATOS_[[Sexo]:[Sexo]]=$B58,IF(DATOS_[[AGRUP. CLAS. PROF.]:[AGRUP. CLAS. PROF.]]=$B57,IF(DATOS_[[Check Periodo Ref.]:[Check Periodo Ref.]]="Dentro",IF(DATOS_[[Check Equiparado]:[Check Equiparado]]="Sí",IF(DATOS!AN$5="Sí",(1/DATOS_[[% anualiz]:[% anualiz]]),1)*IF(DATOS!AN$4="Sí",1/DATOS_[[% normaliz]:[% normaliz]],1)*(DATOS_[Conc.Sal.10])))))))),
0)</f>
        <v>0</v>
      </c>
      <c r="T58" s="119">
        <f t="array" ref="T58">IFERROR(
(MEDIAN((IF(DATOS_[[Sexo]:[Sexo]]=$B58,IF(DATOS_[[AGRUP. CLAS. PROF.]:[AGRUP. CLAS. PROF.]]=$B57,IF(DATOS_[[Check Periodo Ref.]:[Check Periodo Ref.]]="Dentro",IF(DATOS_[[Check Equiparado]:[Check Equiparado]]="Sí",IF(DATOS!AO$5="Sí",(1/DATOS_[[% anualiz]:[% anualiz]]),1)*IF(DATOS!AO$4="Sí",1/DATOS_[[% normaliz]:[% normaliz]],1)*(DATOS_[Conc.Sal.11])))))))),
0)</f>
        <v>0</v>
      </c>
      <c r="U58" s="119">
        <f t="array" ref="U58">IFERROR(
(MEDIAN((IF(DATOS_[[Sexo]:[Sexo]]=$B58,IF(DATOS_[[AGRUP. CLAS. PROF.]:[AGRUP. CLAS. PROF.]]=$B57,IF(DATOS_[[Check Periodo Ref.]:[Check Periodo Ref.]]="Dentro",IF(DATOS_[[Check Equiparado]:[Check Equiparado]]="Sí",IF(DATOS!AP$5="Sí",(1/DATOS_[[% anualiz]:[% anualiz]]),1)*IF(DATOS!AP$4="Sí",1/DATOS_[[% normaliz]:[% normaliz]],1)*(DATOS_[Conc.Sal.12])))))))),
0)</f>
        <v>0</v>
      </c>
      <c r="V58" s="119">
        <f t="array" ref="V58">IFERROR(
(MEDIAN((IF(DATOS_[[Sexo]:[Sexo]]=$B58,IF(DATOS_[[AGRUP. CLAS. PROF.]:[AGRUP. CLAS. PROF.]]=$B57,IF(DATOS_[[Check Periodo Ref.]:[Check Periodo Ref.]]="Dentro",IF(DATOS_[[Check Equiparado]:[Check Equiparado]]="Sí",IF(DATOS!AQ$5="Sí",(1/DATOS_[[% anualiz]:[% anualiz]]),1)*IF(DATOS!AQ$4="Sí",1/DATOS_[[% normaliz]:[% normaliz]],1)*(DATOS_[Conc.Sal.13])))))))),
0)</f>
        <v>0</v>
      </c>
      <c r="W58" s="119">
        <f t="array" ref="W58">IFERROR(
(MEDIAN((IF(DATOS_[[Sexo]:[Sexo]]=$B58,IF(DATOS_[[AGRUP. CLAS. PROF.]:[AGRUP. CLAS. PROF.]]=$B57,IF(DATOS_[[Check Periodo Ref.]:[Check Periodo Ref.]]="Dentro",IF(DATOS_[[Check Equiparado]:[Check Equiparado]]="Sí",IF(DATOS!AR$5="Sí",(1/DATOS_[[% anualiz]:[% anualiz]]),1)*IF(DATOS!AR$4="Sí",1/DATOS_[[% normaliz]:[% normaliz]],1)*(DATOS_[Conc.Sal.14])))))))),
0)</f>
        <v>0</v>
      </c>
      <c r="X58" s="119">
        <f t="array" ref="X58">IFERROR(
(MEDIAN((IF(DATOS_[[Sexo]:[Sexo]]=$B58,IF(DATOS_[[AGRUP. CLAS. PROF.]:[AGRUP. CLAS. PROF.]]=$B57,IF(DATOS_[[Check Periodo Ref.]:[Check Periodo Ref.]]="Dentro",IF(DATOS_[[Check Equiparado]:[Check Equiparado]]="Sí",IF(DATOS!AS$5="Sí",(1/DATOS_[[% anualiz]:[% anualiz]]),1)*IF(DATOS!AS$4="Sí",1/DATOS_[[% normaliz]:[% normaliz]],1)*(DATOS_[Conc.Sal.15])))))))),
0)</f>
        <v>0</v>
      </c>
      <c r="Y58" s="119">
        <f t="array" ref="Y58">IFERROR(
(MEDIAN((IF(DATOS_[[Sexo]:[Sexo]]=$B58,IF(DATOS_[[AGRUP. CLAS. PROF.]:[AGRUP. CLAS. PROF.]]=$B57,IF(DATOS_[[Check Periodo Ref.]:[Check Periodo Ref.]]="Dentro",IF(DATOS_[[Check Equiparado]:[Check Equiparado]]="Sí",IF(DATOS!AT$5="Sí",(1/DATOS_[[% anualiz]:[% anualiz]]),1)*IF(DATOS!AT$4="Sí",1/DATOS_[[% normaliz]:[% normaliz]],1)*(DATOS_[Conc.Sal.16])))))))),
0)</f>
        <v>0</v>
      </c>
      <c r="Z58" s="119">
        <f t="array" ref="Z58">IFERROR(
(MEDIAN((IF(DATOS_[[Sexo]:[Sexo]]=$B58,IF(DATOS_[[AGRUP. CLAS. PROF.]:[AGRUP. CLAS. PROF.]]=$B57,IF(DATOS_[[Check Periodo Ref.]:[Check Periodo Ref.]]="Dentro",IF(DATOS_[[Check Equiparado]:[Check Equiparado]]="Sí",IF(DATOS!AU$5="Sí",(1/DATOS_[[% anualiz]:[% anualiz]]),1)*IF(DATOS!AU$4="Sí",1/DATOS_[[% normaliz]:[% normaliz]],1)*(DATOS_[Conc.Sal.17])))))))),
0)</f>
        <v>0</v>
      </c>
      <c r="AA58" s="119">
        <f t="array" ref="AA58">IFERROR(
(MEDIAN((IF(DATOS_[[Sexo]:[Sexo]]=$B58,IF(DATOS_[[AGRUP. CLAS. PROF.]:[AGRUP. CLAS. PROF.]]=$B57,IF(DATOS_[[Check Periodo Ref.]:[Check Periodo Ref.]]="Dentro",IF(DATOS_[[Check Equiparado]:[Check Equiparado]]="Sí",IF(DATOS!AV$5="Sí",(1/DATOS_[[% anualiz]:[% anualiz]]),1)*IF(DATOS!AV$4="Sí",1/DATOS_[[% normaliz]:[% normaliz]],1)*(DATOS_[Conc.Sal.18])))))))),
0)</f>
        <v>0</v>
      </c>
      <c r="AB58" s="119">
        <f t="array" ref="AB58">IFERROR(
(MEDIAN((IF(DATOS_[[Sexo]:[Sexo]]=$B58,IF(DATOS_[[AGRUP. CLAS. PROF.]:[AGRUP. CLAS. PROF.]]=$B57,IF(DATOS_[[Check Periodo Ref.]:[Check Periodo Ref.]]="Dentro",IF(DATOS_[[Check Equiparado]:[Check Equiparado]]="Sí",IF(DATOS!AW$5="Sí",(1/DATOS_[[% anualiz]:[% anualiz]]),1)*IF(DATOS!AW$4="Sí",1/DATOS_[[% normaliz]:[% normaliz]],1)*(DATOS_[Conc.Sal.19])))))))),
0)</f>
        <v>0</v>
      </c>
      <c r="AC58" s="119">
        <f t="array" ref="AC58">IFERROR(
(MEDIAN((IF(DATOS_[[Sexo]:[Sexo]]=$B58,IF(DATOS_[[AGRUP. CLAS. PROF.]:[AGRUP. CLAS. PROF.]]=$B57,IF(DATOS_[[Check Periodo Ref.]:[Check Periodo Ref.]]="Dentro",IF(DATOS_[[Check Equiparado]:[Check Equiparado]]="Sí",IF(DATOS!AX$5="Sí",(1/DATOS_[[% anualiz]:[% anualiz]]),1)*IF(DATOS!AX$4="Sí",1/DATOS_[[% normaliz]:[% normaliz]],1)*(DATOS_[Conc.Sal.20])))))))),
0)</f>
        <v>0</v>
      </c>
      <c r="AD58" s="119">
        <f t="array" ref="AD58">IFERROR(
(MEDIAN((IF(DATOS_[[Sexo]:[Sexo]]=$B58,IF(DATOS_[[AGRUP. CLAS. PROF.]:[AGRUP. CLAS. PROF.]]=$B57,IF(DATOS_[[Check Periodo Ref.]:[Check Periodo Ref.]]="Dentro",IF(DATOS_[[Check Equiparado]:[Check Equiparado]]="Sí",IF(DATOS!AY$5="Sí",(1/DATOS_[[% anualiz]:[% anualiz]]),1)*IF(DATOS!AY$4="Sí",1/DATOS_[[% normaliz]:[% normaliz]],1)*(DATOS_[Conc.Sal.21])))))))),
0)</f>
        <v>0</v>
      </c>
      <c r="AE58" s="119">
        <f t="array" ref="AE58">IFERROR(
(MEDIAN((IF(DATOS_[[Sexo]:[Sexo]]=$B58,IF(DATOS_[[AGRUP. CLAS. PROF.]:[AGRUP. CLAS. PROF.]]=$B57,IF(DATOS_[[Check Periodo Ref.]:[Check Periodo Ref.]]="Dentro",IF(DATOS_[[Check Equiparado]:[Check Equiparado]]="Sí",IF(DATOS!AZ$5="Sí",(1/DATOS_[[% anualiz]:[% anualiz]]),1)*IF(DATOS!AZ$4="Sí",1/DATOS_[[% normaliz]:[% normaliz]],1)*(DATOS_[Conc.Sal.22])))))))),
0)</f>
        <v>0</v>
      </c>
      <c r="AF58" s="119">
        <f t="array" ref="AF58">IFERROR(
(MEDIAN((IF(DATOS_[[Sexo]:[Sexo]]=$B58,IF(DATOS_[[AGRUP. CLAS. PROF.]:[AGRUP. CLAS. PROF.]]=$B57,IF(DATOS_[[Check Periodo Ref.]:[Check Periodo Ref.]]="Dentro",IF(DATOS_[[Check Equiparado]:[Check Equiparado]]="Sí",IF(DATOS!BA$5="Sí",(1/DATOS_[[% anualiz]:[% anualiz]]),1)*IF(DATOS!BA$4="Sí",1/DATOS_[[% normaliz]:[% normaliz]],1)*(DATOS_[Conc.Sal.23])))))))),
0)</f>
        <v>0</v>
      </c>
      <c r="AG58" s="119">
        <f t="array" ref="AG58">IFERROR(
(MEDIAN((IF(DATOS_[[Sexo]:[Sexo]]=$B58,IF(DATOS_[[AGRUP. CLAS. PROF.]:[AGRUP. CLAS. PROF.]]=$B57,IF(DATOS_[[Check Periodo Ref.]:[Check Periodo Ref.]]="Dentro",IF(DATOS_[[Check Equiparado]:[Check Equiparado]]="Sí",IF(DATOS!BB$5="Sí",(1/DATOS_[[% anualiz]:[% anualiz]]),1)*IF(DATOS!BB$4="Sí",1/DATOS_[[% normaliz]:[% normaliz]],1)*(DATOS_[Conc.Sal.24])))))))),
0)</f>
        <v>0</v>
      </c>
      <c r="AH58" s="119">
        <f t="array" ref="AH58">IFERROR(
(MEDIAN((IF(DATOS_[[Sexo]:[Sexo]]=$B58,IF(DATOS_[[AGRUP. CLAS. PROF.]:[AGRUP. CLAS. PROF.]]=$B57,IF(DATOS_[[Check Periodo Ref.]:[Check Periodo Ref.]]="Dentro",IF(DATOS_[[Check Equiparado]:[Check Equiparado]]="Sí",IF(DATOS!BC$5="Sí",(1/DATOS_[[% anualiz]:[% anualiz]]),1)*IF(DATOS!BC$4="Sí",1/DATOS_[[% normaliz]:[% normaliz]],1)*(DATOS_[Conc.Sal.25])))))))),
0)</f>
        <v>0</v>
      </c>
      <c r="AI58" s="119">
        <f t="array" ref="AI58">IFERROR(
(MEDIAN((IF(DATOS_[[Sexo]:[Sexo]]=$B58,IF(DATOS_[[AGRUP. CLAS. PROF.]:[AGRUP. CLAS. PROF.]]=$B57,IF(DATOS_[[Check Periodo Ref.]:[Check Periodo Ref.]]="Dentro",IF(DATOS_[[Check Equiparado]:[Check Equiparado]]="Sí",IF(DATOS!BD$5="Sí",(1/DATOS_[[% anualiz]:[% anualiz]]),1)*IF(DATOS!BD$4="Sí",1/DATOS_[[% normaliz]:[% normaliz]],1)*(DATOS_[Conc.Sal.26])))))))),
0)</f>
        <v>0</v>
      </c>
      <c r="AJ58" s="119">
        <f t="array" ref="AJ58">IFERROR(
(MEDIAN((IF(DATOS_[[Sexo]:[Sexo]]=$B58,IF(DATOS_[[AGRUP. CLAS. PROF.]:[AGRUP. CLAS. PROF.]]=$B57,IF(DATOS_[[Check Periodo Ref.]:[Check Periodo Ref.]]="Dentro",IF(DATOS_[[Check Equiparado]:[Check Equiparado]]="Sí",IF(DATOS!BE$5="Sí",(1/DATOS_[[% anualiz]:[% anualiz]]),1)*IF(DATOS!BE$4="Sí",1/DATOS_[[% normaliz]:[% normaliz]],1)*(DATOS_[Conc.Sal.27])))))))),
0)</f>
        <v>0</v>
      </c>
      <c r="AK58" s="119">
        <f t="array" ref="AK58">IFERROR(
(MEDIAN((IF(DATOS_[[Sexo]:[Sexo]]=$B58,IF(DATOS_[[AGRUP. CLAS. PROF.]:[AGRUP. CLAS. PROF.]]=$B57,IF(DATOS_[[Check Periodo Ref.]:[Check Periodo Ref.]]="Dentro",IF(DATOS_[[Check Equiparado]:[Check Equiparado]]="Sí",IF(DATOS!BF$5="Sí",(1/DATOS_[[% anualiz]:[% anualiz]]),1)*IF(DATOS!BF$4="Sí",1/DATOS_[[% normaliz]:[% normaliz]],1)*(DATOS_[Conc.Sal.28])))))))),
0)</f>
        <v>0</v>
      </c>
      <c r="AL58" s="119">
        <f t="array" ref="AL58">IFERROR(
(MEDIAN((IF(DATOS_[[Sexo]:[Sexo]]=$B58,IF(DATOS_[[AGRUP. CLAS. PROF.]:[AGRUP. CLAS. PROF.]]=$B57,IF(DATOS_[[Check Periodo Ref.]:[Check Periodo Ref.]]="Dentro",IF(DATOS_[[Check Equiparado]:[Check Equiparado]]="Sí",IF(DATOS!BG$5="Sí",(1/DATOS_[[% anualiz]:[% anualiz]]),1)*IF(DATOS!BG$4="Sí",1/DATOS_[[% normaliz]:[% normaliz]],1)*(DATOS_[Conc.Sal.29])))))))),
0)</f>
        <v>0</v>
      </c>
      <c r="AM58" s="119">
        <f t="array" ref="AM58">IFERROR(
(MEDIAN((IF(DATOS_[[Sexo]:[Sexo]]=$B58,IF(DATOS_[[AGRUP. CLAS. PROF.]:[AGRUP. CLAS. PROF.]]=$B57,IF(DATOS_[[Check Periodo Ref.]:[Check Periodo Ref.]]="Dentro",IF(DATOS_[[Check Equiparado]:[Check Equiparado]]="Sí",IF(DATOS!BH$5="Sí",(1/DATOS_[[% anualiz]:[% anualiz]]),1)*IF(DATOS!BH$4="Sí",1/DATOS_[[% normaliz]:[% normaliz]],1)*(DATOS_[Conc.Sal.30])))))))),
0)</f>
        <v>0</v>
      </c>
      <c r="AN58" s="120">
        <f t="array" ref="AN58">IFERROR(
MEDIAN(IF(DATOS_[Sexo]=$B58,IF(DATOS_[[AGRUP. CLAS. PROF.]:[AGRUP. CLAS. PROF.]]=$B57,IF(DATOS_[Check Equiparado]="Sí",IF(DATOS_[Check Periodo Ref.]="Dentro",DATOS_[Tot COMPL.SAL Eq],FALSE))))),
0)</f>
        <v>0</v>
      </c>
      <c r="AO58" s="121">
        <f t="array" ref="AO58">IFERROR(
MEDIAN(IF(DATOS_[Sexo]=$B58,IF(DATOS_[[AGRUP. CLAS. PROF.]:[AGRUP. CLAS. PROF.]]=$B57,IF(DATOS_[Check Equiparado]="Sí",IF(DATOS_[Check Periodo Ref.]="Dentro",DATOS_[TOTAL SALARIO Eq],FALSE))))),
0)</f>
        <v>0</v>
      </c>
      <c r="AP58" s="122">
        <f t="array" ref="AP58">IFERROR(
(MEDIAN((IF(DATOS_[[Sexo]:[Sexo]]=$B58,IF(DATOS_[[AGRUP. CLAS. PROF.]:[AGRUP. CLAS. PROF.]]=$B57,IF(DATOS_[[Check Periodo Ref.]:[Check Periodo Ref.]]="Dentro",IF(DATOS_[[Check Equiparado]:[Check Equiparado]]="Sí",IF(DATOS!BI$5="Sí",(1/DATOS_[[% anualiz]:[% anualiz]]),1)*IF(DATOS!BI$4="Sí",1/DATOS_[[% normaliz]:[% normaliz]],1)*(DATOS_[C.Extra.01])))))))),
0)</f>
        <v>0</v>
      </c>
      <c r="AQ58" s="122">
        <f t="array" ref="AQ58">IFERROR(
(MEDIAN((IF(DATOS_[[Sexo]:[Sexo]]=$B58,IF(DATOS_[[AGRUP. CLAS. PROF.]:[AGRUP. CLAS. PROF.]]=$B57,IF(DATOS_[[Check Periodo Ref.]:[Check Periodo Ref.]]="Dentro",IF(DATOS_[[Check Equiparado]:[Check Equiparado]]="Sí",IF(DATOS!BJ$5="Sí",(1/DATOS_[[% anualiz]:[% anualiz]]),1)*IF(DATOS!BJ$4="Sí",1/DATOS_[[% normaliz]:[% normaliz]],1)*(DATOS_[C.Extra.02])))))))),
0)</f>
        <v>0</v>
      </c>
      <c r="AR58" s="122">
        <f t="array" ref="AR58">IFERROR(
(MEDIAN((IF(DATOS_[[Sexo]:[Sexo]]=$B58,IF(DATOS_[[AGRUP. CLAS. PROF.]:[AGRUP. CLAS. PROF.]]=$B57,IF(DATOS_[[Check Periodo Ref.]:[Check Periodo Ref.]]="Dentro",IF(DATOS_[[Check Equiparado]:[Check Equiparado]]="Sí",IF(DATOS!BK$5="Sí",(1/DATOS_[[% anualiz]:[% anualiz]]),1)*IF(DATOS!BK$4="Sí",1/DATOS_[[% normaliz]:[% normaliz]],1)*(DATOS_[C.Extra.03])))))))),
0)</f>
        <v>0</v>
      </c>
      <c r="AS58" s="122">
        <f t="array" ref="AS58">IFERROR(
(MEDIAN((IF(DATOS_[[Sexo]:[Sexo]]=$B58,IF(DATOS_[[AGRUP. CLAS. PROF.]:[AGRUP. CLAS. PROF.]]=$B57,IF(DATOS_[[Check Periodo Ref.]:[Check Periodo Ref.]]="Dentro",IF(DATOS_[[Check Equiparado]:[Check Equiparado]]="Sí",IF(DATOS!BL$5="Sí",(1/DATOS_[[% anualiz]:[% anualiz]]),1)*IF(DATOS!BL$4="Sí",1/DATOS_[[% normaliz]:[% normaliz]],1)*(DATOS_[C.Extra.04])))))))),
0)</f>
        <v>0</v>
      </c>
      <c r="AT58" s="122">
        <f t="array" ref="AT58">IFERROR(
(MEDIAN((IF(DATOS_[[Sexo]:[Sexo]]=$B58,IF(DATOS_[[AGRUP. CLAS. PROF.]:[AGRUP. CLAS. PROF.]]=$B57,IF(DATOS_[[Check Periodo Ref.]:[Check Periodo Ref.]]="Dentro",IF(DATOS_[[Check Equiparado]:[Check Equiparado]]="Sí",IF(DATOS!BM$5="Sí",(1/DATOS_[[% anualiz]:[% anualiz]]),1)*IF(DATOS!BM$4="Sí",1/DATOS_[[% normaliz]:[% normaliz]],1)*(DATOS_[C.Extra.05])))))))),
0)</f>
        <v>0</v>
      </c>
      <c r="AU58" s="123">
        <f t="array" ref="AU58">IFERROR(
MEDIAN(IF(DATOS_[Sexo]=$B58,IF(DATOS_[[AGRUP. CLAS. PROF.]:[AGRUP. CLAS. PROF.]]=$B57,IF(DATOS_[Check Equiparado]="Sí",IF(DATOS_[Check Periodo Ref.]="Dentro",DATOS_[Tot Extrasalarial Eq],FALSE))))),
0)</f>
        <v>0</v>
      </c>
      <c r="AV58" s="124">
        <f t="array" ref="AV58">IFERROR(
MEDIAN(IF(DATOS_[Sexo]=$B58,IF(DATOS_[[AGRUP. CLAS. PROF.]:[AGRUP. CLAS. PROF.]]=$B57,IF(DATOS_[Check Equiparado]="Sí",IF(DATOS_[Check Periodo Ref.]="Dentro",DATOS_[TOTAL Retrib Eq],FALSE))))),
0)</f>
        <v>0</v>
      </c>
    </row>
    <row r="59" spans="1:48" x14ac:dyDescent="0.3">
      <c r="A59" s="48" t="str">
        <f t="shared" ref="A59" si="62">+A58</f>
        <v>[ocultar]</v>
      </c>
      <c r="B59" s="94" t="s">
        <v>163</v>
      </c>
      <c r="C59" s="40">
        <f t="array" ref="C59">SUM(IF($B59=DATOS_[Sexo],
IF($B57=DATOS_[AGRUP. CLAS. PROF.],
IF("Dentro"=DATOS_[Check Periodo Ref.],
1/(COUNTIFS(DATOS_[Sexo],$B59,DATOS_[AGRUP. CLAS. PROF.],$B57,DATOS_[Check Periodo Ref.],"Dentro",DATOS_[id],DATOS_[id]))))))</f>
        <v>0</v>
      </c>
      <c r="D59" s="41">
        <f>COUNTIFS(DATOS_[AGRUP. CLAS. PROF.],$B57,DATOS_[Sexo],$B59,DATOS_[Check Periodo Ref.],"Dentro")</f>
        <v>0</v>
      </c>
      <c r="E59" s="41">
        <f>COUNTIFS(DATOS_[AGRUP. CLAS. PROF.],$B57,DATOS_[Sexo],$B59,DATOS_[Check Periodo Ref.],"Dentro",DATOS_[Check Nº SC Norm],"Sí")</f>
        <v>0</v>
      </c>
      <c r="F59" s="41">
        <f>COUNTIFS(DATOS_[AGRUP. CLAS. PROF.],$B57,DATOS_[Sexo],$B59,DATOS_[Check Periodo Ref.],"Dentro",DATOS_[Check Nº SC Anualiz],"Sí")</f>
        <v>0</v>
      </c>
      <c r="G59" s="41">
        <f>COUNTIFS(DATOS_[AGRUP. CLAS. PROF.],$B57,DATOS_[Sexo],$B59,DATOS_[Check Periodo Ref.],"Dentro",DATOS_[Check Nº SC Norm y Anualiz],"Sí")</f>
        <v>0</v>
      </c>
      <c r="H59" s="41">
        <f>COUNTIFS(DATOS_[AGRUP. CLAS. PROF.],$B57,DATOS_[Sexo],$B59,DATOS_[Check Periodo Ref.],"Dentro",DATOS_[Check Equiparación],"Sí")</f>
        <v>0</v>
      </c>
      <c r="I59" s="118" cm="1">
        <f t="array" ref="I59">IFERROR(
MEDIAN(IF(DATOS_[Sexo]=$B59,IF(DATOS_[[AGRUP. CLAS. PROF.]:[AGRUP. CLAS. PROF.]]=$B57,IF(DATOS_[Check Equiparado]="Sí",IF(DATOS_[Check Periodo Ref.]="Dentro",DATOS_[SALARIO BASE Eq],FALSE))))),
0)</f>
        <v>0</v>
      </c>
      <c r="J59" s="119">
        <f t="array" ref="J59">IFERROR(
(MEDIAN((IF(DATOS_[[Sexo]:[Sexo]]=$B59,IF(DATOS_[[AGRUP. CLAS. PROF.]:[AGRUP. CLAS. PROF.]]=$B57,IF(DATOS_[[Check Periodo Ref.]:[Check Periodo Ref.]]="Dentro",IF(DATOS_[[Check Equiparado]:[Check Equiparado]]="Sí",IF(DATOS!AE$5="Sí",(1/DATOS_[[% anualiz]:[% anualiz]]),1)*IF(DATOS!AE$4="Sí",1/DATOS_[[% normaliz]:[% normaliz]],1)*(DATOS_[Conc.Sal.01])))))))),
0)</f>
        <v>0</v>
      </c>
      <c r="K59" s="119">
        <f t="array" ref="K59">IFERROR(
(MEDIAN((IF(DATOS_[[Sexo]:[Sexo]]=$B59,IF(DATOS_[[AGRUP. CLAS. PROF.]:[AGRUP. CLAS. PROF.]]=$B57,IF(DATOS_[[Check Periodo Ref.]:[Check Periodo Ref.]]="Dentro",IF(DATOS_[[Check Equiparado]:[Check Equiparado]]="Sí",IF(DATOS!AF$5="Sí",(1/DATOS_[[% anualiz]:[% anualiz]]),1)*IF(DATOS!AF$4="Sí",1/DATOS_[[% normaliz]:[% normaliz]],1)*(DATOS_[Conc.Sal.02])))))))),
0)</f>
        <v>0</v>
      </c>
      <c r="L59" s="119">
        <f t="array" ref="L59">IFERROR(
(MEDIAN((IF(DATOS_[[Sexo]:[Sexo]]=$B59,IF(DATOS_[[AGRUP. CLAS. PROF.]:[AGRUP. CLAS. PROF.]]=$B57,IF(DATOS_[[Check Periodo Ref.]:[Check Periodo Ref.]]="Dentro",IF(DATOS_[[Check Equiparado]:[Check Equiparado]]="Sí",IF(DATOS!AG$5="Sí",(1/DATOS_[[% anualiz]:[% anualiz]]),1)*IF(DATOS!AG$4="Sí",1/DATOS_[[% normaliz]:[% normaliz]],1)*(DATOS_[Conc.Sal.03])))))))),
0)</f>
        <v>0</v>
      </c>
      <c r="M59" s="119">
        <f t="array" ref="M59">IFERROR(
(MEDIAN((IF(DATOS_[[Sexo]:[Sexo]]=$B59,IF(DATOS_[[AGRUP. CLAS. PROF.]:[AGRUP. CLAS. PROF.]]=$B57,IF(DATOS_[[Check Periodo Ref.]:[Check Periodo Ref.]]="Dentro",IF(DATOS_[[Check Equiparado]:[Check Equiparado]]="Sí",IF(DATOS!AH$5="Sí",(1/DATOS_[[% anualiz]:[% anualiz]]),1)*IF(DATOS!AH$4="Sí",1/DATOS_[[% normaliz]:[% normaliz]],1)*(DATOS_[Conc.Sal.04])))))))),
0)</f>
        <v>0</v>
      </c>
      <c r="N59" s="119">
        <f t="array" ref="N59">IFERROR(
(MEDIAN((IF(DATOS_[[Sexo]:[Sexo]]=$B59,IF(DATOS_[[AGRUP. CLAS. PROF.]:[AGRUP. CLAS. PROF.]]=$B57,IF(DATOS_[[Check Periodo Ref.]:[Check Periodo Ref.]]="Dentro",IF(DATOS_[[Check Equiparado]:[Check Equiparado]]="Sí",IF(DATOS!AI$5="Sí",(1/DATOS_[[% anualiz]:[% anualiz]]),1)*IF(DATOS!AI$4="Sí",1/DATOS_[[% normaliz]:[% normaliz]],1)*(DATOS_[Conc.Sal.05])))))))),
0)</f>
        <v>0</v>
      </c>
      <c r="O59" s="119">
        <f t="array" ref="O59">IFERROR(
(MEDIAN((IF(DATOS_[[Sexo]:[Sexo]]=$B59,IF(DATOS_[[AGRUP. CLAS. PROF.]:[AGRUP. CLAS. PROF.]]=$B57,IF(DATOS_[[Check Periodo Ref.]:[Check Periodo Ref.]]="Dentro",IF(DATOS_[[Check Equiparado]:[Check Equiparado]]="Sí",IF(DATOS!AJ$5="Sí",(1/DATOS_[[% anualiz]:[% anualiz]]),1)*IF(DATOS!AJ$4="Sí",1/DATOS_[[% normaliz]:[% normaliz]],1)*(DATOS_[Conc.Sal.06])))))))),
0)</f>
        <v>0</v>
      </c>
      <c r="P59" s="119">
        <f t="array" ref="P59">IFERROR(
(MEDIAN((IF(DATOS_[[Sexo]:[Sexo]]=$B59,IF(DATOS_[[AGRUP. CLAS. PROF.]:[AGRUP. CLAS. PROF.]]=$B57,IF(DATOS_[[Check Periodo Ref.]:[Check Periodo Ref.]]="Dentro",IF(DATOS_[[Check Equiparado]:[Check Equiparado]]="Sí",IF(DATOS!AK$5="Sí",(1/DATOS_[[% anualiz]:[% anualiz]]),1)*IF(DATOS!AK$4="Sí",1/DATOS_[[% normaliz]:[% normaliz]],1)*(DATOS_[Conc.Sal.07])))))))),
0)</f>
        <v>0</v>
      </c>
      <c r="Q59" s="119">
        <f t="array" ref="Q59">IFERROR(
(MEDIAN((IF(DATOS_[[Sexo]:[Sexo]]=$B59,IF(DATOS_[[AGRUP. CLAS. PROF.]:[AGRUP. CLAS. PROF.]]=$B57,IF(DATOS_[[Check Periodo Ref.]:[Check Periodo Ref.]]="Dentro",IF(DATOS_[[Check Equiparado]:[Check Equiparado]]="Sí",IF(DATOS!AL$5="Sí",(1/DATOS_[[% anualiz]:[% anualiz]]),1)*IF(DATOS!AL$4="Sí",1/DATOS_[[% normaliz]:[% normaliz]],1)*(DATOS_[Conc.Sal.08])))))))),
0)</f>
        <v>0</v>
      </c>
      <c r="R59" s="119">
        <f t="array" ref="R59">IFERROR(
(MEDIAN((IF(DATOS_[[Sexo]:[Sexo]]=$B59,IF(DATOS_[[AGRUP. CLAS. PROF.]:[AGRUP. CLAS. PROF.]]=$B57,IF(DATOS_[[Check Periodo Ref.]:[Check Periodo Ref.]]="Dentro",IF(DATOS_[[Check Equiparado]:[Check Equiparado]]="Sí",IF(DATOS!AM$5="Sí",(1/DATOS_[[% anualiz]:[% anualiz]]),1)*IF(DATOS!AM$4="Sí",1/DATOS_[[% normaliz]:[% normaliz]],1)*(DATOS_[Conc.Sal.09])))))))),
0)</f>
        <v>0</v>
      </c>
      <c r="S59" s="119">
        <f t="array" ref="S59">IFERROR(
(MEDIAN((IF(DATOS_[[Sexo]:[Sexo]]=$B59,IF(DATOS_[[AGRUP. CLAS. PROF.]:[AGRUP. CLAS. PROF.]]=$B57,IF(DATOS_[[Check Periodo Ref.]:[Check Periodo Ref.]]="Dentro",IF(DATOS_[[Check Equiparado]:[Check Equiparado]]="Sí",IF(DATOS!AN$5="Sí",(1/DATOS_[[% anualiz]:[% anualiz]]),1)*IF(DATOS!AN$4="Sí",1/DATOS_[[% normaliz]:[% normaliz]],1)*(DATOS_[Conc.Sal.10])))))))),
0)</f>
        <v>0</v>
      </c>
      <c r="T59" s="119">
        <f t="array" ref="T59">IFERROR(
(MEDIAN((IF(DATOS_[[Sexo]:[Sexo]]=$B59,IF(DATOS_[[AGRUP. CLAS. PROF.]:[AGRUP. CLAS. PROF.]]=$B57,IF(DATOS_[[Check Periodo Ref.]:[Check Periodo Ref.]]="Dentro",IF(DATOS_[[Check Equiparado]:[Check Equiparado]]="Sí",IF(DATOS!AO$5="Sí",(1/DATOS_[[% anualiz]:[% anualiz]]),1)*IF(DATOS!AO$4="Sí",1/DATOS_[[% normaliz]:[% normaliz]],1)*(DATOS_[Conc.Sal.11])))))))),
0)</f>
        <v>0</v>
      </c>
      <c r="U59" s="119">
        <f t="array" ref="U59">IFERROR(
(MEDIAN((IF(DATOS_[[Sexo]:[Sexo]]=$B59,IF(DATOS_[[AGRUP. CLAS. PROF.]:[AGRUP. CLAS. PROF.]]=$B57,IF(DATOS_[[Check Periodo Ref.]:[Check Periodo Ref.]]="Dentro",IF(DATOS_[[Check Equiparado]:[Check Equiparado]]="Sí",IF(DATOS!AP$5="Sí",(1/DATOS_[[% anualiz]:[% anualiz]]),1)*IF(DATOS!AP$4="Sí",1/DATOS_[[% normaliz]:[% normaliz]],1)*(DATOS_[Conc.Sal.12])))))))),
0)</f>
        <v>0</v>
      </c>
      <c r="V59" s="119">
        <f t="array" ref="V59">IFERROR(
(MEDIAN((IF(DATOS_[[Sexo]:[Sexo]]=$B59,IF(DATOS_[[AGRUP. CLAS. PROF.]:[AGRUP. CLAS. PROF.]]=$B57,IF(DATOS_[[Check Periodo Ref.]:[Check Periodo Ref.]]="Dentro",IF(DATOS_[[Check Equiparado]:[Check Equiparado]]="Sí",IF(DATOS!AQ$5="Sí",(1/DATOS_[[% anualiz]:[% anualiz]]),1)*IF(DATOS!AQ$4="Sí",1/DATOS_[[% normaliz]:[% normaliz]],1)*(DATOS_[Conc.Sal.13])))))))),
0)</f>
        <v>0</v>
      </c>
      <c r="W59" s="119">
        <f t="array" ref="W59">IFERROR(
(MEDIAN((IF(DATOS_[[Sexo]:[Sexo]]=$B59,IF(DATOS_[[AGRUP. CLAS. PROF.]:[AGRUP. CLAS. PROF.]]=$B57,IF(DATOS_[[Check Periodo Ref.]:[Check Periodo Ref.]]="Dentro",IF(DATOS_[[Check Equiparado]:[Check Equiparado]]="Sí",IF(DATOS!AR$5="Sí",(1/DATOS_[[% anualiz]:[% anualiz]]),1)*IF(DATOS!AR$4="Sí",1/DATOS_[[% normaliz]:[% normaliz]],1)*(DATOS_[Conc.Sal.14])))))))),
0)</f>
        <v>0</v>
      </c>
      <c r="X59" s="119">
        <f t="array" ref="X59">IFERROR(
(MEDIAN((IF(DATOS_[[Sexo]:[Sexo]]=$B59,IF(DATOS_[[AGRUP. CLAS. PROF.]:[AGRUP. CLAS. PROF.]]=$B57,IF(DATOS_[[Check Periodo Ref.]:[Check Periodo Ref.]]="Dentro",IF(DATOS_[[Check Equiparado]:[Check Equiparado]]="Sí",IF(DATOS!AS$5="Sí",(1/DATOS_[[% anualiz]:[% anualiz]]),1)*IF(DATOS!AS$4="Sí",1/DATOS_[[% normaliz]:[% normaliz]],1)*(DATOS_[Conc.Sal.15])))))))),
0)</f>
        <v>0</v>
      </c>
      <c r="Y59" s="119">
        <f t="array" ref="Y59">IFERROR(
(MEDIAN((IF(DATOS_[[Sexo]:[Sexo]]=$B59,IF(DATOS_[[AGRUP. CLAS. PROF.]:[AGRUP. CLAS. PROF.]]=$B57,IF(DATOS_[[Check Periodo Ref.]:[Check Periodo Ref.]]="Dentro",IF(DATOS_[[Check Equiparado]:[Check Equiparado]]="Sí",IF(DATOS!AT$5="Sí",(1/DATOS_[[% anualiz]:[% anualiz]]),1)*IF(DATOS!AT$4="Sí",1/DATOS_[[% normaliz]:[% normaliz]],1)*(DATOS_[Conc.Sal.16])))))))),
0)</f>
        <v>0</v>
      </c>
      <c r="Z59" s="119">
        <f t="array" ref="Z59">IFERROR(
(MEDIAN((IF(DATOS_[[Sexo]:[Sexo]]=$B59,IF(DATOS_[[AGRUP. CLAS. PROF.]:[AGRUP. CLAS. PROF.]]=$B57,IF(DATOS_[[Check Periodo Ref.]:[Check Periodo Ref.]]="Dentro",IF(DATOS_[[Check Equiparado]:[Check Equiparado]]="Sí",IF(DATOS!AU$5="Sí",(1/DATOS_[[% anualiz]:[% anualiz]]),1)*IF(DATOS!AU$4="Sí",1/DATOS_[[% normaliz]:[% normaliz]],1)*(DATOS_[Conc.Sal.17])))))))),
0)</f>
        <v>0</v>
      </c>
      <c r="AA59" s="119">
        <f t="array" ref="AA59">IFERROR(
(MEDIAN((IF(DATOS_[[Sexo]:[Sexo]]=$B59,IF(DATOS_[[AGRUP. CLAS. PROF.]:[AGRUP. CLAS. PROF.]]=$B57,IF(DATOS_[[Check Periodo Ref.]:[Check Periodo Ref.]]="Dentro",IF(DATOS_[[Check Equiparado]:[Check Equiparado]]="Sí",IF(DATOS!AV$5="Sí",(1/DATOS_[[% anualiz]:[% anualiz]]),1)*IF(DATOS!AV$4="Sí",1/DATOS_[[% normaliz]:[% normaliz]],1)*(DATOS_[Conc.Sal.18])))))))),
0)</f>
        <v>0</v>
      </c>
      <c r="AB59" s="119">
        <f t="array" ref="AB59">IFERROR(
(MEDIAN((IF(DATOS_[[Sexo]:[Sexo]]=$B59,IF(DATOS_[[AGRUP. CLAS. PROF.]:[AGRUP. CLAS. PROF.]]=$B57,IF(DATOS_[[Check Periodo Ref.]:[Check Periodo Ref.]]="Dentro",IF(DATOS_[[Check Equiparado]:[Check Equiparado]]="Sí",IF(DATOS!AW$5="Sí",(1/DATOS_[[% anualiz]:[% anualiz]]),1)*IF(DATOS!AW$4="Sí",1/DATOS_[[% normaliz]:[% normaliz]],1)*(DATOS_[Conc.Sal.19])))))))),
0)</f>
        <v>0</v>
      </c>
      <c r="AC59" s="119">
        <f t="array" ref="AC59">IFERROR(
(MEDIAN((IF(DATOS_[[Sexo]:[Sexo]]=$B59,IF(DATOS_[[AGRUP. CLAS. PROF.]:[AGRUP. CLAS. PROF.]]=$B57,IF(DATOS_[[Check Periodo Ref.]:[Check Periodo Ref.]]="Dentro",IF(DATOS_[[Check Equiparado]:[Check Equiparado]]="Sí",IF(DATOS!AX$5="Sí",(1/DATOS_[[% anualiz]:[% anualiz]]),1)*IF(DATOS!AX$4="Sí",1/DATOS_[[% normaliz]:[% normaliz]],1)*(DATOS_[Conc.Sal.20])))))))),
0)</f>
        <v>0</v>
      </c>
      <c r="AD59" s="119">
        <f t="array" ref="AD59">IFERROR(
(MEDIAN((IF(DATOS_[[Sexo]:[Sexo]]=$B59,IF(DATOS_[[AGRUP. CLAS. PROF.]:[AGRUP. CLAS. PROF.]]=$B57,IF(DATOS_[[Check Periodo Ref.]:[Check Periodo Ref.]]="Dentro",IF(DATOS_[[Check Equiparado]:[Check Equiparado]]="Sí",IF(DATOS!AY$5="Sí",(1/DATOS_[[% anualiz]:[% anualiz]]),1)*IF(DATOS!AY$4="Sí",1/DATOS_[[% normaliz]:[% normaliz]],1)*(DATOS_[Conc.Sal.21])))))))),
0)</f>
        <v>0</v>
      </c>
      <c r="AE59" s="119">
        <f t="array" ref="AE59">IFERROR(
(MEDIAN((IF(DATOS_[[Sexo]:[Sexo]]=$B59,IF(DATOS_[[AGRUP. CLAS. PROF.]:[AGRUP. CLAS. PROF.]]=$B57,IF(DATOS_[[Check Periodo Ref.]:[Check Periodo Ref.]]="Dentro",IF(DATOS_[[Check Equiparado]:[Check Equiparado]]="Sí",IF(DATOS!AZ$5="Sí",(1/DATOS_[[% anualiz]:[% anualiz]]),1)*IF(DATOS!AZ$4="Sí",1/DATOS_[[% normaliz]:[% normaliz]],1)*(DATOS_[Conc.Sal.22])))))))),
0)</f>
        <v>0</v>
      </c>
      <c r="AF59" s="119">
        <f t="array" ref="AF59">IFERROR(
(MEDIAN((IF(DATOS_[[Sexo]:[Sexo]]=$B59,IF(DATOS_[[AGRUP. CLAS. PROF.]:[AGRUP. CLAS. PROF.]]=$B57,IF(DATOS_[[Check Periodo Ref.]:[Check Periodo Ref.]]="Dentro",IF(DATOS_[[Check Equiparado]:[Check Equiparado]]="Sí",IF(DATOS!BA$5="Sí",(1/DATOS_[[% anualiz]:[% anualiz]]),1)*IF(DATOS!BA$4="Sí",1/DATOS_[[% normaliz]:[% normaliz]],1)*(DATOS_[Conc.Sal.23])))))))),
0)</f>
        <v>0</v>
      </c>
      <c r="AG59" s="119">
        <f t="array" ref="AG59">IFERROR(
(MEDIAN((IF(DATOS_[[Sexo]:[Sexo]]=$B59,IF(DATOS_[[AGRUP. CLAS. PROF.]:[AGRUP. CLAS. PROF.]]=$B57,IF(DATOS_[[Check Periodo Ref.]:[Check Periodo Ref.]]="Dentro",IF(DATOS_[[Check Equiparado]:[Check Equiparado]]="Sí",IF(DATOS!BB$5="Sí",(1/DATOS_[[% anualiz]:[% anualiz]]),1)*IF(DATOS!BB$4="Sí",1/DATOS_[[% normaliz]:[% normaliz]],1)*(DATOS_[Conc.Sal.24])))))))),
0)</f>
        <v>0</v>
      </c>
      <c r="AH59" s="119">
        <f t="array" ref="AH59">IFERROR(
(MEDIAN((IF(DATOS_[[Sexo]:[Sexo]]=$B59,IF(DATOS_[[AGRUP. CLAS. PROF.]:[AGRUP. CLAS. PROF.]]=$B57,IF(DATOS_[[Check Periodo Ref.]:[Check Periodo Ref.]]="Dentro",IF(DATOS_[[Check Equiparado]:[Check Equiparado]]="Sí",IF(DATOS!BC$5="Sí",(1/DATOS_[[% anualiz]:[% anualiz]]),1)*IF(DATOS!BC$4="Sí",1/DATOS_[[% normaliz]:[% normaliz]],1)*(DATOS_[Conc.Sal.25])))))))),
0)</f>
        <v>0</v>
      </c>
      <c r="AI59" s="119">
        <f t="array" ref="AI59">IFERROR(
(MEDIAN((IF(DATOS_[[Sexo]:[Sexo]]=$B59,IF(DATOS_[[AGRUP. CLAS. PROF.]:[AGRUP. CLAS. PROF.]]=$B57,IF(DATOS_[[Check Periodo Ref.]:[Check Periodo Ref.]]="Dentro",IF(DATOS_[[Check Equiparado]:[Check Equiparado]]="Sí",IF(DATOS!BD$5="Sí",(1/DATOS_[[% anualiz]:[% anualiz]]),1)*IF(DATOS!BD$4="Sí",1/DATOS_[[% normaliz]:[% normaliz]],1)*(DATOS_[Conc.Sal.26])))))))),
0)</f>
        <v>0</v>
      </c>
      <c r="AJ59" s="119">
        <f t="array" ref="AJ59">IFERROR(
(MEDIAN((IF(DATOS_[[Sexo]:[Sexo]]=$B59,IF(DATOS_[[AGRUP. CLAS. PROF.]:[AGRUP. CLAS. PROF.]]=$B57,IF(DATOS_[[Check Periodo Ref.]:[Check Periodo Ref.]]="Dentro",IF(DATOS_[[Check Equiparado]:[Check Equiparado]]="Sí",IF(DATOS!BE$5="Sí",(1/DATOS_[[% anualiz]:[% anualiz]]),1)*IF(DATOS!BE$4="Sí",1/DATOS_[[% normaliz]:[% normaliz]],1)*(DATOS_[Conc.Sal.27])))))))),
0)</f>
        <v>0</v>
      </c>
      <c r="AK59" s="119">
        <f t="array" ref="AK59">IFERROR(
(MEDIAN((IF(DATOS_[[Sexo]:[Sexo]]=$B59,IF(DATOS_[[AGRUP. CLAS. PROF.]:[AGRUP. CLAS. PROF.]]=$B57,IF(DATOS_[[Check Periodo Ref.]:[Check Periodo Ref.]]="Dentro",IF(DATOS_[[Check Equiparado]:[Check Equiparado]]="Sí",IF(DATOS!BF$5="Sí",(1/DATOS_[[% anualiz]:[% anualiz]]),1)*IF(DATOS!BF$4="Sí",1/DATOS_[[% normaliz]:[% normaliz]],1)*(DATOS_[Conc.Sal.28])))))))),
0)</f>
        <v>0</v>
      </c>
      <c r="AL59" s="119">
        <f t="array" ref="AL59">IFERROR(
(MEDIAN((IF(DATOS_[[Sexo]:[Sexo]]=$B59,IF(DATOS_[[AGRUP. CLAS. PROF.]:[AGRUP. CLAS. PROF.]]=$B57,IF(DATOS_[[Check Periodo Ref.]:[Check Periodo Ref.]]="Dentro",IF(DATOS_[[Check Equiparado]:[Check Equiparado]]="Sí",IF(DATOS!BG$5="Sí",(1/DATOS_[[% anualiz]:[% anualiz]]),1)*IF(DATOS!BG$4="Sí",1/DATOS_[[% normaliz]:[% normaliz]],1)*(DATOS_[Conc.Sal.29])))))))),
0)</f>
        <v>0</v>
      </c>
      <c r="AM59" s="119">
        <f t="array" ref="AM59">IFERROR(
(MEDIAN((IF(DATOS_[[Sexo]:[Sexo]]=$B59,IF(DATOS_[[AGRUP. CLAS. PROF.]:[AGRUP. CLAS. PROF.]]=$B57,IF(DATOS_[[Check Periodo Ref.]:[Check Periodo Ref.]]="Dentro",IF(DATOS_[[Check Equiparado]:[Check Equiparado]]="Sí",IF(DATOS!BH$5="Sí",(1/DATOS_[[% anualiz]:[% anualiz]]),1)*IF(DATOS!BH$4="Sí",1/DATOS_[[% normaliz]:[% normaliz]],1)*(DATOS_[Conc.Sal.30])))))))),
0)</f>
        <v>0</v>
      </c>
      <c r="AN59" s="120">
        <f t="array" ref="AN59">IFERROR(
MEDIAN(IF(DATOS_[Sexo]=$B59,IF(DATOS_[[AGRUP. CLAS. PROF.]:[AGRUP. CLAS. PROF.]]=$B57,IF(DATOS_[Check Equiparado]="Sí",IF(DATOS_[Check Periodo Ref.]="Dentro",DATOS_[Tot COMPL.SAL Eq],FALSE))))),
0)</f>
        <v>0</v>
      </c>
      <c r="AO59" s="121">
        <f t="array" ref="AO59">IFERROR(
MEDIAN(IF(DATOS_[Sexo]=$B59,IF(DATOS_[[AGRUP. CLAS. PROF.]:[AGRUP. CLAS. PROF.]]=$B57,IF(DATOS_[Check Equiparado]="Sí",IF(DATOS_[Check Periodo Ref.]="Dentro",DATOS_[TOTAL SALARIO Eq],FALSE))))),
0)</f>
        <v>0</v>
      </c>
      <c r="AP59" s="122">
        <f t="array" ref="AP59">IFERROR(
(MEDIAN((IF(DATOS_[[Sexo]:[Sexo]]=$B59,IF(DATOS_[[AGRUP. CLAS. PROF.]:[AGRUP. CLAS. PROF.]]=$B57,IF(DATOS_[[Check Periodo Ref.]:[Check Periodo Ref.]]="Dentro",IF(DATOS_[[Check Equiparado]:[Check Equiparado]]="Sí",IF(DATOS!BI$5="Sí",(1/DATOS_[[% anualiz]:[% anualiz]]),1)*IF(DATOS!BI$4="Sí",1/DATOS_[[% normaliz]:[% normaliz]],1)*(DATOS_[C.Extra.01])))))))),
0)</f>
        <v>0</v>
      </c>
      <c r="AQ59" s="122">
        <f t="array" ref="AQ59">IFERROR(
(MEDIAN((IF(DATOS_[[Sexo]:[Sexo]]=$B59,IF(DATOS_[[AGRUP. CLAS. PROF.]:[AGRUP. CLAS. PROF.]]=$B57,IF(DATOS_[[Check Periodo Ref.]:[Check Periodo Ref.]]="Dentro",IF(DATOS_[[Check Equiparado]:[Check Equiparado]]="Sí",IF(DATOS!BJ$5="Sí",(1/DATOS_[[% anualiz]:[% anualiz]]),1)*IF(DATOS!BJ$4="Sí",1/DATOS_[[% normaliz]:[% normaliz]],1)*(DATOS_[C.Extra.02])))))))),
0)</f>
        <v>0</v>
      </c>
      <c r="AR59" s="122">
        <f t="array" ref="AR59">IFERROR(
(MEDIAN((IF(DATOS_[[Sexo]:[Sexo]]=$B59,IF(DATOS_[[AGRUP. CLAS. PROF.]:[AGRUP. CLAS. PROF.]]=$B57,IF(DATOS_[[Check Periodo Ref.]:[Check Periodo Ref.]]="Dentro",IF(DATOS_[[Check Equiparado]:[Check Equiparado]]="Sí",IF(DATOS!BK$5="Sí",(1/DATOS_[[% anualiz]:[% anualiz]]),1)*IF(DATOS!BK$4="Sí",1/DATOS_[[% normaliz]:[% normaliz]],1)*(DATOS_[C.Extra.03])))))))),
0)</f>
        <v>0</v>
      </c>
      <c r="AS59" s="122">
        <f t="array" ref="AS59">IFERROR(
(MEDIAN((IF(DATOS_[[Sexo]:[Sexo]]=$B59,IF(DATOS_[[AGRUP. CLAS. PROF.]:[AGRUP. CLAS. PROF.]]=$B57,IF(DATOS_[[Check Periodo Ref.]:[Check Periodo Ref.]]="Dentro",IF(DATOS_[[Check Equiparado]:[Check Equiparado]]="Sí",IF(DATOS!BL$5="Sí",(1/DATOS_[[% anualiz]:[% anualiz]]),1)*IF(DATOS!BL$4="Sí",1/DATOS_[[% normaliz]:[% normaliz]],1)*(DATOS_[C.Extra.04])))))))),
0)</f>
        <v>0</v>
      </c>
      <c r="AT59" s="122">
        <f t="array" ref="AT59">IFERROR(
(MEDIAN((IF(DATOS_[[Sexo]:[Sexo]]=$B59,IF(DATOS_[[AGRUP. CLAS. PROF.]:[AGRUP. CLAS. PROF.]]=$B57,IF(DATOS_[[Check Periodo Ref.]:[Check Periodo Ref.]]="Dentro",IF(DATOS_[[Check Equiparado]:[Check Equiparado]]="Sí",IF(DATOS!BM$5="Sí",(1/DATOS_[[% anualiz]:[% anualiz]]),1)*IF(DATOS!BM$4="Sí",1/DATOS_[[% normaliz]:[% normaliz]],1)*(DATOS_[C.Extra.05])))))))),
0)</f>
        <v>0</v>
      </c>
      <c r="AU59" s="123">
        <f t="array" ref="AU59">IFERROR(
MEDIAN(IF(DATOS_[Sexo]=$B59,IF(DATOS_[[AGRUP. CLAS. PROF.]:[AGRUP. CLAS. PROF.]]=$B57,IF(DATOS_[Check Equiparado]="Sí",IF(DATOS_[Check Periodo Ref.]="Dentro",DATOS_[Tot Extrasalarial Eq],FALSE))))),
0)</f>
        <v>0</v>
      </c>
      <c r="AV59" s="124">
        <f t="array" ref="AV59">IFERROR(
MEDIAN(IF(DATOS_[Sexo]=$B59,IF(DATOS_[[AGRUP. CLAS. PROF.]:[AGRUP. CLAS. PROF.]]=$B57,IF(DATOS_[Check Equiparado]="Sí",IF(DATOS_[Check Periodo Ref.]="Dentro",DATOS_[TOTAL Retrib Eq],FALSE))))),
0)</f>
        <v>0</v>
      </c>
    </row>
    <row r="60" spans="1:48" ht="17.25" thickBot="1" x14ac:dyDescent="0.35">
      <c r="A60" s="48" t="str">
        <f t="shared" ref="A60" si="63">+A61</f>
        <v>[ocultar]</v>
      </c>
      <c r="B60" s="98" t="s">
        <v>232</v>
      </c>
      <c r="C60" s="117"/>
      <c r="D60" s="47"/>
      <c r="E60" s="47"/>
      <c r="F60" s="47"/>
      <c r="G60" s="47"/>
      <c r="H60" s="47"/>
      <c r="I60" s="127" t="str">
        <f t="shared" ref="I60:AV60" si="64">IFERROR((I61-I62)/I61,"")</f>
        <v/>
      </c>
      <c r="J60" s="131" t="str">
        <f t="shared" si="64"/>
        <v/>
      </c>
      <c r="K60" s="131" t="str">
        <f t="shared" si="64"/>
        <v/>
      </c>
      <c r="L60" s="131" t="str">
        <f t="shared" si="64"/>
        <v/>
      </c>
      <c r="M60" s="131" t="str">
        <f t="shared" si="64"/>
        <v/>
      </c>
      <c r="N60" s="131" t="str">
        <f t="shared" si="64"/>
        <v/>
      </c>
      <c r="O60" s="131" t="str">
        <f t="shared" si="64"/>
        <v/>
      </c>
      <c r="P60" s="131" t="str">
        <f t="shared" si="64"/>
        <v/>
      </c>
      <c r="Q60" s="131" t="str">
        <f t="shared" si="64"/>
        <v/>
      </c>
      <c r="R60" s="131" t="str">
        <f t="shared" si="64"/>
        <v/>
      </c>
      <c r="S60" s="131" t="str">
        <f t="shared" si="64"/>
        <v/>
      </c>
      <c r="T60" s="131" t="str">
        <f t="shared" si="64"/>
        <v/>
      </c>
      <c r="U60" s="131" t="str">
        <f t="shared" si="64"/>
        <v/>
      </c>
      <c r="V60" s="131" t="str">
        <f t="shared" si="64"/>
        <v/>
      </c>
      <c r="W60" s="131" t="str">
        <f t="shared" si="64"/>
        <v/>
      </c>
      <c r="X60" s="131" t="str">
        <f t="shared" si="64"/>
        <v/>
      </c>
      <c r="Y60" s="131" t="str">
        <f t="shared" si="64"/>
        <v/>
      </c>
      <c r="Z60" s="130" t="str">
        <f t="shared" si="64"/>
        <v/>
      </c>
      <c r="AA60" s="130" t="str">
        <f t="shared" si="64"/>
        <v/>
      </c>
      <c r="AB60" s="130" t="str">
        <f t="shared" si="64"/>
        <v/>
      </c>
      <c r="AC60" s="130" t="str">
        <f t="shared" si="64"/>
        <v/>
      </c>
      <c r="AD60" s="130" t="str">
        <f t="shared" si="64"/>
        <v/>
      </c>
      <c r="AE60" s="130" t="str">
        <f t="shared" si="64"/>
        <v/>
      </c>
      <c r="AF60" s="130" t="str">
        <f t="shared" si="64"/>
        <v/>
      </c>
      <c r="AG60" s="130" t="str">
        <f t="shared" si="64"/>
        <v/>
      </c>
      <c r="AH60" s="130" t="str">
        <f t="shared" si="64"/>
        <v/>
      </c>
      <c r="AI60" s="130" t="str">
        <f t="shared" si="64"/>
        <v/>
      </c>
      <c r="AJ60" s="130" t="str">
        <f t="shared" si="64"/>
        <v/>
      </c>
      <c r="AK60" s="130" t="str">
        <f t="shared" si="64"/>
        <v/>
      </c>
      <c r="AL60" s="130" t="str">
        <f t="shared" si="64"/>
        <v/>
      </c>
      <c r="AM60" s="130" t="str">
        <f t="shared" si="64"/>
        <v/>
      </c>
      <c r="AN60" s="132" t="str">
        <f t="shared" si="64"/>
        <v/>
      </c>
      <c r="AO60" s="136" t="str">
        <f t="shared" si="64"/>
        <v/>
      </c>
      <c r="AP60" s="133" t="str">
        <f t="shared" si="64"/>
        <v/>
      </c>
      <c r="AQ60" s="133" t="str">
        <f t="shared" si="64"/>
        <v/>
      </c>
      <c r="AR60" s="133" t="str">
        <f t="shared" si="64"/>
        <v/>
      </c>
      <c r="AS60" s="133" t="str">
        <f t="shared" si="64"/>
        <v/>
      </c>
      <c r="AT60" s="133" t="str">
        <f t="shared" si="64"/>
        <v/>
      </c>
      <c r="AU60" s="134" t="str">
        <f t="shared" si="64"/>
        <v/>
      </c>
      <c r="AV60" s="135" t="str">
        <f t="shared" si="64"/>
        <v/>
      </c>
    </row>
    <row r="61" spans="1:48" x14ac:dyDescent="0.3">
      <c r="A61" s="48" t="str">
        <f t="shared" ref="A61" si="65">+IF(C61+C62=0,"[ocultar]","")</f>
        <v>[ocultar]</v>
      </c>
      <c r="B61" s="94" t="s">
        <v>162</v>
      </c>
      <c r="C61" s="40">
        <f t="array" ref="C61">SUM(IF($B61=DATOS_[Sexo],
IF($B60=DATOS_[AGRUP. CLAS. PROF.],
IF("Dentro"=DATOS_[Check Periodo Ref.],
1/(COUNTIFS(DATOS_[Sexo],$B61,DATOS_[AGRUP. CLAS. PROF.],$B60,DATOS_[Check Periodo Ref.],"Dentro",DATOS_[id],DATOS_[id]))))))</f>
        <v>0</v>
      </c>
      <c r="D61" s="41">
        <f>COUNTIFS(DATOS_[AGRUP. CLAS. PROF.],$B60,DATOS_[Sexo],$B61,DATOS_[Check Periodo Ref.],"Dentro")</f>
        <v>0</v>
      </c>
      <c r="E61" s="41">
        <f>COUNTIFS(DATOS_[AGRUP. CLAS. PROF.],$B60,DATOS_[Sexo],$B61,DATOS_[Check Periodo Ref.],"Dentro",DATOS_[Check Nº SC Norm],"Sí")</f>
        <v>0</v>
      </c>
      <c r="F61" s="41">
        <f>COUNTIFS(DATOS_[AGRUP. CLAS. PROF.],$B60,DATOS_[Sexo],$B61,DATOS_[Check Periodo Ref.],"Dentro",DATOS_[Check Nº SC Anualiz],"Sí")</f>
        <v>0</v>
      </c>
      <c r="G61" s="41">
        <f>COUNTIFS(DATOS_[AGRUP. CLAS. PROF.],$B60,DATOS_[Sexo],$B61,DATOS_[Check Periodo Ref.],"Dentro",DATOS_[Check Nº SC Norm y Anualiz],"Sí")</f>
        <v>0</v>
      </c>
      <c r="H61" s="41">
        <f>COUNTIFS(DATOS_[AGRUP. CLAS. PROF.],$B60,DATOS_[Sexo],$B61,DATOS_[Check Periodo Ref.],"Dentro",DATOS_[Check Equiparación],"Sí")</f>
        <v>0</v>
      </c>
      <c r="I61" s="118">
        <f t="array" ref="I61">IFERROR(
MEDIAN(IF(DATOS_[Sexo]=$B61,IF(DATOS_[[AGRUP. CLAS. PROF.]:[AGRUP. CLAS. PROF.]]=$B60,IF(DATOS_[Check Equiparado]="Sí",IF(DATOS_[Check Periodo Ref.]="Dentro",DATOS_[SALARIO BASE Eq],FALSE))))),
0)</f>
        <v>0</v>
      </c>
      <c r="J61" s="119">
        <f t="array" ref="J61">IFERROR(
(MEDIAN((IF(DATOS_[[Sexo]:[Sexo]]=$B61,IF(DATOS_[[AGRUP. CLAS. PROF.]:[AGRUP. CLAS. PROF.]]=$B60,IF(DATOS_[[Check Periodo Ref.]:[Check Periodo Ref.]]="Dentro",IF(DATOS_[[Check Equiparado]:[Check Equiparado]]="Sí",IF(DATOS!AE$5="Sí",(1/DATOS_[[% anualiz]:[% anualiz]]),1)*IF(DATOS!AE$4="Sí",1/DATOS_[[% normaliz]:[% normaliz]],1)*(DATOS_[Conc.Sal.01])))))))),
0)</f>
        <v>0</v>
      </c>
      <c r="K61" s="119">
        <f t="array" ref="K61">IFERROR(
(MEDIAN((IF(DATOS_[[Sexo]:[Sexo]]=$B61,IF(DATOS_[[AGRUP. CLAS. PROF.]:[AGRUP. CLAS. PROF.]]=$B60,IF(DATOS_[[Check Periodo Ref.]:[Check Periodo Ref.]]="Dentro",IF(DATOS_[[Check Equiparado]:[Check Equiparado]]="Sí",IF(DATOS!AF$5="Sí",(1/DATOS_[[% anualiz]:[% anualiz]]),1)*IF(DATOS!AF$4="Sí",1/DATOS_[[% normaliz]:[% normaliz]],1)*(DATOS_[Conc.Sal.02])))))))),
0)</f>
        <v>0</v>
      </c>
      <c r="L61" s="119">
        <f t="array" ref="L61">IFERROR(
(MEDIAN((IF(DATOS_[[Sexo]:[Sexo]]=$B61,IF(DATOS_[[AGRUP. CLAS. PROF.]:[AGRUP. CLAS. PROF.]]=$B60,IF(DATOS_[[Check Periodo Ref.]:[Check Periodo Ref.]]="Dentro",IF(DATOS_[[Check Equiparado]:[Check Equiparado]]="Sí",IF(DATOS!AG$5="Sí",(1/DATOS_[[% anualiz]:[% anualiz]]),1)*IF(DATOS!AG$4="Sí",1/DATOS_[[% normaliz]:[% normaliz]],1)*(DATOS_[Conc.Sal.03])))))))),
0)</f>
        <v>0</v>
      </c>
      <c r="M61" s="119">
        <f t="array" ref="M61">IFERROR(
(MEDIAN((IF(DATOS_[[Sexo]:[Sexo]]=$B61,IF(DATOS_[[AGRUP. CLAS. PROF.]:[AGRUP. CLAS. PROF.]]=$B60,IF(DATOS_[[Check Periodo Ref.]:[Check Periodo Ref.]]="Dentro",IF(DATOS_[[Check Equiparado]:[Check Equiparado]]="Sí",IF(DATOS!AH$5="Sí",(1/DATOS_[[% anualiz]:[% anualiz]]),1)*IF(DATOS!AH$4="Sí",1/DATOS_[[% normaliz]:[% normaliz]],1)*(DATOS_[Conc.Sal.04])))))))),
0)</f>
        <v>0</v>
      </c>
      <c r="N61" s="119">
        <f t="array" ref="N61">IFERROR(
(MEDIAN((IF(DATOS_[[Sexo]:[Sexo]]=$B61,IF(DATOS_[[AGRUP. CLAS. PROF.]:[AGRUP. CLAS. PROF.]]=$B60,IF(DATOS_[[Check Periodo Ref.]:[Check Periodo Ref.]]="Dentro",IF(DATOS_[[Check Equiparado]:[Check Equiparado]]="Sí",IF(DATOS!AI$5="Sí",(1/DATOS_[[% anualiz]:[% anualiz]]),1)*IF(DATOS!AI$4="Sí",1/DATOS_[[% normaliz]:[% normaliz]],1)*(DATOS_[Conc.Sal.05])))))))),
0)</f>
        <v>0</v>
      </c>
      <c r="O61" s="119">
        <f t="array" ref="O61">IFERROR(
(MEDIAN((IF(DATOS_[[Sexo]:[Sexo]]=$B61,IF(DATOS_[[AGRUP. CLAS. PROF.]:[AGRUP. CLAS. PROF.]]=$B60,IF(DATOS_[[Check Periodo Ref.]:[Check Periodo Ref.]]="Dentro",IF(DATOS_[[Check Equiparado]:[Check Equiparado]]="Sí",IF(DATOS!AJ$5="Sí",(1/DATOS_[[% anualiz]:[% anualiz]]),1)*IF(DATOS!AJ$4="Sí",1/DATOS_[[% normaliz]:[% normaliz]],1)*(DATOS_[Conc.Sal.06])))))))),
0)</f>
        <v>0</v>
      </c>
      <c r="P61" s="119">
        <f t="array" ref="P61">IFERROR(
(MEDIAN((IF(DATOS_[[Sexo]:[Sexo]]=$B61,IF(DATOS_[[AGRUP. CLAS. PROF.]:[AGRUP. CLAS. PROF.]]=$B60,IF(DATOS_[[Check Periodo Ref.]:[Check Periodo Ref.]]="Dentro",IF(DATOS_[[Check Equiparado]:[Check Equiparado]]="Sí",IF(DATOS!AK$5="Sí",(1/DATOS_[[% anualiz]:[% anualiz]]),1)*IF(DATOS!AK$4="Sí",1/DATOS_[[% normaliz]:[% normaliz]],1)*(DATOS_[Conc.Sal.07])))))))),
0)</f>
        <v>0</v>
      </c>
      <c r="Q61" s="119">
        <f t="array" ref="Q61">IFERROR(
(MEDIAN((IF(DATOS_[[Sexo]:[Sexo]]=$B61,IF(DATOS_[[AGRUP. CLAS. PROF.]:[AGRUP. CLAS. PROF.]]=$B60,IF(DATOS_[[Check Periodo Ref.]:[Check Periodo Ref.]]="Dentro",IF(DATOS_[[Check Equiparado]:[Check Equiparado]]="Sí",IF(DATOS!AL$5="Sí",(1/DATOS_[[% anualiz]:[% anualiz]]),1)*IF(DATOS!AL$4="Sí",1/DATOS_[[% normaliz]:[% normaliz]],1)*(DATOS_[Conc.Sal.08])))))))),
0)</f>
        <v>0</v>
      </c>
      <c r="R61" s="119">
        <f t="array" ref="R61">IFERROR(
(MEDIAN((IF(DATOS_[[Sexo]:[Sexo]]=$B61,IF(DATOS_[[AGRUP. CLAS. PROF.]:[AGRUP. CLAS. PROF.]]=$B60,IF(DATOS_[[Check Periodo Ref.]:[Check Periodo Ref.]]="Dentro",IF(DATOS_[[Check Equiparado]:[Check Equiparado]]="Sí",IF(DATOS!AM$5="Sí",(1/DATOS_[[% anualiz]:[% anualiz]]),1)*IF(DATOS!AM$4="Sí",1/DATOS_[[% normaliz]:[% normaliz]],1)*(DATOS_[Conc.Sal.09])))))))),
0)</f>
        <v>0</v>
      </c>
      <c r="S61" s="119">
        <f t="array" ref="S61">IFERROR(
(MEDIAN((IF(DATOS_[[Sexo]:[Sexo]]=$B61,IF(DATOS_[[AGRUP. CLAS. PROF.]:[AGRUP. CLAS. PROF.]]=$B60,IF(DATOS_[[Check Periodo Ref.]:[Check Periodo Ref.]]="Dentro",IF(DATOS_[[Check Equiparado]:[Check Equiparado]]="Sí",IF(DATOS!AN$5="Sí",(1/DATOS_[[% anualiz]:[% anualiz]]),1)*IF(DATOS!AN$4="Sí",1/DATOS_[[% normaliz]:[% normaliz]],1)*(DATOS_[Conc.Sal.10])))))))),
0)</f>
        <v>0</v>
      </c>
      <c r="T61" s="119">
        <f t="array" ref="T61">IFERROR(
(MEDIAN((IF(DATOS_[[Sexo]:[Sexo]]=$B61,IF(DATOS_[[AGRUP. CLAS. PROF.]:[AGRUP. CLAS. PROF.]]=$B60,IF(DATOS_[[Check Periodo Ref.]:[Check Periodo Ref.]]="Dentro",IF(DATOS_[[Check Equiparado]:[Check Equiparado]]="Sí",IF(DATOS!AO$5="Sí",(1/DATOS_[[% anualiz]:[% anualiz]]),1)*IF(DATOS!AO$4="Sí",1/DATOS_[[% normaliz]:[% normaliz]],1)*(DATOS_[Conc.Sal.11])))))))),
0)</f>
        <v>0</v>
      </c>
      <c r="U61" s="119">
        <f t="array" ref="U61">IFERROR(
(MEDIAN((IF(DATOS_[[Sexo]:[Sexo]]=$B61,IF(DATOS_[[AGRUP. CLAS. PROF.]:[AGRUP. CLAS. PROF.]]=$B60,IF(DATOS_[[Check Periodo Ref.]:[Check Periodo Ref.]]="Dentro",IF(DATOS_[[Check Equiparado]:[Check Equiparado]]="Sí",IF(DATOS!AP$5="Sí",(1/DATOS_[[% anualiz]:[% anualiz]]),1)*IF(DATOS!AP$4="Sí",1/DATOS_[[% normaliz]:[% normaliz]],1)*(DATOS_[Conc.Sal.12])))))))),
0)</f>
        <v>0</v>
      </c>
      <c r="V61" s="119">
        <f t="array" ref="V61">IFERROR(
(MEDIAN((IF(DATOS_[[Sexo]:[Sexo]]=$B61,IF(DATOS_[[AGRUP. CLAS. PROF.]:[AGRUP. CLAS. PROF.]]=$B60,IF(DATOS_[[Check Periodo Ref.]:[Check Periodo Ref.]]="Dentro",IF(DATOS_[[Check Equiparado]:[Check Equiparado]]="Sí",IF(DATOS!AQ$5="Sí",(1/DATOS_[[% anualiz]:[% anualiz]]),1)*IF(DATOS!AQ$4="Sí",1/DATOS_[[% normaliz]:[% normaliz]],1)*(DATOS_[Conc.Sal.13])))))))),
0)</f>
        <v>0</v>
      </c>
      <c r="W61" s="119">
        <f t="array" ref="W61">IFERROR(
(MEDIAN((IF(DATOS_[[Sexo]:[Sexo]]=$B61,IF(DATOS_[[AGRUP. CLAS. PROF.]:[AGRUP. CLAS. PROF.]]=$B60,IF(DATOS_[[Check Periodo Ref.]:[Check Periodo Ref.]]="Dentro",IF(DATOS_[[Check Equiparado]:[Check Equiparado]]="Sí",IF(DATOS!AR$5="Sí",(1/DATOS_[[% anualiz]:[% anualiz]]),1)*IF(DATOS!AR$4="Sí",1/DATOS_[[% normaliz]:[% normaliz]],1)*(DATOS_[Conc.Sal.14])))))))),
0)</f>
        <v>0</v>
      </c>
      <c r="X61" s="119">
        <f t="array" ref="X61">IFERROR(
(MEDIAN((IF(DATOS_[[Sexo]:[Sexo]]=$B61,IF(DATOS_[[AGRUP. CLAS. PROF.]:[AGRUP. CLAS. PROF.]]=$B60,IF(DATOS_[[Check Periodo Ref.]:[Check Periodo Ref.]]="Dentro",IF(DATOS_[[Check Equiparado]:[Check Equiparado]]="Sí",IF(DATOS!AS$5="Sí",(1/DATOS_[[% anualiz]:[% anualiz]]),1)*IF(DATOS!AS$4="Sí",1/DATOS_[[% normaliz]:[% normaliz]],1)*(DATOS_[Conc.Sal.15])))))))),
0)</f>
        <v>0</v>
      </c>
      <c r="Y61" s="119">
        <f t="array" ref="Y61">IFERROR(
(MEDIAN((IF(DATOS_[[Sexo]:[Sexo]]=$B61,IF(DATOS_[[AGRUP. CLAS. PROF.]:[AGRUP. CLAS. PROF.]]=$B60,IF(DATOS_[[Check Periodo Ref.]:[Check Periodo Ref.]]="Dentro",IF(DATOS_[[Check Equiparado]:[Check Equiparado]]="Sí",IF(DATOS!AT$5="Sí",(1/DATOS_[[% anualiz]:[% anualiz]]),1)*IF(DATOS!AT$4="Sí",1/DATOS_[[% normaliz]:[% normaliz]],1)*(DATOS_[Conc.Sal.16])))))))),
0)</f>
        <v>0</v>
      </c>
      <c r="Z61" s="119">
        <f t="array" ref="Z61">IFERROR(
(MEDIAN((IF(DATOS_[[Sexo]:[Sexo]]=$B61,IF(DATOS_[[AGRUP. CLAS. PROF.]:[AGRUP. CLAS. PROF.]]=$B60,IF(DATOS_[[Check Periodo Ref.]:[Check Periodo Ref.]]="Dentro",IF(DATOS_[[Check Equiparado]:[Check Equiparado]]="Sí",IF(DATOS!AU$5="Sí",(1/DATOS_[[% anualiz]:[% anualiz]]),1)*IF(DATOS!AU$4="Sí",1/DATOS_[[% normaliz]:[% normaliz]],1)*(DATOS_[Conc.Sal.17])))))))),
0)</f>
        <v>0</v>
      </c>
      <c r="AA61" s="119">
        <f t="array" ref="AA61">IFERROR(
(MEDIAN((IF(DATOS_[[Sexo]:[Sexo]]=$B61,IF(DATOS_[[AGRUP. CLAS. PROF.]:[AGRUP. CLAS. PROF.]]=$B60,IF(DATOS_[[Check Periodo Ref.]:[Check Periodo Ref.]]="Dentro",IF(DATOS_[[Check Equiparado]:[Check Equiparado]]="Sí",IF(DATOS!AV$5="Sí",(1/DATOS_[[% anualiz]:[% anualiz]]),1)*IF(DATOS!AV$4="Sí",1/DATOS_[[% normaliz]:[% normaliz]],1)*(DATOS_[Conc.Sal.18])))))))),
0)</f>
        <v>0</v>
      </c>
      <c r="AB61" s="119">
        <f t="array" ref="AB61">IFERROR(
(MEDIAN((IF(DATOS_[[Sexo]:[Sexo]]=$B61,IF(DATOS_[[AGRUP. CLAS. PROF.]:[AGRUP. CLAS. PROF.]]=$B60,IF(DATOS_[[Check Periodo Ref.]:[Check Periodo Ref.]]="Dentro",IF(DATOS_[[Check Equiparado]:[Check Equiparado]]="Sí",IF(DATOS!AW$5="Sí",(1/DATOS_[[% anualiz]:[% anualiz]]),1)*IF(DATOS!AW$4="Sí",1/DATOS_[[% normaliz]:[% normaliz]],1)*(DATOS_[Conc.Sal.19])))))))),
0)</f>
        <v>0</v>
      </c>
      <c r="AC61" s="119">
        <f t="array" ref="AC61">IFERROR(
(MEDIAN((IF(DATOS_[[Sexo]:[Sexo]]=$B61,IF(DATOS_[[AGRUP. CLAS. PROF.]:[AGRUP. CLAS. PROF.]]=$B60,IF(DATOS_[[Check Periodo Ref.]:[Check Periodo Ref.]]="Dentro",IF(DATOS_[[Check Equiparado]:[Check Equiparado]]="Sí",IF(DATOS!AX$5="Sí",(1/DATOS_[[% anualiz]:[% anualiz]]),1)*IF(DATOS!AX$4="Sí",1/DATOS_[[% normaliz]:[% normaliz]],1)*(DATOS_[Conc.Sal.20])))))))),
0)</f>
        <v>0</v>
      </c>
      <c r="AD61" s="119">
        <f t="array" ref="AD61">IFERROR(
(MEDIAN((IF(DATOS_[[Sexo]:[Sexo]]=$B61,IF(DATOS_[[AGRUP. CLAS. PROF.]:[AGRUP. CLAS. PROF.]]=$B60,IF(DATOS_[[Check Periodo Ref.]:[Check Periodo Ref.]]="Dentro",IF(DATOS_[[Check Equiparado]:[Check Equiparado]]="Sí",IF(DATOS!AY$5="Sí",(1/DATOS_[[% anualiz]:[% anualiz]]),1)*IF(DATOS!AY$4="Sí",1/DATOS_[[% normaliz]:[% normaliz]],1)*(DATOS_[Conc.Sal.21])))))))),
0)</f>
        <v>0</v>
      </c>
      <c r="AE61" s="119">
        <f t="array" ref="AE61">IFERROR(
(MEDIAN((IF(DATOS_[[Sexo]:[Sexo]]=$B61,IF(DATOS_[[AGRUP. CLAS. PROF.]:[AGRUP. CLAS. PROF.]]=$B60,IF(DATOS_[[Check Periodo Ref.]:[Check Periodo Ref.]]="Dentro",IF(DATOS_[[Check Equiparado]:[Check Equiparado]]="Sí",IF(DATOS!AZ$5="Sí",(1/DATOS_[[% anualiz]:[% anualiz]]),1)*IF(DATOS!AZ$4="Sí",1/DATOS_[[% normaliz]:[% normaliz]],1)*(DATOS_[Conc.Sal.22])))))))),
0)</f>
        <v>0</v>
      </c>
      <c r="AF61" s="119">
        <f t="array" ref="AF61">IFERROR(
(MEDIAN((IF(DATOS_[[Sexo]:[Sexo]]=$B61,IF(DATOS_[[AGRUP. CLAS. PROF.]:[AGRUP. CLAS. PROF.]]=$B60,IF(DATOS_[[Check Periodo Ref.]:[Check Periodo Ref.]]="Dentro",IF(DATOS_[[Check Equiparado]:[Check Equiparado]]="Sí",IF(DATOS!BA$5="Sí",(1/DATOS_[[% anualiz]:[% anualiz]]),1)*IF(DATOS!BA$4="Sí",1/DATOS_[[% normaliz]:[% normaliz]],1)*(DATOS_[Conc.Sal.23])))))))),
0)</f>
        <v>0</v>
      </c>
      <c r="AG61" s="119">
        <f t="array" ref="AG61">IFERROR(
(MEDIAN((IF(DATOS_[[Sexo]:[Sexo]]=$B61,IF(DATOS_[[AGRUP. CLAS. PROF.]:[AGRUP. CLAS. PROF.]]=$B60,IF(DATOS_[[Check Periodo Ref.]:[Check Periodo Ref.]]="Dentro",IF(DATOS_[[Check Equiparado]:[Check Equiparado]]="Sí",IF(DATOS!BB$5="Sí",(1/DATOS_[[% anualiz]:[% anualiz]]),1)*IF(DATOS!BB$4="Sí",1/DATOS_[[% normaliz]:[% normaliz]],1)*(DATOS_[Conc.Sal.24])))))))),
0)</f>
        <v>0</v>
      </c>
      <c r="AH61" s="119">
        <f t="array" ref="AH61">IFERROR(
(MEDIAN((IF(DATOS_[[Sexo]:[Sexo]]=$B61,IF(DATOS_[[AGRUP. CLAS. PROF.]:[AGRUP. CLAS. PROF.]]=$B60,IF(DATOS_[[Check Periodo Ref.]:[Check Periodo Ref.]]="Dentro",IF(DATOS_[[Check Equiparado]:[Check Equiparado]]="Sí",IF(DATOS!BC$5="Sí",(1/DATOS_[[% anualiz]:[% anualiz]]),1)*IF(DATOS!BC$4="Sí",1/DATOS_[[% normaliz]:[% normaliz]],1)*(DATOS_[Conc.Sal.25])))))))),
0)</f>
        <v>0</v>
      </c>
      <c r="AI61" s="119">
        <f t="array" ref="AI61">IFERROR(
(MEDIAN((IF(DATOS_[[Sexo]:[Sexo]]=$B61,IF(DATOS_[[AGRUP. CLAS. PROF.]:[AGRUP. CLAS. PROF.]]=$B60,IF(DATOS_[[Check Periodo Ref.]:[Check Periodo Ref.]]="Dentro",IF(DATOS_[[Check Equiparado]:[Check Equiparado]]="Sí",IF(DATOS!BD$5="Sí",(1/DATOS_[[% anualiz]:[% anualiz]]),1)*IF(DATOS!BD$4="Sí",1/DATOS_[[% normaliz]:[% normaliz]],1)*(DATOS_[Conc.Sal.26])))))))),
0)</f>
        <v>0</v>
      </c>
      <c r="AJ61" s="119">
        <f t="array" ref="AJ61">IFERROR(
(MEDIAN((IF(DATOS_[[Sexo]:[Sexo]]=$B61,IF(DATOS_[[AGRUP. CLAS. PROF.]:[AGRUP. CLAS. PROF.]]=$B60,IF(DATOS_[[Check Periodo Ref.]:[Check Periodo Ref.]]="Dentro",IF(DATOS_[[Check Equiparado]:[Check Equiparado]]="Sí",IF(DATOS!BE$5="Sí",(1/DATOS_[[% anualiz]:[% anualiz]]),1)*IF(DATOS!BE$4="Sí",1/DATOS_[[% normaliz]:[% normaliz]],1)*(DATOS_[Conc.Sal.27])))))))),
0)</f>
        <v>0</v>
      </c>
      <c r="AK61" s="119">
        <f t="array" ref="AK61">IFERROR(
(MEDIAN((IF(DATOS_[[Sexo]:[Sexo]]=$B61,IF(DATOS_[[AGRUP. CLAS. PROF.]:[AGRUP. CLAS. PROF.]]=$B60,IF(DATOS_[[Check Periodo Ref.]:[Check Periodo Ref.]]="Dentro",IF(DATOS_[[Check Equiparado]:[Check Equiparado]]="Sí",IF(DATOS!BF$5="Sí",(1/DATOS_[[% anualiz]:[% anualiz]]),1)*IF(DATOS!BF$4="Sí",1/DATOS_[[% normaliz]:[% normaliz]],1)*(DATOS_[Conc.Sal.28])))))))),
0)</f>
        <v>0</v>
      </c>
      <c r="AL61" s="119">
        <f t="array" ref="AL61">IFERROR(
(MEDIAN((IF(DATOS_[[Sexo]:[Sexo]]=$B61,IF(DATOS_[[AGRUP. CLAS. PROF.]:[AGRUP. CLAS. PROF.]]=$B60,IF(DATOS_[[Check Periodo Ref.]:[Check Periodo Ref.]]="Dentro",IF(DATOS_[[Check Equiparado]:[Check Equiparado]]="Sí",IF(DATOS!BG$5="Sí",(1/DATOS_[[% anualiz]:[% anualiz]]),1)*IF(DATOS!BG$4="Sí",1/DATOS_[[% normaliz]:[% normaliz]],1)*(DATOS_[Conc.Sal.29])))))))),
0)</f>
        <v>0</v>
      </c>
      <c r="AM61" s="119">
        <f t="array" ref="AM61">IFERROR(
(MEDIAN((IF(DATOS_[[Sexo]:[Sexo]]=$B61,IF(DATOS_[[AGRUP. CLAS. PROF.]:[AGRUP. CLAS. PROF.]]=$B60,IF(DATOS_[[Check Periodo Ref.]:[Check Periodo Ref.]]="Dentro",IF(DATOS_[[Check Equiparado]:[Check Equiparado]]="Sí",IF(DATOS!BH$5="Sí",(1/DATOS_[[% anualiz]:[% anualiz]]),1)*IF(DATOS!BH$4="Sí",1/DATOS_[[% normaliz]:[% normaliz]],1)*(DATOS_[Conc.Sal.30])))))))),
0)</f>
        <v>0</v>
      </c>
      <c r="AN61" s="120">
        <f t="array" ref="AN61">IFERROR(
MEDIAN(IF(DATOS_[Sexo]=$B61,IF(DATOS_[[AGRUP. CLAS. PROF.]:[AGRUP. CLAS. PROF.]]=$B60,IF(DATOS_[Check Equiparado]="Sí",IF(DATOS_[Check Periodo Ref.]="Dentro",DATOS_[Tot COMPL.SAL Eq],FALSE))))),
0)</f>
        <v>0</v>
      </c>
      <c r="AO61" s="121">
        <f t="array" ref="AO61">IFERROR(
MEDIAN(IF(DATOS_[Sexo]=$B61,IF(DATOS_[[AGRUP. CLAS. PROF.]:[AGRUP. CLAS. PROF.]]=$B60,IF(DATOS_[Check Equiparado]="Sí",IF(DATOS_[Check Periodo Ref.]="Dentro",DATOS_[TOTAL SALARIO Eq],FALSE))))),
0)</f>
        <v>0</v>
      </c>
      <c r="AP61" s="122">
        <f t="array" ref="AP61">IFERROR(
(MEDIAN((IF(DATOS_[[Sexo]:[Sexo]]=$B61,IF(DATOS_[[AGRUP. CLAS. PROF.]:[AGRUP. CLAS. PROF.]]=$B60,IF(DATOS_[[Check Periodo Ref.]:[Check Periodo Ref.]]="Dentro",IF(DATOS_[[Check Equiparado]:[Check Equiparado]]="Sí",IF(DATOS!BI$5="Sí",(1/DATOS_[[% anualiz]:[% anualiz]]),1)*IF(DATOS!BI$4="Sí",1/DATOS_[[% normaliz]:[% normaliz]],1)*(DATOS_[C.Extra.01])))))))),
0)</f>
        <v>0</v>
      </c>
      <c r="AQ61" s="122">
        <f t="array" ref="AQ61">IFERROR(
(MEDIAN((IF(DATOS_[[Sexo]:[Sexo]]=$B61,IF(DATOS_[[AGRUP. CLAS. PROF.]:[AGRUP. CLAS. PROF.]]=$B60,IF(DATOS_[[Check Periodo Ref.]:[Check Periodo Ref.]]="Dentro",IF(DATOS_[[Check Equiparado]:[Check Equiparado]]="Sí",IF(DATOS!BJ$5="Sí",(1/DATOS_[[% anualiz]:[% anualiz]]),1)*IF(DATOS!BJ$4="Sí",1/DATOS_[[% normaliz]:[% normaliz]],1)*(DATOS_[C.Extra.02])))))))),
0)</f>
        <v>0</v>
      </c>
      <c r="AR61" s="122">
        <f t="array" ref="AR61">IFERROR(
(MEDIAN((IF(DATOS_[[Sexo]:[Sexo]]=$B61,IF(DATOS_[[AGRUP. CLAS. PROF.]:[AGRUP. CLAS. PROF.]]=$B60,IF(DATOS_[[Check Periodo Ref.]:[Check Periodo Ref.]]="Dentro",IF(DATOS_[[Check Equiparado]:[Check Equiparado]]="Sí",IF(DATOS!BK$5="Sí",(1/DATOS_[[% anualiz]:[% anualiz]]),1)*IF(DATOS!BK$4="Sí",1/DATOS_[[% normaliz]:[% normaliz]],1)*(DATOS_[C.Extra.03])))))))),
0)</f>
        <v>0</v>
      </c>
      <c r="AS61" s="122">
        <f t="array" ref="AS61">IFERROR(
(MEDIAN((IF(DATOS_[[Sexo]:[Sexo]]=$B61,IF(DATOS_[[AGRUP. CLAS. PROF.]:[AGRUP. CLAS. PROF.]]=$B60,IF(DATOS_[[Check Periodo Ref.]:[Check Periodo Ref.]]="Dentro",IF(DATOS_[[Check Equiparado]:[Check Equiparado]]="Sí",IF(DATOS!BL$5="Sí",(1/DATOS_[[% anualiz]:[% anualiz]]),1)*IF(DATOS!BL$4="Sí",1/DATOS_[[% normaliz]:[% normaliz]],1)*(DATOS_[C.Extra.04])))))))),
0)</f>
        <v>0</v>
      </c>
      <c r="AT61" s="122">
        <f t="array" ref="AT61">IFERROR(
(MEDIAN((IF(DATOS_[[Sexo]:[Sexo]]=$B61,IF(DATOS_[[AGRUP. CLAS. PROF.]:[AGRUP. CLAS. PROF.]]=$B60,IF(DATOS_[[Check Periodo Ref.]:[Check Periodo Ref.]]="Dentro",IF(DATOS_[[Check Equiparado]:[Check Equiparado]]="Sí",IF(DATOS!BM$5="Sí",(1/DATOS_[[% anualiz]:[% anualiz]]),1)*IF(DATOS!BM$4="Sí",1/DATOS_[[% normaliz]:[% normaliz]],1)*(DATOS_[C.Extra.05])))))))),
0)</f>
        <v>0</v>
      </c>
      <c r="AU61" s="123">
        <f t="array" ref="AU61">IFERROR(
MEDIAN(IF(DATOS_[Sexo]=$B61,IF(DATOS_[[AGRUP. CLAS. PROF.]:[AGRUP. CLAS. PROF.]]=$B60,IF(DATOS_[Check Equiparado]="Sí",IF(DATOS_[Check Periodo Ref.]="Dentro",DATOS_[Tot Extrasalarial Eq],FALSE))))),
0)</f>
        <v>0</v>
      </c>
      <c r="AV61" s="124">
        <f t="array" ref="AV61">IFERROR(
MEDIAN(IF(DATOS_[Sexo]=$B61,IF(DATOS_[[AGRUP. CLAS. PROF.]:[AGRUP. CLAS. PROF.]]=$B60,IF(DATOS_[Check Equiparado]="Sí",IF(DATOS_[Check Periodo Ref.]="Dentro",DATOS_[TOTAL Retrib Eq],FALSE))))),
0)</f>
        <v>0</v>
      </c>
    </row>
    <row r="62" spans="1:48" x14ac:dyDescent="0.3">
      <c r="A62" s="48" t="str">
        <f t="shared" ref="A62" si="66">+A61</f>
        <v>[ocultar]</v>
      </c>
      <c r="B62" s="94" t="s">
        <v>163</v>
      </c>
      <c r="C62" s="40">
        <f t="array" ref="C62">SUM(IF($B62=DATOS_[Sexo],
IF($B60=DATOS_[AGRUP. CLAS. PROF.],
IF("Dentro"=DATOS_[Check Periodo Ref.],
1/(COUNTIFS(DATOS_[Sexo],$B62,DATOS_[AGRUP. CLAS. PROF.],$B60,DATOS_[Check Periodo Ref.],"Dentro",DATOS_[id],DATOS_[id]))))))</f>
        <v>0</v>
      </c>
      <c r="D62" s="41">
        <f>COUNTIFS(DATOS_[AGRUP. CLAS. PROF.],$B60,DATOS_[Sexo],$B62,DATOS_[Check Periodo Ref.],"Dentro")</f>
        <v>0</v>
      </c>
      <c r="E62" s="41">
        <f>COUNTIFS(DATOS_[AGRUP. CLAS. PROF.],$B60,DATOS_[Sexo],$B62,DATOS_[Check Periodo Ref.],"Dentro",DATOS_[Check Nº SC Norm],"Sí")</f>
        <v>0</v>
      </c>
      <c r="F62" s="41">
        <f>COUNTIFS(DATOS_[AGRUP. CLAS. PROF.],$B60,DATOS_[Sexo],$B62,DATOS_[Check Periodo Ref.],"Dentro",DATOS_[Check Nº SC Anualiz],"Sí")</f>
        <v>0</v>
      </c>
      <c r="G62" s="41">
        <f>COUNTIFS(DATOS_[AGRUP. CLAS. PROF.],$B60,DATOS_[Sexo],$B62,DATOS_[Check Periodo Ref.],"Dentro",DATOS_[Check Nº SC Norm y Anualiz],"Sí")</f>
        <v>0</v>
      </c>
      <c r="H62" s="41">
        <f>COUNTIFS(DATOS_[AGRUP. CLAS. PROF.],$B60,DATOS_[Sexo],$B62,DATOS_[Check Periodo Ref.],"Dentro",DATOS_[Check Equiparación],"Sí")</f>
        <v>0</v>
      </c>
      <c r="I62" s="118" cm="1">
        <f t="array" ref="I62">IFERROR(
MEDIAN(IF(DATOS_[Sexo]=$B62,IF(DATOS_[[AGRUP. CLAS. PROF.]:[AGRUP. CLAS. PROF.]]=$B60,IF(DATOS_[Check Equiparado]="Sí",IF(DATOS_[Check Periodo Ref.]="Dentro",DATOS_[SALARIO BASE Eq],FALSE))))),
0)</f>
        <v>0</v>
      </c>
      <c r="J62" s="119">
        <f t="array" ref="J62">IFERROR(
(MEDIAN((IF(DATOS_[[Sexo]:[Sexo]]=$B62,IF(DATOS_[[AGRUP. CLAS. PROF.]:[AGRUP. CLAS. PROF.]]=$B60,IF(DATOS_[[Check Periodo Ref.]:[Check Periodo Ref.]]="Dentro",IF(DATOS_[[Check Equiparado]:[Check Equiparado]]="Sí",IF(DATOS!AE$5="Sí",(1/DATOS_[[% anualiz]:[% anualiz]]),1)*IF(DATOS!AE$4="Sí",1/DATOS_[[% normaliz]:[% normaliz]],1)*(DATOS_[Conc.Sal.01])))))))),
0)</f>
        <v>0</v>
      </c>
      <c r="K62" s="119">
        <f t="array" ref="K62">IFERROR(
(MEDIAN((IF(DATOS_[[Sexo]:[Sexo]]=$B62,IF(DATOS_[[AGRUP. CLAS. PROF.]:[AGRUP. CLAS. PROF.]]=$B60,IF(DATOS_[[Check Periodo Ref.]:[Check Periodo Ref.]]="Dentro",IF(DATOS_[[Check Equiparado]:[Check Equiparado]]="Sí",IF(DATOS!AF$5="Sí",(1/DATOS_[[% anualiz]:[% anualiz]]),1)*IF(DATOS!AF$4="Sí",1/DATOS_[[% normaliz]:[% normaliz]],1)*(DATOS_[Conc.Sal.02])))))))),
0)</f>
        <v>0</v>
      </c>
      <c r="L62" s="119">
        <f t="array" ref="L62">IFERROR(
(MEDIAN((IF(DATOS_[[Sexo]:[Sexo]]=$B62,IF(DATOS_[[AGRUP. CLAS. PROF.]:[AGRUP. CLAS. PROF.]]=$B60,IF(DATOS_[[Check Periodo Ref.]:[Check Periodo Ref.]]="Dentro",IF(DATOS_[[Check Equiparado]:[Check Equiparado]]="Sí",IF(DATOS!AG$5="Sí",(1/DATOS_[[% anualiz]:[% anualiz]]),1)*IF(DATOS!AG$4="Sí",1/DATOS_[[% normaliz]:[% normaliz]],1)*(DATOS_[Conc.Sal.03])))))))),
0)</f>
        <v>0</v>
      </c>
      <c r="M62" s="119">
        <f t="array" ref="M62">IFERROR(
(MEDIAN((IF(DATOS_[[Sexo]:[Sexo]]=$B62,IF(DATOS_[[AGRUP. CLAS. PROF.]:[AGRUP. CLAS. PROF.]]=$B60,IF(DATOS_[[Check Periodo Ref.]:[Check Periodo Ref.]]="Dentro",IF(DATOS_[[Check Equiparado]:[Check Equiparado]]="Sí",IF(DATOS!AH$5="Sí",(1/DATOS_[[% anualiz]:[% anualiz]]),1)*IF(DATOS!AH$4="Sí",1/DATOS_[[% normaliz]:[% normaliz]],1)*(DATOS_[Conc.Sal.04])))))))),
0)</f>
        <v>0</v>
      </c>
      <c r="N62" s="119">
        <f t="array" ref="N62">IFERROR(
(MEDIAN((IF(DATOS_[[Sexo]:[Sexo]]=$B62,IF(DATOS_[[AGRUP. CLAS. PROF.]:[AGRUP. CLAS. PROF.]]=$B60,IF(DATOS_[[Check Periodo Ref.]:[Check Periodo Ref.]]="Dentro",IF(DATOS_[[Check Equiparado]:[Check Equiparado]]="Sí",IF(DATOS!AI$5="Sí",(1/DATOS_[[% anualiz]:[% anualiz]]),1)*IF(DATOS!AI$4="Sí",1/DATOS_[[% normaliz]:[% normaliz]],1)*(DATOS_[Conc.Sal.05])))))))),
0)</f>
        <v>0</v>
      </c>
      <c r="O62" s="119">
        <f t="array" ref="O62">IFERROR(
(MEDIAN((IF(DATOS_[[Sexo]:[Sexo]]=$B62,IF(DATOS_[[AGRUP. CLAS. PROF.]:[AGRUP. CLAS. PROF.]]=$B60,IF(DATOS_[[Check Periodo Ref.]:[Check Periodo Ref.]]="Dentro",IF(DATOS_[[Check Equiparado]:[Check Equiparado]]="Sí",IF(DATOS!AJ$5="Sí",(1/DATOS_[[% anualiz]:[% anualiz]]),1)*IF(DATOS!AJ$4="Sí",1/DATOS_[[% normaliz]:[% normaliz]],1)*(DATOS_[Conc.Sal.06])))))))),
0)</f>
        <v>0</v>
      </c>
      <c r="P62" s="119">
        <f t="array" ref="P62">IFERROR(
(MEDIAN((IF(DATOS_[[Sexo]:[Sexo]]=$B62,IF(DATOS_[[AGRUP. CLAS. PROF.]:[AGRUP. CLAS. PROF.]]=$B60,IF(DATOS_[[Check Periodo Ref.]:[Check Periodo Ref.]]="Dentro",IF(DATOS_[[Check Equiparado]:[Check Equiparado]]="Sí",IF(DATOS!AK$5="Sí",(1/DATOS_[[% anualiz]:[% anualiz]]),1)*IF(DATOS!AK$4="Sí",1/DATOS_[[% normaliz]:[% normaliz]],1)*(DATOS_[Conc.Sal.07])))))))),
0)</f>
        <v>0</v>
      </c>
      <c r="Q62" s="119">
        <f t="array" ref="Q62">IFERROR(
(MEDIAN((IF(DATOS_[[Sexo]:[Sexo]]=$B62,IF(DATOS_[[AGRUP. CLAS. PROF.]:[AGRUP. CLAS. PROF.]]=$B60,IF(DATOS_[[Check Periodo Ref.]:[Check Periodo Ref.]]="Dentro",IF(DATOS_[[Check Equiparado]:[Check Equiparado]]="Sí",IF(DATOS!AL$5="Sí",(1/DATOS_[[% anualiz]:[% anualiz]]),1)*IF(DATOS!AL$4="Sí",1/DATOS_[[% normaliz]:[% normaliz]],1)*(DATOS_[Conc.Sal.08])))))))),
0)</f>
        <v>0</v>
      </c>
      <c r="R62" s="119">
        <f t="array" ref="R62">IFERROR(
(MEDIAN((IF(DATOS_[[Sexo]:[Sexo]]=$B62,IF(DATOS_[[AGRUP. CLAS. PROF.]:[AGRUP. CLAS. PROF.]]=$B60,IF(DATOS_[[Check Periodo Ref.]:[Check Periodo Ref.]]="Dentro",IF(DATOS_[[Check Equiparado]:[Check Equiparado]]="Sí",IF(DATOS!AM$5="Sí",(1/DATOS_[[% anualiz]:[% anualiz]]),1)*IF(DATOS!AM$4="Sí",1/DATOS_[[% normaliz]:[% normaliz]],1)*(DATOS_[Conc.Sal.09])))))))),
0)</f>
        <v>0</v>
      </c>
      <c r="S62" s="119">
        <f t="array" ref="S62">IFERROR(
(MEDIAN((IF(DATOS_[[Sexo]:[Sexo]]=$B62,IF(DATOS_[[AGRUP. CLAS. PROF.]:[AGRUP. CLAS. PROF.]]=$B60,IF(DATOS_[[Check Periodo Ref.]:[Check Periodo Ref.]]="Dentro",IF(DATOS_[[Check Equiparado]:[Check Equiparado]]="Sí",IF(DATOS!AN$5="Sí",(1/DATOS_[[% anualiz]:[% anualiz]]),1)*IF(DATOS!AN$4="Sí",1/DATOS_[[% normaliz]:[% normaliz]],1)*(DATOS_[Conc.Sal.10])))))))),
0)</f>
        <v>0</v>
      </c>
      <c r="T62" s="119">
        <f t="array" ref="T62">IFERROR(
(MEDIAN((IF(DATOS_[[Sexo]:[Sexo]]=$B62,IF(DATOS_[[AGRUP. CLAS. PROF.]:[AGRUP. CLAS. PROF.]]=$B60,IF(DATOS_[[Check Periodo Ref.]:[Check Periodo Ref.]]="Dentro",IF(DATOS_[[Check Equiparado]:[Check Equiparado]]="Sí",IF(DATOS!AO$5="Sí",(1/DATOS_[[% anualiz]:[% anualiz]]),1)*IF(DATOS!AO$4="Sí",1/DATOS_[[% normaliz]:[% normaliz]],1)*(DATOS_[Conc.Sal.11])))))))),
0)</f>
        <v>0</v>
      </c>
      <c r="U62" s="119">
        <f t="array" ref="U62">IFERROR(
(MEDIAN((IF(DATOS_[[Sexo]:[Sexo]]=$B62,IF(DATOS_[[AGRUP. CLAS. PROF.]:[AGRUP. CLAS. PROF.]]=$B60,IF(DATOS_[[Check Periodo Ref.]:[Check Periodo Ref.]]="Dentro",IF(DATOS_[[Check Equiparado]:[Check Equiparado]]="Sí",IF(DATOS!AP$5="Sí",(1/DATOS_[[% anualiz]:[% anualiz]]),1)*IF(DATOS!AP$4="Sí",1/DATOS_[[% normaliz]:[% normaliz]],1)*(DATOS_[Conc.Sal.12])))))))),
0)</f>
        <v>0</v>
      </c>
      <c r="V62" s="119">
        <f t="array" ref="V62">IFERROR(
(MEDIAN((IF(DATOS_[[Sexo]:[Sexo]]=$B62,IF(DATOS_[[AGRUP. CLAS. PROF.]:[AGRUP. CLAS. PROF.]]=$B60,IF(DATOS_[[Check Periodo Ref.]:[Check Periodo Ref.]]="Dentro",IF(DATOS_[[Check Equiparado]:[Check Equiparado]]="Sí",IF(DATOS!AQ$5="Sí",(1/DATOS_[[% anualiz]:[% anualiz]]),1)*IF(DATOS!AQ$4="Sí",1/DATOS_[[% normaliz]:[% normaliz]],1)*(DATOS_[Conc.Sal.13])))))))),
0)</f>
        <v>0</v>
      </c>
      <c r="W62" s="119">
        <f t="array" ref="W62">IFERROR(
(MEDIAN((IF(DATOS_[[Sexo]:[Sexo]]=$B62,IF(DATOS_[[AGRUP. CLAS. PROF.]:[AGRUP. CLAS. PROF.]]=$B60,IF(DATOS_[[Check Periodo Ref.]:[Check Periodo Ref.]]="Dentro",IF(DATOS_[[Check Equiparado]:[Check Equiparado]]="Sí",IF(DATOS!AR$5="Sí",(1/DATOS_[[% anualiz]:[% anualiz]]),1)*IF(DATOS!AR$4="Sí",1/DATOS_[[% normaliz]:[% normaliz]],1)*(DATOS_[Conc.Sal.14])))))))),
0)</f>
        <v>0</v>
      </c>
      <c r="X62" s="119">
        <f t="array" ref="X62">IFERROR(
(MEDIAN((IF(DATOS_[[Sexo]:[Sexo]]=$B62,IF(DATOS_[[AGRUP. CLAS. PROF.]:[AGRUP. CLAS. PROF.]]=$B60,IF(DATOS_[[Check Periodo Ref.]:[Check Periodo Ref.]]="Dentro",IF(DATOS_[[Check Equiparado]:[Check Equiparado]]="Sí",IF(DATOS!AS$5="Sí",(1/DATOS_[[% anualiz]:[% anualiz]]),1)*IF(DATOS!AS$4="Sí",1/DATOS_[[% normaliz]:[% normaliz]],1)*(DATOS_[Conc.Sal.15])))))))),
0)</f>
        <v>0</v>
      </c>
      <c r="Y62" s="119">
        <f t="array" ref="Y62">IFERROR(
(MEDIAN((IF(DATOS_[[Sexo]:[Sexo]]=$B62,IF(DATOS_[[AGRUP. CLAS. PROF.]:[AGRUP. CLAS. PROF.]]=$B60,IF(DATOS_[[Check Periodo Ref.]:[Check Periodo Ref.]]="Dentro",IF(DATOS_[[Check Equiparado]:[Check Equiparado]]="Sí",IF(DATOS!AT$5="Sí",(1/DATOS_[[% anualiz]:[% anualiz]]),1)*IF(DATOS!AT$4="Sí",1/DATOS_[[% normaliz]:[% normaliz]],1)*(DATOS_[Conc.Sal.16])))))))),
0)</f>
        <v>0</v>
      </c>
      <c r="Z62" s="119">
        <f t="array" ref="Z62">IFERROR(
(MEDIAN((IF(DATOS_[[Sexo]:[Sexo]]=$B62,IF(DATOS_[[AGRUP. CLAS. PROF.]:[AGRUP. CLAS. PROF.]]=$B60,IF(DATOS_[[Check Periodo Ref.]:[Check Periodo Ref.]]="Dentro",IF(DATOS_[[Check Equiparado]:[Check Equiparado]]="Sí",IF(DATOS!AU$5="Sí",(1/DATOS_[[% anualiz]:[% anualiz]]),1)*IF(DATOS!AU$4="Sí",1/DATOS_[[% normaliz]:[% normaliz]],1)*(DATOS_[Conc.Sal.17])))))))),
0)</f>
        <v>0</v>
      </c>
      <c r="AA62" s="119">
        <f t="array" ref="AA62">IFERROR(
(MEDIAN((IF(DATOS_[[Sexo]:[Sexo]]=$B62,IF(DATOS_[[AGRUP. CLAS. PROF.]:[AGRUP. CLAS. PROF.]]=$B60,IF(DATOS_[[Check Periodo Ref.]:[Check Periodo Ref.]]="Dentro",IF(DATOS_[[Check Equiparado]:[Check Equiparado]]="Sí",IF(DATOS!AV$5="Sí",(1/DATOS_[[% anualiz]:[% anualiz]]),1)*IF(DATOS!AV$4="Sí",1/DATOS_[[% normaliz]:[% normaliz]],1)*(DATOS_[Conc.Sal.18])))))))),
0)</f>
        <v>0</v>
      </c>
      <c r="AB62" s="119">
        <f t="array" ref="AB62">IFERROR(
(MEDIAN((IF(DATOS_[[Sexo]:[Sexo]]=$B62,IF(DATOS_[[AGRUP. CLAS. PROF.]:[AGRUP. CLAS. PROF.]]=$B60,IF(DATOS_[[Check Periodo Ref.]:[Check Periodo Ref.]]="Dentro",IF(DATOS_[[Check Equiparado]:[Check Equiparado]]="Sí",IF(DATOS!AW$5="Sí",(1/DATOS_[[% anualiz]:[% anualiz]]),1)*IF(DATOS!AW$4="Sí",1/DATOS_[[% normaliz]:[% normaliz]],1)*(DATOS_[Conc.Sal.19])))))))),
0)</f>
        <v>0</v>
      </c>
      <c r="AC62" s="119">
        <f t="array" ref="AC62">IFERROR(
(MEDIAN((IF(DATOS_[[Sexo]:[Sexo]]=$B62,IF(DATOS_[[AGRUP. CLAS. PROF.]:[AGRUP. CLAS. PROF.]]=$B60,IF(DATOS_[[Check Periodo Ref.]:[Check Periodo Ref.]]="Dentro",IF(DATOS_[[Check Equiparado]:[Check Equiparado]]="Sí",IF(DATOS!AX$5="Sí",(1/DATOS_[[% anualiz]:[% anualiz]]),1)*IF(DATOS!AX$4="Sí",1/DATOS_[[% normaliz]:[% normaliz]],1)*(DATOS_[Conc.Sal.20])))))))),
0)</f>
        <v>0</v>
      </c>
      <c r="AD62" s="119">
        <f t="array" ref="AD62">IFERROR(
(MEDIAN((IF(DATOS_[[Sexo]:[Sexo]]=$B62,IF(DATOS_[[AGRUP. CLAS. PROF.]:[AGRUP. CLAS. PROF.]]=$B60,IF(DATOS_[[Check Periodo Ref.]:[Check Periodo Ref.]]="Dentro",IF(DATOS_[[Check Equiparado]:[Check Equiparado]]="Sí",IF(DATOS!AY$5="Sí",(1/DATOS_[[% anualiz]:[% anualiz]]),1)*IF(DATOS!AY$4="Sí",1/DATOS_[[% normaliz]:[% normaliz]],1)*(DATOS_[Conc.Sal.21])))))))),
0)</f>
        <v>0</v>
      </c>
      <c r="AE62" s="119">
        <f t="array" ref="AE62">IFERROR(
(MEDIAN((IF(DATOS_[[Sexo]:[Sexo]]=$B62,IF(DATOS_[[AGRUP. CLAS. PROF.]:[AGRUP. CLAS. PROF.]]=$B60,IF(DATOS_[[Check Periodo Ref.]:[Check Periodo Ref.]]="Dentro",IF(DATOS_[[Check Equiparado]:[Check Equiparado]]="Sí",IF(DATOS!AZ$5="Sí",(1/DATOS_[[% anualiz]:[% anualiz]]),1)*IF(DATOS!AZ$4="Sí",1/DATOS_[[% normaliz]:[% normaliz]],1)*(DATOS_[Conc.Sal.22])))))))),
0)</f>
        <v>0</v>
      </c>
      <c r="AF62" s="119">
        <f t="array" ref="AF62">IFERROR(
(MEDIAN((IF(DATOS_[[Sexo]:[Sexo]]=$B62,IF(DATOS_[[AGRUP. CLAS. PROF.]:[AGRUP. CLAS. PROF.]]=$B60,IF(DATOS_[[Check Periodo Ref.]:[Check Periodo Ref.]]="Dentro",IF(DATOS_[[Check Equiparado]:[Check Equiparado]]="Sí",IF(DATOS!BA$5="Sí",(1/DATOS_[[% anualiz]:[% anualiz]]),1)*IF(DATOS!BA$4="Sí",1/DATOS_[[% normaliz]:[% normaliz]],1)*(DATOS_[Conc.Sal.23])))))))),
0)</f>
        <v>0</v>
      </c>
      <c r="AG62" s="119">
        <f t="array" ref="AG62">IFERROR(
(MEDIAN((IF(DATOS_[[Sexo]:[Sexo]]=$B62,IF(DATOS_[[AGRUP. CLAS. PROF.]:[AGRUP. CLAS. PROF.]]=$B60,IF(DATOS_[[Check Periodo Ref.]:[Check Periodo Ref.]]="Dentro",IF(DATOS_[[Check Equiparado]:[Check Equiparado]]="Sí",IF(DATOS!BB$5="Sí",(1/DATOS_[[% anualiz]:[% anualiz]]),1)*IF(DATOS!BB$4="Sí",1/DATOS_[[% normaliz]:[% normaliz]],1)*(DATOS_[Conc.Sal.24])))))))),
0)</f>
        <v>0</v>
      </c>
      <c r="AH62" s="119">
        <f t="array" ref="AH62">IFERROR(
(MEDIAN((IF(DATOS_[[Sexo]:[Sexo]]=$B62,IF(DATOS_[[AGRUP. CLAS. PROF.]:[AGRUP. CLAS. PROF.]]=$B60,IF(DATOS_[[Check Periodo Ref.]:[Check Periodo Ref.]]="Dentro",IF(DATOS_[[Check Equiparado]:[Check Equiparado]]="Sí",IF(DATOS!BC$5="Sí",(1/DATOS_[[% anualiz]:[% anualiz]]),1)*IF(DATOS!BC$4="Sí",1/DATOS_[[% normaliz]:[% normaliz]],1)*(DATOS_[Conc.Sal.25])))))))),
0)</f>
        <v>0</v>
      </c>
      <c r="AI62" s="119">
        <f t="array" ref="AI62">IFERROR(
(MEDIAN((IF(DATOS_[[Sexo]:[Sexo]]=$B62,IF(DATOS_[[AGRUP. CLAS. PROF.]:[AGRUP. CLAS. PROF.]]=$B60,IF(DATOS_[[Check Periodo Ref.]:[Check Periodo Ref.]]="Dentro",IF(DATOS_[[Check Equiparado]:[Check Equiparado]]="Sí",IF(DATOS!BD$5="Sí",(1/DATOS_[[% anualiz]:[% anualiz]]),1)*IF(DATOS!BD$4="Sí",1/DATOS_[[% normaliz]:[% normaliz]],1)*(DATOS_[Conc.Sal.26])))))))),
0)</f>
        <v>0</v>
      </c>
      <c r="AJ62" s="119">
        <f t="array" ref="AJ62">IFERROR(
(MEDIAN((IF(DATOS_[[Sexo]:[Sexo]]=$B62,IF(DATOS_[[AGRUP. CLAS. PROF.]:[AGRUP. CLAS. PROF.]]=$B60,IF(DATOS_[[Check Periodo Ref.]:[Check Periodo Ref.]]="Dentro",IF(DATOS_[[Check Equiparado]:[Check Equiparado]]="Sí",IF(DATOS!BE$5="Sí",(1/DATOS_[[% anualiz]:[% anualiz]]),1)*IF(DATOS!BE$4="Sí",1/DATOS_[[% normaliz]:[% normaliz]],1)*(DATOS_[Conc.Sal.27])))))))),
0)</f>
        <v>0</v>
      </c>
      <c r="AK62" s="119">
        <f t="array" ref="AK62">IFERROR(
(MEDIAN((IF(DATOS_[[Sexo]:[Sexo]]=$B62,IF(DATOS_[[AGRUP. CLAS. PROF.]:[AGRUP. CLAS. PROF.]]=$B60,IF(DATOS_[[Check Periodo Ref.]:[Check Periodo Ref.]]="Dentro",IF(DATOS_[[Check Equiparado]:[Check Equiparado]]="Sí",IF(DATOS!BF$5="Sí",(1/DATOS_[[% anualiz]:[% anualiz]]),1)*IF(DATOS!BF$4="Sí",1/DATOS_[[% normaliz]:[% normaliz]],1)*(DATOS_[Conc.Sal.28])))))))),
0)</f>
        <v>0</v>
      </c>
      <c r="AL62" s="119">
        <f t="array" ref="AL62">IFERROR(
(MEDIAN((IF(DATOS_[[Sexo]:[Sexo]]=$B62,IF(DATOS_[[AGRUP. CLAS. PROF.]:[AGRUP. CLAS. PROF.]]=$B60,IF(DATOS_[[Check Periodo Ref.]:[Check Periodo Ref.]]="Dentro",IF(DATOS_[[Check Equiparado]:[Check Equiparado]]="Sí",IF(DATOS!BG$5="Sí",(1/DATOS_[[% anualiz]:[% anualiz]]),1)*IF(DATOS!BG$4="Sí",1/DATOS_[[% normaliz]:[% normaliz]],1)*(DATOS_[Conc.Sal.29])))))))),
0)</f>
        <v>0</v>
      </c>
      <c r="AM62" s="119">
        <f t="array" ref="AM62">IFERROR(
(MEDIAN((IF(DATOS_[[Sexo]:[Sexo]]=$B62,IF(DATOS_[[AGRUP. CLAS. PROF.]:[AGRUP. CLAS. PROF.]]=$B60,IF(DATOS_[[Check Periodo Ref.]:[Check Periodo Ref.]]="Dentro",IF(DATOS_[[Check Equiparado]:[Check Equiparado]]="Sí",IF(DATOS!BH$5="Sí",(1/DATOS_[[% anualiz]:[% anualiz]]),1)*IF(DATOS!BH$4="Sí",1/DATOS_[[% normaliz]:[% normaliz]],1)*(DATOS_[Conc.Sal.30])))))))),
0)</f>
        <v>0</v>
      </c>
      <c r="AN62" s="120">
        <f t="array" ref="AN62">IFERROR(
MEDIAN(IF(DATOS_[Sexo]=$B62,IF(DATOS_[[AGRUP. CLAS. PROF.]:[AGRUP. CLAS. PROF.]]=$B60,IF(DATOS_[Check Equiparado]="Sí",IF(DATOS_[Check Periodo Ref.]="Dentro",DATOS_[Tot COMPL.SAL Eq],FALSE))))),
0)</f>
        <v>0</v>
      </c>
      <c r="AO62" s="121">
        <f t="array" ref="AO62">IFERROR(
MEDIAN(IF(DATOS_[Sexo]=$B62,IF(DATOS_[[AGRUP. CLAS. PROF.]:[AGRUP. CLAS. PROF.]]=$B60,IF(DATOS_[Check Equiparado]="Sí",IF(DATOS_[Check Periodo Ref.]="Dentro",DATOS_[TOTAL SALARIO Eq],FALSE))))),
0)</f>
        <v>0</v>
      </c>
      <c r="AP62" s="122">
        <f t="array" ref="AP62">IFERROR(
(MEDIAN((IF(DATOS_[[Sexo]:[Sexo]]=$B62,IF(DATOS_[[AGRUP. CLAS. PROF.]:[AGRUP. CLAS. PROF.]]=$B60,IF(DATOS_[[Check Periodo Ref.]:[Check Periodo Ref.]]="Dentro",IF(DATOS_[[Check Equiparado]:[Check Equiparado]]="Sí",IF(DATOS!BI$5="Sí",(1/DATOS_[[% anualiz]:[% anualiz]]),1)*IF(DATOS!BI$4="Sí",1/DATOS_[[% normaliz]:[% normaliz]],1)*(DATOS_[C.Extra.01])))))))),
0)</f>
        <v>0</v>
      </c>
      <c r="AQ62" s="122">
        <f t="array" ref="AQ62">IFERROR(
(MEDIAN((IF(DATOS_[[Sexo]:[Sexo]]=$B62,IF(DATOS_[[AGRUP. CLAS. PROF.]:[AGRUP. CLAS. PROF.]]=$B60,IF(DATOS_[[Check Periodo Ref.]:[Check Periodo Ref.]]="Dentro",IF(DATOS_[[Check Equiparado]:[Check Equiparado]]="Sí",IF(DATOS!BJ$5="Sí",(1/DATOS_[[% anualiz]:[% anualiz]]),1)*IF(DATOS!BJ$4="Sí",1/DATOS_[[% normaliz]:[% normaliz]],1)*(DATOS_[C.Extra.02])))))))),
0)</f>
        <v>0</v>
      </c>
      <c r="AR62" s="122">
        <f t="array" ref="AR62">IFERROR(
(MEDIAN((IF(DATOS_[[Sexo]:[Sexo]]=$B62,IF(DATOS_[[AGRUP. CLAS. PROF.]:[AGRUP. CLAS. PROF.]]=$B60,IF(DATOS_[[Check Periodo Ref.]:[Check Periodo Ref.]]="Dentro",IF(DATOS_[[Check Equiparado]:[Check Equiparado]]="Sí",IF(DATOS!BK$5="Sí",(1/DATOS_[[% anualiz]:[% anualiz]]),1)*IF(DATOS!BK$4="Sí",1/DATOS_[[% normaliz]:[% normaliz]],1)*(DATOS_[C.Extra.03])))))))),
0)</f>
        <v>0</v>
      </c>
      <c r="AS62" s="122">
        <f t="array" ref="AS62">IFERROR(
(MEDIAN((IF(DATOS_[[Sexo]:[Sexo]]=$B62,IF(DATOS_[[AGRUP. CLAS. PROF.]:[AGRUP. CLAS. PROF.]]=$B60,IF(DATOS_[[Check Periodo Ref.]:[Check Periodo Ref.]]="Dentro",IF(DATOS_[[Check Equiparado]:[Check Equiparado]]="Sí",IF(DATOS!BL$5="Sí",(1/DATOS_[[% anualiz]:[% anualiz]]),1)*IF(DATOS!BL$4="Sí",1/DATOS_[[% normaliz]:[% normaliz]],1)*(DATOS_[C.Extra.04])))))))),
0)</f>
        <v>0</v>
      </c>
      <c r="AT62" s="122">
        <f t="array" ref="AT62">IFERROR(
(MEDIAN((IF(DATOS_[[Sexo]:[Sexo]]=$B62,IF(DATOS_[[AGRUP. CLAS. PROF.]:[AGRUP. CLAS. PROF.]]=$B60,IF(DATOS_[[Check Periodo Ref.]:[Check Periodo Ref.]]="Dentro",IF(DATOS_[[Check Equiparado]:[Check Equiparado]]="Sí",IF(DATOS!BM$5="Sí",(1/DATOS_[[% anualiz]:[% anualiz]]),1)*IF(DATOS!BM$4="Sí",1/DATOS_[[% normaliz]:[% normaliz]],1)*(DATOS_[C.Extra.05])))))))),
0)</f>
        <v>0</v>
      </c>
      <c r="AU62" s="123">
        <f t="array" ref="AU62">IFERROR(
MEDIAN(IF(DATOS_[Sexo]=$B62,IF(DATOS_[[AGRUP. CLAS. PROF.]:[AGRUP. CLAS. PROF.]]=$B60,IF(DATOS_[Check Equiparado]="Sí",IF(DATOS_[Check Periodo Ref.]="Dentro",DATOS_[Tot Extrasalarial Eq],FALSE))))),
0)</f>
        <v>0</v>
      </c>
      <c r="AV62" s="124">
        <f t="array" ref="AV62">IFERROR(
MEDIAN(IF(DATOS_[Sexo]=$B62,IF(DATOS_[[AGRUP. CLAS. PROF.]:[AGRUP. CLAS. PROF.]]=$B60,IF(DATOS_[Check Equiparado]="Sí",IF(DATOS_[Check Periodo Ref.]="Dentro",DATOS_[TOTAL Retrib Eq],FALSE))))),
0)</f>
        <v>0</v>
      </c>
    </row>
    <row r="63" spans="1:48" ht="17.25" thickBot="1" x14ac:dyDescent="0.35">
      <c r="A63" s="48" t="str">
        <f t="shared" ref="A63" si="67">+A64</f>
        <v>[ocultar]</v>
      </c>
      <c r="B63" s="98" t="s">
        <v>233</v>
      </c>
      <c r="C63" s="117"/>
      <c r="D63" s="47"/>
      <c r="E63" s="47"/>
      <c r="F63" s="47"/>
      <c r="G63" s="47"/>
      <c r="H63" s="47"/>
      <c r="I63" s="127" t="str">
        <f t="shared" ref="I63:AV63" si="68">IFERROR((I64-I65)/I64,"")</f>
        <v/>
      </c>
      <c r="J63" s="131" t="str">
        <f t="shared" si="68"/>
        <v/>
      </c>
      <c r="K63" s="131" t="str">
        <f t="shared" si="68"/>
        <v/>
      </c>
      <c r="L63" s="131" t="str">
        <f t="shared" si="68"/>
        <v/>
      </c>
      <c r="M63" s="131" t="str">
        <f t="shared" si="68"/>
        <v/>
      </c>
      <c r="N63" s="131" t="str">
        <f t="shared" si="68"/>
        <v/>
      </c>
      <c r="O63" s="131" t="str">
        <f t="shared" si="68"/>
        <v/>
      </c>
      <c r="P63" s="131" t="str">
        <f t="shared" si="68"/>
        <v/>
      </c>
      <c r="Q63" s="131" t="str">
        <f t="shared" si="68"/>
        <v/>
      </c>
      <c r="R63" s="131" t="str">
        <f t="shared" si="68"/>
        <v/>
      </c>
      <c r="S63" s="131" t="str">
        <f t="shared" si="68"/>
        <v/>
      </c>
      <c r="T63" s="131" t="str">
        <f t="shared" si="68"/>
        <v/>
      </c>
      <c r="U63" s="131" t="str">
        <f t="shared" si="68"/>
        <v/>
      </c>
      <c r="V63" s="131" t="str">
        <f t="shared" si="68"/>
        <v/>
      </c>
      <c r="W63" s="131" t="str">
        <f t="shared" si="68"/>
        <v/>
      </c>
      <c r="X63" s="131" t="str">
        <f t="shared" si="68"/>
        <v/>
      </c>
      <c r="Y63" s="131" t="str">
        <f t="shared" si="68"/>
        <v/>
      </c>
      <c r="Z63" s="130" t="str">
        <f t="shared" si="68"/>
        <v/>
      </c>
      <c r="AA63" s="130" t="str">
        <f t="shared" si="68"/>
        <v/>
      </c>
      <c r="AB63" s="130" t="str">
        <f t="shared" si="68"/>
        <v/>
      </c>
      <c r="AC63" s="130" t="str">
        <f t="shared" si="68"/>
        <v/>
      </c>
      <c r="AD63" s="130" t="str">
        <f t="shared" si="68"/>
        <v/>
      </c>
      <c r="AE63" s="130" t="str">
        <f t="shared" si="68"/>
        <v/>
      </c>
      <c r="AF63" s="130" t="str">
        <f t="shared" si="68"/>
        <v/>
      </c>
      <c r="AG63" s="130" t="str">
        <f t="shared" si="68"/>
        <v/>
      </c>
      <c r="AH63" s="130" t="str">
        <f t="shared" si="68"/>
        <v/>
      </c>
      <c r="AI63" s="130" t="str">
        <f t="shared" si="68"/>
        <v/>
      </c>
      <c r="AJ63" s="130" t="str">
        <f t="shared" si="68"/>
        <v/>
      </c>
      <c r="AK63" s="130" t="str">
        <f t="shared" si="68"/>
        <v/>
      </c>
      <c r="AL63" s="130" t="str">
        <f t="shared" si="68"/>
        <v/>
      </c>
      <c r="AM63" s="130" t="str">
        <f t="shared" si="68"/>
        <v/>
      </c>
      <c r="AN63" s="132" t="str">
        <f t="shared" si="68"/>
        <v/>
      </c>
      <c r="AO63" s="136" t="str">
        <f t="shared" si="68"/>
        <v/>
      </c>
      <c r="AP63" s="133" t="str">
        <f t="shared" si="68"/>
        <v/>
      </c>
      <c r="AQ63" s="133" t="str">
        <f t="shared" si="68"/>
        <v/>
      </c>
      <c r="AR63" s="133" t="str">
        <f t="shared" si="68"/>
        <v/>
      </c>
      <c r="AS63" s="133" t="str">
        <f t="shared" si="68"/>
        <v/>
      </c>
      <c r="AT63" s="133" t="str">
        <f t="shared" si="68"/>
        <v/>
      </c>
      <c r="AU63" s="134" t="str">
        <f t="shared" si="68"/>
        <v/>
      </c>
      <c r="AV63" s="135" t="str">
        <f t="shared" si="68"/>
        <v/>
      </c>
    </row>
    <row r="64" spans="1:48" x14ac:dyDescent="0.3">
      <c r="A64" s="48" t="str">
        <f t="shared" ref="A64" si="69">+IF(C64+C65=0,"[ocultar]","")</f>
        <v>[ocultar]</v>
      </c>
      <c r="B64" s="94" t="s">
        <v>162</v>
      </c>
      <c r="C64" s="40">
        <f t="array" ref="C64">SUM(IF($B64=DATOS_[Sexo],
IF($B63=DATOS_[AGRUP. CLAS. PROF.],
IF("Dentro"=DATOS_[Check Periodo Ref.],
1/(COUNTIFS(DATOS_[Sexo],$B64,DATOS_[AGRUP. CLAS. PROF.],$B63,DATOS_[Check Periodo Ref.],"Dentro",DATOS_[id],DATOS_[id]))))))</f>
        <v>0</v>
      </c>
      <c r="D64" s="41">
        <f>COUNTIFS(DATOS_[AGRUP. CLAS. PROF.],$B63,DATOS_[Sexo],$B64,DATOS_[Check Periodo Ref.],"Dentro")</f>
        <v>0</v>
      </c>
      <c r="E64" s="41">
        <f>COUNTIFS(DATOS_[AGRUP. CLAS. PROF.],$B63,DATOS_[Sexo],$B64,DATOS_[Check Periodo Ref.],"Dentro",DATOS_[Check Nº SC Norm],"Sí")</f>
        <v>0</v>
      </c>
      <c r="F64" s="41">
        <f>COUNTIFS(DATOS_[AGRUP. CLAS. PROF.],$B63,DATOS_[Sexo],$B64,DATOS_[Check Periodo Ref.],"Dentro",DATOS_[Check Nº SC Anualiz],"Sí")</f>
        <v>0</v>
      </c>
      <c r="G64" s="41">
        <f>COUNTIFS(DATOS_[AGRUP. CLAS. PROF.],$B63,DATOS_[Sexo],$B64,DATOS_[Check Periodo Ref.],"Dentro",DATOS_[Check Nº SC Norm y Anualiz],"Sí")</f>
        <v>0</v>
      </c>
      <c r="H64" s="41">
        <f>COUNTIFS(DATOS_[AGRUP. CLAS. PROF.],$B63,DATOS_[Sexo],$B64,DATOS_[Check Periodo Ref.],"Dentro",DATOS_[Check Equiparación],"Sí")</f>
        <v>0</v>
      </c>
      <c r="I64" s="118">
        <f t="array" ref="I64">IFERROR(
MEDIAN(IF(DATOS_[Sexo]=$B64,IF(DATOS_[[AGRUP. CLAS. PROF.]:[AGRUP. CLAS. PROF.]]=$B63,IF(DATOS_[Check Equiparado]="Sí",IF(DATOS_[Check Periodo Ref.]="Dentro",DATOS_[SALARIO BASE Eq],FALSE))))),
0)</f>
        <v>0</v>
      </c>
      <c r="J64" s="119">
        <f t="array" ref="J64">IFERROR(
(MEDIAN((IF(DATOS_[[Sexo]:[Sexo]]=$B64,IF(DATOS_[[AGRUP. CLAS. PROF.]:[AGRUP. CLAS. PROF.]]=$B63,IF(DATOS_[[Check Periodo Ref.]:[Check Periodo Ref.]]="Dentro",IF(DATOS_[[Check Equiparado]:[Check Equiparado]]="Sí",IF(DATOS!AE$5="Sí",(1/DATOS_[[% anualiz]:[% anualiz]]),1)*IF(DATOS!AE$4="Sí",1/DATOS_[[% normaliz]:[% normaliz]],1)*(DATOS_[Conc.Sal.01])))))))),
0)</f>
        <v>0</v>
      </c>
      <c r="K64" s="119">
        <f t="array" ref="K64">IFERROR(
(MEDIAN((IF(DATOS_[[Sexo]:[Sexo]]=$B64,IF(DATOS_[[AGRUP. CLAS. PROF.]:[AGRUP. CLAS. PROF.]]=$B63,IF(DATOS_[[Check Periodo Ref.]:[Check Periodo Ref.]]="Dentro",IF(DATOS_[[Check Equiparado]:[Check Equiparado]]="Sí",IF(DATOS!AF$5="Sí",(1/DATOS_[[% anualiz]:[% anualiz]]),1)*IF(DATOS!AF$4="Sí",1/DATOS_[[% normaliz]:[% normaliz]],1)*(DATOS_[Conc.Sal.02])))))))),
0)</f>
        <v>0</v>
      </c>
      <c r="L64" s="119">
        <f t="array" ref="L64">IFERROR(
(MEDIAN((IF(DATOS_[[Sexo]:[Sexo]]=$B64,IF(DATOS_[[AGRUP. CLAS. PROF.]:[AGRUP. CLAS. PROF.]]=$B63,IF(DATOS_[[Check Periodo Ref.]:[Check Periodo Ref.]]="Dentro",IF(DATOS_[[Check Equiparado]:[Check Equiparado]]="Sí",IF(DATOS!AG$5="Sí",(1/DATOS_[[% anualiz]:[% anualiz]]),1)*IF(DATOS!AG$4="Sí",1/DATOS_[[% normaliz]:[% normaliz]],1)*(DATOS_[Conc.Sal.03])))))))),
0)</f>
        <v>0</v>
      </c>
      <c r="M64" s="119">
        <f t="array" ref="M64">IFERROR(
(MEDIAN((IF(DATOS_[[Sexo]:[Sexo]]=$B64,IF(DATOS_[[AGRUP. CLAS. PROF.]:[AGRUP. CLAS. PROF.]]=$B63,IF(DATOS_[[Check Periodo Ref.]:[Check Periodo Ref.]]="Dentro",IF(DATOS_[[Check Equiparado]:[Check Equiparado]]="Sí",IF(DATOS!AH$5="Sí",(1/DATOS_[[% anualiz]:[% anualiz]]),1)*IF(DATOS!AH$4="Sí",1/DATOS_[[% normaliz]:[% normaliz]],1)*(DATOS_[Conc.Sal.04])))))))),
0)</f>
        <v>0</v>
      </c>
      <c r="N64" s="119">
        <f t="array" ref="N64">IFERROR(
(MEDIAN((IF(DATOS_[[Sexo]:[Sexo]]=$B64,IF(DATOS_[[AGRUP. CLAS. PROF.]:[AGRUP. CLAS. PROF.]]=$B63,IF(DATOS_[[Check Periodo Ref.]:[Check Periodo Ref.]]="Dentro",IF(DATOS_[[Check Equiparado]:[Check Equiparado]]="Sí",IF(DATOS!AI$5="Sí",(1/DATOS_[[% anualiz]:[% anualiz]]),1)*IF(DATOS!AI$4="Sí",1/DATOS_[[% normaliz]:[% normaliz]],1)*(DATOS_[Conc.Sal.05])))))))),
0)</f>
        <v>0</v>
      </c>
      <c r="O64" s="119">
        <f t="array" ref="O64">IFERROR(
(MEDIAN((IF(DATOS_[[Sexo]:[Sexo]]=$B64,IF(DATOS_[[AGRUP. CLAS. PROF.]:[AGRUP. CLAS. PROF.]]=$B63,IF(DATOS_[[Check Periodo Ref.]:[Check Periodo Ref.]]="Dentro",IF(DATOS_[[Check Equiparado]:[Check Equiparado]]="Sí",IF(DATOS!AJ$5="Sí",(1/DATOS_[[% anualiz]:[% anualiz]]),1)*IF(DATOS!AJ$4="Sí",1/DATOS_[[% normaliz]:[% normaliz]],1)*(DATOS_[Conc.Sal.06])))))))),
0)</f>
        <v>0</v>
      </c>
      <c r="P64" s="119">
        <f t="array" ref="P64">IFERROR(
(MEDIAN((IF(DATOS_[[Sexo]:[Sexo]]=$B64,IF(DATOS_[[AGRUP. CLAS. PROF.]:[AGRUP. CLAS. PROF.]]=$B63,IF(DATOS_[[Check Periodo Ref.]:[Check Periodo Ref.]]="Dentro",IF(DATOS_[[Check Equiparado]:[Check Equiparado]]="Sí",IF(DATOS!AK$5="Sí",(1/DATOS_[[% anualiz]:[% anualiz]]),1)*IF(DATOS!AK$4="Sí",1/DATOS_[[% normaliz]:[% normaliz]],1)*(DATOS_[Conc.Sal.07])))))))),
0)</f>
        <v>0</v>
      </c>
      <c r="Q64" s="119">
        <f t="array" ref="Q64">IFERROR(
(MEDIAN((IF(DATOS_[[Sexo]:[Sexo]]=$B64,IF(DATOS_[[AGRUP. CLAS. PROF.]:[AGRUP. CLAS. PROF.]]=$B63,IF(DATOS_[[Check Periodo Ref.]:[Check Periodo Ref.]]="Dentro",IF(DATOS_[[Check Equiparado]:[Check Equiparado]]="Sí",IF(DATOS!AL$5="Sí",(1/DATOS_[[% anualiz]:[% anualiz]]),1)*IF(DATOS!AL$4="Sí",1/DATOS_[[% normaliz]:[% normaliz]],1)*(DATOS_[Conc.Sal.08])))))))),
0)</f>
        <v>0</v>
      </c>
      <c r="R64" s="119">
        <f t="array" ref="R64">IFERROR(
(MEDIAN((IF(DATOS_[[Sexo]:[Sexo]]=$B64,IF(DATOS_[[AGRUP. CLAS. PROF.]:[AGRUP. CLAS. PROF.]]=$B63,IF(DATOS_[[Check Periodo Ref.]:[Check Periodo Ref.]]="Dentro",IF(DATOS_[[Check Equiparado]:[Check Equiparado]]="Sí",IF(DATOS!AM$5="Sí",(1/DATOS_[[% anualiz]:[% anualiz]]),1)*IF(DATOS!AM$4="Sí",1/DATOS_[[% normaliz]:[% normaliz]],1)*(DATOS_[Conc.Sal.09])))))))),
0)</f>
        <v>0</v>
      </c>
      <c r="S64" s="119">
        <f t="array" ref="S64">IFERROR(
(MEDIAN((IF(DATOS_[[Sexo]:[Sexo]]=$B64,IF(DATOS_[[AGRUP. CLAS. PROF.]:[AGRUP. CLAS. PROF.]]=$B63,IF(DATOS_[[Check Periodo Ref.]:[Check Periodo Ref.]]="Dentro",IF(DATOS_[[Check Equiparado]:[Check Equiparado]]="Sí",IF(DATOS!AN$5="Sí",(1/DATOS_[[% anualiz]:[% anualiz]]),1)*IF(DATOS!AN$4="Sí",1/DATOS_[[% normaliz]:[% normaliz]],1)*(DATOS_[Conc.Sal.10])))))))),
0)</f>
        <v>0</v>
      </c>
      <c r="T64" s="119">
        <f t="array" ref="T64">IFERROR(
(MEDIAN((IF(DATOS_[[Sexo]:[Sexo]]=$B64,IF(DATOS_[[AGRUP. CLAS. PROF.]:[AGRUP. CLAS. PROF.]]=$B63,IF(DATOS_[[Check Periodo Ref.]:[Check Periodo Ref.]]="Dentro",IF(DATOS_[[Check Equiparado]:[Check Equiparado]]="Sí",IF(DATOS!AO$5="Sí",(1/DATOS_[[% anualiz]:[% anualiz]]),1)*IF(DATOS!AO$4="Sí",1/DATOS_[[% normaliz]:[% normaliz]],1)*(DATOS_[Conc.Sal.11])))))))),
0)</f>
        <v>0</v>
      </c>
      <c r="U64" s="119">
        <f t="array" ref="U64">IFERROR(
(MEDIAN((IF(DATOS_[[Sexo]:[Sexo]]=$B64,IF(DATOS_[[AGRUP. CLAS. PROF.]:[AGRUP. CLAS. PROF.]]=$B63,IF(DATOS_[[Check Periodo Ref.]:[Check Periodo Ref.]]="Dentro",IF(DATOS_[[Check Equiparado]:[Check Equiparado]]="Sí",IF(DATOS!AP$5="Sí",(1/DATOS_[[% anualiz]:[% anualiz]]),1)*IF(DATOS!AP$4="Sí",1/DATOS_[[% normaliz]:[% normaliz]],1)*(DATOS_[Conc.Sal.12])))))))),
0)</f>
        <v>0</v>
      </c>
      <c r="V64" s="119">
        <f t="array" ref="V64">IFERROR(
(MEDIAN((IF(DATOS_[[Sexo]:[Sexo]]=$B64,IF(DATOS_[[AGRUP. CLAS. PROF.]:[AGRUP. CLAS. PROF.]]=$B63,IF(DATOS_[[Check Periodo Ref.]:[Check Periodo Ref.]]="Dentro",IF(DATOS_[[Check Equiparado]:[Check Equiparado]]="Sí",IF(DATOS!AQ$5="Sí",(1/DATOS_[[% anualiz]:[% anualiz]]),1)*IF(DATOS!AQ$4="Sí",1/DATOS_[[% normaliz]:[% normaliz]],1)*(DATOS_[Conc.Sal.13])))))))),
0)</f>
        <v>0</v>
      </c>
      <c r="W64" s="119">
        <f t="array" ref="W64">IFERROR(
(MEDIAN((IF(DATOS_[[Sexo]:[Sexo]]=$B64,IF(DATOS_[[AGRUP. CLAS. PROF.]:[AGRUP. CLAS. PROF.]]=$B63,IF(DATOS_[[Check Periodo Ref.]:[Check Periodo Ref.]]="Dentro",IF(DATOS_[[Check Equiparado]:[Check Equiparado]]="Sí",IF(DATOS!AR$5="Sí",(1/DATOS_[[% anualiz]:[% anualiz]]),1)*IF(DATOS!AR$4="Sí",1/DATOS_[[% normaliz]:[% normaliz]],1)*(DATOS_[Conc.Sal.14])))))))),
0)</f>
        <v>0</v>
      </c>
      <c r="X64" s="119">
        <f t="array" ref="X64">IFERROR(
(MEDIAN((IF(DATOS_[[Sexo]:[Sexo]]=$B64,IF(DATOS_[[AGRUP. CLAS. PROF.]:[AGRUP. CLAS. PROF.]]=$B63,IF(DATOS_[[Check Periodo Ref.]:[Check Periodo Ref.]]="Dentro",IF(DATOS_[[Check Equiparado]:[Check Equiparado]]="Sí",IF(DATOS!AS$5="Sí",(1/DATOS_[[% anualiz]:[% anualiz]]),1)*IF(DATOS!AS$4="Sí",1/DATOS_[[% normaliz]:[% normaliz]],1)*(DATOS_[Conc.Sal.15])))))))),
0)</f>
        <v>0</v>
      </c>
      <c r="Y64" s="119">
        <f t="array" ref="Y64">IFERROR(
(MEDIAN((IF(DATOS_[[Sexo]:[Sexo]]=$B64,IF(DATOS_[[AGRUP. CLAS. PROF.]:[AGRUP. CLAS. PROF.]]=$B63,IF(DATOS_[[Check Periodo Ref.]:[Check Periodo Ref.]]="Dentro",IF(DATOS_[[Check Equiparado]:[Check Equiparado]]="Sí",IF(DATOS!AT$5="Sí",(1/DATOS_[[% anualiz]:[% anualiz]]),1)*IF(DATOS!AT$4="Sí",1/DATOS_[[% normaliz]:[% normaliz]],1)*(DATOS_[Conc.Sal.16])))))))),
0)</f>
        <v>0</v>
      </c>
      <c r="Z64" s="119">
        <f t="array" ref="Z64">IFERROR(
(MEDIAN((IF(DATOS_[[Sexo]:[Sexo]]=$B64,IF(DATOS_[[AGRUP. CLAS. PROF.]:[AGRUP. CLAS. PROF.]]=$B63,IF(DATOS_[[Check Periodo Ref.]:[Check Periodo Ref.]]="Dentro",IF(DATOS_[[Check Equiparado]:[Check Equiparado]]="Sí",IF(DATOS!AU$5="Sí",(1/DATOS_[[% anualiz]:[% anualiz]]),1)*IF(DATOS!AU$4="Sí",1/DATOS_[[% normaliz]:[% normaliz]],1)*(DATOS_[Conc.Sal.17])))))))),
0)</f>
        <v>0</v>
      </c>
      <c r="AA64" s="119">
        <f t="array" ref="AA64">IFERROR(
(MEDIAN((IF(DATOS_[[Sexo]:[Sexo]]=$B64,IF(DATOS_[[AGRUP. CLAS. PROF.]:[AGRUP. CLAS. PROF.]]=$B63,IF(DATOS_[[Check Periodo Ref.]:[Check Periodo Ref.]]="Dentro",IF(DATOS_[[Check Equiparado]:[Check Equiparado]]="Sí",IF(DATOS!AV$5="Sí",(1/DATOS_[[% anualiz]:[% anualiz]]),1)*IF(DATOS!AV$4="Sí",1/DATOS_[[% normaliz]:[% normaliz]],1)*(DATOS_[Conc.Sal.18])))))))),
0)</f>
        <v>0</v>
      </c>
      <c r="AB64" s="119">
        <f t="array" ref="AB64">IFERROR(
(MEDIAN((IF(DATOS_[[Sexo]:[Sexo]]=$B64,IF(DATOS_[[AGRUP. CLAS. PROF.]:[AGRUP. CLAS. PROF.]]=$B63,IF(DATOS_[[Check Periodo Ref.]:[Check Periodo Ref.]]="Dentro",IF(DATOS_[[Check Equiparado]:[Check Equiparado]]="Sí",IF(DATOS!AW$5="Sí",(1/DATOS_[[% anualiz]:[% anualiz]]),1)*IF(DATOS!AW$4="Sí",1/DATOS_[[% normaliz]:[% normaliz]],1)*(DATOS_[Conc.Sal.19])))))))),
0)</f>
        <v>0</v>
      </c>
      <c r="AC64" s="119">
        <f t="array" ref="AC64">IFERROR(
(MEDIAN((IF(DATOS_[[Sexo]:[Sexo]]=$B64,IF(DATOS_[[AGRUP. CLAS. PROF.]:[AGRUP. CLAS. PROF.]]=$B63,IF(DATOS_[[Check Periodo Ref.]:[Check Periodo Ref.]]="Dentro",IF(DATOS_[[Check Equiparado]:[Check Equiparado]]="Sí",IF(DATOS!AX$5="Sí",(1/DATOS_[[% anualiz]:[% anualiz]]),1)*IF(DATOS!AX$4="Sí",1/DATOS_[[% normaliz]:[% normaliz]],1)*(DATOS_[Conc.Sal.20])))))))),
0)</f>
        <v>0</v>
      </c>
      <c r="AD64" s="119">
        <f t="array" ref="AD64">IFERROR(
(MEDIAN((IF(DATOS_[[Sexo]:[Sexo]]=$B64,IF(DATOS_[[AGRUP. CLAS. PROF.]:[AGRUP. CLAS. PROF.]]=$B63,IF(DATOS_[[Check Periodo Ref.]:[Check Periodo Ref.]]="Dentro",IF(DATOS_[[Check Equiparado]:[Check Equiparado]]="Sí",IF(DATOS!AY$5="Sí",(1/DATOS_[[% anualiz]:[% anualiz]]),1)*IF(DATOS!AY$4="Sí",1/DATOS_[[% normaliz]:[% normaliz]],1)*(DATOS_[Conc.Sal.21])))))))),
0)</f>
        <v>0</v>
      </c>
      <c r="AE64" s="119">
        <f t="array" ref="AE64">IFERROR(
(MEDIAN((IF(DATOS_[[Sexo]:[Sexo]]=$B64,IF(DATOS_[[AGRUP. CLAS. PROF.]:[AGRUP. CLAS. PROF.]]=$B63,IF(DATOS_[[Check Periodo Ref.]:[Check Periodo Ref.]]="Dentro",IF(DATOS_[[Check Equiparado]:[Check Equiparado]]="Sí",IF(DATOS!AZ$5="Sí",(1/DATOS_[[% anualiz]:[% anualiz]]),1)*IF(DATOS!AZ$4="Sí",1/DATOS_[[% normaliz]:[% normaliz]],1)*(DATOS_[Conc.Sal.22])))))))),
0)</f>
        <v>0</v>
      </c>
      <c r="AF64" s="119">
        <f t="array" ref="AF64">IFERROR(
(MEDIAN((IF(DATOS_[[Sexo]:[Sexo]]=$B64,IF(DATOS_[[AGRUP. CLAS. PROF.]:[AGRUP. CLAS. PROF.]]=$B63,IF(DATOS_[[Check Periodo Ref.]:[Check Periodo Ref.]]="Dentro",IF(DATOS_[[Check Equiparado]:[Check Equiparado]]="Sí",IF(DATOS!BA$5="Sí",(1/DATOS_[[% anualiz]:[% anualiz]]),1)*IF(DATOS!BA$4="Sí",1/DATOS_[[% normaliz]:[% normaliz]],1)*(DATOS_[Conc.Sal.23])))))))),
0)</f>
        <v>0</v>
      </c>
      <c r="AG64" s="119">
        <f t="array" ref="AG64">IFERROR(
(MEDIAN((IF(DATOS_[[Sexo]:[Sexo]]=$B64,IF(DATOS_[[AGRUP. CLAS. PROF.]:[AGRUP. CLAS. PROF.]]=$B63,IF(DATOS_[[Check Periodo Ref.]:[Check Periodo Ref.]]="Dentro",IF(DATOS_[[Check Equiparado]:[Check Equiparado]]="Sí",IF(DATOS!BB$5="Sí",(1/DATOS_[[% anualiz]:[% anualiz]]),1)*IF(DATOS!BB$4="Sí",1/DATOS_[[% normaliz]:[% normaliz]],1)*(DATOS_[Conc.Sal.24])))))))),
0)</f>
        <v>0</v>
      </c>
      <c r="AH64" s="119">
        <f t="array" ref="AH64">IFERROR(
(MEDIAN((IF(DATOS_[[Sexo]:[Sexo]]=$B64,IF(DATOS_[[AGRUP. CLAS. PROF.]:[AGRUP. CLAS. PROF.]]=$B63,IF(DATOS_[[Check Periodo Ref.]:[Check Periodo Ref.]]="Dentro",IF(DATOS_[[Check Equiparado]:[Check Equiparado]]="Sí",IF(DATOS!BC$5="Sí",(1/DATOS_[[% anualiz]:[% anualiz]]),1)*IF(DATOS!BC$4="Sí",1/DATOS_[[% normaliz]:[% normaliz]],1)*(DATOS_[Conc.Sal.25])))))))),
0)</f>
        <v>0</v>
      </c>
      <c r="AI64" s="119">
        <f t="array" ref="AI64">IFERROR(
(MEDIAN((IF(DATOS_[[Sexo]:[Sexo]]=$B64,IF(DATOS_[[AGRUP. CLAS. PROF.]:[AGRUP. CLAS. PROF.]]=$B63,IF(DATOS_[[Check Periodo Ref.]:[Check Periodo Ref.]]="Dentro",IF(DATOS_[[Check Equiparado]:[Check Equiparado]]="Sí",IF(DATOS!BD$5="Sí",(1/DATOS_[[% anualiz]:[% anualiz]]),1)*IF(DATOS!BD$4="Sí",1/DATOS_[[% normaliz]:[% normaliz]],1)*(DATOS_[Conc.Sal.26])))))))),
0)</f>
        <v>0</v>
      </c>
      <c r="AJ64" s="119">
        <f t="array" ref="AJ64">IFERROR(
(MEDIAN((IF(DATOS_[[Sexo]:[Sexo]]=$B64,IF(DATOS_[[AGRUP. CLAS. PROF.]:[AGRUP. CLAS. PROF.]]=$B63,IF(DATOS_[[Check Periodo Ref.]:[Check Periodo Ref.]]="Dentro",IF(DATOS_[[Check Equiparado]:[Check Equiparado]]="Sí",IF(DATOS!BE$5="Sí",(1/DATOS_[[% anualiz]:[% anualiz]]),1)*IF(DATOS!BE$4="Sí",1/DATOS_[[% normaliz]:[% normaliz]],1)*(DATOS_[Conc.Sal.27])))))))),
0)</f>
        <v>0</v>
      </c>
      <c r="AK64" s="119">
        <f t="array" ref="AK64">IFERROR(
(MEDIAN((IF(DATOS_[[Sexo]:[Sexo]]=$B64,IF(DATOS_[[AGRUP. CLAS. PROF.]:[AGRUP. CLAS. PROF.]]=$B63,IF(DATOS_[[Check Periodo Ref.]:[Check Periodo Ref.]]="Dentro",IF(DATOS_[[Check Equiparado]:[Check Equiparado]]="Sí",IF(DATOS!BF$5="Sí",(1/DATOS_[[% anualiz]:[% anualiz]]),1)*IF(DATOS!BF$4="Sí",1/DATOS_[[% normaliz]:[% normaliz]],1)*(DATOS_[Conc.Sal.28])))))))),
0)</f>
        <v>0</v>
      </c>
      <c r="AL64" s="119">
        <f t="array" ref="AL64">IFERROR(
(MEDIAN((IF(DATOS_[[Sexo]:[Sexo]]=$B64,IF(DATOS_[[AGRUP. CLAS. PROF.]:[AGRUP. CLAS. PROF.]]=$B63,IF(DATOS_[[Check Periodo Ref.]:[Check Periodo Ref.]]="Dentro",IF(DATOS_[[Check Equiparado]:[Check Equiparado]]="Sí",IF(DATOS!BG$5="Sí",(1/DATOS_[[% anualiz]:[% anualiz]]),1)*IF(DATOS!BG$4="Sí",1/DATOS_[[% normaliz]:[% normaliz]],1)*(DATOS_[Conc.Sal.29])))))))),
0)</f>
        <v>0</v>
      </c>
      <c r="AM64" s="119">
        <f t="array" ref="AM64">IFERROR(
(MEDIAN((IF(DATOS_[[Sexo]:[Sexo]]=$B64,IF(DATOS_[[AGRUP. CLAS. PROF.]:[AGRUP. CLAS. PROF.]]=$B63,IF(DATOS_[[Check Periodo Ref.]:[Check Periodo Ref.]]="Dentro",IF(DATOS_[[Check Equiparado]:[Check Equiparado]]="Sí",IF(DATOS!BH$5="Sí",(1/DATOS_[[% anualiz]:[% anualiz]]),1)*IF(DATOS!BH$4="Sí",1/DATOS_[[% normaliz]:[% normaliz]],1)*(DATOS_[Conc.Sal.30])))))))),
0)</f>
        <v>0</v>
      </c>
      <c r="AN64" s="120">
        <f t="array" ref="AN64">IFERROR(
MEDIAN(IF(DATOS_[Sexo]=$B64,IF(DATOS_[[AGRUP. CLAS. PROF.]:[AGRUP. CLAS. PROF.]]=$B63,IF(DATOS_[Check Equiparado]="Sí",IF(DATOS_[Check Periodo Ref.]="Dentro",DATOS_[Tot COMPL.SAL Eq],FALSE))))),
0)</f>
        <v>0</v>
      </c>
      <c r="AO64" s="121">
        <f t="array" ref="AO64">IFERROR(
MEDIAN(IF(DATOS_[Sexo]=$B64,IF(DATOS_[[AGRUP. CLAS. PROF.]:[AGRUP. CLAS. PROF.]]=$B63,IF(DATOS_[Check Equiparado]="Sí",IF(DATOS_[Check Periodo Ref.]="Dentro",DATOS_[TOTAL SALARIO Eq],FALSE))))),
0)</f>
        <v>0</v>
      </c>
      <c r="AP64" s="122">
        <f t="array" ref="AP64">IFERROR(
(MEDIAN((IF(DATOS_[[Sexo]:[Sexo]]=$B64,IF(DATOS_[[AGRUP. CLAS. PROF.]:[AGRUP. CLAS. PROF.]]=$B63,IF(DATOS_[[Check Periodo Ref.]:[Check Periodo Ref.]]="Dentro",IF(DATOS_[[Check Equiparado]:[Check Equiparado]]="Sí",IF(DATOS!BI$5="Sí",(1/DATOS_[[% anualiz]:[% anualiz]]),1)*IF(DATOS!BI$4="Sí",1/DATOS_[[% normaliz]:[% normaliz]],1)*(DATOS_[C.Extra.01])))))))),
0)</f>
        <v>0</v>
      </c>
      <c r="AQ64" s="122">
        <f t="array" ref="AQ64">IFERROR(
(MEDIAN((IF(DATOS_[[Sexo]:[Sexo]]=$B64,IF(DATOS_[[AGRUP. CLAS. PROF.]:[AGRUP. CLAS. PROF.]]=$B63,IF(DATOS_[[Check Periodo Ref.]:[Check Periodo Ref.]]="Dentro",IF(DATOS_[[Check Equiparado]:[Check Equiparado]]="Sí",IF(DATOS!BJ$5="Sí",(1/DATOS_[[% anualiz]:[% anualiz]]),1)*IF(DATOS!BJ$4="Sí",1/DATOS_[[% normaliz]:[% normaliz]],1)*(DATOS_[C.Extra.02])))))))),
0)</f>
        <v>0</v>
      </c>
      <c r="AR64" s="122">
        <f t="array" ref="AR64">IFERROR(
(MEDIAN((IF(DATOS_[[Sexo]:[Sexo]]=$B64,IF(DATOS_[[AGRUP. CLAS. PROF.]:[AGRUP. CLAS. PROF.]]=$B63,IF(DATOS_[[Check Periodo Ref.]:[Check Periodo Ref.]]="Dentro",IF(DATOS_[[Check Equiparado]:[Check Equiparado]]="Sí",IF(DATOS!BK$5="Sí",(1/DATOS_[[% anualiz]:[% anualiz]]),1)*IF(DATOS!BK$4="Sí",1/DATOS_[[% normaliz]:[% normaliz]],1)*(DATOS_[C.Extra.03])))))))),
0)</f>
        <v>0</v>
      </c>
      <c r="AS64" s="122">
        <f t="array" ref="AS64">IFERROR(
(MEDIAN((IF(DATOS_[[Sexo]:[Sexo]]=$B64,IF(DATOS_[[AGRUP. CLAS. PROF.]:[AGRUP. CLAS. PROF.]]=$B63,IF(DATOS_[[Check Periodo Ref.]:[Check Periodo Ref.]]="Dentro",IF(DATOS_[[Check Equiparado]:[Check Equiparado]]="Sí",IF(DATOS!BL$5="Sí",(1/DATOS_[[% anualiz]:[% anualiz]]),1)*IF(DATOS!BL$4="Sí",1/DATOS_[[% normaliz]:[% normaliz]],1)*(DATOS_[C.Extra.04])))))))),
0)</f>
        <v>0</v>
      </c>
      <c r="AT64" s="122">
        <f t="array" ref="AT64">IFERROR(
(MEDIAN((IF(DATOS_[[Sexo]:[Sexo]]=$B64,IF(DATOS_[[AGRUP. CLAS. PROF.]:[AGRUP. CLAS. PROF.]]=$B63,IF(DATOS_[[Check Periodo Ref.]:[Check Periodo Ref.]]="Dentro",IF(DATOS_[[Check Equiparado]:[Check Equiparado]]="Sí",IF(DATOS!BM$5="Sí",(1/DATOS_[[% anualiz]:[% anualiz]]),1)*IF(DATOS!BM$4="Sí",1/DATOS_[[% normaliz]:[% normaliz]],1)*(DATOS_[C.Extra.05])))))))),
0)</f>
        <v>0</v>
      </c>
      <c r="AU64" s="123">
        <f t="array" ref="AU64">IFERROR(
MEDIAN(IF(DATOS_[Sexo]=$B64,IF(DATOS_[[AGRUP. CLAS. PROF.]:[AGRUP. CLAS. PROF.]]=$B63,IF(DATOS_[Check Equiparado]="Sí",IF(DATOS_[Check Periodo Ref.]="Dentro",DATOS_[Tot Extrasalarial Eq],FALSE))))),
0)</f>
        <v>0</v>
      </c>
      <c r="AV64" s="124">
        <f t="array" ref="AV64">IFERROR(
MEDIAN(IF(DATOS_[Sexo]=$B64,IF(DATOS_[[AGRUP. CLAS. PROF.]:[AGRUP. CLAS. PROF.]]=$B63,IF(DATOS_[Check Equiparado]="Sí",IF(DATOS_[Check Periodo Ref.]="Dentro",DATOS_[TOTAL Retrib Eq],FALSE))))),
0)</f>
        <v>0</v>
      </c>
    </row>
    <row r="65" spans="1:48" x14ac:dyDescent="0.3">
      <c r="A65" s="48" t="str">
        <f t="shared" ref="A65" si="70">+A64</f>
        <v>[ocultar]</v>
      </c>
      <c r="B65" s="94" t="s">
        <v>163</v>
      </c>
      <c r="C65" s="40">
        <f t="array" ref="C65">SUM(IF($B65=DATOS_[Sexo],
IF($B63=DATOS_[AGRUP. CLAS. PROF.],
IF("Dentro"=DATOS_[Check Periodo Ref.],
1/(COUNTIFS(DATOS_[Sexo],$B65,DATOS_[AGRUP. CLAS. PROF.],$B63,DATOS_[Check Periodo Ref.],"Dentro",DATOS_[id],DATOS_[id]))))))</f>
        <v>0</v>
      </c>
      <c r="D65" s="41">
        <f>COUNTIFS(DATOS_[AGRUP. CLAS. PROF.],$B63,DATOS_[Sexo],$B65,DATOS_[Check Periodo Ref.],"Dentro")</f>
        <v>0</v>
      </c>
      <c r="E65" s="41">
        <f>COUNTIFS(DATOS_[AGRUP. CLAS. PROF.],$B63,DATOS_[Sexo],$B65,DATOS_[Check Periodo Ref.],"Dentro",DATOS_[Check Nº SC Norm],"Sí")</f>
        <v>0</v>
      </c>
      <c r="F65" s="41">
        <f>COUNTIFS(DATOS_[AGRUP. CLAS. PROF.],$B63,DATOS_[Sexo],$B65,DATOS_[Check Periodo Ref.],"Dentro",DATOS_[Check Nº SC Anualiz],"Sí")</f>
        <v>0</v>
      </c>
      <c r="G65" s="41">
        <f>COUNTIFS(DATOS_[AGRUP. CLAS. PROF.],$B63,DATOS_[Sexo],$B65,DATOS_[Check Periodo Ref.],"Dentro",DATOS_[Check Nº SC Norm y Anualiz],"Sí")</f>
        <v>0</v>
      </c>
      <c r="H65" s="41">
        <f>COUNTIFS(DATOS_[AGRUP. CLAS. PROF.],$B63,DATOS_[Sexo],$B65,DATOS_[Check Periodo Ref.],"Dentro",DATOS_[Check Equiparación],"Sí")</f>
        <v>0</v>
      </c>
      <c r="I65" s="118" cm="1">
        <f t="array" ref="I65">IFERROR(
MEDIAN(IF(DATOS_[Sexo]=$B65,IF(DATOS_[[AGRUP. CLAS. PROF.]:[AGRUP. CLAS. PROF.]]=$B63,IF(DATOS_[Check Equiparado]="Sí",IF(DATOS_[Check Periodo Ref.]="Dentro",DATOS_[SALARIO BASE Eq],FALSE))))),
0)</f>
        <v>0</v>
      </c>
      <c r="J65" s="119">
        <f t="array" ref="J65">IFERROR(
(MEDIAN((IF(DATOS_[[Sexo]:[Sexo]]=$B65,IF(DATOS_[[AGRUP. CLAS. PROF.]:[AGRUP. CLAS. PROF.]]=$B63,IF(DATOS_[[Check Periodo Ref.]:[Check Periodo Ref.]]="Dentro",IF(DATOS_[[Check Equiparado]:[Check Equiparado]]="Sí",IF(DATOS!AE$5="Sí",(1/DATOS_[[% anualiz]:[% anualiz]]),1)*IF(DATOS!AE$4="Sí",1/DATOS_[[% normaliz]:[% normaliz]],1)*(DATOS_[Conc.Sal.01])))))))),
0)</f>
        <v>0</v>
      </c>
      <c r="K65" s="119">
        <f t="array" ref="K65">IFERROR(
(MEDIAN((IF(DATOS_[[Sexo]:[Sexo]]=$B65,IF(DATOS_[[AGRUP. CLAS. PROF.]:[AGRUP. CLAS. PROF.]]=$B63,IF(DATOS_[[Check Periodo Ref.]:[Check Periodo Ref.]]="Dentro",IF(DATOS_[[Check Equiparado]:[Check Equiparado]]="Sí",IF(DATOS!AF$5="Sí",(1/DATOS_[[% anualiz]:[% anualiz]]),1)*IF(DATOS!AF$4="Sí",1/DATOS_[[% normaliz]:[% normaliz]],1)*(DATOS_[Conc.Sal.02])))))))),
0)</f>
        <v>0</v>
      </c>
      <c r="L65" s="119">
        <f t="array" ref="L65">IFERROR(
(MEDIAN((IF(DATOS_[[Sexo]:[Sexo]]=$B65,IF(DATOS_[[AGRUP. CLAS. PROF.]:[AGRUP. CLAS. PROF.]]=$B63,IF(DATOS_[[Check Periodo Ref.]:[Check Periodo Ref.]]="Dentro",IF(DATOS_[[Check Equiparado]:[Check Equiparado]]="Sí",IF(DATOS!AG$5="Sí",(1/DATOS_[[% anualiz]:[% anualiz]]),1)*IF(DATOS!AG$4="Sí",1/DATOS_[[% normaliz]:[% normaliz]],1)*(DATOS_[Conc.Sal.03])))))))),
0)</f>
        <v>0</v>
      </c>
      <c r="M65" s="119">
        <f t="array" ref="M65">IFERROR(
(MEDIAN((IF(DATOS_[[Sexo]:[Sexo]]=$B65,IF(DATOS_[[AGRUP. CLAS. PROF.]:[AGRUP. CLAS. PROF.]]=$B63,IF(DATOS_[[Check Periodo Ref.]:[Check Periodo Ref.]]="Dentro",IF(DATOS_[[Check Equiparado]:[Check Equiparado]]="Sí",IF(DATOS!AH$5="Sí",(1/DATOS_[[% anualiz]:[% anualiz]]),1)*IF(DATOS!AH$4="Sí",1/DATOS_[[% normaliz]:[% normaliz]],1)*(DATOS_[Conc.Sal.04])))))))),
0)</f>
        <v>0</v>
      </c>
      <c r="N65" s="119">
        <f t="array" ref="N65">IFERROR(
(MEDIAN((IF(DATOS_[[Sexo]:[Sexo]]=$B65,IF(DATOS_[[AGRUP. CLAS. PROF.]:[AGRUP. CLAS. PROF.]]=$B63,IF(DATOS_[[Check Periodo Ref.]:[Check Periodo Ref.]]="Dentro",IF(DATOS_[[Check Equiparado]:[Check Equiparado]]="Sí",IF(DATOS!AI$5="Sí",(1/DATOS_[[% anualiz]:[% anualiz]]),1)*IF(DATOS!AI$4="Sí",1/DATOS_[[% normaliz]:[% normaliz]],1)*(DATOS_[Conc.Sal.05])))))))),
0)</f>
        <v>0</v>
      </c>
      <c r="O65" s="119">
        <f t="array" ref="O65">IFERROR(
(MEDIAN((IF(DATOS_[[Sexo]:[Sexo]]=$B65,IF(DATOS_[[AGRUP. CLAS. PROF.]:[AGRUP. CLAS. PROF.]]=$B63,IF(DATOS_[[Check Periodo Ref.]:[Check Periodo Ref.]]="Dentro",IF(DATOS_[[Check Equiparado]:[Check Equiparado]]="Sí",IF(DATOS!AJ$5="Sí",(1/DATOS_[[% anualiz]:[% anualiz]]),1)*IF(DATOS!AJ$4="Sí",1/DATOS_[[% normaliz]:[% normaliz]],1)*(DATOS_[Conc.Sal.06])))))))),
0)</f>
        <v>0</v>
      </c>
      <c r="P65" s="119">
        <f t="array" ref="P65">IFERROR(
(MEDIAN((IF(DATOS_[[Sexo]:[Sexo]]=$B65,IF(DATOS_[[AGRUP. CLAS. PROF.]:[AGRUP. CLAS. PROF.]]=$B63,IF(DATOS_[[Check Periodo Ref.]:[Check Periodo Ref.]]="Dentro",IF(DATOS_[[Check Equiparado]:[Check Equiparado]]="Sí",IF(DATOS!AK$5="Sí",(1/DATOS_[[% anualiz]:[% anualiz]]),1)*IF(DATOS!AK$4="Sí",1/DATOS_[[% normaliz]:[% normaliz]],1)*(DATOS_[Conc.Sal.07])))))))),
0)</f>
        <v>0</v>
      </c>
      <c r="Q65" s="119">
        <f t="array" ref="Q65">IFERROR(
(MEDIAN((IF(DATOS_[[Sexo]:[Sexo]]=$B65,IF(DATOS_[[AGRUP. CLAS. PROF.]:[AGRUP. CLAS. PROF.]]=$B63,IF(DATOS_[[Check Periodo Ref.]:[Check Periodo Ref.]]="Dentro",IF(DATOS_[[Check Equiparado]:[Check Equiparado]]="Sí",IF(DATOS!AL$5="Sí",(1/DATOS_[[% anualiz]:[% anualiz]]),1)*IF(DATOS!AL$4="Sí",1/DATOS_[[% normaliz]:[% normaliz]],1)*(DATOS_[Conc.Sal.08])))))))),
0)</f>
        <v>0</v>
      </c>
      <c r="R65" s="119">
        <f t="array" ref="R65">IFERROR(
(MEDIAN((IF(DATOS_[[Sexo]:[Sexo]]=$B65,IF(DATOS_[[AGRUP. CLAS. PROF.]:[AGRUP. CLAS. PROF.]]=$B63,IF(DATOS_[[Check Periodo Ref.]:[Check Periodo Ref.]]="Dentro",IF(DATOS_[[Check Equiparado]:[Check Equiparado]]="Sí",IF(DATOS!AM$5="Sí",(1/DATOS_[[% anualiz]:[% anualiz]]),1)*IF(DATOS!AM$4="Sí",1/DATOS_[[% normaliz]:[% normaliz]],1)*(DATOS_[Conc.Sal.09])))))))),
0)</f>
        <v>0</v>
      </c>
      <c r="S65" s="119">
        <f t="array" ref="S65">IFERROR(
(MEDIAN((IF(DATOS_[[Sexo]:[Sexo]]=$B65,IF(DATOS_[[AGRUP. CLAS. PROF.]:[AGRUP. CLAS. PROF.]]=$B63,IF(DATOS_[[Check Periodo Ref.]:[Check Periodo Ref.]]="Dentro",IF(DATOS_[[Check Equiparado]:[Check Equiparado]]="Sí",IF(DATOS!AN$5="Sí",(1/DATOS_[[% anualiz]:[% anualiz]]),1)*IF(DATOS!AN$4="Sí",1/DATOS_[[% normaliz]:[% normaliz]],1)*(DATOS_[Conc.Sal.10])))))))),
0)</f>
        <v>0</v>
      </c>
      <c r="T65" s="119">
        <f t="array" ref="T65">IFERROR(
(MEDIAN((IF(DATOS_[[Sexo]:[Sexo]]=$B65,IF(DATOS_[[AGRUP. CLAS. PROF.]:[AGRUP. CLAS. PROF.]]=$B63,IF(DATOS_[[Check Periodo Ref.]:[Check Periodo Ref.]]="Dentro",IF(DATOS_[[Check Equiparado]:[Check Equiparado]]="Sí",IF(DATOS!AO$5="Sí",(1/DATOS_[[% anualiz]:[% anualiz]]),1)*IF(DATOS!AO$4="Sí",1/DATOS_[[% normaliz]:[% normaliz]],1)*(DATOS_[Conc.Sal.11])))))))),
0)</f>
        <v>0</v>
      </c>
      <c r="U65" s="119">
        <f t="array" ref="U65">IFERROR(
(MEDIAN((IF(DATOS_[[Sexo]:[Sexo]]=$B65,IF(DATOS_[[AGRUP. CLAS. PROF.]:[AGRUP. CLAS. PROF.]]=$B63,IF(DATOS_[[Check Periodo Ref.]:[Check Periodo Ref.]]="Dentro",IF(DATOS_[[Check Equiparado]:[Check Equiparado]]="Sí",IF(DATOS!AP$5="Sí",(1/DATOS_[[% anualiz]:[% anualiz]]),1)*IF(DATOS!AP$4="Sí",1/DATOS_[[% normaliz]:[% normaliz]],1)*(DATOS_[Conc.Sal.12])))))))),
0)</f>
        <v>0</v>
      </c>
      <c r="V65" s="119">
        <f t="array" ref="V65">IFERROR(
(MEDIAN((IF(DATOS_[[Sexo]:[Sexo]]=$B65,IF(DATOS_[[AGRUP. CLAS. PROF.]:[AGRUP. CLAS. PROF.]]=$B63,IF(DATOS_[[Check Periodo Ref.]:[Check Periodo Ref.]]="Dentro",IF(DATOS_[[Check Equiparado]:[Check Equiparado]]="Sí",IF(DATOS!AQ$5="Sí",(1/DATOS_[[% anualiz]:[% anualiz]]),1)*IF(DATOS!AQ$4="Sí",1/DATOS_[[% normaliz]:[% normaliz]],1)*(DATOS_[Conc.Sal.13])))))))),
0)</f>
        <v>0</v>
      </c>
      <c r="W65" s="119">
        <f t="array" ref="W65">IFERROR(
(MEDIAN((IF(DATOS_[[Sexo]:[Sexo]]=$B65,IF(DATOS_[[AGRUP. CLAS. PROF.]:[AGRUP. CLAS. PROF.]]=$B63,IF(DATOS_[[Check Periodo Ref.]:[Check Periodo Ref.]]="Dentro",IF(DATOS_[[Check Equiparado]:[Check Equiparado]]="Sí",IF(DATOS!AR$5="Sí",(1/DATOS_[[% anualiz]:[% anualiz]]),1)*IF(DATOS!AR$4="Sí",1/DATOS_[[% normaliz]:[% normaliz]],1)*(DATOS_[Conc.Sal.14])))))))),
0)</f>
        <v>0</v>
      </c>
      <c r="X65" s="119">
        <f t="array" ref="X65">IFERROR(
(MEDIAN((IF(DATOS_[[Sexo]:[Sexo]]=$B65,IF(DATOS_[[AGRUP. CLAS. PROF.]:[AGRUP. CLAS. PROF.]]=$B63,IF(DATOS_[[Check Periodo Ref.]:[Check Periodo Ref.]]="Dentro",IF(DATOS_[[Check Equiparado]:[Check Equiparado]]="Sí",IF(DATOS!AS$5="Sí",(1/DATOS_[[% anualiz]:[% anualiz]]),1)*IF(DATOS!AS$4="Sí",1/DATOS_[[% normaliz]:[% normaliz]],1)*(DATOS_[Conc.Sal.15])))))))),
0)</f>
        <v>0</v>
      </c>
      <c r="Y65" s="119">
        <f t="array" ref="Y65">IFERROR(
(MEDIAN((IF(DATOS_[[Sexo]:[Sexo]]=$B65,IF(DATOS_[[AGRUP. CLAS. PROF.]:[AGRUP. CLAS. PROF.]]=$B63,IF(DATOS_[[Check Periodo Ref.]:[Check Periodo Ref.]]="Dentro",IF(DATOS_[[Check Equiparado]:[Check Equiparado]]="Sí",IF(DATOS!AT$5="Sí",(1/DATOS_[[% anualiz]:[% anualiz]]),1)*IF(DATOS!AT$4="Sí",1/DATOS_[[% normaliz]:[% normaliz]],1)*(DATOS_[Conc.Sal.16])))))))),
0)</f>
        <v>0</v>
      </c>
      <c r="Z65" s="119">
        <f t="array" ref="Z65">IFERROR(
(MEDIAN((IF(DATOS_[[Sexo]:[Sexo]]=$B65,IF(DATOS_[[AGRUP. CLAS. PROF.]:[AGRUP. CLAS. PROF.]]=$B63,IF(DATOS_[[Check Periodo Ref.]:[Check Periodo Ref.]]="Dentro",IF(DATOS_[[Check Equiparado]:[Check Equiparado]]="Sí",IF(DATOS!AU$5="Sí",(1/DATOS_[[% anualiz]:[% anualiz]]),1)*IF(DATOS!AU$4="Sí",1/DATOS_[[% normaliz]:[% normaliz]],1)*(DATOS_[Conc.Sal.17])))))))),
0)</f>
        <v>0</v>
      </c>
      <c r="AA65" s="119">
        <f t="array" ref="AA65">IFERROR(
(MEDIAN((IF(DATOS_[[Sexo]:[Sexo]]=$B65,IF(DATOS_[[AGRUP. CLAS. PROF.]:[AGRUP. CLAS. PROF.]]=$B63,IF(DATOS_[[Check Periodo Ref.]:[Check Periodo Ref.]]="Dentro",IF(DATOS_[[Check Equiparado]:[Check Equiparado]]="Sí",IF(DATOS!AV$5="Sí",(1/DATOS_[[% anualiz]:[% anualiz]]),1)*IF(DATOS!AV$4="Sí",1/DATOS_[[% normaliz]:[% normaliz]],1)*(DATOS_[Conc.Sal.18])))))))),
0)</f>
        <v>0</v>
      </c>
      <c r="AB65" s="119">
        <f t="array" ref="AB65">IFERROR(
(MEDIAN((IF(DATOS_[[Sexo]:[Sexo]]=$B65,IF(DATOS_[[AGRUP. CLAS. PROF.]:[AGRUP. CLAS. PROF.]]=$B63,IF(DATOS_[[Check Periodo Ref.]:[Check Periodo Ref.]]="Dentro",IF(DATOS_[[Check Equiparado]:[Check Equiparado]]="Sí",IF(DATOS!AW$5="Sí",(1/DATOS_[[% anualiz]:[% anualiz]]),1)*IF(DATOS!AW$4="Sí",1/DATOS_[[% normaliz]:[% normaliz]],1)*(DATOS_[Conc.Sal.19])))))))),
0)</f>
        <v>0</v>
      </c>
      <c r="AC65" s="119">
        <f t="array" ref="AC65">IFERROR(
(MEDIAN((IF(DATOS_[[Sexo]:[Sexo]]=$B65,IF(DATOS_[[AGRUP. CLAS. PROF.]:[AGRUP. CLAS. PROF.]]=$B63,IF(DATOS_[[Check Periodo Ref.]:[Check Periodo Ref.]]="Dentro",IF(DATOS_[[Check Equiparado]:[Check Equiparado]]="Sí",IF(DATOS!AX$5="Sí",(1/DATOS_[[% anualiz]:[% anualiz]]),1)*IF(DATOS!AX$4="Sí",1/DATOS_[[% normaliz]:[% normaliz]],1)*(DATOS_[Conc.Sal.20])))))))),
0)</f>
        <v>0</v>
      </c>
      <c r="AD65" s="119">
        <f t="array" ref="AD65">IFERROR(
(MEDIAN((IF(DATOS_[[Sexo]:[Sexo]]=$B65,IF(DATOS_[[AGRUP. CLAS. PROF.]:[AGRUP. CLAS. PROF.]]=$B63,IF(DATOS_[[Check Periodo Ref.]:[Check Periodo Ref.]]="Dentro",IF(DATOS_[[Check Equiparado]:[Check Equiparado]]="Sí",IF(DATOS!AY$5="Sí",(1/DATOS_[[% anualiz]:[% anualiz]]),1)*IF(DATOS!AY$4="Sí",1/DATOS_[[% normaliz]:[% normaliz]],1)*(DATOS_[Conc.Sal.21])))))))),
0)</f>
        <v>0</v>
      </c>
      <c r="AE65" s="119">
        <f t="array" ref="AE65">IFERROR(
(MEDIAN((IF(DATOS_[[Sexo]:[Sexo]]=$B65,IF(DATOS_[[AGRUP. CLAS. PROF.]:[AGRUP. CLAS. PROF.]]=$B63,IF(DATOS_[[Check Periodo Ref.]:[Check Periodo Ref.]]="Dentro",IF(DATOS_[[Check Equiparado]:[Check Equiparado]]="Sí",IF(DATOS!AZ$5="Sí",(1/DATOS_[[% anualiz]:[% anualiz]]),1)*IF(DATOS!AZ$4="Sí",1/DATOS_[[% normaliz]:[% normaliz]],1)*(DATOS_[Conc.Sal.22])))))))),
0)</f>
        <v>0</v>
      </c>
      <c r="AF65" s="119">
        <f t="array" ref="AF65">IFERROR(
(MEDIAN((IF(DATOS_[[Sexo]:[Sexo]]=$B65,IF(DATOS_[[AGRUP. CLAS. PROF.]:[AGRUP. CLAS. PROF.]]=$B63,IF(DATOS_[[Check Periodo Ref.]:[Check Periodo Ref.]]="Dentro",IF(DATOS_[[Check Equiparado]:[Check Equiparado]]="Sí",IF(DATOS!BA$5="Sí",(1/DATOS_[[% anualiz]:[% anualiz]]),1)*IF(DATOS!BA$4="Sí",1/DATOS_[[% normaliz]:[% normaliz]],1)*(DATOS_[Conc.Sal.23])))))))),
0)</f>
        <v>0</v>
      </c>
      <c r="AG65" s="119">
        <f t="array" ref="AG65">IFERROR(
(MEDIAN((IF(DATOS_[[Sexo]:[Sexo]]=$B65,IF(DATOS_[[AGRUP. CLAS. PROF.]:[AGRUP. CLAS. PROF.]]=$B63,IF(DATOS_[[Check Periodo Ref.]:[Check Periodo Ref.]]="Dentro",IF(DATOS_[[Check Equiparado]:[Check Equiparado]]="Sí",IF(DATOS!BB$5="Sí",(1/DATOS_[[% anualiz]:[% anualiz]]),1)*IF(DATOS!BB$4="Sí",1/DATOS_[[% normaliz]:[% normaliz]],1)*(DATOS_[Conc.Sal.24])))))))),
0)</f>
        <v>0</v>
      </c>
      <c r="AH65" s="119">
        <f t="array" ref="AH65">IFERROR(
(MEDIAN((IF(DATOS_[[Sexo]:[Sexo]]=$B65,IF(DATOS_[[AGRUP. CLAS. PROF.]:[AGRUP. CLAS. PROF.]]=$B63,IF(DATOS_[[Check Periodo Ref.]:[Check Periodo Ref.]]="Dentro",IF(DATOS_[[Check Equiparado]:[Check Equiparado]]="Sí",IF(DATOS!BC$5="Sí",(1/DATOS_[[% anualiz]:[% anualiz]]),1)*IF(DATOS!BC$4="Sí",1/DATOS_[[% normaliz]:[% normaliz]],1)*(DATOS_[Conc.Sal.25])))))))),
0)</f>
        <v>0</v>
      </c>
      <c r="AI65" s="119">
        <f t="array" ref="AI65">IFERROR(
(MEDIAN((IF(DATOS_[[Sexo]:[Sexo]]=$B65,IF(DATOS_[[AGRUP. CLAS. PROF.]:[AGRUP. CLAS. PROF.]]=$B63,IF(DATOS_[[Check Periodo Ref.]:[Check Periodo Ref.]]="Dentro",IF(DATOS_[[Check Equiparado]:[Check Equiparado]]="Sí",IF(DATOS!BD$5="Sí",(1/DATOS_[[% anualiz]:[% anualiz]]),1)*IF(DATOS!BD$4="Sí",1/DATOS_[[% normaliz]:[% normaliz]],1)*(DATOS_[Conc.Sal.26])))))))),
0)</f>
        <v>0</v>
      </c>
      <c r="AJ65" s="119">
        <f t="array" ref="AJ65">IFERROR(
(MEDIAN((IF(DATOS_[[Sexo]:[Sexo]]=$B65,IF(DATOS_[[AGRUP. CLAS. PROF.]:[AGRUP. CLAS. PROF.]]=$B63,IF(DATOS_[[Check Periodo Ref.]:[Check Periodo Ref.]]="Dentro",IF(DATOS_[[Check Equiparado]:[Check Equiparado]]="Sí",IF(DATOS!BE$5="Sí",(1/DATOS_[[% anualiz]:[% anualiz]]),1)*IF(DATOS!BE$4="Sí",1/DATOS_[[% normaliz]:[% normaliz]],1)*(DATOS_[Conc.Sal.27])))))))),
0)</f>
        <v>0</v>
      </c>
      <c r="AK65" s="119">
        <f t="array" ref="AK65">IFERROR(
(MEDIAN((IF(DATOS_[[Sexo]:[Sexo]]=$B65,IF(DATOS_[[AGRUP. CLAS. PROF.]:[AGRUP. CLAS. PROF.]]=$B63,IF(DATOS_[[Check Periodo Ref.]:[Check Periodo Ref.]]="Dentro",IF(DATOS_[[Check Equiparado]:[Check Equiparado]]="Sí",IF(DATOS!BF$5="Sí",(1/DATOS_[[% anualiz]:[% anualiz]]),1)*IF(DATOS!BF$4="Sí",1/DATOS_[[% normaliz]:[% normaliz]],1)*(DATOS_[Conc.Sal.28])))))))),
0)</f>
        <v>0</v>
      </c>
      <c r="AL65" s="119">
        <f t="array" ref="AL65">IFERROR(
(MEDIAN((IF(DATOS_[[Sexo]:[Sexo]]=$B65,IF(DATOS_[[AGRUP. CLAS. PROF.]:[AGRUP. CLAS. PROF.]]=$B63,IF(DATOS_[[Check Periodo Ref.]:[Check Periodo Ref.]]="Dentro",IF(DATOS_[[Check Equiparado]:[Check Equiparado]]="Sí",IF(DATOS!BG$5="Sí",(1/DATOS_[[% anualiz]:[% anualiz]]),1)*IF(DATOS!BG$4="Sí",1/DATOS_[[% normaliz]:[% normaliz]],1)*(DATOS_[Conc.Sal.29])))))))),
0)</f>
        <v>0</v>
      </c>
      <c r="AM65" s="119">
        <f t="array" ref="AM65">IFERROR(
(MEDIAN((IF(DATOS_[[Sexo]:[Sexo]]=$B65,IF(DATOS_[[AGRUP. CLAS. PROF.]:[AGRUP. CLAS. PROF.]]=$B63,IF(DATOS_[[Check Periodo Ref.]:[Check Periodo Ref.]]="Dentro",IF(DATOS_[[Check Equiparado]:[Check Equiparado]]="Sí",IF(DATOS!BH$5="Sí",(1/DATOS_[[% anualiz]:[% anualiz]]),1)*IF(DATOS!BH$4="Sí",1/DATOS_[[% normaliz]:[% normaliz]],1)*(DATOS_[Conc.Sal.30])))))))),
0)</f>
        <v>0</v>
      </c>
      <c r="AN65" s="120">
        <f t="array" ref="AN65">IFERROR(
MEDIAN(IF(DATOS_[Sexo]=$B65,IF(DATOS_[[AGRUP. CLAS. PROF.]:[AGRUP. CLAS. PROF.]]=$B63,IF(DATOS_[Check Equiparado]="Sí",IF(DATOS_[Check Periodo Ref.]="Dentro",DATOS_[Tot COMPL.SAL Eq],FALSE))))),
0)</f>
        <v>0</v>
      </c>
      <c r="AO65" s="121">
        <f t="array" ref="AO65">IFERROR(
MEDIAN(IF(DATOS_[Sexo]=$B65,IF(DATOS_[[AGRUP. CLAS. PROF.]:[AGRUP. CLAS. PROF.]]=$B63,IF(DATOS_[Check Equiparado]="Sí",IF(DATOS_[Check Periodo Ref.]="Dentro",DATOS_[TOTAL SALARIO Eq],FALSE))))),
0)</f>
        <v>0</v>
      </c>
      <c r="AP65" s="122">
        <f t="array" ref="AP65">IFERROR(
(MEDIAN((IF(DATOS_[[Sexo]:[Sexo]]=$B65,IF(DATOS_[[AGRUP. CLAS. PROF.]:[AGRUP. CLAS. PROF.]]=$B63,IF(DATOS_[[Check Periodo Ref.]:[Check Periodo Ref.]]="Dentro",IF(DATOS_[[Check Equiparado]:[Check Equiparado]]="Sí",IF(DATOS!BI$5="Sí",(1/DATOS_[[% anualiz]:[% anualiz]]),1)*IF(DATOS!BI$4="Sí",1/DATOS_[[% normaliz]:[% normaliz]],1)*(DATOS_[C.Extra.01])))))))),
0)</f>
        <v>0</v>
      </c>
      <c r="AQ65" s="122">
        <f t="array" ref="AQ65">IFERROR(
(MEDIAN((IF(DATOS_[[Sexo]:[Sexo]]=$B65,IF(DATOS_[[AGRUP. CLAS. PROF.]:[AGRUP. CLAS. PROF.]]=$B63,IF(DATOS_[[Check Periodo Ref.]:[Check Periodo Ref.]]="Dentro",IF(DATOS_[[Check Equiparado]:[Check Equiparado]]="Sí",IF(DATOS!BJ$5="Sí",(1/DATOS_[[% anualiz]:[% anualiz]]),1)*IF(DATOS!BJ$4="Sí",1/DATOS_[[% normaliz]:[% normaliz]],1)*(DATOS_[C.Extra.02])))))))),
0)</f>
        <v>0</v>
      </c>
      <c r="AR65" s="122">
        <f t="array" ref="AR65">IFERROR(
(MEDIAN((IF(DATOS_[[Sexo]:[Sexo]]=$B65,IF(DATOS_[[AGRUP. CLAS. PROF.]:[AGRUP. CLAS. PROF.]]=$B63,IF(DATOS_[[Check Periodo Ref.]:[Check Periodo Ref.]]="Dentro",IF(DATOS_[[Check Equiparado]:[Check Equiparado]]="Sí",IF(DATOS!BK$5="Sí",(1/DATOS_[[% anualiz]:[% anualiz]]),1)*IF(DATOS!BK$4="Sí",1/DATOS_[[% normaliz]:[% normaliz]],1)*(DATOS_[C.Extra.03])))))))),
0)</f>
        <v>0</v>
      </c>
      <c r="AS65" s="122">
        <f t="array" ref="AS65">IFERROR(
(MEDIAN((IF(DATOS_[[Sexo]:[Sexo]]=$B65,IF(DATOS_[[AGRUP. CLAS. PROF.]:[AGRUP. CLAS. PROF.]]=$B63,IF(DATOS_[[Check Periodo Ref.]:[Check Periodo Ref.]]="Dentro",IF(DATOS_[[Check Equiparado]:[Check Equiparado]]="Sí",IF(DATOS!BL$5="Sí",(1/DATOS_[[% anualiz]:[% anualiz]]),1)*IF(DATOS!BL$4="Sí",1/DATOS_[[% normaliz]:[% normaliz]],1)*(DATOS_[C.Extra.04])))))))),
0)</f>
        <v>0</v>
      </c>
      <c r="AT65" s="122">
        <f t="array" ref="AT65">IFERROR(
(MEDIAN((IF(DATOS_[[Sexo]:[Sexo]]=$B65,IF(DATOS_[[AGRUP. CLAS. PROF.]:[AGRUP. CLAS. PROF.]]=$B63,IF(DATOS_[[Check Periodo Ref.]:[Check Periodo Ref.]]="Dentro",IF(DATOS_[[Check Equiparado]:[Check Equiparado]]="Sí",IF(DATOS!BM$5="Sí",(1/DATOS_[[% anualiz]:[% anualiz]]),1)*IF(DATOS!BM$4="Sí",1/DATOS_[[% normaliz]:[% normaliz]],1)*(DATOS_[C.Extra.05])))))))),
0)</f>
        <v>0</v>
      </c>
      <c r="AU65" s="123">
        <f t="array" ref="AU65">IFERROR(
MEDIAN(IF(DATOS_[Sexo]=$B65,IF(DATOS_[[AGRUP. CLAS. PROF.]:[AGRUP. CLAS. PROF.]]=$B63,IF(DATOS_[Check Equiparado]="Sí",IF(DATOS_[Check Periodo Ref.]="Dentro",DATOS_[Tot Extrasalarial Eq],FALSE))))),
0)</f>
        <v>0</v>
      </c>
      <c r="AV65" s="124">
        <f t="array" ref="AV65">IFERROR(
MEDIAN(IF(DATOS_[Sexo]=$B65,IF(DATOS_[[AGRUP. CLAS. PROF.]:[AGRUP. CLAS. PROF.]]=$B63,IF(DATOS_[Check Equiparado]="Sí",IF(DATOS_[Check Periodo Ref.]="Dentro",DATOS_[TOTAL Retrib Eq],FALSE))))),
0)</f>
        <v>0</v>
      </c>
    </row>
    <row r="66" spans="1:48" ht="17.25" thickBot="1" x14ac:dyDescent="0.35">
      <c r="A66" s="48" t="str">
        <f t="shared" ref="A66" si="71">+A67</f>
        <v>[ocultar]</v>
      </c>
      <c r="B66" s="98" t="s">
        <v>234</v>
      </c>
      <c r="C66" s="117"/>
      <c r="D66" s="47"/>
      <c r="E66" s="47"/>
      <c r="F66" s="47"/>
      <c r="G66" s="47"/>
      <c r="H66" s="47"/>
      <c r="I66" s="127" t="str">
        <f t="shared" ref="I66:AV66" si="72">IFERROR((I67-I68)/I67,"")</f>
        <v/>
      </c>
      <c r="J66" s="131" t="str">
        <f t="shared" si="72"/>
        <v/>
      </c>
      <c r="K66" s="131" t="str">
        <f t="shared" si="72"/>
        <v/>
      </c>
      <c r="L66" s="131" t="str">
        <f t="shared" si="72"/>
        <v/>
      </c>
      <c r="M66" s="131" t="str">
        <f t="shared" si="72"/>
        <v/>
      </c>
      <c r="N66" s="131" t="str">
        <f t="shared" si="72"/>
        <v/>
      </c>
      <c r="O66" s="131" t="str">
        <f t="shared" si="72"/>
        <v/>
      </c>
      <c r="P66" s="131" t="str">
        <f t="shared" si="72"/>
        <v/>
      </c>
      <c r="Q66" s="131" t="str">
        <f t="shared" si="72"/>
        <v/>
      </c>
      <c r="R66" s="131" t="str">
        <f t="shared" si="72"/>
        <v/>
      </c>
      <c r="S66" s="131" t="str">
        <f t="shared" si="72"/>
        <v/>
      </c>
      <c r="T66" s="131" t="str">
        <f t="shared" si="72"/>
        <v/>
      </c>
      <c r="U66" s="131" t="str">
        <f t="shared" si="72"/>
        <v/>
      </c>
      <c r="V66" s="131" t="str">
        <f t="shared" si="72"/>
        <v/>
      </c>
      <c r="W66" s="131" t="str">
        <f t="shared" si="72"/>
        <v/>
      </c>
      <c r="X66" s="131" t="str">
        <f t="shared" si="72"/>
        <v/>
      </c>
      <c r="Y66" s="131" t="str">
        <f t="shared" si="72"/>
        <v/>
      </c>
      <c r="Z66" s="130" t="str">
        <f t="shared" si="72"/>
        <v/>
      </c>
      <c r="AA66" s="130" t="str">
        <f t="shared" si="72"/>
        <v/>
      </c>
      <c r="AB66" s="130" t="str">
        <f t="shared" si="72"/>
        <v/>
      </c>
      <c r="AC66" s="130" t="str">
        <f t="shared" si="72"/>
        <v/>
      </c>
      <c r="AD66" s="130" t="str">
        <f t="shared" si="72"/>
        <v/>
      </c>
      <c r="AE66" s="130" t="str">
        <f t="shared" si="72"/>
        <v/>
      </c>
      <c r="AF66" s="130" t="str">
        <f t="shared" si="72"/>
        <v/>
      </c>
      <c r="AG66" s="130" t="str">
        <f t="shared" si="72"/>
        <v/>
      </c>
      <c r="AH66" s="130" t="str">
        <f t="shared" si="72"/>
        <v/>
      </c>
      <c r="AI66" s="130" t="str">
        <f t="shared" si="72"/>
        <v/>
      </c>
      <c r="AJ66" s="130" t="str">
        <f t="shared" si="72"/>
        <v/>
      </c>
      <c r="AK66" s="130" t="str">
        <f t="shared" si="72"/>
        <v/>
      </c>
      <c r="AL66" s="130" t="str">
        <f t="shared" si="72"/>
        <v/>
      </c>
      <c r="AM66" s="130" t="str">
        <f t="shared" si="72"/>
        <v/>
      </c>
      <c r="AN66" s="132" t="str">
        <f t="shared" si="72"/>
        <v/>
      </c>
      <c r="AO66" s="136" t="str">
        <f t="shared" si="72"/>
        <v/>
      </c>
      <c r="AP66" s="133" t="str">
        <f t="shared" si="72"/>
        <v/>
      </c>
      <c r="AQ66" s="133" t="str">
        <f t="shared" si="72"/>
        <v/>
      </c>
      <c r="AR66" s="133" t="str">
        <f t="shared" si="72"/>
        <v/>
      </c>
      <c r="AS66" s="133" t="str">
        <f t="shared" si="72"/>
        <v/>
      </c>
      <c r="AT66" s="133" t="str">
        <f t="shared" si="72"/>
        <v/>
      </c>
      <c r="AU66" s="134" t="str">
        <f t="shared" si="72"/>
        <v/>
      </c>
      <c r="AV66" s="135" t="str">
        <f t="shared" si="72"/>
        <v/>
      </c>
    </row>
    <row r="67" spans="1:48" x14ac:dyDescent="0.3">
      <c r="A67" s="48" t="str">
        <f t="shared" ref="A67" si="73">+IF(C67+C68=0,"[ocultar]","")</f>
        <v>[ocultar]</v>
      </c>
      <c r="B67" s="94" t="s">
        <v>162</v>
      </c>
      <c r="C67" s="40">
        <f t="array" ref="C67">SUM(IF($B67=DATOS_[Sexo],
IF($B66=DATOS_[AGRUP. CLAS. PROF.],
IF("Dentro"=DATOS_[Check Periodo Ref.],
1/(COUNTIFS(DATOS_[Sexo],$B67,DATOS_[AGRUP. CLAS. PROF.],$B66,DATOS_[Check Periodo Ref.],"Dentro",DATOS_[id],DATOS_[id]))))))</f>
        <v>0</v>
      </c>
      <c r="D67" s="41">
        <f>COUNTIFS(DATOS_[AGRUP. CLAS. PROF.],$B66,DATOS_[Sexo],$B67,DATOS_[Check Periodo Ref.],"Dentro")</f>
        <v>0</v>
      </c>
      <c r="E67" s="41">
        <f>COUNTIFS(DATOS_[AGRUP. CLAS. PROF.],$B66,DATOS_[Sexo],$B67,DATOS_[Check Periodo Ref.],"Dentro",DATOS_[Check Nº SC Norm],"Sí")</f>
        <v>0</v>
      </c>
      <c r="F67" s="41">
        <f>COUNTIFS(DATOS_[AGRUP. CLAS. PROF.],$B66,DATOS_[Sexo],$B67,DATOS_[Check Periodo Ref.],"Dentro",DATOS_[Check Nº SC Anualiz],"Sí")</f>
        <v>0</v>
      </c>
      <c r="G67" s="41">
        <f>COUNTIFS(DATOS_[AGRUP. CLAS. PROF.],$B66,DATOS_[Sexo],$B67,DATOS_[Check Periodo Ref.],"Dentro",DATOS_[Check Nº SC Norm y Anualiz],"Sí")</f>
        <v>0</v>
      </c>
      <c r="H67" s="41">
        <f>COUNTIFS(DATOS_[AGRUP. CLAS. PROF.],$B66,DATOS_[Sexo],$B67,DATOS_[Check Periodo Ref.],"Dentro",DATOS_[Check Equiparación],"Sí")</f>
        <v>0</v>
      </c>
      <c r="I67" s="118">
        <f t="array" ref="I67">IFERROR(
MEDIAN(IF(DATOS_[Sexo]=$B67,IF(DATOS_[[AGRUP. CLAS. PROF.]:[AGRUP. CLAS. PROF.]]=$B66,IF(DATOS_[Check Equiparado]="Sí",IF(DATOS_[Check Periodo Ref.]="Dentro",DATOS_[SALARIO BASE Eq],FALSE))))),
0)</f>
        <v>0</v>
      </c>
      <c r="J67" s="119">
        <f t="array" ref="J67">IFERROR(
(MEDIAN((IF(DATOS_[[Sexo]:[Sexo]]=$B67,IF(DATOS_[[AGRUP. CLAS. PROF.]:[AGRUP. CLAS. PROF.]]=$B66,IF(DATOS_[[Check Periodo Ref.]:[Check Periodo Ref.]]="Dentro",IF(DATOS_[[Check Equiparado]:[Check Equiparado]]="Sí",IF(DATOS!AE$5="Sí",(1/DATOS_[[% anualiz]:[% anualiz]]),1)*IF(DATOS!AE$4="Sí",1/DATOS_[[% normaliz]:[% normaliz]],1)*(DATOS_[Conc.Sal.01])))))))),
0)</f>
        <v>0</v>
      </c>
      <c r="K67" s="119">
        <f t="array" ref="K67">IFERROR(
(MEDIAN((IF(DATOS_[[Sexo]:[Sexo]]=$B67,IF(DATOS_[[AGRUP. CLAS. PROF.]:[AGRUP. CLAS. PROF.]]=$B66,IF(DATOS_[[Check Periodo Ref.]:[Check Periodo Ref.]]="Dentro",IF(DATOS_[[Check Equiparado]:[Check Equiparado]]="Sí",IF(DATOS!AF$5="Sí",(1/DATOS_[[% anualiz]:[% anualiz]]),1)*IF(DATOS!AF$4="Sí",1/DATOS_[[% normaliz]:[% normaliz]],1)*(DATOS_[Conc.Sal.02])))))))),
0)</f>
        <v>0</v>
      </c>
      <c r="L67" s="119">
        <f t="array" ref="L67">IFERROR(
(MEDIAN((IF(DATOS_[[Sexo]:[Sexo]]=$B67,IF(DATOS_[[AGRUP. CLAS. PROF.]:[AGRUP. CLAS. PROF.]]=$B66,IF(DATOS_[[Check Periodo Ref.]:[Check Periodo Ref.]]="Dentro",IF(DATOS_[[Check Equiparado]:[Check Equiparado]]="Sí",IF(DATOS!AG$5="Sí",(1/DATOS_[[% anualiz]:[% anualiz]]),1)*IF(DATOS!AG$4="Sí",1/DATOS_[[% normaliz]:[% normaliz]],1)*(DATOS_[Conc.Sal.03])))))))),
0)</f>
        <v>0</v>
      </c>
      <c r="M67" s="119">
        <f t="array" ref="M67">IFERROR(
(MEDIAN((IF(DATOS_[[Sexo]:[Sexo]]=$B67,IF(DATOS_[[AGRUP. CLAS. PROF.]:[AGRUP. CLAS. PROF.]]=$B66,IF(DATOS_[[Check Periodo Ref.]:[Check Periodo Ref.]]="Dentro",IF(DATOS_[[Check Equiparado]:[Check Equiparado]]="Sí",IF(DATOS!AH$5="Sí",(1/DATOS_[[% anualiz]:[% anualiz]]),1)*IF(DATOS!AH$4="Sí",1/DATOS_[[% normaliz]:[% normaliz]],1)*(DATOS_[Conc.Sal.04])))))))),
0)</f>
        <v>0</v>
      </c>
      <c r="N67" s="119">
        <f t="array" ref="N67">IFERROR(
(MEDIAN((IF(DATOS_[[Sexo]:[Sexo]]=$B67,IF(DATOS_[[AGRUP. CLAS. PROF.]:[AGRUP. CLAS. PROF.]]=$B66,IF(DATOS_[[Check Periodo Ref.]:[Check Periodo Ref.]]="Dentro",IF(DATOS_[[Check Equiparado]:[Check Equiparado]]="Sí",IF(DATOS!AI$5="Sí",(1/DATOS_[[% anualiz]:[% anualiz]]),1)*IF(DATOS!AI$4="Sí",1/DATOS_[[% normaliz]:[% normaliz]],1)*(DATOS_[Conc.Sal.05])))))))),
0)</f>
        <v>0</v>
      </c>
      <c r="O67" s="119">
        <f t="array" ref="O67">IFERROR(
(MEDIAN((IF(DATOS_[[Sexo]:[Sexo]]=$B67,IF(DATOS_[[AGRUP. CLAS. PROF.]:[AGRUP. CLAS. PROF.]]=$B66,IF(DATOS_[[Check Periodo Ref.]:[Check Periodo Ref.]]="Dentro",IF(DATOS_[[Check Equiparado]:[Check Equiparado]]="Sí",IF(DATOS!AJ$5="Sí",(1/DATOS_[[% anualiz]:[% anualiz]]),1)*IF(DATOS!AJ$4="Sí",1/DATOS_[[% normaliz]:[% normaliz]],1)*(DATOS_[Conc.Sal.06])))))))),
0)</f>
        <v>0</v>
      </c>
      <c r="P67" s="119">
        <f t="array" ref="P67">IFERROR(
(MEDIAN((IF(DATOS_[[Sexo]:[Sexo]]=$B67,IF(DATOS_[[AGRUP. CLAS. PROF.]:[AGRUP. CLAS. PROF.]]=$B66,IF(DATOS_[[Check Periodo Ref.]:[Check Periodo Ref.]]="Dentro",IF(DATOS_[[Check Equiparado]:[Check Equiparado]]="Sí",IF(DATOS!AK$5="Sí",(1/DATOS_[[% anualiz]:[% anualiz]]),1)*IF(DATOS!AK$4="Sí",1/DATOS_[[% normaliz]:[% normaliz]],1)*(DATOS_[Conc.Sal.07])))))))),
0)</f>
        <v>0</v>
      </c>
      <c r="Q67" s="119">
        <f t="array" ref="Q67">IFERROR(
(MEDIAN((IF(DATOS_[[Sexo]:[Sexo]]=$B67,IF(DATOS_[[AGRUP. CLAS. PROF.]:[AGRUP. CLAS. PROF.]]=$B66,IF(DATOS_[[Check Periodo Ref.]:[Check Periodo Ref.]]="Dentro",IF(DATOS_[[Check Equiparado]:[Check Equiparado]]="Sí",IF(DATOS!AL$5="Sí",(1/DATOS_[[% anualiz]:[% anualiz]]),1)*IF(DATOS!AL$4="Sí",1/DATOS_[[% normaliz]:[% normaliz]],1)*(DATOS_[Conc.Sal.08])))))))),
0)</f>
        <v>0</v>
      </c>
      <c r="R67" s="119">
        <f t="array" ref="R67">IFERROR(
(MEDIAN((IF(DATOS_[[Sexo]:[Sexo]]=$B67,IF(DATOS_[[AGRUP. CLAS. PROF.]:[AGRUP. CLAS. PROF.]]=$B66,IF(DATOS_[[Check Periodo Ref.]:[Check Periodo Ref.]]="Dentro",IF(DATOS_[[Check Equiparado]:[Check Equiparado]]="Sí",IF(DATOS!AM$5="Sí",(1/DATOS_[[% anualiz]:[% anualiz]]),1)*IF(DATOS!AM$4="Sí",1/DATOS_[[% normaliz]:[% normaliz]],1)*(DATOS_[Conc.Sal.09])))))))),
0)</f>
        <v>0</v>
      </c>
      <c r="S67" s="119">
        <f t="array" ref="S67">IFERROR(
(MEDIAN((IF(DATOS_[[Sexo]:[Sexo]]=$B67,IF(DATOS_[[AGRUP. CLAS. PROF.]:[AGRUP. CLAS. PROF.]]=$B66,IF(DATOS_[[Check Periodo Ref.]:[Check Periodo Ref.]]="Dentro",IF(DATOS_[[Check Equiparado]:[Check Equiparado]]="Sí",IF(DATOS!AN$5="Sí",(1/DATOS_[[% anualiz]:[% anualiz]]),1)*IF(DATOS!AN$4="Sí",1/DATOS_[[% normaliz]:[% normaliz]],1)*(DATOS_[Conc.Sal.10])))))))),
0)</f>
        <v>0</v>
      </c>
      <c r="T67" s="119">
        <f t="array" ref="T67">IFERROR(
(MEDIAN((IF(DATOS_[[Sexo]:[Sexo]]=$B67,IF(DATOS_[[AGRUP. CLAS. PROF.]:[AGRUP. CLAS. PROF.]]=$B66,IF(DATOS_[[Check Periodo Ref.]:[Check Periodo Ref.]]="Dentro",IF(DATOS_[[Check Equiparado]:[Check Equiparado]]="Sí",IF(DATOS!AO$5="Sí",(1/DATOS_[[% anualiz]:[% anualiz]]),1)*IF(DATOS!AO$4="Sí",1/DATOS_[[% normaliz]:[% normaliz]],1)*(DATOS_[Conc.Sal.11])))))))),
0)</f>
        <v>0</v>
      </c>
      <c r="U67" s="119">
        <f t="array" ref="U67">IFERROR(
(MEDIAN((IF(DATOS_[[Sexo]:[Sexo]]=$B67,IF(DATOS_[[AGRUP. CLAS. PROF.]:[AGRUP. CLAS. PROF.]]=$B66,IF(DATOS_[[Check Periodo Ref.]:[Check Periodo Ref.]]="Dentro",IF(DATOS_[[Check Equiparado]:[Check Equiparado]]="Sí",IF(DATOS!AP$5="Sí",(1/DATOS_[[% anualiz]:[% anualiz]]),1)*IF(DATOS!AP$4="Sí",1/DATOS_[[% normaliz]:[% normaliz]],1)*(DATOS_[Conc.Sal.12])))))))),
0)</f>
        <v>0</v>
      </c>
      <c r="V67" s="119">
        <f t="array" ref="V67">IFERROR(
(MEDIAN((IF(DATOS_[[Sexo]:[Sexo]]=$B67,IF(DATOS_[[AGRUP. CLAS. PROF.]:[AGRUP. CLAS. PROF.]]=$B66,IF(DATOS_[[Check Periodo Ref.]:[Check Periodo Ref.]]="Dentro",IF(DATOS_[[Check Equiparado]:[Check Equiparado]]="Sí",IF(DATOS!AQ$5="Sí",(1/DATOS_[[% anualiz]:[% anualiz]]),1)*IF(DATOS!AQ$4="Sí",1/DATOS_[[% normaliz]:[% normaliz]],1)*(DATOS_[Conc.Sal.13])))))))),
0)</f>
        <v>0</v>
      </c>
      <c r="W67" s="119">
        <f t="array" ref="W67">IFERROR(
(MEDIAN((IF(DATOS_[[Sexo]:[Sexo]]=$B67,IF(DATOS_[[AGRUP. CLAS. PROF.]:[AGRUP. CLAS. PROF.]]=$B66,IF(DATOS_[[Check Periodo Ref.]:[Check Periodo Ref.]]="Dentro",IF(DATOS_[[Check Equiparado]:[Check Equiparado]]="Sí",IF(DATOS!AR$5="Sí",(1/DATOS_[[% anualiz]:[% anualiz]]),1)*IF(DATOS!AR$4="Sí",1/DATOS_[[% normaliz]:[% normaliz]],1)*(DATOS_[Conc.Sal.14])))))))),
0)</f>
        <v>0</v>
      </c>
      <c r="X67" s="119">
        <f t="array" ref="X67">IFERROR(
(MEDIAN((IF(DATOS_[[Sexo]:[Sexo]]=$B67,IF(DATOS_[[AGRUP. CLAS. PROF.]:[AGRUP. CLAS. PROF.]]=$B66,IF(DATOS_[[Check Periodo Ref.]:[Check Periodo Ref.]]="Dentro",IF(DATOS_[[Check Equiparado]:[Check Equiparado]]="Sí",IF(DATOS!AS$5="Sí",(1/DATOS_[[% anualiz]:[% anualiz]]),1)*IF(DATOS!AS$4="Sí",1/DATOS_[[% normaliz]:[% normaliz]],1)*(DATOS_[Conc.Sal.15])))))))),
0)</f>
        <v>0</v>
      </c>
      <c r="Y67" s="119">
        <f t="array" ref="Y67">IFERROR(
(MEDIAN((IF(DATOS_[[Sexo]:[Sexo]]=$B67,IF(DATOS_[[AGRUP. CLAS. PROF.]:[AGRUP. CLAS. PROF.]]=$B66,IF(DATOS_[[Check Periodo Ref.]:[Check Periodo Ref.]]="Dentro",IF(DATOS_[[Check Equiparado]:[Check Equiparado]]="Sí",IF(DATOS!AT$5="Sí",(1/DATOS_[[% anualiz]:[% anualiz]]),1)*IF(DATOS!AT$4="Sí",1/DATOS_[[% normaliz]:[% normaliz]],1)*(DATOS_[Conc.Sal.16])))))))),
0)</f>
        <v>0</v>
      </c>
      <c r="Z67" s="119">
        <f t="array" ref="Z67">IFERROR(
(MEDIAN((IF(DATOS_[[Sexo]:[Sexo]]=$B67,IF(DATOS_[[AGRUP. CLAS. PROF.]:[AGRUP. CLAS. PROF.]]=$B66,IF(DATOS_[[Check Periodo Ref.]:[Check Periodo Ref.]]="Dentro",IF(DATOS_[[Check Equiparado]:[Check Equiparado]]="Sí",IF(DATOS!AU$5="Sí",(1/DATOS_[[% anualiz]:[% anualiz]]),1)*IF(DATOS!AU$4="Sí",1/DATOS_[[% normaliz]:[% normaliz]],1)*(DATOS_[Conc.Sal.17])))))))),
0)</f>
        <v>0</v>
      </c>
      <c r="AA67" s="119">
        <f t="array" ref="AA67">IFERROR(
(MEDIAN((IF(DATOS_[[Sexo]:[Sexo]]=$B67,IF(DATOS_[[AGRUP. CLAS. PROF.]:[AGRUP. CLAS. PROF.]]=$B66,IF(DATOS_[[Check Periodo Ref.]:[Check Periodo Ref.]]="Dentro",IF(DATOS_[[Check Equiparado]:[Check Equiparado]]="Sí",IF(DATOS!AV$5="Sí",(1/DATOS_[[% anualiz]:[% anualiz]]),1)*IF(DATOS!AV$4="Sí",1/DATOS_[[% normaliz]:[% normaliz]],1)*(DATOS_[Conc.Sal.18])))))))),
0)</f>
        <v>0</v>
      </c>
      <c r="AB67" s="119">
        <f t="array" ref="AB67">IFERROR(
(MEDIAN((IF(DATOS_[[Sexo]:[Sexo]]=$B67,IF(DATOS_[[AGRUP. CLAS. PROF.]:[AGRUP. CLAS. PROF.]]=$B66,IF(DATOS_[[Check Periodo Ref.]:[Check Periodo Ref.]]="Dentro",IF(DATOS_[[Check Equiparado]:[Check Equiparado]]="Sí",IF(DATOS!AW$5="Sí",(1/DATOS_[[% anualiz]:[% anualiz]]),1)*IF(DATOS!AW$4="Sí",1/DATOS_[[% normaliz]:[% normaliz]],1)*(DATOS_[Conc.Sal.19])))))))),
0)</f>
        <v>0</v>
      </c>
      <c r="AC67" s="119">
        <f t="array" ref="AC67">IFERROR(
(MEDIAN((IF(DATOS_[[Sexo]:[Sexo]]=$B67,IF(DATOS_[[AGRUP. CLAS. PROF.]:[AGRUP. CLAS. PROF.]]=$B66,IF(DATOS_[[Check Periodo Ref.]:[Check Periodo Ref.]]="Dentro",IF(DATOS_[[Check Equiparado]:[Check Equiparado]]="Sí",IF(DATOS!AX$5="Sí",(1/DATOS_[[% anualiz]:[% anualiz]]),1)*IF(DATOS!AX$4="Sí",1/DATOS_[[% normaliz]:[% normaliz]],1)*(DATOS_[Conc.Sal.20])))))))),
0)</f>
        <v>0</v>
      </c>
      <c r="AD67" s="119">
        <f t="array" ref="AD67">IFERROR(
(MEDIAN((IF(DATOS_[[Sexo]:[Sexo]]=$B67,IF(DATOS_[[AGRUP. CLAS. PROF.]:[AGRUP. CLAS. PROF.]]=$B66,IF(DATOS_[[Check Periodo Ref.]:[Check Periodo Ref.]]="Dentro",IF(DATOS_[[Check Equiparado]:[Check Equiparado]]="Sí",IF(DATOS!AY$5="Sí",(1/DATOS_[[% anualiz]:[% anualiz]]),1)*IF(DATOS!AY$4="Sí",1/DATOS_[[% normaliz]:[% normaliz]],1)*(DATOS_[Conc.Sal.21])))))))),
0)</f>
        <v>0</v>
      </c>
      <c r="AE67" s="119">
        <f t="array" ref="AE67">IFERROR(
(MEDIAN((IF(DATOS_[[Sexo]:[Sexo]]=$B67,IF(DATOS_[[AGRUP. CLAS. PROF.]:[AGRUP. CLAS. PROF.]]=$B66,IF(DATOS_[[Check Periodo Ref.]:[Check Periodo Ref.]]="Dentro",IF(DATOS_[[Check Equiparado]:[Check Equiparado]]="Sí",IF(DATOS!AZ$5="Sí",(1/DATOS_[[% anualiz]:[% anualiz]]),1)*IF(DATOS!AZ$4="Sí",1/DATOS_[[% normaliz]:[% normaliz]],1)*(DATOS_[Conc.Sal.22])))))))),
0)</f>
        <v>0</v>
      </c>
      <c r="AF67" s="119">
        <f t="array" ref="AF67">IFERROR(
(MEDIAN((IF(DATOS_[[Sexo]:[Sexo]]=$B67,IF(DATOS_[[AGRUP. CLAS. PROF.]:[AGRUP. CLAS. PROF.]]=$B66,IF(DATOS_[[Check Periodo Ref.]:[Check Periodo Ref.]]="Dentro",IF(DATOS_[[Check Equiparado]:[Check Equiparado]]="Sí",IF(DATOS!BA$5="Sí",(1/DATOS_[[% anualiz]:[% anualiz]]),1)*IF(DATOS!BA$4="Sí",1/DATOS_[[% normaliz]:[% normaliz]],1)*(DATOS_[Conc.Sal.23])))))))),
0)</f>
        <v>0</v>
      </c>
      <c r="AG67" s="119">
        <f t="array" ref="AG67">IFERROR(
(MEDIAN((IF(DATOS_[[Sexo]:[Sexo]]=$B67,IF(DATOS_[[AGRUP. CLAS. PROF.]:[AGRUP. CLAS. PROF.]]=$B66,IF(DATOS_[[Check Periodo Ref.]:[Check Periodo Ref.]]="Dentro",IF(DATOS_[[Check Equiparado]:[Check Equiparado]]="Sí",IF(DATOS!BB$5="Sí",(1/DATOS_[[% anualiz]:[% anualiz]]),1)*IF(DATOS!BB$4="Sí",1/DATOS_[[% normaliz]:[% normaliz]],1)*(DATOS_[Conc.Sal.24])))))))),
0)</f>
        <v>0</v>
      </c>
      <c r="AH67" s="119">
        <f t="array" ref="AH67">IFERROR(
(MEDIAN((IF(DATOS_[[Sexo]:[Sexo]]=$B67,IF(DATOS_[[AGRUP. CLAS. PROF.]:[AGRUP. CLAS. PROF.]]=$B66,IF(DATOS_[[Check Periodo Ref.]:[Check Periodo Ref.]]="Dentro",IF(DATOS_[[Check Equiparado]:[Check Equiparado]]="Sí",IF(DATOS!BC$5="Sí",(1/DATOS_[[% anualiz]:[% anualiz]]),1)*IF(DATOS!BC$4="Sí",1/DATOS_[[% normaliz]:[% normaliz]],1)*(DATOS_[Conc.Sal.25])))))))),
0)</f>
        <v>0</v>
      </c>
      <c r="AI67" s="119">
        <f t="array" ref="AI67">IFERROR(
(MEDIAN((IF(DATOS_[[Sexo]:[Sexo]]=$B67,IF(DATOS_[[AGRUP. CLAS. PROF.]:[AGRUP. CLAS. PROF.]]=$B66,IF(DATOS_[[Check Periodo Ref.]:[Check Periodo Ref.]]="Dentro",IF(DATOS_[[Check Equiparado]:[Check Equiparado]]="Sí",IF(DATOS!BD$5="Sí",(1/DATOS_[[% anualiz]:[% anualiz]]),1)*IF(DATOS!BD$4="Sí",1/DATOS_[[% normaliz]:[% normaliz]],1)*(DATOS_[Conc.Sal.26])))))))),
0)</f>
        <v>0</v>
      </c>
      <c r="AJ67" s="119">
        <f t="array" ref="AJ67">IFERROR(
(MEDIAN((IF(DATOS_[[Sexo]:[Sexo]]=$B67,IF(DATOS_[[AGRUP. CLAS. PROF.]:[AGRUP. CLAS. PROF.]]=$B66,IF(DATOS_[[Check Periodo Ref.]:[Check Periodo Ref.]]="Dentro",IF(DATOS_[[Check Equiparado]:[Check Equiparado]]="Sí",IF(DATOS!BE$5="Sí",(1/DATOS_[[% anualiz]:[% anualiz]]),1)*IF(DATOS!BE$4="Sí",1/DATOS_[[% normaliz]:[% normaliz]],1)*(DATOS_[Conc.Sal.27])))))))),
0)</f>
        <v>0</v>
      </c>
      <c r="AK67" s="119">
        <f t="array" ref="AK67">IFERROR(
(MEDIAN((IF(DATOS_[[Sexo]:[Sexo]]=$B67,IF(DATOS_[[AGRUP. CLAS. PROF.]:[AGRUP. CLAS. PROF.]]=$B66,IF(DATOS_[[Check Periodo Ref.]:[Check Periodo Ref.]]="Dentro",IF(DATOS_[[Check Equiparado]:[Check Equiparado]]="Sí",IF(DATOS!BF$5="Sí",(1/DATOS_[[% anualiz]:[% anualiz]]),1)*IF(DATOS!BF$4="Sí",1/DATOS_[[% normaliz]:[% normaliz]],1)*(DATOS_[Conc.Sal.28])))))))),
0)</f>
        <v>0</v>
      </c>
      <c r="AL67" s="119">
        <f t="array" ref="AL67">IFERROR(
(MEDIAN((IF(DATOS_[[Sexo]:[Sexo]]=$B67,IF(DATOS_[[AGRUP. CLAS. PROF.]:[AGRUP. CLAS. PROF.]]=$B66,IF(DATOS_[[Check Periodo Ref.]:[Check Periodo Ref.]]="Dentro",IF(DATOS_[[Check Equiparado]:[Check Equiparado]]="Sí",IF(DATOS!BG$5="Sí",(1/DATOS_[[% anualiz]:[% anualiz]]),1)*IF(DATOS!BG$4="Sí",1/DATOS_[[% normaliz]:[% normaliz]],1)*(DATOS_[Conc.Sal.29])))))))),
0)</f>
        <v>0</v>
      </c>
      <c r="AM67" s="119">
        <f t="array" ref="AM67">IFERROR(
(MEDIAN((IF(DATOS_[[Sexo]:[Sexo]]=$B67,IF(DATOS_[[AGRUP. CLAS. PROF.]:[AGRUP. CLAS. PROF.]]=$B66,IF(DATOS_[[Check Periodo Ref.]:[Check Periodo Ref.]]="Dentro",IF(DATOS_[[Check Equiparado]:[Check Equiparado]]="Sí",IF(DATOS!BH$5="Sí",(1/DATOS_[[% anualiz]:[% anualiz]]),1)*IF(DATOS!BH$4="Sí",1/DATOS_[[% normaliz]:[% normaliz]],1)*(DATOS_[Conc.Sal.30])))))))),
0)</f>
        <v>0</v>
      </c>
      <c r="AN67" s="120">
        <f t="array" ref="AN67">IFERROR(
MEDIAN(IF(DATOS_[Sexo]=$B67,IF(DATOS_[[AGRUP. CLAS. PROF.]:[AGRUP. CLAS. PROF.]]=$B66,IF(DATOS_[Check Equiparado]="Sí",IF(DATOS_[Check Periodo Ref.]="Dentro",DATOS_[Tot COMPL.SAL Eq],FALSE))))),
0)</f>
        <v>0</v>
      </c>
      <c r="AO67" s="121">
        <f t="array" ref="AO67">IFERROR(
MEDIAN(IF(DATOS_[Sexo]=$B67,IF(DATOS_[[AGRUP. CLAS. PROF.]:[AGRUP. CLAS. PROF.]]=$B66,IF(DATOS_[Check Equiparado]="Sí",IF(DATOS_[Check Periodo Ref.]="Dentro",DATOS_[TOTAL SALARIO Eq],FALSE))))),
0)</f>
        <v>0</v>
      </c>
      <c r="AP67" s="122">
        <f t="array" ref="AP67">IFERROR(
(MEDIAN((IF(DATOS_[[Sexo]:[Sexo]]=$B67,IF(DATOS_[[AGRUP. CLAS. PROF.]:[AGRUP. CLAS. PROF.]]=$B66,IF(DATOS_[[Check Periodo Ref.]:[Check Periodo Ref.]]="Dentro",IF(DATOS_[[Check Equiparado]:[Check Equiparado]]="Sí",IF(DATOS!BI$5="Sí",(1/DATOS_[[% anualiz]:[% anualiz]]),1)*IF(DATOS!BI$4="Sí",1/DATOS_[[% normaliz]:[% normaliz]],1)*(DATOS_[C.Extra.01])))))))),
0)</f>
        <v>0</v>
      </c>
      <c r="AQ67" s="122">
        <f t="array" ref="AQ67">IFERROR(
(MEDIAN((IF(DATOS_[[Sexo]:[Sexo]]=$B67,IF(DATOS_[[AGRUP. CLAS. PROF.]:[AGRUP. CLAS. PROF.]]=$B66,IF(DATOS_[[Check Periodo Ref.]:[Check Periodo Ref.]]="Dentro",IF(DATOS_[[Check Equiparado]:[Check Equiparado]]="Sí",IF(DATOS!BJ$5="Sí",(1/DATOS_[[% anualiz]:[% anualiz]]),1)*IF(DATOS!BJ$4="Sí",1/DATOS_[[% normaliz]:[% normaliz]],1)*(DATOS_[C.Extra.02])))))))),
0)</f>
        <v>0</v>
      </c>
      <c r="AR67" s="122">
        <f t="array" ref="AR67">IFERROR(
(MEDIAN((IF(DATOS_[[Sexo]:[Sexo]]=$B67,IF(DATOS_[[AGRUP. CLAS. PROF.]:[AGRUP. CLAS. PROF.]]=$B66,IF(DATOS_[[Check Periodo Ref.]:[Check Periodo Ref.]]="Dentro",IF(DATOS_[[Check Equiparado]:[Check Equiparado]]="Sí",IF(DATOS!BK$5="Sí",(1/DATOS_[[% anualiz]:[% anualiz]]),1)*IF(DATOS!BK$4="Sí",1/DATOS_[[% normaliz]:[% normaliz]],1)*(DATOS_[C.Extra.03])))))))),
0)</f>
        <v>0</v>
      </c>
      <c r="AS67" s="122">
        <f t="array" ref="AS67">IFERROR(
(MEDIAN((IF(DATOS_[[Sexo]:[Sexo]]=$B67,IF(DATOS_[[AGRUP. CLAS. PROF.]:[AGRUP. CLAS. PROF.]]=$B66,IF(DATOS_[[Check Periodo Ref.]:[Check Periodo Ref.]]="Dentro",IF(DATOS_[[Check Equiparado]:[Check Equiparado]]="Sí",IF(DATOS!BL$5="Sí",(1/DATOS_[[% anualiz]:[% anualiz]]),1)*IF(DATOS!BL$4="Sí",1/DATOS_[[% normaliz]:[% normaliz]],1)*(DATOS_[C.Extra.04])))))))),
0)</f>
        <v>0</v>
      </c>
      <c r="AT67" s="122">
        <f t="array" ref="AT67">IFERROR(
(MEDIAN((IF(DATOS_[[Sexo]:[Sexo]]=$B67,IF(DATOS_[[AGRUP. CLAS. PROF.]:[AGRUP. CLAS. PROF.]]=$B66,IF(DATOS_[[Check Periodo Ref.]:[Check Periodo Ref.]]="Dentro",IF(DATOS_[[Check Equiparado]:[Check Equiparado]]="Sí",IF(DATOS!BM$5="Sí",(1/DATOS_[[% anualiz]:[% anualiz]]),1)*IF(DATOS!BM$4="Sí",1/DATOS_[[% normaliz]:[% normaliz]],1)*(DATOS_[C.Extra.05])))))))),
0)</f>
        <v>0</v>
      </c>
      <c r="AU67" s="123">
        <f t="array" ref="AU67">IFERROR(
MEDIAN(IF(DATOS_[Sexo]=$B67,IF(DATOS_[[AGRUP. CLAS. PROF.]:[AGRUP. CLAS. PROF.]]=$B66,IF(DATOS_[Check Equiparado]="Sí",IF(DATOS_[Check Periodo Ref.]="Dentro",DATOS_[Tot Extrasalarial Eq],FALSE))))),
0)</f>
        <v>0</v>
      </c>
      <c r="AV67" s="124">
        <f t="array" ref="AV67">IFERROR(
MEDIAN(IF(DATOS_[Sexo]=$B67,IF(DATOS_[[AGRUP. CLAS. PROF.]:[AGRUP. CLAS. PROF.]]=$B66,IF(DATOS_[Check Equiparado]="Sí",IF(DATOS_[Check Periodo Ref.]="Dentro",DATOS_[TOTAL Retrib Eq],FALSE))))),
0)</f>
        <v>0</v>
      </c>
    </row>
    <row r="68" spans="1:48" x14ac:dyDescent="0.3">
      <c r="A68" s="48" t="str">
        <f t="shared" ref="A68" si="74">+A67</f>
        <v>[ocultar]</v>
      </c>
      <c r="B68" s="94" t="s">
        <v>163</v>
      </c>
      <c r="C68" s="40">
        <f t="array" ref="C68">SUM(IF($B68=DATOS_[Sexo],
IF($B66=DATOS_[AGRUP. CLAS. PROF.],
IF("Dentro"=DATOS_[Check Periodo Ref.],
1/(COUNTIFS(DATOS_[Sexo],$B68,DATOS_[AGRUP. CLAS. PROF.],$B66,DATOS_[Check Periodo Ref.],"Dentro",DATOS_[id],DATOS_[id]))))))</f>
        <v>0</v>
      </c>
      <c r="D68" s="41">
        <f>COUNTIFS(DATOS_[AGRUP. CLAS. PROF.],$B66,DATOS_[Sexo],$B68,DATOS_[Check Periodo Ref.],"Dentro")</f>
        <v>0</v>
      </c>
      <c r="E68" s="41">
        <f>COUNTIFS(DATOS_[AGRUP. CLAS. PROF.],$B66,DATOS_[Sexo],$B68,DATOS_[Check Periodo Ref.],"Dentro",DATOS_[Check Nº SC Norm],"Sí")</f>
        <v>0</v>
      </c>
      <c r="F68" s="41">
        <f>COUNTIFS(DATOS_[AGRUP. CLAS. PROF.],$B66,DATOS_[Sexo],$B68,DATOS_[Check Periodo Ref.],"Dentro",DATOS_[Check Nº SC Anualiz],"Sí")</f>
        <v>0</v>
      </c>
      <c r="G68" s="41">
        <f>COUNTIFS(DATOS_[AGRUP. CLAS. PROF.],$B66,DATOS_[Sexo],$B68,DATOS_[Check Periodo Ref.],"Dentro",DATOS_[Check Nº SC Norm y Anualiz],"Sí")</f>
        <v>0</v>
      </c>
      <c r="H68" s="41">
        <f>COUNTIFS(DATOS_[AGRUP. CLAS. PROF.],$B66,DATOS_[Sexo],$B68,DATOS_[Check Periodo Ref.],"Dentro",DATOS_[Check Equiparación],"Sí")</f>
        <v>0</v>
      </c>
      <c r="I68" s="118" cm="1">
        <f t="array" ref="I68">IFERROR(
MEDIAN(IF(DATOS_[Sexo]=$B68,IF(DATOS_[[AGRUP. CLAS. PROF.]:[AGRUP. CLAS. PROF.]]=$B66,IF(DATOS_[Check Equiparado]="Sí",IF(DATOS_[Check Periodo Ref.]="Dentro",DATOS_[SALARIO BASE Eq],FALSE))))),
0)</f>
        <v>0</v>
      </c>
      <c r="J68" s="119">
        <f t="array" ref="J68">IFERROR(
(MEDIAN((IF(DATOS_[[Sexo]:[Sexo]]=$B68,IF(DATOS_[[AGRUP. CLAS. PROF.]:[AGRUP. CLAS. PROF.]]=$B66,IF(DATOS_[[Check Periodo Ref.]:[Check Periodo Ref.]]="Dentro",IF(DATOS_[[Check Equiparado]:[Check Equiparado]]="Sí",IF(DATOS!AE$5="Sí",(1/DATOS_[[% anualiz]:[% anualiz]]),1)*IF(DATOS!AE$4="Sí",1/DATOS_[[% normaliz]:[% normaliz]],1)*(DATOS_[Conc.Sal.01])))))))),
0)</f>
        <v>0</v>
      </c>
      <c r="K68" s="119">
        <f t="array" ref="K68">IFERROR(
(MEDIAN((IF(DATOS_[[Sexo]:[Sexo]]=$B68,IF(DATOS_[[AGRUP. CLAS. PROF.]:[AGRUP. CLAS. PROF.]]=$B66,IF(DATOS_[[Check Periodo Ref.]:[Check Periodo Ref.]]="Dentro",IF(DATOS_[[Check Equiparado]:[Check Equiparado]]="Sí",IF(DATOS!AF$5="Sí",(1/DATOS_[[% anualiz]:[% anualiz]]),1)*IF(DATOS!AF$4="Sí",1/DATOS_[[% normaliz]:[% normaliz]],1)*(DATOS_[Conc.Sal.02])))))))),
0)</f>
        <v>0</v>
      </c>
      <c r="L68" s="119">
        <f t="array" ref="L68">IFERROR(
(MEDIAN((IF(DATOS_[[Sexo]:[Sexo]]=$B68,IF(DATOS_[[AGRUP. CLAS. PROF.]:[AGRUP. CLAS. PROF.]]=$B66,IF(DATOS_[[Check Periodo Ref.]:[Check Periodo Ref.]]="Dentro",IF(DATOS_[[Check Equiparado]:[Check Equiparado]]="Sí",IF(DATOS!AG$5="Sí",(1/DATOS_[[% anualiz]:[% anualiz]]),1)*IF(DATOS!AG$4="Sí",1/DATOS_[[% normaliz]:[% normaliz]],1)*(DATOS_[Conc.Sal.03])))))))),
0)</f>
        <v>0</v>
      </c>
      <c r="M68" s="119">
        <f t="array" ref="M68">IFERROR(
(MEDIAN((IF(DATOS_[[Sexo]:[Sexo]]=$B68,IF(DATOS_[[AGRUP. CLAS. PROF.]:[AGRUP. CLAS. PROF.]]=$B66,IF(DATOS_[[Check Periodo Ref.]:[Check Periodo Ref.]]="Dentro",IF(DATOS_[[Check Equiparado]:[Check Equiparado]]="Sí",IF(DATOS!AH$5="Sí",(1/DATOS_[[% anualiz]:[% anualiz]]),1)*IF(DATOS!AH$4="Sí",1/DATOS_[[% normaliz]:[% normaliz]],1)*(DATOS_[Conc.Sal.04])))))))),
0)</f>
        <v>0</v>
      </c>
      <c r="N68" s="119">
        <f t="array" ref="N68">IFERROR(
(MEDIAN((IF(DATOS_[[Sexo]:[Sexo]]=$B68,IF(DATOS_[[AGRUP. CLAS. PROF.]:[AGRUP. CLAS. PROF.]]=$B66,IF(DATOS_[[Check Periodo Ref.]:[Check Periodo Ref.]]="Dentro",IF(DATOS_[[Check Equiparado]:[Check Equiparado]]="Sí",IF(DATOS!AI$5="Sí",(1/DATOS_[[% anualiz]:[% anualiz]]),1)*IF(DATOS!AI$4="Sí",1/DATOS_[[% normaliz]:[% normaliz]],1)*(DATOS_[Conc.Sal.05])))))))),
0)</f>
        <v>0</v>
      </c>
      <c r="O68" s="119">
        <f t="array" ref="O68">IFERROR(
(MEDIAN((IF(DATOS_[[Sexo]:[Sexo]]=$B68,IF(DATOS_[[AGRUP. CLAS. PROF.]:[AGRUP. CLAS. PROF.]]=$B66,IF(DATOS_[[Check Periodo Ref.]:[Check Periodo Ref.]]="Dentro",IF(DATOS_[[Check Equiparado]:[Check Equiparado]]="Sí",IF(DATOS!AJ$5="Sí",(1/DATOS_[[% anualiz]:[% anualiz]]),1)*IF(DATOS!AJ$4="Sí",1/DATOS_[[% normaliz]:[% normaliz]],1)*(DATOS_[Conc.Sal.06])))))))),
0)</f>
        <v>0</v>
      </c>
      <c r="P68" s="119">
        <f t="array" ref="P68">IFERROR(
(MEDIAN((IF(DATOS_[[Sexo]:[Sexo]]=$B68,IF(DATOS_[[AGRUP. CLAS. PROF.]:[AGRUP. CLAS. PROF.]]=$B66,IF(DATOS_[[Check Periodo Ref.]:[Check Periodo Ref.]]="Dentro",IF(DATOS_[[Check Equiparado]:[Check Equiparado]]="Sí",IF(DATOS!AK$5="Sí",(1/DATOS_[[% anualiz]:[% anualiz]]),1)*IF(DATOS!AK$4="Sí",1/DATOS_[[% normaliz]:[% normaliz]],1)*(DATOS_[Conc.Sal.07])))))))),
0)</f>
        <v>0</v>
      </c>
      <c r="Q68" s="119">
        <f t="array" ref="Q68">IFERROR(
(MEDIAN((IF(DATOS_[[Sexo]:[Sexo]]=$B68,IF(DATOS_[[AGRUP. CLAS. PROF.]:[AGRUP. CLAS. PROF.]]=$B66,IF(DATOS_[[Check Periodo Ref.]:[Check Periodo Ref.]]="Dentro",IF(DATOS_[[Check Equiparado]:[Check Equiparado]]="Sí",IF(DATOS!AL$5="Sí",(1/DATOS_[[% anualiz]:[% anualiz]]),1)*IF(DATOS!AL$4="Sí",1/DATOS_[[% normaliz]:[% normaliz]],1)*(DATOS_[Conc.Sal.08])))))))),
0)</f>
        <v>0</v>
      </c>
      <c r="R68" s="119">
        <f t="array" ref="R68">IFERROR(
(MEDIAN((IF(DATOS_[[Sexo]:[Sexo]]=$B68,IF(DATOS_[[AGRUP. CLAS. PROF.]:[AGRUP. CLAS. PROF.]]=$B66,IF(DATOS_[[Check Periodo Ref.]:[Check Periodo Ref.]]="Dentro",IF(DATOS_[[Check Equiparado]:[Check Equiparado]]="Sí",IF(DATOS!AM$5="Sí",(1/DATOS_[[% anualiz]:[% anualiz]]),1)*IF(DATOS!AM$4="Sí",1/DATOS_[[% normaliz]:[% normaliz]],1)*(DATOS_[Conc.Sal.09])))))))),
0)</f>
        <v>0</v>
      </c>
      <c r="S68" s="119">
        <f t="array" ref="S68">IFERROR(
(MEDIAN((IF(DATOS_[[Sexo]:[Sexo]]=$B68,IF(DATOS_[[AGRUP. CLAS. PROF.]:[AGRUP. CLAS. PROF.]]=$B66,IF(DATOS_[[Check Periodo Ref.]:[Check Periodo Ref.]]="Dentro",IF(DATOS_[[Check Equiparado]:[Check Equiparado]]="Sí",IF(DATOS!AN$5="Sí",(1/DATOS_[[% anualiz]:[% anualiz]]),1)*IF(DATOS!AN$4="Sí",1/DATOS_[[% normaliz]:[% normaliz]],1)*(DATOS_[Conc.Sal.10])))))))),
0)</f>
        <v>0</v>
      </c>
      <c r="T68" s="119">
        <f t="array" ref="T68">IFERROR(
(MEDIAN((IF(DATOS_[[Sexo]:[Sexo]]=$B68,IF(DATOS_[[AGRUP. CLAS. PROF.]:[AGRUP. CLAS. PROF.]]=$B66,IF(DATOS_[[Check Periodo Ref.]:[Check Periodo Ref.]]="Dentro",IF(DATOS_[[Check Equiparado]:[Check Equiparado]]="Sí",IF(DATOS!AO$5="Sí",(1/DATOS_[[% anualiz]:[% anualiz]]),1)*IF(DATOS!AO$4="Sí",1/DATOS_[[% normaliz]:[% normaliz]],1)*(DATOS_[Conc.Sal.11])))))))),
0)</f>
        <v>0</v>
      </c>
      <c r="U68" s="119">
        <f t="array" ref="U68">IFERROR(
(MEDIAN((IF(DATOS_[[Sexo]:[Sexo]]=$B68,IF(DATOS_[[AGRUP. CLAS. PROF.]:[AGRUP. CLAS. PROF.]]=$B66,IF(DATOS_[[Check Periodo Ref.]:[Check Periodo Ref.]]="Dentro",IF(DATOS_[[Check Equiparado]:[Check Equiparado]]="Sí",IF(DATOS!AP$5="Sí",(1/DATOS_[[% anualiz]:[% anualiz]]),1)*IF(DATOS!AP$4="Sí",1/DATOS_[[% normaliz]:[% normaliz]],1)*(DATOS_[Conc.Sal.12])))))))),
0)</f>
        <v>0</v>
      </c>
      <c r="V68" s="119">
        <f t="array" ref="V68">IFERROR(
(MEDIAN((IF(DATOS_[[Sexo]:[Sexo]]=$B68,IF(DATOS_[[AGRUP. CLAS. PROF.]:[AGRUP. CLAS. PROF.]]=$B66,IF(DATOS_[[Check Periodo Ref.]:[Check Periodo Ref.]]="Dentro",IF(DATOS_[[Check Equiparado]:[Check Equiparado]]="Sí",IF(DATOS!AQ$5="Sí",(1/DATOS_[[% anualiz]:[% anualiz]]),1)*IF(DATOS!AQ$4="Sí",1/DATOS_[[% normaliz]:[% normaliz]],1)*(DATOS_[Conc.Sal.13])))))))),
0)</f>
        <v>0</v>
      </c>
      <c r="W68" s="119">
        <f t="array" ref="W68">IFERROR(
(MEDIAN((IF(DATOS_[[Sexo]:[Sexo]]=$B68,IF(DATOS_[[AGRUP. CLAS. PROF.]:[AGRUP. CLAS. PROF.]]=$B66,IF(DATOS_[[Check Periodo Ref.]:[Check Periodo Ref.]]="Dentro",IF(DATOS_[[Check Equiparado]:[Check Equiparado]]="Sí",IF(DATOS!AR$5="Sí",(1/DATOS_[[% anualiz]:[% anualiz]]),1)*IF(DATOS!AR$4="Sí",1/DATOS_[[% normaliz]:[% normaliz]],1)*(DATOS_[Conc.Sal.14])))))))),
0)</f>
        <v>0</v>
      </c>
      <c r="X68" s="119">
        <f t="array" ref="X68">IFERROR(
(MEDIAN((IF(DATOS_[[Sexo]:[Sexo]]=$B68,IF(DATOS_[[AGRUP. CLAS. PROF.]:[AGRUP. CLAS. PROF.]]=$B66,IF(DATOS_[[Check Periodo Ref.]:[Check Periodo Ref.]]="Dentro",IF(DATOS_[[Check Equiparado]:[Check Equiparado]]="Sí",IF(DATOS!AS$5="Sí",(1/DATOS_[[% anualiz]:[% anualiz]]),1)*IF(DATOS!AS$4="Sí",1/DATOS_[[% normaliz]:[% normaliz]],1)*(DATOS_[Conc.Sal.15])))))))),
0)</f>
        <v>0</v>
      </c>
      <c r="Y68" s="119">
        <f t="array" ref="Y68">IFERROR(
(MEDIAN((IF(DATOS_[[Sexo]:[Sexo]]=$B68,IF(DATOS_[[AGRUP. CLAS. PROF.]:[AGRUP. CLAS. PROF.]]=$B66,IF(DATOS_[[Check Periodo Ref.]:[Check Periodo Ref.]]="Dentro",IF(DATOS_[[Check Equiparado]:[Check Equiparado]]="Sí",IF(DATOS!AT$5="Sí",(1/DATOS_[[% anualiz]:[% anualiz]]),1)*IF(DATOS!AT$4="Sí",1/DATOS_[[% normaliz]:[% normaliz]],1)*(DATOS_[Conc.Sal.16])))))))),
0)</f>
        <v>0</v>
      </c>
      <c r="Z68" s="119">
        <f t="array" ref="Z68">IFERROR(
(MEDIAN((IF(DATOS_[[Sexo]:[Sexo]]=$B68,IF(DATOS_[[AGRUP. CLAS. PROF.]:[AGRUP. CLAS. PROF.]]=$B66,IF(DATOS_[[Check Periodo Ref.]:[Check Periodo Ref.]]="Dentro",IF(DATOS_[[Check Equiparado]:[Check Equiparado]]="Sí",IF(DATOS!AU$5="Sí",(1/DATOS_[[% anualiz]:[% anualiz]]),1)*IF(DATOS!AU$4="Sí",1/DATOS_[[% normaliz]:[% normaliz]],1)*(DATOS_[Conc.Sal.17])))))))),
0)</f>
        <v>0</v>
      </c>
      <c r="AA68" s="119">
        <f t="array" ref="AA68">IFERROR(
(MEDIAN((IF(DATOS_[[Sexo]:[Sexo]]=$B68,IF(DATOS_[[AGRUP. CLAS. PROF.]:[AGRUP. CLAS. PROF.]]=$B66,IF(DATOS_[[Check Periodo Ref.]:[Check Periodo Ref.]]="Dentro",IF(DATOS_[[Check Equiparado]:[Check Equiparado]]="Sí",IF(DATOS!AV$5="Sí",(1/DATOS_[[% anualiz]:[% anualiz]]),1)*IF(DATOS!AV$4="Sí",1/DATOS_[[% normaliz]:[% normaliz]],1)*(DATOS_[Conc.Sal.18])))))))),
0)</f>
        <v>0</v>
      </c>
      <c r="AB68" s="119">
        <f t="array" ref="AB68">IFERROR(
(MEDIAN((IF(DATOS_[[Sexo]:[Sexo]]=$B68,IF(DATOS_[[AGRUP. CLAS. PROF.]:[AGRUP. CLAS. PROF.]]=$B66,IF(DATOS_[[Check Periodo Ref.]:[Check Periodo Ref.]]="Dentro",IF(DATOS_[[Check Equiparado]:[Check Equiparado]]="Sí",IF(DATOS!AW$5="Sí",(1/DATOS_[[% anualiz]:[% anualiz]]),1)*IF(DATOS!AW$4="Sí",1/DATOS_[[% normaliz]:[% normaliz]],1)*(DATOS_[Conc.Sal.19])))))))),
0)</f>
        <v>0</v>
      </c>
      <c r="AC68" s="119">
        <f t="array" ref="AC68">IFERROR(
(MEDIAN((IF(DATOS_[[Sexo]:[Sexo]]=$B68,IF(DATOS_[[AGRUP. CLAS. PROF.]:[AGRUP. CLAS. PROF.]]=$B66,IF(DATOS_[[Check Periodo Ref.]:[Check Periodo Ref.]]="Dentro",IF(DATOS_[[Check Equiparado]:[Check Equiparado]]="Sí",IF(DATOS!AX$5="Sí",(1/DATOS_[[% anualiz]:[% anualiz]]),1)*IF(DATOS!AX$4="Sí",1/DATOS_[[% normaliz]:[% normaliz]],1)*(DATOS_[Conc.Sal.20])))))))),
0)</f>
        <v>0</v>
      </c>
      <c r="AD68" s="119">
        <f t="array" ref="AD68">IFERROR(
(MEDIAN((IF(DATOS_[[Sexo]:[Sexo]]=$B68,IF(DATOS_[[AGRUP. CLAS. PROF.]:[AGRUP. CLAS. PROF.]]=$B66,IF(DATOS_[[Check Periodo Ref.]:[Check Periodo Ref.]]="Dentro",IF(DATOS_[[Check Equiparado]:[Check Equiparado]]="Sí",IF(DATOS!AY$5="Sí",(1/DATOS_[[% anualiz]:[% anualiz]]),1)*IF(DATOS!AY$4="Sí",1/DATOS_[[% normaliz]:[% normaliz]],1)*(DATOS_[Conc.Sal.21])))))))),
0)</f>
        <v>0</v>
      </c>
      <c r="AE68" s="119">
        <f t="array" ref="AE68">IFERROR(
(MEDIAN((IF(DATOS_[[Sexo]:[Sexo]]=$B68,IF(DATOS_[[AGRUP. CLAS. PROF.]:[AGRUP. CLAS. PROF.]]=$B66,IF(DATOS_[[Check Periodo Ref.]:[Check Periodo Ref.]]="Dentro",IF(DATOS_[[Check Equiparado]:[Check Equiparado]]="Sí",IF(DATOS!AZ$5="Sí",(1/DATOS_[[% anualiz]:[% anualiz]]),1)*IF(DATOS!AZ$4="Sí",1/DATOS_[[% normaliz]:[% normaliz]],1)*(DATOS_[Conc.Sal.22])))))))),
0)</f>
        <v>0</v>
      </c>
      <c r="AF68" s="119">
        <f t="array" ref="AF68">IFERROR(
(MEDIAN((IF(DATOS_[[Sexo]:[Sexo]]=$B68,IF(DATOS_[[AGRUP. CLAS. PROF.]:[AGRUP. CLAS. PROF.]]=$B66,IF(DATOS_[[Check Periodo Ref.]:[Check Periodo Ref.]]="Dentro",IF(DATOS_[[Check Equiparado]:[Check Equiparado]]="Sí",IF(DATOS!BA$5="Sí",(1/DATOS_[[% anualiz]:[% anualiz]]),1)*IF(DATOS!BA$4="Sí",1/DATOS_[[% normaliz]:[% normaliz]],1)*(DATOS_[Conc.Sal.23])))))))),
0)</f>
        <v>0</v>
      </c>
      <c r="AG68" s="119">
        <f t="array" ref="AG68">IFERROR(
(MEDIAN((IF(DATOS_[[Sexo]:[Sexo]]=$B68,IF(DATOS_[[AGRUP. CLAS. PROF.]:[AGRUP. CLAS. PROF.]]=$B66,IF(DATOS_[[Check Periodo Ref.]:[Check Periodo Ref.]]="Dentro",IF(DATOS_[[Check Equiparado]:[Check Equiparado]]="Sí",IF(DATOS!BB$5="Sí",(1/DATOS_[[% anualiz]:[% anualiz]]),1)*IF(DATOS!BB$4="Sí",1/DATOS_[[% normaliz]:[% normaliz]],1)*(DATOS_[Conc.Sal.24])))))))),
0)</f>
        <v>0</v>
      </c>
      <c r="AH68" s="119">
        <f t="array" ref="AH68">IFERROR(
(MEDIAN((IF(DATOS_[[Sexo]:[Sexo]]=$B68,IF(DATOS_[[AGRUP. CLAS. PROF.]:[AGRUP. CLAS. PROF.]]=$B66,IF(DATOS_[[Check Periodo Ref.]:[Check Periodo Ref.]]="Dentro",IF(DATOS_[[Check Equiparado]:[Check Equiparado]]="Sí",IF(DATOS!BC$5="Sí",(1/DATOS_[[% anualiz]:[% anualiz]]),1)*IF(DATOS!BC$4="Sí",1/DATOS_[[% normaliz]:[% normaliz]],1)*(DATOS_[Conc.Sal.25])))))))),
0)</f>
        <v>0</v>
      </c>
      <c r="AI68" s="119">
        <f t="array" ref="AI68">IFERROR(
(MEDIAN((IF(DATOS_[[Sexo]:[Sexo]]=$B68,IF(DATOS_[[AGRUP. CLAS. PROF.]:[AGRUP. CLAS. PROF.]]=$B66,IF(DATOS_[[Check Periodo Ref.]:[Check Periodo Ref.]]="Dentro",IF(DATOS_[[Check Equiparado]:[Check Equiparado]]="Sí",IF(DATOS!BD$5="Sí",(1/DATOS_[[% anualiz]:[% anualiz]]),1)*IF(DATOS!BD$4="Sí",1/DATOS_[[% normaliz]:[% normaliz]],1)*(DATOS_[Conc.Sal.26])))))))),
0)</f>
        <v>0</v>
      </c>
      <c r="AJ68" s="119">
        <f t="array" ref="AJ68">IFERROR(
(MEDIAN((IF(DATOS_[[Sexo]:[Sexo]]=$B68,IF(DATOS_[[AGRUP. CLAS. PROF.]:[AGRUP. CLAS. PROF.]]=$B66,IF(DATOS_[[Check Periodo Ref.]:[Check Periodo Ref.]]="Dentro",IF(DATOS_[[Check Equiparado]:[Check Equiparado]]="Sí",IF(DATOS!BE$5="Sí",(1/DATOS_[[% anualiz]:[% anualiz]]),1)*IF(DATOS!BE$4="Sí",1/DATOS_[[% normaliz]:[% normaliz]],1)*(DATOS_[Conc.Sal.27])))))))),
0)</f>
        <v>0</v>
      </c>
      <c r="AK68" s="119">
        <f t="array" ref="AK68">IFERROR(
(MEDIAN((IF(DATOS_[[Sexo]:[Sexo]]=$B68,IF(DATOS_[[AGRUP. CLAS. PROF.]:[AGRUP. CLAS. PROF.]]=$B66,IF(DATOS_[[Check Periodo Ref.]:[Check Periodo Ref.]]="Dentro",IF(DATOS_[[Check Equiparado]:[Check Equiparado]]="Sí",IF(DATOS!BF$5="Sí",(1/DATOS_[[% anualiz]:[% anualiz]]),1)*IF(DATOS!BF$4="Sí",1/DATOS_[[% normaliz]:[% normaliz]],1)*(DATOS_[Conc.Sal.28])))))))),
0)</f>
        <v>0</v>
      </c>
      <c r="AL68" s="119">
        <f t="array" ref="AL68">IFERROR(
(MEDIAN((IF(DATOS_[[Sexo]:[Sexo]]=$B68,IF(DATOS_[[AGRUP. CLAS. PROF.]:[AGRUP. CLAS. PROF.]]=$B66,IF(DATOS_[[Check Periodo Ref.]:[Check Periodo Ref.]]="Dentro",IF(DATOS_[[Check Equiparado]:[Check Equiparado]]="Sí",IF(DATOS!BG$5="Sí",(1/DATOS_[[% anualiz]:[% anualiz]]),1)*IF(DATOS!BG$4="Sí",1/DATOS_[[% normaliz]:[% normaliz]],1)*(DATOS_[Conc.Sal.29])))))))),
0)</f>
        <v>0</v>
      </c>
      <c r="AM68" s="119">
        <f t="array" ref="AM68">IFERROR(
(MEDIAN((IF(DATOS_[[Sexo]:[Sexo]]=$B68,IF(DATOS_[[AGRUP. CLAS. PROF.]:[AGRUP. CLAS. PROF.]]=$B66,IF(DATOS_[[Check Periodo Ref.]:[Check Periodo Ref.]]="Dentro",IF(DATOS_[[Check Equiparado]:[Check Equiparado]]="Sí",IF(DATOS!BH$5="Sí",(1/DATOS_[[% anualiz]:[% anualiz]]),1)*IF(DATOS!BH$4="Sí",1/DATOS_[[% normaliz]:[% normaliz]],1)*(DATOS_[Conc.Sal.30])))))))),
0)</f>
        <v>0</v>
      </c>
      <c r="AN68" s="120">
        <f t="array" ref="AN68">IFERROR(
MEDIAN(IF(DATOS_[Sexo]=$B68,IF(DATOS_[[AGRUP. CLAS. PROF.]:[AGRUP. CLAS. PROF.]]=$B66,IF(DATOS_[Check Equiparado]="Sí",IF(DATOS_[Check Periodo Ref.]="Dentro",DATOS_[Tot COMPL.SAL Eq],FALSE))))),
0)</f>
        <v>0</v>
      </c>
      <c r="AO68" s="121">
        <f t="array" ref="AO68">IFERROR(
MEDIAN(IF(DATOS_[Sexo]=$B68,IF(DATOS_[[AGRUP. CLAS. PROF.]:[AGRUP. CLAS. PROF.]]=$B66,IF(DATOS_[Check Equiparado]="Sí",IF(DATOS_[Check Periodo Ref.]="Dentro",DATOS_[TOTAL SALARIO Eq],FALSE))))),
0)</f>
        <v>0</v>
      </c>
      <c r="AP68" s="122">
        <f t="array" ref="AP68">IFERROR(
(MEDIAN((IF(DATOS_[[Sexo]:[Sexo]]=$B68,IF(DATOS_[[AGRUP. CLAS. PROF.]:[AGRUP. CLAS. PROF.]]=$B66,IF(DATOS_[[Check Periodo Ref.]:[Check Periodo Ref.]]="Dentro",IF(DATOS_[[Check Equiparado]:[Check Equiparado]]="Sí",IF(DATOS!BI$5="Sí",(1/DATOS_[[% anualiz]:[% anualiz]]),1)*IF(DATOS!BI$4="Sí",1/DATOS_[[% normaliz]:[% normaliz]],1)*(DATOS_[C.Extra.01])))))))),
0)</f>
        <v>0</v>
      </c>
      <c r="AQ68" s="122">
        <f t="array" ref="AQ68">IFERROR(
(MEDIAN((IF(DATOS_[[Sexo]:[Sexo]]=$B68,IF(DATOS_[[AGRUP. CLAS. PROF.]:[AGRUP. CLAS. PROF.]]=$B66,IF(DATOS_[[Check Periodo Ref.]:[Check Periodo Ref.]]="Dentro",IF(DATOS_[[Check Equiparado]:[Check Equiparado]]="Sí",IF(DATOS!BJ$5="Sí",(1/DATOS_[[% anualiz]:[% anualiz]]),1)*IF(DATOS!BJ$4="Sí",1/DATOS_[[% normaliz]:[% normaliz]],1)*(DATOS_[C.Extra.02])))))))),
0)</f>
        <v>0</v>
      </c>
      <c r="AR68" s="122">
        <f t="array" ref="AR68">IFERROR(
(MEDIAN((IF(DATOS_[[Sexo]:[Sexo]]=$B68,IF(DATOS_[[AGRUP. CLAS. PROF.]:[AGRUP. CLAS. PROF.]]=$B66,IF(DATOS_[[Check Periodo Ref.]:[Check Periodo Ref.]]="Dentro",IF(DATOS_[[Check Equiparado]:[Check Equiparado]]="Sí",IF(DATOS!BK$5="Sí",(1/DATOS_[[% anualiz]:[% anualiz]]),1)*IF(DATOS!BK$4="Sí",1/DATOS_[[% normaliz]:[% normaliz]],1)*(DATOS_[C.Extra.03])))))))),
0)</f>
        <v>0</v>
      </c>
      <c r="AS68" s="122">
        <f t="array" ref="AS68">IFERROR(
(MEDIAN((IF(DATOS_[[Sexo]:[Sexo]]=$B68,IF(DATOS_[[AGRUP. CLAS. PROF.]:[AGRUP. CLAS. PROF.]]=$B66,IF(DATOS_[[Check Periodo Ref.]:[Check Periodo Ref.]]="Dentro",IF(DATOS_[[Check Equiparado]:[Check Equiparado]]="Sí",IF(DATOS!BL$5="Sí",(1/DATOS_[[% anualiz]:[% anualiz]]),1)*IF(DATOS!BL$4="Sí",1/DATOS_[[% normaliz]:[% normaliz]],1)*(DATOS_[C.Extra.04])))))))),
0)</f>
        <v>0</v>
      </c>
      <c r="AT68" s="122">
        <f t="array" ref="AT68">IFERROR(
(MEDIAN((IF(DATOS_[[Sexo]:[Sexo]]=$B68,IF(DATOS_[[AGRUP. CLAS. PROF.]:[AGRUP. CLAS. PROF.]]=$B66,IF(DATOS_[[Check Periodo Ref.]:[Check Periodo Ref.]]="Dentro",IF(DATOS_[[Check Equiparado]:[Check Equiparado]]="Sí",IF(DATOS!BM$5="Sí",(1/DATOS_[[% anualiz]:[% anualiz]]),1)*IF(DATOS!BM$4="Sí",1/DATOS_[[% normaliz]:[% normaliz]],1)*(DATOS_[C.Extra.05])))))))),
0)</f>
        <v>0</v>
      </c>
      <c r="AU68" s="123">
        <f t="array" ref="AU68">IFERROR(
MEDIAN(IF(DATOS_[Sexo]=$B68,IF(DATOS_[[AGRUP. CLAS. PROF.]:[AGRUP. CLAS. PROF.]]=$B66,IF(DATOS_[Check Equiparado]="Sí",IF(DATOS_[Check Periodo Ref.]="Dentro",DATOS_[Tot Extrasalarial Eq],FALSE))))),
0)</f>
        <v>0</v>
      </c>
      <c r="AV68" s="124">
        <f t="array" ref="AV68">IFERROR(
MEDIAN(IF(DATOS_[Sexo]=$B68,IF(DATOS_[[AGRUP. CLAS. PROF.]:[AGRUP. CLAS. PROF.]]=$B66,IF(DATOS_[Check Equiparado]="Sí",IF(DATOS_[Check Periodo Ref.]="Dentro",DATOS_[TOTAL Retrib Eq],FALSE))))),
0)</f>
        <v>0</v>
      </c>
    </row>
    <row r="69" spans="1:48" ht="17.25" thickBot="1" x14ac:dyDescent="0.35">
      <c r="A69" s="48" t="str">
        <f t="shared" ref="A69" si="75">+A70</f>
        <v>[ocultar]</v>
      </c>
      <c r="B69" s="98" t="s">
        <v>235</v>
      </c>
      <c r="C69" s="117"/>
      <c r="D69" s="47"/>
      <c r="E69" s="47"/>
      <c r="F69" s="47"/>
      <c r="G69" s="47"/>
      <c r="H69" s="47"/>
      <c r="I69" s="127" t="str">
        <f t="shared" ref="I69:AV69" si="76">IFERROR((I70-I71)/I70,"")</f>
        <v/>
      </c>
      <c r="J69" s="131" t="str">
        <f t="shared" si="76"/>
        <v/>
      </c>
      <c r="K69" s="131" t="str">
        <f t="shared" si="76"/>
        <v/>
      </c>
      <c r="L69" s="131" t="str">
        <f t="shared" si="76"/>
        <v/>
      </c>
      <c r="M69" s="131" t="str">
        <f t="shared" si="76"/>
        <v/>
      </c>
      <c r="N69" s="131" t="str">
        <f t="shared" si="76"/>
        <v/>
      </c>
      <c r="O69" s="131" t="str">
        <f t="shared" si="76"/>
        <v/>
      </c>
      <c r="P69" s="131" t="str">
        <f t="shared" si="76"/>
        <v/>
      </c>
      <c r="Q69" s="131" t="str">
        <f t="shared" si="76"/>
        <v/>
      </c>
      <c r="R69" s="131" t="str">
        <f t="shared" si="76"/>
        <v/>
      </c>
      <c r="S69" s="131" t="str">
        <f t="shared" si="76"/>
        <v/>
      </c>
      <c r="T69" s="131" t="str">
        <f t="shared" si="76"/>
        <v/>
      </c>
      <c r="U69" s="131" t="str">
        <f t="shared" si="76"/>
        <v/>
      </c>
      <c r="V69" s="131" t="str">
        <f t="shared" si="76"/>
        <v/>
      </c>
      <c r="W69" s="131" t="str">
        <f t="shared" si="76"/>
        <v/>
      </c>
      <c r="X69" s="131" t="str">
        <f t="shared" si="76"/>
        <v/>
      </c>
      <c r="Y69" s="131" t="str">
        <f t="shared" si="76"/>
        <v/>
      </c>
      <c r="Z69" s="130" t="str">
        <f t="shared" si="76"/>
        <v/>
      </c>
      <c r="AA69" s="130" t="str">
        <f t="shared" si="76"/>
        <v/>
      </c>
      <c r="AB69" s="130" t="str">
        <f t="shared" si="76"/>
        <v/>
      </c>
      <c r="AC69" s="130" t="str">
        <f t="shared" si="76"/>
        <v/>
      </c>
      <c r="AD69" s="130" t="str">
        <f t="shared" si="76"/>
        <v/>
      </c>
      <c r="AE69" s="130" t="str">
        <f t="shared" si="76"/>
        <v/>
      </c>
      <c r="AF69" s="130" t="str">
        <f t="shared" si="76"/>
        <v/>
      </c>
      <c r="AG69" s="130" t="str">
        <f t="shared" si="76"/>
        <v/>
      </c>
      <c r="AH69" s="130" t="str">
        <f t="shared" si="76"/>
        <v/>
      </c>
      <c r="AI69" s="130" t="str">
        <f t="shared" si="76"/>
        <v/>
      </c>
      <c r="AJ69" s="130" t="str">
        <f t="shared" si="76"/>
        <v/>
      </c>
      <c r="AK69" s="130" t="str">
        <f t="shared" si="76"/>
        <v/>
      </c>
      <c r="AL69" s="130" t="str">
        <f t="shared" si="76"/>
        <v/>
      </c>
      <c r="AM69" s="130" t="str">
        <f t="shared" si="76"/>
        <v/>
      </c>
      <c r="AN69" s="132" t="str">
        <f t="shared" si="76"/>
        <v/>
      </c>
      <c r="AO69" s="136" t="str">
        <f t="shared" si="76"/>
        <v/>
      </c>
      <c r="AP69" s="133" t="str">
        <f t="shared" si="76"/>
        <v/>
      </c>
      <c r="AQ69" s="133" t="str">
        <f t="shared" si="76"/>
        <v/>
      </c>
      <c r="AR69" s="133" t="str">
        <f t="shared" si="76"/>
        <v/>
      </c>
      <c r="AS69" s="133" t="str">
        <f t="shared" si="76"/>
        <v/>
      </c>
      <c r="AT69" s="133" t="str">
        <f t="shared" si="76"/>
        <v/>
      </c>
      <c r="AU69" s="134" t="str">
        <f t="shared" si="76"/>
        <v/>
      </c>
      <c r="AV69" s="135" t="str">
        <f t="shared" si="76"/>
        <v/>
      </c>
    </row>
    <row r="70" spans="1:48" x14ac:dyDescent="0.3">
      <c r="A70" s="48" t="str">
        <f t="shared" ref="A70" si="77">+IF(C70+C71=0,"[ocultar]","")</f>
        <v>[ocultar]</v>
      </c>
      <c r="B70" s="94" t="s">
        <v>162</v>
      </c>
      <c r="C70" s="40">
        <f t="array" ref="C70">SUM(IF($B70=DATOS_[Sexo],
IF($B69=DATOS_[AGRUP. CLAS. PROF.],
IF("Dentro"=DATOS_[Check Periodo Ref.],
1/(COUNTIFS(DATOS_[Sexo],$B70,DATOS_[AGRUP. CLAS. PROF.],$B69,DATOS_[Check Periodo Ref.],"Dentro",DATOS_[id],DATOS_[id]))))))</f>
        <v>0</v>
      </c>
      <c r="D70" s="41">
        <f>COUNTIFS(DATOS_[AGRUP. CLAS. PROF.],$B69,DATOS_[Sexo],$B70,DATOS_[Check Periodo Ref.],"Dentro")</f>
        <v>0</v>
      </c>
      <c r="E70" s="41">
        <f>COUNTIFS(DATOS_[AGRUP. CLAS. PROF.],$B69,DATOS_[Sexo],$B70,DATOS_[Check Periodo Ref.],"Dentro",DATOS_[Check Nº SC Norm],"Sí")</f>
        <v>0</v>
      </c>
      <c r="F70" s="41">
        <f>COUNTIFS(DATOS_[AGRUP. CLAS. PROF.],$B69,DATOS_[Sexo],$B70,DATOS_[Check Periodo Ref.],"Dentro",DATOS_[Check Nº SC Anualiz],"Sí")</f>
        <v>0</v>
      </c>
      <c r="G70" s="41">
        <f>COUNTIFS(DATOS_[AGRUP. CLAS. PROF.],$B69,DATOS_[Sexo],$B70,DATOS_[Check Periodo Ref.],"Dentro",DATOS_[Check Nº SC Norm y Anualiz],"Sí")</f>
        <v>0</v>
      </c>
      <c r="H70" s="41">
        <f>COUNTIFS(DATOS_[AGRUP. CLAS. PROF.],$B69,DATOS_[Sexo],$B70,DATOS_[Check Periodo Ref.],"Dentro",DATOS_[Check Equiparación],"Sí")</f>
        <v>0</v>
      </c>
      <c r="I70" s="118">
        <f t="array" ref="I70">IFERROR(
MEDIAN(IF(DATOS_[Sexo]=$B70,IF(DATOS_[[AGRUP. CLAS. PROF.]:[AGRUP. CLAS. PROF.]]=$B69,IF(DATOS_[Check Equiparado]="Sí",IF(DATOS_[Check Periodo Ref.]="Dentro",DATOS_[SALARIO BASE Eq],FALSE))))),
0)</f>
        <v>0</v>
      </c>
      <c r="J70" s="119">
        <f t="array" ref="J70">IFERROR(
(MEDIAN((IF(DATOS_[[Sexo]:[Sexo]]=$B70,IF(DATOS_[[AGRUP. CLAS. PROF.]:[AGRUP. CLAS. PROF.]]=$B69,IF(DATOS_[[Check Periodo Ref.]:[Check Periodo Ref.]]="Dentro",IF(DATOS_[[Check Equiparado]:[Check Equiparado]]="Sí",IF(DATOS!AE$5="Sí",(1/DATOS_[[% anualiz]:[% anualiz]]),1)*IF(DATOS!AE$4="Sí",1/DATOS_[[% normaliz]:[% normaliz]],1)*(DATOS_[Conc.Sal.01])))))))),
0)</f>
        <v>0</v>
      </c>
      <c r="K70" s="119">
        <f t="array" ref="K70">IFERROR(
(MEDIAN((IF(DATOS_[[Sexo]:[Sexo]]=$B70,IF(DATOS_[[AGRUP. CLAS. PROF.]:[AGRUP. CLAS. PROF.]]=$B69,IF(DATOS_[[Check Periodo Ref.]:[Check Periodo Ref.]]="Dentro",IF(DATOS_[[Check Equiparado]:[Check Equiparado]]="Sí",IF(DATOS!AF$5="Sí",(1/DATOS_[[% anualiz]:[% anualiz]]),1)*IF(DATOS!AF$4="Sí",1/DATOS_[[% normaliz]:[% normaliz]],1)*(DATOS_[Conc.Sal.02])))))))),
0)</f>
        <v>0</v>
      </c>
      <c r="L70" s="119">
        <f t="array" ref="L70">IFERROR(
(MEDIAN((IF(DATOS_[[Sexo]:[Sexo]]=$B70,IF(DATOS_[[AGRUP. CLAS. PROF.]:[AGRUP. CLAS. PROF.]]=$B69,IF(DATOS_[[Check Periodo Ref.]:[Check Periodo Ref.]]="Dentro",IF(DATOS_[[Check Equiparado]:[Check Equiparado]]="Sí",IF(DATOS!AG$5="Sí",(1/DATOS_[[% anualiz]:[% anualiz]]),1)*IF(DATOS!AG$4="Sí",1/DATOS_[[% normaliz]:[% normaliz]],1)*(DATOS_[Conc.Sal.03])))))))),
0)</f>
        <v>0</v>
      </c>
      <c r="M70" s="119">
        <f t="array" ref="M70">IFERROR(
(MEDIAN((IF(DATOS_[[Sexo]:[Sexo]]=$B70,IF(DATOS_[[AGRUP. CLAS. PROF.]:[AGRUP. CLAS. PROF.]]=$B69,IF(DATOS_[[Check Periodo Ref.]:[Check Periodo Ref.]]="Dentro",IF(DATOS_[[Check Equiparado]:[Check Equiparado]]="Sí",IF(DATOS!AH$5="Sí",(1/DATOS_[[% anualiz]:[% anualiz]]),1)*IF(DATOS!AH$4="Sí",1/DATOS_[[% normaliz]:[% normaliz]],1)*(DATOS_[Conc.Sal.04])))))))),
0)</f>
        <v>0</v>
      </c>
      <c r="N70" s="119">
        <f t="array" ref="N70">IFERROR(
(MEDIAN((IF(DATOS_[[Sexo]:[Sexo]]=$B70,IF(DATOS_[[AGRUP. CLAS. PROF.]:[AGRUP. CLAS. PROF.]]=$B69,IF(DATOS_[[Check Periodo Ref.]:[Check Periodo Ref.]]="Dentro",IF(DATOS_[[Check Equiparado]:[Check Equiparado]]="Sí",IF(DATOS!AI$5="Sí",(1/DATOS_[[% anualiz]:[% anualiz]]),1)*IF(DATOS!AI$4="Sí",1/DATOS_[[% normaliz]:[% normaliz]],1)*(DATOS_[Conc.Sal.05])))))))),
0)</f>
        <v>0</v>
      </c>
      <c r="O70" s="119">
        <f t="array" ref="O70">IFERROR(
(MEDIAN((IF(DATOS_[[Sexo]:[Sexo]]=$B70,IF(DATOS_[[AGRUP. CLAS. PROF.]:[AGRUP. CLAS. PROF.]]=$B69,IF(DATOS_[[Check Periodo Ref.]:[Check Periodo Ref.]]="Dentro",IF(DATOS_[[Check Equiparado]:[Check Equiparado]]="Sí",IF(DATOS!AJ$5="Sí",(1/DATOS_[[% anualiz]:[% anualiz]]),1)*IF(DATOS!AJ$4="Sí",1/DATOS_[[% normaliz]:[% normaliz]],1)*(DATOS_[Conc.Sal.06])))))))),
0)</f>
        <v>0</v>
      </c>
      <c r="P70" s="119">
        <f t="array" ref="P70">IFERROR(
(MEDIAN((IF(DATOS_[[Sexo]:[Sexo]]=$B70,IF(DATOS_[[AGRUP. CLAS. PROF.]:[AGRUP. CLAS. PROF.]]=$B69,IF(DATOS_[[Check Periodo Ref.]:[Check Periodo Ref.]]="Dentro",IF(DATOS_[[Check Equiparado]:[Check Equiparado]]="Sí",IF(DATOS!AK$5="Sí",(1/DATOS_[[% anualiz]:[% anualiz]]),1)*IF(DATOS!AK$4="Sí",1/DATOS_[[% normaliz]:[% normaliz]],1)*(DATOS_[Conc.Sal.07])))))))),
0)</f>
        <v>0</v>
      </c>
      <c r="Q70" s="119">
        <f t="array" ref="Q70">IFERROR(
(MEDIAN((IF(DATOS_[[Sexo]:[Sexo]]=$B70,IF(DATOS_[[AGRUP. CLAS. PROF.]:[AGRUP. CLAS. PROF.]]=$B69,IF(DATOS_[[Check Periodo Ref.]:[Check Periodo Ref.]]="Dentro",IF(DATOS_[[Check Equiparado]:[Check Equiparado]]="Sí",IF(DATOS!AL$5="Sí",(1/DATOS_[[% anualiz]:[% anualiz]]),1)*IF(DATOS!AL$4="Sí",1/DATOS_[[% normaliz]:[% normaliz]],1)*(DATOS_[Conc.Sal.08])))))))),
0)</f>
        <v>0</v>
      </c>
      <c r="R70" s="119">
        <f t="array" ref="R70">IFERROR(
(MEDIAN((IF(DATOS_[[Sexo]:[Sexo]]=$B70,IF(DATOS_[[AGRUP. CLAS. PROF.]:[AGRUP. CLAS. PROF.]]=$B69,IF(DATOS_[[Check Periodo Ref.]:[Check Periodo Ref.]]="Dentro",IF(DATOS_[[Check Equiparado]:[Check Equiparado]]="Sí",IF(DATOS!AM$5="Sí",(1/DATOS_[[% anualiz]:[% anualiz]]),1)*IF(DATOS!AM$4="Sí",1/DATOS_[[% normaliz]:[% normaliz]],1)*(DATOS_[Conc.Sal.09])))))))),
0)</f>
        <v>0</v>
      </c>
      <c r="S70" s="119">
        <f t="array" ref="S70">IFERROR(
(MEDIAN((IF(DATOS_[[Sexo]:[Sexo]]=$B70,IF(DATOS_[[AGRUP. CLAS. PROF.]:[AGRUP. CLAS. PROF.]]=$B69,IF(DATOS_[[Check Periodo Ref.]:[Check Periodo Ref.]]="Dentro",IF(DATOS_[[Check Equiparado]:[Check Equiparado]]="Sí",IF(DATOS!AN$5="Sí",(1/DATOS_[[% anualiz]:[% anualiz]]),1)*IF(DATOS!AN$4="Sí",1/DATOS_[[% normaliz]:[% normaliz]],1)*(DATOS_[Conc.Sal.10])))))))),
0)</f>
        <v>0</v>
      </c>
      <c r="T70" s="119">
        <f t="array" ref="T70">IFERROR(
(MEDIAN((IF(DATOS_[[Sexo]:[Sexo]]=$B70,IF(DATOS_[[AGRUP. CLAS. PROF.]:[AGRUP. CLAS. PROF.]]=$B69,IF(DATOS_[[Check Periodo Ref.]:[Check Periodo Ref.]]="Dentro",IF(DATOS_[[Check Equiparado]:[Check Equiparado]]="Sí",IF(DATOS!AO$5="Sí",(1/DATOS_[[% anualiz]:[% anualiz]]),1)*IF(DATOS!AO$4="Sí",1/DATOS_[[% normaliz]:[% normaliz]],1)*(DATOS_[Conc.Sal.11])))))))),
0)</f>
        <v>0</v>
      </c>
      <c r="U70" s="119">
        <f t="array" ref="U70">IFERROR(
(MEDIAN((IF(DATOS_[[Sexo]:[Sexo]]=$B70,IF(DATOS_[[AGRUP. CLAS. PROF.]:[AGRUP. CLAS. PROF.]]=$B69,IF(DATOS_[[Check Periodo Ref.]:[Check Periodo Ref.]]="Dentro",IF(DATOS_[[Check Equiparado]:[Check Equiparado]]="Sí",IF(DATOS!AP$5="Sí",(1/DATOS_[[% anualiz]:[% anualiz]]),1)*IF(DATOS!AP$4="Sí",1/DATOS_[[% normaliz]:[% normaliz]],1)*(DATOS_[Conc.Sal.12])))))))),
0)</f>
        <v>0</v>
      </c>
      <c r="V70" s="119">
        <f t="array" ref="V70">IFERROR(
(MEDIAN((IF(DATOS_[[Sexo]:[Sexo]]=$B70,IF(DATOS_[[AGRUP. CLAS. PROF.]:[AGRUP. CLAS. PROF.]]=$B69,IF(DATOS_[[Check Periodo Ref.]:[Check Periodo Ref.]]="Dentro",IF(DATOS_[[Check Equiparado]:[Check Equiparado]]="Sí",IF(DATOS!AQ$5="Sí",(1/DATOS_[[% anualiz]:[% anualiz]]),1)*IF(DATOS!AQ$4="Sí",1/DATOS_[[% normaliz]:[% normaliz]],1)*(DATOS_[Conc.Sal.13])))))))),
0)</f>
        <v>0</v>
      </c>
      <c r="W70" s="119">
        <f t="array" ref="W70">IFERROR(
(MEDIAN((IF(DATOS_[[Sexo]:[Sexo]]=$B70,IF(DATOS_[[AGRUP. CLAS. PROF.]:[AGRUP. CLAS. PROF.]]=$B69,IF(DATOS_[[Check Periodo Ref.]:[Check Periodo Ref.]]="Dentro",IF(DATOS_[[Check Equiparado]:[Check Equiparado]]="Sí",IF(DATOS!AR$5="Sí",(1/DATOS_[[% anualiz]:[% anualiz]]),1)*IF(DATOS!AR$4="Sí",1/DATOS_[[% normaliz]:[% normaliz]],1)*(DATOS_[Conc.Sal.14])))))))),
0)</f>
        <v>0</v>
      </c>
      <c r="X70" s="119">
        <f t="array" ref="X70">IFERROR(
(MEDIAN((IF(DATOS_[[Sexo]:[Sexo]]=$B70,IF(DATOS_[[AGRUP. CLAS. PROF.]:[AGRUP. CLAS. PROF.]]=$B69,IF(DATOS_[[Check Periodo Ref.]:[Check Periodo Ref.]]="Dentro",IF(DATOS_[[Check Equiparado]:[Check Equiparado]]="Sí",IF(DATOS!AS$5="Sí",(1/DATOS_[[% anualiz]:[% anualiz]]),1)*IF(DATOS!AS$4="Sí",1/DATOS_[[% normaliz]:[% normaliz]],1)*(DATOS_[Conc.Sal.15])))))))),
0)</f>
        <v>0</v>
      </c>
      <c r="Y70" s="119">
        <f t="array" ref="Y70">IFERROR(
(MEDIAN((IF(DATOS_[[Sexo]:[Sexo]]=$B70,IF(DATOS_[[AGRUP. CLAS. PROF.]:[AGRUP. CLAS. PROF.]]=$B69,IF(DATOS_[[Check Periodo Ref.]:[Check Periodo Ref.]]="Dentro",IF(DATOS_[[Check Equiparado]:[Check Equiparado]]="Sí",IF(DATOS!AT$5="Sí",(1/DATOS_[[% anualiz]:[% anualiz]]),1)*IF(DATOS!AT$4="Sí",1/DATOS_[[% normaliz]:[% normaliz]],1)*(DATOS_[Conc.Sal.16])))))))),
0)</f>
        <v>0</v>
      </c>
      <c r="Z70" s="119">
        <f t="array" ref="Z70">IFERROR(
(MEDIAN((IF(DATOS_[[Sexo]:[Sexo]]=$B70,IF(DATOS_[[AGRUP. CLAS. PROF.]:[AGRUP. CLAS. PROF.]]=$B69,IF(DATOS_[[Check Periodo Ref.]:[Check Periodo Ref.]]="Dentro",IF(DATOS_[[Check Equiparado]:[Check Equiparado]]="Sí",IF(DATOS!AU$5="Sí",(1/DATOS_[[% anualiz]:[% anualiz]]),1)*IF(DATOS!AU$4="Sí",1/DATOS_[[% normaliz]:[% normaliz]],1)*(DATOS_[Conc.Sal.17])))))))),
0)</f>
        <v>0</v>
      </c>
      <c r="AA70" s="119">
        <f t="array" ref="AA70">IFERROR(
(MEDIAN((IF(DATOS_[[Sexo]:[Sexo]]=$B70,IF(DATOS_[[AGRUP. CLAS. PROF.]:[AGRUP. CLAS. PROF.]]=$B69,IF(DATOS_[[Check Periodo Ref.]:[Check Periodo Ref.]]="Dentro",IF(DATOS_[[Check Equiparado]:[Check Equiparado]]="Sí",IF(DATOS!AV$5="Sí",(1/DATOS_[[% anualiz]:[% anualiz]]),1)*IF(DATOS!AV$4="Sí",1/DATOS_[[% normaliz]:[% normaliz]],1)*(DATOS_[Conc.Sal.18])))))))),
0)</f>
        <v>0</v>
      </c>
      <c r="AB70" s="119">
        <f t="array" ref="AB70">IFERROR(
(MEDIAN((IF(DATOS_[[Sexo]:[Sexo]]=$B70,IF(DATOS_[[AGRUP. CLAS. PROF.]:[AGRUP. CLAS. PROF.]]=$B69,IF(DATOS_[[Check Periodo Ref.]:[Check Periodo Ref.]]="Dentro",IF(DATOS_[[Check Equiparado]:[Check Equiparado]]="Sí",IF(DATOS!AW$5="Sí",(1/DATOS_[[% anualiz]:[% anualiz]]),1)*IF(DATOS!AW$4="Sí",1/DATOS_[[% normaliz]:[% normaliz]],1)*(DATOS_[Conc.Sal.19])))))))),
0)</f>
        <v>0</v>
      </c>
      <c r="AC70" s="119">
        <f t="array" ref="AC70">IFERROR(
(MEDIAN((IF(DATOS_[[Sexo]:[Sexo]]=$B70,IF(DATOS_[[AGRUP. CLAS. PROF.]:[AGRUP. CLAS. PROF.]]=$B69,IF(DATOS_[[Check Periodo Ref.]:[Check Periodo Ref.]]="Dentro",IF(DATOS_[[Check Equiparado]:[Check Equiparado]]="Sí",IF(DATOS!AX$5="Sí",(1/DATOS_[[% anualiz]:[% anualiz]]),1)*IF(DATOS!AX$4="Sí",1/DATOS_[[% normaliz]:[% normaliz]],1)*(DATOS_[Conc.Sal.20])))))))),
0)</f>
        <v>0</v>
      </c>
      <c r="AD70" s="119">
        <f t="array" ref="AD70">IFERROR(
(MEDIAN((IF(DATOS_[[Sexo]:[Sexo]]=$B70,IF(DATOS_[[AGRUP. CLAS. PROF.]:[AGRUP. CLAS. PROF.]]=$B69,IF(DATOS_[[Check Periodo Ref.]:[Check Periodo Ref.]]="Dentro",IF(DATOS_[[Check Equiparado]:[Check Equiparado]]="Sí",IF(DATOS!AY$5="Sí",(1/DATOS_[[% anualiz]:[% anualiz]]),1)*IF(DATOS!AY$4="Sí",1/DATOS_[[% normaliz]:[% normaliz]],1)*(DATOS_[Conc.Sal.21])))))))),
0)</f>
        <v>0</v>
      </c>
      <c r="AE70" s="119">
        <f t="array" ref="AE70">IFERROR(
(MEDIAN((IF(DATOS_[[Sexo]:[Sexo]]=$B70,IF(DATOS_[[AGRUP. CLAS. PROF.]:[AGRUP. CLAS. PROF.]]=$B69,IF(DATOS_[[Check Periodo Ref.]:[Check Periodo Ref.]]="Dentro",IF(DATOS_[[Check Equiparado]:[Check Equiparado]]="Sí",IF(DATOS!AZ$5="Sí",(1/DATOS_[[% anualiz]:[% anualiz]]),1)*IF(DATOS!AZ$4="Sí",1/DATOS_[[% normaliz]:[% normaliz]],1)*(DATOS_[Conc.Sal.22])))))))),
0)</f>
        <v>0</v>
      </c>
      <c r="AF70" s="119">
        <f t="array" ref="AF70">IFERROR(
(MEDIAN((IF(DATOS_[[Sexo]:[Sexo]]=$B70,IF(DATOS_[[AGRUP. CLAS. PROF.]:[AGRUP. CLAS. PROF.]]=$B69,IF(DATOS_[[Check Periodo Ref.]:[Check Periodo Ref.]]="Dentro",IF(DATOS_[[Check Equiparado]:[Check Equiparado]]="Sí",IF(DATOS!BA$5="Sí",(1/DATOS_[[% anualiz]:[% anualiz]]),1)*IF(DATOS!BA$4="Sí",1/DATOS_[[% normaliz]:[% normaliz]],1)*(DATOS_[Conc.Sal.23])))))))),
0)</f>
        <v>0</v>
      </c>
      <c r="AG70" s="119">
        <f t="array" ref="AG70">IFERROR(
(MEDIAN((IF(DATOS_[[Sexo]:[Sexo]]=$B70,IF(DATOS_[[AGRUP. CLAS. PROF.]:[AGRUP. CLAS. PROF.]]=$B69,IF(DATOS_[[Check Periodo Ref.]:[Check Periodo Ref.]]="Dentro",IF(DATOS_[[Check Equiparado]:[Check Equiparado]]="Sí",IF(DATOS!BB$5="Sí",(1/DATOS_[[% anualiz]:[% anualiz]]),1)*IF(DATOS!BB$4="Sí",1/DATOS_[[% normaliz]:[% normaliz]],1)*(DATOS_[Conc.Sal.24])))))))),
0)</f>
        <v>0</v>
      </c>
      <c r="AH70" s="119">
        <f t="array" ref="AH70">IFERROR(
(MEDIAN((IF(DATOS_[[Sexo]:[Sexo]]=$B70,IF(DATOS_[[AGRUP. CLAS. PROF.]:[AGRUP. CLAS. PROF.]]=$B69,IF(DATOS_[[Check Periodo Ref.]:[Check Periodo Ref.]]="Dentro",IF(DATOS_[[Check Equiparado]:[Check Equiparado]]="Sí",IF(DATOS!BC$5="Sí",(1/DATOS_[[% anualiz]:[% anualiz]]),1)*IF(DATOS!BC$4="Sí",1/DATOS_[[% normaliz]:[% normaliz]],1)*(DATOS_[Conc.Sal.25])))))))),
0)</f>
        <v>0</v>
      </c>
      <c r="AI70" s="119">
        <f t="array" ref="AI70">IFERROR(
(MEDIAN((IF(DATOS_[[Sexo]:[Sexo]]=$B70,IF(DATOS_[[AGRUP. CLAS. PROF.]:[AGRUP. CLAS. PROF.]]=$B69,IF(DATOS_[[Check Periodo Ref.]:[Check Periodo Ref.]]="Dentro",IF(DATOS_[[Check Equiparado]:[Check Equiparado]]="Sí",IF(DATOS!BD$5="Sí",(1/DATOS_[[% anualiz]:[% anualiz]]),1)*IF(DATOS!BD$4="Sí",1/DATOS_[[% normaliz]:[% normaliz]],1)*(DATOS_[Conc.Sal.26])))))))),
0)</f>
        <v>0</v>
      </c>
      <c r="AJ70" s="119">
        <f t="array" ref="AJ70">IFERROR(
(MEDIAN((IF(DATOS_[[Sexo]:[Sexo]]=$B70,IF(DATOS_[[AGRUP. CLAS. PROF.]:[AGRUP. CLAS. PROF.]]=$B69,IF(DATOS_[[Check Periodo Ref.]:[Check Periodo Ref.]]="Dentro",IF(DATOS_[[Check Equiparado]:[Check Equiparado]]="Sí",IF(DATOS!BE$5="Sí",(1/DATOS_[[% anualiz]:[% anualiz]]),1)*IF(DATOS!BE$4="Sí",1/DATOS_[[% normaliz]:[% normaliz]],1)*(DATOS_[Conc.Sal.27])))))))),
0)</f>
        <v>0</v>
      </c>
      <c r="AK70" s="119">
        <f t="array" ref="AK70">IFERROR(
(MEDIAN((IF(DATOS_[[Sexo]:[Sexo]]=$B70,IF(DATOS_[[AGRUP. CLAS. PROF.]:[AGRUP. CLAS. PROF.]]=$B69,IF(DATOS_[[Check Periodo Ref.]:[Check Periodo Ref.]]="Dentro",IF(DATOS_[[Check Equiparado]:[Check Equiparado]]="Sí",IF(DATOS!BF$5="Sí",(1/DATOS_[[% anualiz]:[% anualiz]]),1)*IF(DATOS!BF$4="Sí",1/DATOS_[[% normaliz]:[% normaliz]],1)*(DATOS_[Conc.Sal.28])))))))),
0)</f>
        <v>0</v>
      </c>
      <c r="AL70" s="119">
        <f t="array" ref="AL70">IFERROR(
(MEDIAN((IF(DATOS_[[Sexo]:[Sexo]]=$B70,IF(DATOS_[[AGRUP. CLAS. PROF.]:[AGRUP. CLAS. PROF.]]=$B69,IF(DATOS_[[Check Periodo Ref.]:[Check Periodo Ref.]]="Dentro",IF(DATOS_[[Check Equiparado]:[Check Equiparado]]="Sí",IF(DATOS!BG$5="Sí",(1/DATOS_[[% anualiz]:[% anualiz]]),1)*IF(DATOS!BG$4="Sí",1/DATOS_[[% normaliz]:[% normaliz]],1)*(DATOS_[Conc.Sal.29])))))))),
0)</f>
        <v>0</v>
      </c>
      <c r="AM70" s="119">
        <f t="array" ref="AM70">IFERROR(
(MEDIAN((IF(DATOS_[[Sexo]:[Sexo]]=$B70,IF(DATOS_[[AGRUP. CLAS. PROF.]:[AGRUP. CLAS. PROF.]]=$B69,IF(DATOS_[[Check Periodo Ref.]:[Check Periodo Ref.]]="Dentro",IF(DATOS_[[Check Equiparado]:[Check Equiparado]]="Sí",IF(DATOS!BH$5="Sí",(1/DATOS_[[% anualiz]:[% anualiz]]),1)*IF(DATOS!BH$4="Sí",1/DATOS_[[% normaliz]:[% normaliz]],1)*(DATOS_[Conc.Sal.30])))))))),
0)</f>
        <v>0</v>
      </c>
      <c r="AN70" s="120">
        <f t="array" ref="AN70">IFERROR(
MEDIAN(IF(DATOS_[Sexo]=$B70,IF(DATOS_[[AGRUP. CLAS. PROF.]:[AGRUP. CLAS. PROF.]]=$B69,IF(DATOS_[Check Equiparado]="Sí",IF(DATOS_[Check Periodo Ref.]="Dentro",DATOS_[Tot COMPL.SAL Eq],FALSE))))),
0)</f>
        <v>0</v>
      </c>
      <c r="AO70" s="121">
        <f t="array" ref="AO70">IFERROR(
MEDIAN(IF(DATOS_[Sexo]=$B70,IF(DATOS_[[AGRUP. CLAS. PROF.]:[AGRUP. CLAS. PROF.]]=$B69,IF(DATOS_[Check Equiparado]="Sí",IF(DATOS_[Check Periodo Ref.]="Dentro",DATOS_[TOTAL SALARIO Eq],FALSE))))),
0)</f>
        <v>0</v>
      </c>
      <c r="AP70" s="122">
        <f t="array" ref="AP70">IFERROR(
(MEDIAN((IF(DATOS_[[Sexo]:[Sexo]]=$B70,IF(DATOS_[[AGRUP. CLAS. PROF.]:[AGRUP. CLAS. PROF.]]=$B69,IF(DATOS_[[Check Periodo Ref.]:[Check Periodo Ref.]]="Dentro",IF(DATOS_[[Check Equiparado]:[Check Equiparado]]="Sí",IF(DATOS!BI$5="Sí",(1/DATOS_[[% anualiz]:[% anualiz]]),1)*IF(DATOS!BI$4="Sí",1/DATOS_[[% normaliz]:[% normaliz]],1)*(DATOS_[C.Extra.01])))))))),
0)</f>
        <v>0</v>
      </c>
      <c r="AQ70" s="122">
        <f t="array" ref="AQ70">IFERROR(
(MEDIAN((IF(DATOS_[[Sexo]:[Sexo]]=$B70,IF(DATOS_[[AGRUP. CLAS. PROF.]:[AGRUP. CLAS. PROF.]]=$B69,IF(DATOS_[[Check Periodo Ref.]:[Check Periodo Ref.]]="Dentro",IF(DATOS_[[Check Equiparado]:[Check Equiparado]]="Sí",IF(DATOS!BJ$5="Sí",(1/DATOS_[[% anualiz]:[% anualiz]]),1)*IF(DATOS!BJ$4="Sí",1/DATOS_[[% normaliz]:[% normaliz]],1)*(DATOS_[C.Extra.02])))))))),
0)</f>
        <v>0</v>
      </c>
      <c r="AR70" s="122">
        <f t="array" ref="AR70">IFERROR(
(MEDIAN((IF(DATOS_[[Sexo]:[Sexo]]=$B70,IF(DATOS_[[AGRUP. CLAS. PROF.]:[AGRUP. CLAS. PROF.]]=$B69,IF(DATOS_[[Check Periodo Ref.]:[Check Periodo Ref.]]="Dentro",IF(DATOS_[[Check Equiparado]:[Check Equiparado]]="Sí",IF(DATOS!BK$5="Sí",(1/DATOS_[[% anualiz]:[% anualiz]]),1)*IF(DATOS!BK$4="Sí",1/DATOS_[[% normaliz]:[% normaliz]],1)*(DATOS_[C.Extra.03])))))))),
0)</f>
        <v>0</v>
      </c>
      <c r="AS70" s="122">
        <f t="array" ref="AS70">IFERROR(
(MEDIAN((IF(DATOS_[[Sexo]:[Sexo]]=$B70,IF(DATOS_[[AGRUP. CLAS. PROF.]:[AGRUP. CLAS. PROF.]]=$B69,IF(DATOS_[[Check Periodo Ref.]:[Check Periodo Ref.]]="Dentro",IF(DATOS_[[Check Equiparado]:[Check Equiparado]]="Sí",IF(DATOS!BL$5="Sí",(1/DATOS_[[% anualiz]:[% anualiz]]),1)*IF(DATOS!BL$4="Sí",1/DATOS_[[% normaliz]:[% normaliz]],1)*(DATOS_[C.Extra.04])))))))),
0)</f>
        <v>0</v>
      </c>
      <c r="AT70" s="122">
        <f t="array" ref="AT70">IFERROR(
(MEDIAN((IF(DATOS_[[Sexo]:[Sexo]]=$B70,IF(DATOS_[[AGRUP. CLAS. PROF.]:[AGRUP. CLAS. PROF.]]=$B69,IF(DATOS_[[Check Periodo Ref.]:[Check Periodo Ref.]]="Dentro",IF(DATOS_[[Check Equiparado]:[Check Equiparado]]="Sí",IF(DATOS!BM$5="Sí",(1/DATOS_[[% anualiz]:[% anualiz]]),1)*IF(DATOS!BM$4="Sí",1/DATOS_[[% normaliz]:[% normaliz]],1)*(DATOS_[C.Extra.05])))))))),
0)</f>
        <v>0</v>
      </c>
      <c r="AU70" s="123">
        <f t="array" ref="AU70">IFERROR(
MEDIAN(IF(DATOS_[Sexo]=$B70,IF(DATOS_[[AGRUP. CLAS. PROF.]:[AGRUP. CLAS. PROF.]]=$B69,IF(DATOS_[Check Equiparado]="Sí",IF(DATOS_[Check Periodo Ref.]="Dentro",DATOS_[Tot Extrasalarial Eq],FALSE))))),
0)</f>
        <v>0</v>
      </c>
      <c r="AV70" s="124">
        <f t="array" ref="AV70">IFERROR(
MEDIAN(IF(DATOS_[Sexo]=$B70,IF(DATOS_[[AGRUP. CLAS. PROF.]:[AGRUP. CLAS. PROF.]]=$B69,IF(DATOS_[Check Equiparado]="Sí",IF(DATOS_[Check Periodo Ref.]="Dentro",DATOS_[TOTAL Retrib Eq],FALSE))))),
0)</f>
        <v>0</v>
      </c>
    </row>
    <row r="71" spans="1:48" x14ac:dyDescent="0.3">
      <c r="A71" s="48" t="str">
        <f t="shared" ref="A71" si="78">+A70</f>
        <v>[ocultar]</v>
      </c>
      <c r="B71" s="94" t="s">
        <v>163</v>
      </c>
      <c r="C71" s="40">
        <f t="array" ref="C71">SUM(IF($B71=DATOS_[Sexo],
IF($B69=DATOS_[AGRUP. CLAS. PROF.],
IF("Dentro"=DATOS_[Check Periodo Ref.],
1/(COUNTIFS(DATOS_[Sexo],$B71,DATOS_[AGRUP. CLAS. PROF.],$B69,DATOS_[Check Periodo Ref.],"Dentro",DATOS_[id],DATOS_[id]))))))</f>
        <v>0</v>
      </c>
      <c r="D71" s="41">
        <f>COUNTIFS(DATOS_[AGRUP. CLAS. PROF.],$B69,DATOS_[Sexo],$B71,DATOS_[Check Periodo Ref.],"Dentro")</f>
        <v>0</v>
      </c>
      <c r="E71" s="41">
        <f>COUNTIFS(DATOS_[AGRUP. CLAS. PROF.],$B69,DATOS_[Sexo],$B71,DATOS_[Check Periodo Ref.],"Dentro",DATOS_[Check Nº SC Norm],"Sí")</f>
        <v>0</v>
      </c>
      <c r="F71" s="41">
        <f>COUNTIFS(DATOS_[AGRUP. CLAS. PROF.],$B69,DATOS_[Sexo],$B71,DATOS_[Check Periodo Ref.],"Dentro",DATOS_[Check Nº SC Anualiz],"Sí")</f>
        <v>0</v>
      </c>
      <c r="G71" s="41">
        <f>COUNTIFS(DATOS_[AGRUP. CLAS. PROF.],$B69,DATOS_[Sexo],$B71,DATOS_[Check Periodo Ref.],"Dentro",DATOS_[Check Nº SC Norm y Anualiz],"Sí")</f>
        <v>0</v>
      </c>
      <c r="H71" s="41">
        <f>COUNTIFS(DATOS_[AGRUP. CLAS. PROF.],$B69,DATOS_[Sexo],$B71,DATOS_[Check Periodo Ref.],"Dentro",DATOS_[Check Equiparación],"Sí")</f>
        <v>0</v>
      </c>
      <c r="I71" s="118" cm="1">
        <f t="array" ref="I71">IFERROR(
MEDIAN(IF(DATOS_[Sexo]=$B71,IF(DATOS_[[AGRUP. CLAS. PROF.]:[AGRUP. CLAS. PROF.]]=$B69,IF(DATOS_[Check Equiparado]="Sí",IF(DATOS_[Check Periodo Ref.]="Dentro",DATOS_[SALARIO BASE Eq],FALSE))))),
0)</f>
        <v>0</v>
      </c>
      <c r="J71" s="119">
        <f t="array" ref="J71">IFERROR(
(MEDIAN((IF(DATOS_[[Sexo]:[Sexo]]=$B71,IF(DATOS_[[AGRUP. CLAS. PROF.]:[AGRUP. CLAS. PROF.]]=$B69,IF(DATOS_[[Check Periodo Ref.]:[Check Periodo Ref.]]="Dentro",IF(DATOS_[[Check Equiparado]:[Check Equiparado]]="Sí",IF(DATOS!AE$5="Sí",(1/DATOS_[[% anualiz]:[% anualiz]]),1)*IF(DATOS!AE$4="Sí",1/DATOS_[[% normaliz]:[% normaliz]],1)*(DATOS_[Conc.Sal.01])))))))),
0)</f>
        <v>0</v>
      </c>
      <c r="K71" s="119">
        <f t="array" ref="K71">IFERROR(
(MEDIAN((IF(DATOS_[[Sexo]:[Sexo]]=$B71,IF(DATOS_[[AGRUP. CLAS. PROF.]:[AGRUP. CLAS. PROF.]]=$B69,IF(DATOS_[[Check Periodo Ref.]:[Check Periodo Ref.]]="Dentro",IF(DATOS_[[Check Equiparado]:[Check Equiparado]]="Sí",IF(DATOS!AF$5="Sí",(1/DATOS_[[% anualiz]:[% anualiz]]),1)*IF(DATOS!AF$4="Sí",1/DATOS_[[% normaliz]:[% normaliz]],1)*(DATOS_[Conc.Sal.02])))))))),
0)</f>
        <v>0</v>
      </c>
      <c r="L71" s="119">
        <f t="array" ref="L71">IFERROR(
(MEDIAN((IF(DATOS_[[Sexo]:[Sexo]]=$B71,IF(DATOS_[[AGRUP. CLAS. PROF.]:[AGRUP. CLAS. PROF.]]=$B69,IF(DATOS_[[Check Periodo Ref.]:[Check Periodo Ref.]]="Dentro",IF(DATOS_[[Check Equiparado]:[Check Equiparado]]="Sí",IF(DATOS!AG$5="Sí",(1/DATOS_[[% anualiz]:[% anualiz]]),1)*IF(DATOS!AG$4="Sí",1/DATOS_[[% normaliz]:[% normaliz]],1)*(DATOS_[Conc.Sal.03])))))))),
0)</f>
        <v>0</v>
      </c>
      <c r="M71" s="119">
        <f t="array" ref="M71">IFERROR(
(MEDIAN((IF(DATOS_[[Sexo]:[Sexo]]=$B71,IF(DATOS_[[AGRUP. CLAS. PROF.]:[AGRUP. CLAS. PROF.]]=$B69,IF(DATOS_[[Check Periodo Ref.]:[Check Periodo Ref.]]="Dentro",IF(DATOS_[[Check Equiparado]:[Check Equiparado]]="Sí",IF(DATOS!AH$5="Sí",(1/DATOS_[[% anualiz]:[% anualiz]]),1)*IF(DATOS!AH$4="Sí",1/DATOS_[[% normaliz]:[% normaliz]],1)*(DATOS_[Conc.Sal.04])))))))),
0)</f>
        <v>0</v>
      </c>
      <c r="N71" s="119">
        <f t="array" ref="N71">IFERROR(
(MEDIAN((IF(DATOS_[[Sexo]:[Sexo]]=$B71,IF(DATOS_[[AGRUP. CLAS. PROF.]:[AGRUP. CLAS. PROF.]]=$B69,IF(DATOS_[[Check Periodo Ref.]:[Check Periodo Ref.]]="Dentro",IF(DATOS_[[Check Equiparado]:[Check Equiparado]]="Sí",IF(DATOS!AI$5="Sí",(1/DATOS_[[% anualiz]:[% anualiz]]),1)*IF(DATOS!AI$4="Sí",1/DATOS_[[% normaliz]:[% normaliz]],1)*(DATOS_[Conc.Sal.05])))))))),
0)</f>
        <v>0</v>
      </c>
      <c r="O71" s="119">
        <f t="array" ref="O71">IFERROR(
(MEDIAN((IF(DATOS_[[Sexo]:[Sexo]]=$B71,IF(DATOS_[[AGRUP. CLAS. PROF.]:[AGRUP. CLAS. PROF.]]=$B69,IF(DATOS_[[Check Periodo Ref.]:[Check Periodo Ref.]]="Dentro",IF(DATOS_[[Check Equiparado]:[Check Equiparado]]="Sí",IF(DATOS!AJ$5="Sí",(1/DATOS_[[% anualiz]:[% anualiz]]),1)*IF(DATOS!AJ$4="Sí",1/DATOS_[[% normaliz]:[% normaliz]],1)*(DATOS_[Conc.Sal.06])))))))),
0)</f>
        <v>0</v>
      </c>
      <c r="P71" s="119">
        <f t="array" ref="P71">IFERROR(
(MEDIAN((IF(DATOS_[[Sexo]:[Sexo]]=$B71,IF(DATOS_[[AGRUP. CLAS. PROF.]:[AGRUP. CLAS. PROF.]]=$B69,IF(DATOS_[[Check Periodo Ref.]:[Check Periodo Ref.]]="Dentro",IF(DATOS_[[Check Equiparado]:[Check Equiparado]]="Sí",IF(DATOS!AK$5="Sí",(1/DATOS_[[% anualiz]:[% anualiz]]),1)*IF(DATOS!AK$4="Sí",1/DATOS_[[% normaliz]:[% normaliz]],1)*(DATOS_[Conc.Sal.07])))))))),
0)</f>
        <v>0</v>
      </c>
      <c r="Q71" s="119">
        <f t="array" ref="Q71">IFERROR(
(MEDIAN((IF(DATOS_[[Sexo]:[Sexo]]=$B71,IF(DATOS_[[AGRUP. CLAS. PROF.]:[AGRUP. CLAS. PROF.]]=$B69,IF(DATOS_[[Check Periodo Ref.]:[Check Periodo Ref.]]="Dentro",IF(DATOS_[[Check Equiparado]:[Check Equiparado]]="Sí",IF(DATOS!AL$5="Sí",(1/DATOS_[[% anualiz]:[% anualiz]]),1)*IF(DATOS!AL$4="Sí",1/DATOS_[[% normaliz]:[% normaliz]],1)*(DATOS_[Conc.Sal.08])))))))),
0)</f>
        <v>0</v>
      </c>
      <c r="R71" s="119">
        <f t="array" ref="R71">IFERROR(
(MEDIAN((IF(DATOS_[[Sexo]:[Sexo]]=$B71,IF(DATOS_[[AGRUP. CLAS. PROF.]:[AGRUP. CLAS. PROF.]]=$B69,IF(DATOS_[[Check Periodo Ref.]:[Check Periodo Ref.]]="Dentro",IF(DATOS_[[Check Equiparado]:[Check Equiparado]]="Sí",IF(DATOS!AM$5="Sí",(1/DATOS_[[% anualiz]:[% anualiz]]),1)*IF(DATOS!AM$4="Sí",1/DATOS_[[% normaliz]:[% normaliz]],1)*(DATOS_[Conc.Sal.09])))))))),
0)</f>
        <v>0</v>
      </c>
      <c r="S71" s="119">
        <f t="array" ref="S71">IFERROR(
(MEDIAN((IF(DATOS_[[Sexo]:[Sexo]]=$B71,IF(DATOS_[[AGRUP. CLAS. PROF.]:[AGRUP. CLAS. PROF.]]=$B69,IF(DATOS_[[Check Periodo Ref.]:[Check Periodo Ref.]]="Dentro",IF(DATOS_[[Check Equiparado]:[Check Equiparado]]="Sí",IF(DATOS!AN$5="Sí",(1/DATOS_[[% anualiz]:[% anualiz]]),1)*IF(DATOS!AN$4="Sí",1/DATOS_[[% normaliz]:[% normaliz]],1)*(DATOS_[Conc.Sal.10])))))))),
0)</f>
        <v>0</v>
      </c>
      <c r="T71" s="119">
        <f t="array" ref="T71">IFERROR(
(MEDIAN((IF(DATOS_[[Sexo]:[Sexo]]=$B71,IF(DATOS_[[AGRUP. CLAS. PROF.]:[AGRUP. CLAS. PROF.]]=$B69,IF(DATOS_[[Check Periodo Ref.]:[Check Periodo Ref.]]="Dentro",IF(DATOS_[[Check Equiparado]:[Check Equiparado]]="Sí",IF(DATOS!AO$5="Sí",(1/DATOS_[[% anualiz]:[% anualiz]]),1)*IF(DATOS!AO$4="Sí",1/DATOS_[[% normaliz]:[% normaliz]],1)*(DATOS_[Conc.Sal.11])))))))),
0)</f>
        <v>0</v>
      </c>
      <c r="U71" s="119">
        <f t="array" ref="U71">IFERROR(
(MEDIAN((IF(DATOS_[[Sexo]:[Sexo]]=$B71,IF(DATOS_[[AGRUP. CLAS. PROF.]:[AGRUP. CLAS. PROF.]]=$B69,IF(DATOS_[[Check Periodo Ref.]:[Check Periodo Ref.]]="Dentro",IF(DATOS_[[Check Equiparado]:[Check Equiparado]]="Sí",IF(DATOS!AP$5="Sí",(1/DATOS_[[% anualiz]:[% anualiz]]),1)*IF(DATOS!AP$4="Sí",1/DATOS_[[% normaliz]:[% normaliz]],1)*(DATOS_[Conc.Sal.12])))))))),
0)</f>
        <v>0</v>
      </c>
      <c r="V71" s="119">
        <f t="array" ref="V71">IFERROR(
(MEDIAN((IF(DATOS_[[Sexo]:[Sexo]]=$B71,IF(DATOS_[[AGRUP. CLAS. PROF.]:[AGRUP. CLAS. PROF.]]=$B69,IF(DATOS_[[Check Periodo Ref.]:[Check Periodo Ref.]]="Dentro",IF(DATOS_[[Check Equiparado]:[Check Equiparado]]="Sí",IF(DATOS!AQ$5="Sí",(1/DATOS_[[% anualiz]:[% anualiz]]),1)*IF(DATOS!AQ$4="Sí",1/DATOS_[[% normaliz]:[% normaliz]],1)*(DATOS_[Conc.Sal.13])))))))),
0)</f>
        <v>0</v>
      </c>
      <c r="W71" s="119">
        <f t="array" ref="W71">IFERROR(
(MEDIAN((IF(DATOS_[[Sexo]:[Sexo]]=$B71,IF(DATOS_[[AGRUP. CLAS. PROF.]:[AGRUP. CLAS. PROF.]]=$B69,IF(DATOS_[[Check Periodo Ref.]:[Check Periodo Ref.]]="Dentro",IF(DATOS_[[Check Equiparado]:[Check Equiparado]]="Sí",IF(DATOS!AR$5="Sí",(1/DATOS_[[% anualiz]:[% anualiz]]),1)*IF(DATOS!AR$4="Sí",1/DATOS_[[% normaliz]:[% normaliz]],1)*(DATOS_[Conc.Sal.14])))))))),
0)</f>
        <v>0</v>
      </c>
      <c r="X71" s="119">
        <f t="array" ref="X71">IFERROR(
(MEDIAN((IF(DATOS_[[Sexo]:[Sexo]]=$B71,IF(DATOS_[[AGRUP. CLAS. PROF.]:[AGRUP. CLAS. PROF.]]=$B69,IF(DATOS_[[Check Periodo Ref.]:[Check Periodo Ref.]]="Dentro",IF(DATOS_[[Check Equiparado]:[Check Equiparado]]="Sí",IF(DATOS!AS$5="Sí",(1/DATOS_[[% anualiz]:[% anualiz]]),1)*IF(DATOS!AS$4="Sí",1/DATOS_[[% normaliz]:[% normaliz]],1)*(DATOS_[Conc.Sal.15])))))))),
0)</f>
        <v>0</v>
      </c>
      <c r="Y71" s="119">
        <f t="array" ref="Y71">IFERROR(
(MEDIAN((IF(DATOS_[[Sexo]:[Sexo]]=$B71,IF(DATOS_[[AGRUP. CLAS. PROF.]:[AGRUP. CLAS. PROF.]]=$B69,IF(DATOS_[[Check Periodo Ref.]:[Check Periodo Ref.]]="Dentro",IF(DATOS_[[Check Equiparado]:[Check Equiparado]]="Sí",IF(DATOS!AT$5="Sí",(1/DATOS_[[% anualiz]:[% anualiz]]),1)*IF(DATOS!AT$4="Sí",1/DATOS_[[% normaliz]:[% normaliz]],1)*(DATOS_[Conc.Sal.16])))))))),
0)</f>
        <v>0</v>
      </c>
      <c r="Z71" s="119">
        <f t="array" ref="Z71">IFERROR(
(MEDIAN((IF(DATOS_[[Sexo]:[Sexo]]=$B71,IF(DATOS_[[AGRUP. CLAS. PROF.]:[AGRUP. CLAS. PROF.]]=$B69,IF(DATOS_[[Check Periodo Ref.]:[Check Periodo Ref.]]="Dentro",IF(DATOS_[[Check Equiparado]:[Check Equiparado]]="Sí",IF(DATOS!AU$5="Sí",(1/DATOS_[[% anualiz]:[% anualiz]]),1)*IF(DATOS!AU$4="Sí",1/DATOS_[[% normaliz]:[% normaliz]],1)*(DATOS_[Conc.Sal.17])))))))),
0)</f>
        <v>0</v>
      </c>
      <c r="AA71" s="119">
        <f t="array" ref="AA71">IFERROR(
(MEDIAN((IF(DATOS_[[Sexo]:[Sexo]]=$B71,IF(DATOS_[[AGRUP. CLAS. PROF.]:[AGRUP. CLAS. PROF.]]=$B69,IF(DATOS_[[Check Periodo Ref.]:[Check Periodo Ref.]]="Dentro",IF(DATOS_[[Check Equiparado]:[Check Equiparado]]="Sí",IF(DATOS!AV$5="Sí",(1/DATOS_[[% anualiz]:[% anualiz]]),1)*IF(DATOS!AV$4="Sí",1/DATOS_[[% normaliz]:[% normaliz]],1)*(DATOS_[Conc.Sal.18])))))))),
0)</f>
        <v>0</v>
      </c>
      <c r="AB71" s="119">
        <f t="array" ref="AB71">IFERROR(
(MEDIAN((IF(DATOS_[[Sexo]:[Sexo]]=$B71,IF(DATOS_[[AGRUP. CLAS. PROF.]:[AGRUP. CLAS. PROF.]]=$B69,IF(DATOS_[[Check Periodo Ref.]:[Check Periodo Ref.]]="Dentro",IF(DATOS_[[Check Equiparado]:[Check Equiparado]]="Sí",IF(DATOS!AW$5="Sí",(1/DATOS_[[% anualiz]:[% anualiz]]),1)*IF(DATOS!AW$4="Sí",1/DATOS_[[% normaliz]:[% normaliz]],1)*(DATOS_[Conc.Sal.19])))))))),
0)</f>
        <v>0</v>
      </c>
      <c r="AC71" s="119">
        <f t="array" ref="AC71">IFERROR(
(MEDIAN((IF(DATOS_[[Sexo]:[Sexo]]=$B71,IF(DATOS_[[AGRUP. CLAS. PROF.]:[AGRUP. CLAS. PROF.]]=$B69,IF(DATOS_[[Check Periodo Ref.]:[Check Periodo Ref.]]="Dentro",IF(DATOS_[[Check Equiparado]:[Check Equiparado]]="Sí",IF(DATOS!AX$5="Sí",(1/DATOS_[[% anualiz]:[% anualiz]]),1)*IF(DATOS!AX$4="Sí",1/DATOS_[[% normaliz]:[% normaliz]],1)*(DATOS_[Conc.Sal.20])))))))),
0)</f>
        <v>0</v>
      </c>
      <c r="AD71" s="119">
        <f t="array" ref="AD71">IFERROR(
(MEDIAN((IF(DATOS_[[Sexo]:[Sexo]]=$B71,IF(DATOS_[[AGRUP. CLAS. PROF.]:[AGRUP. CLAS. PROF.]]=$B69,IF(DATOS_[[Check Periodo Ref.]:[Check Periodo Ref.]]="Dentro",IF(DATOS_[[Check Equiparado]:[Check Equiparado]]="Sí",IF(DATOS!AY$5="Sí",(1/DATOS_[[% anualiz]:[% anualiz]]),1)*IF(DATOS!AY$4="Sí",1/DATOS_[[% normaliz]:[% normaliz]],1)*(DATOS_[Conc.Sal.21])))))))),
0)</f>
        <v>0</v>
      </c>
      <c r="AE71" s="119">
        <f t="array" ref="AE71">IFERROR(
(MEDIAN((IF(DATOS_[[Sexo]:[Sexo]]=$B71,IF(DATOS_[[AGRUP. CLAS. PROF.]:[AGRUP. CLAS. PROF.]]=$B69,IF(DATOS_[[Check Periodo Ref.]:[Check Periodo Ref.]]="Dentro",IF(DATOS_[[Check Equiparado]:[Check Equiparado]]="Sí",IF(DATOS!AZ$5="Sí",(1/DATOS_[[% anualiz]:[% anualiz]]),1)*IF(DATOS!AZ$4="Sí",1/DATOS_[[% normaliz]:[% normaliz]],1)*(DATOS_[Conc.Sal.22])))))))),
0)</f>
        <v>0</v>
      </c>
      <c r="AF71" s="119">
        <f t="array" ref="AF71">IFERROR(
(MEDIAN((IF(DATOS_[[Sexo]:[Sexo]]=$B71,IF(DATOS_[[AGRUP. CLAS. PROF.]:[AGRUP. CLAS. PROF.]]=$B69,IF(DATOS_[[Check Periodo Ref.]:[Check Periodo Ref.]]="Dentro",IF(DATOS_[[Check Equiparado]:[Check Equiparado]]="Sí",IF(DATOS!BA$5="Sí",(1/DATOS_[[% anualiz]:[% anualiz]]),1)*IF(DATOS!BA$4="Sí",1/DATOS_[[% normaliz]:[% normaliz]],1)*(DATOS_[Conc.Sal.23])))))))),
0)</f>
        <v>0</v>
      </c>
      <c r="AG71" s="119">
        <f t="array" ref="AG71">IFERROR(
(MEDIAN((IF(DATOS_[[Sexo]:[Sexo]]=$B71,IF(DATOS_[[AGRUP. CLAS. PROF.]:[AGRUP. CLAS. PROF.]]=$B69,IF(DATOS_[[Check Periodo Ref.]:[Check Periodo Ref.]]="Dentro",IF(DATOS_[[Check Equiparado]:[Check Equiparado]]="Sí",IF(DATOS!BB$5="Sí",(1/DATOS_[[% anualiz]:[% anualiz]]),1)*IF(DATOS!BB$4="Sí",1/DATOS_[[% normaliz]:[% normaliz]],1)*(DATOS_[Conc.Sal.24])))))))),
0)</f>
        <v>0</v>
      </c>
      <c r="AH71" s="119">
        <f t="array" ref="AH71">IFERROR(
(MEDIAN((IF(DATOS_[[Sexo]:[Sexo]]=$B71,IF(DATOS_[[AGRUP. CLAS. PROF.]:[AGRUP. CLAS. PROF.]]=$B69,IF(DATOS_[[Check Periodo Ref.]:[Check Periodo Ref.]]="Dentro",IF(DATOS_[[Check Equiparado]:[Check Equiparado]]="Sí",IF(DATOS!BC$5="Sí",(1/DATOS_[[% anualiz]:[% anualiz]]),1)*IF(DATOS!BC$4="Sí",1/DATOS_[[% normaliz]:[% normaliz]],1)*(DATOS_[Conc.Sal.25])))))))),
0)</f>
        <v>0</v>
      </c>
      <c r="AI71" s="119">
        <f t="array" ref="AI71">IFERROR(
(MEDIAN((IF(DATOS_[[Sexo]:[Sexo]]=$B71,IF(DATOS_[[AGRUP. CLAS. PROF.]:[AGRUP. CLAS. PROF.]]=$B69,IF(DATOS_[[Check Periodo Ref.]:[Check Periodo Ref.]]="Dentro",IF(DATOS_[[Check Equiparado]:[Check Equiparado]]="Sí",IF(DATOS!BD$5="Sí",(1/DATOS_[[% anualiz]:[% anualiz]]),1)*IF(DATOS!BD$4="Sí",1/DATOS_[[% normaliz]:[% normaliz]],1)*(DATOS_[Conc.Sal.26])))))))),
0)</f>
        <v>0</v>
      </c>
      <c r="AJ71" s="119">
        <f t="array" ref="AJ71">IFERROR(
(MEDIAN((IF(DATOS_[[Sexo]:[Sexo]]=$B71,IF(DATOS_[[AGRUP. CLAS. PROF.]:[AGRUP. CLAS. PROF.]]=$B69,IF(DATOS_[[Check Periodo Ref.]:[Check Periodo Ref.]]="Dentro",IF(DATOS_[[Check Equiparado]:[Check Equiparado]]="Sí",IF(DATOS!BE$5="Sí",(1/DATOS_[[% anualiz]:[% anualiz]]),1)*IF(DATOS!BE$4="Sí",1/DATOS_[[% normaliz]:[% normaliz]],1)*(DATOS_[Conc.Sal.27])))))))),
0)</f>
        <v>0</v>
      </c>
      <c r="AK71" s="119">
        <f t="array" ref="AK71">IFERROR(
(MEDIAN((IF(DATOS_[[Sexo]:[Sexo]]=$B71,IF(DATOS_[[AGRUP. CLAS. PROF.]:[AGRUP. CLAS. PROF.]]=$B69,IF(DATOS_[[Check Periodo Ref.]:[Check Periodo Ref.]]="Dentro",IF(DATOS_[[Check Equiparado]:[Check Equiparado]]="Sí",IF(DATOS!BF$5="Sí",(1/DATOS_[[% anualiz]:[% anualiz]]),1)*IF(DATOS!BF$4="Sí",1/DATOS_[[% normaliz]:[% normaliz]],1)*(DATOS_[Conc.Sal.28])))))))),
0)</f>
        <v>0</v>
      </c>
      <c r="AL71" s="119">
        <f t="array" ref="AL71">IFERROR(
(MEDIAN((IF(DATOS_[[Sexo]:[Sexo]]=$B71,IF(DATOS_[[AGRUP. CLAS. PROF.]:[AGRUP. CLAS. PROF.]]=$B69,IF(DATOS_[[Check Periodo Ref.]:[Check Periodo Ref.]]="Dentro",IF(DATOS_[[Check Equiparado]:[Check Equiparado]]="Sí",IF(DATOS!BG$5="Sí",(1/DATOS_[[% anualiz]:[% anualiz]]),1)*IF(DATOS!BG$4="Sí",1/DATOS_[[% normaliz]:[% normaliz]],1)*(DATOS_[Conc.Sal.29])))))))),
0)</f>
        <v>0</v>
      </c>
      <c r="AM71" s="119">
        <f t="array" ref="AM71">IFERROR(
(MEDIAN((IF(DATOS_[[Sexo]:[Sexo]]=$B71,IF(DATOS_[[AGRUP. CLAS. PROF.]:[AGRUP. CLAS. PROF.]]=$B69,IF(DATOS_[[Check Periodo Ref.]:[Check Periodo Ref.]]="Dentro",IF(DATOS_[[Check Equiparado]:[Check Equiparado]]="Sí",IF(DATOS!BH$5="Sí",(1/DATOS_[[% anualiz]:[% anualiz]]),1)*IF(DATOS!BH$4="Sí",1/DATOS_[[% normaliz]:[% normaliz]],1)*(DATOS_[Conc.Sal.30])))))))),
0)</f>
        <v>0</v>
      </c>
      <c r="AN71" s="120">
        <f t="array" ref="AN71">IFERROR(
MEDIAN(IF(DATOS_[Sexo]=$B71,IF(DATOS_[[AGRUP. CLAS. PROF.]:[AGRUP. CLAS. PROF.]]=$B69,IF(DATOS_[Check Equiparado]="Sí",IF(DATOS_[Check Periodo Ref.]="Dentro",DATOS_[Tot COMPL.SAL Eq],FALSE))))),
0)</f>
        <v>0</v>
      </c>
      <c r="AO71" s="121">
        <f t="array" ref="AO71">IFERROR(
MEDIAN(IF(DATOS_[Sexo]=$B71,IF(DATOS_[[AGRUP. CLAS. PROF.]:[AGRUP. CLAS. PROF.]]=$B69,IF(DATOS_[Check Equiparado]="Sí",IF(DATOS_[Check Periodo Ref.]="Dentro",DATOS_[TOTAL SALARIO Eq],FALSE))))),
0)</f>
        <v>0</v>
      </c>
      <c r="AP71" s="122">
        <f t="array" ref="AP71">IFERROR(
(MEDIAN((IF(DATOS_[[Sexo]:[Sexo]]=$B71,IF(DATOS_[[AGRUP. CLAS. PROF.]:[AGRUP. CLAS. PROF.]]=$B69,IF(DATOS_[[Check Periodo Ref.]:[Check Periodo Ref.]]="Dentro",IF(DATOS_[[Check Equiparado]:[Check Equiparado]]="Sí",IF(DATOS!BI$5="Sí",(1/DATOS_[[% anualiz]:[% anualiz]]),1)*IF(DATOS!BI$4="Sí",1/DATOS_[[% normaliz]:[% normaliz]],1)*(DATOS_[C.Extra.01])))))))),
0)</f>
        <v>0</v>
      </c>
      <c r="AQ71" s="122">
        <f t="array" ref="AQ71">IFERROR(
(MEDIAN((IF(DATOS_[[Sexo]:[Sexo]]=$B71,IF(DATOS_[[AGRUP. CLAS. PROF.]:[AGRUP. CLAS. PROF.]]=$B69,IF(DATOS_[[Check Periodo Ref.]:[Check Periodo Ref.]]="Dentro",IF(DATOS_[[Check Equiparado]:[Check Equiparado]]="Sí",IF(DATOS!BJ$5="Sí",(1/DATOS_[[% anualiz]:[% anualiz]]),1)*IF(DATOS!BJ$4="Sí",1/DATOS_[[% normaliz]:[% normaliz]],1)*(DATOS_[C.Extra.02])))))))),
0)</f>
        <v>0</v>
      </c>
      <c r="AR71" s="122">
        <f t="array" ref="AR71">IFERROR(
(MEDIAN((IF(DATOS_[[Sexo]:[Sexo]]=$B71,IF(DATOS_[[AGRUP. CLAS. PROF.]:[AGRUP. CLAS. PROF.]]=$B69,IF(DATOS_[[Check Periodo Ref.]:[Check Periodo Ref.]]="Dentro",IF(DATOS_[[Check Equiparado]:[Check Equiparado]]="Sí",IF(DATOS!BK$5="Sí",(1/DATOS_[[% anualiz]:[% anualiz]]),1)*IF(DATOS!BK$4="Sí",1/DATOS_[[% normaliz]:[% normaliz]],1)*(DATOS_[C.Extra.03])))))))),
0)</f>
        <v>0</v>
      </c>
      <c r="AS71" s="122">
        <f t="array" ref="AS71">IFERROR(
(MEDIAN((IF(DATOS_[[Sexo]:[Sexo]]=$B71,IF(DATOS_[[AGRUP. CLAS. PROF.]:[AGRUP. CLAS. PROF.]]=$B69,IF(DATOS_[[Check Periodo Ref.]:[Check Periodo Ref.]]="Dentro",IF(DATOS_[[Check Equiparado]:[Check Equiparado]]="Sí",IF(DATOS!BL$5="Sí",(1/DATOS_[[% anualiz]:[% anualiz]]),1)*IF(DATOS!BL$4="Sí",1/DATOS_[[% normaliz]:[% normaliz]],1)*(DATOS_[C.Extra.04])))))))),
0)</f>
        <v>0</v>
      </c>
      <c r="AT71" s="122">
        <f t="array" ref="AT71">IFERROR(
(MEDIAN((IF(DATOS_[[Sexo]:[Sexo]]=$B71,IF(DATOS_[[AGRUP. CLAS. PROF.]:[AGRUP. CLAS. PROF.]]=$B69,IF(DATOS_[[Check Periodo Ref.]:[Check Periodo Ref.]]="Dentro",IF(DATOS_[[Check Equiparado]:[Check Equiparado]]="Sí",IF(DATOS!BM$5="Sí",(1/DATOS_[[% anualiz]:[% anualiz]]),1)*IF(DATOS!BM$4="Sí",1/DATOS_[[% normaliz]:[% normaliz]],1)*(DATOS_[C.Extra.05])))))))),
0)</f>
        <v>0</v>
      </c>
      <c r="AU71" s="123">
        <f t="array" ref="AU71">IFERROR(
MEDIAN(IF(DATOS_[Sexo]=$B71,IF(DATOS_[[AGRUP. CLAS. PROF.]:[AGRUP. CLAS. PROF.]]=$B69,IF(DATOS_[Check Equiparado]="Sí",IF(DATOS_[Check Periodo Ref.]="Dentro",DATOS_[Tot Extrasalarial Eq],FALSE))))),
0)</f>
        <v>0</v>
      </c>
      <c r="AV71" s="124">
        <f t="array" ref="AV71">IFERROR(
MEDIAN(IF(DATOS_[Sexo]=$B71,IF(DATOS_[[AGRUP. CLAS. PROF.]:[AGRUP. CLAS. PROF.]]=$B69,IF(DATOS_[Check Equiparado]="Sí",IF(DATOS_[Check Periodo Ref.]="Dentro",DATOS_[TOTAL Retrib Eq],FALSE))))),
0)</f>
        <v>0</v>
      </c>
    </row>
    <row r="72" spans="1:48" ht="17.25" thickBot="1" x14ac:dyDescent="0.35">
      <c r="A72" s="48" t="str">
        <f t="shared" ref="A72" si="79">+A73</f>
        <v>[ocultar]</v>
      </c>
      <c r="B72" s="98" t="s">
        <v>236</v>
      </c>
      <c r="C72" s="117"/>
      <c r="D72" s="47"/>
      <c r="E72" s="47"/>
      <c r="F72" s="47"/>
      <c r="G72" s="47"/>
      <c r="H72" s="47"/>
      <c r="I72" s="127" t="str">
        <f t="shared" ref="I72:AV72" si="80">IFERROR((I73-I74)/I73,"")</f>
        <v/>
      </c>
      <c r="J72" s="131" t="str">
        <f t="shared" si="80"/>
        <v/>
      </c>
      <c r="K72" s="131" t="str">
        <f t="shared" si="80"/>
        <v/>
      </c>
      <c r="L72" s="131" t="str">
        <f t="shared" si="80"/>
        <v/>
      </c>
      <c r="M72" s="131" t="str">
        <f t="shared" si="80"/>
        <v/>
      </c>
      <c r="N72" s="131" t="str">
        <f t="shared" si="80"/>
        <v/>
      </c>
      <c r="O72" s="131" t="str">
        <f t="shared" si="80"/>
        <v/>
      </c>
      <c r="P72" s="131" t="str">
        <f t="shared" si="80"/>
        <v/>
      </c>
      <c r="Q72" s="131" t="str">
        <f t="shared" si="80"/>
        <v/>
      </c>
      <c r="R72" s="131" t="str">
        <f t="shared" si="80"/>
        <v/>
      </c>
      <c r="S72" s="131" t="str">
        <f t="shared" si="80"/>
        <v/>
      </c>
      <c r="T72" s="131" t="str">
        <f t="shared" si="80"/>
        <v/>
      </c>
      <c r="U72" s="131" t="str">
        <f t="shared" si="80"/>
        <v/>
      </c>
      <c r="V72" s="131" t="str">
        <f t="shared" si="80"/>
        <v/>
      </c>
      <c r="W72" s="131" t="str">
        <f t="shared" si="80"/>
        <v/>
      </c>
      <c r="X72" s="131" t="str">
        <f t="shared" si="80"/>
        <v/>
      </c>
      <c r="Y72" s="131" t="str">
        <f t="shared" si="80"/>
        <v/>
      </c>
      <c r="Z72" s="130" t="str">
        <f t="shared" si="80"/>
        <v/>
      </c>
      <c r="AA72" s="130" t="str">
        <f t="shared" si="80"/>
        <v/>
      </c>
      <c r="AB72" s="130" t="str">
        <f t="shared" si="80"/>
        <v/>
      </c>
      <c r="AC72" s="130" t="str">
        <f t="shared" si="80"/>
        <v/>
      </c>
      <c r="AD72" s="130" t="str">
        <f t="shared" si="80"/>
        <v/>
      </c>
      <c r="AE72" s="130" t="str">
        <f t="shared" si="80"/>
        <v/>
      </c>
      <c r="AF72" s="130" t="str">
        <f t="shared" si="80"/>
        <v/>
      </c>
      <c r="AG72" s="130" t="str">
        <f t="shared" si="80"/>
        <v/>
      </c>
      <c r="AH72" s="130" t="str">
        <f t="shared" si="80"/>
        <v/>
      </c>
      <c r="AI72" s="130" t="str">
        <f t="shared" si="80"/>
        <v/>
      </c>
      <c r="AJ72" s="130" t="str">
        <f t="shared" si="80"/>
        <v/>
      </c>
      <c r="AK72" s="130" t="str">
        <f t="shared" si="80"/>
        <v/>
      </c>
      <c r="AL72" s="130" t="str">
        <f t="shared" si="80"/>
        <v/>
      </c>
      <c r="AM72" s="130" t="str">
        <f t="shared" si="80"/>
        <v/>
      </c>
      <c r="AN72" s="132" t="str">
        <f t="shared" si="80"/>
        <v/>
      </c>
      <c r="AO72" s="136" t="str">
        <f t="shared" si="80"/>
        <v/>
      </c>
      <c r="AP72" s="133" t="str">
        <f t="shared" si="80"/>
        <v/>
      </c>
      <c r="AQ72" s="133" t="str">
        <f t="shared" si="80"/>
        <v/>
      </c>
      <c r="AR72" s="133" t="str">
        <f t="shared" si="80"/>
        <v/>
      </c>
      <c r="AS72" s="133" t="str">
        <f t="shared" si="80"/>
        <v/>
      </c>
      <c r="AT72" s="133" t="str">
        <f t="shared" si="80"/>
        <v/>
      </c>
      <c r="AU72" s="134" t="str">
        <f t="shared" si="80"/>
        <v/>
      </c>
      <c r="AV72" s="135" t="str">
        <f t="shared" si="80"/>
        <v/>
      </c>
    </row>
    <row r="73" spans="1:48" x14ac:dyDescent="0.3">
      <c r="A73" s="48" t="str">
        <f t="shared" ref="A73" si="81">+IF(C73+C74=0,"[ocultar]","")</f>
        <v>[ocultar]</v>
      </c>
      <c r="B73" s="94" t="s">
        <v>162</v>
      </c>
      <c r="C73" s="40">
        <f t="array" ref="C73">SUM(IF($B73=DATOS_[Sexo],
IF($B72=DATOS_[AGRUP. CLAS. PROF.],
IF("Dentro"=DATOS_[Check Periodo Ref.],
1/(COUNTIFS(DATOS_[Sexo],$B73,DATOS_[AGRUP. CLAS. PROF.],$B72,DATOS_[Check Periodo Ref.],"Dentro",DATOS_[id],DATOS_[id]))))))</f>
        <v>0</v>
      </c>
      <c r="D73" s="41">
        <f>COUNTIFS(DATOS_[AGRUP. CLAS. PROF.],$B72,DATOS_[Sexo],$B73,DATOS_[Check Periodo Ref.],"Dentro")</f>
        <v>0</v>
      </c>
      <c r="E73" s="41">
        <f>COUNTIFS(DATOS_[AGRUP. CLAS. PROF.],$B72,DATOS_[Sexo],$B73,DATOS_[Check Periodo Ref.],"Dentro",DATOS_[Check Nº SC Norm],"Sí")</f>
        <v>0</v>
      </c>
      <c r="F73" s="41">
        <f>COUNTIFS(DATOS_[AGRUP. CLAS. PROF.],$B72,DATOS_[Sexo],$B73,DATOS_[Check Periodo Ref.],"Dentro",DATOS_[Check Nº SC Anualiz],"Sí")</f>
        <v>0</v>
      </c>
      <c r="G73" s="41">
        <f>COUNTIFS(DATOS_[AGRUP. CLAS. PROF.],$B72,DATOS_[Sexo],$B73,DATOS_[Check Periodo Ref.],"Dentro",DATOS_[Check Nº SC Norm y Anualiz],"Sí")</f>
        <v>0</v>
      </c>
      <c r="H73" s="41">
        <f>COUNTIFS(DATOS_[AGRUP. CLAS. PROF.],$B72,DATOS_[Sexo],$B73,DATOS_[Check Periodo Ref.],"Dentro",DATOS_[Check Equiparación],"Sí")</f>
        <v>0</v>
      </c>
      <c r="I73" s="118">
        <f t="array" ref="I73">IFERROR(
MEDIAN(IF(DATOS_[Sexo]=$B73,IF(DATOS_[[AGRUP. CLAS. PROF.]:[AGRUP. CLAS. PROF.]]=$B72,IF(DATOS_[Check Equiparado]="Sí",IF(DATOS_[Check Periodo Ref.]="Dentro",DATOS_[SALARIO BASE Eq],FALSE))))),
0)</f>
        <v>0</v>
      </c>
      <c r="J73" s="119">
        <f t="array" ref="J73">IFERROR(
(MEDIAN((IF(DATOS_[[Sexo]:[Sexo]]=$B73,IF(DATOS_[[AGRUP. CLAS. PROF.]:[AGRUP. CLAS. PROF.]]=$B72,IF(DATOS_[[Check Periodo Ref.]:[Check Periodo Ref.]]="Dentro",IF(DATOS_[[Check Equiparado]:[Check Equiparado]]="Sí",IF(DATOS!AE$5="Sí",(1/DATOS_[[% anualiz]:[% anualiz]]),1)*IF(DATOS!AE$4="Sí",1/DATOS_[[% normaliz]:[% normaliz]],1)*(DATOS_[Conc.Sal.01])))))))),
0)</f>
        <v>0</v>
      </c>
      <c r="K73" s="119">
        <f t="array" ref="K73">IFERROR(
(MEDIAN((IF(DATOS_[[Sexo]:[Sexo]]=$B73,IF(DATOS_[[AGRUP. CLAS. PROF.]:[AGRUP. CLAS. PROF.]]=$B72,IF(DATOS_[[Check Periodo Ref.]:[Check Periodo Ref.]]="Dentro",IF(DATOS_[[Check Equiparado]:[Check Equiparado]]="Sí",IF(DATOS!AF$5="Sí",(1/DATOS_[[% anualiz]:[% anualiz]]),1)*IF(DATOS!AF$4="Sí",1/DATOS_[[% normaliz]:[% normaliz]],1)*(DATOS_[Conc.Sal.02])))))))),
0)</f>
        <v>0</v>
      </c>
      <c r="L73" s="119">
        <f t="array" ref="L73">IFERROR(
(MEDIAN((IF(DATOS_[[Sexo]:[Sexo]]=$B73,IF(DATOS_[[AGRUP. CLAS. PROF.]:[AGRUP. CLAS. PROF.]]=$B72,IF(DATOS_[[Check Periodo Ref.]:[Check Periodo Ref.]]="Dentro",IF(DATOS_[[Check Equiparado]:[Check Equiparado]]="Sí",IF(DATOS!AG$5="Sí",(1/DATOS_[[% anualiz]:[% anualiz]]),1)*IF(DATOS!AG$4="Sí",1/DATOS_[[% normaliz]:[% normaliz]],1)*(DATOS_[Conc.Sal.03])))))))),
0)</f>
        <v>0</v>
      </c>
      <c r="M73" s="119">
        <f t="array" ref="M73">IFERROR(
(MEDIAN((IF(DATOS_[[Sexo]:[Sexo]]=$B73,IF(DATOS_[[AGRUP. CLAS. PROF.]:[AGRUP. CLAS. PROF.]]=$B72,IF(DATOS_[[Check Periodo Ref.]:[Check Periodo Ref.]]="Dentro",IF(DATOS_[[Check Equiparado]:[Check Equiparado]]="Sí",IF(DATOS!AH$5="Sí",(1/DATOS_[[% anualiz]:[% anualiz]]),1)*IF(DATOS!AH$4="Sí",1/DATOS_[[% normaliz]:[% normaliz]],1)*(DATOS_[Conc.Sal.04])))))))),
0)</f>
        <v>0</v>
      </c>
      <c r="N73" s="119">
        <f t="array" ref="N73">IFERROR(
(MEDIAN((IF(DATOS_[[Sexo]:[Sexo]]=$B73,IF(DATOS_[[AGRUP. CLAS. PROF.]:[AGRUP. CLAS. PROF.]]=$B72,IF(DATOS_[[Check Periodo Ref.]:[Check Periodo Ref.]]="Dentro",IF(DATOS_[[Check Equiparado]:[Check Equiparado]]="Sí",IF(DATOS!AI$5="Sí",(1/DATOS_[[% anualiz]:[% anualiz]]),1)*IF(DATOS!AI$4="Sí",1/DATOS_[[% normaliz]:[% normaliz]],1)*(DATOS_[Conc.Sal.05])))))))),
0)</f>
        <v>0</v>
      </c>
      <c r="O73" s="119">
        <f t="array" ref="O73">IFERROR(
(MEDIAN((IF(DATOS_[[Sexo]:[Sexo]]=$B73,IF(DATOS_[[AGRUP. CLAS. PROF.]:[AGRUP. CLAS. PROF.]]=$B72,IF(DATOS_[[Check Periodo Ref.]:[Check Periodo Ref.]]="Dentro",IF(DATOS_[[Check Equiparado]:[Check Equiparado]]="Sí",IF(DATOS!AJ$5="Sí",(1/DATOS_[[% anualiz]:[% anualiz]]),1)*IF(DATOS!AJ$4="Sí",1/DATOS_[[% normaliz]:[% normaliz]],1)*(DATOS_[Conc.Sal.06])))))))),
0)</f>
        <v>0</v>
      </c>
      <c r="P73" s="119">
        <f t="array" ref="P73">IFERROR(
(MEDIAN((IF(DATOS_[[Sexo]:[Sexo]]=$B73,IF(DATOS_[[AGRUP. CLAS. PROF.]:[AGRUP. CLAS. PROF.]]=$B72,IF(DATOS_[[Check Periodo Ref.]:[Check Periodo Ref.]]="Dentro",IF(DATOS_[[Check Equiparado]:[Check Equiparado]]="Sí",IF(DATOS!AK$5="Sí",(1/DATOS_[[% anualiz]:[% anualiz]]),1)*IF(DATOS!AK$4="Sí",1/DATOS_[[% normaliz]:[% normaliz]],1)*(DATOS_[Conc.Sal.07])))))))),
0)</f>
        <v>0</v>
      </c>
      <c r="Q73" s="119">
        <f t="array" ref="Q73">IFERROR(
(MEDIAN((IF(DATOS_[[Sexo]:[Sexo]]=$B73,IF(DATOS_[[AGRUP. CLAS. PROF.]:[AGRUP. CLAS. PROF.]]=$B72,IF(DATOS_[[Check Periodo Ref.]:[Check Periodo Ref.]]="Dentro",IF(DATOS_[[Check Equiparado]:[Check Equiparado]]="Sí",IF(DATOS!AL$5="Sí",(1/DATOS_[[% anualiz]:[% anualiz]]),1)*IF(DATOS!AL$4="Sí",1/DATOS_[[% normaliz]:[% normaliz]],1)*(DATOS_[Conc.Sal.08])))))))),
0)</f>
        <v>0</v>
      </c>
      <c r="R73" s="119">
        <f t="array" ref="R73">IFERROR(
(MEDIAN((IF(DATOS_[[Sexo]:[Sexo]]=$B73,IF(DATOS_[[AGRUP. CLAS. PROF.]:[AGRUP. CLAS. PROF.]]=$B72,IF(DATOS_[[Check Periodo Ref.]:[Check Periodo Ref.]]="Dentro",IF(DATOS_[[Check Equiparado]:[Check Equiparado]]="Sí",IF(DATOS!AM$5="Sí",(1/DATOS_[[% anualiz]:[% anualiz]]),1)*IF(DATOS!AM$4="Sí",1/DATOS_[[% normaliz]:[% normaliz]],1)*(DATOS_[Conc.Sal.09])))))))),
0)</f>
        <v>0</v>
      </c>
      <c r="S73" s="119">
        <f t="array" ref="S73">IFERROR(
(MEDIAN((IF(DATOS_[[Sexo]:[Sexo]]=$B73,IF(DATOS_[[AGRUP. CLAS. PROF.]:[AGRUP. CLAS. PROF.]]=$B72,IF(DATOS_[[Check Periodo Ref.]:[Check Periodo Ref.]]="Dentro",IF(DATOS_[[Check Equiparado]:[Check Equiparado]]="Sí",IF(DATOS!AN$5="Sí",(1/DATOS_[[% anualiz]:[% anualiz]]),1)*IF(DATOS!AN$4="Sí",1/DATOS_[[% normaliz]:[% normaliz]],1)*(DATOS_[Conc.Sal.10])))))))),
0)</f>
        <v>0</v>
      </c>
      <c r="T73" s="119">
        <f t="array" ref="T73">IFERROR(
(MEDIAN((IF(DATOS_[[Sexo]:[Sexo]]=$B73,IF(DATOS_[[AGRUP. CLAS. PROF.]:[AGRUP. CLAS. PROF.]]=$B72,IF(DATOS_[[Check Periodo Ref.]:[Check Periodo Ref.]]="Dentro",IF(DATOS_[[Check Equiparado]:[Check Equiparado]]="Sí",IF(DATOS!AO$5="Sí",(1/DATOS_[[% anualiz]:[% anualiz]]),1)*IF(DATOS!AO$4="Sí",1/DATOS_[[% normaliz]:[% normaliz]],1)*(DATOS_[Conc.Sal.11])))))))),
0)</f>
        <v>0</v>
      </c>
      <c r="U73" s="119">
        <f t="array" ref="U73">IFERROR(
(MEDIAN((IF(DATOS_[[Sexo]:[Sexo]]=$B73,IF(DATOS_[[AGRUP. CLAS. PROF.]:[AGRUP. CLAS. PROF.]]=$B72,IF(DATOS_[[Check Periodo Ref.]:[Check Periodo Ref.]]="Dentro",IF(DATOS_[[Check Equiparado]:[Check Equiparado]]="Sí",IF(DATOS!AP$5="Sí",(1/DATOS_[[% anualiz]:[% anualiz]]),1)*IF(DATOS!AP$4="Sí",1/DATOS_[[% normaliz]:[% normaliz]],1)*(DATOS_[Conc.Sal.12])))))))),
0)</f>
        <v>0</v>
      </c>
      <c r="V73" s="119">
        <f t="array" ref="V73">IFERROR(
(MEDIAN((IF(DATOS_[[Sexo]:[Sexo]]=$B73,IF(DATOS_[[AGRUP. CLAS. PROF.]:[AGRUP. CLAS. PROF.]]=$B72,IF(DATOS_[[Check Periodo Ref.]:[Check Periodo Ref.]]="Dentro",IF(DATOS_[[Check Equiparado]:[Check Equiparado]]="Sí",IF(DATOS!AQ$5="Sí",(1/DATOS_[[% anualiz]:[% anualiz]]),1)*IF(DATOS!AQ$4="Sí",1/DATOS_[[% normaliz]:[% normaliz]],1)*(DATOS_[Conc.Sal.13])))))))),
0)</f>
        <v>0</v>
      </c>
      <c r="W73" s="119">
        <f t="array" ref="W73">IFERROR(
(MEDIAN((IF(DATOS_[[Sexo]:[Sexo]]=$B73,IF(DATOS_[[AGRUP. CLAS. PROF.]:[AGRUP. CLAS. PROF.]]=$B72,IF(DATOS_[[Check Periodo Ref.]:[Check Periodo Ref.]]="Dentro",IF(DATOS_[[Check Equiparado]:[Check Equiparado]]="Sí",IF(DATOS!AR$5="Sí",(1/DATOS_[[% anualiz]:[% anualiz]]),1)*IF(DATOS!AR$4="Sí",1/DATOS_[[% normaliz]:[% normaliz]],1)*(DATOS_[Conc.Sal.14])))))))),
0)</f>
        <v>0</v>
      </c>
      <c r="X73" s="119">
        <f t="array" ref="X73">IFERROR(
(MEDIAN((IF(DATOS_[[Sexo]:[Sexo]]=$B73,IF(DATOS_[[AGRUP. CLAS. PROF.]:[AGRUP. CLAS. PROF.]]=$B72,IF(DATOS_[[Check Periodo Ref.]:[Check Periodo Ref.]]="Dentro",IF(DATOS_[[Check Equiparado]:[Check Equiparado]]="Sí",IF(DATOS!AS$5="Sí",(1/DATOS_[[% anualiz]:[% anualiz]]),1)*IF(DATOS!AS$4="Sí",1/DATOS_[[% normaliz]:[% normaliz]],1)*(DATOS_[Conc.Sal.15])))))))),
0)</f>
        <v>0</v>
      </c>
      <c r="Y73" s="119">
        <f t="array" ref="Y73">IFERROR(
(MEDIAN((IF(DATOS_[[Sexo]:[Sexo]]=$B73,IF(DATOS_[[AGRUP. CLAS. PROF.]:[AGRUP. CLAS. PROF.]]=$B72,IF(DATOS_[[Check Periodo Ref.]:[Check Periodo Ref.]]="Dentro",IF(DATOS_[[Check Equiparado]:[Check Equiparado]]="Sí",IF(DATOS!AT$5="Sí",(1/DATOS_[[% anualiz]:[% anualiz]]),1)*IF(DATOS!AT$4="Sí",1/DATOS_[[% normaliz]:[% normaliz]],1)*(DATOS_[Conc.Sal.16])))))))),
0)</f>
        <v>0</v>
      </c>
      <c r="Z73" s="119">
        <f t="array" ref="Z73">IFERROR(
(MEDIAN((IF(DATOS_[[Sexo]:[Sexo]]=$B73,IF(DATOS_[[AGRUP. CLAS. PROF.]:[AGRUP. CLAS. PROF.]]=$B72,IF(DATOS_[[Check Periodo Ref.]:[Check Periodo Ref.]]="Dentro",IF(DATOS_[[Check Equiparado]:[Check Equiparado]]="Sí",IF(DATOS!AU$5="Sí",(1/DATOS_[[% anualiz]:[% anualiz]]),1)*IF(DATOS!AU$4="Sí",1/DATOS_[[% normaliz]:[% normaliz]],1)*(DATOS_[Conc.Sal.17])))))))),
0)</f>
        <v>0</v>
      </c>
      <c r="AA73" s="119">
        <f t="array" ref="AA73">IFERROR(
(MEDIAN((IF(DATOS_[[Sexo]:[Sexo]]=$B73,IF(DATOS_[[AGRUP. CLAS. PROF.]:[AGRUP. CLAS. PROF.]]=$B72,IF(DATOS_[[Check Periodo Ref.]:[Check Periodo Ref.]]="Dentro",IF(DATOS_[[Check Equiparado]:[Check Equiparado]]="Sí",IF(DATOS!AV$5="Sí",(1/DATOS_[[% anualiz]:[% anualiz]]),1)*IF(DATOS!AV$4="Sí",1/DATOS_[[% normaliz]:[% normaliz]],1)*(DATOS_[Conc.Sal.18])))))))),
0)</f>
        <v>0</v>
      </c>
      <c r="AB73" s="119">
        <f t="array" ref="AB73">IFERROR(
(MEDIAN((IF(DATOS_[[Sexo]:[Sexo]]=$B73,IF(DATOS_[[AGRUP. CLAS. PROF.]:[AGRUP. CLAS. PROF.]]=$B72,IF(DATOS_[[Check Periodo Ref.]:[Check Periodo Ref.]]="Dentro",IF(DATOS_[[Check Equiparado]:[Check Equiparado]]="Sí",IF(DATOS!AW$5="Sí",(1/DATOS_[[% anualiz]:[% anualiz]]),1)*IF(DATOS!AW$4="Sí",1/DATOS_[[% normaliz]:[% normaliz]],1)*(DATOS_[Conc.Sal.19])))))))),
0)</f>
        <v>0</v>
      </c>
      <c r="AC73" s="119">
        <f t="array" ref="AC73">IFERROR(
(MEDIAN((IF(DATOS_[[Sexo]:[Sexo]]=$B73,IF(DATOS_[[AGRUP. CLAS. PROF.]:[AGRUP. CLAS. PROF.]]=$B72,IF(DATOS_[[Check Periodo Ref.]:[Check Periodo Ref.]]="Dentro",IF(DATOS_[[Check Equiparado]:[Check Equiparado]]="Sí",IF(DATOS!AX$5="Sí",(1/DATOS_[[% anualiz]:[% anualiz]]),1)*IF(DATOS!AX$4="Sí",1/DATOS_[[% normaliz]:[% normaliz]],1)*(DATOS_[Conc.Sal.20])))))))),
0)</f>
        <v>0</v>
      </c>
      <c r="AD73" s="119">
        <f t="array" ref="AD73">IFERROR(
(MEDIAN((IF(DATOS_[[Sexo]:[Sexo]]=$B73,IF(DATOS_[[AGRUP. CLAS. PROF.]:[AGRUP. CLAS. PROF.]]=$B72,IF(DATOS_[[Check Periodo Ref.]:[Check Periodo Ref.]]="Dentro",IF(DATOS_[[Check Equiparado]:[Check Equiparado]]="Sí",IF(DATOS!AY$5="Sí",(1/DATOS_[[% anualiz]:[% anualiz]]),1)*IF(DATOS!AY$4="Sí",1/DATOS_[[% normaliz]:[% normaliz]],1)*(DATOS_[Conc.Sal.21])))))))),
0)</f>
        <v>0</v>
      </c>
      <c r="AE73" s="119">
        <f t="array" ref="AE73">IFERROR(
(MEDIAN((IF(DATOS_[[Sexo]:[Sexo]]=$B73,IF(DATOS_[[AGRUP. CLAS. PROF.]:[AGRUP. CLAS. PROF.]]=$B72,IF(DATOS_[[Check Periodo Ref.]:[Check Periodo Ref.]]="Dentro",IF(DATOS_[[Check Equiparado]:[Check Equiparado]]="Sí",IF(DATOS!AZ$5="Sí",(1/DATOS_[[% anualiz]:[% anualiz]]),1)*IF(DATOS!AZ$4="Sí",1/DATOS_[[% normaliz]:[% normaliz]],1)*(DATOS_[Conc.Sal.22])))))))),
0)</f>
        <v>0</v>
      </c>
      <c r="AF73" s="119">
        <f t="array" ref="AF73">IFERROR(
(MEDIAN((IF(DATOS_[[Sexo]:[Sexo]]=$B73,IF(DATOS_[[AGRUP. CLAS. PROF.]:[AGRUP. CLAS. PROF.]]=$B72,IF(DATOS_[[Check Periodo Ref.]:[Check Periodo Ref.]]="Dentro",IF(DATOS_[[Check Equiparado]:[Check Equiparado]]="Sí",IF(DATOS!BA$5="Sí",(1/DATOS_[[% anualiz]:[% anualiz]]),1)*IF(DATOS!BA$4="Sí",1/DATOS_[[% normaliz]:[% normaliz]],1)*(DATOS_[Conc.Sal.23])))))))),
0)</f>
        <v>0</v>
      </c>
      <c r="AG73" s="119">
        <f t="array" ref="AG73">IFERROR(
(MEDIAN((IF(DATOS_[[Sexo]:[Sexo]]=$B73,IF(DATOS_[[AGRUP. CLAS. PROF.]:[AGRUP. CLAS. PROF.]]=$B72,IF(DATOS_[[Check Periodo Ref.]:[Check Periodo Ref.]]="Dentro",IF(DATOS_[[Check Equiparado]:[Check Equiparado]]="Sí",IF(DATOS!BB$5="Sí",(1/DATOS_[[% anualiz]:[% anualiz]]),1)*IF(DATOS!BB$4="Sí",1/DATOS_[[% normaliz]:[% normaliz]],1)*(DATOS_[Conc.Sal.24])))))))),
0)</f>
        <v>0</v>
      </c>
      <c r="AH73" s="119">
        <f t="array" ref="AH73">IFERROR(
(MEDIAN((IF(DATOS_[[Sexo]:[Sexo]]=$B73,IF(DATOS_[[AGRUP. CLAS. PROF.]:[AGRUP. CLAS. PROF.]]=$B72,IF(DATOS_[[Check Periodo Ref.]:[Check Periodo Ref.]]="Dentro",IF(DATOS_[[Check Equiparado]:[Check Equiparado]]="Sí",IF(DATOS!BC$5="Sí",(1/DATOS_[[% anualiz]:[% anualiz]]),1)*IF(DATOS!BC$4="Sí",1/DATOS_[[% normaliz]:[% normaliz]],1)*(DATOS_[Conc.Sal.25])))))))),
0)</f>
        <v>0</v>
      </c>
      <c r="AI73" s="119">
        <f t="array" ref="AI73">IFERROR(
(MEDIAN((IF(DATOS_[[Sexo]:[Sexo]]=$B73,IF(DATOS_[[AGRUP. CLAS. PROF.]:[AGRUP. CLAS. PROF.]]=$B72,IF(DATOS_[[Check Periodo Ref.]:[Check Periodo Ref.]]="Dentro",IF(DATOS_[[Check Equiparado]:[Check Equiparado]]="Sí",IF(DATOS!BD$5="Sí",(1/DATOS_[[% anualiz]:[% anualiz]]),1)*IF(DATOS!BD$4="Sí",1/DATOS_[[% normaliz]:[% normaliz]],1)*(DATOS_[Conc.Sal.26])))))))),
0)</f>
        <v>0</v>
      </c>
      <c r="AJ73" s="119">
        <f t="array" ref="AJ73">IFERROR(
(MEDIAN((IF(DATOS_[[Sexo]:[Sexo]]=$B73,IF(DATOS_[[AGRUP. CLAS. PROF.]:[AGRUP. CLAS. PROF.]]=$B72,IF(DATOS_[[Check Periodo Ref.]:[Check Periodo Ref.]]="Dentro",IF(DATOS_[[Check Equiparado]:[Check Equiparado]]="Sí",IF(DATOS!BE$5="Sí",(1/DATOS_[[% anualiz]:[% anualiz]]),1)*IF(DATOS!BE$4="Sí",1/DATOS_[[% normaliz]:[% normaliz]],1)*(DATOS_[Conc.Sal.27])))))))),
0)</f>
        <v>0</v>
      </c>
      <c r="AK73" s="119">
        <f t="array" ref="AK73">IFERROR(
(MEDIAN((IF(DATOS_[[Sexo]:[Sexo]]=$B73,IF(DATOS_[[AGRUP. CLAS. PROF.]:[AGRUP. CLAS. PROF.]]=$B72,IF(DATOS_[[Check Periodo Ref.]:[Check Periodo Ref.]]="Dentro",IF(DATOS_[[Check Equiparado]:[Check Equiparado]]="Sí",IF(DATOS!BF$5="Sí",(1/DATOS_[[% anualiz]:[% anualiz]]),1)*IF(DATOS!BF$4="Sí",1/DATOS_[[% normaliz]:[% normaliz]],1)*(DATOS_[Conc.Sal.28])))))))),
0)</f>
        <v>0</v>
      </c>
      <c r="AL73" s="119">
        <f t="array" ref="AL73">IFERROR(
(MEDIAN((IF(DATOS_[[Sexo]:[Sexo]]=$B73,IF(DATOS_[[AGRUP. CLAS. PROF.]:[AGRUP. CLAS. PROF.]]=$B72,IF(DATOS_[[Check Periodo Ref.]:[Check Periodo Ref.]]="Dentro",IF(DATOS_[[Check Equiparado]:[Check Equiparado]]="Sí",IF(DATOS!BG$5="Sí",(1/DATOS_[[% anualiz]:[% anualiz]]),1)*IF(DATOS!BG$4="Sí",1/DATOS_[[% normaliz]:[% normaliz]],1)*(DATOS_[Conc.Sal.29])))))))),
0)</f>
        <v>0</v>
      </c>
      <c r="AM73" s="119">
        <f t="array" ref="AM73">IFERROR(
(MEDIAN((IF(DATOS_[[Sexo]:[Sexo]]=$B73,IF(DATOS_[[AGRUP. CLAS. PROF.]:[AGRUP. CLAS. PROF.]]=$B72,IF(DATOS_[[Check Periodo Ref.]:[Check Periodo Ref.]]="Dentro",IF(DATOS_[[Check Equiparado]:[Check Equiparado]]="Sí",IF(DATOS!BH$5="Sí",(1/DATOS_[[% anualiz]:[% anualiz]]),1)*IF(DATOS!BH$4="Sí",1/DATOS_[[% normaliz]:[% normaliz]],1)*(DATOS_[Conc.Sal.30])))))))),
0)</f>
        <v>0</v>
      </c>
      <c r="AN73" s="120">
        <f t="array" ref="AN73">IFERROR(
MEDIAN(IF(DATOS_[Sexo]=$B73,IF(DATOS_[[AGRUP. CLAS. PROF.]:[AGRUP. CLAS. PROF.]]=$B72,IF(DATOS_[Check Equiparado]="Sí",IF(DATOS_[Check Periodo Ref.]="Dentro",DATOS_[Tot COMPL.SAL Eq],FALSE))))),
0)</f>
        <v>0</v>
      </c>
      <c r="AO73" s="121">
        <f t="array" ref="AO73">IFERROR(
MEDIAN(IF(DATOS_[Sexo]=$B73,IF(DATOS_[[AGRUP. CLAS. PROF.]:[AGRUP. CLAS. PROF.]]=$B72,IF(DATOS_[Check Equiparado]="Sí",IF(DATOS_[Check Periodo Ref.]="Dentro",DATOS_[TOTAL SALARIO Eq],FALSE))))),
0)</f>
        <v>0</v>
      </c>
      <c r="AP73" s="122">
        <f t="array" ref="AP73">IFERROR(
(MEDIAN((IF(DATOS_[[Sexo]:[Sexo]]=$B73,IF(DATOS_[[AGRUP. CLAS. PROF.]:[AGRUP. CLAS. PROF.]]=$B72,IF(DATOS_[[Check Periodo Ref.]:[Check Periodo Ref.]]="Dentro",IF(DATOS_[[Check Equiparado]:[Check Equiparado]]="Sí",IF(DATOS!BI$5="Sí",(1/DATOS_[[% anualiz]:[% anualiz]]),1)*IF(DATOS!BI$4="Sí",1/DATOS_[[% normaliz]:[% normaliz]],1)*(DATOS_[C.Extra.01])))))))),
0)</f>
        <v>0</v>
      </c>
      <c r="AQ73" s="122">
        <f t="array" ref="AQ73">IFERROR(
(MEDIAN((IF(DATOS_[[Sexo]:[Sexo]]=$B73,IF(DATOS_[[AGRUP. CLAS. PROF.]:[AGRUP. CLAS. PROF.]]=$B72,IF(DATOS_[[Check Periodo Ref.]:[Check Periodo Ref.]]="Dentro",IF(DATOS_[[Check Equiparado]:[Check Equiparado]]="Sí",IF(DATOS!BJ$5="Sí",(1/DATOS_[[% anualiz]:[% anualiz]]),1)*IF(DATOS!BJ$4="Sí",1/DATOS_[[% normaliz]:[% normaliz]],1)*(DATOS_[C.Extra.02])))))))),
0)</f>
        <v>0</v>
      </c>
      <c r="AR73" s="122">
        <f t="array" ref="AR73">IFERROR(
(MEDIAN((IF(DATOS_[[Sexo]:[Sexo]]=$B73,IF(DATOS_[[AGRUP. CLAS. PROF.]:[AGRUP. CLAS. PROF.]]=$B72,IF(DATOS_[[Check Periodo Ref.]:[Check Periodo Ref.]]="Dentro",IF(DATOS_[[Check Equiparado]:[Check Equiparado]]="Sí",IF(DATOS!BK$5="Sí",(1/DATOS_[[% anualiz]:[% anualiz]]),1)*IF(DATOS!BK$4="Sí",1/DATOS_[[% normaliz]:[% normaliz]],1)*(DATOS_[C.Extra.03])))))))),
0)</f>
        <v>0</v>
      </c>
      <c r="AS73" s="122">
        <f t="array" ref="AS73">IFERROR(
(MEDIAN((IF(DATOS_[[Sexo]:[Sexo]]=$B73,IF(DATOS_[[AGRUP. CLAS. PROF.]:[AGRUP. CLAS. PROF.]]=$B72,IF(DATOS_[[Check Periodo Ref.]:[Check Periodo Ref.]]="Dentro",IF(DATOS_[[Check Equiparado]:[Check Equiparado]]="Sí",IF(DATOS!BL$5="Sí",(1/DATOS_[[% anualiz]:[% anualiz]]),1)*IF(DATOS!BL$4="Sí",1/DATOS_[[% normaliz]:[% normaliz]],1)*(DATOS_[C.Extra.04])))))))),
0)</f>
        <v>0</v>
      </c>
      <c r="AT73" s="122">
        <f t="array" ref="AT73">IFERROR(
(MEDIAN((IF(DATOS_[[Sexo]:[Sexo]]=$B73,IF(DATOS_[[AGRUP. CLAS. PROF.]:[AGRUP. CLAS. PROF.]]=$B72,IF(DATOS_[[Check Periodo Ref.]:[Check Periodo Ref.]]="Dentro",IF(DATOS_[[Check Equiparado]:[Check Equiparado]]="Sí",IF(DATOS!BM$5="Sí",(1/DATOS_[[% anualiz]:[% anualiz]]),1)*IF(DATOS!BM$4="Sí",1/DATOS_[[% normaliz]:[% normaliz]],1)*(DATOS_[C.Extra.05])))))))),
0)</f>
        <v>0</v>
      </c>
      <c r="AU73" s="123">
        <f t="array" ref="AU73">IFERROR(
MEDIAN(IF(DATOS_[Sexo]=$B73,IF(DATOS_[[AGRUP. CLAS. PROF.]:[AGRUP. CLAS. PROF.]]=$B72,IF(DATOS_[Check Equiparado]="Sí",IF(DATOS_[Check Periodo Ref.]="Dentro",DATOS_[Tot Extrasalarial Eq],FALSE))))),
0)</f>
        <v>0</v>
      </c>
      <c r="AV73" s="124">
        <f t="array" ref="AV73">IFERROR(
MEDIAN(IF(DATOS_[Sexo]=$B73,IF(DATOS_[[AGRUP. CLAS. PROF.]:[AGRUP. CLAS. PROF.]]=$B72,IF(DATOS_[Check Equiparado]="Sí",IF(DATOS_[Check Periodo Ref.]="Dentro",DATOS_[TOTAL Retrib Eq],FALSE))))),
0)</f>
        <v>0</v>
      </c>
    </row>
    <row r="74" spans="1:48" x14ac:dyDescent="0.3">
      <c r="A74" s="48" t="str">
        <f t="shared" ref="A74" si="82">+A73</f>
        <v>[ocultar]</v>
      </c>
      <c r="B74" s="94" t="s">
        <v>163</v>
      </c>
      <c r="C74" s="40">
        <f t="array" ref="C74">SUM(IF($B74=DATOS_[Sexo],
IF($B72=DATOS_[AGRUP. CLAS. PROF.],
IF("Dentro"=DATOS_[Check Periodo Ref.],
1/(COUNTIFS(DATOS_[Sexo],$B74,DATOS_[AGRUP. CLAS. PROF.],$B72,DATOS_[Check Periodo Ref.],"Dentro",DATOS_[id],DATOS_[id]))))))</f>
        <v>0</v>
      </c>
      <c r="D74" s="41">
        <f>COUNTIFS(DATOS_[AGRUP. CLAS. PROF.],$B72,DATOS_[Sexo],$B74,DATOS_[Check Periodo Ref.],"Dentro")</f>
        <v>0</v>
      </c>
      <c r="E74" s="41">
        <f>COUNTIFS(DATOS_[AGRUP. CLAS. PROF.],$B72,DATOS_[Sexo],$B74,DATOS_[Check Periodo Ref.],"Dentro",DATOS_[Check Nº SC Norm],"Sí")</f>
        <v>0</v>
      </c>
      <c r="F74" s="41">
        <f>COUNTIFS(DATOS_[AGRUP. CLAS. PROF.],$B72,DATOS_[Sexo],$B74,DATOS_[Check Periodo Ref.],"Dentro",DATOS_[Check Nº SC Anualiz],"Sí")</f>
        <v>0</v>
      </c>
      <c r="G74" s="41">
        <f>COUNTIFS(DATOS_[AGRUP. CLAS. PROF.],$B72,DATOS_[Sexo],$B74,DATOS_[Check Periodo Ref.],"Dentro",DATOS_[Check Nº SC Norm y Anualiz],"Sí")</f>
        <v>0</v>
      </c>
      <c r="H74" s="41">
        <f>COUNTIFS(DATOS_[AGRUP. CLAS. PROF.],$B72,DATOS_[Sexo],$B74,DATOS_[Check Periodo Ref.],"Dentro",DATOS_[Check Equiparación],"Sí")</f>
        <v>0</v>
      </c>
      <c r="I74" s="118" cm="1">
        <f t="array" ref="I74">IFERROR(
MEDIAN(IF(DATOS_[Sexo]=$B74,IF(DATOS_[[AGRUP. CLAS. PROF.]:[AGRUP. CLAS. PROF.]]=$B72,IF(DATOS_[Check Equiparado]="Sí",IF(DATOS_[Check Periodo Ref.]="Dentro",DATOS_[SALARIO BASE Eq],FALSE))))),
0)</f>
        <v>0</v>
      </c>
      <c r="J74" s="119">
        <f t="array" ref="J74">IFERROR(
(MEDIAN((IF(DATOS_[[Sexo]:[Sexo]]=$B74,IF(DATOS_[[AGRUP. CLAS. PROF.]:[AGRUP. CLAS. PROF.]]=$B72,IF(DATOS_[[Check Periodo Ref.]:[Check Periodo Ref.]]="Dentro",IF(DATOS_[[Check Equiparado]:[Check Equiparado]]="Sí",IF(DATOS!AE$5="Sí",(1/DATOS_[[% anualiz]:[% anualiz]]),1)*IF(DATOS!AE$4="Sí",1/DATOS_[[% normaliz]:[% normaliz]],1)*(DATOS_[Conc.Sal.01])))))))),
0)</f>
        <v>0</v>
      </c>
      <c r="K74" s="119">
        <f t="array" ref="K74">IFERROR(
(MEDIAN((IF(DATOS_[[Sexo]:[Sexo]]=$B74,IF(DATOS_[[AGRUP. CLAS. PROF.]:[AGRUP. CLAS. PROF.]]=$B72,IF(DATOS_[[Check Periodo Ref.]:[Check Periodo Ref.]]="Dentro",IF(DATOS_[[Check Equiparado]:[Check Equiparado]]="Sí",IF(DATOS!AF$5="Sí",(1/DATOS_[[% anualiz]:[% anualiz]]),1)*IF(DATOS!AF$4="Sí",1/DATOS_[[% normaliz]:[% normaliz]],1)*(DATOS_[Conc.Sal.02])))))))),
0)</f>
        <v>0</v>
      </c>
      <c r="L74" s="119">
        <f t="array" ref="L74">IFERROR(
(MEDIAN((IF(DATOS_[[Sexo]:[Sexo]]=$B74,IF(DATOS_[[AGRUP. CLAS. PROF.]:[AGRUP. CLAS. PROF.]]=$B72,IF(DATOS_[[Check Periodo Ref.]:[Check Periodo Ref.]]="Dentro",IF(DATOS_[[Check Equiparado]:[Check Equiparado]]="Sí",IF(DATOS!AG$5="Sí",(1/DATOS_[[% anualiz]:[% anualiz]]),1)*IF(DATOS!AG$4="Sí",1/DATOS_[[% normaliz]:[% normaliz]],1)*(DATOS_[Conc.Sal.03])))))))),
0)</f>
        <v>0</v>
      </c>
      <c r="M74" s="119">
        <f t="array" ref="M74">IFERROR(
(MEDIAN((IF(DATOS_[[Sexo]:[Sexo]]=$B74,IF(DATOS_[[AGRUP. CLAS. PROF.]:[AGRUP. CLAS. PROF.]]=$B72,IF(DATOS_[[Check Periodo Ref.]:[Check Periodo Ref.]]="Dentro",IF(DATOS_[[Check Equiparado]:[Check Equiparado]]="Sí",IF(DATOS!AH$5="Sí",(1/DATOS_[[% anualiz]:[% anualiz]]),1)*IF(DATOS!AH$4="Sí",1/DATOS_[[% normaliz]:[% normaliz]],1)*(DATOS_[Conc.Sal.04])))))))),
0)</f>
        <v>0</v>
      </c>
      <c r="N74" s="119">
        <f t="array" ref="N74">IFERROR(
(MEDIAN((IF(DATOS_[[Sexo]:[Sexo]]=$B74,IF(DATOS_[[AGRUP. CLAS. PROF.]:[AGRUP. CLAS. PROF.]]=$B72,IF(DATOS_[[Check Periodo Ref.]:[Check Periodo Ref.]]="Dentro",IF(DATOS_[[Check Equiparado]:[Check Equiparado]]="Sí",IF(DATOS!AI$5="Sí",(1/DATOS_[[% anualiz]:[% anualiz]]),1)*IF(DATOS!AI$4="Sí",1/DATOS_[[% normaliz]:[% normaliz]],1)*(DATOS_[Conc.Sal.05])))))))),
0)</f>
        <v>0</v>
      </c>
      <c r="O74" s="119">
        <f t="array" ref="O74">IFERROR(
(MEDIAN((IF(DATOS_[[Sexo]:[Sexo]]=$B74,IF(DATOS_[[AGRUP. CLAS. PROF.]:[AGRUP. CLAS. PROF.]]=$B72,IF(DATOS_[[Check Periodo Ref.]:[Check Periodo Ref.]]="Dentro",IF(DATOS_[[Check Equiparado]:[Check Equiparado]]="Sí",IF(DATOS!AJ$5="Sí",(1/DATOS_[[% anualiz]:[% anualiz]]),1)*IF(DATOS!AJ$4="Sí",1/DATOS_[[% normaliz]:[% normaliz]],1)*(DATOS_[Conc.Sal.06])))))))),
0)</f>
        <v>0</v>
      </c>
      <c r="P74" s="119">
        <f t="array" ref="P74">IFERROR(
(MEDIAN((IF(DATOS_[[Sexo]:[Sexo]]=$B74,IF(DATOS_[[AGRUP. CLAS. PROF.]:[AGRUP. CLAS. PROF.]]=$B72,IF(DATOS_[[Check Periodo Ref.]:[Check Periodo Ref.]]="Dentro",IF(DATOS_[[Check Equiparado]:[Check Equiparado]]="Sí",IF(DATOS!AK$5="Sí",(1/DATOS_[[% anualiz]:[% anualiz]]),1)*IF(DATOS!AK$4="Sí",1/DATOS_[[% normaliz]:[% normaliz]],1)*(DATOS_[Conc.Sal.07])))))))),
0)</f>
        <v>0</v>
      </c>
      <c r="Q74" s="119">
        <f t="array" ref="Q74">IFERROR(
(MEDIAN((IF(DATOS_[[Sexo]:[Sexo]]=$B74,IF(DATOS_[[AGRUP. CLAS. PROF.]:[AGRUP. CLAS. PROF.]]=$B72,IF(DATOS_[[Check Periodo Ref.]:[Check Periodo Ref.]]="Dentro",IF(DATOS_[[Check Equiparado]:[Check Equiparado]]="Sí",IF(DATOS!AL$5="Sí",(1/DATOS_[[% anualiz]:[% anualiz]]),1)*IF(DATOS!AL$4="Sí",1/DATOS_[[% normaliz]:[% normaliz]],1)*(DATOS_[Conc.Sal.08])))))))),
0)</f>
        <v>0</v>
      </c>
      <c r="R74" s="119">
        <f t="array" ref="R74">IFERROR(
(MEDIAN((IF(DATOS_[[Sexo]:[Sexo]]=$B74,IF(DATOS_[[AGRUP. CLAS. PROF.]:[AGRUP. CLAS. PROF.]]=$B72,IF(DATOS_[[Check Periodo Ref.]:[Check Periodo Ref.]]="Dentro",IF(DATOS_[[Check Equiparado]:[Check Equiparado]]="Sí",IF(DATOS!AM$5="Sí",(1/DATOS_[[% anualiz]:[% anualiz]]),1)*IF(DATOS!AM$4="Sí",1/DATOS_[[% normaliz]:[% normaliz]],1)*(DATOS_[Conc.Sal.09])))))))),
0)</f>
        <v>0</v>
      </c>
      <c r="S74" s="119">
        <f t="array" ref="S74">IFERROR(
(MEDIAN((IF(DATOS_[[Sexo]:[Sexo]]=$B74,IF(DATOS_[[AGRUP. CLAS. PROF.]:[AGRUP. CLAS. PROF.]]=$B72,IF(DATOS_[[Check Periodo Ref.]:[Check Periodo Ref.]]="Dentro",IF(DATOS_[[Check Equiparado]:[Check Equiparado]]="Sí",IF(DATOS!AN$5="Sí",(1/DATOS_[[% anualiz]:[% anualiz]]),1)*IF(DATOS!AN$4="Sí",1/DATOS_[[% normaliz]:[% normaliz]],1)*(DATOS_[Conc.Sal.10])))))))),
0)</f>
        <v>0</v>
      </c>
      <c r="T74" s="119">
        <f t="array" ref="T74">IFERROR(
(MEDIAN((IF(DATOS_[[Sexo]:[Sexo]]=$B74,IF(DATOS_[[AGRUP. CLAS. PROF.]:[AGRUP. CLAS. PROF.]]=$B72,IF(DATOS_[[Check Periodo Ref.]:[Check Periodo Ref.]]="Dentro",IF(DATOS_[[Check Equiparado]:[Check Equiparado]]="Sí",IF(DATOS!AO$5="Sí",(1/DATOS_[[% anualiz]:[% anualiz]]),1)*IF(DATOS!AO$4="Sí",1/DATOS_[[% normaliz]:[% normaliz]],1)*(DATOS_[Conc.Sal.11])))))))),
0)</f>
        <v>0</v>
      </c>
      <c r="U74" s="119">
        <f t="array" ref="U74">IFERROR(
(MEDIAN((IF(DATOS_[[Sexo]:[Sexo]]=$B74,IF(DATOS_[[AGRUP. CLAS. PROF.]:[AGRUP. CLAS. PROF.]]=$B72,IF(DATOS_[[Check Periodo Ref.]:[Check Periodo Ref.]]="Dentro",IF(DATOS_[[Check Equiparado]:[Check Equiparado]]="Sí",IF(DATOS!AP$5="Sí",(1/DATOS_[[% anualiz]:[% anualiz]]),1)*IF(DATOS!AP$4="Sí",1/DATOS_[[% normaliz]:[% normaliz]],1)*(DATOS_[Conc.Sal.12])))))))),
0)</f>
        <v>0</v>
      </c>
      <c r="V74" s="119">
        <f t="array" ref="V74">IFERROR(
(MEDIAN((IF(DATOS_[[Sexo]:[Sexo]]=$B74,IF(DATOS_[[AGRUP. CLAS. PROF.]:[AGRUP. CLAS. PROF.]]=$B72,IF(DATOS_[[Check Periodo Ref.]:[Check Periodo Ref.]]="Dentro",IF(DATOS_[[Check Equiparado]:[Check Equiparado]]="Sí",IF(DATOS!AQ$5="Sí",(1/DATOS_[[% anualiz]:[% anualiz]]),1)*IF(DATOS!AQ$4="Sí",1/DATOS_[[% normaliz]:[% normaliz]],1)*(DATOS_[Conc.Sal.13])))))))),
0)</f>
        <v>0</v>
      </c>
      <c r="W74" s="119">
        <f t="array" ref="W74">IFERROR(
(MEDIAN((IF(DATOS_[[Sexo]:[Sexo]]=$B74,IF(DATOS_[[AGRUP. CLAS. PROF.]:[AGRUP. CLAS. PROF.]]=$B72,IF(DATOS_[[Check Periodo Ref.]:[Check Periodo Ref.]]="Dentro",IF(DATOS_[[Check Equiparado]:[Check Equiparado]]="Sí",IF(DATOS!AR$5="Sí",(1/DATOS_[[% anualiz]:[% anualiz]]),1)*IF(DATOS!AR$4="Sí",1/DATOS_[[% normaliz]:[% normaliz]],1)*(DATOS_[Conc.Sal.14])))))))),
0)</f>
        <v>0</v>
      </c>
      <c r="X74" s="119">
        <f t="array" ref="X74">IFERROR(
(MEDIAN((IF(DATOS_[[Sexo]:[Sexo]]=$B74,IF(DATOS_[[AGRUP. CLAS. PROF.]:[AGRUP. CLAS. PROF.]]=$B72,IF(DATOS_[[Check Periodo Ref.]:[Check Periodo Ref.]]="Dentro",IF(DATOS_[[Check Equiparado]:[Check Equiparado]]="Sí",IF(DATOS!AS$5="Sí",(1/DATOS_[[% anualiz]:[% anualiz]]),1)*IF(DATOS!AS$4="Sí",1/DATOS_[[% normaliz]:[% normaliz]],1)*(DATOS_[Conc.Sal.15])))))))),
0)</f>
        <v>0</v>
      </c>
      <c r="Y74" s="119">
        <f t="array" ref="Y74">IFERROR(
(MEDIAN((IF(DATOS_[[Sexo]:[Sexo]]=$B74,IF(DATOS_[[AGRUP. CLAS. PROF.]:[AGRUP. CLAS. PROF.]]=$B72,IF(DATOS_[[Check Periodo Ref.]:[Check Periodo Ref.]]="Dentro",IF(DATOS_[[Check Equiparado]:[Check Equiparado]]="Sí",IF(DATOS!AT$5="Sí",(1/DATOS_[[% anualiz]:[% anualiz]]),1)*IF(DATOS!AT$4="Sí",1/DATOS_[[% normaliz]:[% normaliz]],1)*(DATOS_[Conc.Sal.16])))))))),
0)</f>
        <v>0</v>
      </c>
      <c r="Z74" s="119">
        <f t="array" ref="Z74">IFERROR(
(MEDIAN((IF(DATOS_[[Sexo]:[Sexo]]=$B74,IF(DATOS_[[AGRUP. CLAS. PROF.]:[AGRUP. CLAS. PROF.]]=$B72,IF(DATOS_[[Check Periodo Ref.]:[Check Periodo Ref.]]="Dentro",IF(DATOS_[[Check Equiparado]:[Check Equiparado]]="Sí",IF(DATOS!AU$5="Sí",(1/DATOS_[[% anualiz]:[% anualiz]]),1)*IF(DATOS!AU$4="Sí",1/DATOS_[[% normaliz]:[% normaliz]],1)*(DATOS_[Conc.Sal.17])))))))),
0)</f>
        <v>0</v>
      </c>
      <c r="AA74" s="119">
        <f t="array" ref="AA74">IFERROR(
(MEDIAN((IF(DATOS_[[Sexo]:[Sexo]]=$B74,IF(DATOS_[[AGRUP. CLAS. PROF.]:[AGRUP. CLAS. PROF.]]=$B72,IF(DATOS_[[Check Periodo Ref.]:[Check Periodo Ref.]]="Dentro",IF(DATOS_[[Check Equiparado]:[Check Equiparado]]="Sí",IF(DATOS!AV$5="Sí",(1/DATOS_[[% anualiz]:[% anualiz]]),1)*IF(DATOS!AV$4="Sí",1/DATOS_[[% normaliz]:[% normaliz]],1)*(DATOS_[Conc.Sal.18])))))))),
0)</f>
        <v>0</v>
      </c>
      <c r="AB74" s="119">
        <f t="array" ref="AB74">IFERROR(
(MEDIAN((IF(DATOS_[[Sexo]:[Sexo]]=$B74,IF(DATOS_[[AGRUP. CLAS. PROF.]:[AGRUP. CLAS. PROF.]]=$B72,IF(DATOS_[[Check Periodo Ref.]:[Check Periodo Ref.]]="Dentro",IF(DATOS_[[Check Equiparado]:[Check Equiparado]]="Sí",IF(DATOS!AW$5="Sí",(1/DATOS_[[% anualiz]:[% anualiz]]),1)*IF(DATOS!AW$4="Sí",1/DATOS_[[% normaliz]:[% normaliz]],1)*(DATOS_[Conc.Sal.19])))))))),
0)</f>
        <v>0</v>
      </c>
      <c r="AC74" s="119">
        <f t="array" ref="AC74">IFERROR(
(MEDIAN((IF(DATOS_[[Sexo]:[Sexo]]=$B74,IF(DATOS_[[AGRUP. CLAS. PROF.]:[AGRUP. CLAS. PROF.]]=$B72,IF(DATOS_[[Check Periodo Ref.]:[Check Periodo Ref.]]="Dentro",IF(DATOS_[[Check Equiparado]:[Check Equiparado]]="Sí",IF(DATOS!AX$5="Sí",(1/DATOS_[[% anualiz]:[% anualiz]]),1)*IF(DATOS!AX$4="Sí",1/DATOS_[[% normaliz]:[% normaliz]],1)*(DATOS_[Conc.Sal.20])))))))),
0)</f>
        <v>0</v>
      </c>
      <c r="AD74" s="119">
        <f t="array" ref="AD74">IFERROR(
(MEDIAN((IF(DATOS_[[Sexo]:[Sexo]]=$B74,IF(DATOS_[[AGRUP. CLAS. PROF.]:[AGRUP. CLAS. PROF.]]=$B72,IF(DATOS_[[Check Periodo Ref.]:[Check Periodo Ref.]]="Dentro",IF(DATOS_[[Check Equiparado]:[Check Equiparado]]="Sí",IF(DATOS!AY$5="Sí",(1/DATOS_[[% anualiz]:[% anualiz]]),1)*IF(DATOS!AY$4="Sí",1/DATOS_[[% normaliz]:[% normaliz]],1)*(DATOS_[Conc.Sal.21])))))))),
0)</f>
        <v>0</v>
      </c>
      <c r="AE74" s="119">
        <f t="array" ref="AE74">IFERROR(
(MEDIAN((IF(DATOS_[[Sexo]:[Sexo]]=$B74,IF(DATOS_[[AGRUP. CLAS. PROF.]:[AGRUP. CLAS. PROF.]]=$B72,IF(DATOS_[[Check Periodo Ref.]:[Check Periodo Ref.]]="Dentro",IF(DATOS_[[Check Equiparado]:[Check Equiparado]]="Sí",IF(DATOS!AZ$5="Sí",(1/DATOS_[[% anualiz]:[% anualiz]]),1)*IF(DATOS!AZ$4="Sí",1/DATOS_[[% normaliz]:[% normaliz]],1)*(DATOS_[Conc.Sal.22])))))))),
0)</f>
        <v>0</v>
      </c>
      <c r="AF74" s="119">
        <f t="array" ref="AF74">IFERROR(
(MEDIAN((IF(DATOS_[[Sexo]:[Sexo]]=$B74,IF(DATOS_[[AGRUP. CLAS. PROF.]:[AGRUP. CLAS. PROF.]]=$B72,IF(DATOS_[[Check Periodo Ref.]:[Check Periodo Ref.]]="Dentro",IF(DATOS_[[Check Equiparado]:[Check Equiparado]]="Sí",IF(DATOS!BA$5="Sí",(1/DATOS_[[% anualiz]:[% anualiz]]),1)*IF(DATOS!BA$4="Sí",1/DATOS_[[% normaliz]:[% normaliz]],1)*(DATOS_[Conc.Sal.23])))))))),
0)</f>
        <v>0</v>
      </c>
      <c r="AG74" s="119">
        <f t="array" ref="AG74">IFERROR(
(MEDIAN((IF(DATOS_[[Sexo]:[Sexo]]=$B74,IF(DATOS_[[AGRUP. CLAS. PROF.]:[AGRUP. CLAS. PROF.]]=$B72,IF(DATOS_[[Check Periodo Ref.]:[Check Periodo Ref.]]="Dentro",IF(DATOS_[[Check Equiparado]:[Check Equiparado]]="Sí",IF(DATOS!BB$5="Sí",(1/DATOS_[[% anualiz]:[% anualiz]]),1)*IF(DATOS!BB$4="Sí",1/DATOS_[[% normaliz]:[% normaliz]],1)*(DATOS_[Conc.Sal.24])))))))),
0)</f>
        <v>0</v>
      </c>
      <c r="AH74" s="119">
        <f t="array" ref="AH74">IFERROR(
(MEDIAN((IF(DATOS_[[Sexo]:[Sexo]]=$B74,IF(DATOS_[[AGRUP. CLAS. PROF.]:[AGRUP. CLAS. PROF.]]=$B72,IF(DATOS_[[Check Periodo Ref.]:[Check Periodo Ref.]]="Dentro",IF(DATOS_[[Check Equiparado]:[Check Equiparado]]="Sí",IF(DATOS!BC$5="Sí",(1/DATOS_[[% anualiz]:[% anualiz]]),1)*IF(DATOS!BC$4="Sí",1/DATOS_[[% normaliz]:[% normaliz]],1)*(DATOS_[Conc.Sal.25])))))))),
0)</f>
        <v>0</v>
      </c>
      <c r="AI74" s="119">
        <f t="array" ref="AI74">IFERROR(
(MEDIAN((IF(DATOS_[[Sexo]:[Sexo]]=$B74,IF(DATOS_[[AGRUP. CLAS. PROF.]:[AGRUP. CLAS. PROF.]]=$B72,IF(DATOS_[[Check Periodo Ref.]:[Check Periodo Ref.]]="Dentro",IF(DATOS_[[Check Equiparado]:[Check Equiparado]]="Sí",IF(DATOS!BD$5="Sí",(1/DATOS_[[% anualiz]:[% anualiz]]),1)*IF(DATOS!BD$4="Sí",1/DATOS_[[% normaliz]:[% normaliz]],1)*(DATOS_[Conc.Sal.26])))))))),
0)</f>
        <v>0</v>
      </c>
      <c r="AJ74" s="119">
        <f t="array" ref="AJ74">IFERROR(
(MEDIAN((IF(DATOS_[[Sexo]:[Sexo]]=$B74,IF(DATOS_[[AGRUP. CLAS. PROF.]:[AGRUP. CLAS. PROF.]]=$B72,IF(DATOS_[[Check Periodo Ref.]:[Check Periodo Ref.]]="Dentro",IF(DATOS_[[Check Equiparado]:[Check Equiparado]]="Sí",IF(DATOS!BE$5="Sí",(1/DATOS_[[% anualiz]:[% anualiz]]),1)*IF(DATOS!BE$4="Sí",1/DATOS_[[% normaliz]:[% normaliz]],1)*(DATOS_[Conc.Sal.27])))))))),
0)</f>
        <v>0</v>
      </c>
      <c r="AK74" s="119">
        <f t="array" ref="AK74">IFERROR(
(MEDIAN((IF(DATOS_[[Sexo]:[Sexo]]=$B74,IF(DATOS_[[AGRUP. CLAS. PROF.]:[AGRUP. CLAS. PROF.]]=$B72,IF(DATOS_[[Check Periodo Ref.]:[Check Periodo Ref.]]="Dentro",IF(DATOS_[[Check Equiparado]:[Check Equiparado]]="Sí",IF(DATOS!BF$5="Sí",(1/DATOS_[[% anualiz]:[% anualiz]]),1)*IF(DATOS!BF$4="Sí",1/DATOS_[[% normaliz]:[% normaliz]],1)*(DATOS_[Conc.Sal.28])))))))),
0)</f>
        <v>0</v>
      </c>
      <c r="AL74" s="119">
        <f t="array" ref="AL74">IFERROR(
(MEDIAN((IF(DATOS_[[Sexo]:[Sexo]]=$B74,IF(DATOS_[[AGRUP. CLAS. PROF.]:[AGRUP. CLAS. PROF.]]=$B72,IF(DATOS_[[Check Periodo Ref.]:[Check Periodo Ref.]]="Dentro",IF(DATOS_[[Check Equiparado]:[Check Equiparado]]="Sí",IF(DATOS!BG$5="Sí",(1/DATOS_[[% anualiz]:[% anualiz]]),1)*IF(DATOS!BG$4="Sí",1/DATOS_[[% normaliz]:[% normaliz]],1)*(DATOS_[Conc.Sal.29])))))))),
0)</f>
        <v>0</v>
      </c>
      <c r="AM74" s="119">
        <f t="array" ref="AM74">IFERROR(
(MEDIAN((IF(DATOS_[[Sexo]:[Sexo]]=$B74,IF(DATOS_[[AGRUP. CLAS. PROF.]:[AGRUP. CLAS. PROF.]]=$B72,IF(DATOS_[[Check Periodo Ref.]:[Check Periodo Ref.]]="Dentro",IF(DATOS_[[Check Equiparado]:[Check Equiparado]]="Sí",IF(DATOS!BH$5="Sí",(1/DATOS_[[% anualiz]:[% anualiz]]),1)*IF(DATOS!BH$4="Sí",1/DATOS_[[% normaliz]:[% normaliz]],1)*(DATOS_[Conc.Sal.30])))))))),
0)</f>
        <v>0</v>
      </c>
      <c r="AN74" s="120">
        <f t="array" ref="AN74">IFERROR(
MEDIAN(IF(DATOS_[Sexo]=$B74,IF(DATOS_[[AGRUP. CLAS. PROF.]:[AGRUP. CLAS. PROF.]]=$B72,IF(DATOS_[Check Equiparado]="Sí",IF(DATOS_[Check Periodo Ref.]="Dentro",DATOS_[Tot COMPL.SAL Eq],FALSE))))),
0)</f>
        <v>0</v>
      </c>
      <c r="AO74" s="121">
        <f t="array" ref="AO74">IFERROR(
MEDIAN(IF(DATOS_[Sexo]=$B74,IF(DATOS_[[AGRUP. CLAS. PROF.]:[AGRUP. CLAS. PROF.]]=$B72,IF(DATOS_[Check Equiparado]="Sí",IF(DATOS_[Check Periodo Ref.]="Dentro",DATOS_[TOTAL SALARIO Eq],FALSE))))),
0)</f>
        <v>0</v>
      </c>
      <c r="AP74" s="122">
        <f t="array" ref="AP74">IFERROR(
(MEDIAN((IF(DATOS_[[Sexo]:[Sexo]]=$B74,IF(DATOS_[[AGRUP. CLAS. PROF.]:[AGRUP. CLAS. PROF.]]=$B72,IF(DATOS_[[Check Periodo Ref.]:[Check Periodo Ref.]]="Dentro",IF(DATOS_[[Check Equiparado]:[Check Equiparado]]="Sí",IF(DATOS!BI$5="Sí",(1/DATOS_[[% anualiz]:[% anualiz]]),1)*IF(DATOS!BI$4="Sí",1/DATOS_[[% normaliz]:[% normaliz]],1)*(DATOS_[C.Extra.01])))))))),
0)</f>
        <v>0</v>
      </c>
      <c r="AQ74" s="122">
        <f t="array" ref="AQ74">IFERROR(
(MEDIAN((IF(DATOS_[[Sexo]:[Sexo]]=$B74,IF(DATOS_[[AGRUP. CLAS. PROF.]:[AGRUP. CLAS. PROF.]]=$B72,IF(DATOS_[[Check Periodo Ref.]:[Check Periodo Ref.]]="Dentro",IF(DATOS_[[Check Equiparado]:[Check Equiparado]]="Sí",IF(DATOS!BJ$5="Sí",(1/DATOS_[[% anualiz]:[% anualiz]]),1)*IF(DATOS!BJ$4="Sí",1/DATOS_[[% normaliz]:[% normaliz]],1)*(DATOS_[C.Extra.02])))))))),
0)</f>
        <v>0</v>
      </c>
      <c r="AR74" s="122">
        <f t="array" ref="AR74">IFERROR(
(MEDIAN((IF(DATOS_[[Sexo]:[Sexo]]=$B74,IF(DATOS_[[AGRUP. CLAS. PROF.]:[AGRUP. CLAS. PROF.]]=$B72,IF(DATOS_[[Check Periodo Ref.]:[Check Periodo Ref.]]="Dentro",IF(DATOS_[[Check Equiparado]:[Check Equiparado]]="Sí",IF(DATOS!BK$5="Sí",(1/DATOS_[[% anualiz]:[% anualiz]]),1)*IF(DATOS!BK$4="Sí",1/DATOS_[[% normaliz]:[% normaliz]],1)*(DATOS_[C.Extra.03])))))))),
0)</f>
        <v>0</v>
      </c>
      <c r="AS74" s="122">
        <f t="array" ref="AS74">IFERROR(
(MEDIAN((IF(DATOS_[[Sexo]:[Sexo]]=$B74,IF(DATOS_[[AGRUP. CLAS. PROF.]:[AGRUP. CLAS. PROF.]]=$B72,IF(DATOS_[[Check Periodo Ref.]:[Check Periodo Ref.]]="Dentro",IF(DATOS_[[Check Equiparado]:[Check Equiparado]]="Sí",IF(DATOS!BL$5="Sí",(1/DATOS_[[% anualiz]:[% anualiz]]),1)*IF(DATOS!BL$4="Sí",1/DATOS_[[% normaliz]:[% normaliz]],1)*(DATOS_[C.Extra.04])))))))),
0)</f>
        <v>0</v>
      </c>
      <c r="AT74" s="122">
        <f t="array" ref="AT74">IFERROR(
(MEDIAN((IF(DATOS_[[Sexo]:[Sexo]]=$B74,IF(DATOS_[[AGRUP. CLAS. PROF.]:[AGRUP. CLAS. PROF.]]=$B72,IF(DATOS_[[Check Periodo Ref.]:[Check Periodo Ref.]]="Dentro",IF(DATOS_[[Check Equiparado]:[Check Equiparado]]="Sí",IF(DATOS!BM$5="Sí",(1/DATOS_[[% anualiz]:[% anualiz]]),1)*IF(DATOS!BM$4="Sí",1/DATOS_[[% normaliz]:[% normaliz]],1)*(DATOS_[C.Extra.05])))))))),
0)</f>
        <v>0</v>
      </c>
      <c r="AU74" s="123">
        <f t="array" ref="AU74">IFERROR(
MEDIAN(IF(DATOS_[Sexo]=$B74,IF(DATOS_[[AGRUP. CLAS. PROF.]:[AGRUP. CLAS. PROF.]]=$B72,IF(DATOS_[Check Equiparado]="Sí",IF(DATOS_[Check Periodo Ref.]="Dentro",DATOS_[Tot Extrasalarial Eq],FALSE))))),
0)</f>
        <v>0</v>
      </c>
      <c r="AV74" s="124">
        <f t="array" ref="AV74">IFERROR(
MEDIAN(IF(DATOS_[Sexo]=$B74,IF(DATOS_[[AGRUP. CLAS. PROF.]:[AGRUP. CLAS. PROF.]]=$B72,IF(DATOS_[Check Equiparado]="Sí",IF(DATOS_[Check Periodo Ref.]="Dentro",DATOS_[TOTAL Retrib Eq],FALSE))))),
0)</f>
        <v>0</v>
      </c>
    </row>
    <row r="75" spans="1:48" ht="17.25" thickBot="1" x14ac:dyDescent="0.35">
      <c r="A75" s="48" t="str">
        <f t="shared" ref="A75" si="83">+A76</f>
        <v>[ocultar]</v>
      </c>
      <c r="B75" s="98" t="s">
        <v>237</v>
      </c>
      <c r="C75" s="117"/>
      <c r="D75" s="47"/>
      <c r="E75" s="47"/>
      <c r="F75" s="47"/>
      <c r="G75" s="47"/>
      <c r="H75" s="47"/>
      <c r="I75" s="127" t="str">
        <f t="shared" ref="I75:AV75" si="84">IFERROR((I76-I77)/I76,"")</f>
        <v/>
      </c>
      <c r="J75" s="131" t="str">
        <f t="shared" si="84"/>
        <v/>
      </c>
      <c r="K75" s="131" t="str">
        <f t="shared" si="84"/>
        <v/>
      </c>
      <c r="L75" s="131" t="str">
        <f t="shared" si="84"/>
        <v/>
      </c>
      <c r="M75" s="131" t="str">
        <f t="shared" si="84"/>
        <v/>
      </c>
      <c r="N75" s="131" t="str">
        <f t="shared" si="84"/>
        <v/>
      </c>
      <c r="O75" s="131" t="str">
        <f t="shared" si="84"/>
        <v/>
      </c>
      <c r="P75" s="131" t="str">
        <f t="shared" si="84"/>
        <v/>
      </c>
      <c r="Q75" s="131" t="str">
        <f t="shared" si="84"/>
        <v/>
      </c>
      <c r="R75" s="131" t="str">
        <f t="shared" si="84"/>
        <v/>
      </c>
      <c r="S75" s="131" t="str">
        <f t="shared" si="84"/>
        <v/>
      </c>
      <c r="T75" s="131" t="str">
        <f t="shared" si="84"/>
        <v/>
      </c>
      <c r="U75" s="131" t="str">
        <f t="shared" si="84"/>
        <v/>
      </c>
      <c r="V75" s="131" t="str">
        <f t="shared" si="84"/>
        <v/>
      </c>
      <c r="W75" s="131" t="str">
        <f t="shared" si="84"/>
        <v/>
      </c>
      <c r="X75" s="131" t="str">
        <f t="shared" si="84"/>
        <v/>
      </c>
      <c r="Y75" s="131" t="str">
        <f t="shared" si="84"/>
        <v/>
      </c>
      <c r="Z75" s="130" t="str">
        <f t="shared" si="84"/>
        <v/>
      </c>
      <c r="AA75" s="130" t="str">
        <f t="shared" si="84"/>
        <v/>
      </c>
      <c r="AB75" s="130" t="str">
        <f t="shared" si="84"/>
        <v/>
      </c>
      <c r="AC75" s="130" t="str">
        <f t="shared" si="84"/>
        <v/>
      </c>
      <c r="AD75" s="130" t="str">
        <f t="shared" si="84"/>
        <v/>
      </c>
      <c r="AE75" s="130" t="str">
        <f t="shared" si="84"/>
        <v/>
      </c>
      <c r="AF75" s="130" t="str">
        <f t="shared" si="84"/>
        <v/>
      </c>
      <c r="AG75" s="130" t="str">
        <f t="shared" si="84"/>
        <v/>
      </c>
      <c r="AH75" s="130" t="str">
        <f t="shared" si="84"/>
        <v/>
      </c>
      <c r="AI75" s="130" t="str">
        <f t="shared" si="84"/>
        <v/>
      </c>
      <c r="AJ75" s="130" t="str">
        <f t="shared" si="84"/>
        <v/>
      </c>
      <c r="AK75" s="130" t="str">
        <f t="shared" si="84"/>
        <v/>
      </c>
      <c r="AL75" s="130" t="str">
        <f t="shared" si="84"/>
        <v/>
      </c>
      <c r="AM75" s="130" t="str">
        <f t="shared" si="84"/>
        <v/>
      </c>
      <c r="AN75" s="132" t="str">
        <f t="shared" si="84"/>
        <v/>
      </c>
      <c r="AO75" s="136" t="str">
        <f t="shared" si="84"/>
        <v/>
      </c>
      <c r="AP75" s="133" t="str">
        <f t="shared" si="84"/>
        <v/>
      </c>
      <c r="AQ75" s="133" t="str">
        <f t="shared" si="84"/>
        <v/>
      </c>
      <c r="AR75" s="133" t="str">
        <f t="shared" si="84"/>
        <v/>
      </c>
      <c r="AS75" s="133" t="str">
        <f t="shared" si="84"/>
        <v/>
      </c>
      <c r="AT75" s="133" t="str">
        <f t="shared" si="84"/>
        <v/>
      </c>
      <c r="AU75" s="134" t="str">
        <f t="shared" si="84"/>
        <v/>
      </c>
      <c r="AV75" s="135" t="str">
        <f t="shared" si="84"/>
        <v/>
      </c>
    </row>
    <row r="76" spans="1:48" x14ac:dyDescent="0.3">
      <c r="A76" s="48" t="str">
        <f t="shared" ref="A76" si="85">+IF(C76+C77=0,"[ocultar]","")</f>
        <v>[ocultar]</v>
      </c>
      <c r="B76" s="94" t="s">
        <v>162</v>
      </c>
      <c r="C76" s="40">
        <f t="array" ref="C76">SUM(IF($B76=DATOS_[Sexo],
IF($B75=DATOS_[AGRUP. CLAS. PROF.],
IF("Dentro"=DATOS_[Check Periodo Ref.],
1/(COUNTIFS(DATOS_[Sexo],$B76,DATOS_[AGRUP. CLAS. PROF.],$B75,DATOS_[Check Periodo Ref.],"Dentro",DATOS_[id],DATOS_[id]))))))</f>
        <v>0</v>
      </c>
      <c r="D76" s="41">
        <f>COUNTIFS(DATOS_[AGRUP. CLAS. PROF.],$B75,DATOS_[Sexo],$B76,DATOS_[Check Periodo Ref.],"Dentro")</f>
        <v>0</v>
      </c>
      <c r="E76" s="41">
        <f>COUNTIFS(DATOS_[AGRUP. CLAS. PROF.],$B75,DATOS_[Sexo],$B76,DATOS_[Check Periodo Ref.],"Dentro",DATOS_[Check Nº SC Norm],"Sí")</f>
        <v>0</v>
      </c>
      <c r="F76" s="41">
        <f>COUNTIFS(DATOS_[AGRUP. CLAS. PROF.],$B75,DATOS_[Sexo],$B76,DATOS_[Check Periodo Ref.],"Dentro",DATOS_[Check Nº SC Anualiz],"Sí")</f>
        <v>0</v>
      </c>
      <c r="G76" s="41">
        <f>COUNTIFS(DATOS_[AGRUP. CLAS. PROF.],$B75,DATOS_[Sexo],$B76,DATOS_[Check Periodo Ref.],"Dentro",DATOS_[Check Nº SC Norm y Anualiz],"Sí")</f>
        <v>0</v>
      </c>
      <c r="H76" s="41">
        <f>COUNTIFS(DATOS_[AGRUP. CLAS. PROF.],$B75,DATOS_[Sexo],$B76,DATOS_[Check Periodo Ref.],"Dentro",DATOS_[Check Equiparación],"Sí")</f>
        <v>0</v>
      </c>
      <c r="I76" s="118">
        <f t="array" ref="I76">IFERROR(
MEDIAN(IF(DATOS_[Sexo]=$B76,IF(DATOS_[[AGRUP. CLAS. PROF.]:[AGRUP. CLAS. PROF.]]=$B75,IF(DATOS_[Check Equiparado]="Sí",IF(DATOS_[Check Periodo Ref.]="Dentro",DATOS_[SALARIO BASE Eq],FALSE))))),
0)</f>
        <v>0</v>
      </c>
      <c r="J76" s="119">
        <f t="array" ref="J76">IFERROR(
(MEDIAN((IF(DATOS_[[Sexo]:[Sexo]]=$B76,IF(DATOS_[[AGRUP. CLAS. PROF.]:[AGRUP. CLAS. PROF.]]=$B75,IF(DATOS_[[Check Periodo Ref.]:[Check Periodo Ref.]]="Dentro",IF(DATOS_[[Check Equiparado]:[Check Equiparado]]="Sí",IF(DATOS!AE$5="Sí",(1/DATOS_[[% anualiz]:[% anualiz]]),1)*IF(DATOS!AE$4="Sí",1/DATOS_[[% normaliz]:[% normaliz]],1)*(DATOS_[Conc.Sal.01])))))))),
0)</f>
        <v>0</v>
      </c>
      <c r="K76" s="119">
        <f t="array" ref="K76">IFERROR(
(MEDIAN((IF(DATOS_[[Sexo]:[Sexo]]=$B76,IF(DATOS_[[AGRUP. CLAS. PROF.]:[AGRUP. CLAS. PROF.]]=$B75,IF(DATOS_[[Check Periodo Ref.]:[Check Periodo Ref.]]="Dentro",IF(DATOS_[[Check Equiparado]:[Check Equiparado]]="Sí",IF(DATOS!AF$5="Sí",(1/DATOS_[[% anualiz]:[% anualiz]]),1)*IF(DATOS!AF$4="Sí",1/DATOS_[[% normaliz]:[% normaliz]],1)*(DATOS_[Conc.Sal.02])))))))),
0)</f>
        <v>0</v>
      </c>
      <c r="L76" s="119">
        <f t="array" ref="L76">IFERROR(
(MEDIAN((IF(DATOS_[[Sexo]:[Sexo]]=$B76,IF(DATOS_[[AGRUP. CLAS. PROF.]:[AGRUP. CLAS. PROF.]]=$B75,IF(DATOS_[[Check Periodo Ref.]:[Check Periodo Ref.]]="Dentro",IF(DATOS_[[Check Equiparado]:[Check Equiparado]]="Sí",IF(DATOS!AG$5="Sí",(1/DATOS_[[% anualiz]:[% anualiz]]),1)*IF(DATOS!AG$4="Sí",1/DATOS_[[% normaliz]:[% normaliz]],1)*(DATOS_[Conc.Sal.03])))))))),
0)</f>
        <v>0</v>
      </c>
      <c r="M76" s="119">
        <f t="array" ref="M76">IFERROR(
(MEDIAN((IF(DATOS_[[Sexo]:[Sexo]]=$B76,IF(DATOS_[[AGRUP. CLAS. PROF.]:[AGRUP. CLAS. PROF.]]=$B75,IF(DATOS_[[Check Periodo Ref.]:[Check Periodo Ref.]]="Dentro",IF(DATOS_[[Check Equiparado]:[Check Equiparado]]="Sí",IF(DATOS!AH$5="Sí",(1/DATOS_[[% anualiz]:[% anualiz]]),1)*IF(DATOS!AH$4="Sí",1/DATOS_[[% normaliz]:[% normaliz]],1)*(DATOS_[Conc.Sal.04])))))))),
0)</f>
        <v>0</v>
      </c>
      <c r="N76" s="119">
        <f t="array" ref="N76">IFERROR(
(MEDIAN((IF(DATOS_[[Sexo]:[Sexo]]=$B76,IF(DATOS_[[AGRUP. CLAS. PROF.]:[AGRUP. CLAS. PROF.]]=$B75,IF(DATOS_[[Check Periodo Ref.]:[Check Periodo Ref.]]="Dentro",IF(DATOS_[[Check Equiparado]:[Check Equiparado]]="Sí",IF(DATOS!AI$5="Sí",(1/DATOS_[[% anualiz]:[% anualiz]]),1)*IF(DATOS!AI$4="Sí",1/DATOS_[[% normaliz]:[% normaliz]],1)*(DATOS_[Conc.Sal.05])))))))),
0)</f>
        <v>0</v>
      </c>
      <c r="O76" s="119">
        <f t="array" ref="O76">IFERROR(
(MEDIAN((IF(DATOS_[[Sexo]:[Sexo]]=$B76,IF(DATOS_[[AGRUP. CLAS. PROF.]:[AGRUP. CLAS. PROF.]]=$B75,IF(DATOS_[[Check Periodo Ref.]:[Check Periodo Ref.]]="Dentro",IF(DATOS_[[Check Equiparado]:[Check Equiparado]]="Sí",IF(DATOS!AJ$5="Sí",(1/DATOS_[[% anualiz]:[% anualiz]]),1)*IF(DATOS!AJ$4="Sí",1/DATOS_[[% normaliz]:[% normaliz]],1)*(DATOS_[Conc.Sal.06])))))))),
0)</f>
        <v>0</v>
      </c>
      <c r="P76" s="119">
        <f t="array" ref="P76">IFERROR(
(MEDIAN((IF(DATOS_[[Sexo]:[Sexo]]=$B76,IF(DATOS_[[AGRUP. CLAS. PROF.]:[AGRUP. CLAS. PROF.]]=$B75,IF(DATOS_[[Check Periodo Ref.]:[Check Periodo Ref.]]="Dentro",IF(DATOS_[[Check Equiparado]:[Check Equiparado]]="Sí",IF(DATOS!AK$5="Sí",(1/DATOS_[[% anualiz]:[% anualiz]]),1)*IF(DATOS!AK$4="Sí",1/DATOS_[[% normaliz]:[% normaliz]],1)*(DATOS_[Conc.Sal.07])))))))),
0)</f>
        <v>0</v>
      </c>
      <c r="Q76" s="119">
        <f t="array" ref="Q76">IFERROR(
(MEDIAN((IF(DATOS_[[Sexo]:[Sexo]]=$B76,IF(DATOS_[[AGRUP. CLAS. PROF.]:[AGRUP. CLAS. PROF.]]=$B75,IF(DATOS_[[Check Periodo Ref.]:[Check Periodo Ref.]]="Dentro",IF(DATOS_[[Check Equiparado]:[Check Equiparado]]="Sí",IF(DATOS!AL$5="Sí",(1/DATOS_[[% anualiz]:[% anualiz]]),1)*IF(DATOS!AL$4="Sí",1/DATOS_[[% normaliz]:[% normaliz]],1)*(DATOS_[Conc.Sal.08])))))))),
0)</f>
        <v>0</v>
      </c>
      <c r="R76" s="119">
        <f t="array" ref="R76">IFERROR(
(MEDIAN((IF(DATOS_[[Sexo]:[Sexo]]=$B76,IF(DATOS_[[AGRUP. CLAS. PROF.]:[AGRUP. CLAS. PROF.]]=$B75,IF(DATOS_[[Check Periodo Ref.]:[Check Periodo Ref.]]="Dentro",IF(DATOS_[[Check Equiparado]:[Check Equiparado]]="Sí",IF(DATOS!AM$5="Sí",(1/DATOS_[[% anualiz]:[% anualiz]]),1)*IF(DATOS!AM$4="Sí",1/DATOS_[[% normaliz]:[% normaliz]],1)*(DATOS_[Conc.Sal.09])))))))),
0)</f>
        <v>0</v>
      </c>
      <c r="S76" s="119">
        <f t="array" ref="S76">IFERROR(
(MEDIAN((IF(DATOS_[[Sexo]:[Sexo]]=$B76,IF(DATOS_[[AGRUP. CLAS. PROF.]:[AGRUP. CLAS. PROF.]]=$B75,IF(DATOS_[[Check Periodo Ref.]:[Check Periodo Ref.]]="Dentro",IF(DATOS_[[Check Equiparado]:[Check Equiparado]]="Sí",IF(DATOS!AN$5="Sí",(1/DATOS_[[% anualiz]:[% anualiz]]),1)*IF(DATOS!AN$4="Sí",1/DATOS_[[% normaliz]:[% normaliz]],1)*(DATOS_[Conc.Sal.10])))))))),
0)</f>
        <v>0</v>
      </c>
      <c r="T76" s="119">
        <f t="array" ref="T76">IFERROR(
(MEDIAN((IF(DATOS_[[Sexo]:[Sexo]]=$B76,IF(DATOS_[[AGRUP. CLAS. PROF.]:[AGRUP. CLAS. PROF.]]=$B75,IF(DATOS_[[Check Periodo Ref.]:[Check Periodo Ref.]]="Dentro",IF(DATOS_[[Check Equiparado]:[Check Equiparado]]="Sí",IF(DATOS!AO$5="Sí",(1/DATOS_[[% anualiz]:[% anualiz]]),1)*IF(DATOS!AO$4="Sí",1/DATOS_[[% normaliz]:[% normaliz]],1)*(DATOS_[Conc.Sal.11])))))))),
0)</f>
        <v>0</v>
      </c>
      <c r="U76" s="119">
        <f t="array" ref="U76">IFERROR(
(MEDIAN((IF(DATOS_[[Sexo]:[Sexo]]=$B76,IF(DATOS_[[AGRUP. CLAS. PROF.]:[AGRUP. CLAS. PROF.]]=$B75,IF(DATOS_[[Check Periodo Ref.]:[Check Periodo Ref.]]="Dentro",IF(DATOS_[[Check Equiparado]:[Check Equiparado]]="Sí",IF(DATOS!AP$5="Sí",(1/DATOS_[[% anualiz]:[% anualiz]]),1)*IF(DATOS!AP$4="Sí",1/DATOS_[[% normaliz]:[% normaliz]],1)*(DATOS_[Conc.Sal.12])))))))),
0)</f>
        <v>0</v>
      </c>
      <c r="V76" s="119">
        <f t="array" ref="V76">IFERROR(
(MEDIAN((IF(DATOS_[[Sexo]:[Sexo]]=$B76,IF(DATOS_[[AGRUP. CLAS. PROF.]:[AGRUP. CLAS. PROF.]]=$B75,IF(DATOS_[[Check Periodo Ref.]:[Check Periodo Ref.]]="Dentro",IF(DATOS_[[Check Equiparado]:[Check Equiparado]]="Sí",IF(DATOS!AQ$5="Sí",(1/DATOS_[[% anualiz]:[% anualiz]]),1)*IF(DATOS!AQ$4="Sí",1/DATOS_[[% normaliz]:[% normaliz]],1)*(DATOS_[Conc.Sal.13])))))))),
0)</f>
        <v>0</v>
      </c>
      <c r="W76" s="119">
        <f t="array" ref="W76">IFERROR(
(MEDIAN((IF(DATOS_[[Sexo]:[Sexo]]=$B76,IF(DATOS_[[AGRUP. CLAS. PROF.]:[AGRUP. CLAS. PROF.]]=$B75,IF(DATOS_[[Check Periodo Ref.]:[Check Periodo Ref.]]="Dentro",IF(DATOS_[[Check Equiparado]:[Check Equiparado]]="Sí",IF(DATOS!AR$5="Sí",(1/DATOS_[[% anualiz]:[% anualiz]]),1)*IF(DATOS!AR$4="Sí",1/DATOS_[[% normaliz]:[% normaliz]],1)*(DATOS_[Conc.Sal.14])))))))),
0)</f>
        <v>0</v>
      </c>
      <c r="X76" s="119">
        <f t="array" ref="X76">IFERROR(
(MEDIAN((IF(DATOS_[[Sexo]:[Sexo]]=$B76,IF(DATOS_[[AGRUP. CLAS. PROF.]:[AGRUP. CLAS. PROF.]]=$B75,IF(DATOS_[[Check Periodo Ref.]:[Check Periodo Ref.]]="Dentro",IF(DATOS_[[Check Equiparado]:[Check Equiparado]]="Sí",IF(DATOS!AS$5="Sí",(1/DATOS_[[% anualiz]:[% anualiz]]),1)*IF(DATOS!AS$4="Sí",1/DATOS_[[% normaliz]:[% normaliz]],1)*(DATOS_[Conc.Sal.15])))))))),
0)</f>
        <v>0</v>
      </c>
      <c r="Y76" s="119">
        <f t="array" ref="Y76">IFERROR(
(MEDIAN((IF(DATOS_[[Sexo]:[Sexo]]=$B76,IF(DATOS_[[AGRUP. CLAS. PROF.]:[AGRUP. CLAS. PROF.]]=$B75,IF(DATOS_[[Check Periodo Ref.]:[Check Periodo Ref.]]="Dentro",IF(DATOS_[[Check Equiparado]:[Check Equiparado]]="Sí",IF(DATOS!AT$5="Sí",(1/DATOS_[[% anualiz]:[% anualiz]]),1)*IF(DATOS!AT$4="Sí",1/DATOS_[[% normaliz]:[% normaliz]],1)*(DATOS_[Conc.Sal.16])))))))),
0)</f>
        <v>0</v>
      </c>
      <c r="Z76" s="119">
        <f t="array" ref="Z76">IFERROR(
(MEDIAN((IF(DATOS_[[Sexo]:[Sexo]]=$B76,IF(DATOS_[[AGRUP. CLAS. PROF.]:[AGRUP. CLAS. PROF.]]=$B75,IF(DATOS_[[Check Periodo Ref.]:[Check Periodo Ref.]]="Dentro",IF(DATOS_[[Check Equiparado]:[Check Equiparado]]="Sí",IF(DATOS!AU$5="Sí",(1/DATOS_[[% anualiz]:[% anualiz]]),1)*IF(DATOS!AU$4="Sí",1/DATOS_[[% normaliz]:[% normaliz]],1)*(DATOS_[Conc.Sal.17])))))))),
0)</f>
        <v>0</v>
      </c>
      <c r="AA76" s="119">
        <f t="array" ref="AA76">IFERROR(
(MEDIAN((IF(DATOS_[[Sexo]:[Sexo]]=$B76,IF(DATOS_[[AGRUP. CLAS. PROF.]:[AGRUP. CLAS. PROF.]]=$B75,IF(DATOS_[[Check Periodo Ref.]:[Check Periodo Ref.]]="Dentro",IF(DATOS_[[Check Equiparado]:[Check Equiparado]]="Sí",IF(DATOS!AV$5="Sí",(1/DATOS_[[% anualiz]:[% anualiz]]),1)*IF(DATOS!AV$4="Sí",1/DATOS_[[% normaliz]:[% normaliz]],1)*(DATOS_[Conc.Sal.18])))))))),
0)</f>
        <v>0</v>
      </c>
      <c r="AB76" s="119">
        <f t="array" ref="AB76">IFERROR(
(MEDIAN((IF(DATOS_[[Sexo]:[Sexo]]=$B76,IF(DATOS_[[AGRUP. CLAS. PROF.]:[AGRUP. CLAS. PROF.]]=$B75,IF(DATOS_[[Check Periodo Ref.]:[Check Periodo Ref.]]="Dentro",IF(DATOS_[[Check Equiparado]:[Check Equiparado]]="Sí",IF(DATOS!AW$5="Sí",(1/DATOS_[[% anualiz]:[% anualiz]]),1)*IF(DATOS!AW$4="Sí",1/DATOS_[[% normaliz]:[% normaliz]],1)*(DATOS_[Conc.Sal.19])))))))),
0)</f>
        <v>0</v>
      </c>
      <c r="AC76" s="119">
        <f t="array" ref="AC76">IFERROR(
(MEDIAN((IF(DATOS_[[Sexo]:[Sexo]]=$B76,IF(DATOS_[[AGRUP. CLAS. PROF.]:[AGRUP. CLAS. PROF.]]=$B75,IF(DATOS_[[Check Periodo Ref.]:[Check Periodo Ref.]]="Dentro",IF(DATOS_[[Check Equiparado]:[Check Equiparado]]="Sí",IF(DATOS!AX$5="Sí",(1/DATOS_[[% anualiz]:[% anualiz]]),1)*IF(DATOS!AX$4="Sí",1/DATOS_[[% normaliz]:[% normaliz]],1)*(DATOS_[Conc.Sal.20])))))))),
0)</f>
        <v>0</v>
      </c>
      <c r="AD76" s="119">
        <f t="array" ref="AD76">IFERROR(
(MEDIAN((IF(DATOS_[[Sexo]:[Sexo]]=$B76,IF(DATOS_[[AGRUP. CLAS. PROF.]:[AGRUP. CLAS. PROF.]]=$B75,IF(DATOS_[[Check Periodo Ref.]:[Check Periodo Ref.]]="Dentro",IF(DATOS_[[Check Equiparado]:[Check Equiparado]]="Sí",IF(DATOS!AY$5="Sí",(1/DATOS_[[% anualiz]:[% anualiz]]),1)*IF(DATOS!AY$4="Sí",1/DATOS_[[% normaliz]:[% normaliz]],1)*(DATOS_[Conc.Sal.21])))))))),
0)</f>
        <v>0</v>
      </c>
      <c r="AE76" s="119">
        <f t="array" ref="AE76">IFERROR(
(MEDIAN((IF(DATOS_[[Sexo]:[Sexo]]=$B76,IF(DATOS_[[AGRUP. CLAS. PROF.]:[AGRUP. CLAS. PROF.]]=$B75,IF(DATOS_[[Check Periodo Ref.]:[Check Periodo Ref.]]="Dentro",IF(DATOS_[[Check Equiparado]:[Check Equiparado]]="Sí",IF(DATOS!AZ$5="Sí",(1/DATOS_[[% anualiz]:[% anualiz]]),1)*IF(DATOS!AZ$4="Sí",1/DATOS_[[% normaliz]:[% normaliz]],1)*(DATOS_[Conc.Sal.22])))))))),
0)</f>
        <v>0</v>
      </c>
      <c r="AF76" s="119">
        <f t="array" ref="AF76">IFERROR(
(MEDIAN((IF(DATOS_[[Sexo]:[Sexo]]=$B76,IF(DATOS_[[AGRUP. CLAS. PROF.]:[AGRUP. CLAS. PROF.]]=$B75,IF(DATOS_[[Check Periodo Ref.]:[Check Periodo Ref.]]="Dentro",IF(DATOS_[[Check Equiparado]:[Check Equiparado]]="Sí",IF(DATOS!BA$5="Sí",(1/DATOS_[[% anualiz]:[% anualiz]]),1)*IF(DATOS!BA$4="Sí",1/DATOS_[[% normaliz]:[% normaliz]],1)*(DATOS_[Conc.Sal.23])))))))),
0)</f>
        <v>0</v>
      </c>
      <c r="AG76" s="119">
        <f t="array" ref="AG76">IFERROR(
(MEDIAN((IF(DATOS_[[Sexo]:[Sexo]]=$B76,IF(DATOS_[[AGRUP. CLAS. PROF.]:[AGRUP. CLAS. PROF.]]=$B75,IF(DATOS_[[Check Periodo Ref.]:[Check Periodo Ref.]]="Dentro",IF(DATOS_[[Check Equiparado]:[Check Equiparado]]="Sí",IF(DATOS!BB$5="Sí",(1/DATOS_[[% anualiz]:[% anualiz]]),1)*IF(DATOS!BB$4="Sí",1/DATOS_[[% normaliz]:[% normaliz]],1)*(DATOS_[Conc.Sal.24])))))))),
0)</f>
        <v>0</v>
      </c>
      <c r="AH76" s="119">
        <f t="array" ref="AH76">IFERROR(
(MEDIAN((IF(DATOS_[[Sexo]:[Sexo]]=$B76,IF(DATOS_[[AGRUP. CLAS. PROF.]:[AGRUP. CLAS. PROF.]]=$B75,IF(DATOS_[[Check Periodo Ref.]:[Check Periodo Ref.]]="Dentro",IF(DATOS_[[Check Equiparado]:[Check Equiparado]]="Sí",IF(DATOS!BC$5="Sí",(1/DATOS_[[% anualiz]:[% anualiz]]),1)*IF(DATOS!BC$4="Sí",1/DATOS_[[% normaliz]:[% normaliz]],1)*(DATOS_[Conc.Sal.25])))))))),
0)</f>
        <v>0</v>
      </c>
      <c r="AI76" s="119">
        <f t="array" ref="AI76">IFERROR(
(MEDIAN((IF(DATOS_[[Sexo]:[Sexo]]=$B76,IF(DATOS_[[AGRUP. CLAS. PROF.]:[AGRUP. CLAS. PROF.]]=$B75,IF(DATOS_[[Check Periodo Ref.]:[Check Periodo Ref.]]="Dentro",IF(DATOS_[[Check Equiparado]:[Check Equiparado]]="Sí",IF(DATOS!BD$5="Sí",(1/DATOS_[[% anualiz]:[% anualiz]]),1)*IF(DATOS!BD$4="Sí",1/DATOS_[[% normaliz]:[% normaliz]],1)*(DATOS_[Conc.Sal.26])))))))),
0)</f>
        <v>0</v>
      </c>
      <c r="AJ76" s="119">
        <f t="array" ref="AJ76">IFERROR(
(MEDIAN((IF(DATOS_[[Sexo]:[Sexo]]=$B76,IF(DATOS_[[AGRUP. CLAS. PROF.]:[AGRUP. CLAS. PROF.]]=$B75,IF(DATOS_[[Check Periodo Ref.]:[Check Periodo Ref.]]="Dentro",IF(DATOS_[[Check Equiparado]:[Check Equiparado]]="Sí",IF(DATOS!BE$5="Sí",(1/DATOS_[[% anualiz]:[% anualiz]]),1)*IF(DATOS!BE$4="Sí",1/DATOS_[[% normaliz]:[% normaliz]],1)*(DATOS_[Conc.Sal.27])))))))),
0)</f>
        <v>0</v>
      </c>
      <c r="AK76" s="119">
        <f t="array" ref="AK76">IFERROR(
(MEDIAN((IF(DATOS_[[Sexo]:[Sexo]]=$B76,IF(DATOS_[[AGRUP. CLAS. PROF.]:[AGRUP. CLAS. PROF.]]=$B75,IF(DATOS_[[Check Periodo Ref.]:[Check Periodo Ref.]]="Dentro",IF(DATOS_[[Check Equiparado]:[Check Equiparado]]="Sí",IF(DATOS!BF$5="Sí",(1/DATOS_[[% anualiz]:[% anualiz]]),1)*IF(DATOS!BF$4="Sí",1/DATOS_[[% normaliz]:[% normaliz]],1)*(DATOS_[Conc.Sal.28])))))))),
0)</f>
        <v>0</v>
      </c>
      <c r="AL76" s="119">
        <f t="array" ref="AL76">IFERROR(
(MEDIAN((IF(DATOS_[[Sexo]:[Sexo]]=$B76,IF(DATOS_[[AGRUP. CLAS. PROF.]:[AGRUP. CLAS. PROF.]]=$B75,IF(DATOS_[[Check Periodo Ref.]:[Check Periodo Ref.]]="Dentro",IF(DATOS_[[Check Equiparado]:[Check Equiparado]]="Sí",IF(DATOS!BG$5="Sí",(1/DATOS_[[% anualiz]:[% anualiz]]),1)*IF(DATOS!BG$4="Sí",1/DATOS_[[% normaliz]:[% normaliz]],1)*(DATOS_[Conc.Sal.29])))))))),
0)</f>
        <v>0</v>
      </c>
      <c r="AM76" s="119">
        <f t="array" ref="AM76">IFERROR(
(MEDIAN((IF(DATOS_[[Sexo]:[Sexo]]=$B76,IF(DATOS_[[AGRUP. CLAS. PROF.]:[AGRUP. CLAS. PROF.]]=$B75,IF(DATOS_[[Check Periodo Ref.]:[Check Periodo Ref.]]="Dentro",IF(DATOS_[[Check Equiparado]:[Check Equiparado]]="Sí",IF(DATOS!BH$5="Sí",(1/DATOS_[[% anualiz]:[% anualiz]]),1)*IF(DATOS!BH$4="Sí",1/DATOS_[[% normaliz]:[% normaliz]],1)*(DATOS_[Conc.Sal.30])))))))),
0)</f>
        <v>0</v>
      </c>
      <c r="AN76" s="120">
        <f t="array" ref="AN76">IFERROR(
MEDIAN(IF(DATOS_[Sexo]=$B76,IF(DATOS_[[AGRUP. CLAS. PROF.]:[AGRUP. CLAS. PROF.]]=$B75,IF(DATOS_[Check Equiparado]="Sí",IF(DATOS_[Check Periodo Ref.]="Dentro",DATOS_[Tot COMPL.SAL Eq],FALSE))))),
0)</f>
        <v>0</v>
      </c>
      <c r="AO76" s="121">
        <f t="array" ref="AO76">IFERROR(
MEDIAN(IF(DATOS_[Sexo]=$B76,IF(DATOS_[[AGRUP. CLAS. PROF.]:[AGRUP. CLAS. PROF.]]=$B75,IF(DATOS_[Check Equiparado]="Sí",IF(DATOS_[Check Periodo Ref.]="Dentro",DATOS_[TOTAL SALARIO Eq],FALSE))))),
0)</f>
        <v>0</v>
      </c>
      <c r="AP76" s="122">
        <f t="array" ref="AP76">IFERROR(
(MEDIAN((IF(DATOS_[[Sexo]:[Sexo]]=$B76,IF(DATOS_[[AGRUP. CLAS. PROF.]:[AGRUP. CLAS. PROF.]]=$B75,IF(DATOS_[[Check Periodo Ref.]:[Check Periodo Ref.]]="Dentro",IF(DATOS_[[Check Equiparado]:[Check Equiparado]]="Sí",IF(DATOS!BI$5="Sí",(1/DATOS_[[% anualiz]:[% anualiz]]),1)*IF(DATOS!BI$4="Sí",1/DATOS_[[% normaliz]:[% normaliz]],1)*(DATOS_[C.Extra.01])))))))),
0)</f>
        <v>0</v>
      </c>
      <c r="AQ76" s="122">
        <f t="array" ref="AQ76">IFERROR(
(MEDIAN((IF(DATOS_[[Sexo]:[Sexo]]=$B76,IF(DATOS_[[AGRUP. CLAS. PROF.]:[AGRUP. CLAS. PROF.]]=$B75,IF(DATOS_[[Check Periodo Ref.]:[Check Periodo Ref.]]="Dentro",IF(DATOS_[[Check Equiparado]:[Check Equiparado]]="Sí",IF(DATOS!BJ$5="Sí",(1/DATOS_[[% anualiz]:[% anualiz]]),1)*IF(DATOS!BJ$4="Sí",1/DATOS_[[% normaliz]:[% normaliz]],1)*(DATOS_[C.Extra.02])))))))),
0)</f>
        <v>0</v>
      </c>
      <c r="AR76" s="122">
        <f t="array" ref="AR76">IFERROR(
(MEDIAN((IF(DATOS_[[Sexo]:[Sexo]]=$B76,IF(DATOS_[[AGRUP. CLAS. PROF.]:[AGRUP. CLAS. PROF.]]=$B75,IF(DATOS_[[Check Periodo Ref.]:[Check Periodo Ref.]]="Dentro",IF(DATOS_[[Check Equiparado]:[Check Equiparado]]="Sí",IF(DATOS!BK$5="Sí",(1/DATOS_[[% anualiz]:[% anualiz]]),1)*IF(DATOS!BK$4="Sí",1/DATOS_[[% normaliz]:[% normaliz]],1)*(DATOS_[C.Extra.03])))))))),
0)</f>
        <v>0</v>
      </c>
      <c r="AS76" s="122">
        <f t="array" ref="AS76">IFERROR(
(MEDIAN((IF(DATOS_[[Sexo]:[Sexo]]=$B76,IF(DATOS_[[AGRUP. CLAS. PROF.]:[AGRUP. CLAS. PROF.]]=$B75,IF(DATOS_[[Check Periodo Ref.]:[Check Periodo Ref.]]="Dentro",IF(DATOS_[[Check Equiparado]:[Check Equiparado]]="Sí",IF(DATOS!BL$5="Sí",(1/DATOS_[[% anualiz]:[% anualiz]]),1)*IF(DATOS!BL$4="Sí",1/DATOS_[[% normaliz]:[% normaliz]],1)*(DATOS_[C.Extra.04])))))))),
0)</f>
        <v>0</v>
      </c>
      <c r="AT76" s="122">
        <f t="array" ref="AT76">IFERROR(
(MEDIAN((IF(DATOS_[[Sexo]:[Sexo]]=$B76,IF(DATOS_[[AGRUP. CLAS. PROF.]:[AGRUP. CLAS. PROF.]]=$B75,IF(DATOS_[[Check Periodo Ref.]:[Check Periodo Ref.]]="Dentro",IF(DATOS_[[Check Equiparado]:[Check Equiparado]]="Sí",IF(DATOS!BM$5="Sí",(1/DATOS_[[% anualiz]:[% anualiz]]),1)*IF(DATOS!BM$4="Sí",1/DATOS_[[% normaliz]:[% normaliz]],1)*(DATOS_[C.Extra.05])))))))),
0)</f>
        <v>0</v>
      </c>
      <c r="AU76" s="123">
        <f t="array" ref="AU76">IFERROR(
MEDIAN(IF(DATOS_[Sexo]=$B76,IF(DATOS_[[AGRUP. CLAS. PROF.]:[AGRUP. CLAS. PROF.]]=$B75,IF(DATOS_[Check Equiparado]="Sí",IF(DATOS_[Check Periodo Ref.]="Dentro",DATOS_[Tot Extrasalarial Eq],FALSE))))),
0)</f>
        <v>0</v>
      </c>
      <c r="AV76" s="124">
        <f t="array" ref="AV76">IFERROR(
MEDIAN(IF(DATOS_[Sexo]=$B76,IF(DATOS_[[AGRUP. CLAS. PROF.]:[AGRUP. CLAS. PROF.]]=$B75,IF(DATOS_[Check Equiparado]="Sí",IF(DATOS_[Check Periodo Ref.]="Dentro",DATOS_[TOTAL Retrib Eq],FALSE))))),
0)</f>
        <v>0</v>
      </c>
    </row>
    <row r="77" spans="1:48" x14ac:dyDescent="0.3">
      <c r="A77" s="48" t="str">
        <f t="shared" ref="A77" si="86">+A76</f>
        <v>[ocultar]</v>
      </c>
      <c r="B77" s="94" t="s">
        <v>163</v>
      </c>
      <c r="C77" s="40">
        <f t="array" ref="C77">SUM(IF($B77=DATOS_[Sexo],
IF($B75=DATOS_[AGRUP. CLAS. PROF.],
IF("Dentro"=DATOS_[Check Periodo Ref.],
1/(COUNTIFS(DATOS_[Sexo],$B77,DATOS_[AGRUP. CLAS. PROF.],$B75,DATOS_[Check Periodo Ref.],"Dentro",DATOS_[id],DATOS_[id]))))))</f>
        <v>0</v>
      </c>
      <c r="D77" s="41">
        <f>COUNTIFS(DATOS_[AGRUP. CLAS. PROF.],$B75,DATOS_[Sexo],$B77,DATOS_[Check Periodo Ref.],"Dentro")</f>
        <v>0</v>
      </c>
      <c r="E77" s="41">
        <f>COUNTIFS(DATOS_[AGRUP. CLAS. PROF.],$B75,DATOS_[Sexo],$B77,DATOS_[Check Periodo Ref.],"Dentro",DATOS_[Check Nº SC Norm],"Sí")</f>
        <v>0</v>
      </c>
      <c r="F77" s="41">
        <f>COUNTIFS(DATOS_[AGRUP. CLAS. PROF.],$B75,DATOS_[Sexo],$B77,DATOS_[Check Periodo Ref.],"Dentro",DATOS_[Check Nº SC Anualiz],"Sí")</f>
        <v>0</v>
      </c>
      <c r="G77" s="41">
        <f>COUNTIFS(DATOS_[AGRUP. CLAS. PROF.],$B75,DATOS_[Sexo],$B77,DATOS_[Check Periodo Ref.],"Dentro",DATOS_[Check Nº SC Norm y Anualiz],"Sí")</f>
        <v>0</v>
      </c>
      <c r="H77" s="41">
        <f>COUNTIFS(DATOS_[AGRUP. CLAS. PROF.],$B75,DATOS_[Sexo],$B77,DATOS_[Check Periodo Ref.],"Dentro",DATOS_[Check Equiparación],"Sí")</f>
        <v>0</v>
      </c>
      <c r="I77" s="118" cm="1">
        <f t="array" ref="I77">IFERROR(
MEDIAN(IF(DATOS_[Sexo]=$B77,IF(DATOS_[[AGRUP. CLAS. PROF.]:[AGRUP. CLAS. PROF.]]=$B75,IF(DATOS_[Check Equiparado]="Sí",IF(DATOS_[Check Periodo Ref.]="Dentro",DATOS_[SALARIO BASE Eq],FALSE))))),
0)</f>
        <v>0</v>
      </c>
      <c r="J77" s="119">
        <f t="array" ref="J77">IFERROR(
(MEDIAN((IF(DATOS_[[Sexo]:[Sexo]]=$B77,IF(DATOS_[[AGRUP. CLAS. PROF.]:[AGRUP. CLAS. PROF.]]=$B75,IF(DATOS_[[Check Periodo Ref.]:[Check Periodo Ref.]]="Dentro",IF(DATOS_[[Check Equiparado]:[Check Equiparado]]="Sí",IF(DATOS!AE$5="Sí",(1/DATOS_[[% anualiz]:[% anualiz]]),1)*IF(DATOS!AE$4="Sí",1/DATOS_[[% normaliz]:[% normaliz]],1)*(DATOS_[Conc.Sal.01])))))))),
0)</f>
        <v>0</v>
      </c>
      <c r="K77" s="119">
        <f t="array" ref="K77">IFERROR(
(MEDIAN((IF(DATOS_[[Sexo]:[Sexo]]=$B77,IF(DATOS_[[AGRUP. CLAS. PROF.]:[AGRUP. CLAS. PROF.]]=$B75,IF(DATOS_[[Check Periodo Ref.]:[Check Periodo Ref.]]="Dentro",IF(DATOS_[[Check Equiparado]:[Check Equiparado]]="Sí",IF(DATOS!AF$5="Sí",(1/DATOS_[[% anualiz]:[% anualiz]]),1)*IF(DATOS!AF$4="Sí",1/DATOS_[[% normaliz]:[% normaliz]],1)*(DATOS_[Conc.Sal.02])))))))),
0)</f>
        <v>0</v>
      </c>
      <c r="L77" s="119">
        <f t="array" ref="L77">IFERROR(
(MEDIAN((IF(DATOS_[[Sexo]:[Sexo]]=$B77,IF(DATOS_[[AGRUP. CLAS. PROF.]:[AGRUP. CLAS. PROF.]]=$B75,IF(DATOS_[[Check Periodo Ref.]:[Check Periodo Ref.]]="Dentro",IF(DATOS_[[Check Equiparado]:[Check Equiparado]]="Sí",IF(DATOS!AG$5="Sí",(1/DATOS_[[% anualiz]:[% anualiz]]),1)*IF(DATOS!AG$4="Sí",1/DATOS_[[% normaliz]:[% normaliz]],1)*(DATOS_[Conc.Sal.03])))))))),
0)</f>
        <v>0</v>
      </c>
      <c r="M77" s="119">
        <f t="array" ref="M77">IFERROR(
(MEDIAN((IF(DATOS_[[Sexo]:[Sexo]]=$B77,IF(DATOS_[[AGRUP. CLAS. PROF.]:[AGRUP. CLAS. PROF.]]=$B75,IF(DATOS_[[Check Periodo Ref.]:[Check Periodo Ref.]]="Dentro",IF(DATOS_[[Check Equiparado]:[Check Equiparado]]="Sí",IF(DATOS!AH$5="Sí",(1/DATOS_[[% anualiz]:[% anualiz]]),1)*IF(DATOS!AH$4="Sí",1/DATOS_[[% normaliz]:[% normaliz]],1)*(DATOS_[Conc.Sal.04])))))))),
0)</f>
        <v>0</v>
      </c>
      <c r="N77" s="119">
        <f t="array" ref="N77">IFERROR(
(MEDIAN((IF(DATOS_[[Sexo]:[Sexo]]=$B77,IF(DATOS_[[AGRUP. CLAS. PROF.]:[AGRUP. CLAS. PROF.]]=$B75,IF(DATOS_[[Check Periodo Ref.]:[Check Periodo Ref.]]="Dentro",IF(DATOS_[[Check Equiparado]:[Check Equiparado]]="Sí",IF(DATOS!AI$5="Sí",(1/DATOS_[[% anualiz]:[% anualiz]]),1)*IF(DATOS!AI$4="Sí",1/DATOS_[[% normaliz]:[% normaliz]],1)*(DATOS_[Conc.Sal.05])))))))),
0)</f>
        <v>0</v>
      </c>
      <c r="O77" s="119">
        <f t="array" ref="O77">IFERROR(
(MEDIAN((IF(DATOS_[[Sexo]:[Sexo]]=$B77,IF(DATOS_[[AGRUP. CLAS. PROF.]:[AGRUP. CLAS. PROF.]]=$B75,IF(DATOS_[[Check Periodo Ref.]:[Check Periodo Ref.]]="Dentro",IF(DATOS_[[Check Equiparado]:[Check Equiparado]]="Sí",IF(DATOS!AJ$5="Sí",(1/DATOS_[[% anualiz]:[% anualiz]]),1)*IF(DATOS!AJ$4="Sí",1/DATOS_[[% normaliz]:[% normaliz]],1)*(DATOS_[Conc.Sal.06])))))))),
0)</f>
        <v>0</v>
      </c>
      <c r="P77" s="119">
        <f t="array" ref="P77">IFERROR(
(MEDIAN((IF(DATOS_[[Sexo]:[Sexo]]=$B77,IF(DATOS_[[AGRUP. CLAS. PROF.]:[AGRUP. CLAS. PROF.]]=$B75,IF(DATOS_[[Check Periodo Ref.]:[Check Periodo Ref.]]="Dentro",IF(DATOS_[[Check Equiparado]:[Check Equiparado]]="Sí",IF(DATOS!AK$5="Sí",(1/DATOS_[[% anualiz]:[% anualiz]]),1)*IF(DATOS!AK$4="Sí",1/DATOS_[[% normaliz]:[% normaliz]],1)*(DATOS_[Conc.Sal.07])))))))),
0)</f>
        <v>0</v>
      </c>
      <c r="Q77" s="119">
        <f t="array" ref="Q77">IFERROR(
(MEDIAN((IF(DATOS_[[Sexo]:[Sexo]]=$B77,IF(DATOS_[[AGRUP. CLAS. PROF.]:[AGRUP. CLAS. PROF.]]=$B75,IF(DATOS_[[Check Periodo Ref.]:[Check Periodo Ref.]]="Dentro",IF(DATOS_[[Check Equiparado]:[Check Equiparado]]="Sí",IF(DATOS!AL$5="Sí",(1/DATOS_[[% anualiz]:[% anualiz]]),1)*IF(DATOS!AL$4="Sí",1/DATOS_[[% normaliz]:[% normaliz]],1)*(DATOS_[Conc.Sal.08])))))))),
0)</f>
        <v>0</v>
      </c>
      <c r="R77" s="119">
        <f t="array" ref="R77">IFERROR(
(MEDIAN((IF(DATOS_[[Sexo]:[Sexo]]=$B77,IF(DATOS_[[AGRUP. CLAS. PROF.]:[AGRUP. CLAS. PROF.]]=$B75,IF(DATOS_[[Check Periodo Ref.]:[Check Periodo Ref.]]="Dentro",IF(DATOS_[[Check Equiparado]:[Check Equiparado]]="Sí",IF(DATOS!AM$5="Sí",(1/DATOS_[[% anualiz]:[% anualiz]]),1)*IF(DATOS!AM$4="Sí",1/DATOS_[[% normaliz]:[% normaliz]],1)*(DATOS_[Conc.Sal.09])))))))),
0)</f>
        <v>0</v>
      </c>
      <c r="S77" s="119">
        <f t="array" ref="S77">IFERROR(
(MEDIAN((IF(DATOS_[[Sexo]:[Sexo]]=$B77,IF(DATOS_[[AGRUP. CLAS. PROF.]:[AGRUP. CLAS. PROF.]]=$B75,IF(DATOS_[[Check Periodo Ref.]:[Check Periodo Ref.]]="Dentro",IF(DATOS_[[Check Equiparado]:[Check Equiparado]]="Sí",IF(DATOS!AN$5="Sí",(1/DATOS_[[% anualiz]:[% anualiz]]),1)*IF(DATOS!AN$4="Sí",1/DATOS_[[% normaliz]:[% normaliz]],1)*(DATOS_[Conc.Sal.10])))))))),
0)</f>
        <v>0</v>
      </c>
      <c r="T77" s="119">
        <f t="array" ref="T77">IFERROR(
(MEDIAN((IF(DATOS_[[Sexo]:[Sexo]]=$B77,IF(DATOS_[[AGRUP. CLAS. PROF.]:[AGRUP. CLAS. PROF.]]=$B75,IF(DATOS_[[Check Periodo Ref.]:[Check Periodo Ref.]]="Dentro",IF(DATOS_[[Check Equiparado]:[Check Equiparado]]="Sí",IF(DATOS!AO$5="Sí",(1/DATOS_[[% anualiz]:[% anualiz]]),1)*IF(DATOS!AO$4="Sí",1/DATOS_[[% normaliz]:[% normaliz]],1)*(DATOS_[Conc.Sal.11])))))))),
0)</f>
        <v>0</v>
      </c>
      <c r="U77" s="119">
        <f t="array" ref="U77">IFERROR(
(MEDIAN((IF(DATOS_[[Sexo]:[Sexo]]=$B77,IF(DATOS_[[AGRUP. CLAS. PROF.]:[AGRUP. CLAS. PROF.]]=$B75,IF(DATOS_[[Check Periodo Ref.]:[Check Periodo Ref.]]="Dentro",IF(DATOS_[[Check Equiparado]:[Check Equiparado]]="Sí",IF(DATOS!AP$5="Sí",(1/DATOS_[[% anualiz]:[% anualiz]]),1)*IF(DATOS!AP$4="Sí",1/DATOS_[[% normaliz]:[% normaliz]],1)*(DATOS_[Conc.Sal.12])))))))),
0)</f>
        <v>0</v>
      </c>
      <c r="V77" s="119">
        <f t="array" ref="V77">IFERROR(
(MEDIAN((IF(DATOS_[[Sexo]:[Sexo]]=$B77,IF(DATOS_[[AGRUP. CLAS. PROF.]:[AGRUP. CLAS. PROF.]]=$B75,IF(DATOS_[[Check Periodo Ref.]:[Check Periodo Ref.]]="Dentro",IF(DATOS_[[Check Equiparado]:[Check Equiparado]]="Sí",IF(DATOS!AQ$5="Sí",(1/DATOS_[[% anualiz]:[% anualiz]]),1)*IF(DATOS!AQ$4="Sí",1/DATOS_[[% normaliz]:[% normaliz]],1)*(DATOS_[Conc.Sal.13])))))))),
0)</f>
        <v>0</v>
      </c>
      <c r="W77" s="119">
        <f t="array" ref="W77">IFERROR(
(MEDIAN((IF(DATOS_[[Sexo]:[Sexo]]=$B77,IF(DATOS_[[AGRUP. CLAS. PROF.]:[AGRUP. CLAS. PROF.]]=$B75,IF(DATOS_[[Check Periodo Ref.]:[Check Periodo Ref.]]="Dentro",IF(DATOS_[[Check Equiparado]:[Check Equiparado]]="Sí",IF(DATOS!AR$5="Sí",(1/DATOS_[[% anualiz]:[% anualiz]]),1)*IF(DATOS!AR$4="Sí",1/DATOS_[[% normaliz]:[% normaliz]],1)*(DATOS_[Conc.Sal.14])))))))),
0)</f>
        <v>0</v>
      </c>
      <c r="X77" s="119">
        <f t="array" ref="X77">IFERROR(
(MEDIAN((IF(DATOS_[[Sexo]:[Sexo]]=$B77,IF(DATOS_[[AGRUP. CLAS. PROF.]:[AGRUP. CLAS. PROF.]]=$B75,IF(DATOS_[[Check Periodo Ref.]:[Check Periodo Ref.]]="Dentro",IF(DATOS_[[Check Equiparado]:[Check Equiparado]]="Sí",IF(DATOS!AS$5="Sí",(1/DATOS_[[% anualiz]:[% anualiz]]),1)*IF(DATOS!AS$4="Sí",1/DATOS_[[% normaliz]:[% normaliz]],1)*(DATOS_[Conc.Sal.15])))))))),
0)</f>
        <v>0</v>
      </c>
      <c r="Y77" s="119">
        <f t="array" ref="Y77">IFERROR(
(MEDIAN((IF(DATOS_[[Sexo]:[Sexo]]=$B77,IF(DATOS_[[AGRUP. CLAS. PROF.]:[AGRUP. CLAS. PROF.]]=$B75,IF(DATOS_[[Check Periodo Ref.]:[Check Periodo Ref.]]="Dentro",IF(DATOS_[[Check Equiparado]:[Check Equiparado]]="Sí",IF(DATOS!AT$5="Sí",(1/DATOS_[[% anualiz]:[% anualiz]]),1)*IF(DATOS!AT$4="Sí",1/DATOS_[[% normaliz]:[% normaliz]],1)*(DATOS_[Conc.Sal.16])))))))),
0)</f>
        <v>0</v>
      </c>
      <c r="Z77" s="119">
        <f t="array" ref="Z77">IFERROR(
(MEDIAN((IF(DATOS_[[Sexo]:[Sexo]]=$B77,IF(DATOS_[[AGRUP. CLAS. PROF.]:[AGRUP. CLAS. PROF.]]=$B75,IF(DATOS_[[Check Periodo Ref.]:[Check Periodo Ref.]]="Dentro",IF(DATOS_[[Check Equiparado]:[Check Equiparado]]="Sí",IF(DATOS!AU$5="Sí",(1/DATOS_[[% anualiz]:[% anualiz]]),1)*IF(DATOS!AU$4="Sí",1/DATOS_[[% normaliz]:[% normaliz]],1)*(DATOS_[Conc.Sal.17])))))))),
0)</f>
        <v>0</v>
      </c>
      <c r="AA77" s="119">
        <f t="array" ref="AA77">IFERROR(
(MEDIAN((IF(DATOS_[[Sexo]:[Sexo]]=$B77,IF(DATOS_[[AGRUP. CLAS. PROF.]:[AGRUP. CLAS. PROF.]]=$B75,IF(DATOS_[[Check Periodo Ref.]:[Check Periodo Ref.]]="Dentro",IF(DATOS_[[Check Equiparado]:[Check Equiparado]]="Sí",IF(DATOS!AV$5="Sí",(1/DATOS_[[% anualiz]:[% anualiz]]),1)*IF(DATOS!AV$4="Sí",1/DATOS_[[% normaliz]:[% normaliz]],1)*(DATOS_[Conc.Sal.18])))))))),
0)</f>
        <v>0</v>
      </c>
      <c r="AB77" s="119">
        <f t="array" ref="AB77">IFERROR(
(MEDIAN((IF(DATOS_[[Sexo]:[Sexo]]=$B77,IF(DATOS_[[AGRUP. CLAS. PROF.]:[AGRUP. CLAS. PROF.]]=$B75,IF(DATOS_[[Check Periodo Ref.]:[Check Periodo Ref.]]="Dentro",IF(DATOS_[[Check Equiparado]:[Check Equiparado]]="Sí",IF(DATOS!AW$5="Sí",(1/DATOS_[[% anualiz]:[% anualiz]]),1)*IF(DATOS!AW$4="Sí",1/DATOS_[[% normaliz]:[% normaliz]],1)*(DATOS_[Conc.Sal.19])))))))),
0)</f>
        <v>0</v>
      </c>
      <c r="AC77" s="119">
        <f t="array" ref="AC77">IFERROR(
(MEDIAN((IF(DATOS_[[Sexo]:[Sexo]]=$B77,IF(DATOS_[[AGRUP. CLAS. PROF.]:[AGRUP. CLAS. PROF.]]=$B75,IF(DATOS_[[Check Periodo Ref.]:[Check Periodo Ref.]]="Dentro",IF(DATOS_[[Check Equiparado]:[Check Equiparado]]="Sí",IF(DATOS!AX$5="Sí",(1/DATOS_[[% anualiz]:[% anualiz]]),1)*IF(DATOS!AX$4="Sí",1/DATOS_[[% normaliz]:[% normaliz]],1)*(DATOS_[Conc.Sal.20])))))))),
0)</f>
        <v>0</v>
      </c>
      <c r="AD77" s="119">
        <f t="array" ref="AD77">IFERROR(
(MEDIAN((IF(DATOS_[[Sexo]:[Sexo]]=$B77,IF(DATOS_[[AGRUP. CLAS. PROF.]:[AGRUP. CLAS. PROF.]]=$B75,IF(DATOS_[[Check Periodo Ref.]:[Check Periodo Ref.]]="Dentro",IF(DATOS_[[Check Equiparado]:[Check Equiparado]]="Sí",IF(DATOS!AY$5="Sí",(1/DATOS_[[% anualiz]:[% anualiz]]),1)*IF(DATOS!AY$4="Sí",1/DATOS_[[% normaliz]:[% normaliz]],1)*(DATOS_[Conc.Sal.21])))))))),
0)</f>
        <v>0</v>
      </c>
      <c r="AE77" s="119">
        <f t="array" ref="AE77">IFERROR(
(MEDIAN((IF(DATOS_[[Sexo]:[Sexo]]=$B77,IF(DATOS_[[AGRUP. CLAS. PROF.]:[AGRUP. CLAS. PROF.]]=$B75,IF(DATOS_[[Check Periodo Ref.]:[Check Periodo Ref.]]="Dentro",IF(DATOS_[[Check Equiparado]:[Check Equiparado]]="Sí",IF(DATOS!AZ$5="Sí",(1/DATOS_[[% anualiz]:[% anualiz]]),1)*IF(DATOS!AZ$4="Sí",1/DATOS_[[% normaliz]:[% normaliz]],1)*(DATOS_[Conc.Sal.22])))))))),
0)</f>
        <v>0</v>
      </c>
      <c r="AF77" s="119">
        <f t="array" ref="AF77">IFERROR(
(MEDIAN((IF(DATOS_[[Sexo]:[Sexo]]=$B77,IF(DATOS_[[AGRUP. CLAS. PROF.]:[AGRUP. CLAS. PROF.]]=$B75,IF(DATOS_[[Check Periodo Ref.]:[Check Periodo Ref.]]="Dentro",IF(DATOS_[[Check Equiparado]:[Check Equiparado]]="Sí",IF(DATOS!BA$5="Sí",(1/DATOS_[[% anualiz]:[% anualiz]]),1)*IF(DATOS!BA$4="Sí",1/DATOS_[[% normaliz]:[% normaliz]],1)*(DATOS_[Conc.Sal.23])))))))),
0)</f>
        <v>0</v>
      </c>
      <c r="AG77" s="119">
        <f t="array" ref="AG77">IFERROR(
(MEDIAN((IF(DATOS_[[Sexo]:[Sexo]]=$B77,IF(DATOS_[[AGRUP. CLAS. PROF.]:[AGRUP. CLAS. PROF.]]=$B75,IF(DATOS_[[Check Periodo Ref.]:[Check Periodo Ref.]]="Dentro",IF(DATOS_[[Check Equiparado]:[Check Equiparado]]="Sí",IF(DATOS!BB$5="Sí",(1/DATOS_[[% anualiz]:[% anualiz]]),1)*IF(DATOS!BB$4="Sí",1/DATOS_[[% normaliz]:[% normaliz]],1)*(DATOS_[Conc.Sal.24])))))))),
0)</f>
        <v>0</v>
      </c>
      <c r="AH77" s="119">
        <f t="array" ref="AH77">IFERROR(
(MEDIAN((IF(DATOS_[[Sexo]:[Sexo]]=$B77,IF(DATOS_[[AGRUP. CLAS. PROF.]:[AGRUP. CLAS. PROF.]]=$B75,IF(DATOS_[[Check Periodo Ref.]:[Check Periodo Ref.]]="Dentro",IF(DATOS_[[Check Equiparado]:[Check Equiparado]]="Sí",IF(DATOS!BC$5="Sí",(1/DATOS_[[% anualiz]:[% anualiz]]),1)*IF(DATOS!BC$4="Sí",1/DATOS_[[% normaliz]:[% normaliz]],1)*(DATOS_[Conc.Sal.25])))))))),
0)</f>
        <v>0</v>
      </c>
      <c r="AI77" s="119">
        <f t="array" ref="AI77">IFERROR(
(MEDIAN((IF(DATOS_[[Sexo]:[Sexo]]=$B77,IF(DATOS_[[AGRUP. CLAS. PROF.]:[AGRUP. CLAS. PROF.]]=$B75,IF(DATOS_[[Check Periodo Ref.]:[Check Periodo Ref.]]="Dentro",IF(DATOS_[[Check Equiparado]:[Check Equiparado]]="Sí",IF(DATOS!BD$5="Sí",(1/DATOS_[[% anualiz]:[% anualiz]]),1)*IF(DATOS!BD$4="Sí",1/DATOS_[[% normaliz]:[% normaliz]],1)*(DATOS_[Conc.Sal.26])))))))),
0)</f>
        <v>0</v>
      </c>
      <c r="AJ77" s="119">
        <f t="array" ref="AJ77">IFERROR(
(MEDIAN((IF(DATOS_[[Sexo]:[Sexo]]=$B77,IF(DATOS_[[AGRUP. CLAS. PROF.]:[AGRUP. CLAS. PROF.]]=$B75,IF(DATOS_[[Check Periodo Ref.]:[Check Periodo Ref.]]="Dentro",IF(DATOS_[[Check Equiparado]:[Check Equiparado]]="Sí",IF(DATOS!BE$5="Sí",(1/DATOS_[[% anualiz]:[% anualiz]]),1)*IF(DATOS!BE$4="Sí",1/DATOS_[[% normaliz]:[% normaliz]],1)*(DATOS_[Conc.Sal.27])))))))),
0)</f>
        <v>0</v>
      </c>
      <c r="AK77" s="119">
        <f t="array" ref="AK77">IFERROR(
(MEDIAN((IF(DATOS_[[Sexo]:[Sexo]]=$B77,IF(DATOS_[[AGRUP. CLAS. PROF.]:[AGRUP. CLAS. PROF.]]=$B75,IF(DATOS_[[Check Periodo Ref.]:[Check Periodo Ref.]]="Dentro",IF(DATOS_[[Check Equiparado]:[Check Equiparado]]="Sí",IF(DATOS!BF$5="Sí",(1/DATOS_[[% anualiz]:[% anualiz]]),1)*IF(DATOS!BF$4="Sí",1/DATOS_[[% normaliz]:[% normaliz]],1)*(DATOS_[Conc.Sal.28])))))))),
0)</f>
        <v>0</v>
      </c>
      <c r="AL77" s="119">
        <f t="array" ref="AL77">IFERROR(
(MEDIAN((IF(DATOS_[[Sexo]:[Sexo]]=$B77,IF(DATOS_[[AGRUP. CLAS. PROF.]:[AGRUP. CLAS. PROF.]]=$B75,IF(DATOS_[[Check Periodo Ref.]:[Check Periodo Ref.]]="Dentro",IF(DATOS_[[Check Equiparado]:[Check Equiparado]]="Sí",IF(DATOS!BG$5="Sí",(1/DATOS_[[% anualiz]:[% anualiz]]),1)*IF(DATOS!BG$4="Sí",1/DATOS_[[% normaliz]:[% normaliz]],1)*(DATOS_[Conc.Sal.29])))))))),
0)</f>
        <v>0</v>
      </c>
      <c r="AM77" s="119">
        <f t="array" ref="AM77">IFERROR(
(MEDIAN((IF(DATOS_[[Sexo]:[Sexo]]=$B77,IF(DATOS_[[AGRUP. CLAS. PROF.]:[AGRUP. CLAS. PROF.]]=$B75,IF(DATOS_[[Check Periodo Ref.]:[Check Periodo Ref.]]="Dentro",IF(DATOS_[[Check Equiparado]:[Check Equiparado]]="Sí",IF(DATOS!BH$5="Sí",(1/DATOS_[[% anualiz]:[% anualiz]]),1)*IF(DATOS!BH$4="Sí",1/DATOS_[[% normaliz]:[% normaliz]],1)*(DATOS_[Conc.Sal.30])))))))),
0)</f>
        <v>0</v>
      </c>
      <c r="AN77" s="120">
        <f t="array" ref="AN77">IFERROR(
MEDIAN(IF(DATOS_[Sexo]=$B77,IF(DATOS_[[AGRUP. CLAS. PROF.]:[AGRUP. CLAS. PROF.]]=$B75,IF(DATOS_[Check Equiparado]="Sí",IF(DATOS_[Check Periodo Ref.]="Dentro",DATOS_[Tot COMPL.SAL Eq],FALSE))))),
0)</f>
        <v>0</v>
      </c>
      <c r="AO77" s="121">
        <f t="array" ref="AO77">IFERROR(
MEDIAN(IF(DATOS_[Sexo]=$B77,IF(DATOS_[[AGRUP. CLAS. PROF.]:[AGRUP. CLAS. PROF.]]=$B75,IF(DATOS_[Check Equiparado]="Sí",IF(DATOS_[Check Periodo Ref.]="Dentro",DATOS_[TOTAL SALARIO Eq],FALSE))))),
0)</f>
        <v>0</v>
      </c>
      <c r="AP77" s="122">
        <f t="array" ref="AP77">IFERROR(
(MEDIAN((IF(DATOS_[[Sexo]:[Sexo]]=$B77,IF(DATOS_[[AGRUP. CLAS. PROF.]:[AGRUP. CLAS. PROF.]]=$B75,IF(DATOS_[[Check Periodo Ref.]:[Check Periodo Ref.]]="Dentro",IF(DATOS_[[Check Equiparado]:[Check Equiparado]]="Sí",IF(DATOS!BI$5="Sí",(1/DATOS_[[% anualiz]:[% anualiz]]),1)*IF(DATOS!BI$4="Sí",1/DATOS_[[% normaliz]:[% normaliz]],1)*(DATOS_[C.Extra.01])))))))),
0)</f>
        <v>0</v>
      </c>
      <c r="AQ77" s="122">
        <f t="array" ref="AQ77">IFERROR(
(MEDIAN((IF(DATOS_[[Sexo]:[Sexo]]=$B77,IF(DATOS_[[AGRUP. CLAS. PROF.]:[AGRUP. CLAS. PROF.]]=$B75,IF(DATOS_[[Check Periodo Ref.]:[Check Periodo Ref.]]="Dentro",IF(DATOS_[[Check Equiparado]:[Check Equiparado]]="Sí",IF(DATOS!BJ$5="Sí",(1/DATOS_[[% anualiz]:[% anualiz]]),1)*IF(DATOS!BJ$4="Sí",1/DATOS_[[% normaliz]:[% normaliz]],1)*(DATOS_[C.Extra.02])))))))),
0)</f>
        <v>0</v>
      </c>
      <c r="AR77" s="122">
        <f t="array" ref="AR77">IFERROR(
(MEDIAN((IF(DATOS_[[Sexo]:[Sexo]]=$B77,IF(DATOS_[[AGRUP. CLAS. PROF.]:[AGRUP. CLAS. PROF.]]=$B75,IF(DATOS_[[Check Periodo Ref.]:[Check Periodo Ref.]]="Dentro",IF(DATOS_[[Check Equiparado]:[Check Equiparado]]="Sí",IF(DATOS!BK$5="Sí",(1/DATOS_[[% anualiz]:[% anualiz]]),1)*IF(DATOS!BK$4="Sí",1/DATOS_[[% normaliz]:[% normaliz]],1)*(DATOS_[C.Extra.03])))))))),
0)</f>
        <v>0</v>
      </c>
      <c r="AS77" s="122">
        <f t="array" ref="AS77">IFERROR(
(MEDIAN((IF(DATOS_[[Sexo]:[Sexo]]=$B77,IF(DATOS_[[AGRUP. CLAS. PROF.]:[AGRUP. CLAS. PROF.]]=$B75,IF(DATOS_[[Check Periodo Ref.]:[Check Periodo Ref.]]="Dentro",IF(DATOS_[[Check Equiparado]:[Check Equiparado]]="Sí",IF(DATOS!BL$5="Sí",(1/DATOS_[[% anualiz]:[% anualiz]]),1)*IF(DATOS!BL$4="Sí",1/DATOS_[[% normaliz]:[% normaliz]],1)*(DATOS_[C.Extra.04])))))))),
0)</f>
        <v>0</v>
      </c>
      <c r="AT77" s="122">
        <f t="array" ref="AT77">IFERROR(
(MEDIAN((IF(DATOS_[[Sexo]:[Sexo]]=$B77,IF(DATOS_[[AGRUP. CLAS. PROF.]:[AGRUP. CLAS. PROF.]]=$B75,IF(DATOS_[[Check Periodo Ref.]:[Check Periodo Ref.]]="Dentro",IF(DATOS_[[Check Equiparado]:[Check Equiparado]]="Sí",IF(DATOS!BM$5="Sí",(1/DATOS_[[% anualiz]:[% anualiz]]),1)*IF(DATOS!BM$4="Sí",1/DATOS_[[% normaliz]:[% normaliz]],1)*(DATOS_[C.Extra.05])))))))),
0)</f>
        <v>0</v>
      </c>
      <c r="AU77" s="123">
        <f t="array" ref="AU77">IFERROR(
MEDIAN(IF(DATOS_[Sexo]=$B77,IF(DATOS_[[AGRUP. CLAS. PROF.]:[AGRUP. CLAS. PROF.]]=$B75,IF(DATOS_[Check Equiparado]="Sí",IF(DATOS_[Check Periodo Ref.]="Dentro",DATOS_[Tot Extrasalarial Eq],FALSE))))),
0)</f>
        <v>0</v>
      </c>
      <c r="AV77" s="124">
        <f t="array" ref="AV77">IFERROR(
MEDIAN(IF(DATOS_[Sexo]=$B77,IF(DATOS_[[AGRUP. CLAS. PROF.]:[AGRUP. CLAS. PROF.]]=$B75,IF(DATOS_[Check Equiparado]="Sí",IF(DATOS_[Check Periodo Ref.]="Dentro",DATOS_[TOTAL Retrib Eq],FALSE))))),
0)</f>
        <v>0</v>
      </c>
    </row>
    <row r="78" spans="1:48" ht="17.25" thickBot="1" x14ac:dyDescent="0.35">
      <c r="A78" s="48" t="str">
        <f t="shared" ref="A78" si="87">+A79</f>
        <v>[ocultar]</v>
      </c>
      <c r="B78" s="98" t="s">
        <v>238</v>
      </c>
      <c r="C78" s="117"/>
      <c r="D78" s="47"/>
      <c r="E78" s="47"/>
      <c r="F78" s="47"/>
      <c r="G78" s="47"/>
      <c r="H78" s="47"/>
      <c r="I78" s="127" t="str">
        <f t="shared" ref="I78:AV78" si="88">IFERROR((I79-I80)/I79,"")</f>
        <v/>
      </c>
      <c r="J78" s="131" t="str">
        <f t="shared" si="88"/>
        <v/>
      </c>
      <c r="K78" s="131" t="str">
        <f t="shared" si="88"/>
        <v/>
      </c>
      <c r="L78" s="131" t="str">
        <f t="shared" si="88"/>
        <v/>
      </c>
      <c r="M78" s="131" t="str">
        <f t="shared" si="88"/>
        <v/>
      </c>
      <c r="N78" s="131" t="str">
        <f t="shared" si="88"/>
        <v/>
      </c>
      <c r="O78" s="131" t="str">
        <f t="shared" si="88"/>
        <v/>
      </c>
      <c r="P78" s="131" t="str">
        <f t="shared" si="88"/>
        <v/>
      </c>
      <c r="Q78" s="131" t="str">
        <f t="shared" si="88"/>
        <v/>
      </c>
      <c r="R78" s="131" t="str">
        <f t="shared" si="88"/>
        <v/>
      </c>
      <c r="S78" s="131" t="str">
        <f t="shared" si="88"/>
        <v/>
      </c>
      <c r="T78" s="131" t="str">
        <f t="shared" si="88"/>
        <v/>
      </c>
      <c r="U78" s="131" t="str">
        <f t="shared" si="88"/>
        <v/>
      </c>
      <c r="V78" s="131" t="str">
        <f t="shared" si="88"/>
        <v/>
      </c>
      <c r="W78" s="131" t="str">
        <f t="shared" si="88"/>
        <v/>
      </c>
      <c r="X78" s="131" t="str">
        <f t="shared" si="88"/>
        <v/>
      </c>
      <c r="Y78" s="131" t="str">
        <f t="shared" si="88"/>
        <v/>
      </c>
      <c r="Z78" s="130" t="str">
        <f t="shared" si="88"/>
        <v/>
      </c>
      <c r="AA78" s="130" t="str">
        <f t="shared" si="88"/>
        <v/>
      </c>
      <c r="AB78" s="130" t="str">
        <f t="shared" si="88"/>
        <v/>
      </c>
      <c r="AC78" s="130" t="str">
        <f t="shared" si="88"/>
        <v/>
      </c>
      <c r="AD78" s="130" t="str">
        <f t="shared" si="88"/>
        <v/>
      </c>
      <c r="AE78" s="130" t="str">
        <f t="shared" si="88"/>
        <v/>
      </c>
      <c r="AF78" s="130" t="str">
        <f t="shared" si="88"/>
        <v/>
      </c>
      <c r="AG78" s="130" t="str">
        <f t="shared" si="88"/>
        <v/>
      </c>
      <c r="AH78" s="130" t="str">
        <f t="shared" si="88"/>
        <v/>
      </c>
      <c r="AI78" s="130" t="str">
        <f t="shared" si="88"/>
        <v/>
      </c>
      <c r="AJ78" s="130" t="str">
        <f t="shared" si="88"/>
        <v/>
      </c>
      <c r="AK78" s="130" t="str">
        <f t="shared" si="88"/>
        <v/>
      </c>
      <c r="AL78" s="130" t="str">
        <f t="shared" si="88"/>
        <v/>
      </c>
      <c r="AM78" s="130" t="str">
        <f t="shared" si="88"/>
        <v/>
      </c>
      <c r="AN78" s="132" t="str">
        <f t="shared" si="88"/>
        <v/>
      </c>
      <c r="AO78" s="136" t="str">
        <f t="shared" si="88"/>
        <v/>
      </c>
      <c r="AP78" s="133" t="str">
        <f t="shared" si="88"/>
        <v/>
      </c>
      <c r="AQ78" s="133" t="str">
        <f t="shared" si="88"/>
        <v/>
      </c>
      <c r="AR78" s="133" t="str">
        <f t="shared" si="88"/>
        <v/>
      </c>
      <c r="AS78" s="133" t="str">
        <f t="shared" si="88"/>
        <v/>
      </c>
      <c r="AT78" s="133" t="str">
        <f t="shared" si="88"/>
        <v/>
      </c>
      <c r="AU78" s="134" t="str">
        <f t="shared" si="88"/>
        <v/>
      </c>
      <c r="AV78" s="135" t="str">
        <f t="shared" si="88"/>
        <v/>
      </c>
    </row>
    <row r="79" spans="1:48" x14ac:dyDescent="0.3">
      <c r="A79" s="48" t="str">
        <f t="shared" ref="A79" si="89">+IF(C79+C80=0,"[ocultar]","")</f>
        <v>[ocultar]</v>
      </c>
      <c r="B79" s="94" t="s">
        <v>162</v>
      </c>
      <c r="C79" s="40">
        <f t="array" ref="C79">SUM(IF($B79=DATOS_[Sexo],
IF($B78=DATOS_[AGRUP. CLAS. PROF.],
IF("Dentro"=DATOS_[Check Periodo Ref.],
1/(COUNTIFS(DATOS_[Sexo],$B79,DATOS_[AGRUP. CLAS. PROF.],$B78,DATOS_[Check Periodo Ref.],"Dentro",DATOS_[id],DATOS_[id]))))))</f>
        <v>0</v>
      </c>
      <c r="D79" s="41">
        <f>COUNTIFS(DATOS_[AGRUP. CLAS. PROF.],$B78,DATOS_[Sexo],$B79,DATOS_[Check Periodo Ref.],"Dentro")</f>
        <v>0</v>
      </c>
      <c r="E79" s="41">
        <f>COUNTIFS(DATOS_[AGRUP. CLAS. PROF.],$B78,DATOS_[Sexo],$B79,DATOS_[Check Periodo Ref.],"Dentro",DATOS_[Check Nº SC Norm],"Sí")</f>
        <v>0</v>
      </c>
      <c r="F79" s="41">
        <f>COUNTIFS(DATOS_[AGRUP. CLAS. PROF.],$B78,DATOS_[Sexo],$B79,DATOS_[Check Periodo Ref.],"Dentro",DATOS_[Check Nº SC Anualiz],"Sí")</f>
        <v>0</v>
      </c>
      <c r="G79" s="41">
        <f>COUNTIFS(DATOS_[AGRUP. CLAS. PROF.],$B78,DATOS_[Sexo],$B79,DATOS_[Check Periodo Ref.],"Dentro",DATOS_[Check Nº SC Norm y Anualiz],"Sí")</f>
        <v>0</v>
      </c>
      <c r="H79" s="41">
        <f>COUNTIFS(DATOS_[AGRUP. CLAS. PROF.],$B78,DATOS_[Sexo],$B79,DATOS_[Check Periodo Ref.],"Dentro",DATOS_[Check Equiparación],"Sí")</f>
        <v>0</v>
      </c>
      <c r="I79" s="118">
        <f t="array" ref="I79">IFERROR(
MEDIAN(IF(DATOS_[Sexo]=$B79,IF(DATOS_[[AGRUP. CLAS. PROF.]:[AGRUP. CLAS. PROF.]]=$B78,IF(DATOS_[Check Equiparado]="Sí",IF(DATOS_[Check Periodo Ref.]="Dentro",DATOS_[SALARIO BASE Eq],FALSE))))),
0)</f>
        <v>0</v>
      </c>
      <c r="J79" s="119">
        <f t="array" ref="J79">IFERROR(
(MEDIAN((IF(DATOS_[[Sexo]:[Sexo]]=$B79,IF(DATOS_[[AGRUP. CLAS. PROF.]:[AGRUP. CLAS. PROF.]]=$B78,IF(DATOS_[[Check Periodo Ref.]:[Check Periodo Ref.]]="Dentro",IF(DATOS_[[Check Equiparado]:[Check Equiparado]]="Sí",IF(DATOS!AE$5="Sí",(1/DATOS_[[% anualiz]:[% anualiz]]),1)*IF(DATOS!AE$4="Sí",1/DATOS_[[% normaliz]:[% normaliz]],1)*(DATOS_[Conc.Sal.01])))))))),
0)</f>
        <v>0</v>
      </c>
      <c r="K79" s="119">
        <f t="array" ref="K79">IFERROR(
(MEDIAN((IF(DATOS_[[Sexo]:[Sexo]]=$B79,IF(DATOS_[[AGRUP. CLAS. PROF.]:[AGRUP. CLAS. PROF.]]=$B78,IF(DATOS_[[Check Periodo Ref.]:[Check Periodo Ref.]]="Dentro",IF(DATOS_[[Check Equiparado]:[Check Equiparado]]="Sí",IF(DATOS!AF$5="Sí",(1/DATOS_[[% anualiz]:[% anualiz]]),1)*IF(DATOS!AF$4="Sí",1/DATOS_[[% normaliz]:[% normaliz]],1)*(DATOS_[Conc.Sal.02])))))))),
0)</f>
        <v>0</v>
      </c>
      <c r="L79" s="119">
        <f t="array" ref="L79">IFERROR(
(MEDIAN((IF(DATOS_[[Sexo]:[Sexo]]=$B79,IF(DATOS_[[AGRUP. CLAS. PROF.]:[AGRUP. CLAS. PROF.]]=$B78,IF(DATOS_[[Check Periodo Ref.]:[Check Periodo Ref.]]="Dentro",IF(DATOS_[[Check Equiparado]:[Check Equiparado]]="Sí",IF(DATOS!AG$5="Sí",(1/DATOS_[[% anualiz]:[% anualiz]]),1)*IF(DATOS!AG$4="Sí",1/DATOS_[[% normaliz]:[% normaliz]],1)*(DATOS_[Conc.Sal.03])))))))),
0)</f>
        <v>0</v>
      </c>
      <c r="M79" s="119">
        <f t="array" ref="M79">IFERROR(
(MEDIAN((IF(DATOS_[[Sexo]:[Sexo]]=$B79,IF(DATOS_[[AGRUP. CLAS. PROF.]:[AGRUP. CLAS. PROF.]]=$B78,IF(DATOS_[[Check Periodo Ref.]:[Check Periodo Ref.]]="Dentro",IF(DATOS_[[Check Equiparado]:[Check Equiparado]]="Sí",IF(DATOS!AH$5="Sí",(1/DATOS_[[% anualiz]:[% anualiz]]),1)*IF(DATOS!AH$4="Sí",1/DATOS_[[% normaliz]:[% normaliz]],1)*(DATOS_[Conc.Sal.04])))))))),
0)</f>
        <v>0</v>
      </c>
      <c r="N79" s="119">
        <f t="array" ref="N79">IFERROR(
(MEDIAN((IF(DATOS_[[Sexo]:[Sexo]]=$B79,IF(DATOS_[[AGRUP. CLAS. PROF.]:[AGRUP. CLAS. PROF.]]=$B78,IF(DATOS_[[Check Periodo Ref.]:[Check Periodo Ref.]]="Dentro",IF(DATOS_[[Check Equiparado]:[Check Equiparado]]="Sí",IF(DATOS!AI$5="Sí",(1/DATOS_[[% anualiz]:[% anualiz]]),1)*IF(DATOS!AI$4="Sí",1/DATOS_[[% normaliz]:[% normaliz]],1)*(DATOS_[Conc.Sal.05])))))))),
0)</f>
        <v>0</v>
      </c>
      <c r="O79" s="119">
        <f t="array" ref="O79">IFERROR(
(MEDIAN((IF(DATOS_[[Sexo]:[Sexo]]=$B79,IF(DATOS_[[AGRUP. CLAS. PROF.]:[AGRUP. CLAS. PROF.]]=$B78,IF(DATOS_[[Check Periodo Ref.]:[Check Periodo Ref.]]="Dentro",IF(DATOS_[[Check Equiparado]:[Check Equiparado]]="Sí",IF(DATOS!AJ$5="Sí",(1/DATOS_[[% anualiz]:[% anualiz]]),1)*IF(DATOS!AJ$4="Sí",1/DATOS_[[% normaliz]:[% normaliz]],1)*(DATOS_[Conc.Sal.06])))))))),
0)</f>
        <v>0</v>
      </c>
      <c r="P79" s="119">
        <f t="array" ref="P79">IFERROR(
(MEDIAN((IF(DATOS_[[Sexo]:[Sexo]]=$B79,IF(DATOS_[[AGRUP. CLAS. PROF.]:[AGRUP. CLAS. PROF.]]=$B78,IF(DATOS_[[Check Periodo Ref.]:[Check Periodo Ref.]]="Dentro",IF(DATOS_[[Check Equiparado]:[Check Equiparado]]="Sí",IF(DATOS!AK$5="Sí",(1/DATOS_[[% anualiz]:[% anualiz]]),1)*IF(DATOS!AK$4="Sí",1/DATOS_[[% normaliz]:[% normaliz]],1)*(DATOS_[Conc.Sal.07])))))))),
0)</f>
        <v>0</v>
      </c>
      <c r="Q79" s="119">
        <f t="array" ref="Q79">IFERROR(
(MEDIAN((IF(DATOS_[[Sexo]:[Sexo]]=$B79,IF(DATOS_[[AGRUP. CLAS. PROF.]:[AGRUP. CLAS. PROF.]]=$B78,IF(DATOS_[[Check Periodo Ref.]:[Check Periodo Ref.]]="Dentro",IF(DATOS_[[Check Equiparado]:[Check Equiparado]]="Sí",IF(DATOS!AL$5="Sí",(1/DATOS_[[% anualiz]:[% anualiz]]),1)*IF(DATOS!AL$4="Sí",1/DATOS_[[% normaliz]:[% normaliz]],1)*(DATOS_[Conc.Sal.08])))))))),
0)</f>
        <v>0</v>
      </c>
      <c r="R79" s="119">
        <f t="array" ref="R79">IFERROR(
(MEDIAN((IF(DATOS_[[Sexo]:[Sexo]]=$B79,IF(DATOS_[[AGRUP. CLAS. PROF.]:[AGRUP. CLAS. PROF.]]=$B78,IF(DATOS_[[Check Periodo Ref.]:[Check Periodo Ref.]]="Dentro",IF(DATOS_[[Check Equiparado]:[Check Equiparado]]="Sí",IF(DATOS!AM$5="Sí",(1/DATOS_[[% anualiz]:[% anualiz]]),1)*IF(DATOS!AM$4="Sí",1/DATOS_[[% normaliz]:[% normaliz]],1)*(DATOS_[Conc.Sal.09])))))))),
0)</f>
        <v>0</v>
      </c>
      <c r="S79" s="119">
        <f t="array" ref="S79">IFERROR(
(MEDIAN((IF(DATOS_[[Sexo]:[Sexo]]=$B79,IF(DATOS_[[AGRUP. CLAS. PROF.]:[AGRUP. CLAS. PROF.]]=$B78,IF(DATOS_[[Check Periodo Ref.]:[Check Periodo Ref.]]="Dentro",IF(DATOS_[[Check Equiparado]:[Check Equiparado]]="Sí",IF(DATOS!AN$5="Sí",(1/DATOS_[[% anualiz]:[% anualiz]]),1)*IF(DATOS!AN$4="Sí",1/DATOS_[[% normaliz]:[% normaliz]],1)*(DATOS_[Conc.Sal.10])))))))),
0)</f>
        <v>0</v>
      </c>
      <c r="T79" s="119">
        <f t="array" ref="T79">IFERROR(
(MEDIAN((IF(DATOS_[[Sexo]:[Sexo]]=$B79,IF(DATOS_[[AGRUP. CLAS. PROF.]:[AGRUP. CLAS. PROF.]]=$B78,IF(DATOS_[[Check Periodo Ref.]:[Check Periodo Ref.]]="Dentro",IF(DATOS_[[Check Equiparado]:[Check Equiparado]]="Sí",IF(DATOS!AO$5="Sí",(1/DATOS_[[% anualiz]:[% anualiz]]),1)*IF(DATOS!AO$4="Sí",1/DATOS_[[% normaliz]:[% normaliz]],1)*(DATOS_[Conc.Sal.11])))))))),
0)</f>
        <v>0</v>
      </c>
      <c r="U79" s="119">
        <f t="array" ref="U79">IFERROR(
(MEDIAN((IF(DATOS_[[Sexo]:[Sexo]]=$B79,IF(DATOS_[[AGRUP. CLAS. PROF.]:[AGRUP. CLAS. PROF.]]=$B78,IF(DATOS_[[Check Periodo Ref.]:[Check Periodo Ref.]]="Dentro",IF(DATOS_[[Check Equiparado]:[Check Equiparado]]="Sí",IF(DATOS!AP$5="Sí",(1/DATOS_[[% anualiz]:[% anualiz]]),1)*IF(DATOS!AP$4="Sí",1/DATOS_[[% normaliz]:[% normaliz]],1)*(DATOS_[Conc.Sal.12])))))))),
0)</f>
        <v>0</v>
      </c>
      <c r="V79" s="119">
        <f t="array" ref="V79">IFERROR(
(MEDIAN((IF(DATOS_[[Sexo]:[Sexo]]=$B79,IF(DATOS_[[AGRUP. CLAS. PROF.]:[AGRUP. CLAS. PROF.]]=$B78,IF(DATOS_[[Check Periodo Ref.]:[Check Periodo Ref.]]="Dentro",IF(DATOS_[[Check Equiparado]:[Check Equiparado]]="Sí",IF(DATOS!AQ$5="Sí",(1/DATOS_[[% anualiz]:[% anualiz]]),1)*IF(DATOS!AQ$4="Sí",1/DATOS_[[% normaliz]:[% normaliz]],1)*(DATOS_[Conc.Sal.13])))))))),
0)</f>
        <v>0</v>
      </c>
      <c r="W79" s="119">
        <f t="array" ref="W79">IFERROR(
(MEDIAN((IF(DATOS_[[Sexo]:[Sexo]]=$B79,IF(DATOS_[[AGRUP. CLAS. PROF.]:[AGRUP. CLAS. PROF.]]=$B78,IF(DATOS_[[Check Periodo Ref.]:[Check Periodo Ref.]]="Dentro",IF(DATOS_[[Check Equiparado]:[Check Equiparado]]="Sí",IF(DATOS!AR$5="Sí",(1/DATOS_[[% anualiz]:[% anualiz]]),1)*IF(DATOS!AR$4="Sí",1/DATOS_[[% normaliz]:[% normaliz]],1)*(DATOS_[Conc.Sal.14])))))))),
0)</f>
        <v>0</v>
      </c>
      <c r="X79" s="119">
        <f t="array" ref="X79">IFERROR(
(MEDIAN((IF(DATOS_[[Sexo]:[Sexo]]=$B79,IF(DATOS_[[AGRUP. CLAS. PROF.]:[AGRUP. CLAS. PROF.]]=$B78,IF(DATOS_[[Check Periodo Ref.]:[Check Periodo Ref.]]="Dentro",IF(DATOS_[[Check Equiparado]:[Check Equiparado]]="Sí",IF(DATOS!AS$5="Sí",(1/DATOS_[[% anualiz]:[% anualiz]]),1)*IF(DATOS!AS$4="Sí",1/DATOS_[[% normaliz]:[% normaliz]],1)*(DATOS_[Conc.Sal.15])))))))),
0)</f>
        <v>0</v>
      </c>
      <c r="Y79" s="119">
        <f t="array" ref="Y79">IFERROR(
(MEDIAN((IF(DATOS_[[Sexo]:[Sexo]]=$B79,IF(DATOS_[[AGRUP. CLAS. PROF.]:[AGRUP. CLAS. PROF.]]=$B78,IF(DATOS_[[Check Periodo Ref.]:[Check Periodo Ref.]]="Dentro",IF(DATOS_[[Check Equiparado]:[Check Equiparado]]="Sí",IF(DATOS!AT$5="Sí",(1/DATOS_[[% anualiz]:[% anualiz]]),1)*IF(DATOS!AT$4="Sí",1/DATOS_[[% normaliz]:[% normaliz]],1)*(DATOS_[Conc.Sal.16])))))))),
0)</f>
        <v>0</v>
      </c>
      <c r="Z79" s="119">
        <f t="array" ref="Z79">IFERROR(
(MEDIAN((IF(DATOS_[[Sexo]:[Sexo]]=$B79,IF(DATOS_[[AGRUP. CLAS. PROF.]:[AGRUP. CLAS. PROF.]]=$B78,IF(DATOS_[[Check Periodo Ref.]:[Check Periodo Ref.]]="Dentro",IF(DATOS_[[Check Equiparado]:[Check Equiparado]]="Sí",IF(DATOS!AU$5="Sí",(1/DATOS_[[% anualiz]:[% anualiz]]),1)*IF(DATOS!AU$4="Sí",1/DATOS_[[% normaliz]:[% normaliz]],1)*(DATOS_[Conc.Sal.17])))))))),
0)</f>
        <v>0</v>
      </c>
      <c r="AA79" s="119">
        <f t="array" ref="AA79">IFERROR(
(MEDIAN((IF(DATOS_[[Sexo]:[Sexo]]=$B79,IF(DATOS_[[AGRUP. CLAS. PROF.]:[AGRUP. CLAS. PROF.]]=$B78,IF(DATOS_[[Check Periodo Ref.]:[Check Periodo Ref.]]="Dentro",IF(DATOS_[[Check Equiparado]:[Check Equiparado]]="Sí",IF(DATOS!AV$5="Sí",(1/DATOS_[[% anualiz]:[% anualiz]]),1)*IF(DATOS!AV$4="Sí",1/DATOS_[[% normaliz]:[% normaliz]],1)*(DATOS_[Conc.Sal.18])))))))),
0)</f>
        <v>0</v>
      </c>
      <c r="AB79" s="119">
        <f t="array" ref="AB79">IFERROR(
(MEDIAN((IF(DATOS_[[Sexo]:[Sexo]]=$B79,IF(DATOS_[[AGRUP. CLAS. PROF.]:[AGRUP. CLAS. PROF.]]=$B78,IF(DATOS_[[Check Periodo Ref.]:[Check Periodo Ref.]]="Dentro",IF(DATOS_[[Check Equiparado]:[Check Equiparado]]="Sí",IF(DATOS!AW$5="Sí",(1/DATOS_[[% anualiz]:[% anualiz]]),1)*IF(DATOS!AW$4="Sí",1/DATOS_[[% normaliz]:[% normaliz]],1)*(DATOS_[Conc.Sal.19])))))))),
0)</f>
        <v>0</v>
      </c>
      <c r="AC79" s="119">
        <f t="array" ref="AC79">IFERROR(
(MEDIAN((IF(DATOS_[[Sexo]:[Sexo]]=$B79,IF(DATOS_[[AGRUP. CLAS. PROF.]:[AGRUP. CLAS. PROF.]]=$B78,IF(DATOS_[[Check Periodo Ref.]:[Check Periodo Ref.]]="Dentro",IF(DATOS_[[Check Equiparado]:[Check Equiparado]]="Sí",IF(DATOS!AX$5="Sí",(1/DATOS_[[% anualiz]:[% anualiz]]),1)*IF(DATOS!AX$4="Sí",1/DATOS_[[% normaliz]:[% normaliz]],1)*(DATOS_[Conc.Sal.20])))))))),
0)</f>
        <v>0</v>
      </c>
      <c r="AD79" s="119">
        <f t="array" ref="AD79">IFERROR(
(MEDIAN((IF(DATOS_[[Sexo]:[Sexo]]=$B79,IF(DATOS_[[AGRUP. CLAS. PROF.]:[AGRUP. CLAS. PROF.]]=$B78,IF(DATOS_[[Check Periodo Ref.]:[Check Periodo Ref.]]="Dentro",IF(DATOS_[[Check Equiparado]:[Check Equiparado]]="Sí",IF(DATOS!AY$5="Sí",(1/DATOS_[[% anualiz]:[% anualiz]]),1)*IF(DATOS!AY$4="Sí",1/DATOS_[[% normaliz]:[% normaliz]],1)*(DATOS_[Conc.Sal.21])))))))),
0)</f>
        <v>0</v>
      </c>
      <c r="AE79" s="119">
        <f t="array" ref="AE79">IFERROR(
(MEDIAN((IF(DATOS_[[Sexo]:[Sexo]]=$B79,IF(DATOS_[[AGRUP. CLAS. PROF.]:[AGRUP. CLAS. PROF.]]=$B78,IF(DATOS_[[Check Periodo Ref.]:[Check Periodo Ref.]]="Dentro",IF(DATOS_[[Check Equiparado]:[Check Equiparado]]="Sí",IF(DATOS!AZ$5="Sí",(1/DATOS_[[% anualiz]:[% anualiz]]),1)*IF(DATOS!AZ$4="Sí",1/DATOS_[[% normaliz]:[% normaliz]],1)*(DATOS_[Conc.Sal.22])))))))),
0)</f>
        <v>0</v>
      </c>
      <c r="AF79" s="119">
        <f t="array" ref="AF79">IFERROR(
(MEDIAN((IF(DATOS_[[Sexo]:[Sexo]]=$B79,IF(DATOS_[[AGRUP. CLAS. PROF.]:[AGRUP. CLAS. PROF.]]=$B78,IF(DATOS_[[Check Periodo Ref.]:[Check Periodo Ref.]]="Dentro",IF(DATOS_[[Check Equiparado]:[Check Equiparado]]="Sí",IF(DATOS!BA$5="Sí",(1/DATOS_[[% anualiz]:[% anualiz]]),1)*IF(DATOS!BA$4="Sí",1/DATOS_[[% normaliz]:[% normaliz]],1)*(DATOS_[Conc.Sal.23])))))))),
0)</f>
        <v>0</v>
      </c>
      <c r="AG79" s="119">
        <f t="array" ref="AG79">IFERROR(
(MEDIAN((IF(DATOS_[[Sexo]:[Sexo]]=$B79,IF(DATOS_[[AGRUP. CLAS. PROF.]:[AGRUP. CLAS. PROF.]]=$B78,IF(DATOS_[[Check Periodo Ref.]:[Check Periodo Ref.]]="Dentro",IF(DATOS_[[Check Equiparado]:[Check Equiparado]]="Sí",IF(DATOS!BB$5="Sí",(1/DATOS_[[% anualiz]:[% anualiz]]),1)*IF(DATOS!BB$4="Sí",1/DATOS_[[% normaliz]:[% normaliz]],1)*(DATOS_[Conc.Sal.24])))))))),
0)</f>
        <v>0</v>
      </c>
      <c r="AH79" s="119">
        <f t="array" ref="AH79">IFERROR(
(MEDIAN((IF(DATOS_[[Sexo]:[Sexo]]=$B79,IF(DATOS_[[AGRUP. CLAS. PROF.]:[AGRUP. CLAS. PROF.]]=$B78,IF(DATOS_[[Check Periodo Ref.]:[Check Periodo Ref.]]="Dentro",IF(DATOS_[[Check Equiparado]:[Check Equiparado]]="Sí",IF(DATOS!BC$5="Sí",(1/DATOS_[[% anualiz]:[% anualiz]]),1)*IF(DATOS!BC$4="Sí",1/DATOS_[[% normaliz]:[% normaliz]],1)*(DATOS_[Conc.Sal.25])))))))),
0)</f>
        <v>0</v>
      </c>
      <c r="AI79" s="119">
        <f t="array" ref="AI79">IFERROR(
(MEDIAN((IF(DATOS_[[Sexo]:[Sexo]]=$B79,IF(DATOS_[[AGRUP. CLAS. PROF.]:[AGRUP. CLAS. PROF.]]=$B78,IF(DATOS_[[Check Periodo Ref.]:[Check Periodo Ref.]]="Dentro",IF(DATOS_[[Check Equiparado]:[Check Equiparado]]="Sí",IF(DATOS!BD$5="Sí",(1/DATOS_[[% anualiz]:[% anualiz]]),1)*IF(DATOS!BD$4="Sí",1/DATOS_[[% normaliz]:[% normaliz]],1)*(DATOS_[Conc.Sal.26])))))))),
0)</f>
        <v>0</v>
      </c>
      <c r="AJ79" s="119">
        <f t="array" ref="AJ79">IFERROR(
(MEDIAN((IF(DATOS_[[Sexo]:[Sexo]]=$B79,IF(DATOS_[[AGRUP. CLAS. PROF.]:[AGRUP. CLAS. PROF.]]=$B78,IF(DATOS_[[Check Periodo Ref.]:[Check Periodo Ref.]]="Dentro",IF(DATOS_[[Check Equiparado]:[Check Equiparado]]="Sí",IF(DATOS!BE$5="Sí",(1/DATOS_[[% anualiz]:[% anualiz]]),1)*IF(DATOS!BE$4="Sí",1/DATOS_[[% normaliz]:[% normaliz]],1)*(DATOS_[Conc.Sal.27])))))))),
0)</f>
        <v>0</v>
      </c>
      <c r="AK79" s="119">
        <f t="array" ref="AK79">IFERROR(
(MEDIAN((IF(DATOS_[[Sexo]:[Sexo]]=$B79,IF(DATOS_[[AGRUP. CLAS. PROF.]:[AGRUP. CLAS. PROF.]]=$B78,IF(DATOS_[[Check Periodo Ref.]:[Check Periodo Ref.]]="Dentro",IF(DATOS_[[Check Equiparado]:[Check Equiparado]]="Sí",IF(DATOS!BF$5="Sí",(1/DATOS_[[% anualiz]:[% anualiz]]),1)*IF(DATOS!BF$4="Sí",1/DATOS_[[% normaliz]:[% normaliz]],1)*(DATOS_[Conc.Sal.28])))))))),
0)</f>
        <v>0</v>
      </c>
      <c r="AL79" s="119">
        <f t="array" ref="AL79">IFERROR(
(MEDIAN((IF(DATOS_[[Sexo]:[Sexo]]=$B79,IF(DATOS_[[AGRUP. CLAS. PROF.]:[AGRUP. CLAS. PROF.]]=$B78,IF(DATOS_[[Check Periodo Ref.]:[Check Periodo Ref.]]="Dentro",IF(DATOS_[[Check Equiparado]:[Check Equiparado]]="Sí",IF(DATOS!BG$5="Sí",(1/DATOS_[[% anualiz]:[% anualiz]]),1)*IF(DATOS!BG$4="Sí",1/DATOS_[[% normaliz]:[% normaliz]],1)*(DATOS_[Conc.Sal.29])))))))),
0)</f>
        <v>0</v>
      </c>
      <c r="AM79" s="119">
        <f t="array" ref="AM79">IFERROR(
(MEDIAN((IF(DATOS_[[Sexo]:[Sexo]]=$B79,IF(DATOS_[[AGRUP. CLAS. PROF.]:[AGRUP. CLAS. PROF.]]=$B78,IF(DATOS_[[Check Periodo Ref.]:[Check Periodo Ref.]]="Dentro",IF(DATOS_[[Check Equiparado]:[Check Equiparado]]="Sí",IF(DATOS!BH$5="Sí",(1/DATOS_[[% anualiz]:[% anualiz]]),1)*IF(DATOS!BH$4="Sí",1/DATOS_[[% normaliz]:[% normaliz]],1)*(DATOS_[Conc.Sal.30])))))))),
0)</f>
        <v>0</v>
      </c>
      <c r="AN79" s="120">
        <f t="array" ref="AN79">IFERROR(
MEDIAN(IF(DATOS_[Sexo]=$B79,IF(DATOS_[[AGRUP. CLAS. PROF.]:[AGRUP. CLAS. PROF.]]=$B78,IF(DATOS_[Check Equiparado]="Sí",IF(DATOS_[Check Periodo Ref.]="Dentro",DATOS_[Tot COMPL.SAL Eq],FALSE))))),
0)</f>
        <v>0</v>
      </c>
      <c r="AO79" s="121">
        <f t="array" ref="AO79">IFERROR(
MEDIAN(IF(DATOS_[Sexo]=$B79,IF(DATOS_[[AGRUP. CLAS. PROF.]:[AGRUP. CLAS. PROF.]]=$B78,IF(DATOS_[Check Equiparado]="Sí",IF(DATOS_[Check Periodo Ref.]="Dentro",DATOS_[TOTAL SALARIO Eq],FALSE))))),
0)</f>
        <v>0</v>
      </c>
      <c r="AP79" s="122">
        <f t="array" ref="AP79">IFERROR(
(MEDIAN((IF(DATOS_[[Sexo]:[Sexo]]=$B79,IF(DATOS_[[AGRUP. CLAS. PROF.]:[AGRUP. CLAS. PROF.]]=$B78,IF(DATOS_[[Check Periodo Ref.]:[Check Periodo Ref.]]="Dentro",IF(DATOS_[[Check Equiparado]:[Check Equiparado]]="Sí",IF(DATOS!BI$5="Sí",(1/DATOS_[[% anualiz]:[% anualiz]]),1)*IF(DATOS!BI$4="Sí",1/DATOS_[[% normaliz]:[% normaliz]],1)*(DATOS_[C.Extra.01])))))))),
0)</f>
        <v>0</v>
      </c>
      <c r="AQ79" s="122">
        <f t="array" ref="AQ79">IFERROR(
(MEDIAN((IF(DATOS_[[Sexo]:[Sexo]]=$B79,IF(DATOS_[[AGRUP. CLAS. PROF.]:[AGRUP. CLAS. PROF.]]=$B78,IF(DATOS_[[Check Periodo Ref.]:[Check Periodo Ref.]]="Dentro",IF(DATOS_[[Check Equiparado]:[Check Equiparado]]="Sí",IF(DATOS!BJ$5="Sí",(1/DATOS_[[% anualiz]:[% anualiz]]),1)*IF(DATOS!BJ$4="Sí",1/DATOS_[[% normaliz]:[% normaliz]],1)*(DATOS_[C.Extra.02])))))))),
0)</f>
        <v>0</v>
      </c>
      <c r="AR79" s="122">
        <f t="array" ref="AR79">IFERROR(
(MEDIAN((IF(DATOS_[[Sexo]:[Sexo]]=$B79,IF(DATOS_[[AGRUP. CLAS. PROF.]:[AGRUP. CLAS. PROF.]]=$B78,IF(DATOS_[[Check Periodo Ref.]:[Check Periodo Ref.]]="Dentro",IF(DATOS_[[Check Equiparado]:[Check Equiparado]]="Sí",IF(DATOS!BK$5="Sí",(1/DATOS_[[% anualiz]:[% anualiz]]),1)*IF(DATOS!BK$4="Sí",1/DATOS_[[% normaliz]:[% normaliz]],1)*(DATOS_[C.Extra.03])))))))),
0)</f>
        <v>0</v>
      </c>
      <c r="AS79" s="122">
        <f t="array" ref="AS79">IFERROR(
(MEDIAN((IF(DATOS_[[Sexo]:[Sexo]]=$B79,IF(DATOS_[[AGRUP. CLAS. PROF.]:[AGRUP. CLAS. PROF.]]=$B78,IF(DATOS_[[Check Periodo Ref.]:[Check Periodo Ref.]]="Dentro",IF(DATOS_[[Check Equiparado]:[Check Equiparado]]="Sí",IF(DATOS!BL$5="Sí",(1/DATOS_[[% anualiz]:[% anualiz]]),1)*IF(DATOS!BL$4="Sí",1/DATOS_[[% normaliz]:[% normaliz]],1)*(DATOS_[C.Extra.04])))))))),
0)</f>
        <v>0</v>
      </c>
      <c r="AT79" s="122">
        <f t="array" ref="AT79">IFERROR(
(MEDIAN((IF(DATOS_[[Sexo]:[Sexo]]=$B79,IF(DATOS_[[AGRUP. CLAS. PROF.]:[AGRUP. CLAS. PROF.]]=$B78,IF(DATOS_[[Check Periodo Ref.]:[Check Periodo Ref.]]="Dentro",IF(DATOS_[[Check Equiparado]:[Check Equiparado]]="Sí",IF(DATOS!BM$5="Sí",(1/DATOS_[[% anualiz]:[% anualiz]]),1)*IF(DATOS!BM$4="Sí",1/DATOS_[[% normaliz]:[% normaliz]],1)*(DATOS_[C.Extra.05])))))))),
0)</f>
        <v>0</v>
      </c>
      <c r="AU79" s="123">
        <f t="array" ref="AU79">IFERROR(
MEDIAN(IF(DATOS_[Sexo]=$B79,IF(DATOS_[[AGRUP. CLAS. PROF.]:[AGRUP. CLAS. PROF.]]=$B78,IF(DATOS_[Check Equiparado]="Sí",IF(DATOS_[Check Periodo Ref.]="Dentro",DATOS_[Tot Extrasalarial Eq],FALSE))))),
0)</f>
        <v>0</v>
      </c>
      <c r="AV79" s="124">
        <f t="array" ref="AV79">IFERROR(
MEDIAN(IF(DATOS_[Sexo]=$B79,IF(DATOS_[[AGRUP. CLAS. PROF.]:[AGRUP. CLAS. PROF.]]=$B78,IF(DATOS_[Check Equiparado]="Sí",IF(DATOS_[Check Periodo Ref.]="Dentro",DATOS_[TOTAL Retrib Eq],FALSE))))),
0)</f>
        <v>0</v>
      </c>
    </row>
    <row r="80" spans="1:48" x14ac:dyDescent="0.3">
      <c r="A80" s="48" t="str">
        <f t="shared" ref="A80" si="90">+A79</f>
        <v>[ocultar]</v>
      </c>
      <c r="B80" s="94" t="s">
        <v>163</v>
      </c>
      <c r="C80" s="40">
        <f t="array" ref="C80">SUM(IF($B80=DATOS_[Sexo],
IF($B78=DATOS_[AGRUP. CLAS. PROF.],
IF("Dentro"=DATOS_[Check Periodo Ref.],
1/(COUNTIFS(DATOS_[Sexo],$B80,DATOS_[AGRUP. CLAS. PROF.],$B78,DATOS_[Check Periodo Ref.],"Dentro",DATOS_[id],DATOS_[id]))))))</f>
        <v>0</v>
      </c>
      <c r="D80" s="41">
        <f>COUNTIFS(DATOS_[AGRUP. CLAS. PROF.],$B78,DATOS_[Sexo],$B80,DATOS_[Check Periodo Ref.],"Dentro")</f>
        <v>0</v>
      </c>
      <c r="E80" s="41">
        <f>COUNTIFS(DATOS_[AGRUP. CLAS. PROF.],$B78,DATOS_[Sexo],$B80,DATOS_[Check Periodo Ref.],"Dentro",DATOS_[Check Nº SC Norm],"Sí")</f>
        <v>0</v>
      </c>
      <c r="F80" s="41">
        <f>COUNTIFS(DATOS_[AGRUP. CLAS. PROF.],$B78,DATOS_[Sexo],$B80,DATOS_[Check Periodo Ref.],"Dentro",DATOS_[Check Nº SC Anualiz],"Sí")</f>
        <v>0</v>
      </c>
      <c r="G80" s="41">
        <f>COUNTIFS(DATOS_[AGRUP. CLAS. PROF.],$B78,DATOS_[Sexo],$B80,DATOS_[Check Periodo Ref.],"Dentro",DATOS_[Check Nº SC Norm y Anualiz],"Sí")</f>
        <v>0</v>
      </c>
      <c r="H80" s="41">
        <f>COUNTIFS(DATOS_[AGRUP. CLAS. PROF.],$B78,DATOS_[Sexo],$B80,DATOS_[Check Periodo Ref.],"Dentro",DATOS_[Check Equiparación],"Sí")</f>
        <v>0</v>
      </c>
      <c r="I80" s="118" cm="1">
        <f t="array" ref="I80">IFERROR(
MEDIAN(IF(DATOS_[Sexo]=$B80,IF(DATOS_[[AGRUP. CLAS. PROF.]:[AGRUP. CLAS. PROF.]]=$B78,IF(DATOS_[Check Equiparado]="Sí",IF(DATOS_[Check Periodo Ref.]="Dentro",DATOS_[SALARIO BASE Eq],FALSE))))),
0)</f>
        <v>0</v>
      </c>
      <c r="J80" s="119">
        <f t="array" ref="J80">IFERROR(
(MEDIAN((IF(DATOS_[[Sexo]:[Sexo]]=$B80,IF(DATOS_[[AGRUP. CLAS. PROF.]:[AGRUP. CLAS. PROF.]]=$B78,IF(DATOS_[[Check Periodo Ref.]:[Check Periodo Ref.]]="Dentro",IF(DATOS_[[Check Equiparado]:[Check Equiparado]]="Sí",IF(DATOS!AE$5="Sí",(1/DATOS_[[% anualiz]:[% anualiz]]),1)*IF(DATOS!AE$4="Sí",1/DATOS_[[% normaliz]:[% normaliz]],1)*(DATOS_[Conc.Sal.01])))))))),
0)</f>
        <v>0</v>
      </c>
      <c r="K80" s="119">
        <f t="array" ref="K80">IFERROR(
(MEDIAN((IF(DATOS_[[Sexo]:[Sexo]]=$B80,IF(DATOS_[[AGRUP. CLAS. PROF.]:[AGRUP. CLAS. PROF.]]=$B78,IF(DATOS_[[Check Periodo Ref.]:[Check Periodo Ref.]]="Dentro",IF(DATOS_[[Check Equiparado]:[Check Equiparado]]="Sí",IF(DATOS!AF$5="Sí",(1/DATOS_[[% anualiz]:[% anualiz]]),1)*IF(DATOS!AF$4="Sí",1/DATOS_[[% normaliz]:[% normaliz]],1)*(DATOS_[Conc.Sal.02])))))))),
0)</f>
        <v>0</v>
      </c>
      <c r="L80" s="119">
        <f t="array" ref="L80">IFERROR(
(MEDIAN((IF(DATOS_[[Sexo]:[Sexo]]=$B80,IF(DATOS_[[AGRUP. CLAS. PROF.]:[AGRUP. CLAS. PROF.]]=$B78,IF(DATOS_[[Check Periodo Ref.]:[Check Periodo Ref.]]="Dentro",IF(DATOS_[[Check Equiparado]:[Check Equiparado]]="Sí",IF(DATOS!AG$5="Sí",(1/DATOS_[[% anualiz]:[% anualiz]]),1)*IF(DATOS!AG$4="Sí",1/DATOS_[[% normaliz]:[% normaliz]],1)*(DATOS_[Conc.Sal.03])))))))),
0)</f>
        <v>0</v>
      </c>
      <c r="M80" s="119">
        <f t="array" ref="M80">IFERROR(
(MEDIAN((IF(DATOS_[[Sexo]:[Sexo]]=$B80,IF(DATOS_[[AGRUP. CLAS. PROF.]:[AGRUP. CLAS. PROF.]]=$B78,IF(DATOS_[[Check Periodo Ref.]:[Check Periodo Ref.]]="Dentro",IF(DATOS_[[Check Equiparado]:[Check Equiparado]]="Sí",IF(DATOS!AH$5="Sí",(1/DATOS_[[% anualiz]:[% anualiz]]),1)*IF(DATOS!AH$4="Sí",1/DATOS_[[% normaliz]:[% normaliz]],1)*(DATOS_[Conc.Sal.04])))))))),
0)</f>
        <v>0</v>
      </c>
      <c r="N80" s="119">
        <f t="array" ref="N80">IFERROR(
(MEDIAN((IF(DATOS_[[Sexo]:[Sexo]]=$B80,IF(DATOS_[[AGRUP. CLAS. PROF.]:[AGRUP. CLAS. PROF.]]=$B78,IF(DATOS_[[Check Periodo Ref.]:[Check Periodo Ref.]]="Dentro",IF(DATOS_[[Check Equiparado]:[Check Equiparado]]="Sí",IF(DATOS!AI$5="Sí",(1/DATOS_[[% anualiz]:[% anualiz]]),1)*IF(DATOS!AI$4="Sí",1/DATOS_[[% normaliz]:[% normaliz]],1)*(DATOS_[Conc.Sal.05])))))))),
0)</f>
        <v>0</v>
      </c>
      <c r="O80" s="119">
        <f t="array" ref="O80">IFERROR(
(MEDIAN((IF(DATOS_[[Sexo]:[Sexo]]=$B80,IF(DATOS_[[AGRUP. CLAS. PROF.]:[AGRUP. CLAS. PROF.]]=$B78,IF(DATOS_[[Check Periodo Ref.]:[Check Periodo Ref.]]="Dentro",IF(DATOS_[[Check Equiparado]:[Check Equiparado]]="Sí",IF(DATOS!AJ$5="Sí",(1/DATOS_[[% anualiz]:[% anualiz]]),1)*IF(DATOS!AJ$4="Sí",1/DATOS_[[% normaliz]:[% normaliz]],1)*(DATOS_[Conc.Sal.06])))))))),
0)</f>
        <v>0</v>
      </c>
      <c r="P80" s="119">
        <f t="array" ref="P80">IFERROR(
(MEDIAN((IF(DATOS_[[Sexo]:[Sexo]]=$B80,IF(DATOS_[[AGRUP. CLAS. PROF.]:[AGRUP. CLAS. PROF.]]=$B78,IF(DATOS_[[Check Periodo Ref.]:[Check Periodo Ref.]]="Dentro",IF(DATOS_[[Check Equiparado]:[Check Equiparado]]="Sí",IF(DATOS!AK$5="Sí",(1/DATOS_[[% anualiz]:[% anualiz]]),1)*IF(DATOS!AK$4="Sí",1/DATOS_[[% normaliz]:[% normaliz]],1)*(DATOS_[Conc.Sal.07])))))))),
0)</f>
        <v>0</v>
      </c>
      <c r="Q80" s="119">
        <f t="array" ref="Q80">IFERROR(
(MEDIAN((IF(DATOS_[[Sexo]:[Sexo]]=$B80,IF(DATOS_[[AGRUP. CLAS. PROF.]:[AGRUP. CLAS. PROF.]]=$B78,IF(DATOS_[[Check Periodo Ref.]:[Check Periodo Ref.]]="Dentro",IF(DATOS_[[Check Equiparado]:[Check Equiparado]]="Sí",IF(DATOS!AL$5="Sí",(1/DATOS_[[% anualiz]:[% anualiz]]),1)*IF(DATOS!AL$4="Sí",1/DATOS_[[% normaliz]:[% normaliz]],1)*(DATOS_[Conc.Sal.08])))))))),
0)</f>
        <v>0</v>
      </c>
      <c r="R80" s="119">
        <f t="array" ref="R80">IFERROR(
(MEDIAN((IF(DATOS_[[Sexo]:[Sexo]]=$B80,IF(DATOS_[[AGRUP. CLAS. PROF.]:[AGRUP. CLAS. PROF.]]=$B78,IF(DATOS_[[Check Periodo Ref.]:[Check Periodo Ref.]]="Dentro",IF(DATOS_[[Check Equiparado]:[Check Equiparado]]="Sí",IF(DATOS!AM$5="Sí",(1/DATOS_[[% anualiz]:[% anualiz]]),1)*IF(DATOS!AM$4="Sí",1/DATOS_[[% normaliz]:[% normaliz]],1)*(DATOS_[Conc.Sal.09])))))))),
0)</f>
        <v>0</v>
      </c>
      <c r="S80" s="119">
        <f t="array" ref="S80">IFERROR(
(MEDIAN((IF(DATOS_[[Sexo]:[Sexo]]=$B80,IF(DATOS_[[AGRUP. CLAS. PROF.]:[AGRUP. CLAS. PROF.]]=$B78,IF(DATOS_[[Check Periodo Ref.]:[Check Periodo Ref.]]="Dentro",IF(DATOS_[[Check Equiparado]:[Check Equiparado]]="Sí",IF(DATOS!AN$5="Sí",(1/DATOS_[[% anualiz]:[% anualiz]]),1)*IF(DATOS!AN$4="Sí",1/DATOS_[[% normaliz]:[% normaliz]],1)*(DATOS_[Conc.Sal.10])))))))),
0)</f>
        <v>0</v>
      </c>
      <c r="T80" s="119">
        <f t="array" ref="T80">IFERROR(
(MEDIAN((IF(DATOS_[[Sexo]:[Sexo]]=$B80,IF(DATOS_[[AGRUP. CLAS. PROF.]:[AGRUP. CLAS. PROF.]]=$B78,IF(DATOS_[[Check Periodo Ref.]:[Check Periodo Ref.]]="Dentro",IF(DATOS_[[Check Equiparado]:[Check Equiparado]]="Sí",IF(DATOS!AO$5="Sí",(1/DATOS_[[% anualiz]:[% anualiz]]),1)*IF(DATOS!AO$4="Sí",1/DATOS_[[% normaliz]:[% normaliz]],1)*(DATOS_[Conc.Sal.11])))))))),
0)</f>
        <v>0</v>
      </c>
      <c r="U80" s="119">
        <f t="array" ref="U80">IFERROR(
(MEDIAN((IF(DATOS_[[Sexo]:[Sexo]]=$B80,IF(DATOS_[[AGRUP. CLAS. PROF.]:[AGRUP. CLAS. PROF.]]=$B78,IF(DATOS_[[Check Periodo Ref.]:[Check Periodo Ref.]]="Dentro",IF(DATOS_[[Check Equiparado]:[Check Equiparado]]="Sí",IF(DATOS!AP$5="Sí",(1/DATOS_[[% anualiz]:[% anualiz]]),1)*IF(DATOS!AP$4="Sí",1/DATOS_[[% normaliz]:[% normaliz]],1)*(DATOS_[Conc.Sal.12])))))))),
0)</f>
        <v>0</v>
      </c>
      <c r="V80" s="119">
        <f t="array" ref="V80">IFERROR(
(MEDIAN((IF(DATOS_[[Sexo]:[Sexo]]=$B80,IF(DATOS_[[AGRUP. CLAS. PROF.]:[AGRUP. CLAS. PROF.]]=$B78,IF(DATOS_[[Check Periodo Ref.]:[Check Periodo Ref.]]="Dentro",IF(DATOS_[[Check Equiparado]:[Check Equiparado]]="Sí",IF(DATOS!AQ$5="Sí",(1/DATOS_[[% anualiz]:[% anualiz]]),1)*IF(DATOS!AQ$4="Sí",1/DATOS_[[% normaliz]:[% normaliz]],1)*(DATOS_[Conc.Sal.13])))))))),
0)</f>
        <v>0</v>
      </c>
      <c r="W80" s="119">
        <f t="array" ref="W80">IFERROR(
(MEDIAN((IF(DATOS_[[Sexo]:[Sexo]]=$B80,IF(DATOS_[[AGRUP. CLAS. PROF.]:[AGRUP. CLAS. PROF.]]=$B78,IF(DATOS_[[Check Periodo Ref.]:[Check Periodo Ref.]]="Dentro",IF(DATOS_[[Check Equiparado]:[Check Equiparado]]="Sí",IF(DATOS!AR$5="Sí",(1/DATOS_[[% anualiz]:[% anualiz]]),1)*IF(DATOS!AR$4="Sí",1/DATOS_[[% normaliz]:[% normaliz]],1)*(DATOS_[Conc.Sal.14])))))))),
0)</f>
        <v>0</v>
      </c>
      <c r="X80" s="119">
        <f t="array" ref="X80">IFERROR(
(MEDIAN((IF(DATOS_[[Sexo]:[Sexo]]=$B80,IF(DATOS_[[AGRUP. CLAS. PROF.]:[AGRUP. CLAS. PROF.]]=$B78,IF(DATOS_[[Check Periodo Ref.]:[Check Periodo Ref.]]="Dentro",IF(DATOS_[[Check Equiparado]:[Check Equiparado]]="Sí",IF(DATOS!AS$5="Sí",(1/DATOS_[[% anualiz]:[% anualiz]]),1)*IF(DATOS!AS$4="Sí",1/DATOS_[[% normaliz]:[% normaliz]],1)*(DATOS_[Conc.Sal.15])))))))),
0)</f>
        <v>0</v>
      </c>
      <c r="Y80" s="119">
        <f t="array" ref="Y80">IFERROR(
(MEDIAN((IF(DATOS_[[Sexo]:[Sexo]]=$B80,IF(DATOS_[[AGRUP. CLAS. PROF.]:[AGRUP. CLAS. PROF.]]=$B78,IF(DATOS_[[Check Periodo Ref.]:[Check Periodo Ref.]]="Dentro",IF(DATOS_[[Check Equiparado]:[Check Equiparado]]="Sí",IF(DATOS!AT$5="Sí",(1/DATOS_[[% anualiz]:[% anualiz]]),1)*IF(DATOS!AT$4="Sí",1/DATOS_[[% normaliz]:[% normaliz]],1)*(DATOS_[Conc.Sal.16])))))))),
0)</f>
        <v>0</v>
      </c>
      <c r="Z80" s="119">
        <f t="array" ref="Z80">IFERROR(
(MEDIAN((IF(DATOS_[[Sexo]:[Sexo]]=$B80,IF(DATOS_[[AGRUP. CLAS. PROF.]:[AGRUP. CLAS. PROF.]]=$B78,IF(DATOS_[[Check Periodo Ref.]:[Check Periodo Ref.]]="Dentro",IF(DATOS_[[Check Equiparado]:[Check Equiparado]]="Sí",IF(DATOS!AU$5="Sí",(1/DATOS_[[% anualiz]:[% anualiz]]),1)*IF(DATOS!AU$4="Sí",1/DATOS_[[% normaliz]:[% normaliz]],1)*(DATOS_[Conc.Sal.17])))))))),
0)</f>
        <v>0</v>
      </c>
      <c r="AA80" s="119">
        <f t="array" ref="AA80">IFERROR(
(MEDIAN((IF(DATOS_[[Sexo]:[Sexo]]=$B80,IF(DATOS_[[AGRUP. CLAS. PROF.]:[AGRUP. CLAS. PROF.]]=$B78,IF(DATOS_[[Check Periodo Ref.]:[Check Periodo Ref.]]="Dentro",IF(DATOS_[[Check Equiparado]:[Check Equiparado]]="Sí",IF(DATOS!AV$5="Sí",(1/DATOS_[[% anualiz]:[% anualiz]]),1)*IF(DATOS!AV$4="Sí",1/DATOS_[[% normaliz]:[% normaliz]],1)*(DATOS_[Conc.Sal.18])))))))),
0)</f>
        <v>0</v>
      </c>
      <c r="AB80" s="119">
        <f t="array" ref="AB80">IFERROR(
(MEDIAN((IF(DATOS_[[Sexo]:[Sexo]]=$B80,IF(DATOS_[[AGRUP. CLAS. PROF.]:[AGRUP. CLAS. PROF.]]=$B78,IF(DATOS_[[Check Periodo Ref.]:[Check Periodo Ref.]]="Dentro",IF(DATOS_[[Check Equiparado]:[Check Equiparado]]="Sí",IF(DATOS!AW$5="Sí",(1/DATOS_[[% anualiz]:[% anualiz]]),1)*IF(DATOS!AW$4="Sí",1/DATOS_[[% normaliz]:[% normaliz]],1)*(DATOS_[Conc.Sal.19])))))))),
0)</f>
        <v>0</v>
      </c>
      <c r="AC80" s="119">
        <f t="array" ref="AC80">IFERROR(
(MEDIAN((IF(DATOS_[[Sexo]:[Sexo]]=$B80,IF(DATOS_[[AGRUP. CLAS. PROF.]:[AGRUP. CLAS. PROF.]]=$B78,IF(DATOS_[[Check Periodo Ref.]:[Check Periodo Ref.]]="Dentro",IF(DATOS_[[Check Equiparado]:[Check Equiparado]]="Sí",IF(DATOS!AX$5="Sí",(1/DATOS_[[% anualiz]:[% anualiz]]),1)*IF(DATOS!AX$4="Sí",1/DATOS_[[% normaliz]:[% normaliz]],1)*(DATOS_[Conc.Sal.20])))))))),
0)</f>
        <v>0</v>
      </c>
      <c r="AD80" s="119">
        <f t="array" ref="AD80">IFERROR(
(MEDIAN((IF(DATOS_[[Sexo]:[Sexo]]=$B80,IF(DATOS_[[AGRUP. CLAS. PROF.]:[AGRUP. CLAS. PROF.]]=$B78,IF(DATOS_[[Check Periodo Ref.]:[Check Periodo Ref.]]="Dentro",IF(DATOS_[[Check Equiparado]:[Check Equiparado]]="Sí",IF(DATOS!AY$5="Sí",(1/DATOS_[[% anualiz]:[% anualiz]]),1)*IF(DATOS!AY$4="Sí",1/DATOS_[[% normaliz]:[% normaliz]],1)*(DATOS_[Conc.Sal.21])))))))),
0)</f>
        <v>0</v>
      </c>
      <c r="AE80" s="119">
        <f t="array" ref="AE80">IFERROR(
(MEDIAN((IF(DATOS_[[Sexo]:[Sexo]]=$B80,IF(DATOS_[[AGRUP. CLAS. PROF.]:[AGRUP. CLAS. PROF.]]=$B78,IF(DATOS_[[Check Periodo Ref.]:[Check Periodo Ref.]]="Dentro",IF(DATOS_[[Check Equiparado]:[Check Equiparado]]="Sí",IF(DATOS!AZ$5="Sí",(1/DATOS_[[% anualiz]:[% anualiz]]),1)*IF(DATOS!AZ$4="Sí",1/DATOS_[[% normaliz]:[% normaliz]],1)*(DATOS_[Conc.Sal.22])))))))),
0)</f>
        <v>0</v>
      </c>
      <c r="AF80" s="119">
        <f t="array" ref="AF80">IFERROR(
(MEDIAN((IF(DATOS_[[Sexo]:[Sexo]]=$B80,IF(DATOS_[[AGRUP. CLAS. PROF.]:[AGRUP. CLAS. PROF.]]=$B78,IF(DATOS_[[Check Periodo Ref.]:[Check Periodo Ref.]]="Dentro",IF(DATOS_[[Check Equiparado]:[Check Equiparado]]="Sí",IF(DATOS!BA$5="Sí",(1/DATOS_[[% anualiz]:[% anualiz]]),1)*IF(DATOS!BA$4="Sí",1/DATOS_[[% normaliz]:[% normaliz]],1)*(DATOS_[Conc.Sal.23])))))))),
0)</f>
        <v>0</v>
      </c>
      <c r="AG80" s="119">
        <f t="array" ref="AG80">IFERROR(
(MEDIAN((IF(DATOS_[[Sexo]:[Sexo]]=$B80,IF(DATOS_[[AGRUP. CLAS. PROF.]:[AGRUP. CLAS. PROF.]]=$B78,IF(DATOS_[[Check Periodo Ref.]:[Check Periodo Ref.]]="Dentro",IF(DATOS_[[Check Equiparado]:[Check Equiparado]]="Sí",IF(DATOS!BB$5="Sí",(1/DATOS_[[% anualiz]:[% anualiz]]),1)*IF(DATOS!BB$4="Sí",1/DATOS_[[% normaliz]:[% normaliz]],1)*(DATOS_[Conc.Sal.24])))))))),
0)</f>
        <v>0</v>
      </c>
      <c r="AH80" s="119">
        <f t="array" ref="AH80">IFERROR(
(MEDIAN((IF(DATOS_[[Sexo]:[Sexo]]=$B80,IF(DATOS_[[AGRUP. CLAS. PROF.]:[AGRUP. CLAS. PROF.]]=$B78,IF(DATOS_[[Check Periodo Ref.]:[Check Periodo Ref.]]="Dentro",IF(DATOS_[[Check Equiparado]:[Check Equiparado]]="Sí",IF(DATOS!BC$5="Sí",(1/DATOS_[[% anualiz]:[% anualiz]]),1)*IF(DATOS!BC$4="Sí",1/DATOS_[[% normaliz]:[% normaliz]],1)*(DATOS_[Conc.Sal.25])))))))),
0)</f>
        <v>0</v>
      </c>
      <c r="AI80" s="119">
        <f t="array" ref="AI80">IFERROR(
(MEDIAN((IF(DATOS_[[Sexo]:[Sexo]]=$B80,IF(DATOS_[[AGRUP. CLAS. PROF.]:[AGRUP. CLAS. PROF.]]=$B78,IF(DATOS_[[Check Periodo Ref.]:[Check Periodo Ref.]]="Dentro",IF(DATOS_[[Check Equiparado]:[Check Equiparado]]="Sí",IF(DATOS!BD$5="Sí",(1/DATOS_[[% anualiz]:[% anualiz]]),1)*IF(DATOS!BD$4="Sí",1/DATOS_[[% normaliz]:[% normaliz]],1)*(DATOS_[Conc.Sal.26])))))))),
0)</f>
        <v>0</v>
      </c>
      <c r="AJ80" s="119">
        <f t="array" ref="AJ80">IFERROR(
(MEDIAN((IF(DATOS_[[Sexo]:[Sexo]]=$B80,IF(DATOS_[[AGRUP. CLAS. PROF.]:[AGRUP. CLAS. PROF.]]=$B78,IF(DATOS_[[Check Periodo Ref.]:[Check Periodo Ref.]]="Dentro",IF(DATOS_[[Check Equiparado]:[Check Equiparado]]="Sí",IF(DATOS!BE$5="Sí",(1/DATOS_[[% anualiz]:[% anualiz]]),1)*IF(DATOS!BE$4="Sí",1/DATOS_[[% normaliz]:[% normaliz]],1)*(DATOS_[Conc.Sal.27])))))))),
0)</f>
        <v>0</v>
      </c>
      <c r="AK80" s="119">
        <f t="array" ref="AK80">IFERROR(
(MEDIAN((IF(DATOS_[[Sexo]:[Sexo]]=$B80,IF(DATOS_[[AGRUP. CLAS. PROF.]:[AGRUP. CLAS. PROF.]]=$B78,IF(DATOS_[[Check Periodo Ref.]:[Check Periodo Ref.]]="Dentro",IF(DATOS_[[Check Equiparado]:[Check Equiparado]]="Sí",IF(DATOS!BF$5="Sí",(1/DATOS_[[% anualiz]:[% anualiz]]),1)*IF(DATOS!BF$4="Sí",1/DATOS_[[% normaliz]:[% normaliz]],1)*(DATOS_[Conc.Sal.28])))))))),
0)</f>
        <v>0</v>
      </c>
      <c r="AL80" s="119">
        <f t="array" ref="AL80">IFERROR(
(MEDIAN((IF(DATOS_[[Sexo]:[Sexo]]=$B80,IF(DATOS_[[AGRUP. CLAS. PROF.]:[AGRUP. CLAS. PROF.]]=$B78,IF(DATOS_[[Check Periodo Ref.]:[Check Periodo Ref.]]="Dentro",IF(DATOS_[[Check Equiparado]:[Check Equiparado]]="Sí",IF(DATOS!BG$5="Sí",(1/DATOS_[[% anualiz]:[% anualiz]]),1)*IF(DATOS!BG$4="Sí",1/DATOS_[[% normaliz]:[% normaliz]],1)*(DATOS_[Conc.Sal.29])))))))),
0)</f>
        <v>0</v>
      </c>
      <c r="AM80" s="119">
        <f t="array" ref="AM80">IFERROR(
(MEDIAN((IF(DATOS_[[Sexo]:[Sexo]]=$B80,IF(DATOS_[[AGRUP. CLAS. PROF.]:[AGRUP. CLAS. PROF.]]=$B78,IF(DATOS_[[Check Periodo Ref.]:[Check Periodo Ref.]]="Dentro",IF(DATOS_[[Check Equiparado]:[Check Equiparado]]="Sí",IF(DATOS!BH$5="Sí",(1/DATOS_[[% anualiz]:[% anualiz]]),1)*IF(DATOS!BH$4="Sí",1/DATOS_[[% normaliz]:[% normaliz]],1)*(DATOS_[Conc.Sal.30])))))))),
0)</f>
        <v>0</v>
      </c>
      <c r="AN80" s="120">
        <f t="array" ref="AN80">IFERROR(
MEDIAN(IF(DATOS_[Sexo]=$B80,IF(DATOS_[[AGRUP. CLAS. PROF.]:[AGRUP. CLAS. PROF.]]=$B78,IF(DATOS_[Check Equiparado]="Sí",IF(DATOS_[Check Periodo Ref.]="Dentro",DATOS_[Tot COMPL.SAL Eq],FALSE))))),
0)</f>
        <v>0</v>
      </c>
      <c r="AO80" s="121">
        <f t="array" ref="AO80">IFERROR(
MEDIAN(IF(DATOS_[Sexo]=$B80,IF(DATOS_[[AGRUP. CLAS. PROF.]:[AGRUP. CLAS. PROF.]]=$B78,IF(DATOS_[Check Equiparado]="Sí",IF(DATOS_[Check Periodo Ref.]="Dentro",DATOS_[TOTAL SALARIO Eq],FALSE))))),
0)</f>
        <v>0</v>
      </c>
      <c r="AP80" s="122">
        <f t="array" ref="AP80">IFERROR(
(MEDIAN((IF(DATOS_[[Sexo]:[Sexo]]=$B80,IF(DATOS_[[AGRUP. CLAS. PROF.]:[AGRUP. CLAS. PROF.]]=$B78,IF(DATOS_[[Check Periodo Ref.]:[Check Periodo Ref.]]="Dentro",IF(DATOS_[[Check Equiparado]:[Check Equiparado]]="Sí",IF(DATOS!BI$5="Sí",(1/DATOS_[[% anualiz]:[% anualiz]]),1)*IF(DATOS!BI$4="Sí",1/DATOS_[[% normaliz]:[% normaliz]],1)*(DATOS_[C.Extra.01])))))))),
0)</f>
        <v>0</v>
      </c>
      <c r="AQ80" s="122">
        <f t="array" ref="AQ80">IFERROR(
(MEDIAN((IF(DATOS_[[Sexo]:[Sexo]]=$B80,IF(DATOS_[[AGRUP. CLAS. PROF.]:[AGRUP. CLAS. PROF.]]=$B78,IF(DATOS_[[Check Periodo Ref.]:[Check Periodo Ref.]]="Dentro",IF(DATOS_[[Check Equiparado]:[Check Equiparado]]="Sí",IF(DATOS!BJ$5="Sí",(1/DATOS_[[% anualiz]:[% anualiz]]),1)*IF(DATOS!BJ$4="Sí",1/DATOS_[[% normaliz]:[% normaliz]],1)*(DATOS_[C.Extra.02])))))))),
0)</f>
        <v>0</v>
      </c>
      <c r="AR80" s="122">
        <f t="array" ref="AR80">IFERROR(
(MEDIAN((IF(DATOS_[[Sexo]:[Sexo]]=$B80,IF(DATOS_[[AGRUP. CLAS. PROF.]:[AGRUP. CLAS. PROF.]]=$B78,IF(DATOS_[[Check Periodo Ref.]:[Check Periodo Ref.]]="Dentro",IF(DATOS_[[Check Equiparado]:[Check Equiparado]]="Sí",IF(DATOS!BK$5="Sí",(1/DATOS_[[% anualiz]:[% anualiz]]),1)*IF(DATOS!BK$4="Sí",1/DATOS_[[% normaliz]:[% normaliz]],1)*(DATOS_[C.Extra.03])))))))),
0)</f>
        <v>0</v>
      </c>
      <c r="AS80" s="122">
        <f t="array" ref="AS80">IFERROR(
(MEDIAN((IF(DATOS_[[Sexo]:[Sexo]]=$B80,IF(DATOS_[[AGRUP. CLAS. PROF.]:[AGRUP. CLAS. PROF.]]=$B78,IF(DATOS_[[Check Periodo Ref.]:[Check Periodo Ref.]]="Dentro",IF(DATOS_[[Check Equiparado]:[Check Equiparado]]="Sí",IF(DATOS!BL$5="Sí",(1/DATOS_[[% anualiz]:[% anualiz]]),1)*IF(DATOS!BL$4="Sí",1/DATOS_[[% normaliz]:[% normaliz]],1)*(DATOS_[C.Extra.04])))))))),
0)</f>
        <v>0</v>
      </c>
      <c r="AT80" s="122">
        <f t="array" ref="AT80">IFERROR(
(MEDIAN((IF(DATOS_[[Sexo]:[Sexo]]=$B80,IF(DATOS_[[AGRUP. CLAS. PROF.]:[AGRUP. CLAS. PROF.]]=$B78,IF(DATOS_[[Check Periodo Ref.]:[Check Periodo Ref.]]="Dentro",IF(DATOS_[[Check Equiparado]:[Check Equiparado]]="Sí",IF(DATOS!BM$5="Sí",(1/DATOS_[[% anualiz]:[% anualiz]]),1)*IF(DATOS!BM$4="Sí",1/DATOS_[[% normaliz]:[% normaliz]],1)*(DATOS_[C.Extra.05])))))))),
0)</f>
        <v>0</v>
      </c>
      <c r="AU80" s="123">
        <f t="array" ref="AU80">IFERROR(
MEDIAN(IF(DATOS_[Sexo]=$B80,IF(DATOS_[[AGRUP. CLAS. PROF.]:[AGRUP. CLAS. PROF.]]=$B78,IF(DATOS_[Check Equiparado]="Sí",IF(DATOS_[Check Periodo Ref.]="Dentro",DATOS_[Tot Extrasalarial Eq],FALSE))))),
0)</f>
        <v>0</v>
      </c>
      <c r="AV80" s="124">
        <f t="array" ref="AV80">IFERROR(
MEDIAN(IF(DATOS_[Sexo]=$B80,IF(DATOS_[[AGRUP. CLAS. PROF.]:[AGRUP. CLAS. PROF.]]=$B78,IF(DATOS_[Check Equiparado]="Sí",IF(DATOS_[Check Periodo Ref.]="Dentro",DATOS_[TOTAL Retrib Eq],FALSE))))),
0)</f>
        <v>0</v>
      </c>
    </row>
    <row r="81" spans="1:48" ht="17.25" thickBot="1" x14ac:dyDescent="0.35">
      <c r="A81" s="48" t="str">
        <f t="shared" ref="A81" si="91">+A82</f>
        <v>[ocultar]</v>
      </c>
      <c r="B81" s="98" t="s">
        <v>239</v>
      </c>
      <c r="C81" s="117"/>
      <c r="D81" s="47"/>
      <c r="E81" s="47"/>
      <c r="F81" s="47"/>
      <c r="G81" s="47"/>
      <c r="H81" s="47"/>
      <c r="I81" s="127" t="str">
        <f t="shared" ref="I81:AV81" si="92">IFERROR((I82-I83)/I82,"")</f>
        <v/>
      </c>
      <c r="J81" s="131" t="str">
        <f t="shared" si="92"/>
        <v/>
      </c>
      <c r="K81" s="131" t="str">
        <f t="shared" si="92"/>
        <v/>
      </c>
      <c r="L81" s="131" t="str">
        <f t="shared" si="92"/>
        <v/>
      </c>
      <c r="M81" s="131" t="str">
        <f t="shared" si="92"/>
        <v/>
      </c>
      <c r="N81" s="131" t="str">
        <f t="shared" si="92"/>
        <v/>
      </c>
      <c r="O81" s="131" t="str">
        <f t="shared" si="92"/>
        <v/>
      </c>
      <c r="P81" s="131" t="str">
        <f t="shared" si="92"/>
        <v/>
      </c>
      <c r="Q81" s="131" t="str">
        <f t="shared" si="92"/>
        <v/>
      </c>
      <c r="R81" s="131" t="str">
        <f t="shared" si="92"/>
        <v/>
      </c>
      <c r="S81" s="131" t="str">
        <f t="shared" si="92"/>
        <v/>
      </c>
      <c r="T81" s="131" t="str">
        <f t="shared" si="92"/>
        <v/>
      </c>
      <c r="U81" s="131" t="str">
        <f t="shared" si="92"/>
        <v/>
      </c>
      <c r="V81" s="131" t="str">
        <f t="shared" si="92"/>
        <v/>
      </c>
      <c r="W81" s="131" t="str">
        <f t="shared" si="92"/>
        <v/>
      </c>
      <c r="X81" s="131" t="str">
        <f t="shared" si="92"/>
        <v/>
      </c>
      <c r="Y81" s="131" t="str">
        <f t="shared" si="92"/>
        <v/>
      </c>
      <c r="Z81" s="130" t="str">
        <f t="shared" si="92"/>
        <v/>
      </c>
      <c r="AA81" s="130" t="str">
        <f t="shared" si="92"/>
        <v/>
      </c>
      <c r="AB81" s="130" t="str">
        <f t="shared" si="92"/>
        <v/>
      </c>
      <c r="AC81" s="130" t="str">
        <f t="shared" si="92"/>
        <v/>
      </c>
      <c r="AD81" s="130" t="str">
        <f t="shared" si="92"/>
        <v/>
      </c>
      <c r="AE81" s="130" t="str">
        <f t="shared" si="92"/>
        <v/>
      </c>
      <c r="AF81" s="130" t="str">
        <f t="shared" si="92"/>
        <v/>
      </c>
      <c r="AG81" s="130" t="str">
        <f t="shared" si="92"/>
        <v/>
      </c>
      <c r="AH81" s="130" t="str">
        <f t="shared" si="92"/>
        <v/>
      </c>
      <c r="AI81" s="130" t="str">
        <f t="shared" si="92"/>
        <v/>
      </c>
      <c r="AJ81" s="130" t="str">
        <f t="shared" si="92"/>
        <v/>
      </c>
      <c r="AK81" s="130" t="str">
        <f t="shared" si="92"/>
        <v/>
      </c>
      <c r="AL81" s="130" t="str">
        <f t="shared" si="92"/>
        <v/>
      </c>
      <c r="AM81" s="130" t="str">
        <f t="shared" si="92"/>
        <v/>
      </c>
      <c r="AN81" s="132" t="str">
        <f t="shared" si="92"/>
        <v/>
      </c>
      <c r="AO81" s="136" t="str">
        <f t="shared" si="92"/>
        <v/>
      </c>
      <c r="AP81" s="133" t="str">
        <f t="shared" si="92"/>
        <v/>
      </c>
      <c r="AQ81" s="133" t="str">
        <f t="shared" si="92"/>
        <v/>
      </c>
      <c r="AR81" s="133" t="str">
        <f t="shared" si="92"/>
        <v/>
      </c>
      <c r="AS81" s="133" t="str">
        <f t="shared" si="92"/>
        <v/>
      </c>
      <c r="AT81" s="133" t="str">
        <f t="shared" si="92"/>
        <v/>
      </c>
      <c r="AU81" s="134" t="str">
        <f t="shared" si="92"/>
        <v/>
      </c>
      <c r="AV81" s="135" t="str">
        <f t="shared" si="92"/>
        <v/>
      </c>
    </row>
    <row r="82" spans="1:48" x14ac:dyDescent="0.3">
      <c r="A82" s="48" t="str">
        <f t="shared" ref="A82" si="93">+IF(C82+C83=0,"[ocultar]","")</f>
        <v>[ocultar]</v>
      </c>
      <c r="B82" s="94" t="s">
        <v>162</v>
      </c>
      <c r="C82" s="40">
        <f t="array" ref="C82">SUM(IF($B82=DATOS_[Sexo],
IF($B81=DATOS_[AGRUP. CLAS. PROF.],
IF("Dentro"=DATOS_[Check Periodo Ref.],
1/(COUNTIFS(DATOS_[Sexo],$B82,DATOS_[AGRUP. CLAS. PROF.],$B81,DATOS_[Check Periodo Ref.],"Dentro",DATOS_[id],DATOS_[id]))))))</f>
        <v>0</v>
      </c>
      <c r="D82" s="41">
        <f>COUNTIFS(DATOS_[AGRUP. CLAS. PROF.],$B81,DATOS_[Sexo],$B82,DATOS_[Check Periodo Ref.],"Dentro")</f>
        <v>0</v>
      </c>
      <c r="E82" s="41">
        <f>COUNTIFS(DATOS_[AGRUP. CLAS. PROF.],$B81,DATOS_[Sexo],$B82,DATOS_[Check Periodo Ref.],"Dentro",DATOS_[Check Nº SC Norm],"Sí")</f>
        <v>0</v>
      </c>
      <c r="F82" s="41">
        <f>COUNTIFS(DATOS_[AGRUP. CLAS. PROF.],$B81,DATOS_[Sexo],$B82,DATOS_[Check Periodo Ref.],"Dentro",DATOS_[Check Nº SC Anualiz],"Sí")</f>
        <v>0</v>
      </c>
      <c r="G82" s="41">
        <f>COUNTIFS(DATOS_[AGRUP. CLAS. PROF.],$B81,DATOS_[Sexo],$B82,DATOS_[Check Periodo Ref.],"Dentro",DATOS_[Check Nº SC Norm y Anualiz],"Sí")</f>
        <v>0</v>
      </c>
      <c r="H82" s="41">
        <f>COUNTIFS(DATOS_[AGRUP. CLAS. PROF.],$B81,DATOS_[Sexo],$B82,DATOS_[Check Periodo Ref.],"Dentro",DATOS_[Check Equiparación],"Sí")</f>
        <v>0</v>
      </c>
      <c r="I82" s="118">
        <f t="array" ref="I82">IFERROR(
MEDIAN(IF(DATOS_[Sexo]=$B82,IF(DATOS_[[AGRUP. CLAS. PROF.]:[AGRUP. CLAS. PROF.]]=$B81,IF(DATOS_[Check Equiparado]="Sí",IF(DATOS_[Check Periodo Ref.]="Dentro",DATOS_[SALARIO BASE Eq],FALSE))))),
0)</f>
        <v>0</v>
      </c>
      <c r="J82" s="119">
        <f t="array" ref="J82">IFERROR(
(MEDIAN((IF(DATOS_[[Sexo]:[Sexo]]=$B82,IF(DATOS_[[AGRUP. CLAS. PROF.]:[AGRUP. CLAS. PROF.]]=$B81,IF(DATOS_[[Check Periodo Ref.]:[Check Periodo Ref.]]="Dentro",IF(DATOS_[[Check Equiparado]:[Check Equiparado]]="Sí",IF(DATOS!AE$5="Sí",(1/DATOS_[[% anualiz]:[% anualiz]]),1)*IF(DATOS!AE$4="Sí",1/DATOS_[[% normaliz]:[% normaliz]],1)*(DATOS_[Conc.Sal.01])))))))),
0)</f>
        <v>0</v>
      </c>
      <c r="K82" s="119">
        <f t="array" ref="K82">IFERROR(
(MEDIAN((IF(DATOS_[[Sexo]:[Sexo]]=$B82,IF(DATOS_[[AGRUP. CLAS. PROF.]:[AGRUP. CLAS. PROF.]]=$B81,IF(DATOS_[[Check Periodo Ref.]:[Check Periodo Ref.]]="Dentro",IF(DATOS_[[Check Equiparado]:[Check Equiparado]]="Sí",IF(DATOS!AF$5="Sí",(1/DATOS_[[% anualiz]:[% anualiz]]),1)*IF(DATOS!AF$4="Sí",1/DATOS_[[% normaliz]:[% normaliz]],1)*(DATOS_[Conc.Sal.02])))))))),
0)</f>
        <v>0</v>
      </c>
      <c r="L82" s="119">
        <f t="array" ref="L82">IFERROR(
(MEDIAN((IF(DATOS_[[Sexo]:[Sexo]]=$B82,IF(DATOS_[[AGRUP. CLAS. PROF.]:[AGRUP. CLAS. PROF.]]=$B81,IF(DATOS_[[Check Periodo Ref.]:[Check Periodo Ref.]]="Dentro",IF(DATOS_[[Check Equiparado]:[Check Equiparado]]="Sí",IF(DATOS!AG$5="Sí",(1/DATOS_[[% anualiz]:[% anualiz]]),1)*IF(DATOS!AG$4="Sí",1/DATOS_[[% normaliz]:[% normaliz]],1)*(DATOS_[Conc.Sal.03])))))))),
0)</f>
        <v>0</v>
      </c>
      <c r="M82" s="119">
        <f t="array" ref="M82">IFERROR(
(MEDIAN((IF(DATOS_[[Sexo]:[Sexo]]=$B82,IF(DATOS_[[AGRUP. CLAS. PROF.]:[AGRUP. CLAS. PROF.]]=$B81,IF(DATOS_[[Check Periodo Ref.]:[Check Periodo Ref.]]="Dentro",IF(DATOS_[[Check Equiparado]:[Check Equiparado]]="Sí",IF(DATOS!AH$5="Sí",(1/DATOS_[[% anualiz]:[% anualiz]]),1)*IF(DATOS!AH$4="Sí",1/DATOS_[[% normaliz]:[% normaliz]],1)*(DATOS_[Conc.Sal.04])))))))),
0)</f>
        <v>0</v>
      </c>
      <c r="N82" s="119">
        <f t="array" ref="N82">IFERROR(
(MEDIAN((IF(DATOS_[[Sexo]:[Sexo]]=$B82,IF(DATOS_[[AGRUP. CLAS. PROF.]:[AGRUP. CLAS. PROF.]]=$B81,IF(DATOS_[[Check Periodo Ref.]:[Check Periodo Ref.]]="Dentro",IF(DATOS_[[Check Equiparado]:[Check Equiparado]]="Sí",IF(DATOS!AI$5="Sí",(1/DATOS_[[% anualiz]:[% anualiz]]),1)*IF(DATOS!AI$4="Sí",1/DATOS_[[% normaliz]:[% normaliz]],1)*(DATOS_[Conc.Sal.05])))))))),
0)</f>
        <v>0</v>
      </c>
      <c r="O82" s="119">
        <f t="array" ref="O82">IFERROR(
(MEDIAN((IF(DATOS_[[Sexo]:[Sexo]]=$B82,IF(DATOS_[[AGRUP. CLAS. PROF.]:[AGRUP. CLAS. PROF.]]=$B81,IF(DATOS_[[Check Periodo Ref.]:[Check Periodo Ref.]]="Dentro",IF(DATOS_[[Check Equiparado]:[Check Equiparado]]="Sí",IF(DATOS!AJ$5="Sí",(1/DATOS_[[% anualiz]:[% anualiz]]),1)*IF(DATOS!AJ$4="Sí",1/DATOS_[[% normaliz]:[% normaliz]],1)*(DATOS_[Conc.Sal.06])))))))),
0)</f>
        <v>0</v>
      </c>
      <c r="P82" s="119">
        <f t="array" ref="P82">IFERROR(
(MEDIAN((IF(DATOS_[[Sexo]:[Sexo]]=$B82,IF(DATOS_[[AGRUP. CLAS. PROF.]:[AGRUP. CLAS. PROF.]]=$B81,IF(DATOS_[[Check Periodo Ref.]:[Check Periodo Ref.]]="Dentro",IF(DATOS_[[Check Equiparado]:[Check Equiparado]]="Sí",IF(DATOS!AK$5="Sí",(1/DATOS_[[% anualiz]:[% anualiz]]),1)*IF(DATOS!AK$4="Sí",1/DATOS_[[% normaliz]:[% normaliz]],1)*(DATOS_[Conc.Sal.07])))))))),
0)</f>
        <v>0</v>
      </c>
      <c r="Q82" s="119">
        <f t="array" ref="Q82">IFERROR(
(MEDIAN((IF(DATOS_[[Sexo]:[Sexo]]=$B82,IF(DATOS_[[AGRUP. CLAS. PROF.]:[AGRUP. CLAS. PROF.]]=$B81,IF(DATOS_[[Check Periodo Ref.]:[Check Periodo Ref.]]="Dentro",IF(DATOS_[[Check Equiparado]:[Check Equiparado]]="Sí",IF(DATOS!AL$5="Sí",(1/DATOS_[[% anualiz]:[% anualiz]]),1)*IF(DATOS!AL$4="Sí",1/DATOS_[[% normaliz]:[% normaliz]],1)*(DATOS_[Conc.Sal.08])))))))),
0)</f>
        <v>0</v>
      </c>
      <c r="R82" s="119">
        <f t="array" ref="R82">IFERROR(
(MEDIAN((IF(DATOS_[[Sexo]:[Sexo]]=$B82,IF(DATOS_[[AGRUP. CLAS. PROF.]:[AGRUP. CLAS. PROF.]]=$B81,IF(DATOS_[[Check Periodo Ref.]:[Check Periodo Ref.]]="Dentro",IF(DATOS_[[Check Equiparado]:[Check Equiparado]]="Sí",IF(DATOS!AM$5="Sí",(1/DATOS_[[% anualiz]:[% anualiz]]),1)*IF(DATOS!AM$4="Sí",1/DATOS_[[% normaliz]:[% normaliz]],1)*(DATOS_[Conc.Sal.09])))))))),
0)</f>
        <v>0</v>
      </c>
      <c r="S82" s="119">
        <f t="array" ref="S82">IFERROR(
(MEDIAN((IF(DATOS_[[Sexo]:[Sexo]]=$B82,IF(DATOS_[[AGRUP. CLAS. PROF.]:[AGRUP. CLAS. PROF.]]=$B81,IF(DATOS_[[Check Periodo Ref.]:[Check Periodo Ref.]]="Dentro",IF(DATOS_[[Check Equiparado]:[Check Equiparado]]="Sí",IF(DATOS!AN$5="Sí",(1/DATOS_[[% anualiz]:[% anualiz]]),1)*IF(DATOS!AN$4="Sí",1/DATOS_[[% normaliz]:[% normaliz]],1)*(DATOS_[Conc.Sal.10])))))))),
0)</f>
        <v>0</v>
      </c>
      <c r="T82" s="119">
        <f t="array" ref="T82">IFERROR(
(MEDIAN((IF(DATOS_[[Sexo]:[Sexo]]=$B82,IF(DATOS_[[AGRUP. CLAS. PROF.]:[AGRUP. CLAS. PROF.]]=$B81,IF(DATOS_[[Check Periodo Ref.]:[Check Periodo Ref.]]="Dentro",IF(DATOS_[[Check Equiparado]:[Check Equiparado]]="Sí",IF(DATOS!AO$5="Sí",(1/DATOS_[[% anualiz]:[% anualiz]]),1)*IF(DATOS!AO$4="Sí",1/DATOS_[[% normaliz]:[% normaliz]],1)*(DATOS_[Conc.Sal.11])))))))),
0)</f>
        <v>0</v>
      </c>
      <c r="U82" s="119">
        <f t="array" ref="U82">IFERROR(
(MEDIAN((IF(DATOS_[[Sexo]:[Sexo]]=$B82,IF(DATOS_[[AGRUP. CLAS. PROF.]:[AGRUP. CLAS. PROF.]]=$B81,IF(DATOS_[[Check Periodo Ref.]:[Check Periodo Ref.]]="Dentro",IF(DATOS_[[Check Equiparado]:[Check Equiparado]]="Sí",IF(DATOS!AP$5="Sí",(1/DATOS_[[% anualiz]:[% anualiz]]),1)*IF(DATOS!AP$4="Sí",1/DATOS_[[% normaliz]:[% normaliz]],1)*(DATOS_[Conc.Sal.12])))))))),
0)</f>
        <v>0</v>
      </c>
      <c r="V82" s="119">
        <f t="array" ref="V82">IFERROR(
(MEDIAN((IF(DATOS_[[Sexo]:[Sexo]]=$B82,IF(DATOS_[[AGRUP. CLAS. PROF.]:[AGRUP. CLAS. PROF.]]=$B81,IF(DATOS_[[Check Periodo Ref.]:[Check Periodo Ref.]]="Dentro",IF(DATOS_[[Check Equiparado]:[Check Equiparado]]="Sí",IF(DATOS!AQ$5="Sí",(1/DATOS_[[% anualiz]:[% anualiz]]),1)*IF(DATOS!AQ$4="Sí",1/DATOS_[[% normaliz]:[% normaliz]],1)*(DATOS_[Conc.Sal.13])))))))),
0)</f>
        <v>0</v>
      </c>
      <c r="W82" s="119">
        <f t="array" ref="W82">IFERROR(
(MEDIAN((IF(DATOS_[[Sexo]:[Sexo]]=$B82,IF(DATOS_[[AGRUP. CLAS. PROF.]:[AGRUP. CLAS. PROF.]]=$B81,IF(DATOS_[[Check Periodo Ref.]:[Check Periodo Ref.]]="Dentro",IF(DATOS_[[Check Equiparado]:[Check Equiparado]]="Sí",IF(DATOS!AR$5="Sí",(1/DATOS_[[% anualiz]:[% anualiz]]),1)*IF(DATOS!AR$4="Sí",1/DATOS_[[% normaliz]:[% normaliz]],1)*(DATOS_[Conc.Sal.14])))))))),
0)</f>
        <v>0</v>
      </c>
      <c r="X82" s="119">
        <f t="array" ref="X82">IFERROR(
(MEDIAN((IF(DATOS_[[Sexo]:[Sexo]]=$B82,IF(DATOS_[[AGRUP. CLAS. PROF.]:[AGRUP. CLAS. PROF.]]=$B81,IF(DATOS_[[Check Periodo Ref.]:[Check Periodo Ref.]]="Dentro",IF(DATOS_[[Check Equiparado]:[Check Equiparado]]="Sí",IF(DATOS!AS$5="Sí",(1/DATOS_[[% anualiz]:[% anualiz]]),1)*IF(DATOS!AS$4="Sí",1/DATOS_[[% normaliz]:[% normaliz]],1)*(DATOS_[Conc.Sal.15])))))))),
0)</f>
        <v>0</v>
      </c>
      <c r="Y82" s="119">
        <f t="array" ref="Y82">IFERROR(
(MEDIAN((IF(DATOS_[[Sexo]:[Sexo]]=$B82,IF(DATOS_[[AGRUP. CLAS. PROF.]:[AGRUP. CLAS. PROF.]]=$B81,IF(DATOS_[[Check Periodo Ref.]:[Check Periodo Ref.]]="Dentro",IF(DATOS_[[Check Equiparado]:[Check Equiparado]]="Sí",IF(DATOS!AT$5="Sí",(1/DATOS_[[% anualiz]:[% anualiz]]),1)*IF(DATOS!AT$4="Sí",1/DATOS_[[% normaliz]:[% normaliz]],1)*(DATOS_[Conc.Sal.16])))))))),
0)</f>
        <v>0</v>
      </c>
      <c r="Z82" s="119">
        <f t="array" ref="Z82">IFERROR(
(MEDIAN((IF(DATOS_[[Sexo]:[Sexo]]=$B82,IF(DATOS_[[AGRUP. CLAS. PROF.]:[AGRUP. CLAS. PROF.]]=$B81,IF(DATOS_[[Check Periodo Ref.]:[Check Periodo Ref.]]="Dentro",IF(DATOS_[[Check Equiparado]:[Check Equiparado]]="Sí",IF(DATOS!AU$5="Sí",(1/DATOS_[[% anualiz]:[% anualiz]]),1)*IF(DATOS!AU$4="Sí",1/DATOS_[[% normaliz]:[% normaliz]],1)*(DATOS_[Conc.Sal.17])))))))),
0)</f>
        <v>0</v>
      </c>
      <c r="AA82" s="119">
        <f t="array" ref="AA82">IFERROR(
(MEDIAN((IF(DATOS_[[Sexo]:[Sexo]]=$B82,IF(DATOS_[[AGRUP. CLAS. PROF.]:[AGRUP. CLAS. PROF.]]=$B81,IF(DATOS_[[Check Periodo Ref.]:[Check Periodo Ref.]]="Dentro",IF(DATOS_[[Check Equiparado]:[Check Equiparado]]="Sí",IF(DATOS!AV$5="Sí",(1/DATOS_[[% anualiz]:[% anualiz]]),1)*IF(DATOS!AV$4="Sí",1/DATOS_[[% normaliz]:[% normaliz]],1)*(DATOS_[Conc.Sal.18])))))))),
0)</f>
        <v>0</v>
      </c>
      <c r="AB82" s="119">
        <f t="array" ref="AB82">IFERROR(
(MEDIAN((IF(DATOS_[[Sexo]:[Sexo]]=$B82,IF(DATOS_[[AGRUP. CLAS. PROF.]:[AGRUP. CLAS. PROF.]]=$B81,IF(DATOS_[[Check Periodo Ref.]:[Check Periodo Ref.]]="Dentro",IF(DATOS_[[Check Equiparado]:[Check Equiparado]]="Sí",IF(DATOS!AW$5="Sí",(1/DATOS_[[% anualiz]:[% anualiz]]),1)*IF(DATOS!AW$4="Sí",1/DATOS_[[% normaliz]:[% normaliz]],1)*(DATOS_[Conc.Sal.19])))))))),
0)</f>
        <v>0</v>
      </c>
      <c r="AC82" s="119">
        <f t="array" ref="AC82">IFERROR(
(MEDIAN((IF(DATOS_[[Sexo]:[Sexo]]=$B82,IF(DATOS_[[AGRUP. CLAS. PROF.]:[AGRUP. CLAS. PROF.]]=$B81,IF(DATOS_[[Check Periodo Ref.]:[Check Periodo Ref.]]="Dentro",IF(DATOS_[[Check Equiparado]:[Check Equiparado]]="Sí",IF(DATOS!AX$5="Sí",(1/DATOS_[[% anualiz]:[% anualiz]]),1)*IF(DATOS!AX$4="Sí",1/DATOS_[[% normaliz]:[% normaliz]],1)*(DATOS_[Conc.Sal.20])))))))),
0)</f>
        <v>0</v>
      </c>
      <c r="AD82" s="119">
        <f t="array" ref="AD82">IFERROR(
(MEDIAN((IF(DATOS_[[Sexo]:[Sexo]]=$B82,IF(DATOS_[[AGRUP. CLAS. PROF.]:[AGRUP. CLAS. PROF.]]=$B81,IF(DATOS_[[Check Periodo Ref.]:[Check Periodo Ref.]]="Dentro",IF(DATOS_[[Check Equiparado]:[Check Equiparado]]="Sí",IF(DATOS!AY$5="Sí",(1/DATOS_[[% anualiz]:[% anualiz]]),1)*IF(DATOS!AY$4="Sí",1/DATOS_[[% normaliz]:[% normaliz]],1)*(DATOS_[Conc.Sal.21])))))))),
0)</f>
        <v>0</v>
      </c>
      <c r="AE82" s="119">
        <f t="array" ref="AE82">IFERROR(
(MEDIAN((IF(DATOS_[[Sexo]:[Sexo]]=$B82,IF(DATOS_[[AGRUP. CLAS. PROF.]:[AGRUP. CLAS. PROF.]]=$B81,IF(DATOS_[[Check Periodo Ref.]:[Check Periodo Ref.]]="Dentro",IF(DATOS_[[Check Equiparado]:[Check Equiparado]]="Sí",IF(DATOS!AZ$5="Sí",(1/DATOS_[[% anualiz]:[% anualiz]]),1)*IF(DATOS!AZ$4="Sí",1/DATOS_[[% normaliz]:[% normaliz]],1)*(DATOS_[Conc.Sal.22])))))))),
0)</f>
        <v>0</v>
      </c>
      <c r="AF82" s="119">
        <f t="array" ref="AF82">IFERROR(
(MEDIAN((IF(DATOS_[[Sexo]:[Sexo]]=$B82,IF(DATOS_[[AGRUP. CLAS. PROF.]:[AGRUP. CLAS. PROF.]]=$B81,IF(DATOS_[[Check Periodo Ref.]:[Check Periodo Ref.]]="Dentro",IF(DATOS_[[Check Equiparado]:[Check Equiparado]]="Sí",IF(DATOS!BA$5="Sí",(1/DATOS_[[% anualiz]:[% anualiz]]),1)*IF(DATOS!BA$4="Sí",1/DATOS_[[% normaliz]:[% normaliz]],1)*(DATOS_[Conc.Sal.23])))))))),
0)</f>
        <v>0</v>
      </c>
      <c r="AG82" s="119">
        <f t="array" ref="AG82">IFERROR(
(MEDIAN((IF(DATOS_[[Sexo]:[Sexo]]=$B82,IF(DATOS_[[AGRUP. CLAS. PROF.]:[AGRUP. CLAS. PROF.]]=$B81,IF(DATOS_[[Check Periodo Ref.]:[Check Periodo Ref.]]="Dentro",IF(DATOS_[[Check Equiparado]:[Check Equiparado]]="Sí",IF(DATOS!BB$5="Sí",(1/DATOS_[[% anualiz]:[% anualiz]]),1)*IF(DATOS!BB$4="Sí",1/DATOS_[[% normaliz]:[% normaliz]],1)*(DATOS_[Conc.Sal.24])))))))),
0)</f>
        <v>0</v>
      </c>
      <c r="AH82" s="119">
        <f t="array" ref="AH82">IFERROR(
(MEDIAN((IF(DATOS_[[Sexo]:[Sexo]]=$B82,IF(DATOS_[[AGRUP. CLAS. PROF.]:[AGRUP. CLAS. PROF.]]=$B81,IF(DATOS_[[Check Periodo Ref.]:[Check Periodo Ref.]]="Dentro",IF(DATOS_[[Check Equiparado]:[Check Equiparado]]="Sí",IF(DATOS!BC$5="Sí",(1/DATOS_[[% anualiz]:[% anualiz]]),1)*IF(DATOS!BC$4="Sí",1/DATOS_[[% normaliz]:[% normaliz]],1)*(DATOS_[Conc.Sal.25])))))))),
0)</f>
        <v>0</v>
      </c>
      <c r="AI82" s="119">
        <f t="array" ref="AI82">IFERROR(
(MEDIAN((IF(DATOS_[[Sexo]:[Sexo]]=$B82,IF(DATOS_[[AGRUP. CLAS. PROF.]:[AGRUP. CLAS. PROF.]]=$B81,IF(DATOS_[[Check Periodo Ref.]:[Check Periodo Ref.]]="Dentro",IF(DATOS_[[Check Equiparado]:[Check Equiparado]]="Sí",IF(DATOS!BD$5="Sí",(1/DATOS_[[% anualiz]:[% anualiz]]),1)*IF(DATOS!BD$4="Sí",1/DATOS_[[% normaliz]:[% normaliz]],1)*(DATOS_[Conc.Sal.26])))))))),
0)</f>
        <v>0</v>
      </c>
      <c r="AJ82" s="119">
        <f t="array" ref="AJ82">IFERROR(
(MEDIAN((IF(DATOS_[[Sexo]:[Sexo]]=$B82,IF(DATOS_[[AGRUP. CLAS. PROF.]:[AGRUP. CLAS. PROF.]]=$B81,IF(DATOS_[[Check Periodo Ref.]:[Check Periodo Ref.]]="Dentro",IF(DATOS_[[Check Equiparado]:[Check Equiparado]]="Sí",IF(DATOS!BE$5="Sí",(1/DATOS_[[% anualiz]:[% anualiz]]),1)*IF(DATOS!BE$4="Sí",1/DATOS_[[% normaliz]:[% normaliz]],1)*(DATOS_[Conc.Sal.27])))))))),
0)</f>
        <v>0</v>
      </c>
      <c r="AK82" s="119">
        <f t="array" ref="AK82">IFERROR(
(MEDIAN((IF(DATOS_[[Sexo]:[Sexo]]=$B82,IF(DATOS_[[AGRUP. CLAS. PROF.]:[AGRUP. CLAS. PROF.]]=$B81,IF(DATOS_[[Check Periodo Ref.]:[Check Periodo Ref.]]="Dentro",IF(DATOS_[[Check Equiparado]:[Check Equiparado]]="Sí",IF(DATOS!BF$5="Sí",(1/DATOS_[[% anualiz]:[% anualiz]]),1)*IF(DATOS!BF$4="Sí",1/DATOS_[[% normaliz]:[% normaliz]],1)*(DATOS_[Conc.Sal.28])))))))),
0)</f>
        <v>0</v>
      </c>
      <c r="AL82" s="119">
        <f t="array" ref="AL82">IFERROR(
(MEDIAN((IF(DATOS_[[Sexo]:[Sexo]]=$B82,IF(DATOS_[[AGRUP. CLAS. PROF.]:[AGRUP. CLAS. PROF.]]=$B81,IF(DATOS_[[Check Periodo Ref.]:[Check Periodo Ref.]]="Dentro",IF(DATOS_[[Check Equiparado]:[Check Equiparado]]="Sí",IF(DATOS!BG$5="Sí",(1/DATOS_[[% anualiz]:[% anualiz]]),1)*IF(DATOS!BG$4="Sí",1/DATOS_[[% normaliz]:[% normaliz]],1)*(DATOS_[Conc.Sal.29])))))))),
0)</f>
        <v>0</v>
      </c>
      <c r="AM82" s="119">
        <f t="array" ref="AM82">IFERROR(
(MEDIAN((IF(DATOS_[[Sexo]:[Sexo]]=$B82,IF(DATOS_[[AGRUP. CLAS. PROF.]:[AGRUP. CLAS. PROF.]]=$B81,IF(DATOS_[[Check Periodo Ref.]:[Check Periodo Ref.]]="Dentro",IF(DATOS_[[Check Equiparado]:[Check Equiparado]]="Sí",IF(DATOS!BH$5="Sí",(1/DATOS_[[% anualiz]:[% anualiz]]),1)*IF(DATOS!BH$4="Sí",1/DATOS_[[% normaliz]:[% normaliz]],1)*(DATOS_[Conc.Sal.30])))))))),
0)</f>
        <v>0</v>
      </c>
      <c r="AN82" s="120">
        <f t="array" ref="AN82">IFERROR(
MEDIAN(IF(DATOS_[Sexo]=$B82,IF(DATOS_[[AGRUP. CLAS. PROF.]:[AGRUP. CLAS. PROF.]]=$B81,IF(DATOS_[Check Equiparado]="Sí",IF(DATOS_[Check Periodo Ref.]="Dentro",DATOS_[Tot COMPL.SAL Eq],FALSE))))),
0)</f>
        <v>0</v>
      </c>
      <c r="AO82" s="121">
        <f t="array" ref="AO82">IFERROR(
MEDIAN(IF(DATOS_[Sexo]=$B82,IF(DATOS_[[AGRUP. CLAS. PROF.]:[AGRUP. CLAS. PROF.]]=$B81,IF(DATOS_[Check Equiparado]="Sí",IF(DATOS_[Check Periodo Ref.]="Dentro",DATOS_[TOTAL SALARIO Eq],FALSE))))),
0)</f>
        <v>0</v>
      </c>
      <c r="AP82" s="122">
        <f t="array" ref="AP82">IFERROR(
(MEDIAN((IF(DATOS_[[Sexo]:[Sexo]]=$B82,IF(DATOS_[[AGRUP. CLAS. PROF.]:[AGRUP. CLAS. PROF.]]=$B81,IF(DATOS_[[Check Periodo Ref.]:[Check Periodo Ref.]]="Dentro",IF(DATOS_[[Check Equiparado]:[Check Equiparado]]="Sí",IF(DATOS!BI$5="Sí",(1/DATOS_[[% anualiz]:[% anualiz]]),1)*IF(DATOS!BI$4="Sí",1/DATOS_[[% normaliz]:[% normaliz]],1)*(DATOS_[C.Extra.01])))))))),
0)</f>
        <v>0</v>
      </c>
      <c r="AQ82" s="122">
        <f t="array" ref="AQ82">IFERROR(
(MEDIAN((IF(DATOS_[[Sexo]:[Sexo]]=$B82,IF(DATOS_[[AGRUP. CLAS. PROF.]:[AGRUP. CLAS. PROF.]]=$B81,IF(DATOS_[[Check Periodo Ref.]:[Check Periodo Ref.]]="Dentro",IF(DATOS_[[Check Equiparado]:[Check Equiparado]]="Sí",IF(DATOS!BJ$5="Sí",(1/DATOS_[[% anualiz]:[% anualiz]]),1)*IF(DATOS!BJ$4="Sí",1/DATOS_[[% normaliz]:[% normaliz]],1)*(DATOS_[C.Extra.02])))))))),
0)</f>
        <v>0</v>
      </c>
      <c r="AR82" s="122">
        <f t="array" ref="AR82">IFERROR(
(MEDIAN((IF(DATOS_[[Sexo]:[Sexo]]=$B82,IF(DATOS_[[AGRUP. CLAS. PROF.]:[AGRUP. CLAS. PROF.]]=$B81,IF(DATOS_[[Check Periodo Ref.]:[Check Periodo Ref.]]="Dentro",IF(DATOS_[[Check Equiparado]:[Check Equiparado]]="Sí",IF(DATOS!BK$5="Sí",(1/DATOS_[[% anualiz]:[% anualiz]]),1)*IF(DATOS!BK$4="Sí",1/DATOS_[[% normaliz]:[% normaliz]],1)*(DATOS_[C.Extra.03])))))))),
0)</f>
        <v>0</v>
      </c>
      <c r="AS82" s="122">
        <f t="array" ref="AS82">IFERROR(
(MEDIAN((IF(DATOS_[[Sexo]:[Sexo]]=$B82,IF(DATOS_[[AGRUP. CLAS. PROF.]:[AGRUP. CLAS. PROF.]]=$B81,IF(DATOS_[[Check Periodo Ref.]:[Check Periodo Ref.]]="Dentro",IF(DATOS_[[Check Equiparado]:[Check Equiparado]]="Sí",IF(DATOS!BL$5="Sí",(1/DATOS_[[% anualiz]:[% anualiz]]),1)*IF(DATOS!BL$4="Sí",1/DATOS_[[% normaliz]:[% normaliz]],1)*(DATOS_[C.Extra.04])))))))),
0)</f>
        <v>0</v>
      </c>
      <c r="AT82" s="122">
        <f t="array" ref="AT82">IFERROR(
(MEDIAN((IF(DATOS_[[Sexo]:[Sexo]]=$B82,IF(DATOS_[[AGRUP. CLAS. PROF.]:[AGRUP. CLAS. PROF.]]=$B81,IF(DATOS_[[Check Periodo Ref.]:[Check Periodo Ref.]]="Dentro",IF(DATOS_[[Check Equiparado]:[Check Equiparado]]="Sí",IF(DATOS!BM$5="Sí",(1/DATOS_[[% anualiz]:[% anualiz]]),1)*IF(DATOS!BM$4="Sí",1/DATOS_[[% normaliz]:[% normaliz]],1)*(DATOS_[C.Extra.05])))))))),
0)</f>
        <v>0</v>
      </c>
      <c r="AU82" s="123">
        <f t="array" ref="AU82">IFERROR(
MEDIAN(IF(DATOS_[Sexo]=$B82,IF(DATOS_[[AGRUP. CLAS. PROF.]:[AGRUP. CLAS. PROF.]]=$B81,IF(DATOS_[Check Equiparado]="Sí",IF(DATOS_[Check Periodo Ref.]="Dentro",DATOS_[Tot Extrasalarial Eq],FALSE))))),
0)</f>
        <v>0</v>
      </c>
      <c r="AV82" s="124">
        <f t="array" ref="AV82">IFERROR(
MEDIAN(IF(DATOS_[Sexo]=$B82,IF(DATOS_[[AGRUP. CLAS. PROF.]:[AGRUP. CLAS. PROF.]]=$B81,IF(DATOS_[Check Equiparado]="Sí",IF(DATOS_[Check Periodo Ref.]="Dentro",DATOS_[TOTAL Retrib Eq],FALSE))))),
0)</f>
        <v>0</v>
      </c>
    </row>
    <row r="83" spans="1:48" x14ac:dyDescent="0.3">
      <c r="A83" s="48" t="str">
        <f t="shared" ref="A83" si="94">+A82</f>
        <v>[ocultar]</v>
      </c>
      <c r="B83" s="94" t="s">
        <v>163</v>
      </c>
      <c r="C83" s="40">
        <f t="array" ref="C83">SUM(IF($B83=DATOS_[Sexo],
IF($B81=DATOS_[AGRUP. CLAS. PROF.],
IF("Dentro"=DATOS_[Check Periodo Ref.],
1/(COUNTIFS(DATOS_[Sexo],$B83,DATOS_[AGRUP. CLAS. PROF.],$B81,DATOS_[Check Periodo Ref.],"Dentro",DATOS_[id],DATOS_[id]))))))</f>
        <v>0</v>
      </c>
      <c r="D83" s="41">
        <f>COUNTIFS(DATOS_[AGRUP. CLAS. PROF.],$B81,DATOS_[Sexo],$B83,DATOS_[Check Periodo Ref.],"Dentro")</f>
        <v>0</v>
      </c>
      <c r="E83" s="41">
        <f>COUNTIFS(DATOS_[AGRUP. CLAS. PROF.],$B81,DATOS_[Sexo],$B83,DATOS_[Check Periodo Ref.],"Dentro",DATOS_[Check Nº SC Norm],"Sí")</f>
        <v>0</v>
      </c>
      <c r="F83" s="41">
        <f>COUNTIFS(DATOS_[AGRUP. CLAS. PROF.],$B81,DATOS_[Sexo],$B83,DATOS_[Check Periodo Ref.],"Dentro",DATOS_[Check Nº SC Anualiz],"Sí")</f>
        <v>0</v>
      </c>
      <c r="G83" s="41">
        <f>COUNTIFS(DATOS_[AGRUP. CLAS. PROF.],$B81,DATOS_[Sexo],$B83,DATOS_[Check Periodo Ref.],"Dentro",DATOS_[Check Nº SC Norm y Anualiz],"Sí")</f>
        <v>0</v>
      </c>
      <c r="H83" s="41">
        <f>COUNTIFS(DATOS_[AGRUP. CLAS. PROF.],$B81,DATOS_[Sexo],$B83,DATOS_[Check Periodo Ref.],"Dentro",DATOS_[Check Equiparación],"Sí")</f>
        <v>0</v>
      </c>
      <c r="I83" s="118" cm="1">
        <f t="array" ref="I83">IFERROR(
MEDIAN(IF(DATOS_[Sexo]=$B83,IF(DATOS_[[AGRUP. CLAS. PROF.]:[AGRUP. CLAS. PROF.]]=$B81,IF(DATOS_[Check Equiparado]="Sí",IF(DATOS_[Check Periodo Ref.]="Dentro",DATOS_[SALARIO BASE Eq],FALSE))))),
0)</f>
        <v>0</v>
      </c>
      <c r="J83" s="119">
        <f t="array" ref="J83">IFERROR(
(MEDIAN((IF(DATOS_[[Sexo]:[Sexo]]=$B83,IF(DATOS_[[AGRUP. CLAS. PROF.]:[AGRUP. CLAS. PROF.]]=$B81,IF(DATOS_[[Check Periodo Ref.]:[Check Periodo Ref.]]="Dentro",IF(DATOS_[[Check Equiparado]:[Check Equiparado]]="Sí",IF(DATOS!AE$5="Sí",(1/DATOS_[[% anualiz]:[% anualiz]]),1)*IF(DATOS!AE$4="Sí",1/DATOS_[[% normaliz]:[% normaliz]],1)*(DATOS_[Conc.Sal.01])))))))),
0)</f>
        <v>0</v>
      </c>
      <c r="K83" s="119">
        <f t="array" ref="K83">IFERROR(
(MEDIAN((IF(DATOS_[[Sexo]:[Sexo]]=$B83,IF(DATOS_[[AGRUP. CLAS. PROF.]:[AGRUP. CLAS. PROF.]]=$B81,IF(DATOS_[[Check Periodo Ref.]:[Check Periodo Ref.]]="Dentro",IF(DATOS_[[Check Equiparado]:[Check Equiparado]]="Sí",IF(DATOS!AF$5="Sí",(1/DATOS_[[% anualiz]:[% anualiz]]),1)*IF(DATOS!AF$4="Sí",1/DATOS_[[% normaliz]:[% normaliz]],1)*(DATOS_[Conc.Sal.02])))))))),
0)</f>
        <v>0</v>
      </c>
      <c r="L83" s="119">
        <f t="array" ref="L83">IFERROR(
(MEDIAN((IF(DATOS_[[Sexo]:[Sexo]]=$B83,IF(DATOS_[[AGRUP. CLAS. PROF.]:[AGRUP. CLAS. PROF.]]=$B81,IF(DATOS_[[Check Periodo Ref.]:[Check Periodo Ref.]]="Dentro",IF(DATOS_[[Check Equiparado]:[Check Equiparado]]="Sí",IF(DATOS!AG$5="Sí",(1/DATOS_[[% anualiz]:[% anualiz]]),1)*IF(DATOS!AG$4="Sí",1/DATOS_[[% normaliz]:[% normaliz]],1)*(DATOS_[Conc.Sal.03])))))))),
0)</f>
        <v>0</v>
      </c>
      <c r="M83" s="119">
        <f t="array" ref="M83">IFERROR(
(MEDIAN((IF(DATOS_[[Sexo]:[Sexo]]=$B83,IF(DATOS_[[AGRUP. CLAS. PROF.]:[AGRUP. CLAS. PROF.]]=$B81,IF(DATOS_[[Check Periodo Ref.]:[Check Periodo Ref.]]="Dentro",IF(DATOS_[[Check Equiparado]:[Check Equiparado]]="Sí",IF(DATOS!AH$5="Sí",(1/DATOS_[[% anualiz]:[% anualiz]]),1)*IF(DATOS!AH$4="Sí",1/DATOS_[[% normaliz]:[% normaliz]],1)*(DATOS_[Conc.Sal.04])))))))),
0)</f>
        <v>0</v>
      </c>
      <c r="N83" s="119">
        <f t="array" ref="N83">IFERROR(
(MEDIAN((IF(DATOS_[[Sexo]:[Sexo]]=$B83,IF(DATOS_[[AGRUP. CLAS. PROF.]:[AGRUP. CLAS. PROF.]]=$B81,IF(DATOS_[[Check Periodo Ref.]:[Check Periodo Ref.]]="Dentro",IF(DATOS_[[Check Equiparado]:[Check Equiparado]]="Sí",IF(DATOS!AI$5="Sí",(1/DATOS_[[% anualiz]:[% anualiz]]),1)*IF(DATOS!AI$4="Sí",1/DATOS_[[% normaliz]:[% normaliz]],1)*(DATOS_[Conc.Sal.05])))))))),
0)</f>
        <v>0</v>
      </c>
      <c r="O83" s="119">
        <f t="array" ref="O83">IFERROR(
(MEDIAN((IF(DATOS_[[Sexo]:[Sexo]]=$B83,IF(DATOS_[[AGRUP. CLAS. PROF.]:[AGRUP. CLAS. PROF.]]=$B81,IF(DATOS_[[Check Periodo Ref.]:[Check Periodo Ref.]]="Dentro",IF(DATOS_[[Check Equiparado]:[Check Equiparado]]="Sí",IF(DATOS!AJ$5="Sí",(1/DATOS_[[% anualiz]:[% anualiz]]),1)*IF(DATOS!AJ$4="Sí",1/DATOS_[[% normaliz]:[% normaliz]],1)*(DATOS_[Conc.Sal.06])))))))),
0)</f>
        <v>0</v>
      </c>
      <c r="P83" s="119">
        <f t="array" ref="P83">IFERROR(
(MEDIAN((IF(DATOS_[[Sexo]:[Sexo]]=$B83,IF(DATOS_[[AGRUP. CLAS. PROF.]:[AGRUP. CLAS. PROF.]]=$B81,IF(DATOS_[[Check Periodo Ref.]:[Check Periodo Ref.]]="Dentro",IF(DATOS_[[Check Equiparado]:[Check Equiparado]]="Sí",IF(DATOS!AK$5="Sí",(1/DATOS_[[% anualiz]:[% anualiz]]),1)*IF(DATOS!AK$4="Sí",1/DATOS_[[% normaliz]:[% normaliz]],1)*(DATOS_[Conc.Sal.07])))))))),
0)</f>
        <v>0</v>
      </c>
      <c r="Q83" s="119">
        <f t="array" ref="Q83">IFERROR(
(MEDIAN((IF(DATOS_[[Sexo]:[Sexo]]=$B83,IF(DATOS_[[AGRUP. CLAS. PROF.]:[AGRUP. CLAS. PROF.]]=$B81,IF(DATOS_[[Check Periodo Ref.]:[Check Periodo Ref.]]="Dentro",IF(DATOS_[[Check Equiparado]:[Check Equiparado]]="Sí",IF(DATOS!AL$5="Sí",(1/DATOS_[[% anualiz]:[% anualiz]]),1)*IF(DATOS!AL$4="Sí",1/DATOS_[[% normaliz]:[% normaliz]],1)*(DATOS_[Conc.Sal.08])))))))),
0)</f>
        <v>0</v>
      </c>
      <c r="R83" s="119">
        <f t="array" ref="R83">IFERROR(
(MEDIAN((IF(DATOS_[[Sexo]:[Sexo]]=$B83,IF(DATOS_[[AGRUP. CLAS. PROF.]:[AGRUP. CLAS. PROF.]]=$B81,IF(DATOS_[[Check Periodo Ref.]:[Check Periodo Ref.]]="Dentro",IF(DATOS_[[Check Equiparado]:[Check Equiparado]]="Sí",IF(DATOS!AM$5="Sí",(1/DATOS_[[% anualiz]:[% anualiz]]),1)*IF(DATOS!AM$4="Sí",1/DATOS_[[% normaliz]:[% normaliz]],1)*(DATOS_[Conc.Sal.09])))))))),
0)</f>
        <v>0</v>
      </c>
      <c r="S83" s="119">
        <f t="array" ref="S83">IFERROR(
(MEDIAN((IF(DATOS_[[Sexo]:[Sexo]]=$B83,IF(DATOS_[[AGRUP. CLAS. PROF.]:[AGRUP. CLAS. PROF.]]=$B81,IF(DATOS_[[Check Periodo Ref.]:[Check Periodo Ref.]]="Dentro",IF(DATOS_[[Check Equiparado]:[Check Equiparado]]="Sí",IF(DATOS!AN$5="Sí",(1/DATOS_[[% anualiz]:[% anualiz]]),1)*IF(DATOS!AN$4="Sí",1/DATOS_[[% normaliz]:[% normaliz]],1)*(DATOS_[Conc.Sal.10])))))))),
0)</f>
        <v>0</v>
      </c>
      <c r="T83" s="119">
        <f t="array" ref="T83">IFERROR(
(MEDIAN((IF(DATOS_[[Sexo]:[Sexo]]=$B83,IF(DATOS_[[AGRUP. CLAS. PROF.]:[AGRUP. CLAS. PROF.]]=$B81,IF(DATOS_[[Check Periodo Ref.]:[Check Periodo Ref.]]="Dentro",IF(DATOS_[[Check Equiparado]:[Check Equiparado]]="Sí",IF(DATOS!AO$5="Sí",(1/DATOS_[[% anualiz]:[% anualiz]]),1)*IF(DATOS!AO$4="Sí",1/DATOS_[[% normaliz]:[% normaliz]],1)*(DATOS_[Conc.Sal.11])))))))),
0)</f>
        <v>0</v>
      </c>
      <c r="U83" s="119">
        <f t="array" ref="U83">IFERROR(
(MEDIAN((IF(DATOS_[[Sexo]:[Sexo]]=$B83,IF(DATOS_[[AGRUP. CLAS. PROF.]:[AGRUP. CLAS. PROF.]]=$B81,IF(DATOS_[[Check Periodo Ref.]:[Check Periodo Ref.]]="Dentro",IF(DATOS_[[Check Equiparado]:[Check Equiparado]]="Sí",IF(DATOS!AP$5="Sí",(1/DATOS_[[% anualiz]:[% anualiz]]),1)*IF(DATOS!AP$4="Sí",1/DATOS_[[% normaliz]:[% normaliz]],1)*(DATOS_[Conc.Sal.12])))))))),
0)</f>
        <v>0</v>
      </c>
      <c r="V83" s="119">
        <f t="array" ref="V83">IFERROR(
(MEDIAN((IF(DATOS_[[Sexo]:[Sexo]]=$B83,IF(DATOS_[[AGRUP. CLAS. PROF.]:[AGRUP. CLAS. PROF.]]=$B81,IF(DATOS_[[Check Periodo Ref.]:[Check Periodo Ref.]]="Dentro",IF(DATOS_[[Check Equiparado]:[Check Equiparado]]="Sí",IF(DATOS!AQ$5="Sí",(1/DATOS_[[% anualiz]:[% anualiz]]),1)*IF(DATOS!AQ$4="Sí",1/DATOS_[[% normaliz]:[% normaliz]],1)*(DATOS_[Conc.Sal.13])))))))),
0)</f>
        <v>0</v>
      </c>
      <c r="W83" s="119">
        <f t="array" ref="W83">IFERROR(
(MEDIAN((IF(DATOS_[[Sexo]:[Sexo]]=$B83,IF(DATOS_[[AGRUP. CLAS. PROF.]:[AGRUP. CLAS. PROF.]]=$B81,IF(DATOS_[[Check Periodo Ref.]:[Check Periodo Ref.]]="Dentro",IF(DATOS_[[Check Equiparado]:[Check Equiparado]]="Sí",IF(DATOS!AR$5="Sí",(1/DATOS_[[% anualiz]:[% anualiz]]),1)*IF(DATOS!AR$4="Sí",1/DATOS_[[% normaliz]:[% normaliz]],1)*(DATOS_[Conc.Sal.14])))))))),
0)</f>
        <v>0</v>
      </c>
      <c r="X83" s="119">
        <f t="array" ref="X83">IFERROR(
(MEDIAN((IF(DATOS_[[Sexo]:[Sexo]]=$B83,IF(DATOS_[[AGRUP. CLAS. PROF.]:[AGRUP. CLAS. PROF.]]=$B81,IF(DATOS_[[Check Periodo Ref.]:[Check Periodo Ref.]]="Dentro",IF(DATOS_[[Check Equiparado]:[Check Equiparado]]="Sí",IF(DATOS!AS$5="Sí",(1/DATOS_[[% anualiz]:[% anualiz]]),1)*IF(DATOS!AS$4="Sí",1/DATOS_[[% normaliz]:[% normaliz]],1)*(DATOS_[Conc.Sal.15])))))))),
0)</f>
        <v>0</v>
      </c>
      <c r="Y83" s="119">
        <f t="array" ref="Y83">IFERROR(
(MEDIAN((IF(DATOS_[[Sexo]:[Sexo]]=$B83,IF(DATOS_[[AGRUP. CLAS. PROF.]:[AGRUP. CLAS. PROF.]]=$B81,IF(DATOS_[[Check Periodo Ref.]:[Check Periodo Ref.]]="Dentro",IF(DATOS_[[Check Equiparado]:[Check Equiparado]]="Sí",IF(DATOS!AT$5="Sí",(1/DATOS_[[% anualiz]:[% anualiz]]),1)*IF(DATOS!AT$4="Sí",1/DATOS_[[% normaliz]:[% normaliz]],1)*(DATOS_[Conc.Sal.16])))))))),
0)</f>
        <v>0</v>
      </c>
      <c r="Z83" s="119">
        <f t="array" ref="Z83">IFERROR(
(MEDIAN((IF(DATOS_[[Sexo]:[Sexo]]=$B83,IF(DATOS_[[AGRUP. CLAS. PROF.]:[AGRUP. CLAS. PROF.]]=$B81,IF(DATOS_[[Check Periodo Ref.]:[Check Periodo Ref.]]="Dentro",IF(DATOS_[[Check Equiparado]:[Check Equiparado]]="Sí",IF(DATOS!AU$5="Sí",(1/DATOS_[[% anualiz]:[% anualiz]]),1)*IF(DATOS!AU$4="Sí",1/DATOS_[[% normaliz]:[% normaliz]],1)*(DATOS_[Conc.Sal.17])))))))),
0)</f>
        <v>0</v>
      </c>
      <c r="AA83" s="119">
        <f t="array" ref="AA83">IFERROR(
(MEDIAN((IF(DATOS_[[Sexo]:[Sexo]]=$B83,IF(DATOS_[[AGRUP. CLAS. PROF.]:[AGRUP. CLAS. PROF.]]=$B81,IF(DATOS_[[Check Periodo Ref.]:[Check Periodo Ref.]]="Dentro",IF(DATOS_[[Check Equiparado]:[Check Equiparado]]="Sí",IF(DATOS!AV$5="Sí",(1/DATOS_[[% anualiz]:[% anualiz]]),1)*IF(DATOS!AV$4="Sí",1/DATOS_[[% normaliz]:[% normaliz]],1)*(DATOS_[Conc.Sal.18])))))))),
0)</f>
        <v>0</v>
      </c>
      <c r="AB83" s="119">
        <f t="array" ref="AB83">IFERROR(
(MEDIAN((IF(DATOS_[[Sexo]:[Sexo]]=$B83,IF(DATOS_[[AGRUP. CLAS. PROF.]:[AGRUP. CLAS. PROF.]]=$B81,IF(DATOS_[[Check Periodo Ref.]:[Check Periodo Ref.]]="Dentro",IF(DATOS_[[Check Equiparado]:[Check Equiparado]]="Sí",IF(DATOS!AW$5="Sí",(1/DATOS_[[% anualiz]:[% anualiz]]),1)*IF(DATOS!AW$4="Sí",1/DATOS_[[% normaliz]:[% normaliz]],1)*(DATOS_[Conc.Sal.19])))))))),
0)</f>
        <v>0</v>
      </c>
      <c r="AC83" s="119">
        <f t="array" ref="AC83">IFERROR(
(MEDIAN((IF(DATOS_[[Sexo]:[Sexo]]=$B83,IF(DATOS_[[AGRUP. CLAS. PROF.]:[AGRUP. CLAS. PROF.]]=$B81,IF(DATOS_[[Check Periodo Ref.]:[Check Periodo Ref.]]="Dentro",IF(DATOS_[[Check Equiparado]:[Check Equiparado]]="Sí",IF(DATOS!AX$5="Sí",(1/DATOS_[[% anualiz]:[% anualiz]]),1)*IF(DATOS!AX$4="Sí",1/DATOS_[[% normaliz]:[% normaliz]],1)*(DATOS_[Conc.Sal.20])))))))),
0)</f>
        <v>0</v>
      </c>
      <c r="AD83" s="119">
        <f t="array" ref="AD83">IFERROR(
(MEDIAN((IF(DATOS_[[Sexo]:[Sexo]]=$B83,IF(DATOS_[[AGRUP. CLAS. PROF.]:[AGRUP. CLAS. PROF.]]=$B81,IF(DATOS_[[Check Periodo Ref.]:[Check Periodo Ref.]]="Dentro",IF(DATOS_[[Check Equiparado]:[Check Equiparado]]="Sí",IF(DATOS!AY$5="Sí",(1/DATOS_[[% anualiz]:[% anualiz]]),1)*IF(DATOS!AY$4="Sí",1/DATOS_[[% normaliz]:[% normaliz]],1)*(DATOS_[Conc.Sal.21])))))))),
0)</f>
        <v>0</v>
      </c>
      <c r="AE83" s="119">
        <f t="array" ref="AE83">IFERROR(
(MEDIAN((IF(DATOS_[[Sexo]:[Sexo]]=$B83,IF(DATOS_[[AGRUP. CLAS. PROF.]:[AGRUP. CLAS. PROF.]]=$B81,IF(DATOS_[[Check Periodo Ref.]:[Check Periodo Ref.]]="Dentro",IF(DATOS_[[Check Equiparado]:[Check Equiparado]]="Sí",IF(DATOS!AZ$5="Sí",(1/DATOS_[[% anualiz]:[% anualiz]]),1)*IF(DATOS!AZ$4="Sí",1/DATOS_[[% normaliz]:[% normaliz]],1)*(DATOS_[Conc.Sal.22])))))))),
0)</f>
        <v>0</v>
      </c>
      <c r="AF83" s="119">
        <f t="array" ref="AF83">IFERROR(
(MEDIAN((IF(DATOS_[[Sexo]:[Sexo]]=$B83,IF(DATOS_[[AGRUP. CLAS. PROF.]:[AGRUP. CLAS. PROF.]]=$B81,IF(DATOS_[[Check Periodo Ref.]:[Check Periodo Ref.]]="Dentro",IF(DATOS_[[Check Equiparado]:[Check Equiparado]]="Sí",IF(DATOS!BA$5="Sí",(1/DATOS_[[% anualiz]:[% anualiz]]),1)*IF(DATOS!BA$4="Sí",1/DATOS_[[% normaliz]:[% normaliz]],1)*(DATOS_[Conc.Sal.23])))))))),
0)</f>
        <v>0</v>
      </c>
      <c r="AG83" s="119">
        <f t="array" ref="AG83">IFERROR(
(MEDIAN((IF(DATOS_[[Sexo]:[Sexo]]=$B83,IF(DATOS_[[AGRUP. CLAS. PROF.]:[AGRUP. CLAS. PROF.]]=$B81,IF(DATOS_[[Check Periodo Ref.]:[Check Periodo Ref.]]="Dentro",IF(DATOS_[[Check Equiparado]:[Check Equiparado]]="Sí",IF(DATOS!BB$5="Sí",(1/DATOS_[[% anualiz]:[% anualiz]]),1)*IF(DATOS!BB$4="Sí",1/DATOS_[[% normaliz]:[% normaliz]],1)*(DATOS_[Conc.Sal.24])))))))),
0)</f>
        <v>0</v>
      </c>
      <c r="AH83" s="119">
        <f t="array" ref="AH83">IFERROR(
(MEDIAN((IF(DATOS_[[Sexo]:[Sexo]]=$B83,IF(DATOS_[[AGRUP. CLAS. PROF.]:[AGRUP. CLAS. PROF.]]=$B81,IF(DATOS_[[Check Periodo Ref.]:[Check Periodo Ref.]]="Dentro",IF(DATOS_[[Check Equiparado]:[Check Equiparado]]="Sí",IF(DATOS!BC$5="Sí",(1/DATOS_[[% anualiz]:[% anualiz]]),1)*IF(DATOS!BC$4="Sí",1/DATOS_[[% normaliz]:[% normaliz]],1)*(DATOS_[Conc.Sal.25])))))))),
0)</f>
        <v>0</v>
      </c>
      <c r="AI83" s="119">
        <f t="array" ref="AI83">IFERROR(
(MEDIAN((IF(DATOS_[[Sexo]:[Sexo]]=$B83,IF(DATOS_[[AGRUP. CLAS. PROF.]:[AGRUP. CLAS. PROF.]]=$B81,IF(DATOS_[[Check Periodo Ref.]:[Check Periodo Ref.]]="Dentro",IF(DATOS_[[Check Equiparado]:[Check Equiparado]]="Sí",IF(DATOS!BD$5="Sí",(1/DATOS_[[% anualiz]:[% anualiz]]),1)*IF(DATOS!BD$4="Sí",1/DATOS_[[% normaliz]:[% normaliz]],1)*(DATOS_[Conc.Sal.26])))))))),
0)</f>
        <v>0</v>
      </c>
      <c r="AJ83" s="119">
        <f t="array" ref="AJ83">IFERROR(
(MEDIAN((IF(DATOS_[[Sexo]:[Sexo]]=$B83,IF(DATOS_[[AGRUP. CLAS. PROF.]:[AGRUP. CLAS. PROF.]]=$B81,IF(DATOS_[[Check Periodo Ref.]:[Check Periodo Ref.]]="Dentro",IF(DATOS_[[Check Equiparado]:[Check Equiparado]]="Sí",IF(DATOS!BE$5="Sí",(1/DATOS_[[% anualiz]:[% anualiz]]),1)*IF(DATOS!BE$4="Sí",1/DATOS_[[% normaliz]:[% normaliz]],1)*(DATOS_[Conc.Sal.27])))))))),
0)</f>
        <v>0</v>
      </c>
      <c r="AK83" s="119">
        <f t="array" ref="AK83">IFERROR(
(MEDIAN((IF(DATOS_[[Sexo]:[Sexo]]=$B83,IF(DATOS_[[AGRUP. CLAS. PROF.]:[AGRUP. CLAS. PROF.]]=$B81,IF(DATOS_[[Check Periodo Ref.]:[Check Periodo Ref.]]="Dentro",IF(DATOS_[[Check Equiparado]:[Check Equiparado]]="Sí",IF(DATOS!BF$5="Sí",(1/DATOS_[[% anualiz]:[% anualiz]]),1)*IF(DATOS!BF$4="Sí",1/DATOS_[[% normaliz]:[% normaliz]],1)*(DATOS_[Conc.Sal.28])))))))),
0)</f>
        <v>0</v>
      </c>
      <c r="AL83" s="119">
        <f t="array" ref="AL83">IFERROR(
(MEDIAN((IF(DATOS_[[Sexo]:[Sexo]]=$B83,IF(DATOS_[[AGRUP. CLAS. PROF.]:[AGRUP. CLAS. PROF.]]=$B81,IF(DATOS_[[Check Periodo Ref.]:[Check Periodo Ref.]]="Dentro",IF(DATOS_[[Check Equiparado]:[Check Equiparado]]="Sí",IF(DATOS!BG$5="Sí",(1/DATOS_[[% anualiz]:[% anualiz]]),1)*IF(DATOS!BG$4="Sí",1/DATOS_[[% normaliz]:[% normaliz]],1)*(DATOS_[Conc.Sal.29])))))))),
0)</f>
        <v>0</v>
      </c>
      <c r="AM83" s="119">
        <f t="array" ref="AM83">IFERROR(
(MEDIAN((IF(DATOS_[[Sexo]:[Sexo]]=$B83,IF(DATOS_[[AGRUP. CLAS. PROF.]:[AGRUP. CLAS. PROF.]]=$B81,IF(DATOS_[[Check Periodo Ref.]:[Check Periodo Ref.]]="Dentro",IF(DATOS_[[Check Equiparado]:[Check Equiparado]]="Sí",IF(DATOS!BH$5="Sí",(1/DATOS_[[% anualiz]:[% anualiz]]),1)*IF(DATOS!BH$4="Sí",1/DATOS_[[% normaliz]:[% normaliz]],1)*(DATOS_[Conc.Sal.30])))))))),
0)</f>
        <v>0</v>
      </c>
      <c r="AN83" s="120">
        <f t="array" ref="AN83">IFERROR(
MEDIAN(IF(DATOS_[Sexo]=$B83,IF(DATOS_[[AGRUP. CLAS. PROF.]:[AGRUP. CLAS. PROF.]]=$B81,IF(DATOS_[Check Equiparado]="Sí",IF(DATOS_[Check Periodo Ref.]="Dentro",DATOS_[Tot COMPL.SAL Eq],FALSE))))),
0)</f>
        <v>0</v>
      </c>
      <c r="AO83" s="121">
        <f t="array" ref="AO83">IFERROR(
MEDIAN(IF(DATOS_[Sexo]=$B83,IF(DATOS_[[AGRUP. CLAS. PROF.]:[AGRUP. CLAS. PROF.]]=$B81,IF(DATOS_[Check Equiparado]="Sí",IF(DATOS_[Check Periodo Ref.]="Dentro",DATOS_[TOTAL SALARIO Eq],FALSE))))),
0)</f>
        <v>0</v>
      </c>
      <c r="AP83" s="122">
        <f t="array" ref="AP83">IFERROR(
(MEDIAN((IF(DATOS_[[Sexo]:[Sexo]]=$B83,IF(DATOS_[[AGRUP. CLAS. PROF.]:[AGRUP. CLAS. PROF.]]=$B81,IF(DATOS_[[Check Periodo Ref.]:[Check Periodo Ref.]]="Dentro",IF(DATOS_[[Check Equiparado]:[Check Equiparado]]="Sí",IF(DATOS!BI$5="Sí",(1/DATOS_[[% anualiz]:[% anualiz]]),1)*IF(DATOS!BI$4="Sí",1/DATOS_[[% normaliz]:[% normaliz]],1)*(DATOS_[C.Extra.01])))))))),
0)</f>
        <v>0</v>
      </c>
      <c r="AQ83" s="122">
        <f t="array" ref="AQ83">IFERROR(
(MEDIAN((IF(DATOS_[[Sexo]:[Sexo]]=$B83,IF(DATOS_[[AGRUP. CLAS. PROF.]:[AGRUP. CLAS. PROF.]]=$B81,IF(DATOS_[[Check Periodo Ref.]:[Check Periodo Ref.]]="Dentro",IF(DATOS_[[Check Equiparado]:[Check Equiparado]]="Sí",IF(DATOS!BJ$5="Sí",(1/DATOS_[[% anualiz]:[% anualiz]]),1)*IF(DATOS!BJ$4="Sí",1/DATOS_[[% normaliz]:[% normaliz]],1)*(DATOS_[C.Extra.02])))))))),
0)</f>
        <v>0</v>
      </c>
      <c r="AR83" s="122">
        <f t="array" ref="AR83">IFERROR(
(MEDIAN((IF(DATOS_[[Sexo]:[Sexo]]=$B83,IF(DATOS_[[AGRUP. CLAS. PROF.]:[AGRUP. CLAS. PROF.]]=$B81,IF(DATOS_[[Check Periodo Ref.]:[Check Periodo Ref.]]="Dentro",IF(DATOS_[[Check Equiparado]:[Check Equiparado]]="Sí",IF(DATOS!BK$5="Sí",(1/DATOS_[[% anualiz]:[% anualiz]]),1)*IF(DATOS!BK$4="Sí",1/DATOS_[[% normaliz]:[% normaliz]],1)*(DATOS_[C.Extra.03])))))))),
0)</f>
        <v>0</v>
      </c>
      <c r="AS83" s="122">
        <f t="array" ref="AS83">IFERROR(
(MEDIAN((IF(DATOS_[[Sexo]:[Sexo]]=$B83,IF(DATOS_[[AGRUP. CLAS. PROF.]:[AGRUP. CLAS. PROF.]]=$B81,IF(DATOS_[[Check Periodo Ref.]:[Check Periodo Ref.]]="Dentro",IF(DATOS_[[Check Equiparado]:[Check Equiparado]]="Sí",IF(DATOS!BL$5="Sí",(1/DATOS_[[% anualiz]:[% anualiz]]),1)*IF(DATOS!BL$4="Sí",1/DATOS_[[% normaliz]:[% normaliz]],1)*(DATOS_[C.Extra.04])))))))),
0)</f>
        <v>0</v>
      </c>
      <c r="AT83" s="122">
        <f t="array" ref="AT83">IFERROR(
(MEDIAN((IF(DATOS_[[Sexo]:[Sexo]]=$B83,IF(DATOS_[[AGRUP. CLAS. PROF.]:[AGRUP. CLAS. PROF.]]=$B81,IF(DATOS_[[Check Periodo Ref.]:[Check Periodo Ref.]]="Dentro",IF(DATOS_[[Check Equiparado]:[Check Equiparado]]="Sí",IF(DATOS!BM$5="Sí",(1/DATOS_[[% anualiz]:[% anualiz]]),1)*IF(DATOS!BM$4="Sí",1/DATOS_[[% normaliz]:[% normaliz]],1)*(DATOS_[C.Extra.05])))))))),
0)</f>
        <v>0</v>
      </c>
      <c r="AU83" s="123">
        <f t="array" ref="AU83">IFERROR(
MEDIAN(IF(DATOS_[Sexo]=$B83,IF(DATOS_[[AGRUP. CLAS. PROF.]:[AGRUP. CLAS. PROF.]]=$B81,IF(DATOS_[Check Equiparado]="Sí",IF(DATOS_[Check Periodo Ref.]="Dentro",DATOS_[Tot Extrasalarial Eq],FALSE))))),
0)</f>
        <v>0</v>
      </c>
      <c r="AV83" s="124">
        <f t="array" ref="AV83">IFERROR(
MEDIAN(IF(DATOS_[Sexo]=$B83,IF(DATOS_[[AGRUP. CLAS. PROF.]:[AGRUP. CLAS. PROF.]]=$B81,IF(DATOS_[Check Equiparado]="Sí",IF(DATOS_[Check Periodo Ref.]="Dentro",DATOS_[TOTAL Retrib Eq],FALSE))))),
0)</f>
        <v>0</v>
      </c>
    </row>
    <row r="84" spans="1:48" ht="17.25" thickBot="1" x14ac:dyDescent="0.35">
      <c r="A84" s="48" t="str">
        <f t="shared" ref="A84" si="95">+A85</f>
        <v>[ocultar]</v>
      </c>
      <c r="B84" s="98" t="s">
        <v>240</v>
      </c>
      <c r="C84" s="117"/>
      <c r="D84" s="47"/>
      <c r="E84" s="47"/>
      <c r="F84" s="47"/>
      <c r="G84" s="47"/>
      <c r="H84" s="47"/>
      <c r="I84" s="127" t="str">
        <f t="shared" ref="I84:AV84" si="96">IFERROR((I85-I86)/I85,"")</f>
        <v/>
      </c>
      <c r="J84" s="131" t="str">
        <f t="shared" si="96"/>
        <v/>
      </c>
      <c r="K84" s="131" t="str">
        <f t="shared" si="96"/>
        <v/>
      </c>
      <c r="L84" s="131" t="str">
        <f t="shared" si="96"/>
        <v/>
      </c>
      <c r="M84" s="131" t="str">
        <f t="shared" si="96"/>
        <v/>
      </c>
      <c r="N84" s="131" t="str">
        <f t="shared" si="96"/>
        <v/>
      </c>
      <c r="O84" s="131" t="str">
        <f t="shared" si="96"/>
        <v/>
      </c>
      <c r="P84" s="131" t="str">
        <f t="shared" si="96"/>
        <v/>
      </c>
      <c r="Q84" s="131" t="str">
        <f t="shared" si="96"/>
        <v/>
      </c>
      <c r="R84" s="131" t="str">
        <f t="shared" si="96"/>
        <v/>
      </c>
      <c r="S84" s="131" t="str">
        <f t="shared" si="96"/>
        <v/>
      </c>
      <c r="T84" s="131" t="str">
        <f t="shared" si="96"/>
        <v/>
      </c>
      <c r="U84" s="131" t="str">
        <f t="shared" si="96"/>
        <v/>
      </c>
      <c r="V84" s="131" t="str">
        <f t="shared" si="96"/>
        <v/>
      </c>
      <c r="W84" s="131" t="str">
        <f t="shared" si="96"/>
        <v/>
      </c>
      <c r="X84" s="131" t="str">
        <f t="shared" si="96"/>
        <v/>
      </c>
      <c r="Y84" s="131" t="str">
        <f t="shared" si="96"/>
        <v/>
      </c>
      <c r="Z84" s="130" t="str">
        <f t="shared" si="96"/>
        <v/>
      </c>
      <c r="AA84" s="130" t="str">
        <f t="shared" si="96"/>
        <v/>
      </c>
      <c r="AB84" s="130" t="str">
        <f t="shared" si="96"/>
        <v/>
      </c>
      <c r="AC84" s="130" t="str">
        <f t="shared" si="96"/>
        <v/>
      </c>
      <c r="AD84" s="130" t="str">
        <f t="shared" si="96"/>
        <v/>
      </c>
      <c r="AE84" s="130" t="str">
        <f t="shared" si="96"/>
        <v/>
      </c>
      <c r="AF84" s="130" t="str">
        <f t="shared" si="96"/>
        <v/>
      </c>
      <c r="AG84" s="130" t="str">
        <f t="shared" si="96"/>
        <v/>
      </c>
      <c r="AH84" s="130" t="str">
        <f t="shared" si="96"/>
        <v/>
      </c>
      <c r="AI84" s="130" t="str">
        <f t="shared" si="96"/>
        <v/>
      </c>
      <c r="AJ84" s="130" t="str">
        <f t="shared" si="96"/>
        <v/>
      </c>
      <c r="AK84" s="130" t="str">
        <f t="shared" si="96"/>
        <v/>
      </c>
      <c r="AL84" s="130" t="str">
        <f t="shared" si="96"/>
        <v/>
      </c>
      <c r="AM84" s="130" t="str">
        <f t="shared" si="96"/>
        <v/>
      </c>
      <c r="AN84" s="132" t="str">
        <f t="shared" si="96"/>
        <v/>
      </c>
      <c r="AO84" s="136" t="str">
        <f t="shared" si="96"/>
        <v/>
      </c>
      <c r="AP84" s="133" t="str">
        <f t="shared" si="96"/>
        <v/>
      </c>
      <c r="AQ84" s="133" t="str">
        <f t="shared" si="96"/>
        <v/>
      </c>
      <c r="AR84" s="133" t="str">
        <f t="shared" si="96"/>
        <v/>
      </c>
      <c r="AS84" s="133" t="str">
        <f t="shared" si="96"/>
        <v/>
      </c>
      <c r="AT84" s="133" t="str">
        <f t="shared" si="96"/>
        <v/>
      </c>
      <c r="AU84" s="134" t="str">
        <f t="shared" si="96"/>
        <v/>
      </c>
      <c r="AV84" s="135" t="str">
        <f t="shared" si="96"/>
        <v/>
      </c>
    </row>
    <row r="85" spans="1:48" x14ac:dyDescent="0.3">
      <c r="A85" s="48" t="str">
        <f t="shared" ref="A85" si="97">+IF(C85+C86=0,"[ocultar]","")</f>
        <v>[ocultar]</v>
      </c>
      <c r="B85" s="94" t="s">
        <v>162</v>
      </c>
      <c r="C85" s="40">
        <f t="array" ref="C85">SUM(IF($B85=DATOS_[Sexo],
IF($B84=DATOS_[AGRUP. CLAS. PROF.],
IF("Dentro"=DATOS_[Check Periodo Ref.],
1/(COUNTIFS(DATOS_[Sexo],$B85,DATOS_[AGRUP. CLAS. PROF.],$B84,DATOS_[Check Periodo Ref.],"Dentro",DATOS_[id],DATOS_[id]))))))</f>
        <v>0</v>
      </c>
      <c r="D85" s="41">
        <f>COUNTIFS(DATOS_[AGRUP. CLAS. PROF.],$B84,DATOS_[Sexo],$B85,DATOS_[Check Periodo Ref.],"Dentro")</f>
        <v>0</v>
      </c>
      <c r="E85" s="41">
        <f>COUNTIFS(DATOS_[AGRUP. CLAS. PROF.],$B84,DATOS_[Sexo],$B85,DATOS_[Check Periodo Ref.],"Dentro",DATOS_[Check Nº SC Norm],"Sí")</f>
        <v>0</v>
      </c>
      <c r="F85" s="41">
        <f>COUNTIFS(DATOS_[AGRUP. CLAS. PROF.],$B84,DATOS_[Sexo],$B85,DATOS_[Check Periodo Ref.],"Dentro",DATOS_[Check Nº SC Anualiz],"Sí")</f>
        <v>0</v>
      </c>
      <c r="G85" s="41">
        <f>COUNTIFS(DATOS_[AGRUP. CLAS. PROF.],$B84,DATOS_[Sexo],$B85,DATOS_[Check Periodo Ref.],"Dentro",DATOS_[Check Nº SC Norm y Anualiz],"Sí")</f>
        <v>0</v>
      </c>
      <c r="H85" s="41">
        <f>COUNTIFS(DATOS_[AGRUP. CLAS. PROF.],$B84,DATOS_[Sexo],$B85,DATOS_[Check Periodo Ref.],"Dentro",DATOS_[Check Equiparación],"Sí")</f>
        <v>0</v>
      </c>
      <c r="I85" s="118">
        <f t="array" ref="I85">IFERROR(
MEDIAN(IF(DATOS_[Sexo]=$B85,IF(DATOS_[[AGRUP. CLAS. PROF.]:[AGRUP. CLAS. PROF.]]=$B84,IF(DATOS_[Check Equiparado]="Sí",IF(DATOS_[Check Periodo Ref.]="Dentro",DATOS_[SALARIO BASE Eq],FALSE))))),
0)</f>
        <v>0</v>
      </c>
      <c r="J85" s="119">
        <f t="array" ref="J85">IFERROR(
(MEDIAN((IF(DATOS_[[Sexo]:[Sexo]]=$B85,IF(DATOS_[[AGRUP. CLAS. PROF.]:[AGRUP. CLAS. PROF.]]=$B84,IF(DATOS_[[Check Periodo Ref.]:[Check Periodo Ref.]]="Dentro",IF(DATOS_[[Check Equiparado]:[Check Equiparado]]="Sí",IF(DATOS!AE$5="Sí",(1/DATOS_[[% anualiz]:[% anualiz]]),1)*IF(DATOS!AE$4="Sí",1/DATOS_[[% normaliz]:[% normaliz]],1)*(DATOS_[Conc.Sal.01])))))))),
0)</f>
        <v>0</v>
      </c>
      <c r="K85" s="119">
        <f t="array" ref="K85">IFERROR(
(MEDIAN((IF(DATOS_[[Sexo]:[Sexo]]=$B85,IF(DATOS_[[AGRUP. CLAS. PROF.]:[AGRUP. CLAS. PROF.]]=$B84,IF(DATOS_[[Check Periodo Ref.]:[Check Periodo Ref.]]="Dentro",IF(DATOS_[[Check Equiparado]:[Check Equiparado]]="Sí",IF(DATOS!AF$5="Sí",(1/DATOS_[[% anualiz]:[% anualiz]]),1)*IF(DATOS!AF$4="Sí",1/DATOS_[[% normaliz]:[% normaliz]],1)*(DATOS_[Conc.Sal.02])))))))),
0)</f>
        <v>0</v>
      </c>
      <c r="L85" s="119">
        <f t="array" ref="L85">IFERROR(
(MEDIAN((IF(DATOS_[[Sexo]:[Sexo]]=$B85,IF(DATOS_[[AGRUP. CLAS. PROF.]:[AGRUP. CLAS. PROF.]]=$B84,IF(DATOS_[[Check Periodo Ref.]:[Check Periodo Ref.]]="Dentro",IF(DATOS_[[Check Equiparado]:[Check Equiparado]]="Sí",IF(DATOS!AG$5="Sí",(1/DATOS_[[% anualiz]:[% anualiz]]),1)*IF(DATOS!AG$4="Sí",1/DATOS_[[% normaliz]:[% normaliz]],1)*(DATOS_[Conc.Sal.03])))))))),
0)</f>
        <v>0</v>
      </c>
      <c r="M85" s="119">
        <f t="array" ref="M85">IFERROR(
(MEDIAN((IF(DATOS_[[Sexo]:[Sexo]]=$B85,IF(DATOS_[[AGRUP. CLAS. PROF.]:[AGRUP. CLAS. PROF.]]=$B84,IF(DATOS_[[Check Periodo Ref.]:[Check Periodo Ref.]]="Dentro",IF(DATOS_[[Check Equiparado]:[Check Equiparado]]="Sí",IF(DATOS!AH$5="Sí",(1/DATOS_[[% anualiz]:[% anualiz]]),1)*IF(DATOS!AH$4="Sí",1/DATOS_[[% normaliz]:[% normaliz]],1)*(DATOS_[Conc.Sal.04])))))))),
0)</f>
        <v>0</v>
      </c>
      <c r="N85" s="119">
        <f t="array" ref="N85">IFERROR(
(MEDIAN((IF(DATOS_[[Sexo]:[Sexo]]=$B85,IF(DATOS_[[AGRUP. CLAS. PROF.]:[AGRUP. CLAS. PROF.]]=$B84,IF(DATOS_[[Check Periodo Ref.]:[Check Periodo Ref.]]="Dentro",IF(DATOS_[[Check Equiparado]:[Check Equiparado]]="Sí",IF(DATOS!AI$5="Sí",(1/DATOS_[[% anualiz]:[% anualiz]]),1)*IF(DATOS!AI$4="Sí",1/DATOS_[[% normaliz]:[% normaliz]],1)*(DATOS_[Conc.Sal.05])))))))),
0)</f>
        <v>0</v>
      </c>
      <c r="O85" s="119">
        <f t="array" ref="O85">IFERROR(
(MEDIAN((IF(DATOS_[[Sexo]:[Sexo]]=$B85,IF(DATOS_[[AGRUP. CLAS. PROF.]:[AGRUP. CLAS. PROF.]]=$B84,IF(DATOS_[[Check Periodo Ref.]:[Check Periodo Ref.]]="Dentro",IF(DATOS_[[Check Equiparado]:[Check Equiparado]]="Sí",IF(DATOS!AJ$5="Sí",(1/DATOS_[[% anualiz]:[% anualiz]]),1)*IF(DATOS!AJ$4="Sí",1/DATOS_[[% normaliz]:[% normaliz]],1)*(DATOS_[Conc.Sal.06])))))))),
0)</f>
        <v>0</v>
      </c>
      <c r="P85" s="119">
        <f t="array" ref="P85">IFERROR(
(MEDIAN((IF(DATOS_[[Sexo]:[Sexo]]=$B85,IF(DATOS_[[AGRUP. CLAS. PROF.]:[AGRUP. CLAS. PROF.]]=$B84,IF(DATOS_[[Check Periodo Ref.]:[Check Periodo Ref.]]="Dentro",IF(DATOS_[[Check Equiparado]:[Check Equiparado]]="Sí",IF(DATOS!AK$5="Sí",(1/DATOS_[[% anualiz]:[% anualiz]]),1)*IF(DATOS!AK$4="Sí",1/DATOS_[[% normaliz]:[% normaliz]],1)*(DATOS_[Conc.Sal.07])))))))),
0)</f>
        <v>0</v>
      </c>
      <c r="Q85" s="119">
        <f t="array" ref="Q85">IFERROR(
(MEDIAN((IF(DATOS_[[Sexo]:[Sexo]]=$B85,IF(DATOS_[[AGRUP. CLAS. PROF.]:[AGRUP. CLAS. PROF.]]=$B84,IF(DATOS_[[Check Periodo Ref.]:[Check Periodo Ref.]]="Dentro",IF(DATOS_[[Check Equiparado]:[Check Equiparado]]="Sí",IF(DATOS!AL$5="Sí",(1/DATOS_[[% anualiz]:[% anualiz]]),1)*IF(DATOS!AL$4="Sí",1/DATOS_[[% normaliz]:[% normaliz]],1)*(DATOS_[Conc.Sal.08])))))))),
0)</f>
        <v>0</v>
      </c>
      <c r="R85" s="119">
        <f t="array" ref="R85">IFERROR(
(MEDIAN((IF(DATOS_[[Sexo]:[Sexo]]=$B85,IF(DATOS_[[AGRUP. CLAS. PROF.]:[AGRUP. CLAS. PROF.]]=$B84,IF(DATOS_[[Check Periodo Ref.]:[Check Periodo Ref.]]="Dentro",IF(DATOS_[[Check Equiparado]:[Check Equiparado]]="Sí",IF(DATOS!AM$5="Sí",(1/DATOS_[[% anualiz]:[% anualiz]]),1)*IF(DATOS!AM$4="Sí",1/DATOS_[[% normaliz]:[% normaliz]],1)*(DATOS_[Conc.Sal.09])))))))),
0)</f>
        <v>0</v>
      </c>
      <c r="S85" s="119">
        <f t="array" ref="S85">IFERROR(
(MEDIAN((IF(DATOS_[[Sexo]:[Sexo]]=$B85,IF(DATOS_[[AGRUP. CLAS. PROF.]:[AGRUP. CLAS. PROF.]]=$B84,IF(DATOS_[[Check Periodo Ref.]:[Check Periodo Ref.]]="Dentro",IF(DATOS_[[Check Equiparado]:[Check Equiparado]]="Sí",IF(DATOS!AN$5="Sí",(1/DATOS_[[% anualiz]:[% anualiz]]),1)*IF(DATOS!AN$4="Sí",1/DATOS_[[% normaliz]:[% normaliz]],1)*(DATOS_[Conc.Sal.10])))))))),
0)</f>
        <v>0</v>
      </c>
      <c r="T85" s="119">
        <f t="array" ref="T85">IFERROR(
(MEDIAN((IF(DATOS_[[Sexo]:[Sexo]]=$B85,IF(DATOS_[[AGRUP. CLAS. PROF.]:[AGRUP. CLAS. PROF.]]=$B84,IF(DATOS_[[Check Periodo Ref.]:[Check Periodo Ref.]]="Dentro",IF(DATOS_[[Check Equiparado]:[Check Equiparado]]="Sí",IF(DATOS!AO$5="Sí",(1/DATOS_[[% anualiz]:[% anualiz]]),1)*IF(DATOS!AO$4="Sí",1/DATOS_[[% normaliz]:[% normaliz]],1)*(DATOS_[Conc.Sal.11])))))))),
0)</f>
        <v>0</v>
      </c>
      <c r="U85" s="119">
        <f t="array" ref="U85">IFERROR(
(MEDIAN((IF(DATOS_[[Sexo]:[Sexo]]=$B85,IF(DATOS_[[AGRUP. CLAS. PROF.]:[AGRUP. CLAS. PROF.]]=$B84,IF(DATOS_[[Check Periodo Ref.]:[Check Periodo Ref.]]="Dentro",IF(DATOS_[[Check Equiparado]:[Check Equiparado]]="Sí",IF(DATOS!AP$5="Sí",(1/DATOS_[[% anualiz]:[% anualiz]]),1)*IF(DATOS!AP$4="Sí",1/DATOS_[[% normaliz]:[% normaliz]],1)*(DATOS_[Conc.Sal.12])))))))),
0)</f>
        <v>0</v>
      </c>
      <c r="V85" s="119">
        <f t="array" ref="V85">IFERROR(
(MEDIAN((IF(DATOS_[[Sexo]:[Sexo]]=$B85,IF(DATOS_[[AGRUP. CLAS. PROF.]:[AGRUP. CLAS. PROF.]]=$B84,IF(DATOS_[[Check Periodo Ref.]:[Check Periodo Ref.]]="Dentro",IF(DATOS_[[Check Equiparado]:[Check Equiparado]]="Sí",IF(DATOS!AQ$5="Sí",(1/DATOS_[[% anualiz]:[% anualiz]]),1)*IF(DATOS!AQ$4="Sí",1/DATOS_[[% normaliz]:[% normaliz]],1)*(DATOS_[Conc.Sal.13])))))))),
0)</f>
        <v>0</v>
      </c>
      <c r="W85" s="119">
        <f t="array" ref="W85">IFERROR(
(MEDIAN((IF(DATOS_[[Sexo]:[Sexo]]=$B85,IF(DATOS_[[AGRUP. CLAS. PROF.]:[AGRUP. CLAS. PROF.]]=$B84,IF(DATOS_[[Check Periodo Ref.]:[Check Periodo Ref.]]="Dentro",IF(DATOS_[[Check Equiparado]:[Check Equiparado]]="Sí",IF(DATOS!AR$5="Sí",(1/DATOS_[[% anualiz]:[% anualiz]]),1)*IF(DATOS!AR$4="Sí",1/DATOS_[[% normaliz]:[% normaliz]],1)*(DATOS_[Conc.Sal.14])))))))),
0)</f>
        <v>0</v>
      </c>
      <c r="X85" s="119">
        <f t="array" ref="X85">IFERROR(
(MEDIAN((IF(DATOS_[[Sexo]:[Sexo]]=$B85,IF(DATOS_[[AGRUP. CLAS. PROF.]:[AGRUP. CLAS. PROF.]]=$B84,IF(DATOS_[[Check Periodo Ref.]:[Check Periodo Ref.]]="Dentro",IF(DATOS_[[Check Equiparado]:[Check Equiparado]]="Sí",IF(DATOS!AS$5="Sí",(1/DATOS_[[% anualiz]:[% anualiz]]),1)*IF(DATOS!AS$4="Sí",1/DATOS_[[% normaliz]:[% normaliz]],1)*(DATOS_[Conc.Sal.15])))))))),
0)</f>
        <v>0</v>
      </c>
      <c r="Y85" s="119">
        <f t="array" ref="Y85">IFERROR(
(MEDIAN((IF(DATOS_[[Sexo]:[Sexo]]=$B85,IF(DATOS_[[AGRUP. CLAS. PROF.]:[AGRUP. CLAS. PROF.]]=$B84,IF(DATOS_[[Check Periodo Ref.]:[Check Periodo Ref.]]="Dentro",IF(DATOS_[[Check Equiparado]:[Check Equiparado]]="Sí",IF(DATOS!AT$5="Sí",(1/DATOS_[[% anualiz]:[% anualiz]]),1)*IF(DATOS!AT$4="Sí",1/DATOS_[[% normaliz]:[% normaliz]],1)*(DATOS_[Conc.Sal.16])))))))),
0)</f>
        <v>0</v>
      </c>
      <c r="Z85" s="119">
        <f t="array" ref="Z85">IFERROR(
(MEDIAN((IF(DATOS_[[Sexo]:[Sexo]]=$B85,IF(DATOS_[[AGRUP. CLAS. PROF.]:[AGRUP. CLAS. PROF.]]=$B84,IF(DATOS_[[Check Periodo Ref.]:[Check Periodo Ref.]]="Dentro",IF(DATOS_[[Check Equiparado]:[Check Equiparado]]="Sí",IF(DATOS!AU$5="Sí",(1/DATOS_[[% anualiz]:[% anualiz]]),1)*IF(DATOS!AU$4="Sí",1/DATOS_[[% normaliz]:[% normaliz]],1)*(DATOS_[Conc.Sal.17])))))))),
0)</f>
        <v>0</v>
      </c>
      <c r="AA85" s="119">
        <f t="array" ref="AA85">IFERROR(
(MEDIAN((IF(DATOS_[[Sexo]:[Sexo]]=$B85,IF(DATOS_[[AGRUP. CLAS. PROF.]:[AGRUP. CLAS. PROF.]]=$B84,IF(DATOS_[[Check Periodo Ref.]:[Check Periodo Ref.]]="Dentro",IF(DATOS_[[Check Equiparado]:[Check Equiparado]]="Sí",IF(DATOS!AV$5="Sí",(1/DATOS_[[% anualiz]:[% anualiz]]),1)*IF(DATOS!AV$4="Sí",1/DATOS_[[% normaliz]:[% normaliz]],1)*(DATOS_[Conc.Sal.18])))))))),
0)</f>
        <v>0</v>
      </c>
      <c r="AB85" s="119">
        <f t="array" ref="AB85">IFERROR(
(MEDIAN((IF(DATOS_[[Sexo]:[Sexo]]=$B85,IF(DATOS_[[AGRUP. CLAS. PROF.]:[AGRUP. CLAS. PROF.]]=$B84,IF(DATOS_[[Check Periodo Ref.]:[Check Periodo Ref.]]="Dentro",IF(DATOS_[[Check Equiparado]:[Check Equiparado]]="Sí",IF(DATOS!AW$5="Sí",(1/DATOS_[[% anualiz]:[% anualiz]]),1)*IF(DATOS!AW$4="Sí",1/DATOS_[[% normaliz]:[% normaliz]],1)*(DATOS_[Conc.Sal.19])))))))),
0)</f>
        <v>0</v>
      </c>
      <c r="AC85" s="119">
        <f t="array" ref="AC85">IFERROR(
(MEDIAN((IF(DATOS_[[Sexo]:[Sexo]]=$B85,IF(DATOS_[[AGRUP. CLAS. PROF.]:[AGRUP. CLAS. PROF.]]=$B84,IF(DATOS_[[Check Periodo Ref.]:[Check Periodo Ref.]]="Dentro",IF(DATOS_[[Check Equiparado]:[Check Equiparado]]="Sí",IF(DATOS!AX$5="Sí",(1/DATOS_[[% anualiz]:[% anualiz]]),1)*IF(DATOS!AX$4="Sí",1/DATOS_[[% normaliz]:[% normaliz]],1)*(DATOS_[Conc.Sal.20])))))))),
0)</f>
        <v>0</v>
      </c>
      <c r="AD85" s="119">
        <f t="array" ref="AD85">IFERROR(
(MEDIAN((IF(DATOS_[[Sexo]:[Sexo]]=$B85,IF(DATOS_[[AGRUP. CLAS. PROF.]:[AGRUP. CLAS. PROF.]]=$B84,IF(DATOS_[[Check Periodo Ref.]:[Check Periodo Ref.]]="Dentro",IF(DATOS_[[Check Equiparado]:[Check Equiparado]]="Sí",IF(DATOS!AY$5="Sí",(1/DATOS_[[% anualiz]:[% anualiz]]),1)*IF(DATOS!AY$4="Sí",1/DATOS_[[% normaliz]:[% normaliz]],1)*(DATOS_[Conc.Sal.21])))))))),
0)</f>
        <v>0</v>
      </c>
      <c r="AE85" s="119">
        <f t="array" ref="AE85">IFERROR(
(MEDIAN((IF(DATOS_[[Sexo]:[Sexo]]=$B85,IF(DATOS_[[AGRUP. CLAS. PROF.]:[AGRUP. CLAS. PROF.]]=$B84,IF(DATOS_[[Check Periodo Ref.]:[Check Periodo Ref.]]="Dentro",IF(DATOS_[[Check Equiparado]:[Check Equiparado]]="Sí",IF(DATOS!AZ$5="Sí",(1/DATOS_[[% anualiz]:[% anualiz]]),1)*IF(DATOS!AZ$4="Sí",1/DATOS_[[% normaliz]:[% normaliz]],1)*(DATOS_[Conc.Sal.22])))))))),
0)</f>
        <v>0</v>
      </c>
      <c r="AF85" s="119">
        <f t="array" ref="AF85">IFERROR(
(MEDIAN((IF(DATOS_[[Sexo]:[Sexo]]=$B85,IF(DATOS_[[AGRUP. CLAS. PROF.]:[AGRUP. CLAS. PROF.]]=$B84,IF(DATOS_[[Check Periodo Ref.]:[Check Periodo Ref.]]="Dentro",IF(DATOS_[[Check Equiparado]:[Check Equiparado]]="Sí",IF(DATOS!BA$5="Sí",(1/DATOS_[[% anualiz]:[% anualiz]]),1)*IF(DATOS!BA$4="Sí",1/DATOS_[[% normaliz]:[% normaliz]],1)*(DATOS_[Conc.Sal.23])))))))),
0)</f>
        <v>0</v>
      </c>
      <c r="AG85" s="119">
        <f t="array" ref="AG85">IFERROR(
(MEDIAN((IF(DATOS_[[Sexo]:[Sexo]]=$B85,IF(DATOS_[[AGRUP. CLAS. PROF.]:[AGRUP. CLAS. PROF.]]=$B84,IF(DATOS_[[Check Periodo Ref.]:[Check Periodo Ref.]]="Dentro",IF(DATOS_[[Check Equiparado]:[Check Equiparado]]="Sí",IF(DATOS!BB$5="Sí",(1/DATOS_[[% anualiz]:[% anualiz]]),1)*IF(DATOS!BB$4="Sí",1/DATOS_[[% normaliz]:[% normaliz]],1)*(DATOS_[Conc.Sal.24])))))))),
0)</f>
        <v>0</v>
      </c>
      <c r="AH85" s="119">
        <f t="array" ref="AH85">IFERROR(
(MEDIAN((IF(DATOS_[[Sexo]:[Sexo]]=$B85,IF(DATOS_[[AGRUP. CLAS. PROF.]:[AGRUP. CLAS. PROF.]]=$B84,IF(DATOS_[[Check Periodo Ref.]:[Check Periodo Ref.]]="Dentro",IF(DATOS_[[Check Equiparado]:[Check Equiparado]]="Sí",IF(DATOS!BC$5="Sí",(1/DATOS_[[% anualiz]:[% anualiz]]),1)*IF(DATOS!BC$4="Sí",1/DATOS_[[% normaliz]:[% normaliz]],1)*(DATOS_[Conc.Sal.25])))))))),
0)</f>
        <v>0</v>
      </c>
      <c r="AI85" s="119">
        <f t="array" ref="AI85">IFERROR(
(MEDIAN((IF(DATOS_[[Sexo]:[Sexo]]=$B85,IF(DATOS_[[AGRUP. CLAS. PROF.]:[AGRUP. CLAS. PROF.]]=$B84,IF(DATOS_[[Check Periodo Ref.]:[Check Periodo Ref.]]="Dentro",IF(DATOS_[[Check Equiparado]:[Check Equiparado]]="Sí",IF(DATOS!BD$5="Sí",(1/DATOS_[[% anualiz]:[% anualiz]]),1)*IF(DATOS!BD$4="Sí",1/DATOS_[[% normaliz]:[% normaliz]],1)*(DATOS_[Conc.Sal.26])))))))),
0)</f>
        <v>0</v>
      </c>
      <c r="AJ85" s="119">
        <f t="array" ref="AJ85">IFERROR(
(MEDIAN((IF(DATOS_[[Sexo]:[Sexo]]=$B85,IF(DATOS_[[AGRUP. CLAS. PROF.]:[AGRUP. CLAS. PROF.]]=$B84,IF(DATOS_[[Check Periodo Ref.]:[Check Periodo Ref.]]="Dentro",IF(DATOS_[[Check Equiparado]:[Check Equiparado]]="Sí",IF(DATOS!BE$5="Sí",(1/DATOS_[[% anualiz]:[% anualiz]]),1)*IF(DATOS!BE$4="Sí",1/DATOS_[[% normaliz]:[% normaliz]],1)*(DATOS_[Conc.Sal.27])))))))),
0)</f>
        <v>0</v>
      </c>
      <c r="AK85" s="119">
        <f t="array" ref="AK85">IFERROR(
(MEDIAN((IF(DATOS_[[Sexo]:[Sexo]]=$B85,IF(DATOS_[[AGRUP. CLAS. PROF.]:[AGRUP. CLAS. PROF.]]=$B84,IF(DATOS_[[Check Periodo Ref.]:[Check Periodo Ref.]]="Dentro",IF(DATOS_[[Check Equiparado]:[Check Equiparado]]="Sí",IF(DATOS!BF$5="Sí",(1/DATOS_[[% anualiz]:[% anualiz]]),1)*IF(DATOS!BF$4="Sí",1/DATOS_[[% normaliz]:[% normaliz]],1)*(DATOS_[Conc.Sal.28])))))))),
0)</f>
        <v>0</v>
      </c>
      <c r="AL85" s="119">
        <f t="array" ref="AL85">IFERROR(
(MEDIAN((IF(DATOS_[[Sexo]:[Sexo]]=$B85,IF(DATOS_[[AGRUP. CLAS. PROF.]:[AGRUP. CLAS. PROF.]]=$B84,IF(DATOS_[[Check Periodo Ref.]:[Check Periodo Ref.]]="Dentro",IF(DATOS_[[Check Equiparado]:[Check Equiparado]]="Sí",IF(DATOS!BG$5="Sí",(1/DATOS_[[% anualiz]:[% anualiz]]),1)*IF(DATOS!BG$4="Sí",1/DATOS_[[% normaliz]:[% normaliz]],1)*(DATOS_[Conc.Sal.29])))))))),
0)</f>
        <v>0</v>
      </c>
      <c r="AM85" s="119">
        <f t="array" ref="AM85">IFERROR(
(MEDIAN((IF(DATOS_[[Sexo]:[Sexo]]=$B85,IF(DATOS_[[AGRUP. CLAS. PROF.]:[AGRUP. CLAS. PROF.]]=$B84,IF(DATOS_[[Check Periodo Ref.]:[Check Periodo Ref.]]="Dentro",IF(DATOS_[[Check Equiparado]:[Check Equiparado]]="Sí",IF(DATOS!BH$5="Sí",(1/DATOS_[[% anualiz]:[% anualiz]]),1)*IF(DATOS!BH$4="Sí",1/DATOS_[[% normaliz]:[% normaliz]],1)*(DATOS_[Conc.Sal.30])))))))),
0)</f>
        <v>0</v>
      </c>
      <c r="AN85" s="120">
        <f t="array" ref="AN85">IFERROR(
MEDIAN(IF(DATOS_[Sexo]=$B85,IF(DATOS_[[AGRUP. CLAS. PROF.]:[AGRUP. CLAS. PROF.]]=$B84,IF(DATOS_[Check Equiparado]="Sí",IF(DATOS_[Check Periodo Ref.]="Dentro",DATOS_[Tot COMPL.SAL Eq],FALSE))))),
0)</f>
        <v>0</v>
      </c>
      <c r="AO85" s="121">
        <f t="array" ref="AO85">IFERROR(
MEDIAN(IF(DATOS_[Sexo]=$B85,IF(DATOS_[[AGRUP. CLAS. PROF.]:[AGRUP. CLAS. PROF.]]=$B84,IF(DATOS_[Check Equiparado]="Sí",IF(DATOS_[Check Periodo Ref.]="Dentro",DATOS_[TOTAL SALARIO Eq],FALSE))))),
0)</f>
        <v>0</v>
      </c>
      <c r="AP85" s="122">
        <f t="array" ref="AP85">IFERROR(
(MEDIAN((IF(DATOS_[[Sexo]:[Sexo]]=$B85,IF(DATOS_[[AGRUP. CLAS. PROF.]:[AGRUP. CLAS. PROF.]]=$B84,IF(DATOS_[[Check Periodo Ref.]:[Check Periodo Ref.]]="Dentro",IF(DATOS_[[Check Equiparado]:[Check Equiparado]]="Sí",IF(DATOS!BI$5="Sí",(1/DATOS_[[% anualiz]:[% anualiz]]),1)*IF(DATOS!BI$4="Sí",1/DATOS_[[% normaliz]:[% normaliz]],1)*(DATOS_[C.Extra.01])))))))),
0)</f>
        <v>0</v>
      </c>
      <c r="AQ85" s="122">
        <f t="array" ref="AQ85">IFERROR(
(MEDIAN((IF(DATOS_[[Sexo]:[Sexo]]=$B85,IF(DATOS_[[AGRUP. CLAS. PROF.]:[AGRUP. CLAS. PROF.]]=$B84,IF(DATOS_[[Check Periodo Ref.]:[Check Periodo Ref.]]="Dentro",IF(DATOS_[[Check Equiparado]:[Check Equiparado]]="Sí",IF(DATOS!BJ$5="Sí",(1/DATOS_[[% anualiz]:[% anualiz]]),1)*IF(DATOS!BJ$4="Sí",1/DATOS_[[% normaliz]:[% normaliz]],1)*(DATOS_[C.Extra.02])))))))),
0)</f>
        <v>0</v>
      </c>
      <c r="AR85" s="122">
        <f t="array" ref="AR85">IFERROR(
(MEDIAN((IF(DATOS_[[Sexo]:[Sexo]]=$B85,IF(DATOS_[[AGRUP. CLAS. PROF.]:[AGRUP. CLAS. PROF.]]=$B84,IF(DATOS_[[Check Periodo Ref.]:[Check Periodo Ref.]]="Dentro",IF(DATOS_[[Check Equiparado]:[Check Equiparado]]="Sí",IF(DATOS!BK$5="Sí",(1/DATOS_[[% anualiz]:[% anualiz]]),1)*IF(DATOS!BK$4="Sí",1/DATOS_[[% normaliz]:[% normaliz]],1)*(DATOS_[C.Extra.03])))))))),
0)</f>
        <v>0</v>
      </c>
      <c r="AS85" s="122">
        <f t="array" ref="AS85">IFERROR(
(MEDIAN((IF(DATOS_[[Sexo]:[Sexo]]=$B85,IF(DATOS_[[AGRUP. CLAS. PROF.]:[AGRUP. CLAS. PROF.]]=$B84,IF(DATOS_[[Check Periodo Ref.]:[Check Periodo Ref.]]="Dentro",IF(DATOS_[[Check Equiparado]:[Check Equiparado]]="Sí",IF(DATOS!BL$5="Sí",(1/DATOS_[[% anualiz]:[% anualiz]]),1)*IF(DATOS!BL$4="Sí",1/DATOS_[[% normaliz]:[% normaliz]],1)*(DATOS_[C.Extra.04])))))))),
0)</f>
        <v>0</v>
      </c>
      <c r="AT85" s="122">
        <f t="array" ref="AT85">IFERROR(
(MEDIAN((IF(DATOS_[[Sexo]:[Sexo]]=$B85,IF(DATOS_[[AGRUP. CLAS. PROF.]:[AGRUP. CLAS. PROF.]]=$B84,IF(DATOS_[[Check Periodo Ref.]:[Check Periodo Ref.]]="Dentro",IF(DATOS_[[Check Equiparado]:[Check Equiparado]]="Sí",IF(DATOS!BM$5="Sí",(1/DATOS_[[% anualiz]:[% anualiz]]),1)*IF(DATOS!BM$4="Sí",1/DATOS_[[% normaliz]:[% normaliz]],1)*(DATOS_[C.Extra.05])))))))),
0)</f>
        <v>0</v>
      </c>
      <c r="AU85" s="123">
        <f t="array" ref="AU85">IFERROR(
MEDIAN(IF(DATOS_[Sexo]=$B85,IF(DATOS_[[AGRUP. CLAS. PROF.]:[AGRUP. CLAS. PROF.]]=$B84,IF(DATOS_[Check Equiparado]="Sí",IF(DATOS_[Check Periodo Ref.]="Dentro",DATOS_[Tot Extrasalarial Eq],FALSE))))),
0)</f>
        <v>0</v>
      </c>
      <c r="AV85" s="124">
        <f t="array" ref="AV85">IFERROR(
MEDIAN(IF(DATOS_[Sexo]=$B85,IF(DATOS_[[AGRUP. CLAS. PROF.]:[AGRUP. CLAS. PROF.]]=$B84,IF(DATOS_[Check Equiparado]="Sí",IF(DATOS_[Check Periodo Ref.]="Dentro",DATOS_[TOTAL Retrib Eq],FALSE))))),
0)</f>
        <v>0</v>
      </c>
    </row>
    <row r="86" spans="1:48" x14ac:dyDescent="0.3">
      <c r="A86" s="48" t="str">
        <f t="shared" ref="A86" si="98">+A85</f>
        <v>[ocultar]</v>
      </c>
      <c r="B86" s="94" t="s">
        <v>163</v>
      </c>
      <c r="C86" s="40">
        <f t="array" ref="C86">SUM(IF($B86=DATOS_[Sexo],
IF($B84=DATOS_[AGRUP. CLAS. PROF.],
IF("Dentro"=DATOS_[Check Periodo Ref.],
1/(COUNTIFS(DATOS_[Sexo],$B86,DATOS_[AGRUP. CLAS. PROF.],$B84,DATOS_[Check Periodo Ref.],"Dentro",DATOS_[id],DATOS_[id]))))))</f>
        <v>0</v>
      </c>
      <c r="D86" s="41">
        <f>COUNTIFS(DATOS_[AGRUP. CLAS. PROF.],$B84,DATOS_[Sexo],$B86,DATOS_[Check Periodo Ref.],"Dentro")</f>
        <v>0</v>
      </c>
      <c r="E86" s="41">
        <f>COUNTIFS(DATOS_[AGRUP. CLAS. PROF.],$B84,DATOS_[Sexo],$B86,DATOS_[Check Periodo Ref.],"Dentro",DATOS_[Check Nº SC Norm],"Sí")</f>
        <v>0</v>
      </c>
      <c r="F86" s="41">
        <f>COUNTIFS(DATOS_[AGRUP. CLAS. PROF.],$B84,DATOS_[Sexo],$B86,DATOS_[Check Periodo Ref.],"Dentro",DATOS_[Check Nº SC Anualiz],"Sí")</f>
        <v>0</v>
      </c>
      <c r="G86" s="41">
        <f>COUNTIFS(DATOS_[AGRUP. CLAS. PROF.],$B84,DATOS_[Sexo],$B86,DATOS_[Check Periodo Ref.],"Dentro",DATOS_[Check Nº SC Norm y Anualiz],"Sí")</f>
        <v>0</v>
      </c>
      <c r="H86" s="41">
        <f>COUNTIFS(DATOS_[AGRUP. CLAS. PROF.],$B84,DATOS_[Sexo],$B86,DATOS_[Check Periodo Ref.],"Dentro",DATOS_[Check Equiparación],"Sí")</f>
        <v>0</v>
      </c>
      <c r="I86" s="118" cm="1">
        <f t="array" ref="I86">IFERROR(
MEDIAN(IF(DATOS_[Sexo]=$B86,IF(DATOS_[[AGRUP. CLAS. PROF.]:[AGRUP. CLAS. PROF.]]=$B84,IF(DATOS_[Check Equiparado]="Sí",IF(DATOS_[Check Periodo Ref.]="Dentro",DATOS_[SALARIO BASE Eq],FALSE))))),
0)</f>
        <v>0</v>
      </c>
      <c r="J86" s="119">
        <f t="array" ref="J86">IFERROR(
(MEDIAN((IF(DATOS_[[Sexo]:[Sexo]]=$B86,IF(DATOS_[[AGRUP. CLAS. PROF.]:[AGRUP. CLAS. PROF.]]=$B84,IF(DATOS_[[Check Periodo Ref.]:[Check Periodo Ref.]]="Dentro",IF(DATOS_[[Check Equiparado]:[Check Equiparado]]="Sí",IF(DATOS!AE$5="Sí",(1/DATOS_[[% anualiz]:[% anualiz]]),1)*IF(DATOS!AE$4="Sí",1/DATOS_[[% normaliz]:[% normaliz]],1)*(DATOS_[Conc.Sal.01])))))))),
0)</f>
        <v>0</v>
      </c>
      <c r="K86" s="119">
        <f t="array" ref="K86">IFERROR(
(MEDIAN((IF(DATOS_[[Sexo]:[Sexo]]=$B86,IF(DATOS_[[AGRUP. CLAS. PROF.]:[AGRUP. CLAS. PROF.]]=$B84,IF(DATOS_[[Check Periodo Ref.]:[Check Periodo Ref.]]="Dentro",IF(DATOS_[[Check Equiparado]:[Check Equiparado]]="Sí",IF(DATOS!AF$5="Sí",(1/DATOS_[[% anualiz]:[% anualiz]]),1)*IF(DATOS!AF$4="Sí",1/DATOS_[[% normaliz]:[% normaliz]],1)*(DATOS_[Conc.Sal.02])))))))),
0)</f>
        <v>0</v>
      </c>
      <c r="L86" s="119">
        <f t="array" ref="L86">IFERROR(
(MEDIAN((IF(DATOS_[[Sexo]:[Sexo]]=$B86,IF(DATOS_[[AGRUP. CLAS. PROF.]:[AGRUP. CLAS. PROF.]]=$B84,IF(DATOS_[[Check Periodo Ref.]:[Check Periodo Ref.]]="Dentro",IF(DATOS_[[Check Equiparado]:[Check Equiparado]]="Sí",IF(DATOS!AG$5="Sí",(1/DATOS_[[% anualiz]:[% anualiz]]),1)*IF(DATOS!AG$4="Sí",1/DATOS_[[% normaliz]:[% normaliz]],1)*(DATOS_[Conc.Sal.03])))))))),
0)</f>
        <v>0</v>
      </c>
      <c r="M86" s="119">
        <f t="array" ref="M86">IFERROR(
(MEDIAN((IF(DATOS_[[Sexo]:[Sexo]]=$B86,IF(DATOS_[[AGRUP. CLAS. PROF.]:[AGRUP. CLAS. PROF.]]=$B84,IF(DATOS_[[Check Periodo Ref.]:[Check Periodo Ref.]]="Dentro",IF(DATOS_[[Check Equiparado]:[Check Equiparado]]="Sí",IF(DATOS!AH$5="Sí",(1/DATOS_[[% anualiz]:[% anualiz]]),1)*IF(DATOS!AH$4="Sí",1/DATOS_[[% normaliz]:[% normaliz]],1)*(DATOS_[Conc.Sal.04])))))))),
0)</f>
        <v>0</v>
      </c>
      <c r="N86" s="119">
        <f t="array" ref="N86">IFERROR(
(MEDIAN((IF(DATOS_[[Sexo]:[Sexo]]=$B86,IF(DATOS_[[AGRUP. CLAS. PROF.]:[AGRUP. CLAS. PROF.]]=$B84,IF(DATOS_[[Check Periodo Ref.]:[Check Periodo Ref.]]="Dentro",IF(DATOS_[[Check Equiparado]:[Check Equiparado]]="Sí",IF(DATOS!AI$5="Sí",(1/DATOS_[[% anualiz]:[% anualiz]]),1)*IF(DATOS!AI$4="Sí",1/DATOS_[[% normaliz]:[% normaliz]],1)*(DATOS_[Conc.Sal.05])))))))),
0)</f>
        <v>0</v>
      </c>
      <c r="O86" s="119">
        <f t="array" ref="O86">IFERROR(
(MEDIAN((IF(DATOS_[[Sexo]:[Sexo]]=$B86,IF(DATOS_[[AGRUP. CLAS. PROF.]:[AGRUP. CLAS. PROF.]]=$B84,IF(DATOS_[[Check Periodo Ref.]:[Check Periodo Ref.]]="Dentro",IF(DATOS_[[Check Equiparado]:[Check Equiparado]]="Sí",IF(DATOS!AJ$5="Sí",(1/DATOS_[[% anualiz]:[% anualiz]]),1)*IF(DATOS!AJ$4="Sí",1/DATOS_[[% normaliz]:[% normaliz]],1)*(DATOS_[Conc.Sal.06])))))))),
0)</f>
        <v>0</v>
      </c>
      <c r="P86" s="119">
        <f t="array" ref="P86">IFERROR(
(MEDIAN((IF(DATOS_[[Sexo]:[Sexo]]=$B86,IF(DATOS_[[AGRUP. CLAS. PROF.]:[AGRUP. CLAS. PROF.]]=$B84,IF(DATOS_[[Check Periodo Ref.]:[Check Periodo Ref.]]="Dentro",IF(DATOS_[[Check Equiparado]:[Check Equiparado]]="Sí",IF(DATOS!AK$5="Sí",(1/DATOS_[[% anualiz]:[% anualiz]]),1)*IF(DATOS!AK$4="Sí",1/DATOS_[[% normaliz]:[% normaliz]],1)*(DATOS_[Conc.Sal.07])))))))),
0)</f>
        <v>0</v>
      </c>
      <c r="Q86" s="119">
        <f t="array" ref="Q86">IFERROR(
(MEDIAN((IF(DATOS_[[Sexo]:[Sexo]]=$B86,IF(DATOS_[[AGRUP. CLAS. PROF.]:[AGRUP. CLAS. PROF.]]=$B84,IF(DATOS_[[Check Periodo Ref.]:[Check Periodo Ref.]]="Dentro",IF(DATOS_[[Check Equiparado]:[Check Equiparado]]="Sí",IF(DATOS!AL$5="Sí",(1/DATOS_[[% anualiz]:[% anualiz]]),1)*IF(DATOS!AL$4="Sí",1/DATOS_[[% normaliz]:[% normaliz]],1)*(DATOS_[Conc.Sal.08])))))))),
0)</f>
        <v>0</v>
      </c>
      <c r="R86" s="119">
        <f t="array" ref="R86">IFERROR(
(MEDIAN((IF(DATOS_[[Sexo]:[Sexo]]=$B86,IF(DATOS_[[AGRUP. CLAS. PROF.]:[AGRUP. CLAS. PROF.]]=$B84,IF(DATOS_[[Check Periodo Ref.]:[Check Periodo Ref.]]="Dentro",IF(DATOS_[[Check Equiparado]:[Check Equiparado]]="Sí",IF(DATOS!AM$5="Sí",(1/DATOS_[[% anualiz]:[% anualiz]]),1)*IF(DATOS!AM$4="Sí",1/DATOS_[[% normaliz]:[% normaliz]],1)*(DATOS_[Conc.Sal.09])))))))),
0)</f>
        <v>0</v>
      </c>
      <c r="S86" s="119">
        <f t="array" ref="S86">IFERROR(
(MEDIAN((IF(DATOS_[[Sexo]:[Sexo]]=$B86,IF(DATOS_[[AGRUP. CLAS. PROF.]:[AGRUP. CLAS. PROF.]]=$B84,IF(DATOS_[[Check Periodo Ref.]:[Check Periodo Ref.]]="Dentro",IF(DATOS_[[Check Equiparado]:[Check Equiparado]]="Sí",IF(DATOS!AN$5="Sí",(1/DATOS_[[% anualiz]:[% anualiz]]),1)*IF(DATOS!AN$4="Sí",1/DATOS_[[% normaliz]:[% normaliz]],1)*(DATOS_[Conc.Sal.10])))))))),
0)</f>
        <v>0</v>
      </c>
      <c r="T86" s="119">
        <f t="array" ref="T86">IFERROR(
(MEDIAN((IF(DATOS_[[Sexo]:[Sexo]]=$B86,IF(DATOS_[[AGRUP. CLAS. PROF.]:[AGRUP. CLAS. PROF.]]=$B84,IF(DATOS_[[Check Periodo Ref.]:[Check Periodo Ref.]]="Dentro",IF(DATOS_[[Check Equiparado]:[Check Equiparado]]="Sí",IF(DATOS!AO$5="Sí",(1/DATOS_[[% anualiz]:[% anualiz]]),1)*IF(DATOS!AO$4="Sí",1/DATOS_[[% normaliz]:[% normaliz]],1)*(DATOS_[Conc.Sal.11])))))))),
0)</f>
        <v>0</v>
      </c>
      <c r="U86" s="119">
        <f t="array" ref="U86">IFERROR(
(MEDIAN((IF(DATOS_[[Sexo]:[Sexo]]=$B86,IF(DATOS_[[AGRUP. CLAS. PROF.]:[AGRUP. CLAS. PROF.]]=$B84,IF(DATOS_[[Check Periodo Ref.]:[Check Periodo Ref.]]="Dentro",IF(DATOS_[[Check Equiparado]:[Check Equiparado]]="Sí",IF(DATOS!AP$5="Sí",(1/DATOS_[[% anualiz]:[% anualiz]]),1)*IF(DATOS!AP$4="Sí",1/DATOS_[[% normaliz]:[% normaliz]],1)*(DATOS_[Conc.Sal.12])))))))),
0)</f>
        <v>0</v>
      </c>
      <c r="V86" s="119">
        <f t="array" ref="V86">IFERROR(
(MEDIAN((IF(DATOS_[[Sexo]:[Sexo]]=$B86,IF(DATOS_[[AGRUP. CLAS. PROF.]:[AGRUP. CLAS. PROF.]]=$B84,IF(DATOS_[[Check Periodo Ref.]:[Check Periodo Ref.]]="Dentro",IF(DATOS_[[Check Equiparado]:[Check Equiparado]]="Sí",IF(DATOS!AQ$5="Sí",(1/DATOS_[[% anualiz]:[% anualiz]]),1)*IF(DATOS!AQ$4="Sí",1/DATOS_[[% normaliz]:[% normaliz]],1)*(DATOS_[Conc.Sal.13])))))))),
0)</f>
        <v>0</v>
      </c>
      <c r="W86" s="119">
        <f t="array" ref="W86">IFERROR(
(MEDIAN((IF(DATOS_[[Sexo]:[Sexo]]=$B86,IF(DATOS_[[AGRUP. CLAS. PROF.]:[AGRUP. CLAS. PROF.]]=$B84,IF(DATOS_[[Check Periodo Ref.]:[Check Periodo Ref.]]="Dentro",IF(DATOS_[[Check Equiparado]:[Check Equiparado]]="Sí",IF(DATOS!AR$5="Sí",(1/DATOS_[[% anualiz]:[% anualiz]]),1)*IF(DATOS!AR$4="Sí",1/DATOS_[[% normaliz]:[% normaliz]],1)*(DATOS_[Conc.Sal.14])))))))),
0)</f>
        <v>0</v>
      </c>
      <c r="X86" s="119">
        <f t="array" ref="X86">IFERROR(
(MEDIAN((IF(DATOS_[[Sexo]:[Sexo]]=$B86,IF(DATOS_[[AGRUP. CLAS. PROF.]:[AGRUP. CLAS. PROF.]]=$B84,IF(DATOS_[[Check Periodo Ref.]:[Check Periodo Ref.]]="Dentro",IF(DATOS_[[Check Equiparado]:[Check Equiparado]]="Sí",IF(DATOS!AS$5="Sí",(1/DATOS_[[% anualiz]:[% anualiz]]),1)*IF(DATOS!AS$4="Sí",1/DATOS_[[% normaliz]:[% normaliz]],1)*(DATOS_[Conc.Sal.15])))))))),
0)</f>
        <v>0</v>
      </c>
      <c r="Y86" s="119">
        <f t="array" ref="Y86">IFERROR(
(MEDIAN((IF(DATOS_[[Sexo]:[Sexo]]=$B86,IF(DATOS_[[AGRUP. CLAS. PROF.]:[AGRUP. CLAS. PROF.]]=$B84,IF(DATOS_[[Check Periodo Ref.]:[Check Periodo Ref.]]="Dentro",IF(DATOS_[[Check Equiparado]:[Check Equiparado]]="Sí",IF(DATOS!AT$5="Sí",(1/DATOS_[[% anualiz]:[% anualiz]]),1)*IF(DATOS!AT$4="Sí",1/DATOS_[[% normaliz]:[% normaliz]],1)*(DATOS_[Conc.Sal.16])))))))),
0)</f>
        <v>0</v>
      </c>
      <c r="Z86" s="119">
        <f t="array" ref="Z86">IFERROR(
(MEDIAN((IF(DATOS_[[Sexo]:[Sexo]]=$B86,IF(DATOS_[[AGRUP. CLAS. PROF.]:[AGRUP. CLAS. PROF.]]=$B84,IF(DATOS_[[Check Periodo Ref.]:[Check Periodo Ref.]]="Dentro",IF(DATOS_[[Check Equiparado]:[Check Equiparado]]="Sí",IF(DATOS!AU$5="Sí",(1/DATOS_[[% anualiz]:[% anualiz]]),1)*IF(DATOS!AU$4="Sí",1/DATOS_[[% normaliz]:[% normaliz]],1)*(DATOS_[Conc.Sal.17])))))))),
0)</f>
        <v>0</v>
      </c>
      <c r="AA86" s="119">
        <f t="array" ref="AA86">IFERROR(
(MEDIAN((IF(DATOS_[[Sexo]:[Sexo]]=$B86,IF(DATOS_[[AGRUP. CLAS. PROF.]:[AGRUP. CLAS. PROF.]]=$B84,IF(DATOS_[[Check Periodo Ref.]:[Check Periodo Ref.]]="Dentro",IF(DATOS_[[Check Equiparado]:[Check Equiparado]]="Sí",IF(DATOS!AV$5="Sí",(1/DATOS_[[% anualiz]:[% anualiz]]),1)*IF(DATOS!AV$4="Sí",1/DATOS_[[% normaliz]:[% normaliz]],1)*(DATOS_[Conc.Sal.18])))))))),
0)</f>
        <v>0</v>
      </c>
      <c r="AB86" s="119">
        <f t="array" ref="AB86">IFERROR(
(MEDIAN((IF(DATOS_[[Sexo]:[Sexo]]=$B86,IF(DATOS_[[AGRUP. CLAS. PROF.]:[AGRUP. CLAS. PROF.]]=$B84,IF(DATOS_[[Check Periodo Ref.]:[Check Periodo Ref.]]="Dentro",IF(DATOS_[[Check Equiparado]:[Check Equiparado]]="Sí",IF(DATOS!AW$5="Sí",(1/DATOS_[[% anualiz]:[% anualiz]]),1)*IF(DATOS!AW$4="Sí",1/DATOS_[[% normaliz]:[% normaliz]],1)*(DATOS_[Conc.Sal.19])))))))),
0)</f>
        <v>0</v>
      </c>
      <c r="AC86" s="119">
        <f t="array" ref="AC86">IFERROR(
(MEDIAN((IF(DATOS_[[Sexo]:[Sexo]]=$B86,IF(DATOS_[[AGRUP. CLAS. PROF.]:[AGRUP. CLAS. PROF.]]=$B84,IF(DATOS_[[Check Periodo Ref.]:[Check Periodo Ref.]]="Dentro",IF(DATOS_[[Check Equiparado]:[Check Equiparado]]="Sí",IF(DATOS!AX$5="Sí",(1/DATOS_[[% anualiz]:[% anualiz]]),1)*IF(DATOS!AX$4="Sí",1/DATOS_[[% normaliz]:[% normaliz]],1)*(DATOS_[Conc.Sal.20])))))))),
0)</f>
        <v>0</v>
      </c>
      <c r="AD86" s="119">
        <f t="array" ref="AD86">IFERROR(
(MEDIAN((IF(DATOS_[[Sexo]:[Sexo]]=$B86,IF(DATOS_[[AGRUP. CLAS. PROF.]:[AGRUP. CLAS. PROF.]]=$B84,IF(DATOS_[[Check Periodo Ref.]:[Check Periodo Ref.]]="Dentro",IF(DATOS_[[Check Equiparado]:[Check Equiparado]]="Sí",IF(DATOS!AY$5="Sí",(1/DATOS_[[% anualiz]:[% anualiz]]),1)*IF(DATOS!AY$4="Sí",1/DATOS_[[% normaliz]:[% normaliz]],1)*(DATOS_[Conc.Sal.21])))))))),
0)</f>
        <v>0</v>
      </c>
      <c r="AE86" s="119">
        <f t="array" ref="AE86">IFERROR(
(MEDIAN((IF(DATOS_[[Sexo]:[Sexo]]=$B86,IF(DATOS_[[AGRUP. CLAS. PROF.]:[AGRUP. CLAS. PROF.]]=$B84,IF(DATOS_[[Check Periodo Ref.]:[Check Periodo Ref.]]="Dentro",IF(DATOS_[[Check Equiparado]:[Check Equiparado]]="Sí",IF(DATOS!AZ$5="Sí",(1/DATOS_[[% anualiz]:[% anualiz]]),1)*IF(DATOS!AZ$4="Sí",1/DATOS_[[% normaliz]:[% normaliz]],1)*(DATOS_[Conc.Sal.22])))))))),
0)</f>
        <v>0</v>
      </c>
      <c r="AF86" s="119">
        <f t="array" ref="AF86">IFERROR(
(MEDIAN((IF(DATOS_[[Sexo]:[Sexo]]=$B86,IF(DATOS_[[AGRUP. CLAS. PROF.]:[AGRUP. CLAS. PROF.]]=$B84,IF(DATOS_[[Check Periodo Ref.]:[Check Periodo Ref.]]="Dentro",IF(DATOS_[[Check Equiparado]:[Check Equiparado]]="Sí",IF(DATOS!BA$5="Sí",(1/DATOS_[[% anualiz]:[% anualiz]]),1)*IF(DATOS!BA$4="Sí",1/DATOS_[[% normaliz]:[% normaliz]],1)*(DATOS_[Conc.Sal.23])))))))),
0)</f>
        <v>0</v>
      </c>
      <c r="AG86" s="119">
        <f t="array" ref="AG86">IFERROR(
(MEDIAN((IF(DATOS_[[Sexo]:[Sexo]]=$B86,IF(DATOS_[[AGRUP. CLAS. PROF.]:[AGRUP. CLAS. PROF.]]=$B84,IF(DATOS_[[Check Periodo Ref.]:[Check Periodo Ref.]]="Dentro",IF(DATOS_[[Check Equiparado]:[Check Equiparado]]="Sí",IF(DATOS!BB$5="Sí",(1/DATOS_[[% anualiz]:[% anualiz]]),1)*IF(DATOS!BB$4="Sí",1/DATOS_[[% normaliz]:[% normaliz]],1)*(DATOS_[Conc.Sal.24])))))))),
0)</f>
        <v>0</v>
      </c>
      <c r="AH86" s="119">
        <f t="array" ref="AH86">IFERROR(
(MEDIAN((IF(DATOS_[[Sexo]:[Sexo]]=$B86,IF(DATOS_[[AGRUP. CLAS. PROF.]:[AGRUP. CLAS. PROF.]]=$B84,IF(DATOS_[[Check Periodo Ref.]:[Check Periodo Ref.]]="Dentro",IF(DATOS_[[Check Equiparado]:[Check Equiparado]]="Sí",IF(DATOS!BC$5="Sí",(1/DATOS_[[% anualiz]:[% anualiz]]),1)*IF(DATOS!BC$4="Sí",1/DATOS_[[% normaliz]:[% normaliz]],1)*(DATOS_[Conc.Sal.25])))))))),
0)</f>
        <v>0</v>
      </c>
      <c r="AI86" s="119">
        <f t="array" ref="AI86">IFERROR(
(MEDIAN((IF(DATOS_[[Sexo]:[Sexo]]=$B86,IF(DATOS_[[AGRUP. CLAS. PROF.]:[AGRUP. CLAS. PROF.]]=$B84,IF(DATOS_[[Check Periodo Ref.]:[Check Periodo Ref.]]="Dentro",IF(DATOS_[[Check Equiparado]:[Check Equiparado]]="Sí",IF(DATOS!BD$5="Sí",(1/DATOS_[[% anualiz]:[% anualiz]]),1)*IF(DATOS!BD$4="Sí",1/DATOS_[[% normaliz]:[% normaliz]],1)*(DATOS_[Conc.Sal.26])))))))),
0)</f>
        <v>0</v>
      </c>
      <c r="AJ86" s="119">
        <f t="array" ref="AJ86">IFERROR(
(MEDIAN((IF(DATOS_[[Sexo]:[Sexo]]=$B86,IF(DATOS_[[AGRUP. CLAS. PROF.]:[AGRUP. CLAS. PROF.]]=$B84,IF(DATOS_[[Check Periodo Ref.]:[Check Periodo Ref.]]="Dentro",IF(DATOS_[[Check Equiparado]:[Check Equiparado]]="Sí",IF(DATOS!BE$5="Sí",(1/DATOS_[[% anualiz]:[% anualiz]]),1)*IF(DATOS!BE$4="Sí",1/DATOS_[[% normaliz]:[% normaliz]],1)*(DATOS_[Conc.Sal.27])))))))),
0)</f>
        <v>0</v>
      </c>
      <c r="AK86" s="119">
        <f t="array" ref="AK86">IFERROR(
(MEDIAN((IF(DATOS_[[Sexo]:[Sexo]]=$B86,IF(DATOS_[[AGRUP. CLAS. PROF.]:[AGRUP. CLAS. PROF.]]=$B84,IF(DATOS_[[Check Periodo Ref.]:[Check Periodo Ref.]]="Dentro",IF(DATOS_[[Check Equiparado]:[Check Equiparado]]="Sí",IF(DATOS!BF$5="Sí",(1/DATOS_[[% anualiz]:[% anualiz]]),1)*IF(DATOS!BF$4="Sí",1/DATOS_[[% normaliz]:[% normaliz]],1)*(DATOS_[Conc.Sal.28])))))))),
0)</f>
        <v>0</v>
      </c>
      <c r="AL86" s="119">
        <f t="array" ref="AL86">IFERROR(
(MEDIAN((IF(DATOS_[[Sexo]:[Sexo]]=$B86,IF(DATOS_[[AGRUP. CLAS. PROF.]:[AGRUP. CLAS. PROF.]]=$B84,IF(DATOS_[[Check Periodo Ref.]:[Check Periodo Ref.]]="Dentro",IF(DATOS_[[Check Equiparado]:[Check Equiparado]]="Sí",IF(DATOS!BG$5="Sí",(1/DATOS_[[% anualiz]:[% anualiz]]),1)*IF(DATOS!BG$4="Sí",1/DATOS_[[% normaliz]:[% normaliz]],1)*(DATOS_[Conc.Sal.29])))))))),
0)</f>
        <v>0</v>
      </c>
      <c r="AM86" s="119">
        <f t="array" ref="AM86">IFERROR(
(MEDIAN((IF(DATOS_[[Sexo]:[Sexo]]=$B86,IF(DATOS_[[AGRUP. CLAS. PROF.]:[AGRUP. CLAS. PROF.]]=$B84,IF(DATOS_[[Check Periodo Ref.]:[Check Periodo Ref.]]="Dentro",IF(DATOS_[[Check Equiparado]:[Check Equiparado]]="Sí",IF(DATOS!BH$5="Sí",(1/DATOS_[[% anualiz]:[% anualiz]]),1)*IF(DATOS!BH$4="Sí",1/DATOS_[[% normaliz]:[% normaliz]],1)*(DATOS_[Conc.Sal.30])))))))),
0)</f>
        <v>0</v>
      </c>
      <c r="AN86" s="120">
        <f t="array" ref="AN86">IFERROR(
MEDIAN(IF(DATOS_[Sexo]=$B86,IF(DATOS_[[AGRUP. CLAS. PROF.]:[AGRUP. CLAS. PROF.]]=$B84,IF(DATOS_[Check Equiparado]="Sí",IF(DATOS_[Check Periodo Ref.]="Dentro",DATOS_[Tot COMPL.SAL Eq],FALSE))))),
0)</f>
        <v>0</v>
      </c>
      <c r="AO86" s="121">
        <f t="array" ref="AO86">IFERROR(
MEDIAN(IF(DATOS_[Sexo]=$B86,IF(DATOS_[[AGRUP. CLAS. PROF.]:[AGRUP. CLAS. PROF.]]=$B84,IF(DATOS_[Check Equiparado]="Sí",IF(DATOS_[Check Periodo Ref.]="Dentro",DATOS_[TOTAL SALARIO Eq],FALSE))))),
0)</f>
        <v>0</v>
      </c>
      <c r="AP86" s="122">
        <f t="array" ref="AP86">IFERROR(
(MEDIAN((IF(DATOS_[[Sexo]:[Sexo]]=$B86,IF(DATOS_[[AGRUP. CLAS. PROF.]:[AGRUP. CLAS. PROF.]]=$B84,IF(DATOS_[[Check Periodo Ref.]:[Check Periodo Ref.]]="Dentro",IF(DATOS_[[Check Equiparado]:[Check Equiparado]]="Sí",IF(DATOS!BI$5="Sí",(1/DATOS_[[% anualiz]:[% anualiz]]),1)*IF(DATOS!BI$4="Sí",1/DATOS_[[% normaliz]:[% normaliz]],1)*(DATOS_[C.Extra.01])))))))),
0)</f>
        <v>0</v>
      </c>
      <c r="AQ86" s="122">
        <f t="array" ref="AQ86">IFERROR(
(MEDIAN((IF(DATOS_[[Sexo]:[Sexo]]=$B86,IF(DATOS_[[AGRUP. CLAS. PROF.]:[AGRUP. CLAS. PROF.]]=$B84,IF(DATOS_[[Check Periodo Ref.]:[Check Periodo Ref.]]="Dentro",IF(DATOS_[[Check Equiparado]:[Check Equiparado]]="Sí",IF(DATOS!BJ$5="Sí",(1/DATOS_[[% anualiz]:[% anualiz]]),1)*IF(DATOS!BJ$4="Sí",1/DATOS_[[% normaliz]:[% normaliz]],1)*(DATOS_[C.Extra.02])))))))),
0)</f>
        <v>0</v>
      </c>
      <c r="AR86" s="122">
        <f t="array" ref="AR86">IFERROR(
(MEDIAN((IF(DATOS_[[Sexo]:[Sexo]]=$B86,IF(DATOS_[[AGRUP. CLAS. PROF.]:[AGRUP. CLAS. PROF.]]=$B84,IF(DATOS_[[Check Periodo Ref.]:[Check Periodo Ref.]]="Dentro",IF(DATOS_[[Check Equiparado]:[Check Equiparado]]="Sí",IF(DATOS!BK$5="Sí",(1/DATOS_[[% anualiz]:[% anualiz]]),1)*IF(DATOS!BK$4="Sí",1/DATOS_[[% normaliz]:[% normaliz]],1)*(DATOS_[C.Extra.03])))))))),
0)</f>
        <v>0</v>
      </c>
      <c r="AS86" s="122">
        <f t="array" ref="AS86">IFERROR(
(MEDIAN((IF(DATOS_[[Sexo]:[Sexo]]=$B86,IF(DATOS_[[AGRUP. CLAS. PROF.]:[AGRUP. CLAS. PROF.]]=$B84,IF(DATOS_[[Check Periodo Ref.]:[Check Periodo Ref.]]="Dentro",IF(DATOS_[[Check Equiparado]:[Check Equiparado]]="Sí",IF(DATOS!BL$5="Sí",(1/DATOS_[[% anualiz]:[% anualiz]]),1)*IF(DATOS!BL$4="Sí",1/DATOS_[[% normaliz]:[% normaliz]],1)*(DATOS_[C.Extra.04])))))))),
0)</f>
        <v>0</v>
      </c>
      <c r="AT86" s="122">
        <f t="array" ref="AT86">IFERROR(
(MEDIAN((IF(DATOS_[[Sexo]:[Sexo]]=$B86,IF(DATOS_[[AGRUP. CLAS. PROF.]:[AGRUP. CLAS. PROF.]]=$B84,IF(DATOS_[[Check Periodo Ref.]:[Check Periodo Ref.]]="Dentro",IF(DATOS_[[Check Equiparado]:[Check Equiparado]]="Sí",IF(DATOS!BM$5="Sí",(1/DATOS_[[% anualiz]:[% anualiz]]),1)*IF(DATOS!BM$4="Sí",1/DATOS_[[% normaliz]:[% normaliz]],1)*(DATOS_[C.Extra.05])))))))),
0)</f>
        <v>0</v>
      </c>
      <c r="AU86" s="123">
        <f t="array" ref="AU86">IFERROR(
MEDIAN(IF(DATOS_[Sexo]=$B86,IF(DATOS_[[AGRUP. CLAS. PROF.]:[AGRUP. CLAS. PROF.]]=$B84,IF(DATOS_[Check Equiparado]="Sí",IF(DATOS_[Check Periodo Ref.]="Dentro",DATOS_[Tot Extrasalarial Eq],FALSE))))),
0)</f>
        <v>0</v>
      </c>
      <c r="AV86" s="124">
        <f t="array" ref="AV86">IFERROR(
MEDIAN(IF(DATOS_[Sexo]=$B86,IF(DATOS_[[AGRUP. CLAS. PROF.]:[AGRUP. CLAS. PROF.]]=$B84,IF(DATOS_[Check Equiparado]="Sí",IF(DATOS_[Check Periodo Ref.]="Dentro",DATOS_[TOTAL Retrib Eq],FALSE))))),
0)</f>
        <v>0</v>
      </c>
    </row>
    <row r="87" spans="1:48" ht="17.25" thickBot="1" x14ac:dyDescent="0.35">
      <c r="A87" s="48" t="str">
        <f t="shared" ref="A87" si="99">+A88</f>
        <v>[ocultar]</v>
      </c>
      <c r="B87" s="98" t="s">
        <v>241</v>
      </c>
      <c r="C87" s="117"/>
      <c r="D87" s="47"/>
      <c r="E87" s="47"/>
      <c r="F87" s="47"/>
      <c r="G87" s="47"/>
      <c r="H87" s="47"/>
      <c r="I87" s="127" t="str">
        <f t="shared" ref="I87:AV87" si="100">IFERROR((I88-I89)/I88,"")</f>
        <v/>
      </c>
      <c r="J87" s="131" t="str">
        <f t="shared" si="100"/>
        <v/>
      </c>
      <c r="K87" s="131" t="str">
        <f t="shared" si="100"/>
        <v/>
      </c>
      <c r="L87" s="131" t="str">
        <f t="shared" si="100"/>
        <v/>
      </c>
      <c r="M87" s="131" t="str">
        <f t="shared" si="100"/>
        <v/>
      </c>
      <c r="N87" s="131" t="str">
        <f t="shared" si="100"/>
        <v/>
      </c>
      <c r="O87" s="131" t="str">
        <f t="shared" si="100"/>
        <v/>
      </c>
      <c r="P87" s="131" t="str">
        <f t="shared" si="100"/>
        <v/>
      </c>
      <c r="Q87" s="131" t="str">
        <f t="shared" si="100"/>
        <v/>
      </c>
      <c r="R87" s="131" t="str">
        <f t="shared" si="100"/>
        <v/>
      </c>
      <c r="S87" s="131" t="str">
        <f t="shared" si="100"/>
        <v/>
      </c>
      <c r="T87" s="131" t="str">
        <f t="shared" si="100"/>
        <v/>
      </c>
      <c r="U87" s="131" t="str">
        <f t="shared" si="100"/>
        <v/>
      </c>
      <c r="V87" s="131" t="str">
        <f t="shared" si="100"/>
        <v/>
      </c>
      <c r="W87" s="131" t="str">
        <f t="shared" si="100"/>
        <v/>
      </c>
      <c r="X87" s="131" t="str">
        <f t="shared" si="100"/>
        <v/>
      </c>
      <c r="Y87" s="131" t="str">
        <f t="shared" si="100"/>
        <v/>
      </c>
      <c r="Z87" s="130" t="str">
        <f t="shared" si="100"/>
        <v/>
      </c>
      <c r="AA87" s="130" t="str">
        <f t="shared" si="100"/>
        <v/>
      </c>
      <c r="AB87" s="130" t="str">
        <f t="shared" si="100"/>
        <v/>
      </c>
      <c r="AC87" s="130" t="str">
        <f t="shared" si="100"/>
        <v/>
      </c>
      <c r="AD87" s="130" t="str">
        <f t="shared" si="100"/>
        <v/>
      </c>
      <c r="AE87" s="130" t="str">
        <f t="shared" si="100"/>
        <v/>
      </c>
      <c r="AF87" s="130" t="str">
        <f t="shared" si="100"/>
        <v/>
      </c>
      <c r="AG87" s="130" t="str">
        <f t="shared" si="100"/>
        <v/>
      </c>
      <c r="AH87" s="130" t="str">
        <f t="shared" si="100"/>
        <v/>
      </c>
      <c r="AI87" s="130" t="str">
        <f t="shared" si="100"/>
        <v/>
      </c>
      <c r="AJ87" s="130" t="str">
        <f t="shared" si="100"/>
        <v/>
      </c>
      <c r="AK87" s="130" t="str">
        <f t="shared" si="100"/>
        <v/>
      </c>
      <c r="AL87" s="130" t="str">
        <f t="shared" si="100"/>
        <v/>
      </c>
      <c r="AM87" s="130" t="str">
        <f t="shared" si="100"/>
        <v/>
      </c>
      <c r="AN87" s="132" t="str">
        <f t="shared" si="100"/>
        <v/>
      </c>
      <c r="AO87" s="136" t="str">
        <f t="shared" si="100"/>
        <v/>
      </c>
      <c r="AP87" s="133" t="str">
        <f t="shared" si="100"/>
        <v/>
      </c>
      <c r="AQ87" s="133" t="str">
        <f t="shared" si="100"/>
        <v/>
      </c>
      <c r="AR87" s="133" t="str">
        <f t="shared" si="100"/>
        <v/>
      </c>
      <c r="AS87" s="133" t="str">
        <f t="shared" si="100"/>
        <v/>
      </c>
      <c r="AT87" s="133" t="str">
        <f t="shared" si="100"/>
        <v/>
      </c>
      <c r="AU87" s="134" t="str">
        <f t="shared" si="100"/>
        <v/>
      </c>
      <c r="AV87" s="135" t="str">
        <f t="shared" si="100"/>
        <v/>
      </c>
    </row>
    <row r="88" spans="1:48" x14ac:dyDescent="0.3">
      <c r="A88" s="48" t="str">
        <f t="shared" ref="A88" si="101">+IF(C88+C89=0,"[ocultar]","")</f>
        <v>[ocultar]</v>
      </c>
      <c r="B88" s="94" t="s">
        <v>162</v>
      </c>
      <c r="C88" s="40">
        <f t="array" ref="C88">SUM(IF($B88=DATOS_[Sexo],
IF($B87=DATOS_[AGRUP. CLAS. PROF.],
IF("Dentro"=DATOS_[Check Periodo Ref.],
1/(COUNTIFS(DATOS_[Sexo],$B88,DATOS_[AGRUP. CLAS. PROF.],$B87,DATOS_[Check Periodo Ref.],"Dentro",DATOS_[id],DATOS_[id]))))))</f>
        <v>0</v>
      </c>
      <c r="D88" s="41">
        <f>COUNTIFS(DATOS_[AGRUP. CLAS. PROF.],$B87,DATOS_[Sexo],$B88,DATOS_[Check Periodo Ref.],"Dentro")</f>
        <v>0</v>
      </c>
      <c r="E88" s="41">
        <f>COUNTIFS(DATOS_[AGRUP. CLAS. PROF.],$B87,DATOS_[Sexo],$B88,DATOS_[Check Periodo Ref.],"Dentro",DATOS_[Check Nº SC Norm],"Sí")</f>
        <v>0</v>
      </c>
      <c r="F88" s="41">
        <f>COUNTIFS(DATOS_[AGRUP. CLAS. PROF.],$B87,DATOS_[Sexo],$B88,DATOS_[Check Periodo Ref.],"Dentro",DATOS_[Check Nº SC Anualiz],"Sí")</f>
        <v>0</v>
      </c>
      <c r="G88" s="41">
        <f>COUNTIFS(DATOS_[AGRUP. CLAS. PROF.],$B87,DATOS_[Sexo],$B88,DATOS_[Check Periodo Ref.],"Dentro",DATOS_[Check Nº SC Norm y Anualiz],"Sí")</f>
        <v>0</v>
      </c>
      <c r="H88" s="41">
        <f>COUNTIFS(DATOS_[AGRUP. CLAS. PROF.],$B87,DATOS_[Sexo],$B88,DATOS_[Check Periodo Ref.],"Dentro",DATOS_[Check Equiparación],"Sí")</f>
        <v>0</v>
      </c>
      <c r="I88" s="118">
        <f t="array" ref="I88">IFERROR(
MEDIAN(IF(DATOS_[Sexo]=$B88,IF(DATOS_[[AGRUP. CLAS. PROF.]:[AGRUP. CLAS. PROF.]]=$B87,IF(DATOS_[Check Equiparado]="Sí",IF(DATOS_[Check Periodo Ref.]="Dentro",DATOS_[SALARIO BASE Eq],FALSE))))),
0)</f>
        <v>0</v>
      </c>
      <c r="J88" s="119">
        <f t="array" ref="J88">IFERROR(
(MEDIAN((IF(DATOS_[[Sexo]:[Sexo]]=$B88,IF(DATOS_[[AGRUP. CLAS. PROF.]:[AGRUP. CLAS. PROF.]]=$B87,IF(DATOS_[[Check Periodo Ref.]:[Check Periodo Ref.]]="Dentro",IF(DATOS_[[Check Equiparado]:[Check Equiparado]]="Sí",IF(DATOS!AE$5="Sí",(1/DATOS_[[% anualiz]:[% anualiz]]),1)*IF(DATOS!AE$4="Sí",1/DATOS_[[% normaliz]:[% normaliz]],1)*(DATOS_[Conc.Sal.01])))))))),
0)</f>
        <v>0</v>
      </c>
      <c r="K88" s="119">
        <f t="array" ref="K88">IFERROR(
(MEDIAN((IF(DATOS_[[Sexo]:[Sexo]]=$B88,IF(DATOS_[[AGRUP. CLAS. PROF.]:[AGRUP. CLAS. PROF.]]=$B87,IF(DATOS_[[Check Periodo Ref.]:[Check Periodo Ref.]]="Dentro",IF(DATOS_[[Check Equiparado]:[Check Equiparado]]="Sí",IF(DATOS!AF$5="Sí",(1/DATOS_[[% anualiz]:[% anualiz]]),1)*IF(DATOS!AF$4="Sí",1/DATOS_[[% normaliz]:[% normaliz]],1)*(DATOS_[Conc.Sal.02])))))))),
0)</f>
        <v>0</v>
      </c>
      <c r="L88" s="119">
        <f t="array" ref="L88">IFERROR(
(MEDIAN((IF(DATOS_[[Sexo]:[Sexo]]=$B88,IF(DATOS_[[AGRUP. CLAS. PROF.]:[AGRUP. CLAS. PROF.]]=$B87,IF(DATOS_[[Check Periodo Ref.]:[Check Periodo Ref.]]="Dentro",IF(DATOS_[[Check Equiparado]:[Check Equiparado]]="Sí",IF(DATOS!AG$5="Sí",(1/DATOS_[[% anualiz]:[% anualiz]]),1)*IF(DATOS!AG$4="Sí",1/DATOS_[[% normaliz]:[% normaliz]],1)*(DATOS_[Conc.Sal.03])))))))),
0)</f>
        <v>0</v>
      </c>
      <c r="M88" s="119">
        <f t="array" ref="M88">IFERROR(
(MEDIAN((IF(DATOS_[[Sexo]:[Sexo]]=$B88,IF(DATOS_[[AGRUP. CLAS. PROF.]:[AGRUP. CLAS. PROF.]]=$B87,IF(DATOS_[[Check Periodo Ref.]:[Check Periodo Ref.]]="Dentro",IF(DATOS_[[Check Equiparado]:[Check Equiparado]]="Sí",IF(DATOS!AH$5="Sí",(1/DATOS_[[% anualiz]:[% anualiz]]),1)*IF(DATOS!AH$4="Sí",1/DATOS_[[% normaliz]:[% normaliz]],1)*(DATOS_[Conc.Sal.04])))))))),
0)</f>
        <v>0</v>
      </c>
      <c r="N88" s="119">
        <f t="array" ref="N88">IFERROR(
(MEDIAN((IF(DATOS_[[Sexo]:[Sexo]]=$B88,IF(DATOS_[[AGRUP. CLAS. PROF.]:[AGRUP. CLAS. PROF.]]=$B87,IF(DATOS_[[Check Periodo Ref.]:[Check Periodo Ref.]]="Dentro",IF(DATOS_[[Check Equiparado]:[Check Equiparado]]="Sí",IF(DATOS!AI$5="Sí",(1/DATOS_[[% anualiz]:[% anualiz]]),1)*IF(DATOS!AI$4="Sí",1/DATOS_[[% normaliz]:[% normaliz]],1)*(DATOS_[Conc.Sal.05])))))))),
0)</f>
        <v>0</v>
      </c>
      <c r="O88" s="119">
        <f t="array" ref="O88">IFERROR(
(MEDIAN((IF(DATOS_[[Sexo]:[Sexo]]=$B88,IF(DATOS_[[AGRUP. CLAS. PROF.]:[AGRUP. CLAS. PROF.]]=$B87,IF(DATOS_[[Check Periodo Ref.]:[Check Periodo Ref.]]="Dentro",IF(DATOS_[[Check Equiparado]:[Check Equiparado]]="Sí",IF(DATOS!AJ$5="Sí",(1/DATOS_[[% anualiz]:[% anualiz]]),1)*IF(DATOS!AJ$4="Sí",1/DATOS_[[% normaliz]:[% normaliz]],1)*(DATOS_[Conc.Sal.06])))))))),
0)</f>
        <v>0</v>
      </c>
      <c r="P88" s="119">
        <f t="array" ref="P88">IFERROR(
(MEDIAN((IF(DATOS_[[Sexo]:[Sexo]]=$B88,IF(DATOS_[[AGRUP. CLAS. PROF.]:[AGRUP. CLAS. PROF.]]=$B87,IF(DATOS_[[Check Periodo Ref.]:[Check Periodo Ref.]]="Dentro",IF(DATOS_[[Check Equiparado]:[Check Equiparado]]="Sí",IF(DATOS!AK$5="Sí",(1/DATOS_[[% anualiz]:[% anualiz]]),1)*IF(DATOS!AK$4="Sí",1/DATOS_[[% normaliz]:[% normaliz]],1)*(DATOS_[Conc.Sal.07])))))))),
0)</f>
        <v>0</v>
      </c>
      <c r="Q88" s="119">
        <f t="array" ref="Q88">IFERROR(
(MEDIAN((IF(DATOS_[[Sexo]:[Sexo]]=$B88,IF(DATOS_[[AGRUP. CLAS. PROF.]:[AGRUP. CLAS. PROF.]]=$B87,IF(DATOS_[[Check Periodo Ref.]:[Check Periodo Ref.]]="Dentro",IF(DATOS_[[Check Equiparado]:[Check Equiparado]]="Sí",IF(DATOS!AL$5="Sí",(1/DATOS_[[% anualiz]:[% anualiz]]),1)*IF(DATOS!AL$4="Sí",1/DATOS_[[% normaliz]:[% normaliz]],1)*(DATOS_[Conc.Sal.08])))))))),
0)</f>
        <v>0</v>
      </c>
      <c r="R88" s="119">
        <f t="array" ref="R88">IFERROR(
(MEDIAN((IF(DATOS_[[Sexo]:[Sexo]]=$B88,IF(DATOS_[[AGRUP. CLAS. PROF.]:[AGRUP. CLAS. PROF.]]=$B87,IF(DATOS_[[Check Periodo Ref.]:[Check Periodo Ref.]]="Dentro",IF(DATOS_[[Check Equiparado]:[Check Equiparado]]="Sí",IF(DATOS!AM$5="Sí",(1/DATOS_[[% anualiz]:[% anualiz]]),1)*IF(DATOS!AM$4="Sí",1/DATOS_[[% normaliz]:[% normaliz]],1)*(DATOS_[Conc.Sal.09])))))))),
0)</f>
        <v>0</v>
      </c>
      <c r="S88" s="119">
        <f t="array" ref="S88">IFERROR(
(MEDIAN((IF(DATOS_[[Sexo]:[Sexo]]=$B88,IF(DATOS_[[AGRUP. CLAS. PROF.]:[AGRUP. CLAS. PROF.]]=$B87,IF(DATOS_[[Check Periodo Ref.]:[Check Periodo Ref.]]="Dentro",IF(DATOS_[[Check Equiparado]:[Check Equiparado]]="Sí",IF(DATOS!AN$5="Sí",(1/DATOS_[[% anualiz]:[% anualiz]]),1)*IF(DATOS!AN$4="Sí",1/DATOS_[[% normaliz]:[% normaliz]],1)*(DATOS_[Conc.Sal.10])))))))),
0)</f>
        <v>0</v>
      </c>
      <c r="T88" s="119">
        <f t="array" ref="T88">IFERROR(
(MEDIAN((IF(DATOS_[[Sexo]:[Sexo]]=$B88,IF(DATOS_[[AGRUP. CLAS. PROF.]:[AGRUP. CLAS. PROF.]]=$B87,IF(DATOS_[[Check Periodo Ref.]:[Check Periodo Ref.]]="Dentro",IF(DATOS_[[Check Equiparado]:[Check Equiparado]]="Sí",IF(DATOS!AO$5="Sí",(1/DATOS_[[% anualiz]:[% anualiz]]),1)*IF(DATOS!AO$4="Sí",1/DATOS_[[% normaliz]:[% normaliz]],1)*(DATOS_[Conc.Sal.11])))))))),
0)</f>
        <v>0</v>
      </c>
      <c r="U88" s="119">
        <f t="array" ref="U88">IFERROR(
(MEDIAN((IF(DATOS_[[Sexo]:[Sexo]]=$B88,IF(DATOS_[[AGRUP. CLAS. PROF.]:[AGRUP. CLAS. PROF.]]=$B87,IF(DATOS_[[Check Periodo Ref.]:[Check Periodo Ref.]]="Dentro",IF(DATOS_[[Check Equiparado]:[Check Equiparado]]="Sí",IF(DATOS!AP$5="Sí",(1/DATOS_[[% anualiz]:[% anualiz]]),1)*IF(DATOS!AP$4="Sí",1/DATOS_[[% normaliz]:[% normaliz]],1)*(DATOS_[Conc.Sal.12])))))))),
0)</f>
        <v>0</v>
      </c>
      <c r="V88" s="119">
        <f t="array" ref="V88">IFERROR(
(MEDIAN((IF(DATOS_[[Sexo]:[Sexo]]=$B88,IF(DATOS_[[AGRUP. CLAS. PROF.]:[AGRUP. CLAS. PROF.]]=$B87,IF(DATOS_[[Check Periodo Ref.]:[Check Periodo Ref.]]="Dentro",IF(DATOS_[[Check Equiparado]:[Check Equiparado]]="Sí",IF(DATOS!AQ$5="Sí",(1/DATOS_[[% anualiz]:[% anualiz]]),1)*IF(DATOS!AQ$4="Sí",1/DATOS_[[% normaliz]:[% normaliz]],1)*(DATOS_[Conc.Sal.13])))))))),
0)</f>
        <v>0</v>
      </c>
      <c r="W88" s="119">
        <f t="array" ref="W88">IFERROR(
(MEDIAN((IF(DATOS_[[Sexo]:[Sexo]]=$B88,IF(DATOS_[[AGRUP. CLAS. PROF.]:[AGRUP. CLAS. PROF.]]=$B87,IF(DATOS_[[Check Periodo Ref.]:[Check Periodo Ref.]]="Dentro",IF(DATOS_[[Check Equiparado]:[Check Equiparado]]="Sí",IF(DATOS!AR$5="Sí",(1/DATOS_[[% anualiz]:[% anualiz]]),1)*IF(DATOS!AR$4="Sí",1/DATOS_[[% normaliz]:[% normaliz]],1)*(DATOS_[Conc.Sal.14])))))))),
0)</f>
        <v>0</v>
      </c>
      <c r="X88" s="119">
        <f t="array" ref="X88">IFERROR(
(MEDIAN((IF(DATOS_[[Sexo]:[Sexo]]=$B88,IF(DATOS_[[AGRUP. CLAS. PROF.]:[AGRUP. CLAS. PROF.]]=$B87,IF(DATOS_[[Check Periodo Ref.]:[Check Periodo Ref.]]="Dentro",IF(DATOS_[[Check Equiparado]:[Check Equiparado]]="Sí",IF(DATOS!AS$5="Sí",(1/DATOS_[[% anualiz]:[% anualiz]]),1)*IF(DATOS!AS$4="Sí",1/DATOS_[[% normaliz]:[% normaliz]],1)*(DATOS_[Conc.Sal.15])))))))),
0)</f>
        <v>0</v>
      </c>
      <c r="Y88" s="119">
        <f t="array" ref="Y88">IFERROR(
(MEDIAN((IF(DATOS_[[Sexo]:[Sexo]]=$B88,IF(DATOS_[[AGRUP. CLAS. PROF.]:[AGRUP. CLAS. PROF.]]=$B87,IF(DATOS_[[Check Periodo Ref.]:[Check Periodo Ref.]]="Dentro",IF(DATOS_[[Check Equiparado]:[Check Equiparado]]="Sí",IF(DATOS!AT$5="Sí",(1/DATOS_[[% anualiz]:[% anualiz]]),1)*IF(DATOS!AT$4="Sí",1/DATOS_[[% normaliz]:[% normaliz]],1)*(DATOS_[Conc.Sal.16])))))))),
0)</f>
        <v>0</v>
      </c>
      <c r="Z88" s="119">
        <f t="array" ref="Z88">IFERROR(
(MEDIAN((IF(DATOS_[[Sexo]:[Sexo]]=$B88,IF(DATOS_[[AGRUP. CLAS. PROF.]:[AGRUP. CLAS. PROF.]]=$B87,IF(DATOS_[[Check Periodo Ref.]:[Check Periodo Ref.]]="Dentro",IF(DATOS_[[Check Equiparado]:[Check Equiparado]]="Sí",IF(DATOS!AU$5="Sí",(1/DATOS_[[% anualiz]:[% anualiz]]),1)*IF(DATOS!AU$4="Sí",1/DATOS_[[% normaliz]:[% normaliz]],1)*(DATOS_[Conc.Sal.17])))))))),
0)</f>
        <v>0</v>
      </c>
      <c r="AA88" s="119">
        <f t="array" ref="AA88">IFERROR(
(MEDIAN((IF(DATOS_[[Sexo]:[Sexo]]=$B88,IF(DATOS_[[AGRUP. CLAS. PROF.]:[AGRUP. CLAS. PROF.]]=$B87,IF(DATOS_[[Check Periodo Ref.]:[Check Periodo Ref.]]="Dentro",IF(DATOS_[[Check Equiparado]:[Check Equiparado]]="Sí",IF(DATOS!AV$5="Sí",(1/DATOS_[[% anualiz]:[% anualiz]]),1)*IF(DATOS!AV$4="Sí",1/DATOS_[[% normaliz]:[% normaliz]],1)*(DATOS_[Conc.Sal.18])))))))),
0)</f>
        <v>0</v>
      </c>
      <c r="AB88" s="119">
        <f t="array" ref="AB88">IFERROR(
(MEDIAN((IF(DATOS_[[Sexo]:[Sexo]]=$B88,IF(DATOS_[[AGRUP. CLAS. PROF.]:[AGRUP. CLAS. PROF.]]=$B87,IF(DATOS_[[Check Periodo Ref.]:[Check Periodo Ref.]]="Dentro",IF(DATOS_[[Check Equiparado]:[Check Equiparado]]="Sí",IF(DATOS!AW$5="Sí",(1/DATOS_[[% anualiz]:[% anualiz]]),1)*IF(DATOS!AW$4="Sí",1/DATOS_[[% normaliz]:[% normaliz]],1)*(DATOS_[Conc.Sal.19])))))))),
0)</f>
        <v>0</v>
      </c>
      <c r="AC88" s="119">
        <f t="array" ref="AC88">IFERROR(
(MEDIAN((IF(DATOS_[[Sexo]:[Sexo]]=$B88,IF(DATOS_[[AGRUP. CLAS. PROF.]:[AGRUP. CLAS. PROF.]]=$B87,IF(DATOS_[[Check Periodo Ref.]:[Check Periodo Ref.]]="Dentro",IF(DATOS_[[Check Equiparado]:[Check Equiparado]]="Sí",IF(DATOS!AX$5="Sí",(1/DATOS_[[% anualiz]:[% anualiz]]),1)*IF(DATOS!AX$4="Sí",1/DATOS_[[% normaliz]:[% normaliz]],1)*(DATOS_[Conc.Sal.20])))))))),
0)</f>
        <v>0</v>
      </c>
      <c r="AD88" s="119">
        <f t="array" ref="AD88">IFERROR(
(MEDIAN((IF(DATOS_[[Sexo]:[Sexo]]=$B88,IF(DATOS_[[AGRUP. CLAS. PROF.]:[AGRUP. CLAS. PROF.]]=$B87,IF(DATOS_[[Check Periodo Ref.]:[Check Periodo Ref.]]="Dentro",IF(DATOS_[[Check Equiparado]:[Check Equiparado]]="Sí",IF(DATOS!AY$5="Sí",(1/DATOS_[[% anualiz]:[% anualiz]]),1)*IF(DATOS!AY$4="Sí",1/DATOS_[[% normaliz]:[% normaliz]],1)*(DATOS_[Conc.Sal.21])))))))),
0)</f>
        <v>0</v>
      </c>
      <c r="AE88" s="119">
        <f t="array" ref="AE88">IFERROR(
(MEDIAN((IF(DATOS_[[Sexo]:[Sexo]]=$B88,IF(DATOS_[[AGRUP. CLAS. PROF.]:[AGRUP. CLAS. PROF.]]=$B87,IF(DATOS_[[Check Periodo Ref.]:[Check Periodo Ref.]]="Dentro",IF(DATOS_[[Check Equiparado]:[Check Equiparado]]="Sí",IF(DATOS!AZ$5="Sí",(1/DATOS_[[% anualiz]:[% anualiz]]),1)*IF(DATOS!AZ$4="Sí",1/DATOS_[[% normaliz]:[% normaliz]],1)*(DATOS_[Conc.Sal.22])))))))),
0)</f>
        <v>0</v>
      </c>
      <c r="AF88" s="119">
        <f t="array" ref="AF88">IFERROR(
(MEDIAN((IF(DATOS_[[Sexo]:[Sexo]]=$B88,IF(DATOS_[[AGRUP. CLAS. PROF.]:[AGRUP. CLAS. PROF.]]=$B87,IF(DATOS_[[Check Periodo Ref.]:[Check Periodo Ref.]]="Dentro",IF(DATOS_[[Check Equiparado]:[Check Equiparado]]="Sí",IF(DATOS!BA$5="Sí",(1/DATOS_[[% anualiz]:[% anualiz]]),1)*IF(DATOS!BA$4="Sí",1/DATOS_[[% normaliz]:[% normaliz]],1)*(DATOS_[Conc.Sal.23])))))))),
0)</f>
        <v>0</v>
      </c>
      <c r="AG88" s="119">
        <f t="array" ref="AG88">IFERROR(
(MEDIAN((IF(DATOS_[[Sexo]:[Sexo]]=$B88,IF(DATOS_[[AGRUP. CLAS. PROF.]:[AGRUP. CLAS. PROF.]]=$B87,IF(DATOS_[[Check Periodo Ref.]:[Check Periodo Ref.]]="Dentro",IF(DATOS_[[Check Equiparado]:[Check Equiparado]]="Sí",IF(DATOS!BB$5="Sí",(1/DATOS_[[% anualiz]:[% anualiz]]),1)*IF(DATOS!BB$4="Sí",1/DATOS_[[% normaliz]:[% normaliz]],1)*(DATOS_[Conc.Sal.24])))))))),
0)</f>
        <v>0</v>
      </c>
      <c r="AH88" s="119">
        <f t="array" ref="AH88">IFERROR(
(MEDIAN((IF(DATOS_[[Sexo]:[Sexo]]=$B88,IF(DATOS_[[AGRUP. CLAS. PROF.]:[AGRUP. CLAS. PROF.]]=$B87,IF(DATOS_[[Check Periodo Ref.]:[Check Periodo Ref.]]="Dentro",IF(DATOS_[[Check Equiparado]:[Check Equiparado]]="Sí",IF(DATOS!BC$5="Sí",(1/DATOS_[[% anualiz]:[% anualiz]]),1)*IF(DATOS!BC$4="Sí",1/DATOS_[[% normaliz]:[% normaliz]],1)*(DATOS_[Conc.Sal.25])))))))),
0)</f>
        <v>0</v>
      </c>
      <c r="AI88" s="119">
        <f t="array" ref="AI88">IFERROR(
(MEDIAN((IF(DATOS_[[Sexo]:[Sexo]]=$B88,IF(DATOS_[[AGRUP. CLAS. PROF.]:[AGRUP. CLAS. PROF.]]=$B87,IF(DATOS_[[Check Periodo Ref.]:[Check Periodo Ref.]]="Dentro",IF(DATOS_[[Check Equiparado]:[Check Equiparado]]="Sí",IF(DATOS!BD$5="Sí",(1/DATOS_[[% anualiz]:[% anualiz]]),1)*IF(DATOS!BD$4="Sí",1/DATOS_[[% normaliz]:[% normaliz]],1)*(DATOS_[Conc.Sal.26])))))))),
0)</f>
        <v>0</v>
      </c>
      <c r="AJ88" s="119">
        <f t="array" ref="AJ88">IFERROR(
(MEDIAN((IF(DATOS_[[Sexo]:[Sexo]]=$B88,IF(DATOS_[[AGRUP. CLAS. PROF.]:[AGRUP. CLAS. PROF.]]=$B87,IF(DATOS_[[Check Periodo Ref.]:[Check Periodo Ref.]]="Dentro",IF(DATOS_[[Check Equiparado]:[Check Equiparado]]="Sí",IF(DATOS!BE$5="Sí",(1/DATOS_[[% anualiz]:[% anualiz]]),1)*IF(DATOS!BE$4="Sí",1/DATOS_[[% normaliz]:[% normaliz]],1)*(DATOS_[Conc.Sal.27])))))))),
0)</f>
        <v>0</v>
      </c>
      <c r="AK88" s="119">
        <f t="array" ref="AK88">IFERROR(
(MEDIAN((IF(DATOS_[[Sexo]:[Sexo]]=$B88,IF(DATOS_[[AGRUP. CLAS. PROF.]:[AGRUP. CLAS. PROF.]]=$B87,IF(DATOS_[[Check Periodo Ref.]:[Check Periodo Ref.]]="Dentro",IF(DATOS_[[Check Equiparado]:[Check Equiparado]]="Sí",IF(DATOS!BF$5="Sí",(1/DATOS_[[% anualiz]:[% anualiz]]),1)*IF(DATOS!BF$4="Sí",1/DATOS_[[% normaliz]:[% normaliz]],1)*(DATOS_[Conc.Sal.28])))))))),
0)</f>
        <v>0</v>
      </c>
      <c r="AL88" s="119">
        <f t="array" ref="AL88">IFERROR(
(MEDIAN((IF(DATOS_[[Sexo]:[Sexo]]=$B88,IF(DATOS_[[AGRUP. CLAS. PROF.]:[AGRUP. CLAS. PROF.]]=$B87,IF(DATOS_[[Check Periodo Ref.]:[Check Periodo Ref.]]="Dentro",IF(DATOS_[[Check Equiparado]:[Check Equiparado]]="Sí",IF(DATOS!BG$5="Sí",(1/DATOS_[[% anualiz]:[% anualiz]]),1)*IF(DATOS!BG$4="Sí",1/DATOS_[[% normaliz]:[% normaliz]],1)*(DATOS_[Conc.Sal.29])))))))),
0)</f>
        <v>0</v>
      </c>
      <c r="AM88" s="119">
        <f t="array" ref="AM88">IFERROR(
(MEDIAN((IF(DATOS_[[Sexo]:[Sexo]]=$B88,IF(DATOS_[[AGRUP. CLAS. PROF.]:[AGRUP. CLAS. PROF.]]=$B87,IF(DATOS_[[Check Periodo Ref.]:[Check Periodo Ref.]]="Dentro",IF(DATOS_[[Check Equiparado]:[Check Equiparado]]="Sí",IF(DATOS!BH$5="Sí",(1/DATOS_[[% anualiz]:[% anualiz]]),1)*IF(DATOS!BH$4="Sí",1/DATOS_[[% normaliz]:[% normaliz]],1)*(DATOS_[Conc.Sal.30])))))))),
0)</f>
        <v>0</v>
      </c>
      <c r="AN88" s="120">
        <f t="array" ref="AN88">IFERROR(
MEDIAN(IF(DATOS_[Sexo]=$B88,IF(DATOS_[[AGRUP. CLAS. PROF.]:[AGRUP. CLAS. PROF.]]=$B87,IF(DATOS_[Check Equiparado]="Sí",IF(DATOS_[Check Periodo Ref.]="Dentro",DATOS_[Tot COMPL.SAL Eq],FALSE))))),
0)</f>
        <v>0</v>
      </c>
      <c r="AO88" s="121">
        <f t="array" ref="AO88">IFERROR(
MEDIAN(IF(DATOS_[Sexo]=$B88,IF(DATOS_[[AGRUP. CLAS. PROF.]:[AGRUP. CLAS. PROF.]]=$B87,IF(DATOS_[Check Equiparado]="Sí",IF(DATOS_[Check Periodo Ref.]="Dentro",DATOS_[TOTAL SALARIO Eq],FALSE))))),
0)</f>
        <v>0</v>
      </c>
      <c r="AP88" s="122">
        <f t="array" ref="AP88">IFERROR(
(MEDIAN((IF(DATOS_[[Sexo]:[Sexo]]=$B88,IF(DATOS_[[AGRUP. CLAS. PROF.]:[AGRUP. CLAS. PROF.]]=$B87,IF(DATOS_[[Check Periodo Ref.]:[Check Periodo Ref.]]="Dentro",IF(DATOS_[[Check Equiparado]:[Check Equiparado]]="Sí",IF(DATOS!BI$5="Sí",(1/DATOS_[[% anualiz]:[% anualiz]]),1)*IF(DATOS!BI$4="Sí",1/DATOS_[[% normaliz]:[% normaliz]],1)*(DATOS_[C.Extra.01])))))))),
0)</f>
        <v>0</v>
      </c>
      <c r="AQ88" s="122">
        <f t="array" ref="AQ88">IFERROR(
(MEDIAN((IF(DATOS_[[Sexo]:[Sexo]]=$B88,IF(DATOS_[[AGRUP. CLAS. PROF.]:[AGRUP. CLAS. PROF.]]=$B87,IF(DATOS_[[Check Periodo Ref.]:[Check Periodo Ref.]]="Dentro",IF(DATOS_[[Check Equiparado]:[Check Equiparado]]="Sí",IF(DATOS!BJ$5="Sí",(1/DATOS_[[% anualiz]:[% anualiz]]),1)*IF(DATOS!BJ$4="Sí",1/DATOS_[[% normaliz]:[% normaliz]],1)*(DATOS_[C.Extra.02])))))))),
0)</f>
        <v>0</v>
      </c>
      <c r="AR88" s="122">
        <f t="array" ref="AR88">IFERROR(
(MEDIAN((IF(DATOS_[[Sexo]:[Sexo]]=$B88,IF(DATOS_[[AGRUP. CLAS. PROF.]:[AGRUP. CLAS. PROF.]]=$B87,IF(DATOS_[[Check Periodo Ref.]:[Check Periodo Ref.]]="Dentro",IF(DATOS_[[Check Equiparado]:[Check Equiparado]]="Sí",IF(DATOS!BK$5="Sí",(1/DATOS_[[% anualiz]:[% anualiz]]),1)*IF(DATOS!BK$4="Sí",1/DATOS_[[% normaliz]:[% normaliz]],1)*(DATOS_[C.Extra.03])))))))),
0)</f>
        <v>0</v>
      </c>
      <c r="AS88" s="122">
        <f t="array" ref="AS88">IFERROR(
(MEDIAN((IF(DATOS_[[Sexo]:[Sexo]]=$B88,IF(DATOS_[[AGRUP. CLAS. PROF.]:[AGRUP. CLAS. PROF.]]=$B87,IF(DATOS_[[Check Periodo Ref.]:[Check Periodo Ref.]]="Dentro",IF(DATOS_[[Check Equiparado]:[Check Equiparado]]="Sí",IF(DATOS!BL$5="Sí",(1/DATOS_[[% anualiz]:[% anualiz]]),1)*IF(DATOS!BL$4="Sí",1/DATOS_[[% normaliz]:[% normaliz]],1)*(DATOS_[C.Extra.04])))))))),
0)</f>
        <v>0</v>
      </c>
      <c r="AT88" s="122">
        <f t="array" ref="AT88">IFERROR(
(MEDIAN((IF(DATOS_[[Sexo]:[Sexo]]=$B88,IF(DATOS_[[AGRUP. CLAS. PROF.]:[AGRUP. CLAS. PROF.]]=$B87,IF(DATOS_[[Check Periodo Ref.]:[Check Periodo Ref.]]="Dentro",IF(DATOS_[[Check Equiparado]:[Check Equiparado]]="Sí",IF(DATOS!BM$5="Sí",(1/DATOS_[[% anualiz]:[% anualiz]]),1)*IF(DATOS!BM$4="Sí",1/DATOS_[[% normaliz]:[% normaliz]],1)*(DATOS_[C.Extra.05])))))))),
0)</f>
        <v>0</v>
      </c>
      <c r="AU88" s="123">
        <f t="array" ref="AU88">IFERROR(
MEDIAN(IF(DATOS_[Sexo]=$B88,IF(DATOS_[[AGRUP. CLAS. PROF.]:[AGRUP. CLAS. PROF.]]=$B87,IF(DATOS_[Check Equiparado]="Sí",IF(DATOS_[Check Periodo Ref.]="Dentro",DATOS_[Tot Extrasalarial Eq],FALSE))))),
0)</f>
        <v>0</v>
      </c>
      <c r="AV88" s="124">
        <f t="array" ref="AV88">IFERROR(
MEDIAN(IF(DATOS_[Sexo]=$B88,IF(DATOS_[[AGRUP. CLAS. PROF.]:[AGRUP. CLAS. PROF.]]=$B87,IF(DATOS_[Check Equiparado]="Sí",IF(DATOS_[Check Periodo Ref.]="Dentro",DATOS_[TOTAL Retrib Eq],FALSE))))),
0)</f>
        <v>0</v>
      </c>
    </row>
    <row r="89" spans="1:48" x14ac:dyDescent="0.3">
      <c r="A89" s="48" t="str">
        <f t="shared" ref="A89" si="102">+A88</f>
        <v>[ocultar]</v>
      </c>
      <c r="B89" s="94" t="s">
        <v>163</v>
      </c>
      <c r="C89" s="40">
        <f t="array" ref="C89">SUM(IF($B89=DATOS_[Sexo],
IF($B87=DATOS_[AGRUP. CLAS. PROF.],
IF("Dentro"=DATOS_[Check Periodo Ref.],
1/(COUNTIFS(DATOS_[Sexo],$B89,DATOS_[AGRUP. CLAS. PROF.],$B87,DATOS_[Check Periodo Ref.],"Dentro",DATOS_[id],DATOS_[id]))))))</f>
        <v>0</v>
      </c>
      <c r="D89" s="41">
        <f>COUNTIFS(DATOS_[AGRUP. CLAS. PROF.],$B87,DATOS_[Sexo],$B89,DATOS_[Check Periodo Ref.],"Dentro")</f>
        <v>0</v>
      </c>
      <c r="E89" s="41">
        <f>COUNTIFS(DATOS_[AGRUP. CLAS. PROF.],$B87,DATOS_[Sexo],$B89,DATOS_[Check Periodo Ref.],"Dentro",DATOS_[Check Nº SC Norm],"Sí")</f>
        <v>0</v>
      </c>
      <c r="F89" s="41">
        <f>COUNTIFS(DATOS_[AGRUP. CLAS. PROF.],$B87,DATOS_[Sexo],$B89,DATOS_[Check Periodo Ref.],"Dentro",DATOS_[Check Nº SC Anualiz],"Sí")</f>
        <v>0</v>
      </c>
      <c r="G89" s="41">
        <f>COUNTIFS(DATOS_[AGRUP. CLAS. PROF.],$B87,DATOS_[Sexo],$B89,DATOS_[Check Periodo Ref.],"Dentro",DATOS_[Check Nº SC Norm y Anualiz],"Sí")</f>
        <v>0</v>
      </c>
      <c r="H89" s="41">
        <f>COUNTIFS(DATOS_[AGRUP. CLAS. PROF.],$B87,DATOS_[Sexo],$B89,DATOS_[Check Periodo Ref.],"Dentro",DATOS_[Check Equiparación],"Sí")</f>
        <v>0</v>
      </c>
      <c r="I89" s="118" cm="1">
        <f t="array" ref="I89">IFERROR(
MEDIAN(IF(DATOS_[Sexo]=$B89,IF(DATOS_[[AGRUP. CLAS. PROF.]:[AGRUP. CLAS. PROF.]]=$B87,IF(DATOS_[Check Equiparado]="Sí",IF(DATOS_[Check Periodo Ref.]="Dentro",DATOS_[SALARIO BASE Eq],FALSE))))),
0)</f>
        <v>0</v>
      </c>
      <c r="J89" s="119">
        <f t="array" ref="J89">IFERROR(
(MEDIAN((IF(DATOS_[[Sexo]:[Sexo]]=$B89,IF(DATOS_[[AGRUP. CLAS. PROF.]:[AGRUP. CLAS. PROF.]]=$B87,IF(DATOS_[[Check Periodo Ref.]:[Check Periodo Ref.]]="Dentro",IF(DATOS_[[Check Equiparado]:[Check Equiparado]]="Sí",IF(DATOS!AE$5="Sí",(1/DATOS_[[% anualiz]:[% anualiz]]),1)*IF(DATOS!AE$4="Sí",1/DATOS_[[% normaliz]:[% normaliz]],1)*(DATOS_[Conc.Sal.01])))))))),
0)</f>
        <v>0</v>
      </c>
      <c r="K89" s="119">
        <f t="array" ref="K89">IFERROR(
(MEDIAN((IF(DATOS_[[Sexo]:[Sexo]]=$B89,IF(DATOS_[[AGRUP. CLAS. PROF.]:[AGRUP. CLAS. PROF.]]=$B87,IF(DATOS_[[Check Periodo Ref.]:[Check Periodo Ref.]]="Dentro",IF(DATOS_[[Check Equiparado]:[Check Equiparado]]="Sí",IF(DATOS!AF$5="Sí",(1/DATOS_[[% anualiz]:[% anualiz]]),1)*IF(DATOS!AF$4="Sí",1/DATOS_[[% normaliz]:[% normaliz]],1)*(DATOS_[Conc.Sal.02])))))))),
0)</f>
        <v>0</v>
      </c>
      <c r="L89" s="119">
        <f t="array" ref="L89">IFERROR(
(MEDIAN((IF(DATOS_[[Sexo]:[Sexo]]=$B89,IF(DATOS_[[AGRUP. CLAS. PROF.]:[AGRUP. CLAS. PROF.]]=$B87,IF(DATOS_[[Check Periodo Ref.]:[Check Periodo Ref.]]="Dentro",IF(DATOS_[[Check Equiparado]:[Check Equiparado]]="Sí",IF(DATOS!AG$5="Sí",(1/DATOS_[[% anualiz]:[% anualiz]]),1)*IF(DATOS!AG$4="Sí",1/DATOS_[[% normaliz]:[% normaliz]],1)*(DATOS_[Conc.Sal.03])))))))),
0)</f>
        <v>0</v>
      </c>
      <c r="M89" s="119">
        <f t="array" ref="M89">IFERROR(
(MEDIAN((IF(DATOS_[[Sexo]:[Sexo]]=$B89,IF(DATOS_[[AGRUP. CLAS. PROF.]:[AGRUP. CLAS. PROF.]]=$B87,IF(DATOS_[[Check Periodo Ref.]:[Check Periodo Ref.]]="Dentro",IF(DATOS_[[Check Equiparado]:[Check Equiparado]]="Sí",IF(DATOS!AH$5="Sí",(1/DATOS_[[% anualiz]:[% anualiz]]),1)*IF(DATOS!AH$4="Sí",1/DATOS_[[% normaliz]:[% normaliz]],1)*(DATOS_[Conc.Sal.04])))))))),
0)</f>
        <v>0</v>
      </c>
      <c r="N89" s="119">
        <f t="array" ref="N89">IFERROR(
(MEDIAN((IF(DATOS_[[Sexo]:[Sexo]]=$B89,IF(DATOS_[[AGRUP. CLAS. PROF.]:[AGRUP. CLAS. PROF.]]=$B87,IF(DATOS_[[Check Periodo Ref.]:[Check Periodo Ref.]]="Dentro",IF(DATOS_[[Check Equiparado]:[Check Equiparado]]="Sí",IF(DATOS!AI$5="Sí",(1/DATOS_[[% anualiz]:[% anualiz]]),1)*IF(DATOS!AI$4="Sí",1/DATOS_[[% normaliz]:[% normaliz]],1)*(DATOS_[Conc.Sal.05])))))))),
0)</f>
        <v>0</v>
      </c>
      <c r="O89" s="119">
        <f t="array" ref="O89">IFERROR(
(MEDIAN((IF(DATOS_[[Sexo]:[Sexo]]=$B89,IF(DATOS_[[AGRUP. CLAS. PROF.]:[AGRUP. CLAS. PROF.]]=$B87,IF(DATOS_[[Check Periodo Ref.]:[Check Periodo Ref.]]="Dentro",IF(DATOS_[[Check Equiparado]:[Check Equiparado]]="Sí",IF(DATOS!AJ$5="Sí",(1/DATOS_[[% anualiz]:[% anualiz]]),1)*IF(DATOS!AJ$4="Sí",1/DATOS_[[% normaliz]:[% normaliz]],1)*(DATOS_[Conc.Sal.06])))))))),
0)</f>
        <v>0</v>
      </c>
      <c r="P89" s="119">
        <f t="array" ref="P89">IFERROR(
(MEDIAN((IF(DATOS_[[Sexo]:[Sexo]]=$B89,IF(DATOS_[[AGRUP. CLAS. PROF.]:[AGRUP. CLAS. PROF.]]=$B87,IF(DATOS_[[Check Periodo Ref.]:[Check Periodo Ref.]]="Dentro",IF(DATOS_[[Check Equiparado]:[Check Equiparado]]="Sí",IF(DATOS!AK$5="Sí",(1/DATOS_[[% anualiz]:[% anualiz]]),1)*IF(DATOS!AK$4="Sí",1/DATOS_[[% normaliz]:[% normaliz]],1)*(DATOS_[Conc.Sal.07])))))))),
0)</f>
        <v>0</v>
      </c>
      <c r="Q89" s="119">
        <f t="array" ref="Q89">IFERROR(
(MEDIAN((IF(DATOS_[[Sexo]:[Sexo]]=$B89,IF(DATOS_[[AGRUP. CLAS. PROF.]:[AGRUP. CLAS. PROF.]]=$B87,IF(DATOS_[[Check Periodo Ref.]:[Check Periodo Ref.]]="Dentro",IF(DATOS_[[Check Equiparado]:[Check Equiparado]]="Sí",IF(DATOS!AL$5="Sí",(1/DATOS_[[% anualiz]:[% anualiz]]),1)*IF(DATOS!AL$4="Sí",1/DATOS_[[% normaliz]:[% normaliz]],1)*(DATOS_[Conc.Sal.08])))))))),
0)</f>
        <v>0</v>
      </c>
      <c r="R89" s="119">
        <f t="array" ref="R89">IFERROR(
(MEDIAN((IF(DATOS_[[Sexo]:[Sexo]]=$B89,IF(DATOS_[[AGRUP. CLAS. PROF.]:[AGRUP. CLAS. PROF.]]=$B87,IF(DATOS_[[Check Periodo Ref.]:[Check Periodo Ref.]]="Dentro",IF(DATOS_[[Check Equiparado]:[Check Equiparado]]="Sí",IF(DATOS!AM$5="Sí",(1/DATOS_[[% anualiz]:[% anualiz]]),1)*IF(DATOS!AM$4="Sí",1/DATOS_[[% normaliz]:[% normaliz]],1)*(DATOS_[Conc.Sal.09])))))))),
0)</f>
        <v>0</v>
      </c>
      <c r="S89" s="119">
        <f t="array" ref="S89">IFERROR(
(MEDIAN((IF(DATOS_[[Sexo]:[Sexo]]=$B89,IF(DATOS_[[AGRUP. CLAS. PROF.]:[AGRUP. CLAS. PROF.]]=$B87,IF(DATOS_[[Check Periodo Ref.]:[Check Periodo Ref.]]="Dentro",IF(DATOS_[[Check Equiparado]:[Check Equiparado]]="Sí",IF(DATOS!AN$5="Sí",(1/DATOS_[[% anualiz]:[% anualiz]]),1)*IF(DATOS!AN$4="Sí",1/DATOS_[[% normaliz]:[% normaliz]],1)*(DATOS_[Conc.Sal.10])))))))),
0)</f>
        <v>0</v>
      </c>
      <c r="T89" s="119">
        <f t="array" ref="T89">IFERROR(
(MEDIAN((IF(DATOS_[[Sexo]:[Sexo]]=$B89,IF(DATOS_[[AGRUP. CLAS. PROF.]:[AGRUP. CLAS. PROF.]]=$B87,IF(DATOS_[[Check Periodo Ref.]:[Check Periodo Ref.]]="Dentro",IF(DATOS_[[Check Equiparado]:[Check Equiparado]]="Sí",IF(DATOS!AO$5="Sí",(1/DATOS_[[% anualiz]:[% anualiz]]),1)*IF(DATOS!AO$4="Sí",1/DATOS_[[% normaliz]:[% normaliz]],1)*(DATOS_[Conc.Sal.11])))))))),
0)</f>
        <v>0</v>
      </c>
      <c r="U89" s="119">
        <f t="array" ref="U89">IFERROR(
(MEDIAN((IF(DATOS_[[Sexo]:[Sexo]]=$B89,IF(DATOS_[[AGRUP. CLAS. PROF.]:[AGRUP. CLAS. PROF.]]=$B87,IF(DATOS_[[Check Periodo Ref.]:[Check Periodo Ref.]]="Dentro",IF(DATOS_[[Check Equiparado]:[Check Equiparado]]="Sí",IF(DATOS!AP$5="Sí",(1/DATOS_[[% anualiz]:[% anualiz]]),1)*IF(DATOS!AP$4="Sí",1/DATOS_[[% normaliz]:[% normaliz]],1)*(DATOS_[Conc.Sal.12])))))))),
0)</f>
        <v>0</v>
      </c>
      <c r="V89" s="119">
        <f t="array" ref="V89">IFERROR(
(MEDIAN((IF(DATOS_[[Sexo]:[Sexo]]=$B89,IF(DATOS_[[AGRUP. CLAS. PROF.]:[AGRUP. CLAS. PROF.]]=$B87,IF(DATOS_[[Check Periodo Ref.]:[Check Periodo Ref.]]="Dentro",IF(DATOS_[[Check Equiparado]:[Check Equiparado]]="Sí",IF(DATOS!AQ$5="Sí",(1/DATOS_[[% anualiz]:[% anualiz]]),1)*IF(DATOS!AQ$4="Sí",1/DATOS_[[% normaliz]:[% normaliz]],1)*(DATOS_[Conc.Sal.13])))))))),
0)</f>
        <v>0</v>
      </c>
      <c r="W89" s="119">
        <f t="array" ref="W89">IFERROR(
(MEDIAN((IF(DATOS_[[Sexo]:[Sexo]]=$B89,IF(DATOS_[[AGRUP. CLAS. PROF.]:[AGRUP. CLAS. PROF.]]=$B87,IF(DATOS_[[Check Periodo Ref.]:[Check Periodo Ref.]]="Dentro",IF(DATOS_[[Check Equiparado]:[Check Equiparado]]="Sí",IF(DATOS!AR$5="Sí",(1/DATOS_[[% anualiz]:[% anualiz]]),1)*IF(DATOS!AR$4="Sí",1/DATOS_[[% normaliz]:[% normaliz]],1)*(DATOS_[Conc.Sal.14])))))))),
0)</f>
        <v>0</v>
      </c>
      <c r="X89" s="119">
        <f t="array" ref="X89">IFERROR(
(MEDIAN((IF(DATOS_[[Sexo]:[Sexo]]=$B89,IF(DATOS_[[AGRUP. CLAS. PROF.]:[AGRUP. CLAS. PROF.]]=$B87,IF(DATOS_[[Check Periodo Ref.]:[Check Periodo Ref.]]="Dentro",IF(DATOS_[[Check Equiparado]:[Check Equiparado]]="Sí",IF(DATOS!AS$5="Sí",(1/DATOS_[[% anualiz]:[% anualiz]]),1)*IF(DATOS!AS$4="Sí",1/DATOS_[[% normaliz]:[% normaliz]],1)*(DATOS_[Conc.Sal.15])))))))),
0)</f>
        <v>0</v>
      </c>
      <c r="Y89" s="119">
        <f t="array" ref="Y89">IFERROR(
(MEDIAN((IF(DATOS_[[Sexo]:[Sexo]]=$B89,IF(DATOS_[[AGRUP. CLAS. PROF.]:[AGRUP. CLAS. PROF.]]=$B87,IF(DATOS_[[Check Periodo Ref.]:[Check Periodo Ref.]]="Dentro",IF(DATOS_[[Check Equiparado]:[Check Equiparado]]="Sí",IF(DATOS!AT$5="Sí",(1/DATOS_[[% anualiz]:[% anualiz]]),1)*IF(DATOS!AT$4="Sí",1/DATOS_[[% normaliz]:[% normaliz]],1)*(DATOS_[Conc.Sal.16])))))))),
0)</f>
        <v>0</v>
      </c>
      <c r="Z89" s="119">
        <f t="array" ref="Z89">IFERROR(
(MEDIAN((IF(DATOS_[[Sexo]:[Sexo]]=$B89,IF(DATOS_[[AGRUP. CLAS. PROF.]:[AGRUP. CLAS. PROF.]]=$B87,IF(DATOS_[[Check Periodo Ref.]:[Check Periodo Ref.]]="Dentro",IF(DATOS_[[Check Equiparado]:[Check Equiparado]]="Sí",IF(DATOS!AU$5="Sí",(1/DATOS_[[% anualiz]:[% anualiz]]),1)*IF(DATOS!AU$4="Sí",1/DATOS_[[% normaliz]:[% normaliz]],1)*(DATOS_[Conc.Sal.17])))))))),
0)</f>
        <v>0</v>
      </c>
      <c r="AA89" s="119">
        <f t="array" ref="AA89">IFERROR(
(MEDIAN((IF(DATOS_[[Sexo]:[Sexo]]=$B89,IF(DATOS_[[AGRUP. CLAS. PROF.]:[AGRUP. CLAS. PROF.]]=$B87,IF(DATOS_[[Check Periodo Ref.]:[Check Periodo Ref.]]="Dentro",IF(DATOS_[[Check Equiparado]:[Check Equiparado]]="Sí",IF(DATOS!AV$5="Sí",(1/DATOS_[[% anualiz]:[% anualiz]]),1)*IF(DATOS!AV$4="Sí",1/DATOS_[[% normaliz]:[% normaliz]],1)*(DATOS_[Conc.Sal.18])))))))),
0)</f>
        <v>0</v>
      </c>
      <c r="AB89" s="119">
        <f t="array" ref="AB89">IFERROR(
(MEDIAN((IF(DATOS_[[Sexo]:[Sexo]]=$B89,IF(DATOS_[[AGRUP. CLAS. PROF.]:[AGRUP. CLAS. PROF.]]=$B87,IF(DATOS_[[Check Periodo Ref.]:[Check Periodo Ref.]]="Dentro",IF(DATOS_[[Check Equiparado]:[Check Equiparado]]="Sí",IF(DATOS!AW$5="Sí",(1/DATOS_[[% anualiz]:[% anualiz]]),1)*IF(DATOS!AW$4="Sí",1/DATOS_[[% normaliz]:[% normaliz]],1)*(DATOS_[Conc.Sal.19])))))))),
0)</f>
        <v>0</v>
      </c>
      <c r="AC89" s="119">
        <f t="array" ref="AC89">IFERROR(
(MEDIAN((IF(DATOS_[[Sexo]:[Sexo]]=$B89,IF(DATOS_[[AGRUP. CLAS. PROF.]:[AGRUP. CLAS. PROF.]]=$B87,IF(DATOS_[[Check Periodo Ref.]:[Check Periodo Ref.]]="Dentro",IF(DATOS_[[Check Equiparado]:[Check Equiparado]]="Sí",IF(DATOS!AX$5="Sí",(1/DATOS_[[% anualiz]:[% anualiz]]),1)*IF(DATOS!AX$4="Sí",1/DATOS_[[% normaliz]:[% normaliz]],1)*(DATOS_[Conc.Sal.20])))))))),
0)</f>
        <v>0</v>
      </c>
      <c r="AD89" s="119">
        <f t="array" ref="AD89">IFERROR(
(MEDIAN((IF(DATOS_[[Sexo]:[Sexo]]=$B89,IF(DATOS_[[AGRUP. CLAS. PROF.]:[AGRUP. CLAS. PROF.]]=$B87,IF(DATOS_[[Check Periodo Ref.]:[Check Periodo Ref.]]="Dentro",IF(DATOS_[[Check Equiparado]:[Check Equiparado]]="Sí",IF(DATOS!AY$5="Sí",(1/DATOS_[[% anualiz]:[% anualiz]]),1)*IF(DATOS!AY$4="Sí",1/DATOS_[[% normaliz]:[% normaliz]],1)*(DATOS_[Conc.Sal.21])))))))),
0)</f>
        <v>0</v>
      </c>
      <c r="AE89" s="119">
        <f t="array" ref="AE89">IFERROR(
(MEDIAN((IF(DATOS_[[Sexo]:[Sexo]]=$B89,IF(DATOS_[[AGRUP. CLAS. PROF.]:[AGRUP. CLAS. PROF.]]=$B87,IF(DATOS_[[Check Periodo Ref.]:[Check Periodo Ref.]]="Dentro",IF(DATOS_[[Check Equiparado]:[Check Equiparado]]="Sí",IF(DATOS!AZ$5="Sí",(1/DATOS_[[% anualiz]:[% anualiz]]),1)*IF(DATOS!AZ$4="Sí",1/DATOS_[[% normaliz]:[% normaliz]],1)*(DATOS_[Conc.Sal.22])))))))),
0)</f>
        <v>0</v>
      </c>
      <c r="AF89" s="119">
        <f t="array" ref="AF89">IFERROR(
(MEDIAN((IF(DATOS_[[Sexo]:[Sexo]]=$B89,IF(DATOS_[[AGRUP. CLAS. PROF.]:[AGRUP. CLAS. PROF.]]=$B87,IF(DATOS_[[Check Periodo Ref.]:[Check Periodo Ref.]]="Dentro",IF(DATOS_[[Check Equiparado]:[Check Equiparado]]="Sí",IF(DATOS!BA$5="Sí",(1/DATOS_[[% anualiz]:[% anualiz]]),1)*IF(DATOS!BA$4="Sí",1/DATOS_[[% normaliz]:[% normaliz]],1)*(DATOS_[Conc.Sal.23])))))))),
0)</f>
        <v>0</v>
      </c>
      <c r="AG89" s="119">
        <f t="array" ref="AG89">IFERROR(
(MEDIAN((IF(DATOS_[[Sexo]:[Sexo]]=$B89,IF(DATOS_[[AGRUP. CLAS. PROF.]:[AGRUP. CLAS. PROF.]]=$B87,IF(DATOS_[[Check Periodo Ref.]:[Check Periodo Ref.]]="Dentro",IF(DATOS_[[Check Equiparado]:[Check Equiparado]]="Sí",IF(DATOS!BB$5="Sí",(1/DATOS_[[% anualiz]:[% anualiz]]),1)*IF(DATOS!BB$4="Sí",1/DATOS_[[% normaliz]:[% normaliz]],1)*(DATOS_[Conc.Sal.24])))))))),
0)</f>
        <v>0</v>
      </c>
      <c r="AH89" s="119">
        <f t="array" ref="AH89">IFERROR(
(MEDIAN((IF(DATOS_[[Sexo]:[Sexo]]=$B89,IF(DATOS_[[AGRUP. CLAS. PROF.]:[AGRUP. CLAS. PROF.]]=$B87,IF(DATOS_[[Check Periodo Ref.]:[Check Periodo Ref.]]="Dentro",IF(DATOS_[[Check Equiparado]:[Check Equiparado]]="Sí",IF(DATOS!BC$5="Sí",(1/DATOS_[[% anualiz]:[% anualiz]]),1)*IF(DATOS!BC$4="Sí",1/DATOS_[[% normaliz]:[% normaliz]],1)*(DATOS_[Conc.Sal.25])))))))),
0)</f>
        <v>0</v>
      </c>
      <c r="AI89" s="119">
        <f t="array" ref="AI89">IFERROR(
(MEDIAN((IF(DATOS_[[Sexo]:[Sexo]]=$B89,IF(DATOS_[[AGRUP. CLAS. PROF.]:[AGRUP. CLAS. PROF.]]=$B87,IF(DATOS_[[Check Periodo Ref.]:[Check Periodo Ref.]]="Dentro",IF(DATOS_[[Check Equiparado]:[Check Equiparado]]="Sí",IF(DATOS!BD$5="Sí",(1/DATOS_[[% anualiz]:[% anualiz]]),1)*IF(DATOS!BD$4="Sí",1/DATOS_[[% normaliz]:[% normaliz]],1)*(DATOS_[Conc.Sal.26])))))))),
0)</f>
        <v>0</v>
      </c>
      <c r="AJ89" s="119">
        <f t="array" ref="AJ89">IFERROR(
(MEDIAN((IF(DATOS_[[Sexo]:[Sexo]]=$B89,IF(DATOS_[[AGRUP. CLAS. PROF.]:[AGRUP. CLAS. PROF.]]=$B87,IF(DATOS_[[Check Periodo Ref.]:[Check Periodo Ref.]]="Dentro",IF(DATOS_[[Check Equiparado]:[Check Equiparado]]="Sí",IF(DATOS!BE$5="Sí",(1/DATOS_[[% anualiz]:[% anualiz]]),1)*IF(DATOS!BE$4="Sí",1/DATOS_[[% normaliz]:[% normaliz]],1)*(DATOS_[Conc.Sal.27])))))))),
0)</f>
        <v>0</v>
      </c>
      <c r="AK89" s="119">
        <f t="array" ref="AK89">IFERROR(
(MEDIAN((IF(DATOS_[[Sexo]:[Sexo]]=$B89,IF(DATOS_[[AGRUP. CLAS. PROF.]:[AGRUP. CLAS. PROF.]]=$B87,IF(DATOS_[[Check Periodo Ref.]:[Check Periodo Ref.]]="Dentro",IF(DATOS_[[Check Equiparado]:[Check Equiparado]]="Sí",IF(DATOS!BF$5="Sí",(1/DATOS_[[% anualiz]:[% anualiz]]),1)*IF(DATOS!BF$4="Sí",1/DATOS_[[% normaliz]:[% normaliz]],1)*(DATOS_[Conc.Sal.28])))))))),
0)</f>
        <v>0</v>
      </c>
      <c r="AL89" s="119">
        <f t="array" ref="AL89">IFERROR(
(MEDIAN((IF(DATOS_[[Sexo]:[Sexo]]=$B89,IF(DATOS_[[AGRUP. CLAS. PROF.]:[AGRUP. CLAS. PROF.]]=$B87,IF(DATOS_[[Check Periodo Ref.]:[Check Periodo Ref.]]="Dentro",IF(DATOS_[[Check Equiparado]:[Check Equiparado]]="Sí",IF(DATOS!BG$5="Sí",(1/DATOS_[[% anualiz]:[% anualiz]]),1)*IF(DATOS!BG$4="Sí",1/DATOS_[[% normaliz]:[% normaliz]],1)*(DATOS_[Conc.Sal.29])))))))),
0)</f>
        <v>0</v>
      </c>
      <c r="AM89" s="119">
        <f t="array" ref="AM89">IFERROR(
(MEDIAN((IF(DATOS_[[Sexo]:[Sexo]]=$B89,IF(DATOS_[[AGRUP. CLAS. PROF.]:[AGRUP. CLAS. PROF.]]=$B87,IF(DATOS_[[Check Periodo Ref.]:[Check Periodo Ref.]]="Dentro",IF(DATOS_[[Check Equiparado]:[Check Equiparado]]="Sí",IF(DATOS!BH$5="Sí",(1/DATOS_[[% anualiz]:[% anualiz]]),1)*IF(DATOS!BH$4="Sí",1/DATOS_[[% normaliz]:[% normaliz]],1)*(DATOS_[Conc.Sal.30])))))))),
0)</f>
        <v>0</v>
      </c>
      <c r="AN89" s="120">
        <f t="array" ref="AN89">IFERROR(
MEDIAN(IF(DATOS_[Sexo]=$B89,IF(DATOS_[[AGRUP. CLAS. PROF.]:[AGRUP. CLAS. PROF.]]=$B87,IF(DATOS_[Check Equiparado]="Sí",IF(DATOS_[Check Periodo Ref.]="Dentro",DATOS_[Tot COMPL.SAL Eq],FALSE))))),
0)</f>
        <v>0</v>
      </c>
      <c r="AO89" s="121">
        <f t="array" ref="AO89">IFERROR(
MEDIAN(IF(DATOS_[Sexo]=$B89,IF(DATOS_[[AGRUP. CLAS. PROF.]:[AGRUP. CLAS. PROF.]]=$B87,IF(DATOS_[Check Equiparado]="Sí",IF(DATOS_[Check Periodo Ref.]="Dentro",DATOS_[TOTAL SALARIO Eq],FALSE))))),
0)</f>
        <v>0</v>
      </c>
      <c r="AP89" s="122">
        <f t="array" ref="AP89">IFERROR(
(MEDIAN((IF(DATOS_[[Sexo]:[Sexo]]=$B89,IF(DATOS_[[AGRUP. CLAS. PROF.]:[AGRUP. CLAS. PROF.]]=$B87,IF(DATOS_[[Check Periodo Ref.]:[Check Periodo Ref.]]="Dentro",IF(DATOS_[[Check Equiparado]:[Check Equiparado]]="Sí",IF(DATOS!BI$5="Sí",(1/DATOS_[[% anualiz]:[% anualiz]]),1)*IF(DATOS!BI$4="Sí",1/DATOS_[[% normaliz]:[% normaliz]],1)*(DATOS_[C.Extra.01])))))))),
0)</f>
        <v>0</v>
      </c>
      <c r="AQ89" s="122">
        <f t="array" ref="AQ89">IFERROR(
(MEDIAN((IF(DATOS_[[Sexo]:[Sexo]]=$B89,IF(DATOS_[[AGRUP. CLAS. PROF.]:[AGRUP. CLAS. PROF.]]=$B87,IF(DATOS_[[Check Periodo Ref.]:[Check Periodo Ref.]]="Dentro",IF(DATOS_[[Check Equiparado]:[Check Equiparado]]="Sí",IF(DATOS!BJ$5="Sí",(1/DATOS_[[% anualiz]:[% anualiz]]),1)*IF(DATOS!BJ$4="Sí",1/DATOS_[[% normaliz]:[% normaliz]],1)*(DATOS_[C.Extra.02])))))))),
0)</f>
        <v>0</v>
      </c>
      <c r="AR89" s="122">
        <f t="array" ref="AR89">IFERROR(
(MEDIAN((IF(DATOS_[[Sexo]:[Sexo]]=$B89,IF(DATOS_[[AGRUP. CLAS. PROF.]:[AGRUP. CLAS. PROF.]]=$B87,IF(DATOS_[[Check Periodo Ref.]:[Check Periodo Ref.]]="Dentro",IF(DATOS_[[Check Equiparado]:[Check Equiparado]]="Sí",IF(DATOS!BK$5="Sí",(1/DATOS_[[% anualiz]:[% anualiz]]),1)*IF(DATOS!BK$4="Sí",1/DATOS_[[% normaliz]:[% normaliz]],1)*(DATOS_[C.Extra.03])))))))),
0)</f>
        <v>0</v>
      </c>
      <c r="AS89" s="122">
        <f t="array" ref="AS89">IFERROR(
(MEDIAN((IF(DATOS_[[Sexo]:[Sexo]]=$B89,IF(DATOS_[[AGRUP. CLAS. PROF.]:[AGRUP. CLAS. PROF.]]=$B87,IF(DATOS_[[Check Periodo Ref.]:[Check Periodo Ref.]]="Dentro",IF(DATOS_[[Check Equiparado]:[Check Equiparado]]="Sí",IF(DATOS!BL$5="Sí",(1/DATOS_[[% anualiz]:[% anualiz]]),1)*IF(DATOS!BL$4="Sí",1/DATOS_[[% normaliz]:[% normaliz]],1)*(DATOS_[C.Extra.04])))))))),
0)</f>
        <v>0</v>
      </c>
      <c r="AT89" s="122">
        <f t="array" ref="AT89">IFERROR(
(MEDIAN((IF(DATOS_[[Sexo]:[Sexo]]=$B89,IF(DATOS_[[AGRUP. CLAS. PROF.]:[AGRUP. CLAS. PROF.]]=$B87,IF(DATOS_[[Check Periodo Ref.]:[Check Periodo Ref.]]="Dentro",IF(DATOS_[[Check Equiparado]:[Check Equiparado]]="Sí",IF(DATOS!BM$5="Sí",(1/DATOS_[[% anualiz]:[% anualiz]]),1)*IF(DATOS!BM$4="Sí",1/DATOS_[[% normaliz]:[% normaliz]],1)*(DATOS_[C.Extra.05])))))))),
0)</f>
        <v>0</v>
      </c>
      <c r="AU89" s="123">
        <f t="array" ref="AU89">IFERROR(
MEDIAN(IF(DATOS_[Sexo]=$B89,IF(DATOS_[[AGRUP. CLAS. PROF.]:[AGRUP. CLAS. PROF.]]=$B87,IF(DATOS_[Check Equiparado]="Sí",IF(DATOS_[Check Periodo Ref.]="Dentro",DATOS_[Tot Extrasalarial Eq],FALSE))))),
0)</f>
        <v>0</v>
      </c>
      <c r="AV89" s="124">
        <f t="array" ref="AV89">IFERROR(
MEDIAN(IF(DATOS_[Sexo]=$B89,IF(DATOS_[[AGRUP. CLAS. PROF.]:[AGRUP. CLAS. PROF.]]=$B87,IF(DATOS_[Check Equiparado]="Sí",IF(DATOS_[Check Periodo Ref.]="Dentro",DATOS_[TOTAL Retrib Eq],FALSE))))),
0)</f>
        <v>0</v>
      </c>
    </row>
    <row r="90" spans="1:48" ht="17.25" thickBot="1" x14ac:dyDescent="0.35">
      <c r="A90" s="48" t="str">
        <f t="shared" ref="A90" si="103">+A91</f>
        <v>[ocultar]</v>
      </c>
      <c r="B90" s="98" t="s">
        <v>242</v>
      </c>
      <c r="C90" s="117"/>
      <c r="D90" s="47"/>
      <c r="E90" s="47"/>
      <c r="F90" s="47"/>
      <c r="G90" s="47"/>
      <c r="H90" s="47"/>
      <c r="I90" s="127" t="str">
        <f t="shared" ref="I90:AV90" si="104">IFERROR((I91-I92)/I91,"")</f>
        <v/>
      </c>
      <c r="J90" s="131" t="str">
        <f t="shared" si="104"/>
        <v/>
      </c>
      <c r="K90" s="131" t="str">
        <f t="shared" si="104"/>
        <v/>
      </c>
      <c r="L90" s="131" t="str">
        <f t="shared" si="104"/>
        <v/>
      </c>
      <c r="M90" s="131" t="str">
        <f t="shared" si="104"/>
        <v/>
      </c>
      <c r="N90" s="131" t="str">
        <f t="shared" si="104"/>
        <v/>
      </c>
      <c r="O90" s="131" t="str">
        <f t="shared" si="104"/>
        <v/>
      </c>
      <c r="P90" s="131" t="str">
        <f t="shared" si="104"/>
        <v/>
      </c>
      <c r="Q90" s="131" t="str">
        <f t="shared" si="104"/>
        <v/>
      </c>
      <c r="R90" s="131" t="str">
        <f t="shared" si="104"/>
        <v/>
      </c>
      <c r="S90" s="131" t="str">
        <f t="shared" si="104"/>
        <v/>
      </c>
      <c r="T90" s="131" t="str">
        <f t="shared" si="104"/>
        <v/>
      </c>
      <c r="U90" s="131" t="str">
        <f t="shared" si="104"/>
        <v/>
      </c>
      <c r="V90" s="131" t="str">
        <f t="shared" si="104"/>
        <v/>
      </c>
      <c r="W90" s="131" t="str">
        <f t="shared" si="104"/>
        <v/>
      </c>
      <c r="X90" s="131" t="str">
        <f t="shared" si="104"/>
        <v/>
      </c>
      <c r="Y90" s="131" t="str">
        <f t="shared" si="104"/>
        <v/>
      </c>
      <c r="Z90" s="130" t="str">
        <f t="shared" si="104"/>
        <v/>
      </c>
      <c r="AA90" s="130" t="str">
        <f t="shared" si="104"/>
        <v/>
      </c>
      <c r="AB90" s="130" t="str">
        <f t="shared" si="104"/>
        <v/>
      </c>
      <c r="AC90" s="130" t="str">
        <f t="shared" si="104"/>
        <v/>
      </c>
      <c r="AD90" s="130" t="str">
        <f t="shared" si="104"/>
        <v/>
      </c>
      <c r="AE90" s="130" t="str">
        <f t="shared" si="104"/>
        <v/>
      </c>
      <c r="AF90" s="130" t="str">
        <f t="shared" si="104"/>
        <v/>
      </c>
      <c r="AG90" s="130" t="str">
        <f t="shared" si="104"/>
        <v/>
      </c>
      <c r="AH90" s="130" t="str">
        <f t="shared" si="104"/>
        <v/>
      </c>
      <c r="AI90" s="130" t="str">
        <f t="shared" si="104"/>
        <v/>
      </c>
      <c r="AJ90" s="130" t="str">
        <f t="shared" si="104"/>
        <v/>
      </c>
      <c r="AK90" s="130" t="str">
        <f t="shared" si="104"/>
        <v/>
      </c>
      <c r="AL90" s="130" t="str">
        <f t="shared" si="104"/>
        <v/>
      </c>
      <c r="AM90" s="130" t="str">
        <f t="shared" si="104"/>
        <v/>
      </c>
      <c r="AN90" s="132" t="str">
        <f t="shared" si="104"/>
        <v/>
      </c>
      <c r="AO90" s="136" t="str">
        <f t="shared" si="104"/>
        <v/>
      </c>
      <c r="AP90" s="133" t="str">
        <f t="shared" si="104"/>
        <v/>
      </c>
      <c r="AQ90" s="133" t="str">
        <f t="shared" si="104"/>
        <v/>
      </c>
      <c r="AR90" s="133" t="str">
        <f t="shared" si="104"/>
        <v/>
      </c>
      <c r="AS90" s="133" t="str">
        <f t="shared" si="104"/>
        <v/>
      </c>
      <c r="AT90" s="133" t="str">
        <f t="shared" si="104"/>
        <v/>
      </c>
      <c r="AU90" s="134" t="str">
        <f t="shared" si="104"/>
        <v/>
      </c>
      <c r="AV90" s="135" t="str">
        <f t="shared" si="104"/>
        <v/>
      </c>
    </row>
    <row r="91" spans="1:48" x14ac:dyDescent="0.3">
      <c r="A91" s="48" t="str">
        <f t="shared" ref="A91" si="105">+IF(C91+C92=0,"[ocultar]","")</f>
        <v>[ocultar]</v>
      </c>
      <c r="B91" s="94" t="s">
        <v>162</v>
      </c>
      <c r="C91" s="40">
        <f t="array" ref="C91">SUM(IF($B91=DATOS_[Sexo],
IF($B90=DATOS_[AGRUP. CLAS. PROF.],
IF("Dentro"=DATOS_[Check Periodo Ref.],
1/(COUNTIFS(DATOS_[Sexo],$B91,DATOS_[AGRUP. CLAS. PROF.],$B90,DATOS_[Check Periodo Ref.],"Dentro",DATOS_[id],DATOS_[id]))))))</f>
        <v>0</v>
      </c>
      <c r="D91" s="41">
        <f>COUNTIFS(DATOS_[AGRUP. CLAS. PROF.],$B90,DATOS_[Sexo],$B91,DATOS_[Check Periodo Ref.],"Dentro")</f>
        <v>0</v>
      </c>
      <c r="E91" s="41">
        <f>COUNTIFS(DATOS_[AGRUP. CLAS. PROF.],$B90,DATOS_[Sexo],$B91,DATOS_[Check Periodo Ref.],"Dentro",DATOS_[Check Nº SC Norm],"Sí")</f>
        <v>0</v>
      </c>
      <c r="F91" s="41">
        <f>COUNTIFS(DATOS_[AGRUP. CLAS. PROF.],$B90,DATOS_[Sexo],$B91,DATOS_[Check Periodo Ref.],"Dentro",DATOS_[Check Nº SC Anualiz],"Sí")</f>
        <v>0</v>
      </c>
      <c r="G91" s="41">
        <f>COUNTIFS(DATOS_[AGRUP. CLAS. PROF.],$B90,DATOS_[Sexo],$B91,DATOS_[Check Periodo Ref.],"Dentro",DATOS_[Check Nº SC Norm y Anualiz],"Sí")</f>
        <v>0</v>
      </c>
      <c r="H91" s="41">
        <f>COUNTIFS(DATOS_[AGRUP. CLAS. PROF.],$B90,DATOS_[Sexo],$B91,DATOS_[Check Periodo Ref.],"Dentro",DATOS_[Check Equiparación],"Sí")</f>
        <v>0</v>
      </c>
      <c r="I91" s="118">
        <f t="array" ref="I91">IFERROR(
MEDIAN(IF(DATOS_[Sexo]=$B91,IF(DATOS_[[AGRUP. CLAS. PROF.]:[AGRUP. CLAS. PROF.]]=$B90,IF(DATOS_[Check Equiparado]="Sí",IF(DATOS_[Check Periodo Ref.]="Dentro",DATOS_[SALARIO BASE Eq],FALSE))))),
0)</f>
        <v>0</v>
      </c>
      <c r="J91" s="119">
        <f t="array" ref="J91">IFERROR(
(MEDIAN((IF(DATOS_[[Sexo]:[Sexo]]=$B91,IF(DATOS_[[AGRUP. CLAS. PROF.]:[AGRUP. CLAS. PROF.]]=$B90,IF(DATOS_[[Check Periodo Ref.]:[Check Periodo Ref.]]="Dentro",IF(DATOS_[[Check Equiparado]:[Check Equiparado]]="Sí",IF(DATOS!AE$5="Sí",(1/DATOS_[[% anualiz]:[% anualiz]]),1)*IF(DATOS!AE$4="Sí",1/DATOS_[[% normaliz]:[% normaliz]],1)*(DATOS_[Conc.Sal.01])))))))),
0)</f>
        <v>0</v>
      </c>
      <c r="K91" s="119">
        <f t="array" ref="K91">IFERROR(
(MEDIAN((IF(DATOS_[[Sexo]:[Sexo]]=$B91,IF(DATOS_[[AGRUP. CLAS. PROF.]:[AGRUP. CLAS. PROF.]]=$B90,IF(DATOS_[[Check Periodo Ref.]:[Check Periodo Ref.]]="Dentro",IF(DATOS_[[Check Equiparado]:[Check Equiparado]]="Sí",IF(DATOS!AF$5="Sí",(1/DATOS_[[% anualiz]:[% anualiz]]),1)*IF(DATOS!AF$4="Sí",1/DATOS_[[% normaliz]:[% normaliz]],1)*(DATOS_[Conc.Sal.02])))))))),
0)</f>
        <v>0</v>
      </c>
      <c r="L91" s="119">
        <f t="array" ref="L91">IFERROR(
(MEDIAN((IF(DATOS_[[Sexo]:[Sexo]]=$B91,IF(DATOS_[[AGRUP. CLAS. PROF.]:[AGRUP. CLAS. PROF.]]=$B90,IF(DATOS_[[Check Periodo Ref.]:[Check Periodo Ref.]]="Dentro",IF(DATOS_[[Check Equiparado]:[Check Equiparado]]="Sí",IF(DATOS!AG$5="Sí",(1/DATOS_[[% anualiz]:[% anualiz]]),1)*IF(DATOS!AG$4="Sí",1/DATOS_[[% normaliz]:[% normaliz]],1)*(DATOS_[Conc.Sal.03])))))))),
0)</f>
        <v>0</v>
      </c>
      <c r="M91" s="119">
        <f t="array" ref="M91">IFERROR(
(MEDIAN((IF(DATOS_[[Sexo]:[Sexo]]=$B91,IF(DATOS_[[AGRUP. CLAS. PROF.]:[AGRUP. CLAS. PROF.]]=$B90,IF(DATOS_[[Check Periodo Ref.]:[Check Periodo Ref.]]="Dentro",IF(DATOS_[[Check Equiparado]:[Check Equiparado]]="Sí",IF(DATOS!AH$5="Sí",(1/DATOS_[[% anualiz]:[% anualiz]]),1)*IF(DATOS!AH$4="Sí",1/DATOS_[[% normaliz]:[% normaliz]],1)*(DATOS_[Conc.Sal.04])))))))),
0)</f>
        <v>0</v>
      </c>
      <c r="N91" s="119">
        <f t="array" ref="N91">IFERROR(
(MEDIAN((IF(DATOS_[[Sexo]:[Sexo]]=$B91,IF(DATOS_[[AGRUP. CLAS. PROF.]:[AGRUP. CLAS. PROF.]]=$B90,IF(DATOS_[[Check Periodo Ref.]:[Check Periodo Ref.]]="Dentro",IF(DATOS_[[Check Equiparado]:[Check Equiparado]]="Sí",IF(DATOS!AI$5="Sí",(1/DATOS_[[% anualiz]:[% anualiz]]),1)*IF(DATOS!AI$4="Sí",1/DATOS_[[% normaliz]:[% normaliz]],1)*(DATOS_[Conc.Sal.05])))))))),
0)</f>
        <v>0</v>
      </c>
      <c r="O91" s="119">
        <f t="array" ref="O91">IFERROR(
(MEDIAN((IF(DATOS_[[Sexo]:[Sexo]]=$B91,IF(DATOS_[[AGRUP. CLAS. PROF.]:[AGRUP. CLAS. PROF.]]=$B90,IF(DATOS_[[Check Periodo Ref.]:[Check Periodo Ref.]]="Dentro",IF(DATOS_[[Check Equiparado]:[Check Equiparado]]="Sí",IF(DATOS!AJ$5="Sí",(1/DATOS_[[% anualiz]:[% anualiz]]),1)*IF(DATOS!AJ$4="Sí",1/DATOS_[[% normaliz]:[% normaliz]],1)*(DATOS_[Conc.Sal.06])))))))),
0)</f>
        <v>0</v>
      </c>
      <c r="P91" s="119">
        <f t="array" ref="P91">IFERROR(
(MEDIAN((IF(DATOS_[[Sexo]:[Sexo]]=$B91,IF(DATOS_[[AGRUP. CLAS. PROF.]:[AGRUP. CLAS. PROF.]]=$B90,IF(DATOS_[[Check Periodo Ref.]:[Check Periodo Ref.]]="Dentro",IF(DATOS_[[Check Equiparado]:[Check Equiparado]]="Sí",IF(DATOS!AK$5="Sí",(1/DATOS_[[% anualiz]:[% anualiz]]),1)*IF(DATOS!AK$4="Sí",1/DATOS_[[% normaliz]:[% normaliz]],1)*(DATOS_[Conc.Sal.07])))))))),
0)</f>
        <v>0</v>
      </c>
      <c r="Q91" s="119">
        <f t="array" ref="Q91">IFERROR(
(MEDIAN((IF(DATOS_[[Sexo]:[Sexo]]=$B91,IF(DATOS_[[AGRUP. CLAS. PROF.]:[AGRUP. CLAS. PROF.]]=$B90,IF(DATOS_[[Check Periodo Ref.]:[Check Periodo Ref.]]="Dentro",IF(DATOS_[[Check Equiparado]:[Check Equiparado]]="Sí",IF(DATOS!AL$5="Sí",(1/DATOS_[[% anualiz]:[% anualiz]]),1)*IF(DATOS!AL$4="Sí",1/DATOS_[[% normaliz]:[% normaliz]],1)*(DATOS_[Conc.Sal.08])))))))),
0)</f>
        <v>0</v>
      </c>
      <c r="R91" s="119">
        <f t="array" ref="R91">IFERROR(
(MEDIAN((IF(DATOS_[[Sexo]:[Sexo]]=$B91,IF(DATOS_[[AGRUP. CLAS. PROF.]:[AGRUP. CLAS. PROF.]]=$B90,IF(DATOS_[[Check Periodo Ref.]:[Check Periodo Ref.]]="Dentro",IF(DATOS_[[Check Equiparado]:[Check Equiparado]]="Sí",IF(DATOS!AM$5="Sí",(1/DATOS_[[% anualiz]:[% anualiz]]),1)*IF(DATOS!AM$4="Sí",1/DATOS_[[% normaliz]:[% normaliz]],1)*(DATOS_[Conc.Sal.09])))))))),
0)</f>
        <v>0</v>
      </c>
      <c r="S91" s="119">
        <f t="array" ref="S91">IFERROR(
(MEDIAN((IF(DATOS_[[Sexo]:[Sexo]]=$B91,IF(DATOS_[[AGRUP. CLAS. PROF.]:[AGRUP. CLAS. PROF.]]=$B90,IF(DATOS_[[Check Periodo Ref.]:[Check Periodo Ref.]]="Dentro",IF(DATOS_[[Check Equiparado]:[Check Equiparado]]="Sí",IF(DATOS!AN$5="Sí",(1/DATOS_[[% anualiz]:[% anualiz]]),1)*IF(DATOS!AN$4="Sí",1/DATOS_[[% normaliz]:[% normaliz]],1)*(DATOS_[Conc.Sal.10])))))))),
0)</f>
        <v>0</v>
      </c>
      <c r="T91" s="119">
        <f t="array" ref="T91">IFERROR(
(MEDIAN((IF(DATOS_[[Sexo]:[Sexo]]=$B91,IF(DATOS_[[AGRUP. CLAS. PROF.]:[AGRUP. CLAS. PROF.]]=$B90,IF(DATOS_[[Check Periodo Ref.]:[Check Periodo Ref.]]="Dentro",IF(DATOS_[[Check Equiparado]:[Check Equiparado]]="Sí",IF(DATOS!AO$5="Sí",(1/DATOS_[[% anualiz]:[% anualiz]]),1)*IF(DATOS!AO$4="Sí",1/DATOS_[[% normaliz]:[% normaliz]],1)*(DATOS_[Conc.Sal.11])))))))),
0)</f>
        <v>0</v>
      </c>
      <c r="U91" s="119">
        <f t="array" ref="U91">IFERROR(
(MEDIAN((IF(DATOS_[[Sexo]:[Sexo]]=$B91,IF(DATOS_[[AGRUP. CLAS. PROF.]:[AGRUP. CLAS. PROF.]]=$B90,IF(DATOS_[[Check Periodo Ref.]:[Check Periodo Ref.]]="Dentro",IF(DATOS_[[Check Equiparado]:[Check Equiparado]]="Sí",IF(DATOS!AP$5="Sí",(1/DATOS_[[% anualiz]:[% anualiz]]),1)*IF(DATOS!AP$4="Sí",1/DATOS_[[% normaliz]:[% normaliz]],1)*(DATOS_[Conc.Sal.12])))))))),
0)</f>
        <v>0</v>
      </c>
      <c r="V91" s="119">
        <f t="array" ref="V91">IFERROR(
(MEDIAN((IF(DATOS_[[Sexo]:[Sexo]]=$B91,IF(DATOS_[[AGRUP. CLAS. PROF.]:[AGRUP. CLAS. PROF.]]=$B90,IF(DATOS_[[Check Periodo Ref.]:[Check Periodo Ref.]]="Dentro",IF(DATOS_[[Check Equiparado]:[Check Equiparado]]="Sí",IF(DATOS!AQ$5="Sí",(1/DATOS_[[% anualiz]:[% anualiz]]),1)*IF(DATOS!AQ$4="Sí",1/DATOS_[[% normaliz]:[% normaliz]],1)*(DATOS_[Conc.Sal.13])))))))),
0)</f>
        <v>0</v>
      </c>
      <c r="W91" s="119">
        <f t="array" ref="W91">IFERROR(
(MEDIAN((IF(DATOS_[[Sexo]:[Sexo]]=$B91,IF(DATOS_[[AGRUP. CLAS. PROF.]:[AGRUP. CLAS. PROF.]]=$B90,IF(DATOS_[[Check Periodo Ref.]:[Check Periodo Ref.]]="Dentro",IF(DATOS_[[Check Equiparado]:[Check Equiparado]]="Sí",IF(DATOS!AR$5="Sí",(1/DATOS_[[% anualiz]:[% anualiz]]),1)*IF(DATOS!AR$4="Sí",1/DATOS_[[% normaliz]:[% normaliz]],1)*(DATOS_[Conc.Sal.14])))))))),
0)</f>
        <v>0</v>
      </c>
      <c r="X91" s="119">
        <f t="array" ref="X91">IFERROR(
(MEDIAN((IF(DATOS_[[Sexo]:[Sexo]]=$B91,IF(DATOS_[[AGRUP. CLAS. PROF.]:[AGRUP. CLAS. PROF.]]=$B90,IF(DATOS_[[Check Periodo Ref.]:[Check Periodo Ref.]]="Dentro",IF(DATOS_[[Check Equiparado]:[Check Equiparado]]="Sí",IF(DATOS!AS$5="Sí",(1/DATOS_[[% anualiz]:[% anualiz]]),1)*IF(DATOS!AS$4="Sí",1/DATOS_[[% normaliz]:[% normaliz]],1)*(DATOS_[Conc.Sal.15])))))))),
0)</f>
        <v>0</v>
      </c>
      <c r="Y91" s="119">
        <f t="array" ref="Y91">IFERROR(
(MEDIAN((IF(DATOS_[[Sexo]:[Sexo]]=$B91,IF(DATOS_[[AGRUP. CLAS. PROF.]:[AGRUP. CLAS. PROF.]]=$B90,IF(DATOS_[[Check Periodo Ref.]:[Check Periodo Ref.]]="Dentro",IF(DATOS_[[Check Equiparado]:[Check Equiparado]]="Sí",IF(DATOS!AT$5="Sí",(1/DATOS_[[% anualiz]:[% anualiz]]),1)*IF(DATOS!AT$4="Sí",1/DATOS_[[% normaliz]:[% normaliz]],1)*(DATOS_[Conc.Sal.16])))))))),
0)</f>
        <v>0</v>
      </c>
      <c r="Z91" s="119">
        <f t="array" ref="Z91">IFERROR(
(MEDIAN((IF(DATOS_[[Sexo]:[Sexo]]=$B91,IF(DATOS_[[AGRUP. CLAS. PROF.]:[AGRUP. CLAS. PROF.]]=$B90,IF(DATOS_[[Check Periodo Ref.]:[Check Periodo Ref.]]="Dentro",IF(DATOS_[[Check Equiparado]:[Check Equiparado]]="Sí",IF(DATOS!AU$5="Sí",(1/DATOS_[[% anualiz]:[% anualiz]]),1)*IF(DATOS!AU$4="Sí",1/DATOS_[[% normaliz]:[% normaliz]],1)*(DATOS_[Conc.Sal.17])))))))),
0)</f>
        <v>0</v>
      </c>
      <c r="AA91" s="119">
        <f t="array" ref="AA91">IFERROR(
(MEDIAN((IF(DATOS_[[Sexo]:[Sexo]]=$B91,IF(DATOS_[[AGRUP. CLAS. PROF.]:[AGRUP. CLAS. PROF.]]=$B90,IF(DATOS_[[Check Periodo Ref.]:[Check Periodo Ref.]]="Dentro",IF(DATOS_[[Check Equiparado]:[Check Equiparado]]="Sí",IF(DATOS!AV$5="Sí",(1/DATOS_[[% anualiz]:[% anualiz]]),1)*IF(DATOS!AV$4="Sí",1/DATOS_[[% normaliz]:[% normaliz]],1)*(DATOS_[Conc.Sal.18])))))))),
0)</f>
        <v>0</v>
      </c>
      <c r="AB91" s="119">
        <f t="array" ref="AB91">IFERROR(
(MEDIAN((IF(DATOS_[[Sexo]:[Sexo]]=$B91,IF(DATOS_[[AGRUP. CLAS. PROF.]:[AGRUP. CLAS. PROF.]]=$B90,IF(DATOS_[[Check Periodo Ref.]:[Check Periodo Ref.]]="Dentro",IF(DATOS_[[Check Equiparado]:[Check Equiparado]]="Sí",IF(DATOS!AW$5="Sí",(1/DATOS_[[% anualiz]:[% anualiz]]),1)*IF(DATOS!AW$4="Sí",1/DATOS_[[% normaliz]:[% normaliz]],1)*(DATOS_[Conc.Sal.19])))))))),
0)</f>
        <v>0</v>
      </c>
      <c r="AC91" s="119">
        <f t="array" ref="AC91">IFERROR(
(MEDIAN((IF(DATOS_[[Sexo]:[Sexo]]=$B91,IF(DATOS_[[AGRUP. CLAS. PROF.]:[AGRUP. CLAS. PROF.]]=$B90,IF(DATOS_[[Check Periodo Ref.]:[Check Periodo Ref.]]="Dentro",IF(DATOS_[[Check Equiparado]:[Check Equiparado]]="Sí",IF(DATOS!AX$5="Sí",(1/DATOS_[[% anualiz]:[% anualiz]]),1)*IF(DATOS!AX$4="Sí",1/DATOS_[[% normaliz]:[% normaliz]],1)*(DATOS_[Conc.Sal.20])))))))),
0)</f>
        <v>0</v>
      </c>
      <c r="AD91" s="119">
        <f t="array" ref="AD91">IFERROR(
(MEDIAN((IF(DATOS_[[Sexo]:[Sexo]]=$B91,IF(DATOS_[[AGRUP. CLAS. PROF.]:[AGRUP. CLAS. PROF.]]=$B90,IF(DATOS_[[Check Periodo Ref.]:[Check Periodo Ref.]]="Dentro",IF(DATOS_[[Check Equiparado]:[Check Equiparado]]="Sí",IF(DATOS!AY$5="Sí",(1/DATOS_[[% anualiz]:[% anualiz]]),1)*IF(DATOS!AY$4="Sí",1/DATOS_[[% normaliz]:[% normaliz]],1)*(DATOS_[Conc.Sal.21])))))))),
0)</f>
        <v>0</v>
      </c>
      <c r="AE91" s="119">
        <f t="array" ref="AE91">IFERROR(
(MEDIAN((IF(DATOS_[[Sexo]:[Sexo]]=$B91,IF(DATOS_[[AGRUP. CLAS. PROF.]:[AGRUP. CLAS. PROF.]]=$B90,IF(DATOS_[[Check Periodo Ref.]:[Check Periodo Ref.]]="Dentro",IF(DATOS_[[Check Equiparado]:[Check Equiparado]]="Sí",IF(DATOS!AZ$5="Sí",(1/DATOS_[[% anualiz]:[% anualiz]]),1)*IF(DATOS!AZ$4="Sí",1/DATOS_[[% normaliz]:[% normaliz]],1)*(DATOS_[Conc.Sal.22])))))))),
0)</f>
        <v>0</v>
      </c>
      <c r="AF91" s="119">
        <f t="array" ref="AF91">IFERROR(
(MEDIAN((IF(DATOS_[[Sexo]:[Sexo]]=$B91,IF(DATOS_[[AGRUP. CLAS. PROF.]:[AGRUP. CLAS. PROF.]]=$B90,IF(DATOS_[[Check Periodo Ref.]:[Check Periodo Ref.]]="Dentro",IF(DATOS_[[Check Equiparado]:[Check Equiparado]]="Sí",IF(DATOS!BA$5="Sí",(1/DATOS_[[% anualiz]:[% anualiz]]),1)*IF(DATOS!BA$4="Sí",1/DATOS_[[% normaliz]:[% normaliz]],1)*(DATOS_[Conc.Sal.23])))))))),
0)</f>
        <v>0</v>
      </c>
      <c r="AG91" s="119">
        <f t="array" ref="AG91">IFERROR(
(MEDIAN((IF(DATOS_[[Sexo]:[Sexo]]=$B91,IF(DATOS_[[AGRUP. CLAS. PROF.]:[AGRUP. CLAS. PROF.]]=$B90,IF(DATOS_[[Check Periodo Ref.]:[Check Periodo Ref.]]="Dentro",IF(DATOS_[[Check Equiparado]:[Check Equiparado]]="Sí",IF(DATOS!BB$5="Sí",(1/DATOS_[[% anualiz]:[% anualiz]]),1)*IF(DATOS!BB$4="Sí",1/DATOS_[[% normaliz]:[% normaliz]],1)*(DATOS_[Conc.Sal.24])))))))),
0)</f>
        <v>0</v>
      </c>
      <c r="AH91" s="119">
        <f t="array" ref="AH91">IFERROR(
(MEDIAN((IF(DATOS_[[Sexo]:[Sexo]]=$B91,IF(DATOS_[[AGRUP. CLAS. PROF.]:[AGRUP. CLAS. PROF.]]=$B90,IF(DATOS_[[Check Periodo Ref.]:[Check Periodo Ref.]]="Dentro",IF(DATOS_[[Check Equiparado]:[Check Equiparado]]="Sí",IF(DATOS!BC$5="Sí",(1/DATOS_[[% anualiz]:[% anualiz]]),1)*IF(DATOS!BC$4="Sí",1/DATOS_[[% normaliz]:[% normaliz]],1)*(DATOS_[Conc.Sal.25])))))))),
0)</f>
        <v>0</v>
      </c>
      <c r="AI91" s="119">
        <f t="array" ref="AI91">IFERROR(
(MEDIAN((IF(DATOS_[[Sexo]:[Sexo]]=$B91,IF(DATOS_[[AGRUP. CLAS. PROF.]:[AGRUP. CLAS. PROF.]]=$B90,IF(DATOS_[[Check Periodo Ref.]:[Check Periodo Ref.]]="Dentro",IF(DATOS_[[Check Equiparado]:[Check Equiparado]]="Sí",IF(DATOS!BD$5="Sí",(1/DATOS_[[% anualiz]:[% anualiz]]),1)*IF(DATOS!BD$4="Sí",1/DATOS_[[% normaliz]:[% normaliz]],1)*(DATOS_[Conc.Sal.26])))))))),
0)</f>
        <v>0</v>
      </c>
      <c r="AJ91" s="119">
        <f t="array" ref="AJ91">IFERROR(
(MEDIAN((IF(DATOS_[[Sexo]:[Sexo]]=$B91,IF(DATOS_[[AGRUP. CLAS. PROF.]:[AGRUP. CLAS. PROF.]]=$B90,IF(DATOS_[[Check Periodo Ref.]:[Check Periodo Ref.]]="Dentro",IF(DATOS_[[Check Equiparado]:[Check Equiparado]]="Sí",IF(DATOS!BE$5="Sí",(1/DATOS_[[% anualiz]:[% anualiz]]),1)*IF(DATOS!BE$4="Sí",1/DATOS_[[% normaliz]:[% normaliz]],1)*(DATOS_[Conc.Sal.27])))))))),
0)</f>
        <v>0</v>
      </c>
      <c r="AK91" s="119">
        <f t="array" ref="AK91">IFERROR(
(MEDIAN((IF(DATOS_[[Sexo]:[Sexo]]=$B91,IF(DATOS_[[AGRUP. CLAS. PROF.]:[AGRUP. CLAS. PROF.]]=$B90,IF(DATOS_[[Check Periodo Ref.]:[Check Periodo Ref.]]="Dentro",IF(DATOS_[[Check Equiparado]:[Check Equiparado]]="Sí",IF(DATOS!BF$5="Sí",(1/DATOS_[[% anualiz]:[% anualiz]]),1)*IF(DATOS!BF$4="Sí",1/DATOS_[[% normaliz]:[% normaliz]],1)*(DATOS_[Conc.Sal.28])))))))),
0)</f>
        <v>0</v>
      </c>
      <c r="AL91" s="119">
        <f t="array" ref="AL91">IFERROR(
(MEDIAN((IF(DATOS_[[Sexo]:[Sexo]]=$B91,IF(DATOS_[[AGRUP. CLAS. PROF.]:[AGRUP. CLAS. PROF.]]=$B90,IF(DATOS_[[Check Periodo Ref.]:[Check Periodo Ref.]]="Dentro",IF(DATOS_[[Check Equiparado]:[Check Equiparado]]="Sí",IF(DATOS!BG$5="Sí",(1/DATOS_[[% anualiz]:[% anualiz]]),1)*IF(DATOS!BG$4="Sí",1/DATOS_[[% normaliz]:[% normaliz]],1)*(DATOS_[Conc.Sal.29])))))))),
0)</f>
        <v>0</v>
      </c>
      <c r="AM91" s="119">
        <f t="array" ref="AM91">IFERROR(
(MEDIAN((IF(DATOS_[[Sexo]:[Sexo]]=$B91,IF(DATOS_[[AGRUP. CLAS. PROF.]:[AGRUP. CLAS. PROF.]]=$B90,IF(DATOS_[[Check Periodo Ref.]:[Check Periodo Ref.]]="Dentro",IF(DATOS_[[Check Equiparado]:[Check Equiparado]]="Sí",IF(DATOS!BH$5="Sí",(1/DATOS_[[% anualiz]:[% anualiz]]),1)*IF(DATOS!BH$4="Sí",1/DATOS_[[% normaliz]:[% normaliz]],1)*(DATOS_[Conc.Sal.30])))))))),
0)</f>
        <v>0</v>
      </c>
      <c r="AN91" s="120">
        <f t="array" ref="AN91">IFERROR(
MEDIAN(IF(DATOS_[Sexo]=$B91,IF(DATOS_[[AGRUP. CLAS. PROF.]:[AGRUP. CLAS. PROF.]]=$B90,IF(DATOS_[Check Equiparado]="Sí",IF(DATOS_[Check Periodo Ref.]="Dentro",DATOS_[Tot COMPL.SAL Eq],FALSE))))),
0)</f>
        <v>0</v>
      </c>
      <c r="AO91" s="121">
        <f t="array" ref="AO91">IFERROR(
MEDIAN(IF(DATOS_[Sexo]=$B91,IF(DATOS_[[AGRUP. CLAS. PROF.]:[AGRUP. CLAS. PROF.]]=$B90,IF(DATOS_[Check Equiparado]="Sí",IF(DATOS_[Check Periodo Ref.]="Dentro",DATOS_[TOTAL SALARIO Eq],FALSE))))),
0)</f>
        <v>0</v>
      </c>
      <c r="AP91" s="122">
        <f t="array" ref="AP91">IFERROR(
(MEDIAN((IF(DATOS_[[Sexo]:[Sexo]]=$B91,IF(DATOS_[[AGRUP. CLAS. PROF.]:[AGRUP. CLAS. PROF.]]=$B90,IF(DATOS_[[Check Periodo Ref.]:[Check Periodo Ref.]]="Dentro",IF(DATOS_[[Check Equiparado]:[Check Equiparado]]="Sí",IF(DATOS!BI$5="Sí",(1/DATOS_[[% anualiz]:[% anualiz]]),1)*IF(DATOS!BI$4="Sí",1/DATOS_[[% normaliz]:[% normaliz]],1)*(DATOS_[C.Extra.01])))))))),
0)</f>
        <v>0</v>
      </c>
      <c r="AQ91" s="122">
        <f t="array" ref="AQ91">IFERROR(
(MEDIAN((IF(DATOS_[[Sexo]:[Sexo]]=$B91,IF(DATOS_[[AGRUP. CLAS. PROF.]:[AGRUP. CLAS. PROF.]]=$B90,IF(DATOS_[[Check Periodo Ref.]:[Check Periodo Ref.]]="Dentro",IF(DATOS_[[Check Equiparado]:[Check Equiparado]]="Sí",IF(DATOS!BJ$5="Sí",(1/DATOS_[[% anualiz]:[% anualiz]]),1)*IF(DATOS!BJ$4="Sí",1/DATOS_[[% normaliz]:[% normaliz]],1)*(DATOS_[C.Extra.02])))))))),
0)</f>
        <v>0</v>
      </c>
      <c r="AR91" s="122">
        <f t="array" ref="AR91">IFERROR(
(MEDIAN((IF(DATOS_[[Sexo]:[Sexo]]=$B91,IF(DATOS_[[AGRUP. CLAS. PROF.]:[AGRUP. CLAS. PROF.]]=$B90,IF(DATOS_[[Check Periodo Ref.]:[Check Periodo Ref.]]="Dentro",IF(DATOS_[[Check Equiparado]:[Check Equiparado]]="Sí",IF(DATOS!BK$5="Sí",(1/DATOS_[[% anualiz]:[% anualiz]]),1)*IF(DATOS!BK$4="Sí",1/DATOS_[[% normaliz]:[% normaliz]],1)*(DATOS_[C.Extra.03])))))))),
0)</f>
        <v>0</v>
      </c>
      <c r="AS91" s="122">
        <f t="array" ref="AS91">IFERROR(
(MEDIAN((IF(DATOS_[[Sexo]:[Sexo]]=$B91,IF(DATOS_[[AGRUP. CLAS. PROF.]:[AGRUP. CLAS. PROF.]]=$B90,IF(DATOS_[[Check Periodo Ref.]:[Check Periodo Ref.]]="Dentro",IF(DATOS_[[Check Equiparado]:[Check Equiparado]]="Sí",IF(DATOS!BL$5="Sí",(1/DATOS_[[% anualiz]:[% anualiz]]),1)*IF(DATOS!BL$4="Sí",1/DATOS_[[% normaliz]:[% normaliz]],1)*(DATOS_[C.Extra.04])))))))),
0)</f>
        <v>0</v>
      </c>
      <c r="AT91" s="122">
        <f t="array" ref="AT91">IFERROR(
(MEDIAN((IF(DATOS_[[Sexo]:[Sexo]]=$B91,IF(DATOS_[[AGRUP. CLAS. PROF.]:[AGRUP. CLAS. PROF.]]=$B90,IF(DATOS_[[Check Periodo Ref.]:[Check Periodo Ref.]]="Dentro",IF(DATOS_[[Check Equiparado]:[Check Equiparado]]="Sí",IF(DATOS!BM$5="Sí",(1/DATOS_[[% anualiz]:[% anualiz]]),1)*IF(DATOS!BM$4="Sí",1/DATOS_[[% normaliz]:[% normaliz]],1)*(DATOS_[C.Extra.05])))))))),
0)</f>
        <v>0</v>
      </c>
      <c r="AU91" s="123">
        <f t="array" ref="AU91">IFERROR(
MEDIAN(IF(DATOS_[Sexo]=$B91,IF(DATOS_[[AGRUP. CLAS. PROF.]:[AGRUP. CLAS. PROF.]]=$B90,IF(DATOS_[Check Equiparado]="Sí",IF(DATOS_[Check Periodo Ref.]="Dentro",DATOS_[Tot Extrasalarial Eq],FALSE))))),
0)</f>
        <v>0</v>
      </c>
      <c r="AV91" s="124">
        <f t="array" ref="AV91">IFERROR(
MEDIAN(IF(DATOS_[Sexo]=$B91,IF(DATOS_[[AGRUP. CLAS. PROF.]:[AGRUP. CLAS. PROF.]]=$B90,IF(DATOS_[Check Equiparado]="Sí",IF(DATOS_[Check Periodo Ref.]="Dentro",DATOS_[TOTAL Retrib Eq],FALSE))))),
0)</f>
        <v>0</v>
      </c>
    </row>
    <row r="92" spans="1:48" x14ac:dyDescent="0.3">
      <c r="A92" s="48" t="str">
        <f t="shared" ref="A92" si="106">+A91</f>
        <v>[ocultar]</v>
      </c>
      <c r="B92" s="94" t="s">
        <v>163</v>
      </c>
      <c r="C92" s="40">
        <f t="array" ref="C92">SUM(IF($B92=DATOS_[Sexo],
IF($B90=DATOS_[AGRUP. CLAS. PROF.],
IF("Dentro"=DATOS_[Check Periodo Ref.],
1/(COUNTIFS(DATOS_[Sexo],$B92,DATOS_[AGRUP. CLAS. PROF.],$B90,DATOS_[Check Periodo Ref.],"Dentro",DATOS_[id],DATOS_[id]))))))</f>
        <v>0</v>
      </c>
      <c r="D92" s="41">
        <f>COUNTIFS(DATOS_[AGRUP. CLAS. PROF.],$B90,DATOS_[Sexo],$B92,DATOS_[Check Periodo Ref.],"Dentro")</f>
        <v>0</v>
      </c>
      <c r="E92" s="41">
        <f>COUNTIFS(DATOS_[AGRUP. CLAS. PROF.],$B90,DATOS_[Sexo],$B92,DATOS_[Check Periodo Ref.],"Dentro",DATOS_[Check Nº SC Norm],"Sí")</f>
        <v>0</v>
      </c>
      <c r="F92" s="41">
        <f>COUNTIFS(DATOS_[AGRUP. CLAS. PROF.],$B90,DATOS_[Sexo],$B92,DATOS_[Check Periodo Ref.],"Dentro",DATOS_[Check Nº SC Anualiz],"Sí")</f>
        <v>0</v>
      </c>
      <c r="G92" s="41">
        <f>COUNTIFS(DATOS_[AGRUP. CLAS. PROF.],$B90,DATOS_[Sexo],$B92,DATOS_[Check Periodo Ref.],"Dentro",DATOS_[Check Nº SC Norm y Anualiz],"Sí")</f>
        <v>0</v>
      </c>
      <c r="H92" s="41">
        <f>COUNTIFS(DATOS_[AGRUP. CLAS. PROF.],$B90,DATOS_[Sexo],$B92,DATOS_[Check Periodo Ref.],"Dentro",DATOS_[Check Equiparación],"Sí")</f>
        <v>0</v>
      </c>
      <c r="I92" s="118" cm="1">
        <f t="array" ref="I92">IFERROR(
MEDIAN(IF(DATOS_[Sexo]=$B92,IF(DATOS_[[AGRUP. CLAS. PROF.]:[AGRUP. CLAS. PROF.]]=$B90,IF(DATOS_[Check Equiparado]="Sí",IF(DATOS_[Check Periodo Ref.]="Dentro",DATOS_[SALARIO BASE Eq],FALSE))))),
0)</f>
        <v>0</v>
      </c>
      <c r="J92" s="119">
        <f t="array" ref="J92">IFERROR(
(MEDIAN((IF(DATOS_[[Sexo]:[Sexo]]=$B92,IF(DATOS_[[AGRUP. CLAS. PROF.]:[AGRUP. CLAS. PROF.]]=$B90,IF(DATOS_[[Check Periodo Ref.]:[Check Periodo Ref.]]="Dentro",IF(DATOS_[[Check Equiparado]:[Check Equiparado]]="Sí",IF(DATOS!AE$5="Sí",(1/DATOS_[[% anualiz]:[% anualiz]]),1)*IF(DATOS!AE$4="Sí",1/DATOS_[[% normaliz]:[% normaliz]],1)*(DATOS_[Conc.Sal.01])))))))),
0)</f>
        <v>0</v>
      </c>
      <c r="K92" s="119">
        <f t="array" ref="K92">IFERROR(
(MEDIAN((IF(DATOS_[[Sexo]:[Sexo]]=$B92,IF(DATOS_[[AGRUP. CLAS. PROF.]:[AGRUP. CLAS. PROF.]]=$B90,IF(DATOS_[[Check Periodo Ref.]:[Check Periodo Ref.]]="Dentro",IF(DATOS_[[Check Equiparado]:[Check Equiparado]]="Sí",IF(DATOS!AF$5="Sí",(1/DATOS_[[% anualiz]:[% anualiz]]),1)*IF(DATOS!AF$4="Sí",1/DATOS_[[% normaliz]:[% normaliz]],1)*(DATOS_[Conc.Sal.02])))))))),
0)</f>
        <v>0</v>
      </c>
      <c r="L92" s="119">
        <f t="array" ref="L92">IFERROR(
(MEDIAN((IF(DATOS_[[Sexo]:[Sexo]]=$B92,IF(DATOS_[[AGRUP. CLAS. PROF.]:[AGRUP. CLAS. PROF.]]=$B90,IF(DATOS_[[Check Periodo Ref.]:[Check Periodo Ref.]]="Dentro",IF(DATOS_[[Check Equiparado]:[Check Equiparado]]="Sí",IF(DATOS!AG$5="Sí",(1/DATOS_[[% anualiz]:[% anualiz]]),1)*IF(DATOS!AG$4="Sí",1/DATOS_[[% normaliz]:[% normaliz]],1)*(DATOS_[Conc.Sal.03])))))))),
0)</f>
        <v>0</v>
      </c>
      <c r="M92" s="119">
        <f t="array" ref="M92">IFERROR(
(MEDIAN((IF(DATOS_[[Sexo]:[Sexo]]=$B92,IF(DATOS_[[AGRUP. CLAS. PROF.]:[AGRUP. CLAS. PROF.]]=$B90,IF(DATOS_[[Check Periodo Ref.]:[Check Periodo Ref.]]="Dentro",IF(DATOS_[[Check Equiparado]:[Check Equiparado]]="Sí",IF(DATOS!AH$5="Sí",(1/DATOS_[[% anualiz]:[% anualiz]]),1)*IF(DATOS!AH$4="Sí",1/DATOS_[[% normaliz]:[% normaliz]],1)*(DATOS_[Conc.Sal.04])))))))),
0)</f>
        <v>0</v>
      </c>
      <c r="N92" s="119">
        <f t="array" ref="N92">IFERROR(
(MEDIAN((IF(DATOS_[[Sexo]:[Sexo]]=$B92,IF(DATOS_[[AGRUP. CLAS. PROF.]:[AGRUP. CLAS. PROF.]]=$B90,IF(DATOS_[[Check Periodo Ref.]:[Check Periodo Ref.]]="Dentro",IF(DATOS_[[Check Equiparado]:[Check Equiparado]]="Sí",IF(DATOS!AI$5="Sí",(1/DATOS_[[% anualiz]:[% anualiz]]),1)*IF(DATOS!AI$4="Sí",1/DATOS_[[% normaliz]:[% normaliz]],1)*(DATOS_[Conc.Sal.05])))))))),
0)</f>
        <v>0</v>
      </c>
      <c r="O92" s="119">
        <f t="array" ref="O92">IFERROR(
(MEDIAN((IF(DATOS_[[Sexo]:[Sexo]]=$B92,IF(DATOS_[[AGRUP. CLAS. PROF.]:[AGRUP. CLAS. PROF.]]=$B90,IF(DATOS_[[Check Periodo Ref.]:[Check Periodo Ref.]]="Dentro",IF(DATOS_[[Check Equiparado]:[Check Equiparado]]="Sí",IF(DATOS!AJ$5="Sí",(1/DATOS_[[% anualiz]:[% anualiz]]),1)*IF(DATOS!AJ$4="Sí",1/DATOS_[[% normaliz]:[% normaliz]],1)*(DATOS_[Conc.Sal.06])))))))),
0)</f>
        <v>0</v>
      </c>
      <c r="P92" s="119">
        <f t="array" ref="P92">IFERROR(
(MEDIAN((IF(DATOS_[[Sexo]:[Sexo]]=$B92,IF(DATOS_[[AGRUP. CLAS. PROF.]:[AGRUP. CLAS. PROF.]]=$B90,IF(DATOS_[[Check Periodo Ref.]:[Check Periodo Ref.]]="Dentro",IF(DATOS_[[Check Equiparado]:[Check Equiparado]]="Sí",IF(DATOS!AK$5="Sí",(1/DATOS_[[% anualiz]:[% anualiz]]),1)*IF(DATOS!AK$4="Sí",1/DATOS_[[% normaliz]:[% normaliz]],1)*(DATOS_[Conc.Sal.07])))))))),
0)</f>
        <v>0</v>
      </c>
      <c r="Q92" s="119">
        <f t="array" ref="Q92">IFERROR(
(MEDIAN((IF(DATOS_[[Sexo]:[Sexo]]=$B92,IF(DATOS_[[AGRUP. CLAS. PROF.]:[AGRUP. CLAS. PROF.]]=$B90,IF(DATOS_[[Check Periodo Ref.]:[Check Periodo Ref.]]="Dentro",IF(DATOS_[[Check Equiparado]:[Check Equiparado]]="Sí",IF(DATOS!AL$5="Sí",(1/DATOS_[[% anualiz]:[% anualiz]]),1)*IF(DATOS!AL$4="Sí",1/DATOS_[[% normaliz]:[% normaliz]],1)*(DATOS_[Conc.Sal.08])))))))),
0)</f>
        <v>0</v>
      </c>
      <c r="R92" s="119">
        <f t="array" ref="R92">IFERROR(
(MEDIAN((IF(DATOS_[[Sexo]:[Sexo]]=$B92,IF(DATOS_[[AGRUP. CLAS. PROF.]:[AGRUP. CLAS. PROF.]]=$B90,IF(DATOS_[[Check Periodo Ref.]:[Check Periodo Ref.]]="Dentro",IF(DATOS_[[Check Equiparado]:[Check Equiparado]]="Sí",IF(DATOS!AM$5="Sí",(1/DATOS_[[% anualiz]:[% anualiz]]),1)*IF(DATOS!AM$4="Sí",1/DATOS_[[% normaliz]:[% normaliz]],1)*(DATOS_[Conc.Sal.09])))))))),
0)</f>
        <v>0</v>
      </c>
      <c r="S92" s="119">
        <f t="array" ref="S92">IFERROR(
(MEDIAN((IF(DATOS_[[Sexo]:[Sexo]]=$B92,IF(DATOS_[[AGRUP. CLAS. PROF.]:[AGRUP. CLAS. PROF.]]=$B90,IF(DATOS_[[Check Periodo Ref.]:[Check Periodo Ref.]]="Dentro",IF(DATOS_[[Check Equiparado]:[Check Equiparado]]="Sí",IF(DATOS!AN$5="Sí",(1/DATOS_[[% anualiz]:[% anualiz]]),1)*IF(DATOS!AN$4="Sí",1/DATOS_[[% normaliz]:[% normaliz]],1)*(DATOS_[Conc.Sal.10])))))))),
0)</f>
        <v>0</v>
      </c>
      <c r="T92" s="119">
        <f t="array" ref="T92">IFERROR(
(MEDIAN((IF(DATOS_[[Sexo]:[Sexo]]=$B92,IF(DATOS_[[AGRUP. CLAS. PROF.]:[AGRUP. CLAS. PROF.]]=$B90,IF(DATOS_[[Check Periodo Ref.]:[Check Periodo Ref.]]="Dentro",IF(DATOS_[[Check Equiparado]:[Check Equiparado]]="Sí",IF(DATOS!AO$5="Sí",(1/DATOS_[[% anualiz]:[% anualiz]]),1)*IF(DATOS!AO$4="Sí",1/DATOS_[[% normaliz]:[% normaliz]],1)*(DATOS_[Conc.Sal.11])))))))),
0)</f>
        <v>0</v>
      </c>
      <c r="U92" s="119">
        <f t="array" ref="U92">IFERROR(
(MEDIAN((IF(DATOS_[[Sexo]:[Sexo]]=$B92,IF(DATOS_[[AGRUP. CLAS. PROF.]:[AGRUP. CLAS. PROF.]]=$B90,IF(DATOS_[[Check Periodo Ref.]:[Check Periodo Ref.]]="Dentro",IF(DATOS_[[Check Equiparado]:[Check Equiparado]]="Sí",IF(DATOS!AP$5="Sí",(1/DATOS_[[% anualiz]:[% anualiz]]),1)*IF(DATOS!AP$4="Sí",1/DATOS_[[% normaliz]:[% normaliz]],1)*(DATOS_[Conc.Sal.12])))))))),
0)</f>
        <v>0</v>
      </c>
      <c r="V92" s="119">
        <f t="array" ref="V92">IFERROR(
(MEDIAN((IF(DATOS_[[Sexo]:[Sexo]]=$B92,IF(DATOS_[[AGRUP. CLAS. PROF.]:[AGRUP. CLAS. PROF.]]=$B90,IF(DATOS_[[Check Periodo Ref.]:[Check Periodo Ref.]]="Dentro",IF(DATOS_[[Check Equiparado]:[Check Equiparado]]="Sí",IF(DATOS!AQ$5="Sí",(1/DATOS_[[% anualiz]:[% anualiz]]),1)*IF(DATOS!AQ$4="Sí",1/DATOS_[[% normaliz]:[% normaliz]],1)*(DATOS_[Conc.Sal.13])))))))),
0)</f>
        <v>0</v>
      </c>
      <c r="W92" s="119">
        <f t="array" ref="W92">IFERROR(
(MEDIAN((IF(DATOS_[[Sexo]:[Sexo]]=$B92,IF(DATOS_[[AGRUP. CLAS. PROF.]:[AGRUP. CLAS. PROF.]]=$B90,IF(DATOS_[[Check Periodo Ref.]:[Check Periodo Ref.]]="Dentro",IF(DATOS_[[Check Equiparado]:[Check Equiparado]]="Sí",IF(DATOS!AR$5="Sí",(1/DATOS_[[% anualiz]:[% anualiz]]),1)*IF(DATOS!AR$4="Sí",1/DATOS_[[% normaliz]:[% normaliz]],1)*(DATOS_[Conc.Sal.14])))))))),
0)</f>
        <v>0</v>
      </c>
      <c r="X92" s="119">
        <f t="array" ref="X92">IFERROR(
(MEDIAN((IF(DATOS_[[Sexo]:[Sexo]]=$B92,IF(DATOS_[[AGRUP. CLAS. PROF.]:[AGRUP. CLAS. PROF.]]=$B90,IF(DATOS_[[Check Periodo Ref.]:[Check Periodo Ref.]]="Dentro",IF(DATOS_[[Check Equiparado]:[Check Equiparado]]="Sí",IF(DATOS!AS$5="Sí",(1/DATOS_[[% anualiz]:[% anualiz]]),1)*IF(DATOS!AS$4="Sí",1/DATOS_[[% normaliz]:[% normaliz]],1)*(DATOS_[Conc.Sal.15])))))))),
0)</f>
        <v>0</v>
      </c>
      <c r="Y92" s="119">
        <f t="array" ref="Y92">IFERROR(
(MEDIAN((IF(DATOS_[[Sexo]:[Sexo]]=$B92,IF(DATOS_[[AGRUP. CLAS. PROF.]:[AGRUP. CLAS. PROF.]]=$B90,IF(DATOS_[[Check Periodo Ref.]:[Check Periodo Ref.]]="Dentro",IF(DATOS_[[Check Equiparado]:[Check Equiparado]]="Sí",IF(DATOS!AT$5="Sí",(1/DATOS_[[% anualiz]:[% anualiz]]),1)*IF(DATOS!AT$4="Sí",1/DATOS_[[% normaliz]:[% normaliz]],1)*(DATOS_[Conc.Sal.16])))))))),
0)</f>
        <v>0</v>
      </c>
      <c r="Z92" s="119">
        <f t="array" ref="Z92">IFERROR(
(MEDIAN((IF(DATOS_[[Sexo]:[Sexo]]=$B92,IF(DATOS_[[AGRUP. CLAS. PROF.]:[AGRUP. CLAS. PROF.]]=$B90,IF(DATOS_[[Check Periodo Ref.]:[Check Periodo Ref.]]="Dentro",IF(DATOS_[[Check Equiparado]:[Check Equiparado]]="Sí",IF(DATOS!AU$5="Sí",(1/DATOS_[[% anualiz]:[% anualiz]]),1)*IF(DATOS!AU$4="Sí",1/DATOS_[[% normaliz]:[% normaliz]],1)*(DATOS_[Conc.Sal.17])))))))),
0)</f>
        <v>0</v>
      </c>
      <c r="AA92" s="119">
        <f t="array" ref="AA92">IFERROR(
(MEDIAN((IF(DATOS_[[Sexo]:[Sexo]]=$B92,IF(DATOS_[[AGRUP. CLAS. PROF.]:[AGRUP. CLAS. PROF.]]=$B90,IF(DATOS_[[Check Periodo Ref.]:[Check Periodo Ref.]]="Dentro",IF(DATOS_[[Check Equiparado]:[Check Equiparado]]="Sí",IF(DATOS!AV$5="Sí",(1/DATOS_[[% anualiz]:[% anualiz]]),1)*IF(DATOS!AV$4="Sí",1/DATOS_[[% normaliz]:[% normaliz]],1)*(DATOS_[Conc.Sal.18])))))))),
0)</f>
        <v>0</v>
      </c>
      <c r="AB92" s="119">
        <f t="array" ref="AB92">IFERROR(
(MEDIAN((IF(DATOS_[[Sexo]:[Sexo]]=$B92,IF(DATOS_[[AGRUP. CLAS. PROF.]:[AGRUP. CLAS. PROF.]]=$B90,IF(DATOS_[[Check Periodo Ref.]:[Check Periodo Ref.]]="Dentro",IF(DATOS_[[Check Equiparado]:[Check Equiparado]]="Sí",IF(DATOS!AW$5="Sí",(1/DATOS_[[% anualiz]:[% anualiz]]),1)*IF(DATOS!AW$4="Sí",1/DATOS_[[% normaliz]:[% normaliz]],1)*(DATOS_[Conc.Sal.19])))))))),
0)</f>
        <v>0</v>
      </c>
      <c r="AC92" s="119">
        <f t="array" ref="AC92">IFERROR(
(MEDIAN((IF(DATOS_[[Sexo]:[Sexo]]=$B92,IF(DATOS_[[AGRUP. CLAS. PROF.]:[AGRUP. CLAS. PROF.]]=$B90,IF(DATOS_[[Check Periodo Ref.]:[Check Periodo Ref.]]="Dentro",IF(DATOS_[[Check Equiparado]:[Check Equiparado]]="Sí",IF(DATOS!AX$5="Sí",(1/DATOS_[[% anualiz]:[% anualiz]]),1)*IF(DATOS!AX$4="Sí",1/DATOS_[[% normaliz]:[% normaliz]],1)*(DATOS_[Conc.Sal.20])))))))),
0)</f>
        <v>0</v>
      </c>
      <c r="AD92" s="119">
        <f t="array" ref="AD92">IFERROR(
(MEDIAN((IF(DATOS_[[Sexo]:[Sexo]]=$B92,IF(DATOS_[[AGRUP. CLAS. PROF.]:[AGRUP. CLAS. PROF.]]=$B90,IF(DATOS_[[Check Periodo Ref.]:[Check Periodo Ref.]]="Dentro",IF(DATOS_[[Check Equiparado]:[Check Equiparado]]="Sí",IF(DATOS!AY$5="Sí",(1/DATOS_[[% anualiz]:[% anualiz]]),1)*IF(DATOS!AY$4="Sí",1/DATOS_[[% normaliz]:[% normaliz]],1)*(DATOS_[Conc.Sal.21])))))))),
0)</f>
        <v>0</v>
      </c>
      <c r="AE92" s="119">
        <f t="array" ref="AE92">IFERROR(
(MEDIAN((IF(DATOS_[[Sexo]:[Sexo]]=$B92,IF(DATOS_[[AGRUP. CLAS. PROF.]:[AGRUP. CLAS. PROF.]]=$B90,IF(DATOS_[[Check Periodo Ref.]:[Check Periodo Ref.]]="Dentro",IF(DATOS_[[Check Equiparado]:[Check Equiparado]]="Sí",IF(DATOS!AZ$5="Sí",(1/DATOS_[[% anualiz]:[% anualiz]]),1)*IF(DATOS!AZ$4="Sí",1/DATOS_[[% normaliz]:[% normaliz]],1)*(DATOS_[Conc.Sal.22])))))))),
0)</f>
        <v>0</v>
      </c>
      <c r="AF92" s="119">
        <f t="array" ref="AF92">IFERROR(
(MEDIAN((IF(DATOS_[[Sexo]:[Sexo]]=$B92,IF(DATOS_[[AGRUP. CLAS. PROF.]:[AGRUP. CLAS. PROF.]]=$B90,IF(DATOS_[[Check Periodo Ref.]:[Check Periodo Ref.]]="Dentro",IF(DATOS_[[Check Equiparado]:[Check Equiparado]]="Sí",IF(DATOS!BA$5="Sí",(1/DATOS_[[% anualiz]:[% anualiz]]),1)*IF(DATOS!BA$4="Sí",1/DATOS_[[% normaliz]:[% normaliz]],1)*(DATOS_[Conc.Sal.23])))))))),
0)</f>
        <v>0</v>
      </c>
      <c r="AG92" s="119">
        <f t="array" ref="AG92">IFERROR(
(MEDIAN((IF(DATOS_[[Sexo]:[Sexo]]=$B92,IF(DATOS_[[AGRUP. CLAS. PROF.]:[AGRUP. CLAS. PROF.]]=$B90,IF(DATOS_[[Check Periodo Ref.]:[Check Periodo Ref.]]="Dentro",IF(DATOS_[[Check Equiparado]:[Check Equiparado]]="Sí",IF(DATOS!BB$5="Sí",(1/DATOS_[[% anualiz]:[% anualiz]]),1)*IF(DATOS!BB$4="Sí",1/DATOS_[[% normaliz]:[% normaliz]],1)*(DATOS_[Conc.Sal.24])))))))),
0)</f>
        <v>0</v>
      </c>
      <c r="AH92" s="119">
        <f t="array" ref="AH92">IFERROR(
(MEDIAN((IF(DATOS_[[Sexo]:[Sexo]]=$B92,IF(DATOS_[[AGRUP. CLAS. PROF.]:[AGRUP. CLAS. PROF.]]=$B90,IF(DATOS_[[Check Periodo Ref.]:[Check Periodo Ref.]]="Dentro",IF(DATOS_[[Check Equiparado]:[Check Equiparado]]="Sí",IF(DATOS!BC$5="Sí",(1/DATOS_[[% anualiz]:[% anualiz]]),1)*IF(DATOS!BC$4="Sí",1/DATOS_[[% normaliz]:[% normaliz]],1)*(DATOS_[Conc.Sal.25])))))))),
0)</f>
        <v>0</v>
      </c>
      <c r="AI92" s="119">
        <f t="array" ref="AI92">IFERROR(
(MEDIAN((IF(DATOS_[[Sexo]:[Sexo]]=$B92,IF(DATOS_[[AGRUP. CLAS. PROF.]:[AGRUP. CLAS. PROF.]]=$B90,IF(DATOS_[[Check Periodo Ref.]:[Check Periodo Ref.]]="Dentro",IF(DATOS_[[Check Equiparado]:[Check Equiparado]]="Sí",IF(DATOS!BD$5="Sí",(1/DATOS_[[% anualiz]:[% anualiz]]),1)*IF(DATOS!BD$4="Sí",1/DATOS_[[% normaliz]:[% normaliz]],1)*(DATOS_[Conc.Sal.26])))))))),
0)</f>
        <v>0</v>
      </c>
      <c r="AJ92" s="119">
        <f t="array" ref="AJ92">IFERROR(
(MEDIAN((IF(DATOS_[[Sexo]:[Sexo]]=$B92,IF(DATOS_[[AGRUP. CLAS. PROF.]:[AGRUP. CLAS. PROF.]]=$B90,IF(DATOS_[[Check Periodo Ref.]:[Check Periodo Ref.]]="Dentro",IF(DATOS_[[Check Equiparado]:[Check Equiparado]]="Sí",IF(DATOS!BE$5="Sí",(1/DATOS_[[% anualiz]:[% anualiz]]),1)*IF(DATOS!BE$4="Sí",1/DATOS_[[% normaliz]:[% normaliz]],1)*(DATOS_[Conc.Sal.27])))))))),
0)</f>
        <v>0</v>
      </c>
      <c r="AK92" s="119">
        <f t="array" ref="AK92">IFERROR(
(MEDIAN((IF(DATOS_[[Sexo]:[Sexo]]=$B92,IF(DATOS_[[AGRUP. CLAS. PROF.]:[AGRUP. CLAS. PROF.]]=$B90,IF(DATOS_[[Check Periodo Ref.]:[Check Periodo Ref.]]="Dentro",IF(DATOS_[[Check Equiparado]:[Check Equiparado]]="Sí",IF(DATOS!BF$5="Sí",(1/DATOS_[[% anualiz]:[% anualiz]]),1)*IF(DATOS!BF$4="Sí",1/DATOS_[[% normaliz]:[% normaliz]],1)*(DATOS_[Conc.Sal.28])))))))),
0)</f>
        <v>0</v>
      </c>
      <c r="AL92" s="119">
        <f t="array" ref="AL92">IFERROR(
(MEDIAN((IF(DATOS_[[Sexo]:[Sexo]]=$B92,IF(DATOS_[[AGRUP. CLAS. PROF.]:[AGRUP. CLAS. PROF.]]=$B90,IF(DATOS_[[Check Periodo Ref.]:[Check Periodo Ref.]]="Dentro",IF(DATOS_[[Check Equiparado]:[Check Equiparado]]="Sí",IF(DATOS!BG$5="Sí",(1/DATOS_[[% anualiz]:[% anualiz]]),1)*IF(DATOS!BG$4="Sí",1/DATOS_[[% normaliz]:[% normaliz]],1)*(DATOS_[Conc.Sal.29])))))))),
0)</f>
        <v>0</v>
      </c>
      <c r="AM92" s="119">
        <f t="array" ref="AM92">IFERROR(
(MEDIAN((IF(DATOS_[[Sexo]:[Sexo]]=$B92,IF(DATOS_[[AGRUP. CLAS. PROF.]:[AGRUP. CLAS. PROF.]]=$B90,IF(DATOS_[[Check Periodo Ref.]:[Check Periodo Ref.]]="Dentro",IF(DATOS_[[Check Equiparado]:[Check Equiparado]]="Sí",IF(DATOS!BH$5="Sí",(1/DATOS_[[% anualiz]:[% anualiz]]),1)*IF(DATOS!BH$4="Sí",1/DATOS_[[% normaliz]:[% normaliz]],1)*(DATOS_[Conc.Sal.30])))))))),
0)</f>
        <v>0</v>
      </c>
      <c r="AN92" s="120">
        <f t="array" ref="AN92">IFERROR(
MEDIAN(IF(DATOS_[Sexo]=$B92,IF(DATOS_[[AGRUP. CLAS. PROF.]:[AGRUP. CLAS. PROF.]]=$B90,IF(DATOS_[Check Equiparado]="Sí",IF(DATOS_[Check Periodo Ref.]="Dentro",DATOS_[Tot COMPL.SAL Eq],FALSE))))),
0)</f>
        <v>0</v>
      </c>
      <c r="AO92" s="121">
        <f t="array" ref="AO92">IFERROR(
MEDIAN(IF(DATOS_[Sexo]=$B92,IF(DATOS_[[AGRUP. CLAS. PROF.]:[AGRUP. CLAS. PROF.]]=$B90,IF(DATOS_[Check Equiparado]="Sí",IF(DATOS_[Check Periodo Ref.]="Dentro",DATOS_[TOTAL SALARIO Eq],FALSE))))),
0)</f>
        <v>0</v>
      </c>
      <c r="AP92" s="122">
        <f t="array" ref="AP92">IFERROR(
(MEDIAN((IF(DATOS_[[Sexo]:[Sexo]]=$B92,IF(DATOS_[[AGRUP. CLAS. PROF.]:[AGRUP. CLAS. PROF.]]=$B90,IF(DATOS_[[Check Periodo Ref.]:[Check Periodo Ref.]]="Dentro",IF(DATOS_[[Check Equiparado]:[Check Equiparado]]="Sí",IF(DATOS!BI$5="Sí",(1/DATOS_[[% anualiz]:[% anualiz]]),1)*IF(DATOS!BI$4="Sí",1/DATOS_[[% normaliz]:[% normaliz]],1)*(DATOS_[C.Extra.01])))))))),
0)</f>
        <v>0</v>
      </c>
      <c r="AQ92" s="122">
        <f t="array" ref="AQ92">IFERROR(
(MEDIAN((IF(DATOS_[[Sexo]:[Sexo]]=$B92,IF(DATOS_[[AGRUP. CLAS. PROF.]:[AGRUP. CLAS. PROF.]]=$B90,IF(DATOS_[[Check Periodo Ref.]:[Check Periodo Ref.]]="Dentro",IF(DATOS_[[Check Equiparado]:[Check Equiparado]]="Sí",IF(DATOS!BJ$5="Sí",(1/DATOS_[[% anualiz]:[% anualiz]]),1)*IF(DATOS!BJ$4="Sí",1/DATOS_[[% normaliz]:[% normaliz]],1)*(DATOS_[C.Extra.02])))))))),
0)</f>
        <v>0</v>
      </c>
      <c r="AR92" s="122">
        <f t="array" ref="AR92">IFERROR(
(MEDIAN((IF(DATOS_[[Sexo]:[Sexo]]=$B92,IF(DATOS_[[AGRUP. CLAS. PROF.]:[AGRUP. CLAS. PROF.]]=$B90,IF(DATOS_[[Check Periodo Ref.]:[Check Periodo Ref.]]="Dentro",IF(DATOS_[[Check Equiparado]:[Check Equiparado]]="Sí",IF(DATOS!BK$5="Sí",(1/DATOS_[[% anualiz]:[% anualiz]]),1)*IF(DATOS!BK$4="Sí",1/DATOS_[[% normaliz]:[% normaliz]],1)*(DATOS_[C.Extra.03])))))))),
0)</f>
        <v>0</v>
      </c>
      <c r="AS92" s="122">
        <f t="array" ref="AS92">IFERROR(
(MEDIAN((IF(DATOS_[[Sexo]:[Sexo]]=$B92,IF(DATOS_[[AGRUP. CLAS. PROF.]:[AGRUP. CLAS. PROF.]]=$B90,IF(DATOS_[[Check Periodo Ref.]:[Check Periodo Ref.]]="Dentro",IF(DATOS_[[Check Equiparado]:[Check Equiparado]]="Sí",IF(DATOS!BL$5="Sí",(1/DATOS_[[% anualiz]:[% anualiz]]),1)*IF(DATOS!BL$4="Sí",1/DATOS_[[% normaliz]:[% normaliz]],1)*(DATOS_[C.Extra.04])))))))),
0)</f>
        <v>0</v>
      </c>
      <c r="AT92" s="122">
        <f t="array" ref="AT92">IFERROR(
(MEDIAN((IF(DATOS_[[Sexo]:[Sexo]]=$B92,IF(DATOS_[[AGRUP. CLAS. PROF.]:[AGRUP. CLAS. PROF.]]=$B90,IF(DATOS_[[Check Periodo Ref.]:[Check Periodo Ref.]]="Dentro",IF(DATOS_[[Check Equiparado]:[Check Equiparado]]="Sí",IF(DATOS!BM$5="Sí",(1/DATOS_[[% anualiz]:[% anualiz]]),1)*IF(DATOS!BM$4="Sí",1/DATOS_[[% normaliz]:[% normaliz]],1)*(DATOS_[C.Extra.05])))))))),
0)</f>
        <v>0</v>
      </c>
      <c r="AU92" s="123">
        <f t="array" ref="AU92">IFERROR(
MEDIAN(IF(DATOS_[Sexo]=$B92,IF(DATOS_[[AGRUP. CLAS. PROF.]:[AGRUP. CLAS. PROF.]]=$B90,IF(DATOS_[Check Equiparado]="Sí",IF(DATOS_[Check Periodo Ref.]="Dentro",DATOS_[Tot Extrasalarial Eq],FALSE))))),
0)</f>
        <v>0</v>
      </c>
      <c r="AV92" s="124">
        <f t="array" ref="AV92">IFERROR(
MEDIAN(IF(DATOS_[Sexo]=$B92,IF(DATOS_[[AGRUP. CLAS. PROF.]:[AGRUP. CLAS. PROF.]]=$B90,IF(DATOS_[Check Equiparado]="Sí",IF(DATOS_[Check Periodo Ref.]="Dentro",DATOS_[TOTAL Retrib Eq],FALSE))))),
0)</f>
        <v>0</v>
      </c>
    </row>
    <row r="93" spans="1:48" ht="17.25" thickBot="1" x14ac:dyDescent="0.35">
      <c r="A93" s="48" t="str">
        <f t="shared" ref="A93" si="107">+A94</f>
        <v>[ocultar]</v>
      </c>
      <c r="B93" s="98" t="s">
        <v>243</v>
      </c>
      <c r="C93" s="117"/>
      <c r="D93" s="47"/>
      <c r="E93" s="47"/>
      <c r="F93" s="47"/>
      <c r="G93" s="47"/>
      <c r="H93" s="47"/>
      <c r="I93" s="127" t="str">
        <f t="shared" ref="I93:AV93" si="108">IFERROR((I94-I95)/I94,"")</f>
        <v/>
      </c>
      <c r="J93" s="131" t="str">
        <f t="shared" si="108"/>
        <v/>
      </c>
      <c r="K93" s="131" t="str">
        <f t="shared" si="108"/>
        <v/>
      </c>
      <c r="L93" s="131" t="str">
        <f t="shared" si="108"/>
        <v/>
      </c>
      <c r="M93" s="131" t="str">
        <f t="shared" si="108"/>
        <v/>
      </c>
      <c r="N93" s="131" t="str">
        <f t="shared" si="108"/>
        <v/>
      </c>
      <c r="O93" s="131" t="str">
        <f t="shared" si="108"/>
        <v/>
      </c>
      <c r="P93" s="131" t="str">
        <f t="shared" si="108"/>
        <v/>
      </c>
      <c r="Q93" s="131" t="str">
        <f t="shared" si="108"/>
        <v/>
      </c>
      <c r="R93" s="131" t="str">
        <f t="shared" si="108"/>
        <v/>
      </c>
      <c r="S93" s="131" t="str">
        <f t="shared" si="108"/>
        <v/>
      </c>
      <c r="T93" s="131" t="str">
        <f t="shared" si="108"/>
        <v/>
      </c>
      <c r="U93" s="131" t="str">
        <f t="shared" si="108"/>
        <v/>
      </c>
      <c r="V93" s="131" t="str">
        <f t="shared" si="108"/>
        <v/>
      </c>
      <c r="W93" s="131" t="str">
        <f t="shared" si="108"/>
        <v/>
      </c>
      <c r="X93" s="131" t="str">
        <f t="shared" si="108"/>
        <v/>
      </c>
      <c r="Y93" s="131" t="str">
        <f t="shared" si="108"/>
        <v/>
      </c>
      <c r="Z93" s="130" t="str">
        <f t="shared" si="108"/>
        <v/>
      </c>
      <c r="AA93" s="130" t="str">
        <f t="shared" si="108"/>
        <v/>
      </c>
      <c r="AB93" s="130" t="str">
        <f t="shared" si="108"/>
        <v/>
      </c>
      <c r="AC93" s="130" t="str">
        <f t="shared" si="108"/>
        <v/>
      </c>
      <c r="AD93" s="130" t="str">
        <f t="shared" si="108"/>
        <v/>
      </c>
      <c r="AE93" s="130" t="str">
        <f t="shared" si="108"/>
        <v/>
      </c>
      <c r="AF93" s="130" t="str">
        <f t="shared" si="108"/>
        <v/>
      </c>
      <c r="AG93" s="130" t="str">
        <f t="shared" si="108"/>
        <v/>
      </c>
      <c r="AH93" s="130" t="str">
        <f t="shared" si="108"/>
        <v/>
      </c>
      <c r="AI93" s="130" t="str">
        <f t="shared" si="108"/>
        <v/>
      </c>
      <c r="AJ93" s="130" t="str">
        <f t="shared" si="108"/>
        <v/>
      </c>
      <c r="AK93" s="130" t="str">
        <f t="shared" si="108"/>
        <v/>
      </c>
      <c r="AL93" s="130" t="str">
        <f t="shared" si="108"/>
        <v/>
      </c>
      <c r="AM93" s="130" t="str">
        <f t="shared" si="108"/>
        <v/>
      </c>
      <c r="AN93" s="132" t="str">
        <f t="shared" si="108"/>
        <v/>
      </c>
      <c r="AO93" s="136" t="str">
        <f t="shared" si="108"/>
        <v/>
      </c>
      <c r="AP93" s="133" t="str">
        <f t="shared" si="108"/>
        <v/>
      </c>
      <c r="AQ93" s="133" t="str">
        <f t="shared" si="108"/>
        <v/>
      </c>
      <c r="AR93" s="133" t="str">
        <f t="shared" si="108"/>
        <v/>
      </c>
      <c r="AS93" s="133" t="str">
        <f t="shared" si="108"/>
        <v/>
      </c>
      <c r="AT93" s="133" t="str">
        <f t="shared" si="108"/>
        <v/>
      </c>
      <c r="AU93" s="134" t="str">
        <f t="shared" si="108"/>
        <v/>
      </c>
      <c r="AV93" s="135" t="str">
        <f t="shared" si="108"/>
        <v/>
      </c>
    </row>
    <row r="94" spans="1:48" x14ac:dyDescent="0.3">
      <c r="A94" s="48" t="str">
        <f t="shared" ref="A94" si="109">+IF(C94+C95=0,"[ocultar]","")</f>
        <v>[ocultar]</v>
      </c>
      <c r="B94" s="94" t="s">
        <v>162</v>
      </c>
      <c r="C94" s="40">
        <f t="array" ref="C94">SUM(IF($B94=DATOS_[Sexo],
IF($B93=DATOS_[AGRUP. CLAS. PROF.],
IF("Dentro"=DATOS_[Check Periodo Ref.],
1/(COUNTIFS(DATOS_[Sexo],$B94,DATOS_[AGRUP. CLAS. PROF.],$B93,DATOS_[Check Periodo Ref.],"Dentro",DATOS_[id],DATOS_[id]))))))</f>
        <v>0</v>
      </c>
      <c r="D94" s="41">
        <f>COUNTIFS(DATOS_[AGRUP. CLAS. PROF.],$B93,DATOS_[Sexo],$B94,DATOS_[Check Periodo Ref.],"Dentro")</f>
        <v>0</v>
      </c>
      <c r="E94" s="41">
        <f>COUNTIFS(DATOS_[AGRUP. CLAS. PROF.],$B93,DATOS_[Sexo],$B94,DATOS_[Check Periodo Ref.],"Dentro",DATOS_[Check Nº SC Norm],"Sí")</f>
        <v>0</v>
      </c>
      <c r="F94" s="41">
        <f>COUNTIFS(DATOS_[AGRUP. CLAS. PROF.],$B93,DATOS_[Sexo],$B94,DATOS_[Check Periodo Ref.],"Dentro",DATOS_[Check Nº SC Anualiz],"Sí")</f>
        <v>0</v>
      </c>
      <c r="G94" s="41">
        <f>COUNTIFS(DATOS_[AGRUP. CLAS. PROF.],$B93,DATOS_[Sexo],$B94,DATOS_[Check Periodo Ref.],"Dentro",DATOS_[Check Nº SC Norm y Anualiz],"Sí")</f>
        <v>0</v>
      </c>
      <c r="H94" s="41">
        <f>COUNTIFS(DATOS_[AGRUP. CLAS. PROF.],$B93,DATOS_[Sexo],$B94,DATOS_[Check Periodo Ref.],"Dentro",DATOS_[Check Equiparación],"Sí")</f>
        <v>0</v>
      </c>
      <c r="I94" s="118">
        <f t="array" ref="I94">IFERROR(
MEDIAN(IF(DATOS_[Sexo]=$B94,IF(DATOS_[[AGRUP. CLAS. PROF.]:[AGRUP. CLAS. PROF.]]=$B93,IF(DATOS_[Check Equiparado]="Sí",IF(DATOS_[Check Periodo Ref.]="Dentro",DATOS_[SALARIO BASE Eq],FALSE))))),
0)</f>
        <v>0</v>
      </c>
      <c r="J94" s="119">
        <f t="array" ref="J94">IFERROR(
(MEDIAN((IF(DATOS_[[Sexo]:[Sexo]]=$B94,IF(DATOS_[[AGRUP. CLAS. PROF.]:[AGRUP. CLAS. PROF.]]=$B93,IF(DATOS_[[Check Periodo Ref.]:[Check Periodo Ref.]]="Dentro",IF(DATOS_[[Check Equiparado]:[Check Equiparado]]="Sí",IF(DATOS!AE$5="Sí",(1/DATOS_[[% anualiz]:[% anualiz]]),1)*IF(DATOS!AE$4="Sí",1/DATOS_[[% normaliz]:[% normaliz]],1)*(DATOS_[Conc.Sal.01])))))))),
0)</f>
        <v>0</v>
      </c>
      <c r="K94" s="119">
        <f t="array" ref="K94">IFERROR(
(MEDIAN((IF(DATOS_[[Sexo]:[Sexo]]=$B94,IF(DATOS_[[AGRUP. CLAS. PROF.]:[AGRUP. CLAS. PROF.]]=$B93,IF(DATOS_[[Check Periodo Ref.]:[Check Periodo Ref.]]="Dentro",IF(DATOS_[[Check Equiparado]:[Check Equiparado]]="Sí",IF(DATOS!AF$5="Sí",(1/DATOS_[[% anualiz]:[% anualiz]]),1)*IF(DATOS!AF$4="Sí",1/DATOS_[[% normaliz]:[% normaliz]],1)*(DATOS_[Conc.Sal.02])))))))),
0)</f>
        <v>0</v>
      </c>
      <c r="L94" s="119">
        <f t="array" ref="L94">IFERROR(
(MEDIAN((IF(DATOS_[[Sexo]:[Sexo]]=$B94,IF(DATOS_[[AGRUP. CLAS. PROF.]:[AGRUP. CLAS. PROF.]]=$B93,IF(DATOS_[[Check Periodo Ref.]:[Check Periodo Ref.]]="Dentro",IF(DATOS_[[Check Equiparado]:[Check Equiparado]]="Sí",IF(DATOS!AG$5="Sí",(1/DATOS_[[% anualiz]:[% anualiz]]),1)*IF(DATOS!AG$4="Sí",1/DATOS_[[% normaliz]:[% normaliz]],1)*(DATOS_[Conc.Sal.03])))))))),
0)</f>
        <v>0</v>
      </c>
      <c r="M94" s="119">
        <f t="array" ref="M94">IFERROR(
(MEDIAN((IF(DATOS_[[Sexo]:[Sexo]]=$B94,IF(DATOS_[[AGRUP. CLAS. PROF.]:[AGRUP. CLAS. PROF.]]=$B93,IF(DATOS_[[Check Periodo Ref.]:[Check Periodo Ref.]]="Dentro",IF(DATOS_[[Check Equiparado]:[Check Equiparado]]="Sí",IF(DATOS!AH$5="Sí",(1/DATOS_[[% anualiz]:[% anualiz]]),1)*IF(DATOS!AH$4="Sí",1/DATOS_[[% normaliz]:[% normaliz]],1)*(DATOS_[Conc.Sal.04])))))))),
0)</f>
        <v>0</v>
      </c>
      <c r="N94" s="119">
        <f t="array" ref="N94">IFERROR(
(MEDIAN((IF(DATOS_[[Sexo]:[Sexo]]=$B94,IF(DATOS_[[AGRUP. CLAS. PROF.]:[AGRUP. CLAS. PROF.]]=$B93,IF(DATOS_[[Check Periodo Ref.]:[Check Periodo Ref.]]="Dentro",IF(DATOS_[[Check Equiparado]:[Check Equiparado]]="Sí",IF(DATOS!AI$5="Sí",(1/DATOS_[[% anualiz]:[% anualiz]]),1)*IF(DATOS!AI$4="Sí",1/DATOS_[[% normaliz]:[% normaliz]],1)*(DATOS_[Conc.Sal.05])))))))),
0)</f>
        <v>0</v>
      </c>
      <c r="O94" s="119">
        <f t="array" ref="O94">IFERROR(
(MEDIAN((IF(DATOS_[[Sexo]:[Sexo]]=$B94,IF(DATOS_[[AGRUP. CLAS. PROF.]:[AGRUP. CLAS. PROF.]]=$B93,IF(DATOS_[[Check Periodo Ref.]:[Check Periodo Ref.]]="Dentro",IF(DATOS_[[Check Equiparado]:[Check Equiparado]]="Sí",IF(DATOS!AJ$5="Sí",(1/DATOS_[[% anualiz]:[% anualiz]]),1)*IF(DATOS!AJ$4="Sí",1/DATOS_[[% normaliz]:[% normaliz]],1)*(DATOS_[Conc.Sal.06])))))))),
0)</f>
        <v>0</v>
      </c>
      <c r="P94" s="119">
        <f t="array" ref="P94">IFERROR(
(MEDIAN((IF(DATOS_[[Sexo]:[Sexo]]=$B94,IF(DATOS_[[AGRUP. CLAS. PROF.]:[AGRUP. CLAS. PROF.]]=$B93,IF(DATOS_[[Check Periodo Ref.]:[Check Periodo Ref.]]="Dentro",IF(DATOS_[[Check Equiparado]:[Check Equiparado]]="Sí",IF(DATOS!AK$5="Sí",(1/DATOS_[[% anualiz]:[% anualiz]]),1)*IF(DATOS!AK$4="Sí",1/DATOS_[[% normaliz]:[% normaliz]],1)*(DATOS_[Conc.Sal.07])))))))),
0)</f>
        <v>0</v>
      </c>
      <c r="Q94" s="119">
        <f t="array" ref="Q94">IFERROR(
(MEDIAN((IF(DATOS_[[Sexo]:[Sexo]]=$B94,IF(DATOS_[[AGRUP. CLAS. PROF.]:[AGRUP. CLAS. PROF.]]=$B93,IF(DATOS_[[Check Periodo Ref.]:[Check Periodo Ref.]]="Dentro",IF(DATOS_[[Check Equiparado]:[Check Equiparado]]="Sí",IF(DATOS!AL$5="Sí",(1/DATOS_[[% anualiz]:[% anualiz]]),1)*IF(DATOS!AL$4="Sí",1/DATOS_[[% normaliz]:[% normaliz]],1)*(DATOS_[Conc.Sal.08])))))))),
0)</f>
        <v>0</v>
      </c>
      <c r="R94" s="119">
        <f t="array" ref="R94">IFERROR(
(MEDIAN((IF(DATOS_[[Sexo]:[Sexo]]=$B94,IF(DATOS_[[AGRUP. CLAS. PROF.]:[AGRUP. CLAS. PROF.]]=$B93,IF(DATOS_[[Check Periodo Ref.]:[Check Periodo Ref.]]="Dentro",IF(DATOS_[[Check Equiparado]:[Check Equiparado]]="Sí",IF(DATOS!AM$5="Sí",(1/DATOS_[[% anualiz]:[% anualiz]]),1)*IF(DATOS!AM$4="Sí",1/DATOS_[[% normaliz]:[% normaliz]],1)*(DATOS_[Conc.Sal.09])))))))),
0)</f>
        <v>0</v>
      </c>
      <c r="S94" s="119">
        <f t="array" ref="S94">IFERROR(
(MEDIAN((IF(DATOS_[[Sexo]:[Sexo]]=$B94,IF(DATOS_[[AGRUP. CLAS. PROF.]:[AGRUP. CLAS. PROF.]]=$B93,IF(DATOS_[[Check Periodo Ref.]:[Check Periodo Ref.]]="Dentro",IF(DATOS_[[Check Equiparado]:[Check Equiparado]]="Sí",IF(DATOS!AN$5="Sí",(1/DATOS_[[% anualiz]:[% anualiz]]),1)*IF(DATOS!AN$4="Sí",1/DATOS_[[% normaliz]:[% normaliz]],1)*(DATOS_[Conc.Sal.10])))))))),
0)</f>
        <v>0</v>
      </c>
      <c r="T94" s="119">
        <f t="array" ref="T94">IFERROR(
(MEDIAN((IF(DATOS_[[Sexo]:[Sexo]]=$B94,IF(DATOS_[[AGRUP. CLAS. PROF.]:[AGRUP. CLAS. PROF.]]=$B93,IF(DATOS_[[Check Periodo Ref.]:[Check Periodo Ref.]]="Dentro",IF(DATOS_[[Check Equiparado]:[Check Equiparado]]="Sí",IF(DATOS!AO$5="Sí",(1/DATOS_[[% anualiz]:[% anualiz]]),1)*IF(DATOS!AO$4="Sí",1/DATOS_[[% normaliz]:[% normaliz]],1)*(DATOS_[Conc.Sal.11])))))))),
0)</f>
        <v>0</v>
      </c>
      <c r="U94" s="119">
        <f t="array" ref="U94">IFERROR(
(MEDIAN((IF(DATOS_[[Sexo]:[Sexo]]=$B94,IF(DATOS_[[AGRUP. CLAS. PROF.]:[AGRUP. CLAS. PROF.]]=$B93,IF(DATOS_[[Check Periodo Ref.]:[Check Periodo Ref.]]="Dentro",IF(DATOS_[[Check Equiparado]:[Check Equiparado]]="Sí",IF(DATOS!AP$5="Sí",(1/DATOS_[[% anualiz]:[% anualiz]]),1)*IF(DATOS!AP$4="Sí",1/DATOS_[[% normaliz]:[% normaliz]],1)*(DATOS_[Conc.Sal.12])))))))),
0)</f>
        <v>0</v>
      </c>
      <c r="V94" s="119">
        <f t="array" ref="V94">IFERROR(
(MEDIAN((IF(DATOS_[[Sexo]:[Sexo]]=$B94,IF(DATOS_[[AGRUP. CLAS. PROF.]:[AGRUP. CLAS. PROF.]]=$B93,IF(DATOS_[[Check Periodo Ref.]:[Check Periodo Ref.]]="Dentro",IF(DATOS_[[Check Equiparado]:[Check Equiparado]]="Sí",IF(DATOS!AQ$5="Sí",(1/DATOS_[[% anualiz]:[% anualiz]]),1)*IF(DATOS!AQ$4="Sí",1/DATOS_[[% normaliz]:[% normaliz]],1)*(DATOS_[Conc.Sal.13])))))))),
0)</f>
        <v>0</v>
      </c>
      <c r="W94" s="119">
        <f t="array" ref="W94">IFERROR(
(MEDIAN((IF(DATOS_[[Sexo]:[Sexo]]=$B94,IF(DATOS_[[AGRUP. CLAS. PROF.]:[AGRUP. CLAS. PROF.]]=$B93,IF(DATOS_[[Check Periodo Ref.]:[Check Periodo Ref.]]="Dentro",IF(DATOS_[[Check Equiparado]:[Check Equiparado]]="Sí",IF(DATOS!AR$5="Sí",(1/DATOS_[[% anualiz]:[% anualiz]]),1)*IF(DATOS!AR$4="Sí",1/DATOS_[[% normaliz]:[% normaliz]],1)*(DATOS_[Conc.Sal.14])))))))),
0)</f>
        <v>0</v>
      </c>
      <c r="X94" s="119">
        <f t="array" ref="X94">IFERROR(
(MEDIAN((IF(DATOS_[[Sexo]:[Sexo]]=$B94,IF(DATOS_[[AGRUP. CLAS. PROF.]:[AGRUP. CLAS. PROF.]]=$B93,IF(DATOS_[[Check Periodo Ref.]:[Check Periodo Ref.]]="Dentro",IF(DATOS_[[Check Equiparado]:[Check Equiparado]]="Sí",IF(DATOS!AS$5="Sí",(1/DATOS_[[% anualiz]:[% anualiz]]),1)*IF(DATOS!AS$4="Sí",1/DATOS_[[% normaliz]:[% normaliz]],1)*(DATOS_[Conc.Sal.15])))))))),
0)</f>
        <v>0</v>
      </c>
      <c r="Y94" s="119">
        <f t="array" ref="Y94">IFERROR(
(MEDIAN((IF(DATOS_[[Sexo]:[Sexo]]=$B94,IF(DATOS_[[AGRUP. CLAS. PROF.]:[AGRUP. CLAS. PROF.]]=$B93,IF(DATOS_[[Check Periodo Ref.]:[Check Periodo Ref.]]="Dentro",IF(DATOS_[[Check Equiparado]:[Check Equiparado]]="Sí",IF(DATOS!AT$5="Sí",(1/DATOS_[[% anualiz]:[% anualiz]]),1)*IF(DATOS!AT$4="Sí",1/DATOS_[[% normaliz]:[% normaliz]],1)*(DATOS_[Conc.Sal.16])))))))),
0)</f>
        <v>0</v>
      </c>
      <c r="Z94" s="119">
        <f t="array" ref="Z94">IFERROR(
(MEDIAN((IF(DATOS_[[Sexo]:[Sexo]]=$B94,IF(DATOS_[[AGRUP. CLAS. PROF.]:[AGRUP. CLAS. PROF.]]=$B93,IF(DATOS_[[Check Periodo Ref.]:[Check Periodo Ref.]]="Dentro",IF(DATOS_[[Check Equiparado]:[Check Equiparado]]="Sí",IF(DATOS!AU$5="Sí",(1/DATOS_[[% anualiz]:[% anualiz]]),1)*IF(DATOS!AU$4="Sí",1/DATOS_[[% normaliz]:[% normaliz]],1)*(DATOS_[Conc.Sal.17])))))))),
0)</f>
        <v>0</v>
      </c>
      <c r="AA94" s="119">
        <f t="array" ref="AA94">IFERROR(
(MEDIAN((IF(DATOS_[[Sexo]:[Sexo]]=$B94,IF(DATOS_[[AGRUP. CLAS. PROF.]:[AGRUP. CLAS. PROF.]]=$B93,IF(DATOS_[[Check Periodo Ref.]:[Check Periodo Ref.]]="Dentro",IF(DATOS_[[Check Equiparado]:[Check Equiparado]]="Sí",IF(DATOS!AV$5="Sí",(1/DATOS_[[% anualiz]:[% anualiz]]),1)*IF(DATOS!AV$4="Sí",1/DATOS_[[% normaliz]:[% normaliz]],1)*(DATOS_[Conc.Sal.18])))))))),
0)</f>
        <v>0</v>
      </c>
      <c r="AB94" s="119">
        <f t="array" ref="AB94">IFERROR(
(MEDIAN((IF(DATOS_[[Sexo]:[Sexo]]=$B94,IF(DATOS_[[AGRUP. CLAS. PROF.]:[AGRUP. CLAS. PROF.]]=$B93,IF(DATOS_[[Check Periodo Ref.]:[Check Periodo Ref.]]="Dentro",IF(DATOS_[[Check Equiparado]:[Check Equiparado]]="Sí",IF(DATOS!AW$5="Sí",(1/DATOS_[[% anualiz]:[% anualiz]]),1)*IF(DATOS!AW$4="Sí",1/DATOS_[[% normaliz]:[% normaliz]],1)*(DATOS_[Conc.Sal.19])))))))),
0)</f>
        <v>0</v>
      </c>
      <c r="AC94" s="119">
        <f t="array" ref="AC94">IFERROR(
(MEDIAN((IF(DATOS_[[Sexo]:[Sexo]]=$B94,IF(DATOS_[[AGRUP. CLAS. PROF.]:[AGRUP. CLAS. PROF.]]=$B93,IF(DATOS_[[Check Periodo Ref.]:[Check Periodo Ref.]]="Dentro",IF(DATOS_[[Check Equiparado]:[Check Equiparado]]="Sí",IF(DATOS!AX$5="Sí",(1/DATOS_[[% anualiz]:[% anualiz]]),1)*IF(DATOS!AX$4="Sí",1/DATOS_[[% normaliz]:[% normaliz]],1)*(DATOS_[Conc.Sal.20])))))))),
0)</f>
        <v>0</v>
      </c>
      <c r="AD94" s="119">
        <f t="array" ref="AD94">IFERROR(
(MEDIAN((IF(DATOS_[[Sexo]:[Sexo]]=$B94,IF(DATOS_[[AGRUP. CLAS. PROF.]:[AGRUP. CLAS. PROF.]]=$B93,IF(DATOS_[[Check Periodo Ref.]:[Check Periodo Ref.]]="Dentro",IF(DATOS_[[Check Equiparado]:[Check Equiparado]]="Sí",IF(DATOS!AY$5="Sí",(1/DATOS_[[% anualiz]:[% anualiz]]),1)*IF(DATOS!AY$4="Sí",1/DATOS_[[% normaliz]:[% normaliz]],1)*(DATOS_[Conc.Sal.21])))))))),
0)</f>
        <v>0</v>
      </c>
      <c r="AE94" s="119">
        <f t="array" ref="AE94">IFERROR(
(MEDIAN((IF(DATOS_[[Sexo]:[Sexo]]=$B94,IF(DATOS_[[AGRUP. CLAS. PROF.]:[AGRUP. CLAS. PROF.]]=$B93,IF(DATOS_[[Check Periodo Ref.]:[Check Periodo Ref.]]="Dentro",IF(DATOS_[[Check Equiparado]:[Check Equiparado]]="Sí",IF(DATOS!AZ$5="Sí",(1/DATOS_[[% anualiz]:[% anualiz]]),1)*IF(DATOS!AZ$4="Sí",1/DATOS_[[% normaliz]:[% normaliz]],1)*(DATOS_[Conc.Sal.22])))))))),
0)</f>
        <v>0</v>
      </c>
      <c r="AF94" s="119">
        <f t="array" ref="AF94">IFERROR(
(MEDIAN((IF(DATOS_[[Sexo]:[Sexo]]=$B94,IF(DATOS_[[AGRUP. CLAS. PROF.]:[AGRUP. CLAS. PROF.]]=$B93,IF(DATOS_[[Check Periodo Ref.]:[Check Periodo Ref.]]="Dentro",IF(DATOS_[[Check Equiparado]:[Check Equiparado]]="Sí",IF(DATOS!BA$5="Sí",(1/DATOS_[[% anualiz]:[% anualiz]]),1)*IF(DATOS!BA$4="Sí",1/DATOS_[[% normaliz]:[% normaliz]],1)*(DATOS_[Conc.Sal.23])))))))),
0)</f>
        <v>0</v>
      </c>
      <c r="AG94" s="119">
        <f t="array" ref="AG94">IFERROR(
(MEDIAN((IF(DATOS_[[Sexo]:[Sexo]]=$B94,IF(DATOS_[[AGRUP. CLAS. PROF.]:[AGRUP. CLAS. PROF.]]=$B93,IF(DATOS_[[Check Periodo Ref.]:[Check Periodo Ref.]]="Dentro",IF(DATOS_[[Check Equiparado]:[Check Equiparado]]="Sí",IF(DATOS!BB$5="Sí",(1/DATOS_[[% anualiz]:[% anualiz]]),1)*IF(DATOS!BB$4="Sí",1/DATOS_[[% normaliz]:[% normaliz]],1)*(DATOS_[Conc.Sal.24])))))))),
0)</f>
        <v>0</v>
      </c>
      <c r="AH94" s="119">
        <f t="array" ref="AH94">IFERROR(
(MEDIAN((IF(DATOS_[[Sexo]:[Sexo]]=$B94,IF(DATOS_[[AGRUP. CLAS. PROF.]:[AGRUP. CLAS. PROF.]]=$B93,IF(DATOS_[[Check Periodo Ref.]:[Check Periodo Ref.]]="Dentro",IF(DATOS_[[Check Equiparado]:[Check Equiparado]]="Sí",IF(DATOS!BC$5="Sí",(1/DATOS_[[% anualiz]:[% anualiz]]),1)*IF(DATOS!BC$4="Sí",1/DATOS_[[% normaliz]:[% normaliz]],1)*(DATOS_[Conc.Sal.25])))))))),
0)</f>
        <v>0</v>
      </c>
      <c r="AI94" s="119">
        <f t="array" ref="AI94">IFERROR(
(MEDIAN((IF(DATOS_[[Sexo]:[Sexo]]=$B94,IF(DATOS_[[AGRUP. CLAS. PROF.]:[AGRUP. CLAS. PROF.]]=$B93,IF(DATOS_[[Check Periodo Ref.]:[Check Periodo Ref.]]="Dentro",IF(DATOS_[[Check Equiparado]:[Check Equiparado]]="Sí",IF(DATOS!BD$5="Sí",(1/DATOS_[[% anualiz]:[% anualiz]]),1)*IF(DATOS!BD$4="Sí",1/DATOS_[[% normaliz]:[% normaliz]],1)*(DATOS_[Conc.Sal.26])))))))),
0)</f>
        <v>0</v>
      </c>
      <c r="AJ94" s="119">
        <f t="array" ref="AJ94">IFERROR(
(MEDIAN((IF(DATOS_[[Sexo]:[Sexo]]=$B94,IF(DATOS_[[AGRUP. CLAS. PROF.]:[AGRUP. CLAS. PROF.]]=$B93,IF(DATOS_[[Check Periodo Ref.]:[Check Periodo Ref.]]="Dentro",IF(DATOS_[[Check Equiparado]:[Check Equiparado]]="Sí",IF(DATOS!BE$5="Sí",(1/DATOS_[[% anualiz]:[% anualiz]]),1)*IF(DATOS!BE$4="Sí",1/DATOS_[[% normaliz]:[% normaliz]],1)*(DATOS_[Conc.Sal.27])))))))),
0)</f>
        <v>0</v>
      </c>
      <c r="AK94" s="119">
        <f t="array" ref="AK94">IFERROR(
(MEDIAN((IF(DATOS_[[Sexo]:[Sexo]]=$B94,IF(DATOS_[[AGRUP. CLAS. PROF.]:[AGRUP. CLAS. PROF.]]=$B93,IF(DATOS_[[Check Periodo Ref.]:[Check Periodo Ref.]]="Dentro",IF(DATOS_[[Check Equiparado]:[Check Equiparado]]="Sí",IF(DATOS!BF$5="Sí",(1/DATOS_[[% anualiz]:[% anualiz]]),1)*IF(DATOS!BF$4="Sí",1/DATOS_[[% normaliz]:[% normaliz]],1)*(DATOS_[Conc.Sal.28])))))))),
0)</f>
        <v>0</v>
      </c>
      <c r="AL94" s="119">
        <f t="array" ref="AL94">IFERROR(
(MEDIAN((IF(DATOS_[[Sexo]:[Sexo]]=$B94,IF(DATOS_[[AGRUP. CLAS. PROF.]:[AGRUP. CLAS. PROF.]]=$B93,IF(DATOS_[[Check Periodo Ref.]:[Check Periodo Ref.]]="Dentro",IF(DATOS_[[Check Equiparado]:[Check Equiparado]]="Sí",IF(DATOS!BG$5="Sí",(1/DATOS_[[% anualiz]:[% anualiz]]),1)*IF(DATOS!BG$4="Sí",1/DATOS_[[% normaliz]:[% normaliz]],1)*(DATOS_[Conc.Sal.29])))))))),
0)</f>
        <v>0</v>
      </c>
      <c r="AM94" s="119">
        <f t="array" ref="AM94">IFERROR(
(MEDIAN((IF(DATOS_[[Sexo]:[Sexo]]=$B94,IF(DATOS_[[AGRUP. CLAS. PROF.]:[AGRUP. CLAS. PROF.]]=$B93,IF(DATOS_[[Check Periodo Ref.]:[Check Periodo Ref.]]="Dentro",IF(DATOS_[[Check Equiparado]:[Check Equiparado]]="Sí",IF(DATOS!BH$5="Sí",(1/DATOS_[[% anualiz]:[% anualiz]]),1)*IF(DATOS!BH$4="Sí",1/DATOS_[[% normaliz]:[% normaliz]],1)*(DATOS_[Conc.Sal.30])))))))),
0)</f>
        <v>0</v>
      </c>
      <c r="AN94" s="120">
        <f t="array" ref="AN94">IFERROR(
MEDIAN(IF(DATOS_[Sexo]=$B94,IF(DATOS_[[AGRUP. CLAS. PROF.]:[AGRUP. CLAS. PROF.]]=$B93,IF(DATOS_[Check Equiparado]="Sí",IF(DATOS_[Check Periodo Ref.]="Dentro",DATOS_[Tot COMPL.SAL Eq],FALSE))))),
0)</f>
        <v>0</v>
      </c>
      <c r="AO94" s="121">
        <f t="array" ref="AO94">IFERROR(
MEDIAN(IF(DATOS_[Sexo]=$B94,IF(DATOS_[[AGRUP. CLAS. PROF.]:[AGRUP. CLAS. PROF.]]=$B93,IF(DATOS_[Check Equiparado]="Sí",IF(DATOS_[Check Periodo Ref.]="Dentro",DATOS_[TOTAL SALARIO Eq],FALSE))))),
0)</f>
        <v>0</v>
      </c>
      <c r="AP94" s="122">
        <f t="array" ref="AP94">IFERROR(
(MEDIAN((IF(DATOS_[[Sexo]:[Sexo]]=$B94,IF(DATOS_[[AGRUP. CLAS. PROF.]:[AGRUP. CLAS. PROF.]]=$B93,IF(DATOS_[[Check Periodo Ref.]:[Check Periodo Ref.]]="Dentro",IF(DATOS_[[Check Equiparado]:[Check Equiparado]]="Sí",IF(DATOS!BI$5="Sí",(1/DATOS_[[% anualiz]:[% anualiz]]),1)*IF(DATOS!BI$4="Sí",1/DATOS_[[% normaliz]:[% normaliz]],1)*(DATOS_[C.Extra.01])))))))),
0)</f>
        <v>0</v>
      </c>
      <c r="AQ94" s="122">
        <f t="array" ref="AQ94">IFERROR(
(MEDIAN((IF(DATOS_[[Sexo]:[Sexo]]=$B94,IF(DATOS_[[AGRUP. CLAS. PROF.]:[AGRUP. CLAS. PROF.]]=$B93,IF(DATOS_[[Check Periodo Ref.]:[Check Periodo Ref.]]="Dentro",IF(DATOS_[[Check Equiparado]:[Check Equiparado]]="Sí",IF(DATOS!BJ$5="Sí",(1/DATOS_[[% anualiz]:[% anualiz]]),1)*IF(DATOS!BJ$4="Sí",1/DATOS_[[% normaliz]:[% normaliz]],1)*(DATOS_[C.Extra.02])))))))),
0)</f>
        <v>0</v>
      </c>
      <c r="AR94" s="122">
        <f t="array" ref="AR94">IFERROR(
(MEDIAN((IF(DATOS_[[Sexo]:[Sexo]]=$B94,IF(DATOS_[[AGRUP. CLAS. PROF.]:[AGRUP. CLAS. PROF.]]=$B93,IF(DATOS_[[Check Periodo Ref.]:[Check Periodo Ref.]]="Dentro",IF(DATOS_[[Check Equiparado]:[Check Equiparado]]="Sí",IF(DATOS!BK$5="Sí",(1/DATOS_[[% anualiz]:[% anualiz]]),1)*IF(DATOS!BK$4="Sí",1/DATOS_[[% normaliz]:[% normaliz]],1)*(DATOS_[C.Extra.03])))))))),
0)</f>
        <v>0</v>
      </c>
      <c r="AS94" s="122">
        <f t="array" ref="AS94">IFERROR(
(MEDIAN((IF(DATOS_[[Sexo]:[Sexo]]=$B94,IF(DATOS_[[AGRUP. CLAS. PROF.]:[AGRUP. CLAS. PROF.]]=$B93,IF(DATOS_[[Check Periodo Ref.]:[Check Periodo Ref.]]="Dentro",IF(DATOS_[[Check Equiparado]:[Check Equiparado]]="Sí",IF(DATOS!BL$5="Sí",(1/DATOS_[[% anualiz]:[% anualiz]]),1)*IF(DATOS!BL$4="Sí",1/DATOS_[[% normaliz]:[% normaliz]],1)*(DATOS_[C.Extra.04])))))))),
0)</f>
        <v>0</v>
      </c>
      <c r="AT94" s="122">
        <f t="array" ref="AT94">IFERROR(
(MEDIAN((IF(DATOS_[[Sexo]:[Sexo]]=$B94,IF(DATOS_[[AGRUP. CLAS. PROF.]:[AGRUP. CLAS. PROF.]]=$B93,IF(DATOS_[[Check Periodo Ref.]:[Check Periodo Ref.]]="Dentro",IF(DATOS_[[Check Equiparado]:[Check Equiparado]]="Sí",IF(DATOS!BM$5="Sí",(1/DATOS_[[% anualiz]:[% anualiz]]),1)*IF(DATOS!BM$4="Sí",1/DATOS_[[% normaliz]:[% normaliz]],1)*(DATOS_[C.Extra.05])))))))),
0)</f>
        <v>0</v>
      </c>
      <c r="AU94" s="123">
        <f t="array" ref="AU94">IFERROR(
MEDIAN(IF(DATOS_[Sexo]=$B94,IF(DATOS_[[AGRUP. CLAS. PROF.]:[AGRUP. CLAS. PROF.]]=$B93,IF(DATOS_[Check Equiparado]="Sí",IF(DATOS_[Check Periodo Ref.]="Dentro",DATOS_[Tot Extrasalarial Eq],FALSE))))),
0)</f>
        <v>0</v>
      </c>
      <c r="AV94" s="124">
        <f t="array" ref="AV94">IFERROR(
MEDIAN(IF(DATOS_[Sexo]=$B94,IF(DATOS_[[AGRUP. CLAS. PROF.]:[AGRUP. CLAS. PROF.]]=$B93,IF(DATOS_[Check Equiparado]="Sí",IF(DATOS_[Check Periodo Ref.]="Dentro",DATOS_[TOTAL Retrib Eq],FALSE))))),
0)</f>
        <v>0</v>
      </c>
    </row>
    <row r="95" spans="1:48" x14ac:dyDescent="0.3">
      <c r="A95" s="48" t="str">
        <f t="shared" ref="A95" si="110">+A94</f>
        <v>[ocultar]</v>
      </c>
      <c r="B95" s="94" t="s">
        <v>163</v>
      </c>
      <c r="C95" s="40">
        <f t="array" ref="C95">SUM(IF($B95=DATOS_[Sexo],
IF($B93=DATOS_[AGRUP. CLAS. PROF.],
IF("Dentro"=DATOS_[Check Periodo Ref.],
1/(COUNTIFS(DATOS_[Sexo],$B95,DATOS_[AGRUP. CLAS. PROF.],$B93,DATOS_[Check Periodo Ref.],"Dentro",DATOS_[id],DATOS_[id]))))))</f>
        <v>0</v>
      </c>
      <c r="D95" s="41">
        <f>COUNTIFS(DATOS_[AGRUP. CLAS. PROF.],$B93,DATOS_[Sexo],$B95,DATOS_[Check Periodo Ref.],"Dentro")</f>
        <v>0</v>
      </c>
      <c r="E95" s="41">
        <f>COUNTIFS(DATOS_[AGRUP. CLAS. PROF.],$B93,DATOS_[Sexo],$B95,DATOS_[Check Periodo Ref.],"Dentro",DATOS_[Check Nº SC Norm],"Sí")</f>
        <v>0</v>
      </c>
      <c r="F95" s="41">
        <f>COUNTIFS(DATOS_[AGRUP. CLAS. PROF.],$B93,DATOS_[Sexo],$B95,DATOS_[Check Periodo Ref.],"Dentro",DATOS_[Check Nº SC Anualiz],"Sí")</f>
        <v>0</v>
      </c>
      <c r="G95" s="41">
        <f>COUNTIFS(DATOS_[AGRUP. CLAS. PROF.],$B93,DATOS_[Sexo],$B95,DATOS_[Check Periodo Ref.],"Dentro",DATOS_[Check Nº SC Norm y Anualiz],"Sí")</f>
        <v>0</v>
      </c>
      <c r="H95" s="41">
        <f>COUNTIFS(DATOS_[AGRUP. CLAS. PROF.],$B93,DATOS_[Sexo],$B95,DATOS_[Check Periodo Ref.],"Dentro",DATOS_[Check Equiparación],"Sí")</f>
        <v>0</v>
      </c>
      <c r="I95" s="118" cm="1">
        <f t="array" ref="I95">IFERROR(
MEDIAN(IF(DATOS_[Sexo]=$B95,IF(DATOS_[[AGRUP. CLAS. PROF.]:[AGRUP. CLAS. PROF.]]=$B93,IF(DATOS_[Check Equiparado]="Sí",IF(DATOS_[Check Periodo Ref.]="Dentro",DATOS_[SALARIO BASE Eq],FALSE))))),
0)</f>
        <v>0</v>
      </c>
      <c r="J95" s="119">
        <f t="array" ref="J95">IFERROR(
(MEDIAN((IF(DATOS_[[Sexo]:[Sexo]]=$B95,IF(DATOS_[[AGRUP. CLAS. PROF.]:[AGRUP. CLAS. PROF.]]=$B93,IF(DATOS_[[Check Periodo Ref.]:[Check Periodo Ref.]]="Dentro",IF(DATOS_[[Check Equiparado]:[Check Equiparado]]="Sí",IF(DATOS!AE$5="Sí",(1/DATOS_[[% anualiz]:[% anualiz]]),1)*IF(DATOS!AE$4="Sí",1/DATOS_[[% normaliz]:[% normaliz]],1)*(DATOS_[Conc.Sal.01])))))))),
0)</f>
        <v>0</v>
      </c>
      <c r="K95" s="119">
        <f t="array" ref="K95">IFERROR(
(MEDIAN((IF(DATOS_[[Sexo]:[Sexo]]=$B95,IF(DATOS_[[AGRUP. CLAS. PROF.]:[AGRUP. CLAS. PROF.]]=$B93,IF(DATOS_[[Check Periodo Ref.]:[Check Periodo Ref.]]="Dentro",IF(DATOS_[[Check Equiparado]:[Check Equiparado]]="Sí",IF(DATOS!AF$5="Sí",(1/DATOS_[[% anualiz]:[% anualiz]]),1)*IF(DATOS!AF$4="Sí",1/DATOS_[[% normaliz]:[% normaliz]],1)*(DATOS_[Conc.Sal.02])))))))),
0)</f>
        <v>0</v>
      </c>
      <c r="L95" s="119">
        <f t="array" ref="L95">IFERROR(
(MEDIAN((IF(DATOS_[[Sexo]:[Sexo]]=$B95,IF(DATOS_[[AGRUP. CLAS. PROF.]:[AGRUP. CLAS. PROF.]]=$B93,IF(DATOS_[[Check Periodo Ref.]:[Check Periodo Ref.]]="Dentro",IF(DATOS_[[Check Equiparado]:[Check Equiparado]]="Sí",IF(DATOS!AG$5="Sí",(1/DATOS_[[% anualiz]:[% anualiz]]),1)*IF(DATOS!AG$4="Sí",1/DATOS_[[% normaliz]:[% normaliz]],1)*(DATOS_[Conc.Sal.03])))))))),
0)</f>
        <v>0</v>
      </c>
      <c r="M95" s="119">
        <f t="array" ref="M95">IFERROR(
(MEDIAN((IF(DATOS_[[Sexo]:[Sexo]]=$B95,IF(DATOS_[[AGRUP. CLAS. PROF.]:[AGRUP. CLAS. PROF.]]=$B93,IF(DATOS_[[Check Periodo Ref.]:[Check Periodo Ref.]]="Dentro",IF(DATOS_[[Check Equiparado]:[Check Equiparado]]="Sí",IF(DATOS!AH$5="Sí",(1/DATOS_[[% anualiz]:[% anualiz]]),1)*IF(DATOS!AH$4="Sí",1/DATOS_[[% normaliz]:[% normaliz]],1)*(DATOS_[Conc.Sal.04])))))))),
0)</f>
        <v>0</v>
      </c>
      <c r="N95" s="119">
        <f t="array" ref="N95">IFERROR(
(MEDIAN((IF(DATOS_[[Sexo]:[Sexo]]=$B95,IF(DATOS_[[AGRUP. CLAS. PROF.]:[AGRUP. CLAS. PROF.]]=$B93,IF(DATOS_[[Check Periodo Ref.]:[Check Periodo Ref.]]="Dentro",IF(DATOS_[[Check Equiparado]:[Check Equiparado]]="Sí",IF(DATOS!AI$5="Sí",(1/DATOS_[[% anualiz]:[% anualiz]]),1)*IF(DATOS!AI$4="Sí",1/DATOS_[[% normaliz]:[% normaliz]],1)*(DATOS_[Conc.Sal.05])))))))),
0)</f>
        <v>0</v>
      </c>
      <c r="O95" s="119">
        <f t="array" ref="O95">IFERROR(
(MEDIAN((IF(DATOS_[[Sexo]:[Sexo]]=$B95,IF(DATOS_[[AGRUP. CLAS. PROF.]:[AGRUP. CLAS. PROF.]]=$B93,IF(DATOS_[[Check Periodo Ref.]:[Check Periodo Ref.]]="Dentro",IF(DATOS_[[Check Equiparado]:[Check Equiparado]]="Sí",IF(DATOS!AJ$5="Sí",(1/DATOS_[[% anualiz]:[% anualiz]]),1)*IF(DATOS!AJ$4="Sí",1/DATOS_[[% normaliz]:[% normaliz]],1)*(DATOS_[Conc.Sal.06])))))))),
0)</f>
        <v>0</v>
      </c>
      <c r="P95" s="119">
        <f t="array" ref="P95">IFERROR(
(MEDIAN((IF(DATOS_[[Sexo]:[Sexo]]=$B95,IF(DATOS_[[AGRUP. CLAS. PROF.]:[AGRUP. CLAS. PROF.]]=$B93,IF(DATOS_[[Check Periodo Ref.]:[Check Periodo Ref.]]="Dentro",IF(DATOS_[[Check Equiparado]:[Check Equiparado]]="Sí",IF(DATOS!AK$5="Sí",(1/DATOS_[[% anualiz]:[% anualiz]]),1)*IF(DATOS!AK$4="Sí",1/DATOS_[[% normaliz]:[% normaliz]],1)*(DATOS_[Conc.Sal.07])))))))),
0)</f>
        <v>0</v>
      </c>
      <c r="Q95" s="119">
        <f t="array" ref="Q95">IFERROR(
(MEDIAN((IF(DATOS_[[Sexo]:[Sexo]]=$B95,IF(DATOS_[[AGRUP. CLAS. PROF.]:[AGRUP. CLAS. PROF.]]=$B93,IF(DATOS_[[Check Periodo Ref.]:[Check Periodo Ref.]]="Dentro",IF(DATOS_[[Check Equiparado]:[Check Equiparado]]="Sí",IF(DATOS!AL$5="Sí",(1/DATOS_[[% anualiz]:[% anualiz]]),1)*IF(DATOS!AL$4="Sí",1/DATOS_[[% normaliz]:[% normaliz]],1)*(DATOS_[Conc.Sal.08])))))))),
0)</f>
        <v>0</v>
      </c>
      <c r="R95" s="119">
        <f t="array" ref="R95">IFERROR(
(MEDIAN((IF(DATOS_[[Sexo]:[Sexo]]=$B95,IF(DATOS_[[AGRUP. CLAS. PROF.]:[AGRUP. CLAS. PROF.]]=$B93,IF(DATOS_[[Check Periodo Ref.]:[Check Periodo Ref.]]="Dentro",IF(DATOS_[[Check Equiparado]:[Check Equiparado]]="Sí",IF(DATOS!AM$5="Sí",(1/DATOS_[[% anualiz]:[% anualiz]]),1)*IF(DATOS!AM$4="Sí",1/DATOS_[[% normaliz]:[% normaliz]],1)*(DATOS_[Conc.Sal.09])))))))),
0)</f>
        <v>0</v>
      </c>
      <c r="S95" s="119">
        <f t="array" ref="S95">IFERROR(
(MEDIAN((IF(DATOS_[[Sexo]:[Sexo]]=$B95,IF(DATOS_[[AGRUP. CLAS. PROF.]:[AGRUP. CLAS. PROF.]]=$B93,IF(DATOS_[[Check Periodo Ref.]:[Check Periodo Ref.]]="Dentro",IF(DATOS_[[Check Equiparado]:[Check Equiparado]]="Sí",IF(DATOS!AN$5="Sí",(1/DATOS_[[% anualiz]:[% anualiz]]),1)*IF(DATOS!AN$4="Sí",1/DATOS_[[% normaliz]:[% normaliz]],1)*(DATOS_[Conc.Sal.10])))))))),
0)</f>
        <v>0</v>
      </c>
      <c r="T95" s="119">
        <f t="array" ref="T95">IFERROR(
(MEDIAN((IF(DATOS_[[Sexo]:[Sexo]]=$B95,IF(DATOS_[[AGRUP. CLAS. PROF.]:[AGRUP. CLAS. PROF.]]=$B93,IF(DATOS_[[Check Periodo Ref.]:[Check Periodo Ref.]]="Dentro",IF(DATOS_[[Check Equiparado]:[Check Equiparado]]="Sí",IF(DATOS!AO$5="Sí",(1/DATOS_[[% anualiz]:[% anualiz]]),1)*IF(DATOS!AO$4="Sí",1/DATOS_[[% normaliz]:[% normaliz]],1)*(DATOS_[Conc.Sal.11])))))))),
0)</f>
        <v>0</v>
      </c>
      <c r="U95" s="119">
        <f t="array" ref="U95">IFERROR(
(MEDIAN((IF(DATOS_[[Sexo]:[Sexo]]=$B95,IF(DATOS_[[AGRUP. CLAS. PROF.]:[AGRUP. CLAS. PROF.]]=$B93,IF(DATOS_[[Check Periodo Ref.]:[Check Periodo Ref.]]="Dentro",IF(DATOS_[[Check Equiparado]:[Check Equiparado]]="Sí",IF(DATOS!AP$5="Sí",(1/DATOS_[[% anualiz]:[% anualiz]]),1)*IF(DATOS!AP$4="Sí",1/DATOS_[[% normaliz]:[% normaliz]],1)*(DATOS_[Conc.Sal.12])))))))),
0)</f>
        <v>0</v>
      </c>
      <c r="V95" s="119">
        <f t="array" ref="V95">IFERROR(
(MEDIAN((IF(DATOS_[[Sexo]:[Sexo]]=$B95,IF(DATOS_[[AGRUP. CLAS. PROF.]:[AGRUP. CLAS. PROF.]]=$B93,IF(DATOS_[[Check Periodo Ref.]:[Check Periodo Ref.]]="Dentro",IF(DATOS_[[Check Equiparado]:[Check Equiparado]]="Sí",IF(DATOS!AQ$5="Sí",(1/DATOS_[[% anualiz]:[% anualiz]]),1)*IF(DATOS!AQ$4="Sí",1/DATOS_[[% normaliz]:[% normaliz]],1)*(DATOS_[Conc.Sal.13])))))))),
0)</f>
        <v>0</v>
      </c>
      <c r="W95" s="119">
        <f t="array" ref="W95">IFERROR(
(MEDIAN((IF(DATOS_[[Sexo]:[Sexo]]=$B95,IF(DATOS_[[AGRUP. CLAS. PROF.]:[AGRUP. CLAS. PROF.]]=$B93,IF(DATOS_[[Check Periodo Ref.]:[Check Periodo Ref.]]="Dentro",IF(DATOS_[[Check Equiparado]:[Check Equiparado]]="Sí",IF(DATOS!AR$5="Sí",(1/DATOS_[[% anualiz]:[% anualiz]]),1)*IF(DATOS!AR$4="Sí",1/DATOS_[[% normaliz]:[% normaliz]],1)*(DATOS_[Conc.Sal.14])))))))),
0)</f>
        <v>0</v>
      </c>
      <c r="X95" s="119">
        <f t="array" ref="X95">IFERROR(
(MEDIAN((IF(DATOS_[[Sexo]:[Sexo]]=$B95,IF(DATOS_[[AGRUP. CLAS. PROF.]:[AGRUP. CLAS. PROF.]]=$B93,IF(DATOS_[[Check Periodo Ref.]:[Check Periodo Ref.]]="Dentro",IF(DATOS_[[Check Equiparado]:[Check Equiparado]]="Sí",IF(DATOS!AS$5="Sí",(1/DATOS_[[% anualiz]:[% anualiz]]),1)*IF(DATOS!AS$4="Sí",1/DATOS_[[% normaliz]:[% normaliz]],1)*(DATOS_[Conc.Sal.15])))))))),
0)</f>
        <v>0</v>
      </c>
      <c r="Y95" s="119">
        <f t="array" ref="Y95">IFERROR(
(MEDIAN((IF(DATOS_[[Sexo]:[Sexo]]=$B95,IF(DATOS_[[AGRUP. CLAS. PROF.]:[AGRUP. CLAS. PROF.]]=$B93,IF(DATOS_[[Check Periodo Ref.]:[Check Periodo Ref.]]="Dentro",IF(DATOS_[[Check Equiparado]:[Check Equiparado]]="Sí",IF(DATOS!AT$5="Sí",(1/DATOS_[[% anualiz]:[% anualiz]]),1)*IF(DATOS!AT$4="Sí",1/DATOS_[[% normaliz]:[% normaliz]],1)*(DATOS_[Conc.Sal.16])))))))),
0)</f>
        <v>0</v>
      </c>
      <c r="Z95" s="119">
        <f t="array" ref="Z95">IFERROR(
(MEDIAN((IF(DATOS_[[Sexo]:[Sexo]]=$B95,IF(DATOS_[[AGRUP. CLAS. PROF.]:[AGRUP. CLAS. PROF.]]=$B93,IF(DATOS_[[Check Periodo Ref.]:[Check Periodo Ref.]]="Dentro",IF(DATOS_[[Check Equiparado]:[Check Equiparado]]="Sí",IF(DATOS!AU$5="Sí",(1/DATOS_[[% anualiz]:[% anualiz]]),1)*IF(DATOS!AU$4="Sí",1/DATOS_[[% normaliz]:[% normaliz]],1)*(DATOS_[Conc.Sal.17])))))))),
0)</f>
        <v>0</v>
      </c>
      <c r="AA95" s="119">
        <f t="array" ref="AA95">IFERROR(
(MEDIAN((IF(DATOS_[[Sexo]:[Sexo]]=$B95,IF(DATOS_[[AGRUP. CLAS. PROF.]:[AGRUP. CLAS. PROF.]]=$B93,IF(DATOS_[[Check Periodo Ref.]:[Check Periodo Ref.]]="Dentro",IF(DATOS_[[Check Equiparado]:[Check Equiparado]]="Sí",IF(DATOS!AV$5="Sí",(1/DATOS_[[% anualiz]:[% anualiz]]),1)*IF(DATOS!AV$4="Sí",1/DATOS_[[% normaliz]:[% normaliz]],1)*(DATOS_[Conc.Sal.18])))))))),
0)</f>
        <v>0</v>
      </c>
      <c r="AB95" s="119">
        <f t="array" ref="AB95">IFERROR(
(MEDIAN((IF(DATOS_[[Sexo]:[Sexo]]=$B95,IF(DATOS_[[AGRUP. CLAS. PROF.]:[AGRUP. CLAS. PROF.]]=$B93,IF(DATOS_[[Check Periodo Ref.]:[Check Periodo Ref.]]="Dentro",IF(DATOS_[[Check Equiparado]:[Check Equiparado]]="Sí",IF(DATOS!AW$5="Sí",(1/DATOS_[[% anualiz]:[% anualiz]]),1)*IF(DATOS!AW$4="Sí",1/DATOS_[[% normaliz]:[% normaliz]],1)*(DATOS_[Conc.Sal.19])))))))),
0)</f>
        <v>0</v>
      </c>
      <c r="AC95" s="119">
        <f t="array" ref="AC95">IFERROR(
(MEDIAN((IF(DATOS_[[Sexo]:[Sexo]]=$B95,IF(DATOS_[[AGRUP. CLAS. PROF.]:[AGRUP. CLAS. PROF.]]=$B93,IF(DATOS_[[Check Periodo Ref.]:[Check Periodo Ref.]]="Dentro",IF(DATOS_[[Check Equiparado]:[Check Equiparado]]="Sí",IF(DATOS!AX$5="Sí",(1/DATOS_[[% anualiz]:[% anualiz]]),1)*IF(DATOS!AX$4="Sí",1/DATOS_[[% normaliz]:[% normaliz]],1)*(DATOS_[Conc.Sal.20])))))))),
0)</f>
        <v>0</v>
      </c>
      <c r="AD95" s="119">
        <f t="array" ref="AD95">IFERROR(
(MEDIAN((IF(DATOS_[[Sexo]:[Sexo]]=$B95,IF(DATOS_[[AGRUP. CLAS. PROF.]:[AGRUP. CLAS. PROF.]]=$B93,IF(DATOS_[[Check Periodo Ref.]:[Check Periodo Ref.]]="Dentro",IF(DATOS_[[Check Equiparado]:[Check Equiparado]]="Sí",IF(DATOS!AY$5="Sí",(1/DATOS_[[% anualiz]:[% anualiz]]),1)*IF(DATOS!AY$4="Sí",1/DATOS_[[% normaliz]:[% normaliz]],1)*(DATOS_[Conc.Sal.21])))))))),
0)</f>
        <v>0</v>
      </c>
      <c r="AE95" s="119">
        <f t="array" ref="AE95">IFERROR(
(MEDIAN((IF(DATOS_[[Sexo]:[Sexo]]=$B95,IF(DATOS_[[AGRUP. CLAS. PROF.]:[AGRUP. CLAS. PROF.]]=$B93,IF(DATOS_[[Check Periodo Ref.]:[Check Periodo Ref.]]="Dentro",IF(DATOS_[[Check Equiparado]:[Check Equiparado]]="Sí",IF(DATOS!AZ$5="Sí",(1/DATOS_[[% anualiz]:[% anualiz]]),1)*IF(DATOS!AZ$4="Sí",1/DATOS_[[% normaliz]:[% normaliz]],1)*(DATOS_[Conc.Sal.22])))))))),
0)</f>
        <v>0</v>
      </c>
      <c r="AF95" s="119">
        <f t="array" ref="AF95">IFERROR(
(MEDIAN((IF(DATOS_[[Sexo]:[Sexo]]=$B95,IF(DATOS_[[AGRUP. CLAS. PROF.]:[AGRUP. CLAS. PROF.]]=$B93,IF(DATOS_[[Check Periodo Ref.]:[Check Periodo Ref.]]="Dentro",IF(DATOS_[[Check Equiparado]:[Check Equiparado]]="Sí",IF(DATOS!BA$5="Sí",(1/DATOS_[[% anualiz]:[% anualiz]]),1)*IF(DATOS!BA$4="Sí",1/DATOS_[[% normaliz]:[% normaliz]],1)*(DATOS_[Conc.Sal.23])))))))),
0)</f>
        <v>0</v>
      </c>
      <c r="AG95" s="119">
        <f t="array" ref="AG95">IFERROR(
(MEDIAN((IF(DATOS_[[Sexo]:[Sexo]]=$B95,IF(DATOS_[[AGRUP. CLAS. PROF.]:[AGRUP. CLAS. PROF.]]=$B93,IF(DATOS_[[Check Periodo Ref.]:[Check Periodo Ref.]]="Dentro",IF(DATOS_[[Check Equiparado]:[Check Equiparado]]="Sí",IF(DATOS!BB$5="Sí",(1/DATOS_[[% anualiz]:[% anualiz]]),1)*IF(DATOS!BB$4="Sí",1/DATOS_[[% normaliz]:[% normaliz]],1)*(DATOS_[Conc.Sal.24])))))))),
0)</f>
        <v>0</v>
      </c>
      <c r="AH95" s="119">
        <f t="array" ref="AH95">IFERROR(
(MEDIAN((IF(DATOS_[[Sexo]:[Sexo]]=$B95,IF(DATOS_[[AGRUP. CLAS. PROF.]:[AGRUP. CLAS. PROF.]]=$B93,IF(DATOS_[[Check Periodo Ref.]:[Check Periodo Ref.]]="Dentro",IF(DATOS_[[Check Equiparado]:[Check Equiparado]]="Sí",IF(DATOS!BC$5="Sí",(1/DATOS_[[% anualiz]:[% anualiz]]),1)*IF(DATOS!BC$4="Sí",1/DATOS_[[% normaliz]:[% normaliz]],1)*(DATOS_[Conc.Sal.25])))))))),
0)</f>
        <v>0</v>
      </c>
      <c r="AI95" s="119">
        <f t="array" ref="AI95">IFERROR(
(MEDIAN((IF(DATOS_[[Sexo]:[Sexo]]=$B95,IF(DATOS_[[AGRUP. CLAS. PROF.]:[AGRUP. CLAS. PROF.]]=$B93,IF(DATOS_[[Check Periodo Ref.]:[Check Periodo Ref.]]="Dentro",IF(DATOS_[[Check Equiparado]:[Check Equiparado]]="Sí",IF(DATOS!BD$5="Sí",(1/DATOS_[[% anualiz]:[% anualiz]]),1)*IF(DATOS!BD$4="Sí",1/DATOS_[[% normaliz]:[% normaliz]],1)*(DATOS_[Conc.Sal.26])))))))),
0)</f>
        <v>0</v>
      </c>
      <c r="AJ95" s="119">
        <f t="array" ref="AJ95">IFERROR(
(MEDIAN((IF(DATOS_[[Sexo]:[Sexo]]=$B95,IF(DATOS_[[AGRUP. CLAS. PROF.]:[AGRUP. CLAS. PROF.]]=$B93,IF(DATOS_[[Check Periodo Ref.]:[Check Periodo Ref.]]="Dentro",IF(DATOS_[[Check Equiparado]:[Check Equiparado]]="Sí",IF(DATOS!BE$5="Sí",(1/DATOS_[[% anualiz]:[% anualiz]]),1)*IF(DATOS!BE$4="Sí",1/DATOS_[[% normaliz]:[% normaliz]],1)*(DATOS_[Conc.Sal.27])))))))),
0)</f>
        <v>0</v>
      </c>
      <c r="AK95" s="119">
        <f t="array" ref="AK95">IFERROR(
(MEDIAN((IF(DATOS_[[Sexo]:[Sexo]]=$B95,IF(DATOS_[[AGRUP. CLAS. PROF.]:[AGRUP. CLAS. PROF.]]=$B93,IF(DATOS_[[Check Periodo Ref.]:[Check Periodo Ref.]]="Dentro",IF(DATOS_[[Check Equiparado]:[Check Equiparado]]="Sí",IF(DATOS!BF$5="Sí",(1/DATOS_[[% anualiz]:[% anualiz]]),1)*IF(DATOS!BF$4="Sí",1/DATOS_[[% normaliz]:[% normaliz]],1)*(DATOS_[Conc.Sal.28])))))))),
0)</f>
        <v>0</v>
      </c>
      <c r="AL95" s="119">
        <f t="array" ref="AL95">IFERROR(
(MEDIAN((IF(DATOS_[[Sexo]:[Sexo]]=$B95,IF(DATOS_[[AGRUP. CLAS. PROF.]:[AGRUP. CLAS. PROF.]]=$B93,IF(DATOS_[[Check Periodo Ref.]:[Check Periodo Ref.]]="Dentro",IF(DATOS_[[Check Equiparado]:[Check Equiparado]]="Sí",IF(DATOS!BG$5="Sí",(1/DATOS_[[% anualiz]:[% anualiz]]),1)*IF(DATOS!BG$4="Sí",1/DATOS_[[% normaliz]:[% normaliz]],1)*(DATOS_[Conc.Sal.29])))))))),
0)</f>
        <v>0</v>
      </c>
      <c r="AM95" s="119">
        <f t="array" ref="AM95">IFERROR(
(MEDIAN((IF(DATOS_[[Sexo]:[Sexo]]=$B95,IF(DATOS_[[AGRUP. CLAS. PROF.]:[AGRUP. CLAS. PROF.]]=$B93,IF(DATOS_[[Check Periodo Ref.]:[Check Periodo Ref.]]="Dentro",IF(DATOS_[[Check Equiparado]:[Check Equiparado]]="Sí",IF(DATOS!BH$5="Sí",(1/DATOS_[[% anualiz]:[% anualiz]]),1)*IF(DATOS!BH$4="Sí",1/DATOS_[[% normaliz]:[% normaliz]],1)*(DATOS_[Conc.Sal.30])))))))),
0)</f>
        <v>0</v>
      </c>
      <c r="AN95" s="120">
        <f t="array" ref="AN95">IFERROR(
MEDIAN(IF(DATOS_[Sexo]=$B95,IF(DATOS_[[AGRUP. CLAS. PROF.]:[AGRUP. CLAS. PROF.]]=$B93,IF(DATOS_[Check Equiparado]="Sí",IF(DATOS_[Check Periodo Ref.]="Dentro",DATOS_[Tot COMPL.SAL Eq],FALSE))))),
0)</f>
        <v>0</v>
      </c>
      <c r="AO95" s="121">
        <f t="array" ref="AO95">IFERROR(
MEDIAN(IF(DATOS_[Sexo]=$B95,IF(DATOS_[[AGRUP. CLAS. PROF.]:[AGRUP. CLAS. PROF.]]=$B93,IF(DATOS_[Check Equiparado]="Sí",IF(DATOS_[Check Periodo Ref.]="Dentro",DATOS_[TOTAL SALARIO Eq],FALSE))))),
0)</f>
        <v>0</v>
      </c>
      <c r="AP95" s="122">
        <f t="array" ref="AP95">IFERROR(
(MEDIAN((IF(DATOS_[[Sexo]:[Sexo]]=$B95,IF(DATOS_[[AGRUP. CLAS. PROF.]:[AGRUP. CLAS. PROF.]]=$B93,IF(DATOS_[[Check Periodo Ref.]:[Check Periodo Ref.]]="Dentro",IF(DATOS_[[Check Equiparado]:[Check Equiparado]]="Sí",IF(DATOS!BI$5="Sí",(1/DATOS_[[% anualiz]:[% anualiz]]),1)*IF(DATOS!BI$4="Sí",1/DATOS_[[% normaliz]:[% normaliz]],1)*(DATOS_[C.Extra.01])))))))),
0)</f>
        <v>0</v>
      </c>
      <c r="AQ95" s="122">
        <f t="array" ref="AQ95">IFERROR(
(MEDIAN((IF(DATOS_[[Sexo]:[Sexo]]=$B95,IF(DATOS_[[AGRUP. CLAS. PROF.]:[AGRUP. CLAS. PROF.]]=$B93,IF(DATOS_[[Check Periodo Ref.]:[Check Periodo Ref.]]="Dentro",IF(DATOS_[[Check Equiparado]:[Check Equiparado]]="Sí",IF(DATOS!BJ$5="Sí",(1/DATOS_[[% anualiz]:[% anualiz]]),1)*IF(DATOS!BJ$4="Sí",1/DATOS_[[% normaliz]:[% normaliz]],1)*(DATOS_[C.Extra.02])))))))),
0)</f>
        <v>0</v>
      </c>
      <c r="AR95" s="122">
        <f t="array" ref="AR95">IFERROR(
(MEDIAN((IF(DATOS_[[Sexo]:[Sexo]]=$B95,IF(DATOS_[[AGRUP. CLAS. PROF.]:[AGRUP. CLAS. PROF.]]=$B93,IF(DATOS_[[Check Periodo Ref.]:[Check Periodo Ref.]]="Dentro",IF(DATOS_[[Check Equiparado]:[Check Equiparado]]="Sí",IF(DATOS!BK$5="Sí",(1/DATOS_[[% anualiz]:[% anualiz]]),1)*IF(DATOS!BK$4="Sí",1/DATOS_[[% normaliz]:[% normaliz]],1)*(DATOS_[C.Extra.03])))))))),
0)</f>
        <v>0</v>
      </c>
      <c r="AS95" s="122">
        <f t="array" ref="AS95">IFERROR(
(MEDIAN((IF(DATOS_[[Sexo]:[Sexo]]=$B95,IF(DATOS_[[AGRUP. CLAS. PROF.]:[AGRUP. CLAS. PROF.]]=$B93,IF(DATOS_[[Check Periodo Ref.]:[Check Periodo Ref.]]="Dentro",IF(DATOS_[[Check Equiparado]:[Check Equiparado]]="Sí",IF(DATOS!BL$5="Sí",(1/DATOS_[[% anualiz]:[% anualiz]]),1)*IF(DATOS!BL$4="Sí",1/DATOS_[[% normaliz]:[% normaliz]],1)*(DATOS_[C.Extra.04])))))))),
0)</f>
        <v>0</v>
      </c>
      <c r="AT95" s="122">
        <f t="array" ref="AT95">IFERROR(
(MEDIAN((IF(DATOS_[[Sexo]:[Sexo]]=$B95,IF(DATOS_[[AGRUP. CLAS. PROF.]:[AGRUP. CLAS. PROF.]]=$B93,IF(DATOS_[[Check Periodo Ref.]:[Check Periodo Ref.]]="Dentro",IF(DATOS_[[Check Equiparado]:[Check Equiparado]]="Sí",IF(DATOS!BM$5="Sí",(1/DATOS_[[% anualiz]:[% anualiz]]),1)*IF(DATOS!BM$4="Sí",1/DATOS_[[% normaliz]:[% normaliz]],1)*(DATOS_[C.Extra.05])))))))),
0)</f>
        <v>0</v>
      </c>
      <c r="AU95" s="123">
        <f t="array" ref="AU95">IFERROR(
MEDIAN(IF(DATOS_[Sexo]=$B95,IF(DATOS_[[AGRUP. CLAS. PROF.]:[AGRUP. CLAS. PROF.]]=$B93,IF(DATOS_[Check Equiparado]="Sí",IF(DATOS_[Check Periodo Ref.]="Dentro",DATOS_[Tot Extrasalarial Eq],FALSE))))),
0)</f>
        <v>0</v>
      </c>
      <c r="AV95" s="124">
        <f t="array" ref="AV95">IFERROR(
MEDIAN(IF(DATOS_[Sexo]=$B95,IF(DATOS_[[AGRUP. CLAS. PROF.]:[AGRUP. CLAS. PROF.]]=$B93,IF(DATOS_[Check Equiparado]="Sí",IF(DATOS_[Check Periodo Ref.]="Dentro",DATOS_[TOTAL Retrib Eq],FALSE))))),
0)</f>
        <v>0</v>
      </c>
    </row>
    <row r="96" spans="1:48" ht="17.25" thickBot="1" x14ac:dyDescent="0.35">
      <c r="A96" s="48" t="str">
        <f t="shared" ref="A96" si="111">+A97</f>
        <v>[ocultar]</v>
      </c>
      <c r="B96" s="98" t="s">
        <v>244</v>
      </c>
      <c r="C96" s="117"/>
      <c r="D96" s="47"/>
      <c r="E96" s="47"/>
      <c r="F96" s="47"/>
      <c r="G96" s="47"/>
      <c r="H96" s="47"/>
      <c r="I96" s="127" t="str">
        <f t="shared" ref="I96:AV96" si="112">IFERROR((I97-I98)/I97,"")</f>
        <v/>
      </c>
      <c r="J96" s="131" t="str">
        <f t="shared" si="112"/>
        <v/>
      </c>
      <c r="K96" s="131" t="str">
        <f t="shared" si="112"/>
        <v/>
      </c>
      <c r="L96" s="131" t="str">
        <f t="shared" si="112"/>
        <v/>
      </c>
      <c r="M96" s="131" t="str">
        <f t="shared" si="112"/>
        <v/>
      </c>
      <c r="N96" s="131" t="str">
        <f t="shared" si="112"/>
        <v/>
      </c>
      <c r="O96" s="131" t="str">
        <f t="shared" si="112"/>
        <v/>
      </c>
      <c r="P96" s="131" t="str">
        <f t="shared" si="112"/>
        <v/>
      </c>
      <c r="Q96" s="131" t="str">
        <f t="shared" si="112"/>
        <v/>
      </c>
      <c r="R96" s="131" t="str">
        <f t="shared" si="112"/>
        <v/>
      </c>
      <c r="S96" s="131" t="str">
        <f t="shared" si="112"/>
        <v/>
      </c>
      <c r="T96" s="131" t="str">
        <f t="shared" si="112"/>
        <v/>
      </c>
      <c r="U96" s="131" t="str">
        <f t="shared" si="112"/>
        <v/>
      </c>
      <c r="V96" s="131" t="str">
        <f t="shared" si="112"/>
        <v/>
      </c>
      <c r="W96" s="131" t="str">
        <f t="shared" si="112"/>
        <v/>
      </c>
      <c r="X96" s="131" t="str">
        <f t="shared" si="112"/>
        <v/>
      </c>
      <c r="Y96" s="131" t="str">
        <f t="shared" si="112"/>
        <v/>
      </c>
      <c r="Z96" s="130" t="str">
        <f t="shared" si="112"/>
        <v/>
      </c>
      <c r="AA96" s="130" t="str">
        <f t="shared" si="112"/>
        <v/>
      </c>
      <c r="AB96" s="130" t="str">
        <f t="shared" si="112"/>
        <v/>
      </c>
      <c r="AC96" s="130" t="str">
        <f t="shared" si="112"/>
        <v/>
      </c>
      <c r="AD96" s="130" t="str">
        <f t="shared" si="112"/>
        <v/>
      </c>
      <c r="AE96" s="130" t="str">
        <f t="shared" si="112"/>
        <v/>
      </c>
      <c r="AF96" s="130" t="str">
        <f t="shared" si="112"/>
        <v/>
      </c>
      <c r="AG96" s="130" t="str">
        <f t="shared" si="112"/>
        <v/>
      </c>
      <c r="AH96" s="130" t="str">
        <f t="shared" si="112"/>
        <v/>
      </c>
      <c r="AI96" s="130" t="str">
        <f t="shared" si="112"/>
        <v/>
      </c>
      <c r="AJ96" s="130" t="str">
        <f t="shared" si="112"/>
        <v/>
      </c>
      <c r="AK96" s="130" t="str">
        <f t="shared" si="112"/>
        <v/>
      </c>
      <c r="AL96" s="130" t="str">
        <f t="shared" si="112"/>
        <v/>
      </c>
      <c r="AM96" s="130" t="str">
        <f t="shared" si="112"/>
        <v/>
      </c>
      <c r="AN96" s="132" t="str">
        <f t="shared" si="112"/>
        <v/>
      </c>
      <c r="AO96" s="136" t="str">
        <f t="shared" si="112"/>
        <v/>
      </c>
      <c r="AP96" s="133" t="str">
        <f t="shared" si="112"/>
        <v/>
      </c>
      <c r="AQ96" s="133" t="str">
        <f t="shared" si="112"/>
        <v/>
      </c>
      <c r="AR96" s="133" t="str">
        <f t="shared" si="112"/>
        <v/>
      </c>
      <c r="AS96" s="133" t="str">
        <f t="shared" si="112"/>
        <v/>
      </c>
      <c r="AT96" s="133" t="str">
        <f t="shared" si="112"/>
        <v/>
      </c>
      <c r="AU96" s="134" t="str">
        <f t="shared" si="112"/>
        <v/>
      </c>
      <c r="AV96" s="135" t="str">
        <f t="shared" si="112"/>
        <v/>
      </c>
    </row>
    <row r="97" spans="1:48" x14ac:dyDescent="0.3">
      <c r="A97" s="48" t="str">
        <f t="shared" ref="A97" si="113">+IF(C97+C98=0,"[ocultar]","")</f>
        <v>[ocultar]</v>
      </c>
      <c r="B97" s="94" t="s">
        <v>162</v>
      </c>
      <c r="C97" s="40">
        <f t="array" ref="C97">SUM(IF($B97=DATOS_[Sexo],
IF($B96=DATOS_[AGRUP. CLAS. PROF.],
IF("Dentro"=DATOS_[Check Periodo Ref.],
1/(COUNTIFS(DATOS_[Sexo],$B97,DATOS_[AGRUP. CLAS. PROF.],$B96,DATOS_[Check Periodo Ref.],"Dentro",DATOS_[id],DATOS_[id]))))))</f>
        <v>0</v>
      </c>
      <c r="D97" s="41">
        <f>COUNTIFS(DATOS_[AGRUP. CLAS. PROF.],$B96,DATOS_[Sexo],$B97,DATOS_[Check Periodo Ref.],"Dentro")</f>
        <v>0</v>
      </c>
      <c r="E97" s="41">
        <f>COUNTIFS(DATOS_[AGRUP. CLAS. PROF.],$B96,DATOS_[Sexo],$B97,DATOS_[Check Periodo Ref.],"Dentro",DATOS_[Check Nº SC Norm],"Sí")</f>
        <v>0</v>
      </c>
      <c r="F97" s="41">
        <f>COUNTIFS(DATOS_[AGRUP. CLAS. PROF.],$B96,DATOS_[Sexo],$B97,DATOS_[Check Periodo Ref.],"Dentro",DATOS_[Check Nº SC Anualiz],"Sí")</f>
        <v>0</v>
      </c>
      <c r="G97" s="41">
        <f>COUNTIFS(DATOS_[AGRUP. CLAS. PROF.],$B96,DATOS_[Sexo],$B97,DATOS_[Check Periodo Ref.],"Dentro",DATOS_[Check Nº SC Norm y Anualiz],"Sí")</f>
        <v>0</v>
      </c>
      <c r="H97" s="41">
        <f>COUNTIFS(DATOS_[AGRUP. CLAS. PROF.],$B96,DATOS_[Sexo],$B97,DATOS_[Check Periodo Ref.],"Dentro",DATOS_[Check Equiparación],"Sí")</f>
        <v>0</v>
      </c>
      <c r="I97" s="118">
        <f t="array" ref="I97">IFERROR(
MEDIAN(IF(DATOS_[Sexo]=$B97,IF(DATOS_[[AGRUP. CLAS. PROF.]:[AGRUP. CLAS. PROF.]]=$B96,IF(DATOS_[Check Equiparado]="Sí",IF(DATOS_[Check Periodo Ref.]="Dentro",DATOS_[SALARIO BASE Eq],FALSE))))),
0)</f>
        <v>0</v>
      </c>
      <c r="J97" s="119">
        <f t="array" ref="J97">IFERROR(
(MEDIAN((IF(DATOS_[[Sexo]:[Sexo]]=$B97,IF(DATOS_[[AGRUP. CLAS. PROF.]:[AGRUP. CLAS. PROF.]]=$B96,IF(DATOS_[[Check Periodo Ref.]:[Check Periodo Ref.]]="Dentro",IF(DATOS_[[Check Equiparado]:[Check Equiparado]]="Sí",IF(DATOS!AE$5="Sí",(1/DATOS_[[% anualiz]:[% anualiz]]),1)*IF(DATOS!AE$4="Sí",1/DATOS_[[% normaliz]:[% normaliz]],1)*(DATOS_[Conc.Sal.01])))))))),
0)</f>
        <v>0</v>
      </c>
      <c r="K97" s="119">
        <f t="array" ref="K97">IFERROR(
(MEDIAN((IF(DATOS_[[Sexo]:[Sexo]]=$B97,IF(DATOS_[[AGRUP. CLAS. PROF.]:[AGRUP. CLAS. PROF.]]=$B96,IF(DATOS_[[Check Periodo Ref.]:[Check Periodo Ref.]]="Dentro",IF(DATOS_[[Check Equiparado]:[Check Equiparado]]="Sí",IF(DATOS!AF$5="Sí",(1/DATOS_[[% anualiz]:[% anualiz]]),1)*IF(DATOS!AF$4="Sí",1/DATOS_[[% normaliz]:[% normaliz]],1)*(DATOS_[Conc.Sal.02])))))))),
0)</f>
        <v>0</v>
      </c>
      <c r="L97" s="119">
        <f t="array" ref="L97">IFERROR(
(MEDIAN((IF(DATOS_[[Sexo]:[Sexo]]=$B97,IF(DATOS_[[AGRUP. CLAS. PROF.]:[AGRUP. CLAS. PROF.]]=$B96,IF(DATOS_[[Check Periodo Ref.]:[Check Periodo Ref.]]="Dentro",IF(DATOS_[[Check Equiparado]:[Check Equiparado]]="Sí",IF(DATOS!AG$5="Sí",(1/DATOS_[[% anualiz]:[% anualiz]]),1)*IF(DATOS!AG$4="Sí",1/DATOS_[[% normaliz]:[% normaliz]],1)*(DATOS_[Conc.Sal.03])))))))),
0)</f>
        <v>0</v>
      </c>
      <c r="M97" s="119">
        <f t="array" ref="M97">IFERROR(
(MEDIAN((IF(DATOS_[[Sexo]:[Sexo]]=$B97,IF(DATOS_[[AGRUP. CLAS. PROF.]:[AGRUP. CLAS. PROF.]]=$B96,IF(DATOS_[[Check Periodo Ref.]:[Check Periodo Ref.]]="Dentro",IF(DATOS_[[Check Equiparado]:[Check Equiparado]]="Sí",IF(DATOS!AH$5="Sí",(1/DATOS_[[% anualiz]:[% anualiz]]),1)*IF(DATOS!AH$4="Sí",1/DATOS_[[% normaliz]:[% normaliz]],1)*(DATOS_[Conc.Sal.04])))))))),
0)</f>
        <v>0</v>
      </c>
      <c r="N97" s="119">
        <f t="array" ref="N97">IFERROR(
(MEDIAN((IF(DATOS_[[Sexo]:[Sexo]]=$B97,IF(DATOS_[[AGRUP. CLAS. PROF.]:[AGRUP. CLAS. PROF.]]=$B96,IF(DATOS_[[Check Periodo Ref.]:[Check Periodo Ref.]]="Dentro",IF(DATOS_[[Check Equiparado]:[Check Equiparado]]="Sí",IF(DATOS!AI$5="Sí",(1/DATOS_[[% anualiz]:[% anualiz]]),1)*IF(DATOS!AI$4="Sí",1/DATOS_[[% normaliz]:[% normaliz]],1)*(DATOS_[Conc.Sal.05])))))))),
0)</f>
        <v>0</v>
      </c>
      <c r="O97" s="119">
        <f t="array" ref="O97">IFERROR(
(MEDIAN((IF(DATOS_[[Sexo]:[Sexo]]=$B97,IF(DATOS_[[AGRUP. CLAS. PROF.]:[AGRUP. CLAS. PROF.]]=$B96,IF(DATOS_[[Check Periodo Ref.]:[Check Periodo Ref.]]="Dentro",IF(DATOS_[[Check Equiparado]:[Check Equiparado]]="Sí",IF(DATOS!AJ$5="Sí",(1/DATOS_[[% anualiz]:[% anualiz]]),1)*IF(DATOS!AJ$4="Sí",1/DATOS_[[% normaliz]:[% normaliz]],1)*(DATOS_[Conc.Sal.06])))))))),
0)</f>
        <v>0</v>
      </c>
      <c r="P97" s="119">
        <f t="array" ref="P97">IFERROR(
(MEDIAN((IF(DATOS_[[Sexo]:[Sexo]]=$B97,IF(DATOS_[[AGRUP. CLAS. PROF.]:[AGRUP. CLAS. PROF.]]=$B96,IF(DATOS_[[Check Periodo Ref.]:[Check Periodo Ref.]]="Dentro",IF(DATOS_[[Check Equiparado]:[Check Equiparado]]="Sí",IF(DATOS!AK$5="Sí",(1/DATOS_[[% anualiz]:[% anualiz]]),1)*IF(DATOS!AK$4="Sí",1/DATOS_[[% normaliz]:[% normaliz]],1)*(DATOS_[Conc.Sal.07])))))))),
0)</f>
        <v>0</v>
      </c>
      <c r="Q97" s="119">
        <f t="array" ref="Q97">IFERROR(
(MEDIAN((IF(DATOS_[[Sexo]:[Sexo]]=$B97,IF(DATOS_[[AGRUP. CLAS. PROF.]:[AGRUP. CLAS. PROF.]]=$B96,IF(DATOS_[[Check Periodo Ref.]:[Check Periodo Ref.]]="Dentro",IF(DATOS_[[Check Equiparado]:[Check Equiparado]]="Sí",IF(DATOS!AL$5="Sí",(1/DATOS_[[% anualiz]:[% anualiz]]),1)*IF(DATOS!AL$4="Sí",1/DATOS_[[% normaliz]:[% normaliz]],1)*(DATOS_[Conc.Sal.08])))))))),
0)</f>
        <v>0</v>
      </c>
      <c r="R97" s="119">
        <f t="array" ref="R97">IFERROR(
(MEDIAN((IF(DATOS_[[Sexo]:[Sexo]]=$B97,IF(DATOS_[[AGRUP. CLAS. PROF.]:[AGRUP. CLAS. PROF.]]=$B96,IF(DATOS_[[Check Periodo Ref.]:[Check Periodo Ref.]]="Dentro",IF(DATOS_[[Check Equiparado]:[Check Equiparado]]="Sí",IF(DATOS!AM$5="Sí",(1/DATOS_[[% anualiz]:[% anualiz]]),1)*IF(DATOS!AM$4="Sí",1/DATOS_[[% normaliz]:[% normaliz]],1)*(DATOS_[Conc.Sal.09])))))))),
0)</f>
        <v>0</v>
      </c>
      <c r="S97" s="119">
        <f t="array" ref="S97">IFERROR(
(MEDIAN((IF(DATOS_[[Sexo]:[Sexo]]=$B97,IF(DATOS_[[AGRUP. CLAS. PROF.]:[AGRUP. CLAS. PROF.]]=$B96,IF(DATOS_[[Check Periodo Ref.]:[Check Periodo Ref.]]="Dentro",IF(DATOS_[[Check Equiparado]:[Check Equiparado]]="Sí",IF(DATOS!AN$5="Sí",(1/DATOS_[[% anualiz]:[% anualiz]]),1)*IF(DATOS!AN$4="Sí",1/DATOS_[[% normaliz]:[% normaliz]],1)*(DATOS_[Conc.Sal.10])))))))),
0)</f>
        <v>0</v>
      </c>
      <c r="T97" s="119">
        <f t="array" ref="T97">IFERROR(
(MEDIAN((IF(DATOS_[[Sexo]:[Sexo]]=$B97,IF(DATOS_[[AGRUP. CLAS. PROF.]:[AGRUP. CLAS. PROF.]]=$B96,IF(DATOS_[[Check Periodo Ref.]:[Check Periodo Ref.]]="Dentro",IF(DATOS_[[Check Equiparado]:[Check Equiparado]]="Sí",IF(DATOS!AO$5="Sí",(1/DATOS_[[% anualiz]:[% anualiz]]),1)*IF(DATOS!AO$4="Sí",1/DATOS_[[% normaliz]:[% normaliz]],1)*(DATOS_[Conc.Sal.11])))))))),
0)</f>
        <v>0</v>
      </c>
      <c r="U97" s="119">
        <f t="array" ref="U97">IFERROR(
(MEDIAN((IF(DATOS_[[Sexo]:[Sexo]]=$B97,IF(DATOS_[[AGRUP. CLAS. PROF.]:[AGRUP. CLAS. PROF.]]=$B96,IF(DATOS_[[Check Periodo Ref.]:[Check Periodo Ref.]]="Dentro",IF(DATOS_[[Check Equiparado]:[Check Equiparado]]="Sí",IF(DATOS!AP$5="Sí",(1/DATOS_[[% anualiz]:[% anualiz]]),1)*IF(DATOS!AP$4="Sí",1/DATOS_[[% normaliz]:[% normaliz]],1)*(DATOS_[Conc.Sal.12])))))))),
0)</f>
        <v>0</v>
      </c>
      <c r="V97" s="119">
        <f t="array" ref="V97">IFERROR(
(MEDIAN((IF(DATOS_[[Sexo]:[Sexo]]=$B97,IF(DATOS_[[AGRUP. CLAS. PROF.]:[AGRUP. CLAS. PROF.]]=$B96,IF(DATOS_[[Check Periodo Ref.]:[Check Periodo Ref.]]="Dentro",IF(DATOS_[[Check Equiparado]:[Check Equiparado]]="Sí",IF(DATOS!AQ$5="Sí",(1/DATOS_[[% anualiz]:[% anualiz]]),1)*IF(DATOS!AQ$4="Sí",1/DATOS_[[% normaliz]:[% normaliz]],1)*(DATOS_[Conc.Sal.13])))))))),
0)</f>
        <v>0</v>
      </c>
      <c r="W97" s="119">
        <f t="array" ref="W97">IFERROR(
(MEDIAN((IF(DATOS_[[Sexo]:[Sexo]]=$B97,IF(DATOS_[[AGRUP. CLAS. PROF.]:[AGRUP. CLAS. PROF.]]=$B96,IF(DATOS_[[Check Periodo Ref.]:[Check Periodo Ref.]]="Dentro",IF(DATOS_[[Check Equiparado]:[Check Equiparado]]="Sí",IF(DATOS!AR$5="Sí",(1/DATOS_[[% anualiz]:[% anualiz]]),1)*IF(DATOS!AR$4="Sí",1/DATOS_[[% normaliz]:[% normaliz]],1)*(DATOS_[Conc.Sal.14])))))))),
0)</f>
        <v>0</v>
      </c>
      <c r="X97" s="119">
        <f t="array" ref="X97">IFERROR(
(MEDIAN((IF(DATOS_[[Sexo]:[Sexo]]=$B97,IF(DATOS_[[AGRUP. CLAS. PROF.]:[AGRUP. CLAS. PROF.]]=$B96,IF(DATOS_[[Check Periodo Ref.]:[Check Periodo Ref.]]="Dentro",IF(DATOS_[[Check Equiparado]:[Check Equiparado]]="Sí",IF(DATOS!AS$5="Sí",(1/DATOS_[[% anualiz]:[% anualiz]]),1)*IF(DATOS!AS$4="Sí",1/DATOS_[[% normaliz]:[% normaliz]],1)*(DATOS_[Conc.Sal.15])))))))),
0)</f>
        <v>0</v>
      </c>
      <c r="Y97" s="119">
        <f t="array" ref="Y97">IFERROR(
(MEDIAN((IF(DATOS_[[Sexo]:[Sexo]]=$B97,IF(DATOS_[[AGRUP. CLAS. PROF.]:[AGRUP. CLAS. PROF.]]=$B96,IF(DATOS_[[Check Periodo Ref.]:[Check Periodo Ref.]]="Dentro",IF(DATOS_[[Check Equiparado]:[Check Equiparado]]="Sí",IF(DATOS!AT$5="Sí",(1/DATOS_[[% anualiz]:[% anualiz]]),1)*IF(DATOS!AT$4="Sí",1/DATOS_[[% normaliz]:[% normaliz]],1)*(DATOS_[Conc.Sal.16])))))))),
0)</f>
        <v>0</v>
      </c>
      <c r="Z97" s="119">
        <f t="array" ref="Z97">IFERROR(
(MEDIAN((IF(DATOS_[[Sexo]:[Sexo]]=$B97,IF(DATOS_[[AGRUP. CLAS. PROF.]:[AGRUP. CLAS. PROF.]]=$B96,IF(DATOS_[[Check Periodo Ref.]:[Check Periodo Ref.]]="Dentro",IF(DATOS_[[Check Equiparado]:[Check Equiparado]]="Sí",IF(DATOS!AU$5="Sí",(1/DATOS_[[% anualiz]:[% anualiz]]),1)*IF(DATOS!AU$4="Sí",1/DATOS_[[% normaliz]:[% normaliz]],1)*(DATOS_[Conc.Sal.17])))))))),
0)</f>
        <v>0</v>
      </c>
      <c r="AA97" s="119">
        <f t="array" ref="AA97">IFERROR(
(MEDIAN((IF(DATOS_[[Sexo]:[Sexo]]=$B97,IF(DATOS_[[AGRUP. CLAS. PROF.]:[AGRUP. CLAS. PROF.]]=$B96,IF(DATOS_[[Check Periodo Ref.]:[Check Periodo Ref.]]="Dentro",IF(DATOS_[[Check Equiparado]:[Check Equiparado]]="Sí",IF(DATOS!AV$5="Sí",(1/DATOS_[[% anualiz]:[% anualiz]]),1)*IF(DATOS!AV$4="Sí",1/DATOS_[[% normaliz]:[% normaliz]],1)*(DATOS_[Conc.Sal.18])))))))),
0)</f>
        <v>0</v>
      </c>
      <c r="AB97" s="119">
        <f t="array" ref="AB97">IFERROR(
(MEDIAN((IF(DATOS_[[Sexo]:[Sexo]]=$B97,IF(DATOS_[[AGRUP. CLAS. PROF.]:[AGRUP. CLAS. PROF.]]=$B96,IF(DATOS_[[Check Periodo Ref.]:[Check Periodo Ref.]]="Dentro",IF(DATOS_[[Check Equiparado]:[Check Equiparado]]="Sí",IF(DATOS!AW$5="Sí",(1/DATOS_[[% anualiz]:[% anualiz]]),1)*IF(DATOS!AW$4="Sí",1/DATOS_[[% normaliz]:[% normaliz]],1)*(DATOS_[Conc.Sal.19])))))))),
0)</f>
        <v>0</v>
      </c>
      <c r="AC97" s="119">
        <f t="array" ref="AC97">IFERROR(
(MEDIAN((IF(DATOS_[[Sexo]:[Sexo]]=$B97,IF(DATOS_[[AGRUP. CLAS. PROF.]:[AGRUP. CLAS. PROF.]]=$B96,IF(DATOS_[[Check Periodo Ref.]:[Check Periodo Ref.]]="Dentro",IF(DATOS_[[Check Equiparado]:[Check Equiparado]]="Sí",IF(DATOS!AX$5="Sí",(1/DATOS_[[% anualiz]:[% anualiz]]),1)*IF(DATOS!AX$4="Sí",1/DATOS_[[% normaliz]:[% normaliz]],1)*(DATOS_[Conc.Sal.20])))))))),
0)</f>
        <v>0</v>
      </c>
      <c r="AD97" s="119">
        <f t="array" ref="AD97">IFERROR(
(MEDIAN((IF(DATOS_[[Sexo]:[Sexo]]=$B97,IF(DATOS_[[AGRUP. CLAS. PROF.]:[AGRUP. CLAS. PROF.]]=$B96,IF(DATOS_[[Check Periodo Ref.]:[Check Periodo Ref.]]="Dentro",IF(DATOS_[[Check Equiparado]:[Check Equiparado]]="Sí",IF(DATOS!AY$5="Sí",(1/DATOS_[[% anualiz]:[% anualiz]]),1)*IF(DATOS!AY$4="Sí",1/DATOS_[[% normaliz]:[% normaliz]],1)*(DATOS_[Conc.Sal.21])))))))),
0)</f>
        <v>0</v>
      </c>
      <c r="AE97" s="119">
        <f t="array" ref="AE97">IFERROR(
(MEDIAN((IF(DATOS_[[Sexo]:[Sexo]]=$B97,IF(DATOS_[[AGRUP. CLAS. PROF.]:[AGRUP. CLAS. PROF.]]=$B96,IF(DATOS_[[Check Periodo Ref.]:[Check Periodo Ref.]]="Dentro",IF(DATOS_[[Check Equiparado]:[Check Equiparado]]="Sí",IF(DATOS!AZ$5="Sí",(1/DATOS_[[% anualiz]:[% anualiz]]),1)*IF(DATOS!AZ$4="Sí",1/DATOS_[[% normaliz]:[% normaliz]],1)*(DATOS_[Conc.Sal.22])))))))),
0)</f>
        <v>0</v>
      </c>
      <c r="AF97" s="119">
        <f t="array" ref="AF97">IFERROR(
(MEDIAN((IF(DATOS_[[Sexo]:[Sexo]]=$B97,IF(DATOS_[[AGRUP. CLAS. PROF.]:[AGRUP. CLAS. PROF.]]=$B96,IF(DATOS_[[Check Periodo Ref.]:[Check Periodo Ref.]]="Dentro",IF(DATOS_[[Check Equiparado]:[Check Equiparado]]="Sí",IF(DATOS!BA$5="Sí",(1/DATOS_[[% anualiz]:[% anualiz]]),1)*IF(DATOS!BA$4="Sí",1/DATOS_[[% normaliz]:[% normaliz]],1)*(DATOS_[Conc.Sal.23])))))))),
0)</f>
        <v>0</v>
      </c>
      <c r="AG97" s="119">
        <f t="array" ref="AG97">IFERROR(
(MEDIAN((IF(DATOS_[[Sexo]:[Sexo]]=$B97,IF(DATOS_[[AGRUP. CLAS. PROF.]:[AGRUP. CLAS. PROF.]]=$B96,IF(DATOS_[[Check Periodo Ref.]:[Check Periodo Ref.]]="Dentro",IF(DATOS_[[Check Equiparado]:[Check Equiparado]]="Sí",IF(DATOS!BB$5="Sí",(1/DATOS_[[% anualiz]:[% anualiz]]),1)*IF(DATOS!BB$4="Sí",1/DATOS_[[% normaliz]:[% normaliz]],1)*(DATOS_[Conc.Sal.24])))))))),
0)</f>
        <v>0</v>
      </c>
      <c r="AH97" s="119">
        <f t="array" ref="AH97">IFERROR(
(MEDIAN((IF(DATOS_[[Sexo]:[Sexo]]=$B97,IF(DATOS_[[AGRUP. CLAS. PROF.]:[AGRUP. CLAS. PROF.]]=$B96,IF(DATOS_[[Check Periodo Ref.]:[Check Periodo Ref.]]="Dentro",IF(DATOS_[[Check Equiparado]:[Check Equiparado]]="Sí",IF(DATOS!BC$5="Sí",(1/DATOS_[[% anualiz]:[% anualiz]]),1)*IF(DATOS!BC$4="Sí",1/DATOS_[[% normaliz]:[% normaliz]],1)*(DATOS_[Conc.Sal.25])))))))),
0)</f>
        <v>0</v>
      </c>
      <c r="AI97" s="119">
        <f t="array" ref="AI97">IFERROR(
(MEDIAN((IF(DATOS_[[Sexo]:[Sexo]]=$B97,IF(DATOS_[[AGRUP. CLAS. PROF.]:[AGRUP. CLAS. PROF.]]=$B96,IF(DATOS_[[Check Periodo Ref.]:[Check Periodo Ref.]]="Dentro",IF(DATOS_[[Check Equiparado]:[Check Equiparado]]="Sí",IF(DATOS!BD$5="Sí",(1/DATOS_[[% anualiz]:[% anualiz]]),1)*IF(DATOS!BD$4="Sí",1/DATOS_[[% normaliz]:[% normaliz]],1)*(DATOS_[Conc.Sal.26])))))))),
0)</f>
        <v>0</v>
      </c>
      <c r="AJ97" s="119">
        <f t="array" ref="AJ97">IFERROR(
(MEDIAN((IF(DATOS_[[Sexo]:[Sexo]]=$B97,IF(DATOS_[[AGRUP. CLAS. PROF.]:[AGRUP. CLAS. PROF.]]=$B96,IF(DATOS_[[Check Periodo Ref.]:[Check Periodo Ref.]]="Dentro",IF(DATOS_[[Check Equiparado]:[Check Equiparado]]="Sí",IF(DATOS!BE$5="Sí",(1/DATOS_[[% anualiz]:[% anualiz]]),1)*IF(DATOS!BE$4="Sí",1/DATOS_[[% normaliz]:[% normaliz]],1)*(DATOS_[Conc.Sal.27])))))))),
0)</f>
        <v>0</v>
      </c>
      <c r="AK97" s="119">
        <f t="array" ref="AK97">IFERROR(
(MEDIAN((IF(DATOS_[[Sexo]:[Sexo]]=$B97,IF(DATOS_[[AGRUP. CLAS. PROF.]:[AGRUP. CLAS. PROF.]]=$B96,IF(DATOS_[[Check Periodo Ref.]:[Check Periodo Ref.]]="Dentro",IF(DATOS_[[Check Equiparado]:[Check Equiparado]]="Sí",IF(DATOS!BF$5="Sí",(1/DATOS_[[% anualiz]:[% anualiz]]),1)*IF(DATOS!BF$4="Sí",1/DATOS_[[% normaliz]:[% normaliz]],1)*(DATOS_[Conc.Sal.28])))))))),
0)</f>
        <v>0</v>
      </c>
      <c r="AL97" s="119">
        <f t="array" ref="AL97">IFERROR(
(MEDIAN((IF(DATOS_[[Sexo]:[Sexo]]=$B97,IF(DATOS_[[AGRUP. CLAS. PROF.]:[AGRUP. CLAS. PROF.]]=$B96,IF(DATOS_[[Check Periodo Ref.]:[Check Periodo Ref.]]="Dentro",IF(DATOS_[[Check Equiparado]:[Check Equiparado]]="Sí",IF(DATOS!BG$5="Sí",(1/DATOS_[[% anualiz]:[% anualiz]]),1)*IF(DATOS!BG$4="Sí",1/DATOS_[[% normaliz]:[% normaliz]],1)*(DATOS_[Conc.Sal.29])))))))),
0)</f>
        <v>0</v>
      </c>
      <c r="AM97" s="119">
        <f t="array" ref="AM97">IFERROR(
(MEDIAN((IF(DATOS_[[Sexo]:[Sexo]]=$B97,IF(DATOS_[[AGRUP. CLAS. PROF.]:[AGRUP. CLAS. PROF.]]=$B96,IF(DATOS_[[Check Periodo Ref.]:[Check Periodo Ref.]]="Dentro",IF(DATOS_[[Check Equiparado]:[Check Equiparado]]="Sí",IF(DATOS!BH$5="Sí",(1/DATOS_[[% anualiz]:[% anualiz]]),1)*IF(DATOS!BH$4="Sí",1/DATOS_[[% normaliz]:[% normaliz]],1)*(DATOS_[Conc.Sal.30])))))))),
0)</f>
        <v>0</v>
      </c>
      <c r="AN97" s="120">
        <f t="array" ref="AN97">IFERROR(
MEDIAN(IF(DATOS_[Sexo]=$B97,IF(DATOS_[[AGRUP. CLAS. PROF.]:[AGRUP. CLAS. PROF.]]=$B96,IF(DATOS_[Check Equiparado]="Sí",IF(DATOS_[Check Periodo Ref.]="Dentro",DATOS_[Tot COMPL.SAL Eq],FALSE))))),
0)</f>
        <v>0</v>
      </c>
      <c r="AO97" s="121">
        <f t="array" ref="AO97">IFERROR(
MEDIAN(IF(DATOS_[Sexo]=$B97,IF(DATOS_[[AGRUP. CLAS. PROF.]:[AGRUP. CLAS. PROF.]]=$B96,IF(DATOS_[Check Equiparado]="Sí",IF(DATOS_[Check Periodo Ref.]="Dentro",DATOS_[TOTAL SALARIO Eq],FALSE))))),
0)</f>
        <v>0</v>
      </c>
      <c r="AP97" s="122">
        <f t="array" ref="AP97">IFERROR(
(MEDIAN((IF(DATOS_[[Sexo]:[Sexo]]=$B97,IF(DATOS_[[AGRUP. CLAS. PROF.]:[AGRUP. CLAS. PROF.]]=$B96,IF(DATOS_[[Check Periodo Ref.]:[Check Periodo Ref.]]="Dentro",IF(DATOS_[[Check Equiparado]:[Check Equiparado]]="Sí",IF(DATOS!BI$5="Sí",(1/DATOS_[[% anualiz]:[% anualiz]]),1)*IF(DATOS!BI$4="Sí",1/DATOS_[[% normaliz]:[% normaliz]],1)*(DATOS_[C.Extra.01])))))))),
0)</f>
        <v>0</v>
      </c>
      <c r="AQ97" s="122">
        <f t="array" ref="AQ97">IFERROR(
(MEDIAN((IF(DATOS_[[Sexo]:[Sexo]]=$B97,IF(DATOS_[[AGRUP. CLAS. PROF.]:[AGRUP. CLAS. PROF.]]=$B96,IF(DATOS_[[Check Periodo Ref.]:[Check Periodo Ref.]]="Dentro",IF(DATOS_[[Check Equiparado]:[Check Equiparado]]="Sí",IF(DATOS!BJ$5="Sí",(1/DATOS_[[% anualiz]:[% anualiz]]),1)*IF(DATOS!BJ$4="Sí",1/DATOS_[[% normaliz]:[% normaliz]],1)*(DATOS_[C.Extra.02])))))))),
0)</f>
        <v>0</v>
      </c>
      <c r="AR97" s="122">
        <f t="array" ref="AR97">IFERROR(
(MEDIAN((IF(DATOS_[[Sexo]:[Sexo]]=$B97,IF(DATOS_[[AGRUP. CLAS. PROF.]:[AGRUP. CLAS. PROF.]]=$B96,IF(DATOS_[[Check Periodo Ref.]:[Check Periodo Ref.]]="Dentro",IF(DATOS_[[Check Equiparado]:[Check Equiparado]]="Sí",IF(DATOS!BK$5="Sí",(1/DATOS_[[% anualiz]:[% anualiz]]),1)*IF(DATOS!BK$4="Sí",1/DATOS_[[% normaliz]:[% normaliz]],1)*(DATOS_[C.Extra.03])))))))),
0)</f>
        <v>0</v>
      </c>
      <c r="AS97" s="122">
        <f t="array" ref="AS97">IFERROR(
(MEDIAN((IF(DATOS_[[Sexo]:[Sexo]]=$B97,IF(DATOS_[[AGRUP. CLAS. PROF.]:[AGRUP. CLAS. PROF.]]=$B96,IF(DATOS_[[Check Periodo Ref.]:[Check Periodo Ref.]]="Dentro",IF(DATOS_[[Check Equiparado]:[Check Equiparado]]="Sí",IF(DATOS!BL$5="Sí",(1/DATOS_[[% anualiz]:[% anualiz]]),1)*IF(DATOS!BL$4="Sí",1/DATOS_[[% normaliz]:[% normaliz]],1)*(DATOS_[C.Extra.04])))))))),
0)</f>
        <v>0</v>
      </c>
      <c r="AT97" s="122">
        <f t="array" ref="AT97">IFERROR(
(MEDIAN((IF(DATOS_[[Sexo]:[Sexo]]=$B97,IF(DATOS_[[AGRUP. CLAS. PROF.]:[AGRUP. CLAS. PROF.]]=$B96,IF(DATOS_[[Check Periodo Ref.]:[Check Periodo Ref.]]="Dentro",IF(DATOS_[[Check Equiparado]:[Check Equiparado]]="Sí",IF(DATOS!BM$5="Sí",(1/DATOS_[[% anualiz]:[% anualiz]]),1)*IF(DATOS!BM$4="Sí",1/DATOS_[[% normaliz]:[% normaliz]],1)*(DATOS_[C.Extra.05])))))))),
0)</f>
        <v>0</v>
      </c>
      <c r="AU97" s="123">
        <f t="array" ref="AU97">IFERROR(
MEDIAN(IF(DATOS_[Sexo]=$B97,IF(DATOS_[[AGRUP. CLAS. PROF.]:[AGRUP. CLAS. PROF.]]=$B96,IF(DATOS_[Check Equiparado]="Sí",IF(DATOS_[Check Periodo Ref.]="Dentro",DATOS_[Tot Extrasalarial Eq],FALSE))))),
0)</f>
        <v>0</v>
      </c>
      <c r="AV97" s="124">
        <f t="array" ref="AV97">IFERROR(
MEDIAN(IF(DATOS_[Sexo]=$B97,IF(DATOS_[[AGRUP. CLAS. PROF.]:[AGRUP. CLAS. PROF.]]=$B96,IF(DATOS_[Check Equiparado]="Sí",IF(DATOS_[Check Periodo Ref.]="Dentro",DATOS_[TOTAL Retrib Eq],FALSE))))),
0)</f>
        <v>0</v>
      </c>
    </row>
    <row r="98" spans="1:48" x14ac:dyDescent="0.3">
      <c r="A98" s="48" t="str">
        <f t="shared" ref="A98" si="114">+A97</f>
        <v>[ocultar]</v>
      </c>
      <c r="B98" s="94" t="s">
        <v>163</v>
      </c>
      <c r="C98" s="40">
        <f t="array" ref="C98">SUM(IF($B98=DATOS_[Sexo],
IF($B96=DATOS_[AGRUP. CLAS. PROF.],
IF("Dentro"=DATOS_[Check Periodo Ref.],
1/(COUNTIFS(DATOS_[Sexo],$B98,DATOS_[AGRUP. CLAS. PROF.],$B96,DATOS_[Check Periodo Ref.],"Dentro",DATOS_[id],DATOS_[id]))))))</f>
        <v>0</v>
      </c>
      <c r="D98" s="41">
        <f>COUNTIFS(DATOS_[AGRUP. CLAS. PROF.],$B96,DATOS_[Sexo],$B98,DATOS_[Check Periodo Ref.],"Dentro")</f>
        <v>0</v>
      </c>
      <c r="E98" s="41">
        <f>COUNTIFS(DATOS_[AGRUP. CLAS. PROF.],$B96,DATOS_[Sexo],$B98,DATOS_[Check Periodo Ref.],"Dentro",DATOS_[Check Nº SC Norm],"Sí")</f>
        <v>0</v>
      </c>
      <c r="F98" s="41">
        <f>COUNTIFS(DATOS_[AGRUP. CLAS. PROF.],$B96,DATOS_[Sexo],$B98,DATOS_[Check Periodo Ref.],"Dentro",DATOS_[Check Nº SC Anualiz],"Sí")</f>
        <v>0</v>
      </c>
      <c r="G98" s="41">
        <f>COUNTIFS(DATOS_[AGRUP. CLAS. PROF.],$B96,DATOS_[Sexo],$B98,DATOS_[Check Periodo Ref.],"Dentro",DATOS_[Check Nº SC Norm y Anualiz],"Sí")</f>
        <v>0</v>
      </c>
      <c r="H98" s="41">
        <f>COUNTIFS(DATOS_[AGRUP. CLAS. PROF.],$B96,DATOS_[Sexo],$B98,DATOS_[Check Periodo Ref.],"Dentro",DATOS_[Check Equiparación],"Sí")</f>
        <v>0</v>
      </c>
      <c r="I98" s="118" cm="1">
        <f t="array" ref="I98">IFERROR(
MEDIAN(IF(DATOS_[Sexo]=$B98,IF(DATOS_[[AGRUP. CLAS. PROF.]:[AGRUP. CLAS. PROF.]]=$B96,IF(DATOS_[Check Equiparado]="Sí",IF(DATOS_[Check Periodo Ref.]="Dentro",DATOS_[SALARIO BASE Eq],FALSE))))),
0)</f>
        <v>0</v>
      </c>
      <c r="J98" s="119">
        <f t="array" ref="J98">IFERROR(
(MEDIAN((IF(DATOS_[[Sexo]:[Sexo]]=$B98,IF(DATOS_[[AGRUP. CLAS. PROF.]:[AGRUP. CLAS. PROF.]]=$B96,IF(DATOS_[[Check Periodo Ref.]:[Check Periodo Ref.]]="Dentro",IF(DATOS_[[Check Equiparado]:[Check Equiparado]]="Sí",IF(DATOS!AE$5="Sí",(1/DATOS_[[% anualiz]:[% anualiz]]),1)*IF(DATOS!AE$4="Sí",1/DATOS_[[% normaliz]:[% normaliz]],1)*(DATOS_[Conc.Sal.01])))))))),
0)</f>
        <v>0</v>
      </c>
      <c r="K98" s="119">
        <f t="array" ref="K98">IFERROR(
(MEDIAN((IF(DATOS_[[Sexo]:[Sexo]]=$B98,IF(DATOS_[[AGRUP. CLAS. PROF.]:[AGRUP. CLAS. PROF.]]=$B96,IF(DATOS_[[Check Periodo Ref.]:[Check Periodo Ref.]]="Dentro",IF(DATOS_[[Check Equiparado]:[Check Equiparado]]="Sí",IF(DATOS!AF$5="Sí",(1/DATOS_[[% anualiz]:[% anualiz]]),1)*IF(DATOS!AF$4="Sí",1/DATOS_[[% normaliz]:[% normaliz]],1)*(DATOS_[Conc.Sal.02])))))))),
0)</f>
        <v>0</v>
      </c>
      <c r="L98" s="119">
        <f t="array" ref="L98">IFERROR(
(MEDIAN((IF(DATOS_[[Sexo]:[Sexo]]=$B98,IF(DATOS_[[AGRUP. CLAS. PROF.]:[AGRUP. CLAS. PROF.]]=$B96,IF(DATOS_[[Check Periodo Ref.]:[Check Periodo Ref.]]="Dentro",IF(DATOS_[[Check Equiparado]:[Check Equiparado]]="Sí",IF(DATOS!AG$5="Sí",(1/DATOS_[[% anualiz]:[% anualiz]]),1)*IF(DATOS!AG$4="Sí",1/DATOS_[[% normaliz]:[% normaliz]],1)*(DATOS_[Conc.Sal.03])))))))),
0)</f>
        <v>0</v>
      </c>
      <c r="M98" s="119">
        <f t="array" ref="M98">IFERROR(
(MEDIAN((IF(DATOS_[[Sexo]:[Sexo]]=$B98,IF(DATOS_[[AGRUP. CLAS. PROF.]:[AGRUP. CLAS. PROF.]]=$B96,IF(DATOS_[[Check Periodo Ref.]:[Check Periodo Ref.]]="Dentro",IF(DATOS_[[Check Equiparado]:[Check Equiparado]]="Sí",IF(DATOS!AH$5="Sí",(1/DATOS_[[% anualiz]:[% anualiz]]),1)*IF(DATOS!AH$4="Sí",1/DATOS_[[% normaliz]:[% normaliz]],1)*(DATOS_[Conc.Sal.04])))))))),
0)</f>
        <v>0</v>
      </c>
      <c r="N98" s="119">
        <f t="array" ref="N98">IFERROR(
(MEDIAN((IF(DATOS_[[Sexo]:[Sexo]]=$B98,IF(DATOS_[[AGRUP. CLAS. PROF.]:[AGRUP. CLAS. PROF.]]=$B96,IF(DATOS_[[Check Periodo Ref.]:[Check Periodo Ref.]]="Dentro",IF(DATOS_[[Check Equiparado]:[Check Equiparado]]="Sí",IF(DATOS!AI$5="Sí",(1/DATOS_[[% anualiz]:[% anualiz]]),1)*IF(DATOS!AI$4="Sí",1/DATOS_[[% normaliz]:[% normaliz]],1)*(DATOS_[Conc.Sal.05])))))))),
0)</f>
        <v>0</v>
      </c>
      <c r="O98" s="119">
        <f t="array" ref="O98">IFERROR(
(MEDIAN((IF(DATOS_[[Sexo]:[Sexo]]=$B98,IF(DATOS_[[AGRUP. CLAS. PROF.]:[AGRUP. CLAS. PROF.]]=$B96,IF(DATOS_[[Check Periodo Ref.]:[Check Periodo Ref.]]="Dentro",IF(DATOS_[[Check Equiparado]:[Check Equiparado]]="Sí",IF(DATOS!AJ$5="Sí",(1/DATOS_[[% anualiz]:[% anualiz]]),1)*IF(DATOS!AJ$4="Sí",1/DATOS_[[% normaliz]:[% normaliz]],1)*(DATOS_[Conc.Sal.06])))))))),
0)</f>
        <v>0</v>
      </c>
      <c r="P98" s="119">
        <f t="array" ref="P98">IFERROR(
(MEDIAN((IF(DATOS_[[Sexo]:[Sexo]]=$B98,IF(DATOS_[[AGRUP. CLAS. PROF.]:[AGRUP. CLAS. PROF.]]=$B96,IF(DATOS_[[Check Periodo Ref.]:[Check Periodo Ref.]]="Dentro",IF(DATOS_[[Check Equiparado]:[Check Equiparado]]="Sí",IF(DATOS!AK$5="Sí",(1/DATOS_[[% anualiz]:[% anualiz]]),1)*IF(DATOS!AK$4="Sí",1/DATOS_[[% normaliz]:[% normaliz]],1)*(DATOS_[Conc.Sal.07])))))))),
0)</f>
        <v>0</v>
      </c>
      <c r="Q98" s="119">
        <f t="array" ref="Q98">IFERROR(
(MEDIAN((IF(DATOS_[[Sexo]:[Sexo]]=$B98,IF(DATOS_[[AGRUP. CLAS. PROF.]:[AGRUP. CLAS. PROF.]]=$B96,IF(DATOS_[[Check Periodo Ref.]:[Check Periodo Ref.]]="Dentro",IF(DATOS_[[Check Equiparado]:[Check Equiparado]]="Sí",IF(DATOS!AL$5="Sí",(1/DATOS_[[% anualiz]:[% anualiz]]),1)*IF(DATOS!AL$4="Sí",1/DATOS_[[% normaliz]:[% normaliz]],1)*(DATOS_[Conc.Sal.08])))))))),
0)</f>
        <v>0</v>
      </c>
      <c r="R98" s="119">
        <f t="array" ref="R98">IFERROR(
(MEDIAN((IF(DATOS_[[Sexo]:[Sexo]]=$B98,IF(DATOS_[[AGRUP. CLAS. PROF.]:[AGRUP. CLAS. PROF.]]=$B96,IF(DATOS_[[Check Periodo Ref.]:[Check Periodo Ref.]]="Dentro",IF(DATOS_[[Check Equiparado]:[Check Equiparado]]="Sí",IF(DATOS!AM$5="Sí",(1/DATOS_[[% anualiz]:[% anualiz]]),1)*IF(DATOS!AM$4="Sí",1/DATOS_[[% normaliz]:[% normaliz]],1)*(DATOS_[Conc.Sal.09])))))))),
0)</f>
        <v>0</v>
      </c>
      <c r="S98" s="119">
        <f t="array" ref="S98">IFERROR(
(MEDIAN((IF(DATOS_[[Sexo]:[Sexo]]=$B98,IF(DATOS_[[AGRUP. CLAS. PROF.]:[AGRUP. CLAS. PROF.]]=$B96,IF(DATOS_[[Check Periodo Ref.]:[Check Periodo Ref.]]="Dentro",IF(DATOS_[[Check Equiparado]:[Check Equiparado]]="Sí",IF(DATOS!AN$5="Sí",(1/DATOS_[[% anualiz]:[% anualiz]]),1)*IF(DATOS!AN$4="Sí",1/DATOS_[[% normaliz]:[% normaliz]],1)*(DATOS_[Conc.Sal.10])))))))),
0)</f>
        <v>0</v>
      </c>
      <c r="T98" s="119">
        <f t="array" ref="T98">IFERROR(
(MEDIAN((IF(DATOS_[[Sexo]:[Sexo]]=$B98,IF(DATOS_[[AGRUP. CLAS. PROF.]:[AGRUP. CLAS. PROF.]]=$B96,IF(DATOS_[[Check Periodo Ref.]:[Check Periodo Ref.]]="Dentro",IF(DATOS_[[Check Equiparado]:[Check Equiparado]]="Sí",IF(DATOS!AO$5="Sí",(1/DATOS_[[% anualiz]:[% anualiz]]),1)*IF(DATOS!AO$4="Sí",1/DATOS_[[% normaliz]:[% normaliz]],1)*(DATOS_[Conc.Sal.11])))))))),
0)</f>
        <v>0</v>
      </c>
      <c r="U98" s="119">
        <f t="array" ref="U98">IFERROR(
(MEDIAN((IF(DATOS_[[Sexo]:[Sexo]]=$B98,IF(DATOS_[[AGRUP. CLAS. PROF.]:[AGRUP. CLAS. PROF.]]=$B96,IF(DATOS_[[Check Periodo Ref.]:[Check Periodo Ref.]]="Dentro",IF(DATOS_[[Check Equiparado]:[Check Equiparado]]="Sí",IF(DATOS!AP$5="Sí",(1/DATOS_[[% anualiz]:[% anualiz]]),1)*IF(DATOS!AP$4="Sí",1/DATOS_[[% normaliz]:[% normaliz]],1)*(DATOS_[Conc.Sal.12])))))))),
0)</f>
        <v>0</v>
      </c>
      <c r="V98" s="119">
        <f t="array" ref="V98">IFERROR(
(MEDIAN((IF(DATOS_[[Sexo]:[Sexo]]=$B98,IF(DATOS_[[AGRUP. CLAS. PROF.]:[AGRUP. CLAS. PROF.]]=$B96,IF(DATOS_[[Check Periodo Ref.]:[Check Periodo Ref.]]="Dentro",IF(DATOS_[[Check Equiparado]:[Check Equiparado]]="Sí",IF(DATOS!AQ$5="Sí",(1/DATOS_[[% anualiz]:[% anualiz]]),1)*IF(DATOS!AQ$4="Sí",1/DATOS_[[% normaliz]:[% normaliz]],1)*(DATOS_[Conc.Sal.13])))))))),
0)</f>
        <v>0</v>
      </c>
      <c r="W98" s="119">
        <f t="array" ref="W98">IFERROR(
(MEDIAN((IF(DATOS_[[Sexo]:[Sexo]]=$B98,IF(DATOS_[[AGRUP. CLAS. PROF.]:[AGRUP. CLAS. PROF.]]=$B96,IF(DATOS_[[Check Periodo Ref.]:[Check Periodo Ref.]]="Dentro",IF(DATOS_[[Check Equiparado]:[Check Equiparado]]="Sí",IF(DATOS!AR$5="Sí",(1/DATOS_[[% anualiz]:[% anualiz]]),1)*IF(DATOS!AR$4="Sí",1/DATOS_[[% normaliz]:[% normaliz]],1)*(DATOS_[Conc.Sal.14])))))))),
0)</f>
        <v>0</v>
      </c>
      <c r="X98" s="119">
        <f t="array" ref="X98">IFERROR(
(MEDIAN((IF(DATOS_[[Sexo]:[Sexo]]=$B98,IF(DATOS_[[AGRUP. CLAS. PROF.]:[AGRUP. CLAS. PROF.]]=$B96,IF(DATOS_[[Check Periodo Ref.]:[Check Periodo Ref.]]="Dentro",IF(DATOS_[[Check Equiparado]:[Check Equiparado]]="Sí",IF(DATOS!AS$5="Sí",(1/DATOS_[[% anualiz]:[% anualiz]]),1)*IF(DATOS!AS$4="Sí",1/DATOS_[[% normaliz]:[% normaliz]],1)*(DATOS_[Conc.Sal.15])))))))),
0)</f>
        <v>0</v>
      </c>
      <c r="Y98" s="119">
        <f t="array" ref="Y98">IFERROR(
(MEDIAN((IF(DATOS_[[Sexo]:[Sexo]]=$B98,IF(DATOS_[[AGRUP. CLAS. PROF.]:[AGRUP. CLAS. PROF.]]=$B96,IF(DATOS_[[Check Periodo Ref.]:[Check Periodo Ref.]]="Dentro",IF(DATOS_[[Check Equiparado]:[Check Equiparado]]="Sí",IF(DATOS!AT$5="Sí",(1/DATOS_[[% anualiz]:[% anualiz]]),1)*IF(DATOS!AT$4="Sí",1/DATOS_[[% normaliz]:[% normaliz]],1)*(DATOS_[Conc.Sal.16])))))))),
0)</f>
        <v>0</v>
      </c>
      <c r="Z98" s="119">
        <f t="array" ref="Z98">IFERROR(
(MEDIAN((IF(DATOS_[[Sexo]:[Sexo]]=$B98,IF(DATOS_[[AGRUP. CLAS. PROF.]:[AGRUP. CLAS. PROF.]]=$B96,IF(DATOS_[[Check Periodo Ref.]:[Check Periodo Ref.]]="Dentro",IF(DATOS_[[Check Equiparado]:[Check Equiparado]]="Sí",IF(DATOS!AU$5="Sí",(1/DATOS_[[% anualiz]:[% anualiz]]),1)*IF(DATOS!AU$4="Sí",1/DATOS_[[% normaliz]:[% normaliz]],1)*(DATOS_[Conc.Sal.17])))))))),
0)</f>
        <v>0</v>
      </c>
      <c r="AA98" s="119">
        <f t="array" ref="AA98">IFERROR(
(MEDIAN((IF(DATOS_[[Sexo]:[Sexo]]=$B98,IF(DATOS_[[AGRUP. CLAS. PROF.]:[AGRUP. CLAS. PROF.]]=$B96,IF(DATOS_[[Check Periodo Ref.]:[Check Periodo Ref.]]="Dentro",IF(DATOS_[[Check Equiparado]:[Check Equiparado]]="Sí",IF(DATOS!AV$5="Sí",(1/DATOS_[[% anualiz]:[% anualiz]]),1)*IF(DATOS!AV$4="Sí",1/DATOS_[[% normaliz]:[% normaliz]],1)*(DATOS_[Conc.Sal.18])))))))),
0)</f>
        <v>0</v>
      </c>
      <c r="AB98" s="119">
        <f t="array" ref="AB98">IFERROR(
(MEDIAN((IF(DATOS_[[Sexo]:[Sexo]]=$B98,IF(DATOS_[[AGRUP. CLAS. PROF.]:[AGRUP. CLAS. PROF.]]=$B96,IF(DATOS_[[Check Periodo Ref.]:[Check Periodo Ref.]]="Dentro",IF(DATOS_[[Check Equiparado]:[Check Equiparado]]="Sí",IF(DATOS!AW$5="Sí",(1/DATOS_[[% anualiz]:[% anualiz]]),1)*IF(DATOS!AW$4="Sí",1/DATOS_[[% normaliz]:[% normaliz]],1)*(DATOS_[Conc.Sal.19])))))))),
0)</f>
        <v>0</v>
      </c>
      <c r="AC98" s="119">
        <f t="array" ref="AC98">IFERROR(
(MEDIAN((IF(DATOS_[[Sexo]:[Sexo]]=$B98,IF(DATOS_[[AGRUP. CLAS. PROF.]:[AGRUP. CLAS. PROF.]]=$B96,IF(DATOS_[[Check Periodo Ref.]:[Check Periodo Ref.]]="Dentro",IF(DATOS_[[Check Equiparado]:[Check Equiparado]]="Sí",IF(DATOS!AX$5="Sí",(1/DATOS_[[% anualiz]:[% anualiz]]),1)*IF(DATOS!AX$4="Sí",1/DATOS_[[% normaliz]:[% normaliz]],1)*(DATOS_[Conc.Sal.20])))))))),
0)</f>
        <v>0</v>
      </c>
      <c r="AD98" s="119">
        <f t="array" ref="AD98">IFERROR(
(MEDIAN((IF(DATOS_[[Sexo]:[Sexo]]=$B98,IF(DATOS_[[AGRUP. CLAS. PROF.]:[AGRUP. CLAS. PROF.]]=$B96,IF(DATOS_[[Check Periodo Ref.]:[Check Periodo Ref.]]="Dentro",IF(DATOS_[[Check Equiparado]:[Check Equiparado]]="Sí",IF(DATOS!AY$5="Sí",(1/DATOS_[[% anualiz]:[% anualiz]]),1)*IF(DATOS!AY$4="Sí",1/DATOS_[[% normaliz]:[% normaliz]],1)*(DATOS_[Conc.Sal.21])))))))),
0)</f>
        <v>0</v>
      </c>
      <c r="AE98" s="119">
        <f t="array" ref="AE98">IFERROR(
(MEDIAN((IF(DATOS_[[Sexo]:[Sexo]]=$B98,IF(DATOS_[[AGRUP. CLAS. PROF.]:[AGRUP. CLAS. PROF.]]=$B96,IF(DATOS_[[Check Periodo Ref.]:[Check Periodo Ref.]]="Dentro",IF(DATOS_[[Check Equiparado]:[Check Equiparado]]="Sí",IF(DATOS!AZ$5="Sí",(1/DATOS_[[% anualiz]:[% anualiz]]),1)*IF(DATOS!AZ$4="Sí",1/DATOS_[[% normaliz]:[% normaliz]],1)*(DATOS_[Conc.Sal.22])))))))),
0)</f>
        <v>0</v>
      </c>
      <c r="AF98" s="119">
        <f t="array" ref="AF98">IFERROR(
(MEDIAN((IF(DATOS_[[Sexo]:[Sexo]]=$B98,IF(DATOS_[[AGRUP. CLAS. PROF.]:[AGRUP. CLAS. PROF.]]=$B96,IF(DATOS_[[Check Periodo Ref.]:[Check Periodo Ref.]]="Dentro",IF(DATOS_[[Check Equiparado]:[Check Equiparado]]="Sí",IF(DATOS!BA$5="Sí",(1/DATOS_[[% anualiz]:[% anualiz]]),1)*IF(DATOS!BA$4="Sí",1/DATOS_[[% normaliz]:[% normaliz]],1)*(DATOS_[Conc.Sal.23])))))))),
0)</f>
        <v>0</v>
      </c>
      <c r="AG98" s="119">
        <f t="array" ref="AG98">IFERROR(
(MEDIAN((IF(DATOS_[[Sexo]:[Sexo]]=$B98,IF(DATOS_[[AGRUP. CLAS. PROF.]:[AGRUP. CLAS. PROF.]]=$B96,IF(DATOS_[[Check Periodo Ref.]:[Check Periodo Ref.]]="Dentro",IF(DATOS_[[Check Equiparado]:[Check Equiparado]]="Sí",IF(DATOS!BB$5="Sí",(1/DATOS_[[% anualiz]:[% anualiz]]),1)*IF(DATOS!BB$4="Sí",1/DATOS_[[% normaliz]:[% normaliz]],1)*(DATOS_[Conc.Sal.24])))))))),
0)</f>
        <v>0</v>
      </c>
      <c r="AH98" s="119">
        <f t="array" ref="AH98">IFERROR(
(MEDIAN((IF(DATOS_[[Sexo]:[Sexo]]=$B98,IF(DATOS_[[AGRUP. CLAS. PROF.]:[AGRUP. CLAS. PROF.]]=$B96,IF(DATOS_[[Check Periodo Ref.]:[Check Periodo Ref.]]="Dentro",IF(DATOS_[[Check Equiparado]:[Check Equiparado]]="Sí",IF(DATOS!BC$5="Sí",(1/DATOS_[[% anualiz]:[% anualiz]]),1)*IF(DATOS!BC$4="Sí",1/DATOS_[[% normaliz]:[% normaliz]],1)*(DATOS_[Conc.Sal.25])))))))),
0)</f>
        <v>0</v>
      </c>
      <c r="AI98" s="119">
        <f t="array" ref="AI98">IFERROR(
(MEDIAN((IF(DATOS_[[Sexo]:[Sexo]]=$B98,IF(DATOS_[[AGRUP. CLAS. PROF.]:[AGRUP. CLAS. PROF.]]=$B96,IF(DATOS_[[Check Periodo Ref.]:[Check Periodo Ref.]]="Dentro",IF(DATOS_[[Check Equiparado]:[Check Equiparado]]="Sí",IF(DATOS!BD$5="Sí",(1/DATOS_[[% anualiz]:[% anualiz]]),1)*IF(DATOS!BD$4="Sí",1/DATOS_[[% normaliz]:[% normaliz]],1)*(DATOS_[Conc.Sal.26])))))))),
0)</f>
        <v>0</v>
      </c>
      <c r="AJ98" s="119">
        <f t="array" ref="AJ98">IFERROR(
(MEDIAN((IF(DATOS_[[Sexo]:[Sexo]]=$B98,IF(DATOS_[[AGRUP. CLAS. PROF.]:[AGRUP. CLAS. PROF.]]=$B96,IF(DATOS_[[Check Periodo Ref.]:[Check Periodo Ref.]]="Dentro",IF(DATOS_[[Check Equiparado]:[Check Equiparado]]="Sí",IF(DATOS!BE$5="Sí",(1/DATOS_[[% anualiz]:[% anualiz]]),1)*IF(DATOS!BE$4="Sí",1/DATOS_[[% normaliz]:[% normaliz]],1)*(DATOS_[Conc.Sal.27])))))))),
0)</f>
        <v>0</v>
      </c>
      <c r="AK98" s="119">
        <f t="array" ref="AK98">IFERROR(
(MEDIAN((IF(DATOS_[[Sexo]:[Sexo]]=$B98,IF(DATOS_[[AGRUP. CLAS. PROF.]:[AGRUP. CLAS. PROF.]]=$B96,IF(DATOS_[[Check Periodo Ref.]:[Check Periodo Ref.]]="Dentro",IF(DATOS_[[Check Equiparado]:[Check Equiparado]]="Sí",IF(DATOS!BF$5="Sí",(1/DATOS_[[% anualiz]:[% anualiz]]),1)*IF(DATOS!BF$4="Sí",1/DATOS_[[% normaliz]:[% normaliz]],1)*(DATOS_[Conc.Sal.28])))))))),
0)</f>
        <v>0</v>
      </c>
      <c r="AL98" s="119">
        <f t="array" ref="AL98">IFERROR(
(MEDIAN((IF(DATOS_[[Sexo]:[Sexo]]=$B98,IF(DATOS_[[AGRUP. CLAS. PROF.]:[AGRUP. CLAS. PROF.]]=$B96,IF(DATOS_[[Check Periodo Ref.]:[Check Periodo Ref.]]="Dentro",IF(DATOS_[[Check Equiparado]:[Check Equiparado]]="Sí",IF(DATOS!BG$5="Sí",(1/DATOS_[[% anualiz]:[% anualiz]]),1)*IF(DATOS!BG$4="Sí",1/DATOS_[[% normaliz]:[% normaliz]],1)*(DATOS_[Conc.Sal.29])))))))),
0)</f>
        <v>0</v>
      </c>
      <c r="AM98" s="119">
        <f t="array" ref="AM98">IFERROR(
(MEDIAN((IF(DATOS_[[Sexo]:[Sexo]]=$B98,IF(DATOS_[[AGRUP. CLAS. PROF.]:[AGRUP. CLAS. PROF.]]=$B96,IF(DATOS_[[Check Periodo Ref.]:[Check Periodo Ref.]]="Dentro",IF(DATOS_[[Check Equiparado]:[Check Equiparado]]="Sí",IF(DATOS!BH$5="Sí",(1/DATOS_[[% anualiz]:[% anualiz]]),1)*IF(DATOS!BH$4="Sí",1/DATOS_[[% normaliz]:[% normaliz]],1)*(DATOS_[Conc.Sal.30])))))))),
0)</f>
        <v>0</v>
      </c>
      <c r="AN98" s="120">
        <f t="array" ref="AN98">IFERROR(
MEDIAN(IF(DATOS_[Sexo]=$B98,IF(DATOS_[[AGRUP. CLAS. PROF.]:[AGRUP. CLAS. PROF.]]=$B96,IF(DATOS_[Check Equiparado]="Sí",IF(DATOS_[Check Periodo Ref.]="Dentro",DATOS_[Tot COMPL.SAL Eq],FALSE))))),
0)</f>
        <v>0</v>
      </c>
      <c r="AO98" s="121">
        <f t="array" ref="AO98">IFERROR(
MEDIAN(IF(DATOS_[Sexo]=$B98,IF(DATOS_[[AGRUP. CLAS. PROF.]:[AGRUP. CLAS. PROF.]]=$B96,IF(DATOS_[Check Equiparado]="Sí",IF(DATOS_[Check Periodo Ref.]="Dentro",DATOS_[TOTAL SALARIO Eq],FALSE))))),
0)</f>
        <v>0</v>
      </c>
      <c r="AP98" s="122">
        <f t="array" ref="AP98">IFERROR(
(MEDIAN((IF(DATOS_[[Sexo]:[Sexo]]=$B98,IF(DATOS_[[AGRUP. CLAS. PROF.]:[AGRUP. CLAS. PROF.]]=$B96,IF(DATOS_[[Check Periodo Ref.]:[Check Periodo Ref.]]="Dentro",IF(DATOS_[[Check Equiparado]:[Check Equiparado]]="Sí",IF(DATOS!BI$5="Sí",(1/DATOS_[[% anualiz]:[% anualiz]]),1)*IF(DATOS!BI$4="Sí",1/DATOS_[[% normaliz]:[% normaliz]],1)*(DATOS_[C.Extra.01])))))))),
0)</f>
        <v>0</v>
      </c>
      <c r="AQ98" s="122">
        <f t="array" ref="AQ98">IFERROR(
(MEDIAN((IF(DATOS_[[Sexo]:[Sexo]]=$B98,IF(DATOS_[[AGRUP. CLAS. PROF.]:[AGRUP. CLAS. PROF.]]=$B96,IF(DATOS_[[Check Periodo Ref.]:[Check Periodo Ref.]]="Dentro",IF(DATOS_[[Check Equiparado]:[Check Equiparado]]="Sí",IF(DATOS!BJ$5="Sí",(1/DATOS_[[% anualiz]:[% anualiz]]),1)*IF(DATOS!BJ$4="Sí",1/DATOS_[[% normaliz]:[% normaliz]],1)*(DATOS_[C.Extra.02])))))))),
0)</f>
        <v>0</v>
      </c>
      <c r="AR98" s="122">
        <f t="array" ref="AR98">IFERROR(
(MEDIAN((IF(DATOS_[[Sexo]:[Sexo]]=$B98,IF(DATOS_[[AGRUP. CLAS. PROF.]:[AGRUP. CLAS. PROF.]]=$B96,IF(DATOS_[[Check Periodo Ref.]:[Check Periodo Ref.]]="Dentro",IF(DATOS_[[Check Equiparado]:[Check Equiparado]]="Sí",IF(DATOS!BK$5="Sí",(1/DATOS_[[% anualiz]:[% anualiz]]),1)*IF(DATOS!BK$4="Sí",1/DATOS_[[% normaliz]:[% normaliz]],1)*(DATOS_[C.Extra.03])))))))),
0)</f>
        <v>0</v>
      </c>
      <c r="AS98" s="122">
        <f t="array" ref="AS98">IFERROR(
(MEDIAN((IF(DATOS_[[Sexo]:[Sexo]]=$B98,IF(DATOS_[[AGRUP. CLAS. PROF.]:[AGRUP. CLAS. PROF.]]=$B96,IF(DATOS_[[Check Periodo Ref.]:[Check Periodo Ref.]]="Dentro",IF(DATOS_[[Check Equiparado]:[Check Equiparado]]="Sí",IF(DATOS!BL$5="Sí",(1/DATOS_[[% anualiz]:[% anualiz]]),1)*IF(DATOS!BL$4="Sí",1/DATOS_[[% normaliz]:[% normaliz]],1)*(DATOS_[C.Extra.04])))))))),
0)</f>
        <v>0</v>
      </c>
      <c r="AT98" s="122">
        <f t="array" ref="AT98">IFERROR(
(MEDIAN((IF(DATOS_[[Sexo]:[Sexo]]=$B98,IF(DATOS_[[AGRUP. CLAS. PROF.]:[AGRUP. CLAS. PROF.]]=$B96,IF(DATOS_[[Check Periodo Ref.]:[Check Periodo Ref.]]="Dentro",IF(DATOS_[[Check Equiparado]:[Check Equiparado]]="Sí",IF(DATOS!BM$5="Sí",(1/DATOS_[[% anualiz]:[% anualiz]]),1)*IF(DATOS!BM$4="Sí",1/DATOS_[[% normaliz]:[% normaliz]],1)*(DATOS_[C.Extra.05])))))))),
0)</f>
        <v>0</v>
      </c>
      <c r="AU98" s="123">
        <f t="array" ref="AU98">IFERROR(
MEDIAN(IF(DATOS_[Sexo]=$B98,IF(DATOS_[[AGRUP. CLAS. PROF.]:[AGRUP. CLAS. PROF.]]=$B96,IF(DATOS_[Check Equiparado]="Sí",IF(DATOS_[Check Periodo Ref.]="Dentro",DATOS_[Tot Extrasalarial Eq],FALSE))))),
0)</f>
        <v>0</v>
      </c>
      <c r="AV98" s="124">
        <f t="array" ref="AV98">IFERROR(
MEDIAN(IF(DATOS_[Sexo]=$B98,IF(DATOS_[[AGRUP. CLAS. PROF.]:[AGRUP. CLAS. PROF.]]=$B96,IF(DATOS_[Check Equiparado]="Sí",IF(DATOS_[Check Periodo Ref.]="Dentro",DATOS_[TOTAL Retrib Eq],FALSE))))),
0)</f>
        <v>0</v>
      </c>
    </row>
    <row r="99" spans="1:48" ht="17.25" thickBot="1" x14ac:dyDescent="0.35">
      <c r="A99" s="48" t="str">
        <f t="shared" ref="A99" si="115">+A100</f>
        <v>[ocultar]</v>
      </c>
      <c r="B99" s="98" t="s">
        <v>245</v>
      </c>
      <c r="C99" s="117"/>
      <c r="D99" s="47"/>
      <c r="E99" s="47"/>
      <c r="F99" s="47"/>
      <c r="G99" s="47"/>
      <c r="H99" s="47"/>
      <c r="I99" s="127" t="str">
        <f t="shared" ref="I99:AV99" si="116">IFERROR((I100-I101)/I100,"")</f>
        <v/>
      </c>
      <c r="J99" s="131" t="str">
        <f t="shared" si="116"/>
        <v/>
      </c>
      <c r="K99" s="131" t="str">
        <f t="shared" si="116"/>
        <v/>
      </c>
      <c r="L99" s="131" t="str">
        <f t="shared" si="116"/>
        <v/>
      </c>
      <c r="M99" s="131" t="str">
        <f t="shared" si="116"/>
        <v/>
      </c>
      <c r="N99" s="131" t="str">
        <f t="shared" si="116"/>
        <v/>
      </c>
      <c r="O99" s="131" t="str">
        <f t="shared" si="116"/>
        <v/>
      </c>
      <c r="P99" s="131" t="str">
        <f t="shared" si="116"/>
        <v/>
      </c>
      <c r="Q99" s="131" t="str">
        <f t="shared" si="116"/>
        <v/>
      </c>
      <c r="R99" s="131" t="str">
        <f t="shared" si="116"/>
        <v/>
      </c>
      <c r="S99" s="131" t="str">
        <f t="shared" si="116"/>
        <v/>
      </c>
      <c r="T99" s="131" t="str">
        <f t="shared" si="116"/>
        <v/>
      </c>
      <c r="U99" s="131" t="str">
        <f t="shared" si="116"/>
        <v/>
      </c>
      <c r="V99" s="131" t="str">
        <f t="shared" si="116"/>
        <v/>
      </c>
      <c r="W99" s="131" t="str">
        <f t="shared" si="116"/>
        <v/>
      </c>
      <c r="X99" s="131" t="str">
        <f t="shared" si="116"/>
        <v/>
      </c>
      <c r="Y99" s="131" t="str">
        <f t="shared" si="116"/>
        <v/>
      </c>
      <c r="Z99" s="130" t="str">
        <f t="shared" si="116"/>
        <v/>
      </c>
      <c r="AA99" s="130" t="str">
        <f t="shared" si="116"/>
        <v/>
      </c>
      <c r="AB99" s="130" t="str">
        <f t="shared" si="116"/>
        <v/>
      </c>
      <c r="AC99" s="130" t="str">
        <f t="shared" si="116"/>
        <v/>
      </c>
      <c r="AD99" s="130" t="str">
        <f t="shared" si="116"/>
        <v/>
      </c>
      <c r="AE99" s="130" t="str">
        <f t="shared" si="116"/>
        <v/>
      </c>
      <c r="AF99" s="130" t="str">
        <f t="shared" si="116"/>
        <v/>
      </c>
      <c r="AG99" s="130" t="str">
        <f t="shared" si="116"/>
        <v/>
      </c>
      <c r="AH99" s="130" t="str">
        <f t="shared" si="116"/>
        <v/>
      </c>
      <c r="AI99" s="130" t="str">
        <f t="shared" si="116"/>
        <v/>
      </c>
      <c r="AJ99" s="130" t="str">
        <f t="shared" si="116"/>
        <v/>
      </c>
      <c r="AK99" s="130" t="str">
        <f t="shared" si="116"/>
        <v/>
      </c>
      <c r="AL99" s="130" t="str">
        <f t="shared" si="116"/>
        <v/>
      </c>
      <c r="AM99" s="130" t="str">
        <f t="shared" si="116"/>
        <v/>
      </c>
      <c r="AN99" s="132" t="str">
        <f t="shared" si="116"/>
        <v/>
      </c>
      <c r="AO99" s="136" t="str">
        <f t="shared" si="116"/>
        <v/>
      </c>
      <c r="AP99" s="133" t="str">
        <f t="shared" si="116"/>
        <v/>
      </c>
      <c r="AQ99" s="133" t="str">
        <f t="shared" si="116"/>
        <v/>
      </c>
      <c r="AR99" s="133" t="str">
        <f t="shared" si="116"/>
        <v/>
      </c>
      <c r="AS99" s="133" t="str">
        <f t="shared" si="116"/>
        <v/>
      </c>
      <c r="AT99" s="133" t="str">
        <f t="shared" si="116"/>
        <v/>
      </c>
      <c r="AU99" s="134" t="str">
        <f t="shared" si="116"/>
        <v/>
      </c>
      <c r="AV99" s="135" t="str">
        <f t="shared" si="116"/>
        <v/>
      </c>
    </row>
    <row r="100" spans="1:48" x14ac:dyDescent="0.3">
      <c r="A100" s="48" t="str">
        <f t="shared" ref="A100" si="117">+IF(C100+C101=0,"[ocultar]","")</f>
        <v>[ocultar]</v>
      </c>
      <c r="B100" s="94" t="s">
        <v>162</v>
      </c>
      <c r="C100" s="40">
        <f t="array" ref="C100">SUM(IF($B100=DATOS_[Sexo],
IF($B99=DATOS_[AGRUP. CLAS. PROF.],
IF("Dentro"=DATOS_[Check Periodo Ref.],
1/(COUNTIFS(DATOS_[Sexo],$B100,DATOS_[AGRUP. CLAS. PROF.],$B99,DATOS_[Check Periodo Ref.],"Dentro",DATOS_[id],DATOS_[id]))))))</f>
        <v>0</v>
      </c>
      <c r="D100" s="41">
        <f>COUNTIFS(DATOS_[AGRUP. CLAS. PROF.],$B99,DATOS_[Sexo],$B100,DATOS_[Check Periodo Ref.],"Dentro")</f>
        <v>0</v>
      </c>
      <c r="E100" s="41">
        <f>COUNTIFS(DATOS_[AGRUP. CLAS. PROF.],$B99,DATOS_[Sexo],$B100,DATOS_[Check Periodo Ref.],"Dentro",DATOS_[Check Nº SC Norm],"Sí")</f>
        <v>0</v>
      </c>
      <c r="F100" s="41">
        <f>COUNTIFS(DATOS_[AGRUP. CLAS. PROF.],$B99,DATOS_[Sexo],$B100,DATOS_[Check Periodo Ref.],"Dentro",DATOS_[Check Nº SC Anualiz],"Sí")</f>
        <v>0</v>
      </c>
      <c r="G100" s="41">
        <f>COUNTIFS(DATOS_[AGRUP. CLAS. PROF.],$B99,DATOS_[Sexo],$B100,DATOS_[Check Periodo Ref.],"Dentro",DATOS_[Check Nº SC Norm y Anualiz],"Sí")</f>
        <v>0</v>
      </c>
      <c r="H100" s="41">
        <f>COUNTIFS(DATOS_[AGRUP. CLAS. PROF.],$B99,DATOS_[Sexo],$B100,DATOS_[Check Periodo Ref.],"Dentro",DATOS_[Check Equiparación],"Sí")</f>
        <v>0</v>
      </c>
      <c r="I100" s="118">
        <f t="array" ref="I100">IFERROR(
MEDIAN(IF(DATOS_[Sexo]=$B100,IF(DATOS_[[AGRUP. CLAS. PROF.]:[AGRUP. CLAS. PROF.]]=$B99,IF(DATOS_[Check Equiparado]="Sí",IF(DATOS_[Check Periodo Ref.]="Dentro",DATOS_[SALARIO BASE Eq],FALSE))))),
0)</f>
        <v>0</v>
      </c>
      <c r="J100" s="119">
        <f t="array" ref="J100">IFERROR(
(MEDIAN((IF(DATOS_[[Sexo]:[Sexo]]=$B100,IF(DATOS_[[AGRUP. CLAS. PROF.]:[AGRUP. CLAS. PROF.]]=$B99,IF(DATOS_[[Check Periodo Ref.]:[Check Periodo Ref.]]="Dentro",IF(DATOS_[[Check Equiparado]:[Check Equiparado]]="Sí",IF(DATOS!AE$5="Sí",(1/DATOS_[[% anualiz]:[% anualiz]]),1)*IF(DATOS!AE$4="Sí",1/DATOS_[[% normaliz]:[% normaliz]],1)*(DATOS_[Conc.Sal.01])))))))),
0)</f>
        <v>0</v>
      </c>
      <c r="K100" s="119">
        <f t="array" ref="K100">IFERROR(
(MEDIAN((IF(DATOS_[[Sexo]:[Sexo]]=$B100,IF(DATOS_[[AGRUP. CLAS. PROF.]:[AGRUP. CLAS. PROF.]]=$B99,IF(DATOS_[[Check Periodo Ref.]:[Check Periodo Ref.]]="Dentro",IF(DATOS_[[Check Equiparado]:[Check Equiparado]]="Sí",IF(DATOS!AF$5="Sí",(1/DATOS_[[% anualiz]:[% anualiz]]),1)*IF(DATOS!AF$4="Sí",1/DATOS_[[% normaliz]:[% normaliz]],1)*(DATOS_[Conc.Sal.02])))))))),
0)</f>
        <v>0</v>
      </c>
      <c r="L100" s="119">
        <f t="array" ref="L100">IFERROR(
(MEDIAN((IF(DATOS_[[Sexo]:[Sexo]]=$B100,IF(DATOS_[[AGRUP. CLAS. PROF.]:[AGRUP. CLAS. PROF.]]=$B99,IF(DATOS_[[Check Periodo Ref.]:[Check Periodo Ref.]]="Dentro",IF(DATOS_[[Check Equiparado]:[Check Equiparado]]="Sí",IF(DATOS!AG$5="Sí",(1/DATOS_[[% anualiz]:[% anualiz]]),1)*IF(DATOS!AG$4="Sí",1/DATOS_[[% normaliz]:[% normaliz]],1)*(DATOS_[Conc.Sal.03])))))))),
0)</f>
        <v>0</v>
      </c>
      <c r="M100" s="119">
        <f t="array" ref="M100">IFERROR(
(MEDIAN((IF(DATOS_[[Sexo]:[Sexo]]=$B100,IF(DATOS_[[AGRUP. CLAS. PROF.]:[AGRUP. CLAS. PROF.]]=$B99,IF(DATOS_[[Check Periodo Ref.]:[Check Periodo Ref.]]="Dentro",IF(DATOS_[[Check Equiparado]:[Check Equiparado]]="Sí",IF(DATOS!AH$5="Sí",(1/DATOS_[[% anualiz]:[% anualiz]]),1)*IF(DATOS!AH$4="Sí",1/DATOS_[[% normaliz]:[% normaliz]],1)*(DATOS_[Conc.Sal.04])))))))),
0)</f>
        <v>0</v>
      </c>
      <c r="N100" s="119">
        <f t="array" ref="N100">IFERROR(
(MEDIAN((IF(DATOS_[[Sexo]:[Sexo]]=$B100,IF(DATOS_[[AGRUP. CLAS. PROF.]:[AGRUP. CLAS. PROF.]]=$B99,IF(DATOS_[[Check Periodo Ref.]:[Check Periodo Ref.]]="Dentro",IF(DATOS_[[Check Equiparado]:[Check Equiparado]]="Sí",IF(DATOS!AI$5="Sí",(1/DATOS_[[% anualiz]:[% anualiz]]),1)*IF(DATOS!AI$4="Sí",1/DATOS_[[% normaliz]:[% normaliz]],1)*(DATOS_[Conc.Sal.05])))))))),
0)</f>
        <v>0</v>
      </c>
      <c r="O100" s="119">
        <f t="array" ref="O100">IFERROR(
(MEDIAN((IF(DATOS_[[Sexo]:[Sexo]]=$B100,IF(DATOS_[[AGRUP. CLAS. PROF.]:[AGRUP. CLAS. PROF.]]=$B99,IF(DATOS_[[Check Periodo Ref.]:[Check Periodo Ref.]]="Dentro",IF(DATOS_[[Check Equiparado]:[Check Equiparado]]="Sí",IF(DATOS!AJ$5="Sí",(1/DATOS_[[% anualiz]:[% anualiz]]),1)*IF(DATOS!AJ$4="Sí",1/DATOS_[[% normaliz]:[% normaliz]],1)*(DATOS_[Conc.Sal.06])))))))),
0)</f>
        <v>0</v>
      </c>
      <c r="P100" s="119">
        <f t="array" ref="P100">IFERROR(
(MEDIAN((IF(DATOS_[[Sexo]:[Sexo]]=$B100,IF(DATOS_[[AGRUP. CLAS. PROF.]:[AGRUP. CLAS. PROF.]]=$B99,IF(DATOS_[[Check Periodo Ref.]:[Check Periodo Ref.]]="Dentro",IF(DATOS_[[Check Equiparado]:[Check Equiparado]]="Sí",IF(DATOS!AK$5="Sí",(1/DATOS_[[% anualiz]:[% anualiz]]),1)*IF(DATOS!AK$4="Sí",1/DATOS_[[% normaliz]:[% normaliz]],1)*(DATOS_[Conc.Sal.07])))))))),
0)</f>
        <v>0</v>
      </c>
      <c r="Q100" s="119">
        <f t="array" ref="Q100">IFERROR(
(MEDIAN((IF(DATOS_[[Sexo]:[Sexo]]=$B100,IF(DATOS_[[AGRUP. CLAS. PROF.]:[AGRUP. CLAS. PROF.]]=$B99,IF(DATOS_[[Check Periodo Ref.]:[Check Periodo Ref.]]="Dentro",IF(DATOS_[[Check Equiparado]:[Check Equiparado]]="Sí",IF(DATOS!AL$5="Sí",(1/DATOS_[[% anualiz]:[% anualiz]]),1)*IF(DATOS!AL$4="Sí",1/DATOS_[[% normaliz]:[% normaliz]],1)*(DATOS_[Conc.Sal.08])))))))),
0)</f>
        <v>0</v>
      </c>
      <c r="R100" s="119">
        <f t="array" ref="R100">IFERROR(
(MEDIAN((IF(DATOS_[[Sexo]:[Sexo]]=$B100,IF(DATOS_[[AGRUP. CLAS. PROF.]:[AGRUP. CLAS. PROF.]]=$B99,IF(DATOS_[[Check Periodo Ref.]:[Check Periodo Ref.]]="Dentro",IF(DATOS_[[Check Equiparado]:[Check Equiparado]]="Sí",IF(DATOS!AM$5="Sí",(1/DATOS_[[% anualiz]:[% anualiz]]),1)*IF(DATOS!AM$4="Sí",1/DATOS_[[% normaliz]:[% normaliz]],1)*(DATOS_[Conc.Sal.09])))))))),
0)</f>
        <v>0</v>
      </c>
      <c r="S100" s="119">
        <f t="array" ref="S100">IFERROR(
(MEDIAN((IF(DATOS_[[Sexo]:[Sexo]]=$B100,IF(DATOS_[[AGRUP. CLAS. PROF.]:[AGRUP. CLAS. PROF.]]=$B99,IF(DATOS_[[Check Periodo Ref.]:[Check Periodo Ref.]]="Dentro",IF(DATOS_[[Check Equiparado]:[Check Equiparado]]="Sí",IF(DATOS!AN$5="Sí",(1/DATOS_[[% anualiz]:[% anualiz]]),1)*IF(DATOS!AN$4="Sí",1/DATOS_[[% normaliz]:[% normaliz]],1)*(DATOS_[Conc.Sal.10])))))))),
0)</f>
        <v>0</v>
      </c>
      <c r="T100" s="119">
        <f t="array" ref="T100">IFERROR(
(MEDIAN((IF(DATOS_[[Sexo]:[Sexo]]=$B100,IF(DATOS_[[AGRUP. CLAS. PROF.]:[AGRUP. CLAS. PROF.]]=$B99,IF(DATOS_[[Check Periodo Ref.]:[Check Periodo Ref.]]="Dentro",IF(DATOS_[[Check Equiparado]:[Check Equiparado]]="Sí",IF(DATOS!AO$5="Sí",(1/DATOS_[[% anualiz]:[% anualiz]]),1)*IF(DATOS!AO$4="Sí",1/DATOS_[[% normaliz]:[% normaliz]],1)*(DATOS_[Conc.Sal.11])))))))),
0)</f>
        <v>0</v>
      </c>
      <c r="U100" s="119">
        <f t="array" ref="U100">IFERROR(
(MEDIAN((IF(DATOS_[[Sexo]:[Sexo]]=$B100,IF(DATOS_[[AGRUP. CLAS. PROF.]:[AGRUP. CLAS. PROF.]]=$B99,IF(DATOS_[[Check Periodo Ref.]:[Check Periodo Ref.]]="Dentro",IF(DATOS_[[Check Equiparado]:[Check Equiparado]]="Sí",IF(DATOS!AP$5="Sí",(1/DATOS_[[% anualiz]:[% anualiz]]),1)*IF(DATOS!AP$4="Sí",1/DATOS_[[% normaliz]:[% normaliz]],1)*(DATOS_[Conc.Sal.12])))))))),
0)</f>
        <v>0</v>
      </c>
      <c r="V100" s="119">
        <f t="array" ref="V100">IFERROR(
(MEDIAN((IF(DATOS_[[Sexo]:[Sexo]]=$B100,IF(DATOS_[[AGRUP. CLAS. PROF.]:[AGRUP. CLAS. PROF.]]=$B99,IF(DATOS_[[Check Periodo Ref.]:[Check Periodo Ref.]]="Dentro",IF(DATOS_[[Check Equiparado]:[Check Equiparado]]="Sí",IF(DATOS!AQ$5="Sí",(1/DATOS_[[% anualiz]:[% anualiz]]),1)*IF(DATOS!AQ$4="Sí",1/DATOS_[[% normaliz]:[% normaliz]],1)*(DATOS_[Conc.Sal.13])))))))),
0)</f>
        <v>0</v>
      </c>
      <c r="W100" s="119">
        <f t="array" ref="W100">IFERROR(
(MEDIAN((IF(DATOS_[[Sexo]:[Sexo]]=$B100,IF(DATOS_[[AGRUP. CLAS. PROF.]:[AGRUP. CLAS. PROF.]]=$B99,IF(DATOS_[[Check Periodo Ref.]:[Check Periodo Ref.]]="Dentro",IF(DATOS_[[Check Equiparado]:[Check Equiparado]]="Sí",IF(DATOS!AR$5="Sí",(1/DATOS_[[% anualiz]:[% anualiz]]),1)*IF(DATOS!AR$4="Sí",1/DATOS_[[% normaliz]:[% normaliz]],1)*(DATOS_[Conc.Sal.14])))))))),
0)</f>
        <v>0</v>
      </c>
      <c r="X100" s="119">
        <f t="array" ref="X100">IFERROR(
(MEDIAN((IF(DATOS_[[Sexo]:[Sexo]]=$B100,IF(DATOS_[[AGRUP. CLAS. PROF.]:[AGRUP. CLAS. PROF.]]=$B99,IF(DATOS_[[Check Periodo Ref.]:[Check Periodo Ref.]]="Dentro",IF(DATOS_[[Check Equiparado]:[Check Equiparado]]="Sí",IF(DATOS!AS$5="Sí",(1/DATOS_[[% anualiz]:[% anualiz]]),1)*IF(DATOS!AS$4="Sí",1/DATOS_[[% normaliz]:[% normaliz]],1)*(DATOS_[Conc.Sal.15])))))))),
0)</f>
        <v>0</v>
      </c>
      <c r="Y100" s="119">
        <f t="array" ref="Y100">IFERROR(
(MEDIAN((IF(DATOS_[[Sexo]:[Sexo]]=$B100,IF(DATOS_[[AGRUP. CLAS. PROF.]:[AGRUP. CLAS. PROF.]]=$B99,IF(DATOS_[[Check Periodo Ref.]:[Check Periodo Ref.]]="Dentro",IF(DATOS_[[Check Equiparado]:[Check Equiparado]]="Sí",IF(DATOS!AT$5="Sí",(1/DATOS_[[% anualiz]:[% anualiz]]),1)*IF(DATOS!AT$4="Sí",1/DATOS_[[% normaliz]:[% normaliz]],1)*(DATOS_[Conc.Sal.16])))))))),
0)</f>
        <v>0</v>
      </c>
      <c r="Z100" s="119">
        <f t="array" ref="Z100">IFERROR(
(MEDIAN((IF(DATOS_[[Sexo]:[Sexo]]=$B100,IF(DATOS_[[AGRUP. CLAS. PROF.]:[AGRUP. CLAS. PROF.]]=$B99,IF(DATOS_[[Check Periodo Ref.]:[Check Periodo Ref.]]="Dentro",IF(DATOS_[[Check Equiparado]:[Check Equiparado]]="Sí",IF(DATOS!AU$5="Sí",(1/DATOS_[[% anualiz]:[% anualiz]]),1)*IF(DATOS!AU$4="Sí",1/DATOS_[[% normaliz]:[% normaliz]],1)*(DATOS_[Conc.Sal.17])))))))),
0)</f>
        <v>0</v>
      </c>
      <c r="AA100" s="119">
        <f t="array" ref="AA100">IFERROR(
(MEDIAN((IF(DATOS_[[Sexo]:[Sexo]]=$B100,IF(DATOS_[[AGRUP. CLAS. PROF.]:[AGRUP. CLAS. PROF.]]=$B99,IF(DATOS_[[Check Periodo Ref.]:[Check Periodo Ref.]]="Dentro",IF(DATOS_[[Check Equiparado]:[Check Equiparado]]="Sí",IF(DATOS!AV$5="Sí",(1/DATOS_[[% anualiz]:[% anualiz]]),1)*IF(DATOS!AV$4="Sí",1/DATOS_[[% normaliz]:[% normaliz]],1)*(DATOS_[Conc.Sal.18])))))))),
0)</f>
        <v>0</v>
      </c>
      <c r="AB100" s="119">
        <f t="array" ref="AB100">IFERROR(
(MEDIAN((IF(DATOS_[[Sexo]:[Sexo]]=$B100,IF(DATOS_[[AGRUP. CLAS. PROF.]:[AGRUP. CLAS. PROF.]]=$B99,IF(DATOS_[[Check Periodo Ref.]:[Check Periodo Ref.]]="Dentro",IF(DATOS_[[Check Equiparado]:[Check Equiparado]]="Sí",IF(DATOS!AW$5="Sí",(1/DATOS_[[% anualiz]:[% anualiz]]),1)*IF(DATOS!AW$4="Sí",1/DATOS_[[% normaliz]:[% normaliz]],1)*(DATOS_[Conc.Sal.19])))))))),
0)</f>
        <v>0</v>
      </c>
      <c r="AC100" s="119">
        <f t="array" ref="AC100">IFERROR(
(MEDIAN((IF(DATOS_[[Sexo]:[Sexo]]=$B100,IF(DATOS_[[AGRUP. CLAS. PROF.]:[AGRUP. CLAS. PROF.]]=$B99,IF(DATOS_[[Check Periodo Ref.]:[Check Periodo Ref.]]="Dentro",IF(DATOS_[[Check Equiparado]:[Check Equiparado]]="Sí",IF(DATOS!AX$5="Sí",(1/DATOS_[[% anualiz]:[% anualiz]]),1)*IF(DATOS!AX$4="Sí",1/DATOS_[[% normaliz]:[% normaliz]],1)*(DATOS_[Conc.Sal.20])))))))),
0)</f>
        <v>0</v>
      </c>
      <c r="AD100" s="119">
        <f t="array" ref="AD100">IFERROR(
(MEDIAN((IF(DATOS_[[Sexo]:[Sexo]]=$B100,IF(DATOS_[[AGRUP. CLAS. PROF.]:[AGRUP. CLAS. PROF.]]=$B99,IF(DATOS_[[Check Periodo Ref.]:[Check Periodo Ref.]]="Dentro",IF(DATOS_[[Check Equiparado]:[Check Equiparado]]="Sí",IF(DATOS!AY$5="Sí",(1/DATOS_[[% anualiz]:[% anualiz]]),1)*IF(DATOS!AY$4="Sí",1/DATOS_[[% normaliz]:[% normaliz]],1)*(DATOS_[Conc.Sal.21])))))))),
0)</f>
        <v>0</v>
      </c>
      <c r="AE100" s="119">
        <f t="array" ref="AE100">IFERROR(
(MEDIAN((IF(DATOS_[[Sexo]:[Sexo]]=$B100,IF(DATOS_[[AGRUP. CLAS. PROF.]:[AGRUP. CLAS. PROF.]]=$B99,IF(DATOS_[[Check Periodo Ref.]:[Check Periodo Ref.]]="Dentro",IF(DATOS_[[Check Equiparado]:[Check Equiparado]]="Sí",IF(DATOS!AZ$5="Sí",(1/DATOS_[[% anualiz]:[% anualiz]]),1)*IF(DATOS!AZ$4="Sí",1/DATOS_[[% normaliz]:[% normaliz]],1)*(DATOS_[Conc.Sal.22])))))))),
0)</f>
        <v>0</v>
      </c>
      <c r="AF100" s="119">
        <f t="array" ref="AF100">IFERROR(
(MEDIAN((IF(DATOS_[[Sexo]:[Sexo]]=$B100,IF(DATOS_[[AGRUP. CLAS. PROF.]:[AGRUP. CLAS. PROF.]]=$B99,IF(DATOS_[[Check Periodo Ref.]:[Check Periodo Ref.]]="Dentro",IF(DATOS_[[Check Equiparado]:[Check Equiparado]]="Sí",IF(DATOS!BA$5="Sí",(1/DATOS_[[% anualiz]:[% anualiz]]),1)*IF(DATOS!BA$4="Sí",1/DATOS_[[% normaliz]:[% normaliz]],1)*(DATOS_[Conc.Sal.23])))))))),
0)</f>
        <v>0</v>
      </c>
      <c r="AG100" s="119">
        <f t="array" ref="AG100">IFERROR(
(MEDIAN((IF(DATOS_[[Sexo]:[Sexo]]=$B100,IF(DATOS_[[AGRUP. CLAS. PROF.]:[AGRUP. CLAS. PROF.]]=$B99,IF(DATOS_[[Check Periodo Ref.]:[Check Periodo Ref.]]="Dentro",IF(DATOS_[[Check Equiparado]:[Check Equiparado]]="Sí",IF(DATOS!BB$5="Sí",(1/DATOS_[[% anualiz]:[% anualiz]]),1)*IF(DATOS!BB$4="Sí",1/DATOS_[[% normaliz]:[% normaliz]],1)*(DATOS_[Conc.Sal.24])))))))),
0)</f>
        <v>0</v>
      </c>
      <c r="AH100" s="119">
        <f t="array" ref="AH100">IFERROR(
(MEDIAN((IF(DATOS_[[Sexo]:[Sexo]]=$B100,IF(DATOS_[[AGRUP. CLAS. PROF.]:[AGRUP. CLAS. PROF.]]=$B99,IF(DATOS_[[Check Periodo Ref.]:[Check Periodo Ref.]]="Dentro",IF(DATOS_[[Check Equiparado]:[Check Equiparado]]="Sí",IF(DATOS!BC$5="Sí",(1/DATOS_[[% anualiz]:[% anualiz]]),1)*IF(DATOS!BC$4="Sí",1/DATOS_[[% normaliz]:[% normaliz]],1)*(DATOS_[Conc.Sal.25])))))))),
0)</f>
        <v>0</v>
      </c>
      <c r="AI100" s="119">
        <f t="array" ref="AI100">IFERROR(
(MEDIAN((IF(DATOS_[[Sexo]:[Sexo]]=$B100,IF(DATOS_[[AGRUP. CLAS. PROF.]:[AGRUP. CLAS. PROF.]]=$B99,IF(DATOS_[[Check Periodo Ref.]:[Check Periodo Ref.]]="Dentro",IF(DATOS_[[Check Equiparado]:[Check Equiparado]]="Sí",IF(DATOS!BD$5="Sí",(1/DATOS_[[% anualiz]:[% anualiz]]),1)*IF(DATOS!BD$4="Sí",1/DATOS_[[% normaliz]:[% normaliz]],1)*(DATOS_[Conc.Sal.26])))))))),
0)</f>
        <v>0</v>
      </c>
      <c r="AJ100" s="119">
        <f t="array" ref="AJ100">IFERROR(
(MEDIAN((IF(DATOS_[[Sexo]:[Sexo]]=$B100,IF(DATOS_[[AGRUP. CLAS. PROF.]:[AGRUP. CLAS. PROF.]]=$B99,IF(DATOS_[[Check Periodo Ref.]:[Check Periodo Ref.]]="Dentro",IF(DATOS_[[Check Equiparado]:[Check Equiparado]]="Sí",IF(DATOS!BE$5="Sí",(1/DATOS_[[% anualiz]:[% anualiz]]),1)*IF(DATOS!BE$4="Sí",1/DATOS_[[% normaliz]:[% normaliz]],1)*(DATOS_[Conc.Sal.27])))))))),
0)</f>
        <v>0</v>
      </c>
      <c r="AK100" s="119">
        <f t="array" ref="AK100">IFERROR(
(MEDIAN((IF(DATOS_[[Sexo]:[Sexo]]=$B100,IF(DATOS_[[AGRUP. CLAS. PROF.]:[AGRUP. CLAS. PROF.]]=$B99,IF(DATOS_[[Check Periodo Ref.]:[Check Periodo Ref.]]="Dentro",IF(DATOS_[[Check Equiparado]:[Check Equiparado]]="Sí",IF(DATOS!BF$5="Sí",(1/DATOS_[[% anualiz]:[% anualiz]]),1)*IF(DATOS!BF$4="Sí",1/DATOS_[[% normaliz]:[% normaliz]],1)*(DATOS_[Conc.Sal.28])))))))),
0)</f>
        <v>0</v>
      </c>
      <c r="AL100" s="119">
        <f t="array" ref="AL100">IFERROR(
(MEDIAN((IF(DATOS_[[Sexo]:[Sexo]]=$B100,IF(DATOS_[[AGRUP. CLAS. PROF.]:[AGRUP. CLAS. PROF.]]=$B99,IF(DATOS_[[Check Periodo Ref.]:[Check Periodo Ref.]]="Dentro",IF(DATOS_[[Check Equiparado]:[Check Equiparado]]="Sí",IF(DATOS!BG$5="Sí",(1/DATOS_[[% anualiz]:[% anualiz]]),1)*IF(DATOS!BG$4="Sí",1/DATOS_[[% normaliz]:[% normaliz]],1)*(DATOS_[Conc.Sal.29])))))))),
0)</f>
        <v>0</v>
      </c>
      <c r="AM100" s="119">
        <f t="array" ref="AM100">IFERROR(
(MEDIAN((IF(DATOS_[[Sexo]:[Sexo]]=$B100,IF(DATOS_[[AGRUP. CLAS. PROF.]:[AGRUP. CLAS. PROF.]]=$B99,IF(DATOS_[[Check Periodo Ref.]:[Check Periodo Ref.]]="Dentro",IF(DATOS_[[Check Equiparado]:[Check Equiparado]]="Sí",IF(DATOS!BH$5="Sí",(1/DATOS_[[% anualiz]:[% anualiz]]),1)*IF(DATOS!BH$4="Sí",1/DATOS_[[% normaliz]:[% normaliz]],1)*(DATOS_[Conc.Sal.30])))))))),
0)</f>
        <v>0</v>
      </c>
      <c r="AN100" s="120">
        <f t="array" ref="AN100">IFERROR(
MEDIAN(IF(DATOS_[Sexo]=$B100,IF(DATOS_[[AGRUP. CLAS. PROF.]:[AGRUP. CLAS. PROF.]]=$B99,IF(DATOS_[Check Equiparado]="Sí",IF(DATOS_[Check Periodo Ref.]="Dentro",DATOS_[Tot COMPL.SAL Eq],FALSE))))),
0)</f>
        <v>0</v>
      </c>
      <c r="AO100" s="121">
        <f t="array" ref="AO100">IFERROR(
MEDIAN(IF(DATOS_[Sexo]=$B100,IF(DATOS_[[AGRUP. CLAS. PROF.]:[AGRUP. CLAS. PROF.]]=$B99,IF(DATOS_[Check Equiparado]="Sí",IF(DATOS_[Check Periodo Ref.]="Dentro",DATOS_[TOTAL SALARIO Eq],FALSE))))),
0)</f>
        <v>0</v>
      </c>
      <c r="AP100" s="122">
        <f t="array" ref="AP100">IFERROR(
(MEDIAN((IF(DATOS_[[Sexo]:[Sexo]]=$B100,IF(DATOS_[[AGRUP. CLAS. PROF.]:[AGRUP. CLAS. PROF.]]=$B99,IF(DATOS_[[Check Periodo Ref.]:[Check Periodo Ref.]]="Dentro",IF(DATOS_[[Check Equiparado]:[Check Equiparado]]="Sí",IF(DATOS!BI$5="Sí",(1/DATOS_[[% anualiz]:[% anualiz]]),1)*IF(DATOS!BI$4="Sí",1/DATOS_[[% normaliz]:[% normaliz]],1)*(DATOS_[C.Extra.01])))))))),
0)</f>
        <v>0</v>
      </c>
      <c r="AQ100" s="122">
        <f t="array" ref="AQ100">IFERROR(
(MEDIAN((IF(DATOS_[[Sexo]:[Sexo]]=$B100,IF(DATOS_[[AGRUP. CLAS. PROF.]:[AGRUP. CLAS. PROF.]]=$B99,IF(DATOS_[[Check Periodo Ref.]:[Check Periodo Ref.]]="Dentro",IF(DATOS_[[Check Equiparado]:[Check Equiparado]]="Sí",IF(DATOS!BJ$5="Sí",(1/DATOS_[[% anualiz]:[% anualiz]]),1)*IF(DATOS!BJ$4="Sí",1/DATOS_[[% normaliz]:[% normaliz]],1)*(DATOS_[C.Extra.02])))))))),
0)</f>
        <v>0</v>
      </c>
      <c r="AR100" s="122">
        <f t="array" ref="AR100">IFERROR(
(MEDIAN((IF(DATOS_[[Sexo]:[Sexo]]=$B100,IF(DATOS_[[AGRUP. CLAS. PROF.]:[AGRUP. CLAS. PROF.]]=$B99,IF(DATOS_[[Check Periodo Ref.]:[Check Periodo Ref.]]="Dentro",IF(DATOS_[[Check Equiparado]:[Check Equiparado]]="Sí",IF(DATOS!BK$5="Sí",(1/DATOS_[[% anualiz]:[% anualiz]]),1)*IF(DATOS!BK$4="Sí",1/DATOS_[[% normaliz]:[% normaliz]],1)*(DATOS_[C.Extra.03])))))))),
0)</f>
        <v>0</v>
      </c>
      <c r="AS100" s="122">
        <f t="array" ref="AS100">IFERROR(
(MEDIAN((IF(DATOS_[[Sexo]:[Sexo]]=$B100,IF(DATOS_[[AGRUP. CLAS. PROF.]:[AGRUP. CLAS. PROF.]]=$B99,IF(DATOS_[[Check Periodo Ref.]:[Check Periodo Ref.]]="Dentro",IF(DATOS_[[Check Equiparado]:[Check Equiparado]]="Sí",IF(DATOS!BL$5="Sí",(1/DATOS_[[% anualiz]:[% anualiz]]),1)*IF(DATOS!BL$4="Sí",1/DATOS_[[% normaliz]:[% normaliz]],1)*(DATOS_[C.Extra.04])))))))),
0)</f>
        <v>0</v>
      </c>
      <c r="AT100" s="122">
        <f t="array" ref="AT100">IFERROR(
(MEDIAN((IF(DATOS_[[Sexo]:[Sexo]]=$B100,IF(DATOS_[[AGRUP. CLAS. PROF.]:[AGRUP. CLAS. PROF.]]=$B99,IF(DATOS_[[Check Periodo Ref.]:[Check Periodo Ref.]]="Dentro",IF(DATOS_[[Check Equiparado]:[Check Equiparado]]="Sí",IF(DATOS!BM$5="Sí",(1/DATOS_[[% anualiz]:[% anualiz]]),1)*IF(DATOS!BM$4="Sí",1/DATOS_[[% normaliz]:[% normaliz]],1)*(DATOS_[C.Extra.05])))))))),
0)</f>
        <v>0</v>
      </c>
      <c r="AU100" s="123">
        <f t="array" ref="AU100">IFERROR(
MEDIAN(IF(DATOS_[Sexo]=$B100,IF(DATOS_[[AGRUP. CLAS. PROF.]:[AGRUP. CLAS. PROF.]]=$B99,IF(DATOS_[Check Equiparado]="Sí",IF(DATOS_[Check Periodo Ref.]="Dentro",DATOS_[Tot Extrasalarial Eq],FALSE))))),
0)</f>
        <v>0</v>
      </c>
      <c r="AV100" s="124">
        <f t="array" ref="AV100">IFERROR(
MEDIAN(IF(DATOS_[Sexo]=$B100,IF(DATOS_[[AGRUP. CLAS. PROF.]:[AGRUP. CLAS. PROF.]]=$B99,IF(DATOS_[Check Equiparado]="Sí",IF(DATOS_[Check Periodo Ref.]="Dentro",DATOS_[TOTAL Retrib Eq],FALSE))))),
0)</f>
        <v>0</v>
      </c>
    </row>
    <row r="101" spans="1:48" x14ac:dyDescent="0.3">
      <c r="A101" s="48" t="str">
        <f t="shared" ref="A101" si="118">+A100</f>
        <v>[ocultar]</v>
      </c>
      <c r="B101" s="94" t="s">
        <v>163</v>
      </c>
      <c r="C101" s="40">
        <f t="array" ref="C101">SUM(IF($B101=DATOS_[Sexo],
IF($B99=DATOS_[AGRUP. CLAS. PROF.],
IF("Dentro"=DATOS_[Check Periodo Ref.],
1/(COUNTIFS(DATOS_[Sexo],$B101,DATOS_[AGRUP. CLAS. PROF.],$B99,DATOS_[Check Periodo Ref.],"Dentro",DATOS_[id],DATOS_[id]))))))</f>
        <v>0</v>
      </c>
      <c r="D101" s="41">
        <f>COUNTIFS(DATOS_[AGRUP. CLAS. PROF.],$B99,DATOS_[Sexo],$B101,DATOS_[Check Periodo Ref.],"Dentro")</f>
        <v>0</v>
      </c>
      <c r="E101" s="41">
        <f>COUNTIFS(DATOS_[AGRUP. CLAS. PROF.],$B99,DATOS_[Sexo],$B101,DATOS_[Check Periodo Ref.],"Dentro",DATOS_[Check Nº SC Norm],"Sí")</f>
        <v>0</v>
      </c>
      <c r="F101" s="41">
        <f>COUNTIFS(DATOS_[AGRUP. CLAS. PROF.],$B99,DATOS_[Sexo],$B101,DATOS_[Check Periodo Ref.],"Dentro",DATOS_[Check Nº SC Anualiz],"Sí")</f>
        <v>0</v>
      </c>
      <c r="G101" s="41">
        <f>COUNTIFS(DATOS_[AGRUP. CLAS. PROF.],$B99,DATOS_[Sexo],$B101,DATOS_[Check Periodo Ref.],"Dentro",DATOS_[Check Nº SC Norm y Anualiz],"Sí")</f>
        <v>0</v>
      </c>
      <c r="H101" s="41">
        <f>COUNTIFS(DATOS_[AGRUP. CLAS. PROF.],$B99,DATOS_[Sexo],$B101,DATOS_[Check Periodo Ref.],"Dentro",DATOS_[Check Equiparación],"Sí")</f>
        <v>0</v>
      </c>
      <c r="I101" s="118" cm="1">
        <f t="array" ref="I101">IFERROR(
MEDIAN(IF(DATOS_[Sexo]=$B101,IF(DATOS_[[AGRUP. CLAS. PROF.]:[AGRUP. CLAS. PROF.]]=$B99,IF(DATOS_[Check Equiparado]="Sí",IF(DATOS_[Check Periodo Ref.]="Dentro",DATOS_[SALARIO BASE Eq],FALSE))))),
0)</f>
        <v>0</v>
      </c>
      <c r="J101" s="119">
        <f t="array" ref="J101">IFERROR(
(MEDIAN((IF(DATOS_[[Sexo]:[Sexo]]=$B101,IF(DATOS_[[AGRUP. CLAS. PROF.]:[AGRUP. CLAS. PROF.]]=$B99,IF(DATOS_[[Check Periodo Ref.]:[Check Periodo Ref.]]="Dentro",IF(DATOS_[[Check Equiparado]:[Check Equiparado]]="Sí",IF(DATOS!AE$5="Sí",(1/DATOS_[[% anualiz]:[% anualiz]]),1)*IF(DATOS!AE$4="Sí",1/DATOS_[[% normaliz]:[% normaliz]],1)*(DATOS_[Conc.Sal.01])))))))),
0)</f>
        <v>0</v>
      </c>
      <c r="K101" s="119">
        <f t="array" ref="K101">IFERROR(
(MEDIAN((IF(DATOS_[[Sexo]:[Sexo]]=$B101,IF(DATOS_[[AGRUP. CLAS. PROF.]:[AGRUP. CLAS. PROF.]]=$B99,IF(DATOS_[[Check Periodo Ref.]:[Check Periodo Ref.]]="Dentro",IF(DATOS_[[Check Equiparado]:[Check Equiparado]]="Sí",IF(DATOS!AF$5="Sí",(1/DATOS_[[% anualiz]:[% anualiz]]),1)*IF(DATOS!AF$4="Sí",1/DATOS_[[% normaliz]:[% normaliz]],1)*(DATOS_[Conc.Sal.02])))))))),
0)</f>
        <v>0</v>
      </c>
      <c r="L101" s="119">
        <f t="array" ref="L101">IFERROR(
(MEDIAN((IF(DATOS_[[Sexo]:[Sexo]]=$B101,IF(DATOS_[[AGRUP. CLAS. PROF.]:[AGRUP. CLAS. PROF.]]=$B99,IF(DATOS_[[Check Periodo Ref.]:[Check Periodo Ref.]]="Dentro",IF(DATOS_[[Check Equiparado]:[Check Equiparado]]="Sí",IF(DATOS!AG$5="Sí",(1/DATOS_[[% anualiz]:[% anualiz]]),1)*IF(DATOS!AG$4="Sí",1/DATOS_[[% normaliz]:[% normaliz]],1)*(DATOS_[Conc.Sal.03])))))))),
0)</f>
        <v>0</v>
      </c>
      <c r="M101" s="119">
        <f t="array" ref="M101">IFERROR(
(MEDIAN((IF(DATOS_[[Sexo]:[Sexo]]=$B101,IF(DATOS_[[AGRUP. CLAS. PROF.]:[AGRUP. CLAS. PROF.]]=$B99,IF(DATOS_[[Check Periodo Ref.]:[Check Periodo Ref.]]="Dentro",IF(DATOS_[[Check Equiparado]:[Check Equiparado]]="Sí",IF(DATOS!AH$5="Sí",(1/DATOS_[[% anualiz]:[% anualiz]]),1)*IF(DATOS!AH$4="Sí",1/DATOS_[[% normaliz]:[% normaliz]],1)*(DATOS_[Conc.Sal.04])))))))),
0)</f>
        <v>0</v>
      </c>
      <c r="N101" s="119">
        <f t="array" ref="N101">IFERROR(
(MEDIAN((IF(DATOS_[[Sexo]:[Sexo]]=$B101,IF(DATOS_[[AGRUP. CLAS. PROF.]:[AGRUP. CLAS. PROF.]]=$B99,IF(DATOS_[[Check Periodo Ref.]:[Check Periodo Ref.]]="Dentro",IF(DATOS_[[Check Equiparado]:[Check Equiparado]]="Sí",IF(DATOS!AI$5="Sí",(1/DATOS_[[% anualiz]:[% anualiz]]),1)*IF(DATOS!AI$4="Sí",1/DATOS_[[% normaliz]:[% normaliz]],1)*(DATOS_[Conc.Sal.05])))))))),
0)</f>
        <v>0</v>
      </c>
      <c r="O101" s="119">
        <f t="array" ref="O101">IFERROR(
(MEDIAN((IF(DATOS_[[Sexo]:[Sexo]]=$B101,IF(DATOS_[[AGRUP. CLAS. PROF.]:[AGRUP. CLAS. PROF.]]=$B99,IF(DATOS_[[Check Periodo Ref.]:[Check Periodo Ref.]]="Dentro",IF(DATOS_[[Check Equiparado]:[Check Equiparado]]="Sí",IF(DATOS!AJ$5="Sí",(1/DATOS_[[% anualiz]:[% anualiz]]),1)*IF(DATOS!AJ$4="Sí",1/DATOS_[[% normaliz]:[% normaliz]],1)*(DATOS_[Conc.Sal.06])))))))),
0)</f>
        <v>0</v>
      </c>
      <c r="P101" s="119">
        <f t="array" ref="P101">IFERROR(
(MEDIAN((IF(DATOS_[[Sexo]:[Sexo]]=$B101,IF(DATOS_[[AGRUP. CLAS. PROF.]:[AGRUP. CLAS. PROF.]]=$B99,IF(DATOS_[[Check Periodo Ref.]:[Check Periodo Ref.]]="Dentro",IF(DATOS_[[Check Equiparado]:[Check Equiparado]]="Sí",IF(DATOS!AK$5="Sí",(1/DATOS_[[% anualiz]:[% anualiz]]),1)*IF(DATOS!AK$4="Sí",1/DATOS_[[% normaliz]:[% normaliz]],1)*(DATOS_[Conc.Sal.07])))))))),
0)</f>
        <v>0</v>
      </c>
      <c r="Q101" s="119">
        <f t="array" ref="Q101">IFERROR(
(MEDIAN((IF(DATOS_[[Sexo]:[Sexo]]=$B101,IF(DATOS_[[AGRUP. CLAS. PROF.]:[AGRUP. CLAS. PROF.]]=$B99,IF(DATOS_[[Check Periodo Ref.]:[Check Periodo Ref.]]="Dentro",IF(DATOS_[[Check Equiparado]:[Check Equiparado]]="Sí",IF(DATOS!AL$5="Sí",(1/DATOS_[[% anualiz]:[% anualiz]]),1)*IF(DATOS!AL$4="Sí",1/DATOS_[[% normaliz]:[% normaliz]],1)*(DATOS_[Conc.Sal.08])))))))),
0)</f>
        <v>0</v>
      </c>
      <c r="R101" s="119">
        <f t="array" ref="R101">IFERROR(
(MEDIAN((IF(DATOS_[[Sexo]:[Sexo]]=$B101,IF(DATOS_[[AGRUP. CLAS. PROF.]:[AGRUP. CLAS. PROF.]]=$B99,IF(DATOS_[[Check Periodo Ref.]:[Check Periodo Ref.]]="Dentro",IF(DATOS_[[Check Equiparado]:[Check Equiparado]]="Sí",IF(DATOS!AM$5="Sí",(1/DATOS_[[% anualiz]:[% anualiz]]),1)*IF(DATOS!AM$4="Sí",1/DATOS_[[% normaliz]:[% normaliz]],1)*(DATOS_[Conc.Sal.09])))))))),
0)</f>
        <v>0</v>
      </c>
      <c r="S101" s="119">
        <f t="array" ref="S101">IFERROR(
(MEDIAN((IF(DATOS_[[Sexo]:[Sexo]]=$B101,IF(DATOS_[[AGRUP. CLAS. PROF.]:[AGRUP. CLAS. PROF.]]=$B99,IF(DATOS_[[Check Periodo Ref.]:[Check Periodo Ref.]]="Dentro",IF(DATOS_[[Check Equiparado]:[Check Equiparado]]="Sí",IF(DATOS!AN$5="Sí",(1/DATOS_[[% anualiz]:[% anualiz]]),1)*IF(DATOS!AN$4="Sí",1/DATOS_[[% normaliz]:[% normaliz]],1)*(DATOS_[Conc.Sal.10])))))))),
0)</f>
        <v>0</v>
      </c>
      <c r="T101" s="119">
        <f t="array" ref="T101">IFERROR(
(MEDIAN((IF(DATOS_[[Sexo]:[Sexo]]=$B101,IF(DATOS_[[AGRUP. CLAS. PROF.]:[AGRUP. CLAS. PROF.]]=$B99,IF(DATOS_[[Check Periodo Ref.]:[Check Periodo Ref.]]="Dentro",IF(DATOS_[[Check Equiparado]:[Check Equiparado]]="Sí",IF(DATOS!AO$5="Sí",(1/DATOS_[[% anualiz]:[% anualiz]]),1)*IF(DATOS!AO$4="Sí",1/DATOS_[[% normaliz]:[% normaliz]],1)*(DATOS_[Conc.Sal.11])))))))),
0)</f>
        <v>0</v>
      </c>
      <c r="U101" s="119">
        <f t="array" ref="U101">IFERROR(
(MEDIAN((IF(DATOS_[[Sexo]:[Sexo]]=$B101,IF(DATOS_[[AGRUP. CLAS. PROF.]:[AGRUP. CLAS. PROF.]]=$B99,IF(DATOS_[[Check Periodo Ref.]:[Check Periodo Ref.]]="Dentro",IF(DATOS_[[Check Equiparado]:[Check Equiparado]]="Sí",IF(DATOS!AP$5="Sí",(1/DATOS_[[% anualiz]:[% anualiz]]),1)*IF(DATOS!AP$4="Sí",1/DATOS_[[% normaliz]:[% normaliz]],1)*(DATOS_[Conc.Sal.12])))))))),
0)</f>
        <v>0</v>
      </c>
      <c r="V101" s="119">
        <f t="array" ref="V101">IFERROR(
(MEDIAN((IF(DATOS_[[Sexo]:[Sexo]]=$B101,IF(DATOS_[[AGRUP. CLAS. PROF.]:[AGRUP. CLAS. PROF.]]=$B99,IF(DATOS_[[Check Periodo Ref.]:[Check Periodo Ref.]]="Dentro",IF(DATOS_[[Check Equiparado]:[Check Equiparado]]="Sí",IF(DATOS!AQ$5="Sí",(1/DATOS_[[% anualiz]:[% anualiz]]),1)*IF(DATOS!AQ$4="Sí",1/DATOS_[[% normaliz]:[% normaliz]],1)*(DATOS_[Conc.Sal.13])))))))),
0)</f>
        <v>0</v>
      </c>
      <c r="W101" s="119">
        <f t="array" ref="W101">IFERROR(
(MEDIAN((IF(DATOS_[[Sexo]:[Sexo]]=$B101,IF(DATOS_[[AGRUP. CLAS. PROF.]:[AGRUP. CLAS. PROF.]]=$B99,IF(DATOS_[[Check Periodo Ref.]:[Check Periodo Ref.]]="Dentro",IF(DATOS_[[Check Equiparado]:[Check Equiparado]]="Sí",IF(DATOS!AR$5="Sí",(1/DATOS_[[% anualiz]:[% anualiz]]),1)*IF(DATOS!AR$4="Sí",1/DATOS_[[% normaliz]:[% normaliz]],1)*(DATOS_[Conc.Sal.14])))))))),
0)</f>
        <v>0</v>
      </c>
      <c r="X101" s="119">
        <f t="array" ref="X101">IFERROR(
(MEDIAN((IF(DATOS_[[Sexo]:[Sexo]]=$B101,IF(DATOS_[[AGRUP. CLAS. PROF.]:[AGRUP. CLAS. PROF.]]=$B99,IF(DATOS_[[Check Periodo Ref.]:[Check Periodo Ref.]]="Dentro",IF(DATOS_[[Check Equiparado]:[Check Equiparado]]="Sí",IF(DATOS!AS$5="Sí",(1/DATOS_[[% anualiz]:[% anualiz]]),1)*IF(DATOS!AS$4="Sí",1/DATOS_[[% normaliz]:[% normaliz]],1)*(DATOS_[Conc.Sal.15])))))))),
0)</f>
        <v>0</v>
      </c>
      <c r="Y101" s="119">
        <f t="array" ref="Y101">IFERROR(
(MEDIAN((IF(DATOS_[[Sexo]:[Sexo]]=$B101,IF(DATOS_[[AGRUP. CLAS. PROF.]:[AGRUP. CLAS. PROF.]]=$B99,IF(DATOS_[[Check Periodo Ref.]:[Check Periodo Ref.]]="Dentro",IF(DATOS_[[Check Equiparado]:[Check Equiparado]]="Sí",IF(DATOS!AT$5="Sí",(1/DATOS_[[% anualiz]:[% anualiz]]),1)*IF(DATOS!AT$4="Sí",1/DATOS_[[% normaliz]:[% normaliz]],1)*(DATOS_[Conc.Sal.16])))))))),
0)</f>
        <v>0</v>
      </c>
      <c r="Z101" s="119">
        <f t="array" ref="Z101">IFERROR(
(MEDIAN((IF(DATOS_[[Sexo]:[Sexo]]=$B101,IF(DATOS_[[AGRUP. CLAS. PROF.]:[AGRUP. CLAS. PROF.]]=$B99,IF(DATOS_[[Check Periodo Ref.]:[Check Periodo Ref.]]="Dentro",IF(DATOS_[[Check Equiparado]:[Check Equiparado]]="Sí",IF(DATOS!AU$5="Sí",(1/DATOS_[[% anualiz]:[% anualiz]]),1)*IF(DATOS!AU$4="Sí",1/DATOS_[[% normaliz]:[% normaliz]],1)*(DATOS_[Conc.Sal.17])))))))),
0)</f>
        <v>0</v>
      </c>
      <c r="AA101" s="119">
        <f t="array" ref="AA101">IFERROR(
(MEDIAN((IF(DATOS_[[Sexo]:[Sexo]]=$B101,IF(DATOS_[[AGRUP. CLAS. PROF.]:[AGRUP. CLAS. PROF.]]=$B99,IF(DATOS_[[Check Periodo Ref.]:[Check Periodo Ref.]]="Dentro",IF(DATOS_[[Check Equiparado]:[Check Equiparado]]="Sí",IF(DATOS!AV$5="Sí",(1/DATOS_[[% anualiz]:[% anualiz]]),1)*IF(DATOS!AV$4="Sí",1/DATOS_[[% normaliz]:[% normaliz]],1)*(DATOS_[Conc.Sal.18])))))))),
0)</f>
        <v>0</v>
      </c>
      <c r="AB101" s="119">
        <f t="array" ref="AB101">IFERROR(
(MEDIAN((IF(DATOS_[[Sexo]:[Sexo]]=$B101,IF(DATOS_[[AGRUP. CLAS. PROF.]:[AGRUP. CLAS. PROF.]]=$B99,IF(DATOS_[[Check Periodo Ref.]:[Check Periodo Ref.]]="Dentro",IF(DATOS_[[Check Equiparado]:[Check Equiparado]]="Sí",IF(DATOS!AW$5="Sí",(1/DATOS_[[% anualiz]:[% anualiz]]),1)*IF(DATOS!AW$4="Sí",1/DATOS_[[% normaliz]:[% normaliz]],1)*(DATOS_[Conc.Sal.19])))))))),
0)</f>
        <v>0</v>
      </c>
      <c r="AC101" s="119">
        <f t="array" ref="AC101">IFERROR(
(MEDIAN((IF(DATOS_[[Sexo]:[Sexo]]=$B101,IF(DATOS_[[AGRUP. CLAS. PROF.]:[AGRUP. CLAS. PROF.]]=$B99,IF(DATOS_[[Check Periodo Ref.]:[Check Periodo Ref.]]="Dentro",IF(DATOS_[[Check Equiparado]:[Check Equiparado]]="Sí",IF(DATOS!AX$5="Sí",(1/DATOS_[[% anualiz]:[% anualiz]]),1)*IF(DATOS!AX$4="Sí",1/DATOS_[[% normaliz]:[% normaliz]],1)*(DATOS_[Conc.Sal.20])))))))),
0)</f>
        <v>0</v>
      </c>
      <c r="AD101" s="119">
        <f t="array" ref="AD101">IFERROR(
(MEDIAN((IF(DATOS_[[Sexo]:[Sexo]]=$B101,IF(DATOS_[[AGRUP. CLAS. PROF.]:[AGRUP. CLAS. PROF.]]=$B99,IF(DATOS_[[Check Periodo Ref.]:[Check Periodo Ref.]]="Dentro",IF(DATOS_[[Check Equiparado]:[Check Equiparado]]="Sí",IF(DATOS!AY$5="Sí",(1/DATOS_[[% anualiz]:[% anualiz]]),1)*IF(DATOS!AY$4="Sí",1/DATOS_[[% normaliz]:[% normaliz]],1)*(DATOS_[Conc.Sal.21])))))))),
0)</f>
        <v>0</v>
      </c>
      <c r="AE101" s="119">
        <f t="array" ref="AE101">IFERROR(
(MEDIAN((IF(DATOS_[[Sexo]:[Sexo]]=$B101,IF(DATOS_[[AGRUP. CLAS. PROF.]:[AGRUP. CLAS. PROF.]]=$B99,IF(DATOS_[[Check Periodo Ref.]:[Check Periodo Ref.]]="Dentro",IF(DATOS_[[Check Equiparado]:[Check Equiparado]]="Sí",IF(DATOS!AZ$5="Sí",(1/DATOS_[[% anualiz]:[% anualiz]]),1)*IF(DATOS!AZ$4="Sí",1/DATOS_[[% normaliz]:[% normaliz]],1)*(DATOS_[Conc.Sal.22])))))))),
0)</f>
        <v>0</v>
      </c>
      <c r="AF101" s="119">
        <f t="array" ref="AF101">IFERROR(
(MEDIAN((IF(DATOS_[[Sexo]:[Sexo]]=$B101,IF(DATOS_[[AGRUP. CLAS. PROF.]:[AGRUP. CLAS. PROF.]]=$B99,IF(DATOS_[[Check Periodo Ref.]:[Check Periodo Ref.]]="Dentro",IF(DATOS_[[Check Equiparado]:[Check Equiparado]]="Sí",IF(DATOS!BA$5="Sí",(1/DATOS_[[% anualiz]:[% anualiz]]),1)*IF(DATOS!BA$4="Sí",1/DATOS_[[% normaliz]:[% normaliz]],1)*(DATOS_[Conc.Sal.23])))))))),
0)</f>
        <v>0</v>
      </c>
      <c r="AG101" s="119">
        <f t="array" ref="AG101">IFERROR(
(MEDIAN((IF(DATOS_[[Sexo]:[Sexo]]=$B101,IF(DATOS_[[AGRUP. CLAS. PROF.]:[AGRUP. CLAS. PROF.]]=$B99,IF(DATOS_[[Check Periodo Ref.]:[Check Periodo Ref.]]="Dentro",IF(DATOS_[[Check Equiparado]:[Check Equiparado]]="Sí",IF(DATOS!BB$5="Sí",(1/DATOS_[[% anualiz]:[% anualiz]]),1)*IF(DATOS!BB$4="Sí",1/DATOS_[[% normaliz]:[% normaliz]],1)*(DATOS_[Conc.Sal.24])))))))),
0)</f>
        <v>0</v>
      </c>
      <c r="AH101" s="119">
        <f t="array" ref="AH101">IFERROR(
(MEDIAN((IF(DATOS_[[Sexo]:[Sexo]]=$B101,IF(DATOS_[[AGRUP. CLAS. PROF.]:[AGRUP. CLAS. PROF.]]=$B99,IF(DATOS_[[Check Periodo Ref.]:[Check Periodo Ref.]]="Dentro",IF(DATOS_[[Check Equiparado]:[Check Equiparado]]="Sí",IF(DATOS!BC$5="Sí",(1/DATOS_[[% anualiz]:[% anualiz]]),1)*IF(DATOS!BC$4="Sí",1/DATOS_[[% normaliz]:[% normaliz]],1)*(DATOS_[Conc.Sal.25])))))))),
0)</f>
        <v>0</v>
      </c>
      <c r="AI101" s="119">
        <f t="array" ref="AI101">IFERROR(
(MEDIAN((IF(DATOS_[[Sexo]:[Sexo]]=$B101,IF(DATOS_[[AGRUP. CLAS. PROF.]:[AGRUP. CLAS. PROF.]]=$B99,IF(DATOS_[[Check Periodo Ref.]:[Check Periodo Ref.]]="Dentro",IF(DATOS_[[Check Equiparado]:[Check Equiparado]]="Sí",IF(DATOS!BD$5="Sí",(1/DATOS_[[% anualiz]:[% anualiz]]),1)*IF(DATOS!BD$4="Sí",1/DATOS_[[% normaliz]:[% normaliz]],1)*(DATOS_[Conc.Sal.26])))))))),
0)</f>
        <v>0</v>
      </c>
      <c r="AJ101" s="119">
        <f t="array" ref="AJ101">IFERROR(
(MEDIAN((IF(DATOS_[[Sexo]:[Sexo]]=$B101,IF(DATOS_[[AGRUP. CLAS. PROF.]:[AGRUP. CLAS. PROF.]]=$B99,IF(DATOS_[[Check Periodo Ref.]:[Check Periodo Ref.]]="Dentro",IF(DATOS_[[Check Equiparado]:[Check Equiparado]]="Sí",IF(DATOS!BE$5="Sí",(1/DATOS_[[% anualiz]:[% anualiz]]),1)*IF(DATOS!BE$4="Sí",1/DATOS_[[% normaliz]:[% normaliz]],1)*(DATOS_[Conc.Sal.27])))))))),
0)</f>
        <v>0</v>
      </c>
      <c r="AK101" s="119">
        <f t="array" ref="AK101">IFERROR(
(MEDIAN((IF(DATOS_[[Sexo]:[Sexo]]=$B101,IF(DATOS_[[AGRUP. CLAS. PROF.]:[AGRUP. CLAS. PROF.]]=$B99,IF(DATOS_[[Check Periodo Ref.]:[Check Periodo Ref.]]="Dentro",IF(DATOS_[[Check Equiparado]:[Check Equiparado]]="Sí",IF(DATOS!BF$5="Sí",(1/DATOS_[[% anualiz]:[% anualiz]]),1)*IF(DATOS!BF$4="Sí",1/DATOS_[[% normaliz]:[% normaliz]],1)*(DATOS_[Conc.Sal.28])))))))),
0)</f>
        <v>0</v>
      </c>
      <c r="AL101" s="119">
        <f t="array" ref="AL101">IFERROR(
(MEDIAN((IF(DATOS_[[Sexo]:[Sexo]]=$B101,IF(DATOS_[[AGRUP. CLAS. PROF.]:[AGRUP. CLAS. PROF.]]=$B99,IF(DATOS_[[Check Periodo Ref.]:[Check Periodo Ref.]]="Dentro",IF(DATOS_[[Check Equiparado]:[Check Equiparado]]="Sí",IF(DATOS!BG$5="Sí",(1/DATOS_[[% anualiz]:[% anualiz]]),1)*IF(DATOS!BG$4="Sí",1/DATOS_[[% normaliz]:[% normaliz]],1)*(DATOS_[Conc.Sal.29])))))))),
0)</f>
        <v>0</v>
      </c>
      <c r="AM101" s="119">
        <f t="array" ref="AM101">IFERROR(
(MEDIAN((IF(DATOS_[[Sexo]:[Sexo]]=$B101,IF(DATOS_[[AGRUP. CLAS. PROF.]:[AGRUP. CLAS. PROF.]]=$B99,IF(DATOS_[[Check Periodo Ref.]:[Check Periodo Ref.]]="Dentro",IF(DATOS_[[Check Equiparado]:[Check Equiparado]]="Sí",IF(DATOS!BH$5="Sí",(1/DATOS_[[% anualiz]:[% anualiz]]),1)*IF(DATOS!BH$4="Sí",1/DATOS_[[% normaliz]:[% normaliz]],1)*(DATOS_[Conc.Sal.30])))))))),
0)</f>
        <v>0</v>
      </c>
      <c r="AN101" s="120">
        <f t="array" ref="AN101">IFERROR(
MEDIAN(IF(DATOS_[Sexo]=$B101,IF(DATOS_[[AGRUP. CLAS. PROF.]:[AGRUP. CLAS. PROF.]]=$B99,IF(DATOS_[Check Equiparado]="Sí",IF(DATOS_[Check Periodo Ref.]="Dentro",DATOS_[Tot COMPL.SAL Eq],FALSE))))),
0)</f>
        <v>0</v>
      </c>
      <c r="AO101" s="121">
        <f t="array" ref="AO101">IFERROR(
MEDIAN(IF(DATOS_[Sexo]=$B101,IF(DATOS_[[AGRUP. CLAS. PROF.]:[AGRUP. CLAS. PROF.]]=$B99,IF(DATOS_[Check Equiparado]="Sí",IF(DATOS_[Check Periodo Ref.]="Dentro",DATOS_[TOTAL SALARIO Eq],FALSE))))),
0)</f>
        <v>0</v>
      </c>
      <c r="AP101" s="122">
        <f t="array" ref="AP101">IFERROR(
(MEDIAN((IF(DATOS_[[Sexo]:[Sexo]]=$B101,IF(DATOS_[[AGRUP. CLAS. PROF.]:[AGRUP. CLAS. PROF.]]=$B99,IF(DATOS_[[Check Periodo Ref.]:[Check Periodo Ref.]]="Dentro",IF(DATOS_[[Check Equiparado]:[Check Equiparado]]="Sí",IF(DATOS!BI$5="Sí",(1/DATOS_[[% anualiz]:[% anualiz]]),1)*IF(DATOS!BI$4="Sí",1/DATOS_[[% normaliz]:[% normaliz]],1)*(DATOS_[C.Extra.01])))))))),
0)</f>
        <v>0</v>
      </c>
      <c r="AQ101" s="122">
        <f t="array" ref="AQ101">IFERROR(
(MEDIAN((IF(DATOS_[[Sexo]:[Sexo]]=$B101,IF(DATOS_[[AGRUP. CLAS. PROF.]:[AGRUP. CLAS. PROF.]]=$B99,IF(DATOS_[[Check Periodo Ref.]:[Check Periodo Ref.]]="Dentro",IF(DATOS_[[Check Equiparado]:[Check Equiparado]]="Sí",IF(DATOS!BJ$5="Sí",(1/DATOS_[[% anualiz]:[% anualiz]]),1)*IF(DATOS!BJ$4="Sí",1/DATOS_[[% normaliz]:[% normaliz]],1)*(DATOS_[C.Extra.02])))))))),
0)</f>
        <v>0</v>
      </c>
      <c r="AR101" s="122">
        <f t="array" ref="AR101">IFERROR(
(MEDIAN((IF(DATOS_[[Sexo]:[Sexo]]=$B101,IF(DATOS_[[AGRUP. CLAS. PROF.]:[AGRUP. CLAS. PROF.]]=$B99,IF(DATOS_[[Check Periodo Ref.]:[Check Periodo Ref.]]="Dentro",IF(DATOS_[[Check Equiparado]:[Check Equiparado]]="Sí",IF(DATOS!BK$5="Sí",(1/DATOS_[[% anualiz]:[% anualiz]]),1)*IF(DATOS!BK$4="Sí",1/DATOS_[[% normaliz]:[% normaliz]],1)*(DATOS_[C.Extra.03])))))))),
0)</f>
        <v>0</v>
      </c>
      <c r="AS101" s="122">
        <f t="array" ref="AS101">IFERROR(
(MEDIAN((IF(DATOS_[[Sexo]:[Sexo]]=$B101,IF(DATOS_[[AGRUP. CLAS. PROF.]:[AGRUP. CLAS. PROF.]]=$B99,IF(DATOS_[[Check Periodo Ref.]:[Check Periodo Ref.]]="Dentro",IF(DATOS_[[Check Equiparado]:[Check Equiparado]]="Sí",IF(DATOS!BL$5="Sí",(1/DATOS_[[% anualiz]:[% anualiz]]),1)*IF(DATOS!BL$4="Sí",1/DATOS_[[% normaliz]:[% normaliz]],1)*(DATOS_[C.Extra.04])))))))),
0)</f>
        <v>0</v>
      </c>
      <c r="AT101" s="122">
        <f t="array" ref="AT101">IFERROR(
(MEDIAN((IF(DATOS_[[Sexo]:[Sexo]]=$B101,IF(DATOS_[[AGRUP. CLAS. PROF.]:[AGRUP. CLAS. PROF.]]=$B99,IF(DATOS_[[Check Periodo Ref.]:[Check Periodo Ref.]]="Dentro",IF(DATOS_[[Check Equiparado]:[Check Equiparado]]="Sí",IF(DATOS!BM$5="Sí",(1/DATOS_[[% anualiz]:[% anualiz]]),1)*IF(DATOS!BM$4="Sí",1/DATOS_[[% normaliz]:[% normaliz]],1)*(DATOS_[C.Extra.05])))))))),
0)</f>
        <v>0</v>
      </c>
      <c r="AU101" s="123">
        <f t="array" ref="AU101">IFERROR(
MEDIAN(IF(DATOS_[Sexo]=$B101,IF(DATOS_[[AGRUP. CLAS. PROF.]:[AGRUP. CLAS. PROF.]]=$B99,IF(DATOS_[Check Equiparado]="Sí",IF(DATOS_[Check Periodo Ref.]="Dentro",DATOS_[Tot Extrasalarial Eq],FALSE))))),
0)</f>
        <v>0</v>
      </c>
      <c r="AV101" s="124">
        <f t="array" ref="AV101">IFERROR(
MEDIAN(IF(DATOS_[Sexo]=$B101,IF(DATOS_[[AGRUP. CLAS. PROF.]:[AGRUP. CLAS. PROF.]]=$B99,IF(DATOS_[Check Equiparado]="Sí",IF(DATOS_[Check Periodo Ref.]="Dentro",DATOS_[TOTAL Retrib Eq],FALSE))))),
0)</f>
        <v>0</v>
      </c>
    </row>
    <row r="102" spans="1:48" ht="17.25" thickBot="1" x14ac:dyDescent="0.35">
      <c r="A102" s="48" t="str">
        <f t="shared" ref="A102" si="119">+A103</f>
        <v>[ocultar]</v>
      </c>
      <c r="B102" s="98" t="s">
        <v>246</v>
      </c>
      <c r="C102" s="117"/>
      <c r="D102" s="47"/>
      <c r="E102" s="47"/>
      <c r="F102" s="47"/>
      <c r="G102" s="47"/>
      <c r="H102" s="47"/>
      <c r="I102" s="127" t="str">
        <f t="shared" ref="I102:AV102" si="120">IFERROR((I103-I104)/I103,"")</f>
        <v/>
      </c>
      <c r="J102" s="131" t="str">
        <f t="shared" si="120"/>
        <v/>
      </c>
      <c r="K102" s="131" t="str">
        <f t="shared" si="120"/>
        <v/>
      </c>
      <c r="L102" s="131" t="str">
        <f t="shared" si="120"/>
        <v/>
      </c>
      <c r="M102" s="131" t="str">
        <f t="shared" si="120"/>
        <v/>
      </c>
      <c r="N102" s="131" t="str">
        <f t="shared" si="120"/>
        <v/>
      </c>
      <c r="O102" s="131" t="str">
        <f t="shared" si="120"/>
        <v/>
      </c>
      <c r="P102" s="131" t="str">
        <f t="shared" si="120"/>
        <v/>
      </c>
      <c r="Q102" s="131" t="str">
        <f t="shared" si="120"/>
        <v/>
      </c>
      <c r="R102" s="131" t="str">
        <f t="shared" si="120"/>
        <v/>
      </c>
      <c r="S102" s="131" t="str">
        <f t="shared" si="120"/>
        <v/>
      </c>
      <c r="T102" s="131" t="str">
        <f t="shared" si="120"/>
        <v/>
      </c>
      <c r="U102" s="131" t="str">
        <f t="shared" si="120"/>
        <v/>
      </c>
      <c r="V102" s="131" t="str">
        <f t="shared" si="120"/>
        <v/>
      </c>
      <c r="W102" s="131" t="str">
        <f t="shared" si="120"/>
        <v/>
      </c>
      <c r="X102" s="131" t="str">
        <f t="shared" si="120"/>
        <v/>
      </c>
      <c r="Y102" s="131" t="str">
        <f t="shared" si="120"/>
        <v/>
      </c>
      <c r="Z102" s="130" t="str">
        <f t="shared" si="120"/>
        <v/>
      </c>
      <c r="AA102" s="130" t="str">
        <f t="shared" si="120"/>
        <v/>
      </c>
      <c r="AB102" s="130" t="str">
        <f t="shared" si="120"/>
        <v/>
      </c>
      <c r="AC102" s="130" t="str">
        <f t="shared" si="120"/>
        <v/>
      </c>
      <c r="AD102" s="130" t="str">
        <f t="shared" si="120"/>
        <v/>
      </c>
      <c r="AE102" s="130" t="str">
        <f t="shared" si="120"/>
        <v/>
      </c>
      <c r="AF102" s="130" t="str">
        <f t="shared" si="120"/>
        <v/>
      </c>
      <c r="AG102" s="130" t="str">
        <f t="shared" si="120"/>
        <v/>
      </c>
      <c r="AH102" s="130" t="str">
        <f t="shared" si="120"/>
        <v/>
      </c>
      <c r="AI102" s="130" t="str">
        <f t="shared" si="120"/>
        <v/>
      </c>
      <c r="AJ102" s="130" t="str">
        <f t="shared" si="120"/>
        <v/>
      </c>
      <c r="AK102" s="130" t="str">
        <f t="shared" si="120"/>
        <v/>
      </c>
      <c r="AL102" s="130" t="str">
        <f t="shared" si="120"/>
        <v/>
      </c>
      <c r="AM102" s="130" t="str">
        <f t="shared" si="120"/>
        <v/>
      </c>
      <c r="AN102" s="132" t="str">
        <f t="shared" si="120"/>
        <v/>
      </c>
      <c r="AO102" s="136" t="str">
        <f t="shared" si="120"/>
        <v/>
      </c>
      <c r="AP102" s="133" t="str">
        <f t="shared" si="120"/>
        <v/>
      </c>
      <c r="AQ102" s="133" t="str">
        <f t="shared" si="120"/>
        <v/>
      </c>
      <c r="AR102" s="133" t="str">
        <f t="shared" si="120"/>
        <v/>
      </c>
      <c r="AS102" s="133" t="str">
        <f t="shared" si="120"/>
        <v/>
      </c>
      <c r="AT102" s="133" t="str">
        <f t="shared" si="120"/>
        <v/>
      </c>
      <c r="AU102" s="134" t="str">
        <f t="shared" si="120"/>
        <v/>
      </c>
      <c r="AV102" s="135" t="str">
        <f t="shared" si="120"/>
        <v/>
      </c>
    </row>
    <row r="103" spans="1:48" x14ac:dyDescent="0.3">
      <c r="A103" s="48" t="str">
        <f t="shared" ref="A103" si="121">+IF(C103+C104=0,"[ocultar]","")</f>
        <v>[ocultar]</v>
      </c>
      <c r="B103" s="94" t="s">
        <v>162</v>
      </c>
      <c r="C103" s="40">
        <f t="array" ref="C103">SUM(IF($B103=DATOS_[Sexo],
IF($B102=DATOS_[AGRUP. CLAS. PROF.],
IF("Dentro"=DATOS_[Check Periodo Ref.],
1/(COUNTIFS(DATOS_[Sexo],$B103,DATOS_[AGRUP. CLAS. PROF.],$B102,DATOS_[Check Periodo Ref.],"Dentro",DATOS_[id],DATOS_[id]))))))</f>
        <v>0</v>
      </c>
      <c r="D103" s="41">
        <f>COUNTIFS(DATOS_[AGRUP. CLAS. PROF.],$B102,DATOS_[Sexo],$B103,DATOS_[Check Periodo Ref.],"Dentro")</f>
        <v>0</v>
      </c>
      <c r="E103" s="41">
        <f>COUNTIFS(DATOS_[AGRUP. CLAS. PROF.],$B102,DATOS_[Sexo],$B103,DATOS_[Check Periodo Ref.],"Dentro",DATOS_[Check Nº SC Norm],"Sí")</f>
        <v>0</v>
      </c>
      <c r="F103" s="41">
        <f>COUNTIFS(DATOS_[AGRUP. CLAS. PROF.],$B102,DATOS_[Sexo],$B103,DATOS_[Check Periodo Ref.],"Dentro",DATOS_[Check Nº SC Anualiz],"Sí")</f>
        <v>0</v>
      </c>
      <c r="G103" s="41">
        <f>COUNTIFS(DATOS_[AGRUP. CLAS. PROF.],$B102,DATOS_[Sexo],$B103,DATOS_[Check Periodo Ref.],"Dentro",DATOS_[Check Nº SC Norm y Anualiz],"Sí")</f>
        <v>0</v>
      </c>
      <c r="H103" s="41">
        <f>COUNTIFS(DATOS_[AGRUP. CLAS. PROF.],$B102,DATOS_[Sexo],$B103,DATOS_[Check Periodo Ref.],"Dentro",DATOS_[Check Equiparación],"Sí")</f>
        <v>0</v>
      </c>
      <c r="I103" s="118">
        <f t="array" ref="I103">IFERROR(
MEDIAN(IF(DATOS_[Sexo]=$B103,IF(DATOS_[[AGRUP. CLAS. PROF.]:[AGRUP. CLAS. PROF.]]=$B102,IF(DATOS_[Check Equiparado]="Sí",IF(DATOS_[Check Periodo Ref.]="Dentro",DATOS_[SALARIO BASE Eq],FALSE))))),
0)</f>
        <v>0</v>
      </c>
      <c r="J103" s="119">
        <f t="array" ref="J103">IFERROR(
(MEDIAN((IF(DATOS_[[Sexo]:[Sexo]]=$B103,IF(DATOS_[[AGRUP. CLAS. PROF.]:[AGRUP. CLAS. PROF.]]=$B102,IF(DATOS_[[Check Periodo Ref.]:[Check Periodo Ref.]]="Dentro",IF(DATOS_[[Check Equiparado]:[Check Equiparado]]="Sí",IF(DATOS!AE$5="Sí",(1/DATOS_[[% anualiz]:[% anualiz]]),1)*IF(DATOS!AE$4="Sí",1/DATOS_[[% normaliz]:[% normaliz]],1)*(DATOS_[Conc.Sal.01])))))))),
0)</f>
        <v>0</v>
      </c>
      <c r="K103" s="119">
        <f t="array" ref="K103">IFERROR(
(MEDIAN((IF(DATOS_[[Sexo]:[Sexo]]=$B103,IF(DATOS_[[AGRUP. CLAS. PROF.]:[AGRUP. CLAS. PROF.]]=$B102,IF(DATOS_[[Check Periodo Ref.]:[Check Periodo Ref.]]="Dentro",IF(DATOS_[[Check Equiparado]:[Check Equiparado]]="Sí",IF(DATOS!AF$5="Sí",(1/DATOS_[[% anualiz]:[% anualiz]]),1)*IF(DATOS!AF$4="Sí",1/DATOS_[[% normaliz]:[% normaliz]],1)*(DATOS_[Conc.Sal.02])))))))),
0)</f>
        <v>0</v>
      </c>
      <c r="L103" s="119">
        <f t="array" ref="L103">IFERROR(
(MEDIAN((IF(DATOS_[[Sexo]:[Sexo]]=$B103,IF(DATOS_[[AGRUP. CLAS. PROF.]:[AGRUP. CLAS. PROF.]]=$B102,IF(DATOS_[[Check Periodo Ref.]:[Check Periodo Ref.]]="Dentro",IF(DATOS_[[Check Equiparado]:[Check Equiparado]]="Sí",IF(DATOS!AG$5="Sí",(1/DATOS_[[% anualiz]:[% anualiz]]),1)*IF(DATOS!AG$4="Sí",1/DATOS_[[% normaliz]:[% normaliz]],1)*(DATOS_[Conc.Sal.03])))))))),
0)</f>
        <v>0</v>
      </c>
      <c r="M103" s="119">
        <f t="array" ref="M103">IFERROR(
(MEDIAN((IF(DATOS_[[Sexo]:[Sexo]]=$B103,IF(DATOS_[[AGRUP. CLAS. PROF.]:[AGRUP. CLAS. PROF.]]=$B102,IF(DATOS_[[Check Periodo Ref.]:[Check Periodo Ref.]]="Dentro",IF(DATOS_[[Check Equiparado]:[Check Equiparado]]="Sí",IF(DATOS!AH$5="Sí",(1/DATOS_[[% anualiz]:[% anualiz]]),1)*IF(DATOS!AH$4="Sí",1/DATOS_[[% normaliz]:[% normaliz]],1)*(DATOS_[Conc.Sal.04])))))))),
0)</f>
        <v>0</v>
      </c>
      <c r="N103" s="119">
        <f t="array" ref="N103">IFERROR(
(MEDIAN((IF(DATOS_[[Sexo]:[Sexo]]=$B103,IF(DATOS_[[AGRUP. CLAS. PROF.]:[AGRUP. CLAS. PROF.]]=$B102,IF(DATOS_[[Check Periodo Ref.]:[Check Periodo Ref.]]="Dentro",IF(DATOS_[[Check Equiparado]:[Check Equiparado]]="Sí",IF(DATOS!AI$5="Sí",(1/DATOS_[[% anualiz]:[% anualiz]]),1)*IF(DATOS!AI$4="Sí",1/DATOS_[[% normaliz]:[% normaliz]],1)*(DATOS_[Conc.Sal.05])))))))),
0)</f>
        <v>0</v>
      </c>
      <c r="O103" s="119">
        <f t="array" ref="O103">IFERROR(
(MEDIAN((IF(DATOS_[[Sexo]:[Sexo]]=$B103,IF(DATOS_[[AGRUP. CLAS. PROF.]:[AGRUP. CLAS. PROF.]]=$B102,IF(DATOS_[[Check Periodo Ref.]:[Check Periodo Ref.]]="Dentro",IF(DATOS_[[Check Equiparado]:[Check Equiparado]]="Sí",IF(DATOS!AJ$5="Sí",(1/DATOS_[[% anualiz]:[% anualiz]]),1)*IF(DATOS!AJ$4="Sí",1/DATOS_[[% normaliz]:[% normaliz]],1)*(DATOS_[Conc.Sal.06])))))))),
0)</f>
        <v>0</v>
      </c>
      <c r="P103" s="119">
        <f t="array" ref="P103">IFERROR(
(MEDIAN((IF(DATOS_[[Sexo]:[Sexo]]=$B103,IF(DATOS_[[AGRUP. CLAS. PROF.]:[AGRUP. CLAS. PROF.]]=$B102,IF(DATOS_[[Check Periodo Ref.]:[Check Periodo Ref.]]="Dentro",IF(DATOS_[[Check Equiparado]:[Check Equiparado]]="Sí",IF(DATOS!AK$5="Sí",(1/DATOS_[[% anualiz]:[% anualiz]]),1)*IF(DATOS!AK$4="Sí",1/DATOS_[[% normaliz]:[% normaliz]],1)*(DATOS_[Conc.Sal.07])))))))),
0)</f>
        <v>0</v>
      </c>
      <c r="Q103" s="119">
        <f t="array" ref="Q103">IFERROR(
(MEDIAN((IF(DATOS_[[Sexo]:[Sexo]]=$B103,IF(DATOS_[[AGRUP. CLAS. PROF.]:[AGRUP. CLAS. PROF.]]=$B102,IF(DATOS_[[Check Periodo Ref.]:[Check Periodo Ref.]]="Dentro",IF(DATOS_[[Check Equiparado]:[Check Equiparado]]="Sí",IF(DATOS!AL$5="Sí",(1/DATOS_[[% anualiz]:[% anualiz]]),1)*IF(DATOS!AL$4="Sí",1/DATOS_[[% normaliz]:[% normaliz]],1)*(DATOS_[Conc.Sal.08])))))))),
0)</f>
        <v>0</v>
      </c>
      <c r="R103" s="119">
        <f t="array" ref="R103">IFERROR(
(MEDIAN((IF(DATOS_[[Sexo]:[Sexo]]=$B103,IF(DATOS_[[AGRUP. CLAS. PROF.]:[AGRUP. CLAS. PROF.]]=$B102,IF(DATOS_[[Check Periodo Ref.]:[Check Periodo Ref.]]="Dentro",IF(DATOS_[[Check Equiparado]:[Check Equiparado]]="Sí",IF(DATOS!AM$5="Sí",(1/DATOS_[[% anualiz]:[% anualiz]]),1)*IF(DATOS!AM$4="Sí",1/DATOS_[[% normaliz]:[% normaliz]],1)*(DATOS_[Conc.Sal.09])))))))),
0)</f>
        <v>0</v>
      </c>
      <c r="S103" s="119">
        <f t="array" ref="S103">IFERROR(
(MEDIAN((IF(DATOS_[[Sexo]:[Sexo]]=$B103,IF(DATOS_[[AGRUP. CLAS. PROF.]:[AGRUP. CLAS. PROF.]]=$B102,IF(DATOS_[[Check Periodo Ref.]:[Check Periodo Ref.]]="Dentro",IF(DATOS_[[Check Equiparado]:[Check Equiparado]]="Sí",IF(DATOS!AN$5="Sí",(1/DATOS_[[% anualiz]:[% anualiz]]),1)*IF(DATOS!AN$4="Sí",1/DATOS_[[% normaliz]:[% normaliz]],1)*(DATOS_[Conc.Sal.10])))))))),
0)</f>
        <v>0</v>
      </c>
      <c r="T103" s="119">
        <f t="array" ref="T103">IFERROR(
(MEDIAN((IF(DATOS_[[Sexo]:[Sexo]]=$B103,IF(DATOS_[[AGRUP. CLAS. PROF.]:[AGRUP. CLAS. PROF.]]=$B102,IF(DATOS_[[Check Periodo Ref.]:[Check Periodo Ref.]]="Dentro",IF(DATOS_[[Check Equiparado]:[Check Equiparado]]="Sí",IF(DATOS!AO$5="Sí",(1/DATOS_[[% anualiz]:[% anualiz]]),1)*IF(DATOS!AO$4="Sí",1/DATOS_[[% normaliz]:[% normaliz]],1)*(DATOS_[Conc.Sal.11])))))))),
0)</f>
        <v>0</v>
      </c>
      <c r="U103" s="119">
        <f t="array" ref="U103">IFERROR(
(MEDIAN((IF(DATOS_[[Sexo]:[Sexo]]=$B103,IF(DATOS_[[AGRUP. CLAS. PROF.]:[AGRUP. CLAS. PROF.]]=$B102,IF(DATOS_[[Check Periodo Ref.]:[Check Periodo Ref.]]="Dentro",IF(DATOS_[[Check Equiparado]:[Check Equiparado]]="Sí",IF(DATOS!AP$5="Sí",(1/DATOS_[[% anualiz]:[% anualiz]]),1)*IF(DATOS!AP$4="Sí",1/DATOS_[[% normaliz]:[% normaliz]],1)*(DATOS_[Conc.Sal.12])))))))),
0)</f>
        <v>0</v>
      </c>
      <c r="V103" s="119">
        <f t="array" ref="V103">IFERROR(
(MEDIAN((IF(DATOS_[[Sexo]:[Sexo]]=$B103,IF(DATOS_[[AGRUP. CLAS. PROF.]:[AGRUP. CLAS. PROF.]]=$B102,IF(DATOS_[[Check Periodo Ref.]:[Check Periodo Ref.]]="Dentro",IF(DATOS_[[Check Equiparado]:[Check Equiparado]]="Sí",IF(DATOS!AQ$5="Sí",(1/DATOS_[[% anualiz]:[% anualiz]]),1)*IF(DATOS!AQ$4="Sí",1/DATOS_[[% normaliz]:[% normaliz]],1)*(DATOS_[Conc.Sal.13])))))))),
0)</f>
        <v>0</v>
      </c>
      <c r="W103" s="119">
        <f t="array" ref="W103">IFERROR(
(MEDIAN((IF(DATOS_[[Sexo]:[Sexo]]=$B103,IF(DATOS_[[AGRUP. CLAS. PROF.]:[AGRUP. CLAS. PROF.]]=$B102,IF(DATOS_[[Check Periodo Ref.]:[Check Periodo Ref.]]="Dentro",IF(DATOS_[[Check Equiparado]:[Check Equiparado]]="Sí",IF(DATOS!AR$5="Sí",(1/DATOS_[[% anualiz]:[% anualiz]]),1)*IF(DATOS!AR$4="Sí",1/DATOS_[[% normaliz]:[% normaliz]],1)*(DATOS_[Conc.Sal.14])))))))),
0)</f>
        <v>0</v>
      </c>
      <c r="X103" s="119">
        <f t="array" ref="X103">IFERROR(
(MEDIAN((IF(DATOS_[[Sexo]:[Sexo]]=$B103,IF(DATOS_[[AGRUP. CLAS. PROF.]:[AGRUP. CLAS. PROF.]]=$B102,IF(DATOS_[[Check Periodo Ref.]:[Check Periodo Ref.]]="Dentro",IF(DATOS_[[Check Equiparado]:[Check Equiparado]]="Sí",IF(DATOS!AS$5="Sí",(1/DATOS_[[% anualiz]:[% anualiz]]),1)*IF(DATOS!AS$4="Sí",1/DATOS_[[% normaliz]:[% normaliz]],1)*(DATOS_[Conc.Sal.15])))))))),
0)</f>
        <v>0</v>
      </c>
      <c r="Y103" s="119">
        <f t="array" ref="Y103">IFERROR(
(MEDIAN((IF(DATOS_[[Sexo]:[Sexo]]=$B103,IF(DATOS_[[AGRUP. CLAS. PROF.]:[AGRUP. CLAS. PROF.]]=$B102,IF(DATOS_[[Check Periodo Ref.]:[Check Periodo Ref.]]="Dentro",IF(DATOS_[[Check Equiparado]:[Check Equiparado]]="Sí",IF(DATOS!AT$5="Sí",(1/DATOS_[[% anualiz]:[% anualiz]]),1)*IF(DATOS!AT$4="Sí",1/DATOS_[[% normaliz]:[% normaliz]],1)*(DATOS_[Conc.Sal.16])))))))),
0)</f>
        <v>0</v>
      </c>
      <c r="Z103" s="119">
        <f t="array" ref="Z103">IFERROR(
(MEDIAN((IF(DATOS_[[Sexo]:[Sexo]]=$B103,IF(DATOS_[[AGRUP. CLAS. PROF.]:[AGRUP. CLAS. PROF.]]=$B102,IF(DATOS_[[Check Periodo Ref.]:[Check Periodo Ref.]]="Dentro",IF(DATOS_[[Check Equiparado]:[Check Equiparado]]="Sí",IF(DATOS!AU$5="Sí",(1/DATOS_[[% anualiz]:[% anualiz]]),1)*IF(DATOS!AU$4="Sí",1/DATOS_[[% normaliz]:[% normaliz]],1)*(DATOS_[Conc.Sal.17])))))))),
0)</f>
        <v>0</v>
      </c>
      <c r="AA103" s="119">
        <f t="array" ref="AA103">IFERROR(
(MEDIAN((IF(DATOS_[[Sexo]:[Sexo]]=$B103,IF(DATOS_[[AGRUP. CLAS. PROF.]:[AGRUP. CLAS. PROF.]]=$B102,IF(DATOS_[[Check Periodo Ref.]:[Check Periodo Ref.]]="Dentro",IF(DATOS_[[Check Equiparado]:[Check Equiparado]]="Sí",IF(DATOS!AV$5="Sí",(1/DATOS_[[% anualiz]:[% anualiz]]),1)*IF(DATOS!AV$4="Sí",1/DATOS_[[% normaliz]:[% normaliz]],1)*(DATOS_[Conc.Sal.18])))))))),
0)</f>
        <v>0</v>
      </c>
      <c r="AB103" s="119">
        <f t="array" ref="AB103">IFERROR(
(MEDIAN((IF(DATOS_[[Sexo]:[Sexo]]=$B103,IF(DATOS_[[AGRUP. CLAS. PROF.]:[AGRUP. CLAS. PROF.]]=$B102,IF(DATOS_[[Check Periodo Ref.]:[Check Periodo Ref.]]="Dentro",IF(DATOS_[[Check Equiparado]:[Check Equiparado]]="Sí",IF(DATOS!AW$5="Sí",(1/DATOS_[[% anualiz]:[% anualiz]]),1)*IF(DATOS!AW$4="Sí",1/DATOS_[[% normaliz]:[% normaliz]],1)*(DATOS_[Conc.Sal.19])))))))),
0)</f>
        <v>0</v>
      </c>
      <c r="AC103" s="119">
        <f t="array" ref="AC103">IFERROR(
(MEDIAN((IF(DATOS_[[Sexo]:[Sexo]]=$B103,IF(DATOS_[[AGRUP. CLAS. PROF.]:[AGRUP. CLAS. PROF.]]=$B102,IF(DATOS_[[Check Periodo Ref.]:[Check Periodo Ref.]]="Dentro",IF(DATOS_[[Check Equiparado]:[Check Equiparado]]="Sí",IF(DATOS!AX$5="Sí",(1/DATOS_[[% anualiz]:[% anualiz]]),1)*IF(DATOS!AX$4="Sí",1/DATOS_[[% normaliz]:[% normaliz]],1)*(DATOS_[Conc.Sal.20])))))))),
0)</f>
        <v>0</v>
      </c>
      <c r="AD103" s="119">
        <f t="array" ref="AD103">IFERROR(
(MEDIAN((IF(DATOS_[[Sexo]:[Sexo]]=$B103,IF(DATOS_[[AGRUP. CLAS. PROF.]:[AGRUP. CLAS. PROF.]]=$B102,IF(DATOS_[[Check Periodo Ref.]:[Check Periodo Ref.]]="Dentro",IF(DATOS_[[Check Equiparado]:[Check Equiparado]]="Sí",IF(DATOS!AY$5="Sí",(1/DATOS_[[% anualiz]:[% anualiz]]),1)*IF(DATOS!AY$4="Sí",1/DATOS_[[% normaliz]:[% normaliz]],1)*(DATOS_[Conc.Sal.21])))))))),
0)</f>
        <v>0</v>
      </c>
      <c r="AE103" s="119">
        <f t="array" ref="AE103">IFERROR(
(MEDIAN((IF(DATOS_[[Sexo]:[Sexo]]=$B103,IF(DATOS_[[AGRUP. CLAS. PROF.]:[AGRUP. CLAS. PROF.]]=$B102,IF(DATOS_[[Check Periodo Ref.]:[Check Periodo Ref.]]="Dentro",IF(DATOS_[[Check Equiparado]:[Check Equiparado]]="Sí",IF(DATOS!AZ$5="Sí",(1/DATOS_[[% anualiz]:[% anualiz]]),1)*IF(DATOS!AZ$4="Sí",1/DATOS_[[% normaliz]:[% normaliz]],1)*(DATOS_[Conc.Sal.22])))))))),
0)</f>
        <v>0</v>
      </c>
      <c r="AF103" s="119">
        <f t="array" ref="AF103">IFERROR(
(MEDIAN((IF(DATOS_[[Sexo]:[Sexo]]=$B103,IF(DATOS_[[AGRUP. CLAS. PROF.]:[AGRUP. CLAS. PROF.]]=$B102,IF(DATOS_[[Check Periodo Ref.]:[Check Periodo Ref.]]="Dentro",IF(DATOS_[[Check Equiparado]:[Check Equiparado]]="Sí",IF(DATOS!BA$5="Sí",(1/DATOS_[[% anualiz]:[% anualiz]]),1)*IF(DATOS!BA$4="Sí",1/DATOS_[[% normaliz]:[% normaliz]],1)*(DATOS_[Conc.Sal.23])))))))),
0)</f>
        <v>0</v>
      </c>
      <c r="AG103" s="119">
        <f t="array" ref="AG103">IFERROR(
(MEDIAN((IF(DATOS_[[Sexo]:[Sexo]]=$B103,IF(DATOS_[[AGRUP. CLAS. PROF.]:[AGRUP. CLAS. PROF.]]=$B102,IF(DATOS_[[Check Periodo Ref.]:[Check Periodo Ref.]]="Dentro",IF(DATOS_[[Check Equiparado]:[Check Equiparado]]="Sí",IF(DATOS!BB$5="Sí",(1/DATOS_[[% anualiz]:[% anualiz]]),1)*IF(DATOS!BB$4="Sí",1/DATOS_[[% normaliz]:[% normaliz]],1)*(DATOS_[Conc.Sal.24])))))))),
0)</f>
        <v>0</v>
      </c>
      <c r="AH103" s="119">
        <f t="array" ref="AH103">IFERROR(
(MEDIAN((IF(DATOS_[[Sexo]:[Sexo]]=$B103,IF(DATOS_[[AGRUP. CLAS. PROF.]:[AGRUP. CLAS. PROF.]]=$B102,IF(DATOS_[[Check Periodo Ref.]:[Check Periodo Ref.]]="Dentro",IF(DATOS_[[Check Equiparado]:[Check Equiparado]]="Sí",IF(DATOS!BC$5="Sí",(1/DATOS_[[% anualiz]:[% anualiz]]),1)*IF(DATOS!BC$4="Sí",1/DATOS_[[% normaliz]:[% normaliz]],1)*(DATOS_[Conc.Sal.25])))))))),
0)</f>
        <v>0</v>
      </c>
      <c r="AI103" s="119">
        <f t="array" ref="AI103">IFERROR(
(MEDIAN((IF(DATOS_[[Sexo]:[Sexo]]=$B103,IF(DATOS_[[AGRUP. CLAS. PROF.]:[AGRUP. CLAS. PROF.]]=$B102,IF(DATOS_[[Check Periodo Ref.]:[Check Periodo Ref.]]="Dentro",IF(DATOS_[[Check Equiparado]:[Check Equiparado]]="Sí",IF(DATOS!BD$5="Sí",(1/DATOS_[[% anualiz]:[% anualiz]]),1)*IF(DATOS!BD$4="Sí",1/DATOS_[[% normaliz]:[% normaliz]],1)*(DATOS_[Conc.Sal.26])))))))),
0)</f>
        <v>0</v>
      </c>
      <c r="AJ103" s="119">
        <f t="array" ref="AJ103">IFERROR(
(MEDIAN((IF(DATOS_[[Sexo]:[Sexo]]=$B103,IF(DATOS_[[AGRUP. CLAS. PROF.]:[AGRUP. CLAS. PROF.]]=$B102,IF(DATOS_[[Check Periodo Ref.]:[Check Periodo Ref.]]="Dentro",IF(DATOS_[[Check Equiparado]:[Check Equiparado]]="Sí",IF(DATOS!BE$5="Sí",(1/DATOS_[[% anualiz]:[% anualiz]]),1)*IF(DATOS!BE$4="Sí",1/DATOS_[[% normaliz]:[% normaliz]],1)*(DATOS_[Conc.Sal.27])))))))),
0)</f>
        <v>0</v>
      </c>
      <c r="AK103" s="119">
        <f t="array" ref="AK103">IFERROR(
(MEDIAN((IF(DATOS_[[Sexo]:[Sexo]]=$B103,IF(DATOS_[[AGRUP. CLAS. PROF.]:[AGRUP. CLAS. PROF.]]=$B102,IF(DATOS_[[Check Periodo Ref.]:[Check Periodo Ref.]]="Dentro",IF(DATOS_[[Check Equiparado]:[Check Equiparado]]="Sí",IF(DATOS!BF$5="Sí",(1/DATOS_[[% anualiz]:[% anualiz]]),1)*IF(DATOS!BF$4="Sí",1/DATOS_[[% normaliz]:[% normaliz]],1)*(DATOS_[Conc.Sal.28])))))))),
0)</f>
        <v>0</v>
      </c>
      <c r="AL103" s="119">
        <f t="array" ref="AL103">IFERROR(
(MEDIAN((IF(DATOS_[[Sexo]:[Sexo]]=$B103,IF(DATOS_[[AGRUP. CLAS. PROF.]:[AGRUP. CLAS. PROF.]]=$B102,IF(DATOS_[[Check Periodo Ref.]:[Check Periodo Ref.]]="Dentro",IF(DATOS_[[Check Equiparado]:[Check Equiparado]]="Sí",IF(DATOS!BG$5="Sí",(1/DATOS_[[% anualiz]:[% anualiz]]),1)*IF(DATOS!BG$4="Sí",1/DATOS_[[% normaliz]:[% normaliz]],1)*(DATOS_[Conc.Sal.29])))))))),
0)</f>
        <v>0</v>
      </c>
      <c r="AM103" s="119">
        <f t="array" ref="AM103">IFERROR(
(MEDIAN((IF(DATOS_[[Sexo]:[Sexo]]=$B103,IF(DATOS_[[AGRUP. CLAS. PROF.]:[AGRUP. CLAS. PROF.]]=$B102,IF(DATOS_[[Check Periodo Ref.]:[Check Periodo Ref.]]="Dentro",IF(DATOS_[[Check Equiparado]:[Check Equiparado]]="Sí",IF(DATOS!BH$5="Sí",(1/DATOS_[[% anualiz]:[% anualiz]]),1)*IF(DATOS!BH$4="Sí",1/DATOS_[[% normaliz]:[% normaliz]],1)*(DATOS_[Conc.Sal.30])))))))),
0)</f>
        <v>0</v>
      </c>
      <c r="AN103" s="120">
        <f t="array" ref="AN103">IFERROR(
MEDIAN(IF(DATOS_[Sexo]=$B103,IF(DATOS_[[AGRUP. CLAS. PROF.]:[AGRUP. CLAS. PROF.]]=$B102,IF(DATOS_[Check Equiparado]="Sí",IF(DATOS_[Check Periodo Ref.]="Dentro",DATOS_[Tot COMPL.SAL Eq],FALSE))))),
0)</f>
        <v>0</v>
      </c>
      <c r="AO103" s="121">
        <f t="array" ref="AO103">IFERROR(
MEDIAN(IF(DATOS_[Sexo]=$B103,IF(DATOS_[[AGRUP. CLAS. PROF.]:[AGRUP. CLAS. PROF.]]=$B102,IF(DATOS_[Check Equiparado]="Sí",IF(DATOS_[Check Periodo Ref.]="Dentro",DATOS_[TOTAL SALARIO Eq],FALSE))))),
0)</f>
        <v>0</v>
      </c>
      <c r="AP103" s="122">
        <f t="array" ref="AP103">IFERROR(
(MEDIAN((IF(DATOS_[[Sexo]:[Sexo]]=$B103,IF(DATOS_[[AGRUP. CLAS. PROF.]:[AGRUP. CLAS. PROF.]]=$B102,IF(DATOS_[[Check Periodo Ref.]:[Check Periodo Ref.]]="Dentro",IF(DATOS_[[Check Equiparado]:[Check Equiparado]]="Sí",IF(DATOS!BI$5="Sí",(1/DATOS_[[% anualiz]:[% anualiz]]),1)*IF(DATOS!BI$4="Sí",1/DATOS_[[% normaliz]:[% normaliz]],1)*(DATOS_[C.Extra.01])))))))),
0)</f>
        <v>0</v>
      </c>
      <c r="AQ103" s="122">
        <f t="array" ref="AQ103">IFERROR(
(MEDIAN((IF(DATOS_[[Sexo]:[Sexo]]=$B103,IF(DATOS_[[AGRUP. CLAS. PROF.]:[AGRUP. CLAS. PROF.]]=$B102,IF(DATOS_[[Check Periodo Ref.]:[Check Periodo Ref.]]="Dentro",IF(DATOS_[[Check Equiparado]:[Check Equiparado]]="Sí",IF(DATOS!BJ$5="Sí",(1/DATOS_[[% anualiz]:[% anualiz]]),1)*IF(DATOS!BJ$4="Sí",1/DATOS_[[% normaliz]:[% normaliz]],1)*(DATOS_[C.Extra.02])))))))),
0)</f>
        <v>0</v>
      </c>
      <c r="AR103" s="122">
        <f t="array" ref="AR103">IFERROR(
(MEDIAN((IF(DATOS_[[Sexo]:[Sexo]]=$B103,IF(DATOS_[[AGRUP. CLAS. PROF.]:[AGRUP. CLAS. PROF.]]=$B102,IF(DATOS_[[Check Periodo Ref.]:[Check Periodo Ref.]]="Dentro",IF(DATOS_[[Check Equiparado]:[Check Equiparado]]="Sí",IF(DATOS!BK$5="Sí",(1/DATOS_[[% anualiz]:[% anualiz]]),1)*IF(DATOS!BK$4="Sí",1/DATOS_[[% normaliz]:[% normaliz]],1)*(DATOS_[C.Extra.03])))))))),
0)</f>
        <v>0</v>
      </c>
      <c r="AS103" s="122">
        <f t="array" ref="AS103">IFERROR(
(MEDIAN((IF(DATOS_[[Sexo]:[Sexo]]=$B103,IF(DATOS_[[AGRUP. CLAS. PROF.]:[AGRUP. CLAS. PROF.]]=$B102,IF(DATOS_[[Check Periodo Ref.]:[Check Periodo Ref.]]="Dentro",IF(DATOS_[[Check Equiparado]:[Check Equiparado]]="Sí",IF(DATOS!BL$5="Sí",(1/DATOS_[[% anualiz]:[% anualiz]]),1)*IF(DATOS!BL$4="Sí",1/DATOS_[[% normaliz]:[% normaliz]],1)*(DATOS_[C.Extra.04])))))))),
0)</f>
        <v>0</v>
      </c>
      <c r="AT103" s="122">
        <f t="array" ref="AT103">IFERROR(
(MEDIAN((IF(DATOS_[[Sexo]:[Sexo]]=$B103,IF(DATOS_[[AGRUP. CLAS. PROF.]:[AGRUP. CLAS. PROF.]]=$B102,IF(DATOS_[[Check Periodo Ref.]:[Check Periodo Ref.]]="Dentro",IF(DATOS_[[Check Equiparado]:[Check Equiparado]]="Sí",IF(DATOS!BM$5="Sí",(1/DATOS_[[% anualiz]:[% anualiz]]),1)*IF(DATOS!BM$4="Sí",1/DATOS_[[% normaliz]:[% normaliz]],1)*(DATOS_[C.Extra.05])))))))),
0)</f>
        <v>0</v>
      </c>
      <c r="AU103" s="123">
        <f t="array" ref="AU103">IFERROR(
MEDIAN(IF(DATOS_[Sexo]=$B103,IF(DATOS_[[AGRUP. CLAS. PROF.]:[AGRUP. CLAS. PROF.]]=$B102,IF(DATOS_[Check Equiparado]="Sí",IF(DATOS_[Check Periodo Ref.]="Dentro",DATOS_[Tot Extrasalarial Eq],FALSE))))),
0)</f>
        <v>0</v>
      </c>
      <c r="AV103" s="124">
        <f t="array" ref="AV103">IFERROR(
MEDIAN(IF(DATOS_[Sexo]=$B103,IF(DATOS_[[AGRUP. CLAS. PROF.]:[AGRUP. CLAS. PROF.]]=$B102,IF(DATOS_[Check Equiparado]="Sí",IF(DATOS_[Check Periodo Ref.]="Dentro",DATOS_[TOTAL Retrib Eq],FALSE))))),
0)</f>
        <v>0</v>
      </c>
    </row>
    <row r="104" spans="1:48" x14ac:dyDescent="0.3">
      <c r="A104" s="48" t="str">
        <f t="shared" ref="A104" si="122">+A103</f>
        <v>[ocultar]</v>
      </c>
      <c r="B104" s="94" t="s">
        <v>163</v>
      </c>
      <c r="C104" s="40">
        <f t="array" ref="C104">SUM(IF($B104=DATOS_[Sexo],
IF($B102=DATOS_[AGRUP. CLAS. PROF.],
IF("Dentro"=DATOS_[Check Periodo Ref.],
1/(COUNTIFS(DATOS_[Sexo],$B104,DATOS_[AGRUP. CLAS. PROF.],$B102,DATOS_[Check Periodo Ref.],"Dentro",DATOS_[id],DATOS_[id]))))))</f>
        <v>0</v>
      </c>
      <c r="D104" s="41">
        <f>COUNTIFS(DATOS_[AGRUP. CLAS. PROF.],$B102,DATOS_[Sexo],$B104,DATOS_[Check Periodo Ref.],"Dentro")</f>
        <v>0</v>
      </c>
      <c r="E104" s="41">
        <f>COUNTIFS(DATOS_[AGRUP. CLAS. PROF.],$B102,DATOS_[Sexo],$B104,DATOS_[Check Periodo Ref.],"Dentro",DATOS_[Check Nº SC Norm],"Sí")</f>
        <v>0</v>
      </c>
      <c r="F104" s="41">
        <f>COUNTIFS(DATOS_[AGRUP. CLAS. PROF.],$B102,DATOS_[Sexo],$B104,DATOS_[Check Periodo Ref.],"Dentro",DATOS_[Check Nº SC Anualiz],"Sí")</f>
        <v>0</v>
      </c>
      <c r="G104" s="41">
        <f>COUNTIFS(DATOS_[AGRUP. CLAS. PROF.],$B102,DATOS_[Sexo],$B104,DATOS_[Check Periodo Ref.],"Dentro",DATOS_[Check Nº SC Norm y Anualiz],"Sí")</f>
        <v>0</v>
      </c>
      <c r="H104" s="41">
        <f>COUNTIFS(DATOS_[AGRUP. CLAS. PROF.],$B102,DATOS_[Sexo],$B104,DATOS_[Check Periodo Ref.],"Dentro",DATOS_[Check Equiparación],"Sí")</f>
        <v>0</v>
      </c>
      <c r="I104" s="118" cm="1">
        <f t="array" ref="I104">IFERROR(
MEDIAN(IF(DATOS_[Sexo]=$B104,IF(DATOS_[[AGRUP. CLAS. PROF.]:[AGRUP. CLAS. PROF.]]=$B102,IF(DATOS_[Check Equiparado]="Sí",IF(DATOS_[Check Periodo Ref.]="Dentro",DATOS_[SALARIO BASE Eq],FALSE))))),
0)</f>
        <v>0</v>
      </c>
      <c r="J104" s="119">
        <f t="array" ref="J104">IFERROR(
(MEDIAN((IF(DATOS_[[Sexo]:[Sexo]]=$B104,IF(DATOS_[[AGRUP. CLAS. PROF.]:[AGRUP. CLAS. PROF.]]=$B102,IF(DATOS_[[Check Periodo Ref.]:[Check Periodo Ref.]]="Dentro",IF(DATOS_[[Check Equiparado]:[Check Equiparado]]="Sí",IF(DATOS!AE$5="Sí",(1/DATOS_[[% anualiz]:[% anualiz]]),1)*IF(DATOS!AE$4="Sí",1/DATOS_[[% normaliz]:[% normaliz]],1)*(DATOS_[Conc.Sal.01])))))))),
0)</f>
        <v>0</v>
      </c>
      <c r="K104" s="119">
        <f t="array" ref="K104">IFERROR(
(MEDIAN((IF(DATOS_[[Sexo]:[Sexo]]=$B104,IF(DATOS_[[AGRUP. CLAS. PROF.]:[AGRUP. CLAS. PROF.]]=$B102,IF(DATOS_[[Check Periodo Ref.]:[Check Periodo Ref.]]="Dentro",IF(DATOS_[[Check Equiparado]:[Check Equiparado]]="Sí",IF(DATOS!AF$5="Sí",(1/DATOS_[[% anualiz]:[% anualiz]]),1)*IF(DATOS!AF$4="Sí",1/DATOS_[[% normaliz]:[% normaliz]],1)*(DATOS_[Conc.Sal.02])))))))),
0)</f>
        <v>0</v>
      </c>
      <c r="L104" s="119">
        <f t="array" ref="L104">IFERROR(
(MEDIAN((IF(DATOS_[[Sexo]:[Sexo]]=$B104,IF(DATOS_[[AGRUP. CLAS. PROF.]:[AGRUP. CLAS. PROF.]]=$B102,IF(DATOS_[[Check Periodo Ref.]:[Check Periodo Ref.]]="Dentro",IF(DATOS_[[Check Equiparado]:[Check Equiparado]]="Sí",IF(DATOS!AG$5="Sí",(1/DATOS_[[% anualiz]:[% anualiz]]),1)*IF(DATOS!AG$4="Sí",1/DATOS_[[% normaliz]:[% normaliz]],1)*(DATOS_[Conc.Sal.03])))))))),
0)</f>
        <v>0</v>
      </c>
      <c r="M104" s="119">
        <f t="array" ref="M104">IFERROR(
(MEDIAN((IF(DATOS_[[Sexo]:[Sexo]]=$B104,IF(DATOS_[[AGRUP. CLAS. PROF.]:[AGRUP. CLAS. PROF.]]=$B102,IF(DATOS_[[Check Periodo Ref.]:[Check Periodo Ref.]]="Dentro",IF(DATOS_[[Check Equiparado]:[Check Equiparado]]="Sí",IF(DATOS!AH$5="Sí",(1/DATOS_[[% anualiz]:[% anualiz]]),1)*IF(DATOS!AH$4="Sí",1/DATOS_[[% normaliz]:[% normaliz]],1)*(DATOS_[Conc.Sal.04])))))))),
0)</f>
        <v>0</v>
      </c>
      <c r="N104" s="119">
        <f t="array" ref="N104">IFERROR(
(MEDIAN((IF(DATOS_[[Sexo]:[Sexo]]=$B104,IF(DATOS_[[AGRUP. CLAS. PROF.]:[AGRUP. CLAS. PROF.]]=$B102,IF(DATOS_[[Check Periodo Ref.]:[Check Periodo Ref.]]="Dentro",IF(DATOS_[[Check Equiparado]:[Check Equiparado]]="Sí",IF(DATOS!AI$5="Sí",(1/DATOS_[[% anualiz]:[% anualiz]]),1)*IF(DATOS!AI$4="Sí",1/DATOS_[[% normaliz]:[% normaliz]],1)*(DATOS_[Conc.Sal.05])))))))),
0)</f>
        <v>0</v>
      </c>
      <c r="O104" s="119">
        <f t="array" ref="O104">IFERROR(
(MEDIAN((IF(DATOS_[[Sexo]:[Sexo]]=$B104,IF(DATOS_[[AGRUP. CLAS. PROF.]:[AGRUP. CLAS. PROF.]]=$B102,IF(DATOS_[[Check Periodo Ref.]:[Check Periodo Ref.]]="Dentro",IF(DATOS_[[Check Equiparado]:[Check Equiparado]]="Sí",IF(DATOS!AJ$5="Sí",(1/DATOS_[[% anualiz]:[% anualiz]]),1)*IF(DATOS!AJ$4="Sí",1/DATOS_[[% normaliz]:[% normaliz]],1)*(DATOS_[Conc.Sal.06])))))))),
0)</f>
        <v>0</v>
      </c>
      <c r="P104" s="119">
        <f t="array" ref="P104">IFERROR(
(MEDIAN((IF(DATOS_[[Sexo]:[Sexo]]=$B104,IF(DATOS_[[AGRUP. CLAS. PROF.]:[AGRUP. CLAS. PROF.]]=$B102,IF(DATOS_[[Check Periodo Ref.]:[Check Periodo Ref.]]="Dentro",IF(DATOS_[[Check Equiparado]:[Check Equiparado]]="Sí",IF(DATOS!AK$5="Sí",(1/DATOS_[[% anualiz]:[% anualiz]]),1)*IF(DATOS!AK$4="Sí",1/DATOS_[[% normaliz]:[% normaliz]],1)*(DATOS_[Conc.Sal.07])))))))),
0)</f>
        <v>0</v>
      </c>
      <c r="Q104" s="119">
        <f t="array" ref="Q104">IFERROR(
(MEDIAN((IF(DATOS_[[Sexo]:[Sexo]]=$B104,IF(DATOS_[[AGRUP. CLAS. PROF.]:[AGRUP. CLAS. PROF.]]=$B102,IF(DATOS_[[Check Periodo Ref.]:[Check Periodo Ref.]]="Dentro",IF(DATOS_[[Check Equiparado]:[Check Equiparado]]="Sí",IF(DATOS!AL$5="Sí",(1/DATOS_[[% anualiz]:[% anualiz]]),1)*IF(DATOS!AL$4="Sí",1/DATOS_[[% normaliz]:[% normaliz]],1)*(DATOS_[Conc.Sal.08])))))))),
0)</f>
        <v>0</v>
      </c>
      <c r="R104" s="119">
        <f t="array" ref="R104">IFERROR(
(MEDIAN((IF(DATOS_[[Sexo]:[Sexo]]=$B104,IF(DATOS_[[AGRUP. CLAS. PROF.]:[AGRUP. CLAS. PROF.]]=$B102,IF(DATOS_[[Check Periodo Ref.]:[Check Periodo Ref.]]="Dentro",IF(DATOS_[[Check Equiparado]:[Check Equiparado]]="Sí",IF(DATOS!AM$5="Sí",(1/DATOS_[[% anualiz]:[% anualiz]]),1)*IF(DATOS!AM$4="Sí",1/DATOS_[[% normaliz]:[% normaliz]],1)*(DATOS_[Conc.Sal.09])))))))),
0)</f>
        <v>0</v>
      </c>
      <c r="S104" s="119">
        <f t="array" ref="S104">IFERROR(
(MEDIAN((IF(DATOS_[[Sexo]:[Sexo]]=$B104,IF(DATOS_[[AGRUP. CLAS. PROF.]:[AGRUP. CLAS. PROF.]]=$B102,IF(DATOS_[[Check Periodo Ref.]:[Check Periodo Ref.]]="Dentro",IF(DATOS_[[Check Equiparado]:[Check Equiparado]]="Sí",IF(DATOS!AN$5="Sí",(1/DATOS_[[% anualiz]:[% anualiz]]),1)*IF(DATOS!AN$4="Sí",1/DATOS_[[% normaliz]:[% normaliz]],1)*(DATOS_[Conc.Sal.10])))))))),
0)</f>
        <v>0</v>
      </c>
      <c r="T104" s="119">
        <f t="array" ref="T104">IFERROR(
(MEDIAN((IF(DATOS_[[Sexo]:[Sexo]]=$B104,IF(DATOS_[[AGRUP. CLAS. PROF.]:[AGRUP. CLAS. PROF.]]=$B102,IF(DATOS_[[Check Periodo Ref.]:[Check Periodo Ref.]]="Dentro",IF(DATOS_[[Check Equiparado]:[Check Equiparado]]="Sí",IF(DATOS!AO$5="Sí",(1/DATOS_[[% anualiz]:[% anualiz]]),1)*IF(DATOS!AO$4="Sí",1/DATOS_[[% normaliz]:[% normaliz]],1)*(DATOS_[Conc.Sal.11])))))))),
0)</f>
        <v>0</v>
      </c>
      <c r="U104" s="119">
        <f t="array" ref="U104">IFERROR(
(MEDIAN((IF(DATOS_[[Sexo]:[Sexo]]=$B104,IF(DATOS_[[AGRUP. CLAS. PROF.]:[AGRUP. CLAS. PROF.]]=$B102,IF(DATOS_[[Check Periodo Ref.]:[Check Periodo Ref.]]="Dentro",IF(DATOS_[[Check Equiparado]:[Check Equiparado]]="Sí",IF(DATOS!AP$5="Sí",(1/DATOS_[[% anualiz]:[% anualiz]]),1)*IF(DATOS!AP$4="Sí",1/DATOS_[[% normaliz]:[% normaliz]],1)*(DATOS_[Conc.Sal.12])))))))),
0)</f>
        <v>0</v>
      </c>
      <c r="V104" s="119">
        <f t="array" ref="V104">IFERROR(
(MEDIAN((IF(DATOS_[[Sexo]:[Sexo]]=$B104,IF(DATOS_[[AGRUP. CLAS. PROF.]:[AGRUP. CLAS. PROF.]]=$B102,IF(DATOS_[[Check Periodo Ref.]:[Check Periodo Ref.]]="Dentro",IF(DATOS_[[Check Equiparado]:[Check Equiparado]]="Sí",IF(DATOS!AQ$5="Sí",(1/DATOS_[[% anualiz]:[% anualiz]]),1)*IF(DATOS!AQ$4="Sí",1/DATOS_[[% normaliz]:[% normaliz]],1)*(DATOS_[Conc.Sal.13])))))))),
0)</f>
        <v>0</v>
      </c>
      <c r="W104" s="119">
        <f t="array" ref="W104">IFERROR(
(MEDIAN((IF(DATOS_[[Sexo]:[Sexo]]=$B104,IF(DATOS_[[AGRUP. CLAS. PROF.]:[AGRUP. CLAS. PROF.]]=$B102,IF(DATOS_[[Check Periodo Ref.]:[Check Periodo Ref.]]="Dentro",IF(DATOS_[[Check Equiparado]:[Check Equiparado]]="Sí",IF(DATOS!AR$5="Sí",(1/DATOS_[[% anualiz]:[% anualiz]]),1)*IF(DATOS!AR$4="Sí",1/DATOS_[[% normaliz]:[% normaliz]],1)*(DATOS_[Conc.Sal.14])))))))),
0)</f>
        <v>0</v>
      </c>
      <c r="X104" s="119">
        <f t="array" ref="X104">IFERROR(
(MEDIAN((IF(DATOS_[[Sexo]:[Sexo]]=$B104,IF(DATOS_[[AGRUP. CLAS. PROF.]:[AGRUP. CLAS. PROF.]]=$B102,IF(DATOS_[[Check Periodo Ref.]:[Check Periodo Ref.]]="Dentro",IF(DATOS_[[Check Equiparado]:[Check Equiparado]]="Sí",IF(DATOS!AS$5="Sí",(1/DATOS_[[% anualiz]:[% anualiz]]),1)*IF(DATOS!AS$4="Sí",1/DATOS_[[% normaliz]:[% normaliz]],1)*(DATOS_[Conc.Sal.15])))))))),
0)</f>
        <v>0</v>
      </c>
      <c r="Y104" s="119">
        <f t="array" ref="Y104">IFERROR(
(MEDIAN((IF(DATOS_[[Sexo]:[Sexo]]=$B104,IF(DATOS_[[AGRUP. CLAS. PROF.]:[AGRUP. CLAS. PROF.]]=$B102,IF(DATOS_[[Check Periodo Ref.]:[Check Periodo Ref.]]="Dentro",IF(DATOS_[[Check Equiparado]:[Check Equiparado]]="Sí",IF(DATOS!AT$5="Sí",(1/DATOS_[[% anualiz]:[% anualiz]]),1)*IF(DATOS!AT$4="Sí",1/DATOS_[[% normaliz]:[% normaliz]],1)*(DATOS_[Conc.Sal.16])))))))),
0)</f>
        <v>0</v>
      </c>
      <c r="Z104" s="119">
        <f t="array" ref="Z104">IFERROR(
(MEDIAN((IF(DATOS_[[Sexo]:[Sexo]]=$B104,IF(DATOS_[[AGRUP. CLAS. PROF.]:[AGRUP. CLAS. PROF.]]=$B102,IF(DATOS_[[Check Periodo Ref.]:[Check Periodo Ref.]]="Dentro",IF(DATOS_[[Check Equiparado]:[Check Equiparado]]="Sí",IF(DATOS!AU$5="Sí",(1/DATOS_[[% anualiz]:[% anualiz]]),1)*IF(DATOS!AU$4="Sí",1/DATOS_[[% normaliz]:[% normaliz]],1)*(DATOS_[Conc.Sal.17])))))))),
0)</f>
        <v>0</v>
      </c>
      <c r="AA104" s="119">
        <f t="array" ref="AA104">IFERROR(
(MEDIAN((IF(DATOS_[[Sexo]:[Sexo]]=$B104,IF(DATOS_[[AGRUP. CLAS. PROF.]:[AGRUP. CLAS. PROF.]]=$B102,IF(DATOS_[[Check Periodo Ref.]:[Check Periodo Ref.]]="Dentro",IF(DATOS_[[Check Equiparado]:[Check Equiparado]]="Sí",IF(DATOS!AV$5="Sí",(1/DATOS_[[% anualiz]:[% anualiz]]),1)*IF(DATOS!AV$4="Sí",1/DATOS_[[% normaliz]:[% normaliz]],1)*(DATOS_[Conc.Sal.18])))))))),
0)</f>
        <v>0</v>
      </c>
      <c r="AB104" s="119">
        <f t="array" ref="AB104">IFERROR(
(MEDIAN((IF(DATOS_[[Sexo]:[Sexo]]=$B104,IF(DATOS_[[AGRUP. CLAS. PROF.]:[AGRUP. CLAS. PROF.]]=$B102,IF(DATOS_[[Check Periodo Ref.]:[Check Periodo Ref.]]="Dentro",IF(DATOS_[[Check Equiparado]:[Check Equiparado]]="Sí",IF(DATOS!AW$5="Sí",(1/DATOS_[[% anualiz]:[% anualiz]]),1)*IF(DATOS!AW$4="Sí",1/DATOS_[[% normaliz]:[% normaliz]],1)*(DATOS_[Conc.Sal.19])))))))),
0)</f>
        <v>0</v>
      </c>
      <c r="AC104" s="119">
        <f t="array" ref="AC104">IFERROR(
(MEDIAN((IF(DATOS_[[Sexo]:[Sexo]]=$B104,IF(DATOS_[[AGRUP. CLAS. PROF.]:[AGRUP. CLAS. PROF.]]=$B102,IF(DATOS_[[Check Periodo Ref.]:[Check Periodo Ref.]]="Dentro",IF(DATOS_[[Check Equiparado]:[Check Equiparado]]="Sí",IF(DATOS!AX$5="Sí",(1/DATOS_[[% anualiz]:[% anualiz]]),1)*IF(DATOS!AX$4="Sí",1/DATOS_[[% normaliz]:[% normaliz]],1)*(DATOS_[Conc.Sal.20])))))))),
0)</f>
        <v>0</v>
      </c>
      <c r="AD104" s="119">
        <f t="array" ref="AD104">IFERROR(
(MEDIAN((IF(DATOS_[[Sexo]:[Sexo]]=$B104,IF(DATOS_[[AGRUP. CLAS. PROF.]:[AGRUP. CLAS. PROF.]]=$B102,IF(DATOS_[[Check Periodo Ref.]:[Check Periodo Ref.]]="Dentro",IF(DATOS_[[Check Equiparado]:[Check Equiparado]]="Sí",IF(DATOS!AY$5="Sí",(1/DATOS_[[% anualiz]:[% anualiz]]),1)*IF(DATOS!AY$4="Sí",1/DATOS_[[% normaliz]:[% normaliz]],1)*(DATOS_[Conc.Sal.21])))))))),
0)</f>
        <v>0</v>
      </c>
      <c r="AE104" s="119">
        <f t="array" ref="AE104">IFERROR(
(MEDIAN((IF(DATOS_[[Sexo]:[Sexo]]=$B104,IF(DATOS_[[AGRUP. CLAS. PROF.]:[AGRUP. CLAS. PROF.]]=$B102,IF(DATOS_[[Check Periodo Ref.]:[Check Periodo Ref.]]="Dentro",IF(DATOS_[[Check Equiparado]:[Check Equiparado]]="Sí",IF(DATOS!AZ$5="Sí",(1/DATOS_[[% anualiz]:[% anualiz]]),1)*IF(DATOS!AZ$4="Sí",1/DATOS_[[% normaliz]:[% normaliz]],1)*(DATOS_[Conc.Sal.22])))))))),
0)</f>
        <v>0</v>
      </c>
      <c r="AF104" s="119">
        <f t="array" ref="AF104">IFERROR(
(MEDIAN((IF(DATOS_[[Sexo]:[Sexo]]=$B104,IF(DATOS_[[AGRUP. CLAS. PROF.]:[AGRUP. CLAS. PROF.]]=$B102,IF(DATOS_[[Check Periodo Ref.]:[Check Periodo Ref.]]="Dentro",IF(DATOS_[[Check Equiparado]:[Check Equiparado]]="Sí",IF(DATOS!BA$5="Sí",(1/DATOS_[[% anualiz]:[% anualiz]]),1)*IF(DATOS!BA$4="Sí",1/DATOS_[[% normaliz]:[% normaliz]],1)*(DATOS_[Conc.Sal.23])))))))),
0)</f>
        <v>0</v>
      </c>
      <c r="AG104" s="119">
        <f t="array" ref="AG104">IFERROR(
(MEDIAN((IF(DATOS_[[Sexo]:[Sexo]]=$B104,IF(DATOS_[[AGRUP. CLAS. PROF.]:[AGRUP. CLAS. PROF.]]=$B102,IF(DATOS_[[Check Periodo Ref.]:[Check Periodo Ref.]]="Dentro",IF(DATOS_[[Check Equiparado]:[Check Equiparado]]="Sí",IF(DATOS!BB$5="Sí",(1/DATOS_[[% anualiz]:[% anualiz]]),1)*IF(DATOS!BB$4="Sí",1/DATOS_[[% normaliz]:[% normaliz]],1)*(DATOS_[Conc.Sal.24])))))))),
0)</f>
        <v>0</v>
      </c>
      <c r="AH104" s="119">
        <f t="array" ref="AH104">IFERROR(
(MEDIAN((IF(DATOS_[[Sexo]:[Sexo]]=$B104,IF(DATOS_[[AGRUP. CLAS. PROF.]:[AGRUP. CLAS. PROF.]]=$B102,IF(DATOS_[[Check Periodo Ref.]:[Check Periodo Ref.]]="Dentro",IF(DATOS_[[Check Equiparado]:[Check Equiparado]]="Sí",IF(DATOS!BC$5="Sí",(1/DATOS_[[% anualiz]:[% anualiz]]),1)*IF(DATOS!BC$4="Sí",1/DATOS_[[% normaliz]:[% normaliz]],1)*(DATOS_[Conc.Sal.25])))))))),
0)</f>
        <v>0</v>
      </c>
      <c r="AI104" s="119">
        <f t="array" ref="AI104">IFERROR(
(MEDIAN((IF(DATOS_[[Sexo]:[Sexo]]=$B104,IF(DATOS_[[AGRUP. CLAS. PROF.]:[AGRUP. CLAS. PROF.]]=$B102,IF(DATOS_[[Check Periodo Ref.]:[Check Periodo Ref.]]="Dentro",IF(DATOS_[[Check Equiparado]:[Check Equiparado]]="Sí",IF(DATOS!BD$5="Sí",(1/DATOS_[[% anualiz]:[% anualiz]]),1)*IF(DATOS!BD$4="Sí",1/DATOS_[[% normaliz]:[% normaliz]],1)*(DATOS_[Conc.Sal.26])))))))),
0)</f>
        <v>0</v>
      </c>
      <c r="AJ104" s="119">
        <f t="array" ref="AJ104">IFERROR(
(MEDIAN((IF(DATOS_[[Sexo]:[Sexo]]=$B104,IF(DATOS_[[AGRUP. CLAS. PROF.]:[AGRUP. CLAS. PROF.]]=$B102,IF(DATOS_[[Check Periodo Ref.]:[Check Periodo Ref.]]="Dentro",IF(DATOS_[[Check Equiparado]:[Check Equiparado]]="Sí",IF(DATOS!BE$5="Sí",(1/DATOS_[[% anualiz]:[% anualiz]]),1)*IF(DATOS!BE$4="Sí",1/DATOS_[[% normaliz]:[% normaliz]],1)*(DATOS_[Conc.Sal.27])))))))),
0)</f>
        <v>0</v>
      </c>
      <c r="AK104" s="119">
        <f t="array" ref="AK104">IFERROR(
(MEDIAN((IF(DATOS_[[Sexo]:[Sexo]]=$B104,IF(DATOS_[[AGRUP. CLAS. PROF.]:[AGRUP. CLAS. PROF.]]=$B102,IF(DATOS_[[Check Periodo Ref.]:[Check Periodo Ref.]]="Dentro",IF(DATOS_[[Check Equiparado]:[Check Equiparado]]="Sí",IF(DATOS!BF$5="Sí",(1/DATOS_[[% anualiz]:[% anualiz]]),1)*IF(DATOS!BF$4="Sí",1/DATOS_[[% normaliz]:[% normaliz]],1)*(DATOS_[Conc.Sal.28])))))))),
0)</f>
        <v>0</v>
      </c>
      <c r="AL104" s="119">
        <f t="array" ref="AL104">IFERROR(
(MEDIAN((IF(DATOS_[[Sexo]:[Sexo]]=$B104,IF(DATOS_[[AGRUP. CLAS. PROF.]:[AGRUP. CLAS. PROF.]]=$B102,IF(DATOS_[[Check Periodo Ref.]:[Check Periodo Ref.]]="Dentro",IF(DATOS_[[Check Equiparado]:[Check Equiparado]]="Sí",IF(DATOS!BG$5="Sí",(1/DATOS_[[% anualiz]:[% anualiz]]),1)*IF(DATOS!BG$4="Sí",1/DATOS_[[% normaliz]:[% normaliz]],1)*(DATOS_[Conc.Sal.29])))))))),
0)</f>
        <v>0</v>
      </c>
      <c r="AM104" s="119">
        <f t="array" ref="AM104">IFERROR(
(MEDIAN((IF(DATOS_[[Sexo]:[Sexo]]=$B104,IF(DATOS_[[AGRUP. CLAS. PROF.]:[AGRUP. CLAS. PROF.]]=$B102,IF(DATOS_[[Check Periodo Ref.]:[Check Periodo Ref.]]="Dentro",IF(DATOS_[[Check Equiparado]:[Check Equiparado]]="Sí",IF(DATOS!BH$5="Sí",(1/DATOS_[[% anualiz]:[% anualiz]]),1)*IF(DATOS!BH$4="Sí",1/DATOS_[[% normaliz]:[% normaliz]],1)*(DATOS_[Conc.Sal.30])))))))),
0)</f>
        <v>0</v>
      </c>
      <c r="AN104" s="120">
        <f t="array" ref="AN104">IFERROR(
MEDIAN(IF(DATOS_[Sexo]=$B104,IF(DATOS_[[AGRUP. CLAS. PROF.]:[AGRUP. CLAS. PROF.]]=$B102,IF(DATOS_[Check Equiparado]="Sí",IF(DATOS_[Check Periodo Ref.]="Dentro",DATOS_[Tot COMPL.SAL Eq],FALSE))))),
0)</f>
        <v>0</v>
      </c>
      <c r="AO104" s="121">
        <f t="array" ref="AO104">IFERROR(
MEDIAN(IF(DATOS_[Sexo]=$B104,IF(DATOS_[[AGRUP. CLAS. PROF.]:[AGRUP. CLAS. PROF.]]=$B102,IF(DATOS_[Check Equiparado]="Sí",IF(DATOS_[Check Periodo Ref.]="Dentro",DATOS_[TOTAL SALARIO Eq],FALSE))))),
0)</f>
        <v>0</v>
      </c>
      <c r="AP104" s="122">
        <f t="array" ref="AP104">IFERROR(
(MEDIAN((IF(DATOS_[[Sexo]:[Sexo]]=$B104,IF(DATOS_[[AGRUP. CLAS. PROF.]:[AGRUP. CLAS. PROF.]]=$B102,IF(DATOS_[[Check Periodo Ref.]:[Check Periodo Ref.]]="Dentro",IF(DATOS_[[Check Equiparado]:[Check Equiparado]]="Sí",IF(DATOS!BI$5="Sí",(1/DATOS_[[% anualiz]:[% anualiz]]),1)*IF(DATOS!BI$4="Sí",1/DATOS_[[% normaliz]:[% normaliz]],1)*(DATOS_[C.Extra.01])))))))),
0)</f>
        <v>0</v>
      </c>
      <c r="AQ104" s="122">
        <f t="array" ref="AQ104">IFERROR(
(MEDIAN((IF(DATOS_[[Sexo]:[Sexo]]=$B104,IF(DATOS_[[AGRUP. CLAS. PROF.]:[AGRUP. CLAS. PROF.]]=$B102,IF(DATOS_[[Check Periodo Ref.]:[Check Periodo Ref.]]="Dentro",IF(DATOS_[[Check Equiparado]:[Check Equiparado]]="Sí",IF(DATOS!BJ$5="Sí",(1/DATOS_[[% anualiz]:[% anualiz]]),1)*IF(DATOS!BJ$4="Sí",1/DATOS_[[% normaliz]:[% normaliz]],1)*(DATOS_[C.Extra.02])))))))),
0)</f>
        <v>0</v>
      </c>
      <c r="AR104" s="122">
        <f t="array" ref="AR104">IFERROR(
(MEDIAN((IF(DATOS_[[Sexo]:[Sexo]]=$B104,IF(DATOS_[[AGRUP. CLAS. PROF.]:[AGRUP. CLAS. PROF.]]=$B102,IF(DATOS_[[Check Periodo Ref.]:[Check Periodo Ref.]]="Dentro",IF(DATOS_[[Check Equiparado]:[Check Equiparado]]="Sí",IF(DATOS!BK$5="Sí",(1/DATOS_[[% anualiz]:[% anualiz]]),1)*IF(DATOS!BK$4="Sí",1/DATOS_[[% normaliz]:[% normaliz]],1)*(DATOS_[C.Extra.03])))))))),
0)</f>
        <v>0</v>
      </c>
      <c r="AS104" s="122">
        <f t="array" ref="AS104">IFERROR(
(MEDIAN((IF(DATOS_[[Sexo]:[Sexo]]=$B104,IF(DATOS_[[AGRUP. CLAS. PROF.]:[AGRUP. CLAS. PROF.]]=$B102,IF(DATOS_[[Check Periodo Ref.]:[Check Periodo Ref.]]="Dentro",IF(DATOS_[[Check Equiparado]:[Check Equiparado]]="Sí",IF(DATOS!BL$5="Sí",(1/DATOS_[[% anualiz]:[% anualiz]]),1)*IF(DATOS!BL$4="Sí",1/DATOS_[[% normaliz]:[% normaliz]],1)*(DATOS_[C.Extra.04])))))))),
0)</f>
        <v>0</v>
      </c>
      <c r="AT104" s="122">
        <f t="array" ref="AT104">IFERROR(
(MEDIAN((IF(DATOS_[[Sexo]:[Sexo]]=$B104,IF(DATOS_[[AGRUP. CLAS. PROF.]:[AGRUP. CLAS. PROF.]]=$B102,IF(DATOS_[[Check Periodo Ref.]:[Check Periodo Ref.]]="Dentro",IF(DATOS_[[Check Equiparado]:[Check Equiparado]]="Sí",IF(DATOS!BM$5="Sí",(1/DATOS_[[% anualiz]:[% anualiz]]),1)*IF(DATOS!BM$4="Sí",1/DATOS_[[% normaliz]:[% normaliz]],1)*(DATOS_[C.Extra.05])))))))),
0)</f>
        <v>0</v>
      </c>
      <c r="AU104" s="123">
        <f t="array" ref="AU104">IFERROR(
MEDIAN(IF(DATOS_[Sexo]=$B104,IF(DATOS_[[AGRUP. CLAS. PROF.]:[AGRUP. CLAS. PROF.]]=$B102,IF(DATOS_[Check Equiparado]="Sí",IF(DATOS_[Check Periodo Ref.]="Dentro",DATOS_[Tot Extrasalarial Eq],FALSE))))),
0)</f>
        <v>0</v>
      </c>
      <c r="AV104" s="124">
        <f t="array" ref="AV104">IFERROR(
MEDIAN(IF(DATOS_[Sexo]=$B104,IF(DATOS_[[AGRUP. CLAS. PROF.]:[AGRUP. CLAS. PROF.]]=$B102,IF(DATOS_[Check Equiparado]="Sí",IF(DATOS_[Check Periodo Ref.]="Dentro",DATOS_[TOTAL Retrib Eq],FALSE))))),
0)</f>
        <v>0</v>
      </c>
    </row>
  </sheetData>
  <dataConsolidate/>
  <pageMargins left="0.25" right="0.25" top="0.75" bottom="0.75" header="0.3" footer="0.3"/>
  <pageSetup paperSize="9" scale="84" fitToHeight="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pageSetUpPr fitToPage="1"/>
  </sheetPr>
  <dimension ref="A1:AR104"/>
  <sheetViews>
    <sheetView zoomScaleNormal="100" workbookViewId="0">
      <selection activeCell="B1" sqref="B1"/>
    </sheetView>
  </sheetViews>
  <sheetFormatPr baseColWidth="10" defaultColWidth="7.28515625" defaultRowHeight="16.5" outlineLevelCol="1" x14ac:dyDescent="0.3"/>
  <cols>
    <col min="1" max="1" width="8.85546875" style="60" customWidth="1"/>
    <col min="2" max="2" width="10.7109375" style="60" customWidth="1"/>
    <col min="3" max="4" width="7.28515625" style="60" customWidth="1"/>
    <col min="5" max="5" width="10.42578125" style="60" customWidth="1"/>
    <col min="6" max="15" width="7.28515625" style="60" customWidth="1"/>
    <col min="16" max="35" width="7.28515625" style="60" customWidth="1" outlineLevel="1"/>
    <col min="36" max="37" width="8.85546875" style="60" customWidth="1"/>
    <col min="38" max="42" width="7.28515625" style="60" customWidth="1"/>
    <col min="43" max="44" width="8.85546875" style="60" customWidth="1"/>
    <col min="45" max="16384" width="7.28515625" style="60"/>
  </cols>
  <sheetData>
    <row r="1" spans="1:44" ht="42.6" customHeight="1" x14ac:dyDescent="0.3">
      <c r="E1" s="257" t="s">
        <v>373</v>
      </c>
    </row>
    <row r="2" spans="1:44" ht="13.9" customHeight="1" x14ac:dyDescent="0.3">
      <c r="G2" s="60" t="str">
        <f>+IF(G8="[ocultar]",G8,"")</f>
        <v>[ocultar]</v>
      </c>
      <c r="H2" s="60" t="str">
        <f t="shared" ref="H2:AP2" si="0">+IF(H8="[ocultar]",H8,"")</f>
        <v>[ocultar]</v>
      </c>
      <c r="I2" s="60" t="str">
        <f t="shared" si="0"/>
        <v>[ocultar]</v>
      </c>
      <c r="J2" s="60" t="str">
        <f t="shared" si="0"/>
        <v>[ocultar]</v>
      </c>
      <c r="K2" s="60" t="str">
        <f t="shared" si="0"/>
        <v>[ocultar]</v>
      </c>
      <c r="L2" s="60" t="str">
        <f t="shared" si="0"/>
        <v>[ocultar]</v>
      </c>
      <c r="M2" s="60" t="str">
        <f t="shared" si="0"/>
        <v>[ocultar]</v>
      </c>
      <c r="N2" s="60" t="str">
        <f t="shared" si="0"/>
        <v>[ocultar]</v>
      </c>
      <c r="O2" s="60" t="str">
        <f t="shared" si="0"/>
        <v>[ocultar]</v>
      </c>
      <c r="P2" s="60" t="str">
        <f t="shared" si="0"/>
        <v>[ocultar]</v>
      </c>
      <c r="Q2" s="60" t="str">
        <f t="shared" si="0"/>
        <v>[ocultar]</v>
      </c>
      <c r="R2" s="60" t="str">
        <f t="shared" si="0"/>
        <v>[ocultar]</v>
      </c>
      <c r="S2" s="60" t="str">
        <f t="shared" si="0"/>
        <v>[ocultar]</v>
      </c>
      <c r="T2" s="60" t="str">
        <f t="shared" si="0"/>
        <v>[ocultar]</v>
      </c>
      <c r="U2" s="60" t="str">
        <f t="shared" si="0"/>
        <v>[ocultar]</v>
      </c>
      <c r="V2" s="60" t="str">
        <f t="shared" si="0"/>
        <v>[ocultar]</v>
      </c>
      <c r="W2" s="60" t="str">
        <f t="shared" si="0"/>
        <v>[ocultar]</v>
      </c>
      <c r="X2" s="60" t="str">
        <f t="shared" si="0"/>
        <v>[ocultar]</v>
      </c>
      <c r="Y2" s="60" t="str">
        <f t="shared" si="0"/>
        <v>[ocultar]</v>
      </c>
      <c r="Z2" s="60" t="str">
        <f t="shared" si="0"/>
        <v>[ocultar]</v>
      </c>
      <c r="AA2" s="60" t="str">
        <f t="shared" si="0"/>
        <v>[ocultar]</v>
      </c>
      <c r="AB2" s="60" t="str">
        <f t="shared" si="0"/>
        <v>[ocultar]</v>
      </c>
      <c r="AC2" s="60" t="str">
        <f t="shared" si="0"/>
        <v>[ocultar]</v>
      </c>
      <c r="AD2" s="60" t="str">
        <f t="shared" si="0"/>
        <v>[ocultar]</v>
      </c>
      <c r="AE2" s="60" t="str">
        <f t="shared" si="0"/>
        <v>[ocultar]</v>
      </c>
      <c r="AF2" s="60" t="str">
        <f t="shared" si="0"/>
        <v>[ocultar]</v>
      </c>
      <c r="AG2" s="60" t="str">
        <f t="shared" si="0"/>
        <v>[ocultar]</v>
      </c>
      <c r="AH2" s="60" t="str">
        <f t="shared" si="0"/>
        <v>[ocultar]</v>
      </c>
      <c r="AI2" s="60" t="str">
        <f t="shared" si="0"/>
        <v>[ocultar]</v>
      </c>
      <c r="AJ2" s="60" t="str">
        <f t="shared" si="0"/>
        <v/>
      </c>
      <c r="AK2" s="60" t="str">
        <f t="shared" si="0"/>
        <v/>
      </c>
      <c r="AL2" s="60" t="str">
        <f t="shared" si="0"/>
        <v>[ocultar]</v>
      </c>
      <c r="AM2" s="60" t="str">
        <f t="shared" si="0"/>
        <v>[ocultar]</v>
      </c>
      <c r="AN2" s="60" t="str">
        <f t="shared" si="0"/>
        <v>[ocultar]</v>
      </c>
      <c r="AO2" s="60" t="str">
        <f t="shared" si="0"/>
        <v>[ocultar]</v>
      </c>
      <c r="AP2" s="60" t="str">
        <f t="shared" si="0"/>
        <v>[ocultar]</v>
      </c>
    </row>
    <row r="3" spans="1:44" ht="13.9" customHeight="1" x14ac:dyDescent="0.3">
      <c r="E3" s="170" t="str">
        <f>+"Razón Social: "&amp;Inicio!C6&amp;"  -  NIF: "&amp;Inicio!C8</f>
        <v xml:space="preserve">Razón Social:   -  NIF: </v>
      </c>
      <c r="F3" s="194"/>
      <c r="G3" s="163"/>
      <c r="H3" s="163"/>
    </row>
    <row r="4" spans="1:44" ht="13.9" customHeight="1" x14ac:dyDescent="0.3">
      <c r="E4" s="171" t="s">
        <v>97</v>
      </c>
      <c r="F4" s="195"/>
      <c r="G4" s="196"/>
      <c r="H4" s="196"/>
      <c r="I4" s="196"/>
      <c r="J4" s="196"/>
      <c r="K4" s="196"/>
    </row>
    <row r="5" spans="1:44" ht="13.9" customHeight="1" x14ac:dyDescent="0.3">
      <c r="E5" s="172">
        <f>+Inicio!E10</f>
        <v>0</v>
      </c>
      <c r="F5" s="173" t="str">
        <f>+Inicio!D10</f>
        <v>fecha inicio</v>
      </c>
      <c r="H5" s="163"/>
      <c r="L5" s="164"/>
    </row>
    <row r="6" spans="1:44" ht="13.9" customHeight="1" x14ac:dyDescent="0.3">
      <c r="E6" s="172">
        <f>+Inicio!G10</f>
        <v>0</v>
      </c>
      <c r="F6" s="174" t="s">
        <v>94</v>
      </c>
      <c r="G6" s="166"/>
      <c r="H6" s="166"/>
      <c r="I6" s="163"/>
      <c r="J6" s="163"/>
      <c r="K6" s="167"/>
      <c r="L6" s="163"/>
    </row>
    <row r="7" spans="1:44" s="126" customFormat="1" ht="13.9" customHeight="1" x14ac:dyDescent="0.25">
      <c r="G7" s="168"/>
      <c r="H7" s="168"/>
      <c r="I7" s="168"/>
      <c r="J7" s="168"/>
      <c r="K7" s="197"/>
      <c r="L7" s="168"/>
    </row>
    <row r="8" spans="1:44" s="51" customFormat="1" ht="46.15" customHeight="1" x14ac:dyDescent="0.25">
      <c r="B8" s="49"/>
      <c r="C8" s="49" t="s">
        <v>225</v>
      </c>
      <c r="D8" s="49" t="s">
        <v>220</v>
      </c>
      <c r="E8" s="50" t="s">
        <v>223</v>
      </c>
      <c r="F8" s="198" t="str">
        <f>+IF(DATOS!AE6="","[ocultar]",DATOS!AE6)</f>
        <v>[ocultar]</v>
      </c>
      <c r="G8" s="198" t="str">
        <f>+IF(DATOS!AF6="","[ocultar]",DATOS!AF6)</f>
        <v>[ocultar]</v>
      </c>
      <c r="H8" s="198" t="str">
        <f>+IF(DATOS!AG6="","[ocultar]",DATOS!AG6)</f>
        <v>[ocultar]</v>
      </c>
      <c r="I8" s="198" t="str">
        <f>+IF(DATOS!AH6="","[ocultar]",DATOS!AH6)</f>
        <v>[ocultar]</v>
      </c>
      <c r="J8" s="198" t="str">
        <f>+IF(DATOS!AI6="","[ocultar]",DATOS!AI6)</f>
        <v>[ocultar]</v>
      </c>
      <c r="K8" s="198" t="str">
        <f>+IF(DATOS!AJ6="","[ocultar]",DATOS!AJ6)</f>
        <v>[ocultar]</v>
      </c>
      <c r="L8" s="198" t="str">
        <f>+IF(DATOS!AK6="","[ocultar]",DATOS!AK6)</f>
        <v>[ocultar]</v>
      </c>
      <c r="M8" s="198" t="str">
        <f>+IF(DATOS!AL6="","[ocultar]",DATOS!AL6)</f>
        <v>[ocultar]</v>
      </c>
      <c r="N8" s="198" t="str">
        <f>+IF(DATOS!AM6="","[ocultar]",DATOS!AM6)</f>
        <v>[ocultar]</v>
      </c>
      <c r="O8" s="198" t="str">
        <f>+IF(DATOS!AN6="","[ocultar]",DATOS!AN6)</f>
        <v>[ocultar]</v>
      </c>
      <c r="P8" s="198" t="str">
        <f>+IF(DATOS!AO6="","[ocultar]",DATOS!AO6)</f>
        <v>[ocultar]</v>
      </c>
      <c r="Q8" s="198" t="str">
        <f>+IF(DATOS!AP6="","[ocultar]",DATOS!AP6)</f>
        <v>[ocultar]</v>
      </c>
      <c r="R8" s="198" t="str">
        <f>+IF(DATOS!AQ6="","[ocultar]",DATOS!AQ6)</f>
        <v>[ocultar]</v>
      </c>
      <c r="S8" s="198" t="str">
        <f>+IF(DATOS!AR6="","[ocultar]",DATOS!AR6)</f>
        <v>[ocultar]</v>
      </c>
      <c r="T8" s="198" t="str">
        <f>+IF(DATOS!AS6="","[ocultar]",DATOS!AS6)</f>
        <v>[ocultar]</v>
      </c>
      <c r="U8" s="198" t="str">
        <f>+IF(DATOS!AT6="","[ocultar]",DATOS!AT6)</f>
        <v>[ocultar]</v>
      </c>
      <c r="V8" s="198" t="str">
        <f>+IF(DATOS!AU6="","[ocultar]",DATOS!AU6)</f>
        <v>[ocultar]</v>
      </c>
      <c r="W8" s="198" t="str">
        <f>+IF(DATOS!AV6="","[ocultar]",DATOS!AV6)</f>
        <v>[ocultar]</v>
      </c>
      <c r="X8" s="198" t="str">
        <f>+IF(DATOS!AW6="","[ocultar]",DATOS!AW6)</f>
        <v>[ocultar]</v>
      </c>
      <c r="Y8" s="198" t="str">
        <f>+IF(DATOS!AX6="","[ocultar]",DATOS!AX6)</f>
        <v>[ocultar]</v>
      </c>
      <c r="Z8" s="198" t="str">
        <f>+IF(DATOS!AY6="","[ocultar]",DATOS!AY6)</f>
        <v>[ocultar]</v>
      </c>
      <c r="AA8" s="198" t="str">
        <f>+IF(DATOS!AZ6="","[ocultar]",DATOS!AZ6)</f>
        <v>[ocultar]</v>
      </c>
      <c r="AB8" s="198" t="str">
        <f>+IF(DATOS!BA6="","[ocultar]",DATOS!BA6)</f>
        <v>[ocultar]</v>
      </c>
      <c r="AC8" s="198" t="str">
        <f>+IF(DATOS!BB6="","[ocultar]",DATOS!BB6)</f>
        <v>[ocultar]</v>
      </c>
      <c r="AD8" s="198" t="str">
        <f>+IF(DATOS!BC6="","[ocultar]",DATOS!BC6)</f>
        <v>[ocultar]</v>
      </c>
      <c r="AE8" s="198" t="str">
        <f>+IF(DATOS!BD6="","[ocultar]",DATOS!BD6)</f>
        <v>[ocultar]</v>
      </c>
      <c r="AF8" s="198" t="str">
        <f>+IF(DATOS!BE6="","[ocultar]",DATOS!BE6)</f>
        <v>[ocultar]</v>
      </c>
      <c r="AG8" s="198" t="str">
        <f>+IF(DATOS!BF6="","[ocultar]",DATOS!BF6)</f>
        <v>[ocultar]</v>
      </c>
      <c r="AH8" s="198" t="str">
        <f>+IF(DATOS!BG6="","[ocultar]",DATOS!BG6)</f>
        <v>[ocultar]</v>
      </c>
      <c r="AI8" s="198" t="str">
        <f>+IF(DATOS!BH6="","[ocultar]",DATOS!BH6)</f>
        <v>[ocultar]</v>
      </c>
      <c r="AJ8" s="77" t="s">
        <v>221</v>
      </c>
      <c r="AK8" s="78" t="s">
        <v>213</v>
      </c>
      <c r="AL8" s="203" t="str">
        <f>+IF(DATOS!BI6="","[ocultar]",DATOS!BI6)</f>
        <v>[ocultar]</v>
      </c>
      <c r="AM8" s="203" t="str">
        <f>+IF(DATOS!BJ6="","[ocultar]",DATOS!BJ6)</f>
        <v>[ocultar]</v>
      </c>
      <c r="AN8" s="203" t="str">
        <f>+IF(DATOS!BK6="","[ocultar]",DATOS!BK6)</f>
        <v>[ocultar]</v>
      </c>
      <c r="AO8" s="203" t="str">
        <f>+IF(DATOS!BL6="","[ocultar]",DATOS!BL6)</f>
        <v>[ocultar]</v>
      </c>
      <c r="AP8" s="203" t="str">
        <f>+IF(DATOS!BM6="","[ocultar]",DATOS!BM6)</f>
        <v>[ocultar]</v>
      </c>
      <c r="AQ8" s="79" t="s">
        <v>222</v>
      </c>
      <c r="AR8" s="80" t="s">
        <v>214</v>
      </c>
    </row>
    <row r="9" spans="1:44" s="55" customFormat="1" ht="17.25" thickBot="1" x14ac:dyDescent="0.35">
      <c r="B9" s="58" t="s">
        <v>247</v>
      </c>
      <c r="C9" s="99"/>
      <c r="D9" s="59"/>
      <c r="E9" s="147" t="str">
        <f t="shared" ref="E9" si="1">IFERROR((E10-E11)/E10,"")</f>
        <v/>
      </c>
      <c r="F9" s="199" t="str">
        <f>IFERROR((F10-F11)/F10,"")</f>
        <v/>
      </c>
      <c r="G9" s="200" t="str">
        <f t="shared" ref="G9:AR9" si="2">IFERROR((G10-G11)/G10,"")</f>
        <v/>
      </c>
      <c r="H9" s="200" t="str">
        <f t="shared" si="2"/>
        <v/>
      </c>
      <c r="I9" s="200" t="str">
        <f t="shared" si="2"/>
        <v/>
      </c>
      <c r="J9" s="201" t="str">
        <f t="shared" si="2"/>
        <v/>
      </c>
      <c r="K9" s="202" t="str">
        <f t="shared" si="2"/>
        <v/>
      </c>
      <c r="L9" s="202" t="str">
        <f t="shared" si="2"/>
        <v/>
      </c>
      <c r="M9" s="202" t="str">
        <f t="shared" si="2"/>
        <v/>
      </c>
      <c r="N9" s="202" t="str">
        <f t="shared" si="2"/>
        <v/>
      </c>
      <c r="O9" s="202" t="str">
        <f t="shared" si="2"/>
        <v/>
      </c>
      <c r="P9" s="202" t="str">
        <f t="shared" si="2"/>
        <v/>
      </c>
      <c r="Q9" s="202" t="str">
        <f t="shared" si="2"/>
        <v/>
      </c>
      <c r="R9" s="202" t="str">
        <f t="shared" si="2"/>
        <v/>
      </c>
      <c r="S9" s="202" t="str">
        <f t="shared" si="2"/>
        <v/>
      </c>
      <c r="T9" s="202" t="str">
        <f t="shared" si="2"/>
        <v/>
      </c>
      <c r="U9" s="202" t="str">
        <f t="shared" si="2"/>
        <v/>
      </c>
      <c r="V9" s="201" t="str">
        <f t="shared" si="2"/>
        <v/>
      </c>
      <c r="W9" s="201" t="str">
        <f t="shared" si="2"/>
        <v/>
      </c>
      <c r="X9" s="201" t="str">
        <f t="shared" si="2"/>
        <v/>
      </c>
      <c r="Y9" s="201" t="str">
        <f t="shared" si="2"/>
        <v/>
      </c>
      <c r="Z9" s="201" t="str">
        <f t="shared" si="2"/>
        <v/>
      </c>
      <c r="AA9" s="201" t="str">
        <f t="shared" si="2"/>
        <v/>
      </c>
      <c r="AB9" s="201" t="str">
        <f t="shared" si="2"/>
        <v/>
      </c>
      <c r="AC9" s="201" t="str">
        <f t="shared" si="2"/>
        <v/>
      </c>
      <c r="AD9" s="201" t="str">
        <f t="shared" si="2"/>
        <v/>
      </c>
      <c r="AE9" s="201" t="str">
        <f t="shared" si="2"/>
        <v/>
      </c>
      <c r="AF9" s="201" t="str">
        <f t="shared" si="2"/>
        <v/>
      </c>
      <c r="AG9" s="201" t="str">
        <f t="shared" si="2"/>
        <v/>
      </c>
      <c r="AH9" s="201" t="str">
        <f t="shared" si="2"/>
        <v/>
      </c>
      <c r="AI9" s="201" t="str">
        <f t="shared" si="2"/>
        <v/>
      </c>
      <c r="AJ9" s="148" t="str">
        <f t="shared" si="2"/>
        <v/>
      </c>
      <c r="AK9" s="151" t="str">
        <f t="shared" si="2"/>
        <v/>
      </c>
      <c r="AL9" s="204" t="str">
        <f t="shared" si="2"/>
        <v/>
      </c>
      <c r="AM9" s="204" t="str">
        <f t="shared" si="2"/>
        <v/>
      </c>
      <c r="AN9" s="204" t="str">
        <f t="shared" si="2"/>
        <v/>
      </c>
      <c r="AO9" s="204" t="str">
        <f t="shared" si="2"/>
        <v/>
      </c>
      <c r="AP9" s="204" t="str">
        <f t="shared" si="2"/>
        <v/>
      </c>
      <c r="AQ9" s="149" t="str">
        <f t="shared" si="2"/>
        <v/>
      </c>
      <c r="AR9" s="150" t="str">
        <f t="shared" si="2"/>
        <v/>
      </c>
    </row>
    <row r="10" spans="1:44" s="55" customFormat="1" x14ac:dyDescent="0.3">
      <c r="B10" s="52" t="s">
        <v>162</v>
      </c>
      <c r="C10" s="53">
        <f t="array" ref="C10">SUM(IF($B10=DATOS_[Sexo],
IF("Dentro"=DATOS_[Check Periodo Ref.],
1/(COUNTIFS(DATOS_[Sexo],$B10,DATOS_[Check Periodo Ref.],"Dentro",DATOS_[id],DATOS_[id])))))</f>
        <v>0</v>
      </c>
      <c r="D10" s="54">
        <f>COUNTIFS(DATOS_[AGRUP. VALOR. PTO.],"&lt;&gt;",DATOS_[Sexo],$B10,DATOS_[Check Periodo Ref.],"Dentro")</f>
        <v>0</v>
      </c>
      <c r="E10" s="100">
        <f t="array" ref="E10">IFERROR(
AVERAGE(IF(DATOS_[Sexo]=$B10,IF(DATOS_[Check Periodo Ref.]="Dentro",DATOS_[SALARIO BASE Ef],FALSE))),
0)</f>
        <v>0</v>
      </c>
      <c r="F10" s="101">
        <f t="array" ref="F10">IFERROR(
(AVERAGE((IF(DATOS_[[Sexo]:[Sexo]]=$B10,IF(DATOS_[[Check Periodo Ref.]:[Check Periodo Ref.]]="Dentro",DATOS_[Conc.Sal.01]))))),
0)</f>
        <v>0</v>
      </c>
      <c r="G10" s="101">
        <f t="array" ref="G10">IFERROR(
(AVERAGE((IF(DATOS_[[Sexo]:[Sexo]]=$B10,IF(DATOS_[[Check Periodo Ref.]:[Check Periodo Ref.]]="Dentro",DATOS_[Conc.Sal.02]))))),
0)</f>
        <v>0</v>
      </c>
      <c r="H10" s="101">
        <f t="array" ref="H10">IFERROR(
(AVERAGE((IF(DATOS_[[Sexo]:[Sexo]]=$B10,IF(DATOS_[[Check Periodo Ref.]:[Check Periodo Ref.]]="Dentro",DATOS_[Conc.Sal.03]))))),
0)</f>
        <v>0</v>
      </c>
      <c r="I10" s="101">
        <f t="array" ref="I10">IFERROR(
(AVERAGE((IF(DATOS_[[Sexo]:[Sexo]]=$B10,IF(DATOS_[[Check Periodo Ref.]:[Check Periodo Ref.]]="Dentro",DATOS_[Conc.Sal.04]))))),
0)</f>
        <v>0</v>
      </c>
      <c r="J10" s="101">
        <f t="array" ref="J10">IFERROR(
(AVERAGE((IF(DATOS_[[Sexo]:[Sexo]]=$B10,IF(DATOS_[[Check Periodo Ref.]:[Check Periodo Ref.]]="Dentro",DATOS_[Conc.Sal.05]))))),
0)</f>
        <v>0</v>
      </c>
      <c r="K10" s="101">
        <f t="array" ref="K10">IFERROR(
(AVERAGE((IF(DATOS_[[Sexo]:[Sexo]]=$B10,IF(DATOS_[[Check Periodo Ref.]:[Check Periodo Ref.]]="Dentro",DATOS_[Conc.Sal.06]))))),
0)</f>
        <v>0</v>
      </c>
      <c r="L10" s="101">
        <f t="array" ref="L10">IFERROR(
(AVERAGE((IF(DATOS_[[Sexo]:[Sexo]]=$B10,IF(DATOS_[[Check Periodo Ref.]:[Check Periodo Ref.]]="Dentro",DATOS_[Conc.Sal.07]))))),
0)</f>
        <v>0</v>
      </c>
      <c r="M10" s="101">
        <f t="array" ref="M10">IFERROR(
(AVERAGE((IF(DATOS_[[Sexo]:[Sexo]]=$B10,IF(DATOS_[[Check Periodo Ref.]:[Check Periodo Ref.]]="Dentro",DATOS_[Conc.Sal.08]))))),
0)</f>
        <v>0</v>
      </c>
      <c r="N10" s="101">
        <f t="array" ref="N10">IFERROR(
(AVERAGE((IF(DATOS_[[Sexo]:[Sexo]]=$B10,IF(DATOS_[[Check Periodo Ref.]:[Check Periodo Ref.]]="Dentro",DATOS_[Conc.Sal.09]))))),
0)</f>
        <v>0</v>
      </c>
      <c r="O10" s="101">
        <f t="array" ref="O10">IFERROR(
(AVERAGE((IF(DATOS_[[Sexo]:[Sexo]]=$B10,IF(DATOS_[[Check Periodo Ref.]:[Check Periodo Ref.]]="Dentro",DATOS_[Conc.Sal.10]))))),
0)</f>
        <v>0</v>
      </c>
      <c r="P10" s="101">
        <f t="array" ref="P10">IFERROR(
(AVERAGE((IF(DATOS_[[Sexo]:[Sexo]]=$B10,IF(DATOS_[[Check Periodo Ref.]:[Check Periodo Ref.]]="Dentro",DATOS_[Conc.Sal.11]))))),
0)</f>
        <v>0</v>
      </c>
      <c r="Q10" s="101">
        <f t="array" ref="Q10">IFERROR(
(AVERAGE((IF(DATOS_[[Sexo]:[Sexo]]=$B10,IF(DATOS_[[Check Periodo Ref.]:[Check Periodo Ref.]]="Dentro",DATOS_[Conc.Sal.12]))))),
0)</f>
        <v>0</v>
      </c>
      <c r="R10" s="101">
        <f t="array" ref="R10">IFERROR(
(AVERAGE((IF(DATOS_[[Sexo]:[Sexo]]=$B10,IF(DATOS_[[Check Periodo Ref.]:[Check Periodo Ref.]]="Dentro",DATOS_[Conc.Sal.13]))))),
0)</f>
        <v>0</v>
      </c>
      <c r="S10" s="101">
        <f t="array" ref="S10">IFERROR(
(AVERAGE((IF(DATOS_[[Sexo]:[Sexo]]=$B10,IF(DATOS_[[Check Periodo Ref.]:[Check Periodo Ref.]]="Dentro",DATOS_[Conc.Sal.14]))))),
0)</f>
        <v>0</v>
      </c>
      <c r="T10" s="101">
        <f t="array" ref="T10">IFERROR(
(AVERAGE((IF(DATOS_[[Sexo]:[Sexo]]=$B10,IF(DATOS_[[Check Periodo Ref.]:[Check Periodo Ref.]]="Dentro",DATOS_[Conc.Sal.15]))))),
0)</f>
        <v>0</v>
      </c>
      <c r="U10" s="101">
        <f t="array" ref="U10">IFERROR(
(AVERAGE((IF(DATOS_[[Sexo]:[Sexo]]=$B10,IF(DATOS_[[Check Periodo Ref.]:[Check Periodo Ref.]]="Dentro",DATOS_[Conc.Sal.16]))))),
0)</f>
        <v>0</v>
      </c>
      <c r="V10" s="101">
        <f t="array" ref="V10">IFERROR(
(AVERAGE((IF(DATOS_[[Sexo]:[Sexo]]=$B10,IF(DATOS_[[Check Periodo Ref.]:[Check Periodo Ref.]]="Dentro",DATOS_[Conc.Sal.17]))))),
0)</f>
        <v>0</v>
      </c>
      <c r="W10" s="101">
        <f t="array" ref="W10">IFERROR(
(AVERAGE((IF(DATOS_[[Sexo]:[Sexo]]=$B10,IF(DATOS_[[Check Periodo Ref.]:[Check Periodo Ref.]]="Dentro",DATOS_[Conc.Sal.18]))))),
0)</f>
        <v>0</v>
      </c>
      <c r="X10" s="101">
        <f t="array" ref="X10">IFERROR(
(AVERAGE((IF(DATOS_[[Sexo]:[Sexo]]=$B10,IF(DATOS_[[Check Periodo Ref.]:[Check Periodo Ref.]]="Dentro",DATOS_[Conc.Sal.19]))))),
0)</f>
        <v>0</v>
      </c>
      <c r="Y10" s="101">
        <f t="array" ref="Y10">IFERROR(
(AVERAGE((IF(DATOS_[[Sexo]:[Sexo]]=$B10,IF(DATOS_[[Check Periodo Ref.]:[Check Periodo Ref.]]="Dentro",DATOS_[Conc.Sal.20]))))),
0)</f>
        <v>0</v>
      </c>
      <c r="Z10" s="101">
        <f t="array" ref="Z10">IFERROR(
(AVERAGE((IF(DATOS_[[Sexo]:[Sexo]]=$B10,IF(DATOS_[[Check Periodo Ref.]:[Check Periodo Ref.]]="Dentro",DATOS_[Conc.Sal.21]))))),
0)</f>
        <v>0</v>
      </c>
      <c r="AA10" s="101">
        <f t="array" ref="AA10">IFERROR(
(AVERAGE((IF(DATOS_[[Sexo]:[Sexo]]=$B10,IF(DATOS_[[Check Periodo Ref.]:[Check Periodo Ref.]]="Dentro",DATOS_[Conc.Sal.22]))))),
0)</f>
        <v>0</v>
      </c>
      <c r="AB10" s="101">
        <f t="array" ref="AB10">IFERROR(
(AVERAGE((IF(DATOS_[[Sexo]:[Sexo]]=$B10,IF(DATOS_[[Check Periodo Ref.]:[Check Periodo Ref.]]="Dentro",DATOS_[Conc.Sal.23]))))),
0)</f>
        <v>0</v>
      </c>
      <c r="AC10" s="101">
        <f t="array" ref="AC10">IFERROR(
(AVERAGE((IF(DATOS_[[Sexo]:[Sexo]]=$B10,IF(DATOS_[[Check Periodo Ref.]:[Check Periodo Ref.]]="Dentro",DATOS_[Conc.Sal.24]))))),
0)</f>
        <v>0</v>
      </c>
      <c r="AD10" s="101">
        <f t="array" ref="AD10">IFERROR(
(AVERAGE((IF(DATOS_[[Sexo]:[Sexo]]=$B10,IF(DATOS_[[Check Periodo Ref.]:[Check Periodo Ref.]]="Dentro",DATOS_[Conc.Sal.25]))))),
0)</f>
        <v>0</v>
      </c>
      <c r="AE10" s="101">
        <f t="array" ref="AE10">IFERROR(
(AVERAGE((IF(DATOS_[[Sexo]:[Sexo]]=$B10,IF(DATOS_[[Check Periodo Ref.]:[Check Periodo Ref.]]="Dentro",DATOS_[Conc.Sal.26]))))),
0)</f>
        <v>0</v>
      </c>
      <c r="AF10" s="101">
        <f t="array" ref="AF10">IFERROR(
(AVERAGE((IF(DATOS_[[Sexo]:[Sexo]]=$B10,IF(DATOS_[[Check Periodo Ref.]:[Check Periodo Ref.]]="Dentro",DATOS_[Conc.Sal.27]))))),
0)</f>
        <v>0</v>
      </c>
      <c r="AG10" s="101">
        <f t="array" ref="AG10">IFERROR(
(AVERAGE((IF(DATOS_[[Sexo]:[Sexo]]=$B10,IF(DATOS_[[Check Periodo Ref.]:[Check Periodo Ref.]]="Dentro",DATOS_[Conc.Sal.28]))))),
0)</f>
        <v>0</v>
      </c>
      <c r="AH10" s="101">
        <f t="array" ref="AH10">IFERROR(
(AVERAGE((IF(DATOS_[[Sexo]:[Sexo]]=$B10,IF(DATOS_[[Check Periodo Ref.]:[Check Periodo Ref.]]="Dentro",DATOS_[Conc.Sal.29]))))),
0)</f>
        <v>0</v>
      </c>
      <c r="AI10" s="101">
        <f t="array" ref="AI10">IFERROR(
(AVERAGE((IF(DATOS_[[Sexo]:[Sexo]]=$B10,IF(DATOS_[[Check Periodo Ref.]:[Check Periodo Ref.]]="Dentro",DATOS_[Conc.Sal.30]))))),
0)</f>
        <v>0</v>
      </c>
      <c r="AJ10" s="102">
        <f t="array" ref="AJ10">IFERROR(
AVERAGE(IF(DATOS_[Sexo]=$B10,IF(DATOS_[Check Periodo Ref.]="Dentro",DATOS_[Tot COMPL.SAL Ef],FALSE))),
0)</f>
        <v>0</v>
      </c>
      <c r="AK10" s="104">
        <f t="array" ref="AK10">IFERROR(
AVERAGE(IF(DATOS_[Sexo]=$B10,IF(DATOS_[Check Periodo Ref.]="Dentro",DATOS_[TOTAL SALARIO Ef],FALSE))),
0)</f>
        <v>0</v>
      </c>
      <c r="AL10" s="103">
        <f t="array" ref="AL10">IFERROR(
(AVERAGE((IF(DATOS_[[Sexo]:[Sexo]]=$B10,IF(DATOS_[[Check Periodo Ref.]:[Check Periodo Ref.]]="Dentro",DATOS_[C.Extra.01]))))),
0)</f>
        <v>0</v>
      </c>
      <c r="AM10" s="103">
        <f t="array" ref="AM10">IFERROR(
(AVERAGE((IF(DATOS_[[Sexo]:[Sexo]]=$B10,IF(DATOS_[[Check Periodo Ref.]:[Check Periodo Ref.]]="Dentro",DATOS_[C.Extra.02]))))),
0)</f>
        <v>0</v>
      </c>
      <c r="AN10" s="103">
        <f t="array" ref="AN10">IFERROR(
(AVERAGE((IF(DATOS_[[Sexo]:[Sexo]]=$B10,IF(DATOS_[[Check Periodo Ref.]:[Check Periodo Ref.]]="Dentro",DATOS_[C.Extra.03]))))),
0)</f>
        <v>0</v>
      </c>
      <c r="AO10" s="103">
        <f t="array" ref="AO10">IFERROR(
(AVERAGE((IF(DATOS_[[Sexo]:[Sexo]]=$B10,IF(DATOS_[[Check Periodo Ref.]:[Check Periodo Ref.]]="Dentro",DATOS_[C.Extra.04]))))),
0)</f>
        <v>0</v>
      </c>
      <c r="AP10" s="103">
        <f t="array" ref="AP10">IFERROR(
(AVERAGE((IF(DATOS_[[Sexo]:[Sexo]]=$B10,IF(DATOS_[[Check Periodo Ref.]:[Check Periodo Ref.]]="Dentro",DATOS_[C.Extra.05]))))),
0)</f>
        <v>0</v>
      </c>
      <c r="AQ10" s="105">
        <f t="array" ref="AQ10">IFERROR(
AVERAGE(IF(DATOS_[Sexo]=$B10,IF(DATOS_[Check Periodo Ref.]="Dentro",DATOS_[Tot Extrasalarial Ef],FALSE))),
0)</f>
        <v>0</v>
      </c>
      <c r="AR10" s="106">
        <f t="array" ref="AR10">IFERROR(
AVERAGE(IF(DATOS_[Sexo]=$B10,IF(DATOS_[Check Periodo Ref.]="Dentro",DATOS_[TOTAL Retrib Ef],FALSE))),
0)</f>
        <v>0</v>
      </c>
    </row>
    <row r="11" spans="1:44" s="55" customFormat="1" x14ac:dyDescent="0.3">
      <c r="B11" s="52" t="s">
        <v>163</v>
      </c>
      <c r="C11" s="53">
        <f t="array" ref="C11">SUM(IF($B11=DATOS_[Sexo],
IF("Dentro"=DATOS_[Check Periodo Ref.],
1/(COUNTIFS(DATOS_[Sexo],$B11,DATOS_[Check Periodo Ref.],"Dentro",DATOS_[id],DATOS_[id])))))</f>
        <v>0</v>
      </c>
      <c r="D11" s="54">
        <f>COUNTIFS(DATOS_[AGRUP. VALOR. PTO.],"&lt;&gt;",DATOS_[Sexo],$B11,DATOS_[Check Periodo Ref.],"Dentro")</f>
        <v>0</v>
      </c>
      <c r="E11" s="100">
        <f t="array" ref="E11">IFERROR(
AVERAGE(IF(DATOS_[Sexo]=$B11,IF(DATOS_[Check Periodo Ref.]="Dentro",DATOS_[SALARIO BASE Ef],FALSE))),
0)</f>
        <v>0</v>
      </c>
      <c r="F11" s="101">
        <f t="array" ref="F11">IFERROR(
(AVERAGE((IF(DATOS_[[Sexo]:[Sexo]]=$B11,IF(DATOS_[[Check Periodo Ref.]:[Check Periodo Ref.]]="Dentro",DATOS_[Conc.Sal.01]))))),
0)</f>
        <v>0</v>
      </c>
      <c r="G11" s="101">
        <f t="array" ref="G11">IFERROR(
(AVERAGE((IF(DATOS_[[Sexo]:[Sexo]]=$B11,IF(DATOS_[[Check Periodo Ref.]:[Check Periodo Ref.]]="Dentro",DATOS_[Conc.Sal.02]))))),
0)</f>
        <v>0</v>
      </c>
      <c r="H11" s="101">
        <f t="array" ref="H11">IFERROR(
(AVERAGE((IF(DATOS_[[Sexo]:[Sexo]]=$B11,IF(DATOS_[[Check Periodo Ref.]:[Check Periodo Ref.]]="Dentro",DATOS_[Conc.Sal.03]))))),
0)</f>
        <v>0</v>
      </c>
      <c r="I11" s="101">
        <f t="array" ref="I11">IFERROR(
(AVERAGE((IF(DATOS_[[Sexo]:[Sexo]]=$B11,IF(DATOS_[[Check Periodo Ref.]:[Check Periodo Ref.]]="Dentro",DATOS_[Conc.Sal.04]))))),
0)</f>
        <v>0</v>
      </c>
      <c r="J11" s="101">
        <f t="array" ref="J11">IFERROR(
(AVERAGE((IF(DATOS_[[Sexo]:[Sexo]]=$B11,IF(DATOS_[[Check Periodo Ref.]:[Check Periodo Ref.]]="Dentro",DATOS_[Conc.Sal.05]))))),
0)</f>
        <v>0</v>
      </c>
      <c r="K11" s="101">
        <f t="array" ref="K11">IFERROR(
(AVERAGE((IF(DATOS_[[Sexo]:[Sexo]]=$B11,IF(DATOS_[[Check Periodo Ref.]:[Check Periodo Ref.]]="Dentro",DATOS_[Conc.Sal.06]))))),
0)</f>
        <v>0</v>
      </c>
      <c r="L11" s="101">
        <f t="array" ref="L11">IFERROR(
(AVERAGE((IF(DATOS_[[Sexo]:[Sexo]]=$B11,IF(DATOS_[[Check Periodo Ref.]:[Check Periodo Ref.]]="Dentro",DATOS_[Conc.Sal.07]))))),
0)</f>
        <v>0</v>
      </c>
      <c r="M11" s="101">
        <f t="array" ref="M11">IFERROR(
(AVERAGE((IF(DATOS_[[Sexo]:[Sexo]]=$B11,IF(DATOS_[[Check Periodo Ref.]:[Check Periodo Ref.]]="Dentro",DATOS_[Conc.Sal.08]))))),
0)</f>
        <v>0</v>
      </c>
      <c r="N11" s="101">
        <f t="array" ref="N11">IFERROR(
(AVERAGE((IF(DATOS_[[Sexo]:[Sexo]]=$B11,IF(DATOS_[[Check Periodo Ref.]:[Check Periodo Ref.]]="Dentro",DATOS_[Conc.Sal.09]))))),
0)</f>
        <v>0</v>
      </c>
      <c r="O11" s="101">
        <f t="array" ref="O11">IFERROR(
(AVERAGE((IF(DATOS_[[Sexo]:[Sexo]]=$B11,IF(DATOS_[[Check Periodo Ref.]:[Check Periodo Ref.]]="Dentro",DATOS_[Conc.Sal.10]))))),
0)</f>
        <v>0</v>
      </c>
      <c r="P11" s="101">
        <f t="array" ref="P11">IFERROR(
(AVERAGE((IF(DATOS_[[Sexo]:[Sexo]]=$B11,IF(DATOS_[[Check Periodo Ref.]:[Check Periodo Ref.]]="Dentro",DATOS_[Conc.Sal.11]))))),
0)</f>
        <v>0</v>
      </c>
      <c r="Q11" s="101">
        <f t="array" ref="Q11">IFERROR(
(AVERAGE((IF(DATOS_[[Sexo]:[Sexo]]=$B11,IF(DATOS_[[Check Periodo Ref.]:[Check Periodo Ref.]]="Dentro",DATOS_[Conc.Sal.12]))))),
0)</f>
        <v>0</v>
      </c>
      <c r="R11" s="101">
        <f t="array" ref="R11">IFERROR(
(AVERAGE((IF(DATOS_[[Sexo]:[Sexo]]=$B11,IF(DATOS_[[Check Periodo Ref.]:[Check Periodo Ref.]]="Dentro",DATOS_[Conc.Sal.13]))))),
0)</f>
        <v>0</v>
      </c>
      <c r="S11" s="101">
        <f t="array" ref="S11">IFERROR(
(AVERAGE((IF(DATOS_[[Sexo]:[Sexo]]=$B11,IF(DATOS_[[Check Periodo Ref.]:[Check Periodo Ref.]]="Dentro",DATOS_[Conc.Sal.14]))))),
0)</f>
        <v>0</v>
      </c>
      <c r="T11" s="101">
        <f t="array" ref="T11">IFERROR(
(AVERAGE((IF(DATOS_[[Sexo]:[Sexo]]=$B11,IF(DATOS_[[Check Periodo Ref.]:[Check Periodo Ref.]]="Dentro",DATOS_[Conc.Sal.15]))))),
0)</f>
        <v>0</v>
      </c>
      <c r="U11" s="101">
        <f t="array" ref="U11">IFERROR(
(AVERAGE((IF(DATOS_[[Sexo]:[Sexo]]=$B11,IF(DATOS_[[Check Periodo Ref.]:[Check Periodo Ref.]]="Dentro",DATOS_[Conc.Sal.16]))))),
0)</f>
        <v>0</v>
      </c>
      <c r="V11" s="101">
        <f t="array" ref="V11">IFERROR(
(AVERAGE((IF(DATOS_[[Sexo]:[Sexo]]=$B11,IF(DATOS_[[Check Periodo Ref.]:[Check Periodo Ref.]]="Dentro",DATOS_[Conc.Sal.17]))))),
0)</f>
        <v>0</v>
      </c>
      <c r="W11" s="101">
        <f t="array" ref="W11">IFERROR(
(AVERAGE((IF(DATOS_[[Sexo]:[Sexo]]=$B11,IF(DATOS_[[Check Periodo Ref.]:[Check Periodo Ref.]]="Dentro",DATOS_[Conc.Sal.18]))))),
0)</f>
        <v>0</v>
      </c>
      <c r="X11" s="101">
        <f t="array" ref="X11">IFERROR(
(AVERAGE((IF(DATOS_[[Sexo]:[Sexo]]=$B11,IF(DATOS_[[Check Periodo Ref.]:[Check Periodo Ref.]]="Dentro",DATOS_[Conc.Sal.19]))))),
0)</f>
        <v>0</v>
      </c>
      <c r="Y11" s="101">
        <f t="array" ref="Y11">IFERROR(
(AVERAGE((IF(DATOS_[[Sexo]:[Sexo]]=$B11,IF(DATOS_[[Check Periodo Ref.]:[Check Periodo Ref.]]="Dentro",DATOS_[Conc.Sal.20]))))),
0)</f>
        <v>0</v>
      </c>
      <c r="Z11" s="101">
        <f t="array" ref="Z11">IFERROR(
(AVERAGE((IF(DATOS_[[Sexo]:[Sexo]]=$B11,IF(DATOS_[[Check Periodo Ref.]:[Check Periodo Ref.]]="Dentro",DATOS_[Conc.Sal.21]))))),
0)</f>
        <v>0</v>
      </c>
      <c r="AA11" s="101">
        <f t="array" ref="AA11">IFERROR(
(AVERAGE((IF(DATOS_[[Sexo]:[Sexo]]=$B11,IF(DATOS_[[Check Periodo Ref.]:[Check Periodo Ref.]]="Dentro",DATOS_[Conc.Sal.22]))))),
0)</f>
        <v>0</v>
      </c>
      <c r="AB11" s="101">
        <f t="array" ref="AB11">IFERROR(
(AVERAGE((IF(DATOS_[[Sexo]:[Sexo]]=$B11,IF(DATOS_[[Check Periodo Ref.]:[Check Periodo Ref.]]="Dentro",DATOS_[Conc.Sal.23]))))),
0)</f>
        <v>0</v>
      </c>
      <c r="AC11" s="101">
        <f t="array" ref="AC11">IFERROR(
(AVERAGE((IF(DATOS_[[Sexo]:[Sexo]]=$B11,IF(DATOS_[[Check Periodo Ref.]:[Check Periodo Ref.]]="Dentro",DATOS_[Conc.Sal.24]))))),
0)</f>
        <v>0</v>
      </c>
      <c r="AD11" s="101">
        <f t="array" ref="AD11">IFERROR(
(AVERAGE((IF(DATOS_[[Sexo]:[Sexo]]=$B11,IF(DATOS_[[Check Periodo Ref.]:[Check Periodo Ref.]]="Dentro",DATOS_[Conc.Sal.25]))))),
0)</f>
        <v>0</v>
      </c>
      <c r="AE11" s="101">
        <f t="array" ref="AE11">IFERROR(
(AVERAGE((IF(DATOS_[[Sexo]:[Sexo]]=$B11,IF(DATOS_[[Check Periodo Ref.]:[Check Periodo Ref.]]="Dentro",DATOS_[Conc.Sal.26]))))),
0)</f>
        <v>0</v>
      </c>
      <c r="AF11" s="101">
        <f t="array" ref="AF11">IFERROR(
(AVERAGE((IF(DATOS_[[Sexo]:[Sexo]]=$B11,IF(DATOS_[[Check Periodo Ref.]:[Check Periodo Ref.]]="Dentro",DATOS_[Conc.Sal.27]))))),
0)</f>
        <v>0</v>
      </c>
      <c r="AG11" s="101">
        <f t="array" ref="AG11">IFERROR(
(AVERAGE((IF(DATOS_[[Sexo]:[Sexo]]=$B11,IF(DATOS_[[Check Periodo Ref.]:[Check Periodo Ref.]]="Dentro",DATOS_[Conc.Sal.28]))))),
0)</f>
        <v>0</v>
      </c>
      <c r="AH11" s="101">
        <f t="array" ref="AH11">IFERROR(
(AVERAGE((IF(DATOS_[[Sexo]:[Sexo]]=$B11,IF(DATOS_[[Check Periodo Ref.]:[Check Periodo Ref.]]="Dentro",DATOS_[Conc.Sal.29]))))),
0)</f>
        <v>0</v>
      </c>
      <c r="AI11" s="101">
        <f t="array" ref="AI11">IFERROR(
(AVERAGE((IF(DATOS_[[Sexo]:[Sexo]]=$B11,IF(DATOS_[[Check Periodo Ref.]:[Check Periodo Ref.]]="Dentro",DATOS_[Conc.Sal.30]))))),
0)</f>
        <v>0</v>
      </c>
      <c r="AJ11" s="102">
        <f t="array" ref="AJ11">IFERROR(
AVERAGE(IF(DATOS_[Sexo]=$B11,IF(DATOS_[Check Periodo Ref.]="Dentro",DATOS_[Tot COMPL.SAL Ef],FALSE))),
0)</f>
        <v>0</v>
      </c>
      <c r="AK11" s="104">
        <f t="array" ref="AK11">IFERROR(
AVERAGE(IF(DATOS_[Sexo]=$B11,IF(DATOS_[Check Periodo Ref.]="Dentro",DATOS_[TOTAL SALARIO Ef],FALSE))),
0)</f>
        <v>0</v>
      </c>
      <c r="AL11" s="103">
        <f t="array" ref="AL11">IFERROR(
(AVERAGE((IF(DATOS_[[Sexo]:[Sexo]]=$B11,IF(DATOS_[[Check Periodo Ref.]:[Check Periodo Ref.]]="Dentro",DATOS_[C.Extra.01]))))),
0)</f>
        <v>0</v>
      </c>
      <c r="AM11" s="103">
        <f t="array" ref="AM11">IFERROR(
(AVERAGE((IF(DATOS_[[Sexo]:[Sexo]]=$B11,IF(DATOS_[[Check Periodo Ref.]:[Check Periodo Ref.]]="Dentro",DATOS_[C.Extra.02]))))),
0)</f>
        <v>0</v>
      </c>
      <c r="AN11" s="103">
        <f t="array" ref="AN11">IFERROR(
(AVERAGE((IF(DATOS_[[Sexo]:[Sexo]]=$B11,IF(DATOS_[[Check Periodo Ref.]:[Check Periodo Ref.]]="Dentro",DATOS_[C.Extra.03]))))),
0)</f>
        <v>0</v>
      </c>
      <c r="AO11" s="103">
        <f t="array" ref="AO11">IFERROR(
(AVERAGE((IF(DATOS_[[Sexo]:[Sexo]]=$B11,IF(DATOS_[[Check Periodo Ref.]:[Check Periodo Ref.]]="Dentro",DATOS_[C.Extra.04]))))),
0)</f>
        <v>0</v>
      </c>
      <c r="AP11" s="103">
        <f t="array" ref="AP11">IFERROR(
(AVERAGE((IF(DATOS_[[Sexo]:[Sexo]]=$B11,IF(DATOS_[[Check Periodo Ref.]:[Check Periodo Ref.]]="Dentro",DATOS_[C.Extra.05]))))),
0)</f>
        <v>0</v>
      </c>
      <c r="AQ11" s="105">
        <f t="array" ref="AQ11">IFERROR(
AVERAGE(IF(DATOS_[Sexo]=$B11,IF(DATOS_[Check Periodo Ref.]="Dentro",DATOS_[Tot Extrasalarial Ef],FALSE))),
0)</f>
        <v>0</v>
      </c>
      <c r="AR11" s="106">
        <f t="array" ref="AR11">IFERROR(
AVERAGE(IF(DATOS_[Sexo]=$B11,IF(DATOS_[Check Periodo Ref.]="Dentro",DATOS_[TOTAL Retrib Ef],FALSE))),
0)</f>
        <v>0</v>
      </c>
    </row>
    <row r="12" spans="1:44" s="55" customFormat="1" x14ac:dyDescent="0.3">
      <c r="D12" s="56"/>
      <c r="J12" s="56"/>
      <c r="K12" s="57"/>
      <c r="L12" s="57"/>
      <c r="M12" s="57"/>
      <c r="N12" s="57"/>
      <c r="O12" s="57"/>
      <c r="P12" s="57"/>
      <c r="Q12" s="57"/>
      <c r="R12" s="57"/>
      <c r="S12" s="57"/>
      <c r="T12" s="57"/>
      <c r="U12" s="57"/>
      <c r="V12" s="56"/>
      <c r="W12" s="56"/>
      <c r="X12" s="56"/>
      <c r="Y12" s="56"/>
      <c r="Z12" s="56"/>
      <c r="AA12" s="56"/>
      <c r="AB12" s="56"/>
      <c r="AC12" s="56"/>
      <c r="AD12" s="56"/>
      <c r="AE12" s="56"/>
      <c r="AF12" s="56"/>
      <c r="AG12" s="56"/>
      <c r="AH12" s="56"/>
      <c r="AI12" s="56"/>
      <c r="AL12" s="57"/>
      <c r="AM12" s="57"/>
      <c r="AN12" s="57"/>
      <c r="AO12" s="57"/>
      <c r="AP12" s="57"/>
    </row>
    <row r="13" spans="1:44" s="55" customFormat="1" x14ac:dyDescent="0.3">
      <c r="D13" s="56"/>
      <c r="J13" s="56"/>
      <c r="K13" s="57"/>
      <c r="L13" s="57"/>
      <c r="M13" s="57"/>
      <c r="N13" s="57"/>
      <c r="O13" s="57"/>
      <c r="P13" s="57"/>
      <c r="Q13" s="57"/>
      <c r="R13" s="57"/>
      <c r="S13" s="57"/>
      <c r="T13" s="57"/>
      <c r="U13" s="57"/>
      <c r="V13" s="56"/>
      <c r="W13" s="56"/>
      <c r="X13" s="56"/>
      <c r="Y13" s="56"/>
      <c r="Z13" s="56"/>
      <c r="AA13" s="56"/>
      <c r="AB13" s="56"/>
      <c r="AC13" s="56"/>
      <c r="AD13" s="56"/>
      <c r="AE13" s="56"/>
      <c r="AF13" s="56"/>
      <c r="AG13" s="56"/>
      <c r="AH13" s="56"/>
      <c r="AI13" s="56"/>
      <c r="AL13" s="57"/>
      <c r="AM13" s="57"/>
      <c r="AN13" s="57"/>
      <c r="AO13" s="57"/>
      <c r="AP13" s="57"/>
    </row>
    <row r="14" spans="1:44" s="51" customFormat="1" ht="46.15" customHeight="1" x14ac:dyDescent="0.25">
      <c r="B14" s="49"/>
      <c r="C14" s="49" t="s">
        <v>225</v>
      </c>
      <c r="D14" s="49" t="s">
        <v>220</v>
      </c>
      <c r="E14" s="50" t="s">
        <v>223</v>
      </c>
      <c r="F14" s="198" t="str">
        <f>+F8</f>
        <v>[ocultar]</v>
      </c>
      <c r="G14" s="198" t="str">
        <f t="shared" ref="G14:AI14" si="3">+G8</f>
        <v>[ocultar]</v>
      </c>
      <c r="H14" s="198" t="str">
        <f t="shared" si="3"/>
        <v>[ocultar]</v>
      </c>
      <c r="I14" s="198" t="str">
        <f t="shared" si="3"/>
        <v>[ocultar]</v>
      </c>
      <c r="J14" s="198" t="str">
        <f t="shared" si="3"/>
        <v>[ocultar]</v>
      </c>
      <c r="K14" s="198" t="str">
        <f t="shared" si="3"/>
        <v>[ocultar]</v>
      </c>
      <c r="L14" s="198" t="str">
        <f t="shared" si="3"/>
        <v>[ocultar]</v>
      </c>
      <c r="M14" s="198" t="str">
        <f t="shared" si="3"/>
        <v>[ocultar]</v>
      </c>
      <c r="N14" s="198" t="str">
        <f t="shared" si="3"/>
        <v>[ocultar]</v>
      </c>
      <c r="O14" s="198" t="str">
        <f t="shared" si="3"/>
        <v>[ocultar]</v>
      </c>
      <c r="P14" s="198" t="str">
        <f t="shared" si="3"/>
        <v>[ocultar]</v>
      </c>
      <c r="Q14" s="198" t="str">
        <f t="shared" si="3"/>
        <v>[ocultar]</v>
      </c>
      <c r="R14" s="198" t="str">
        <f t="shared" si="3"/>
        <v>[ocultar]</v>
      </c>
      <c r="S14" s="198" t="str">
        <f t="shared" si="3"/>
        <v>[ocultar]</v>
      </c>
      <c r="T14" s="198" t="str">
        <f t="shared" si="3"/>
        <v>[ocultar]</v>
      </c>
      <c r="U14" s="198" t="str">
        <f t="shared" si="3"/>
        <v>[ocultar]</v>
      </c>
      <c r="V14" s="198" t="str">
        <f t="shared" si="3"/>
        <v>[ocultar]</v>
      </c>
      <c r="W14" s="198" t="str">
        <f t="shared" si="3"/>
        <v>[ocultar]</v>
      </c>
      <c r="X14" s="198" t="str">
        <f t="shared" si="3"/>
        <v>[ocultar]</v>
      </c>
      <c r="Y14" s="198" t="str">
        <f t="shared" si="3"/>
        <v>[ocultar]</v>
      </c>
      <c r="Z14" s="198" t="str">
        <f t="shared" si="3"/>
        <v>[ocultar]</v>
      </c>
      <c r="AA14" s="198" t="str">
        <f t="shared" si="3"/>
        <v>[ocultar]</v>
      </c>
      <c r="AB14" s="198" t="str">
        <f t="shared" si="3"/>
        <v>[ocultar]</v>
      </c>
      <c r="AC14" s="198" t="str">
        <f t="shared" si="3"/>
        <v>[ocultar]</v>
      </c>
      <c r="AD14" s="198" t="str">
        <f t="shared" si="3"/>
        <v>[ocultar]</v>
      </c>
      <c r="AE14" s="198" t="str">
        <f t="shared" si="3"/>
        <v>[ocultar]</v>
      </c>
      <c r="AF14" s="198" t="str">
        <f t="shared" si="3"/>
        <v>[ocultar]</v>
      </c>
      <c r="AG14" s="198" t="str">
        <f t="shared" si="3"/>
        <v>[ocultar]</v>
      </c>
      <c r="AH14" s="198" t="str">
        <f t="shared" si="3"/>
        <v>[ocultar]</v>
      </c>
      <c r="AI14" s="198" t="str">
        <f t="shared" si="3"/>
        <v>[ocultar]</v>
      </c>
      <c r="AJ14" s="77" t="s">
        <v>221</v>
      </c>
      <c r="AK14" s="78" t="s">
        <v>213</v>
      </c>
      <c r="AL14" s="203" t="str">
        <f>+AL8</f>
        <v>[ocultar]</v>
      </c>
      <c r="AM14" s="203" t="str">
        <f t="shared" ref="AM14:AP14" si="4">+AM8</f>
        <v>[ocultar]</v>
      </c>
      <c r="AN14" s="203" t="str">
        <f t="shared" si="4"/>
        <v>[ocultar]</v>
      </c>
      <c r="AO14" s="203" t="str">
        <f t="shared" si="4"/>
        <v>[ocultar]</v>
      </c>
      <c r="AP14" s="203" t="str">
        <f t="shared" si="4"/>
        <v>[ocultar]</v>
      </c>
      <c r="AQ14" s="79" t="s">
        <v>222</v>
      </c>
      <c r="AR14" s="80" t="s">
        <v>214</v>
      </c>
    </row>
    <row r="15" spans="1:44" s="55" customFormat="1" ht="17.25" thickBot="1" x14ac:dyDescent="0.35">
      <c r="A15" s="55" t="str">
        <f>+A16</f>
        <v>[ocultar]</v>
      </c>
      <c r="B15" s="58" t="s">
        <v>308</v>
      </c>
      <c r="C15" s="99"/>
      <c r="D15" s="59"/>
      <c r="E15" s="147" t="str">
        <f t="shared" ref="E15" si="5">IFERROR((E16-E17)/E16,"")</f>
        <v/>
      </c>
      <c r="F15" s="199" t="str">
        <f>IFERROR((F16-F17)/F16,"")</f>
        <v/>
      </c>
      <c r="G15" s="200" t="str">
        <f t="shared" ref="G15:AR15" si="6">IFERROR((G16-G17)/G16,"")</f>
        <v/>
      </c>
      <c r="H15" s="200" t="str">
        <f t="shared" si="6"/>
        <v/>
      </c>
      <c r="I15" s="200" t="str">
        <f t="shared" si="6"/>
        <v/>
      </c>
      <c r="J15" s="201" t="str">
        <f t="shared" si="6"/>
        <v/>
      </c>
      <c r="K15" s="202" t="str">
        <f t="shared" si="6"/>
        <v/>
      </c>
      <c r="L15" s="202" t="str">
        <f t="shared" si="6"/>
        <v/>
      </c>
      <c r="M15" s="202" t="str">
        <f t="shared" si="6"/>
        <v/>
      </c>
      <c r="N15" s="202" t="str">
        <f t="shared" si="6"/>
        <v/>
      </c>
      <c r="O15" s="202" t="str">
        <f t="shared" si="6"/>
        <v/>
      </c>
      <c r="P15" s="202" t="str">
        <f t="shared" si="6"/>
        <v/>
      </c>
      <c r="Q15" s="202" t="str">
        <f t="shared" si="6"/>
        <v/>
      </c>
      <c r="R15" s="202" t="str">
        <f t="shared" si="6"/>
        <v/>
      </c>
      <c r="S15" s="202" t="str">
        <f t="shared" si="6"/>
        <v/>
      </c>
      <c r="T15" s="202" t="str">
        <f t="shared" si="6"/>
        <v/>
      </c>
      <c r="U15" s="202" t="str">
        <f t="shared" si="6"/>
        <v/>
      </c>
      <c r="V15" s="201" t="str">
        <f t="shared" si="6"/>
        <v/>
      </c>
      <c r="W15" s="201" t="str">
        <f t="shared" si="6"/>
        <v/>
      </c>
      <c r="X15" s="201" t="str">
        <f t="shared" si="6"/>
        <v/>
      </c>
      <c r="Y15" s="201" t="str">
        <f t="shared" si="6"/>
        <v/>
      </c>
      <c r="Z15" s="201" t="str">
        <f t="shared" si="6"/>
        <v/>
      </c>
      <c r="AA15" s="201" t="str">
        <f t="shared" si="6"/>
        <v/>
      </c>
      <c r="AB15" s="201" t="str">
        <f t="shared" si="6"/>
        <v/>
      </c>
      <c r="AC15" s="201" t="str">
        <f t="shared" si="6"/>
        <v/>
      </c>
      <c r="AD15" s="201" t="str">
        <f t="shared" si="6"/>
        <v/>
      </c>
      <c r="AE15" s="201" t="str">
        <f t="shared" si="6"/>
        <v/>
      </c>
      <c r="AF15" s="201" t="str">
        <f t="shared" si="6"/>
        <v/>
      </c>
      <c r="AG15" s="201" t="str">
        <f t="shared" si="6"/>
        <v/>
      </c>
      <c r="AH15" s="201" t="str">
        <f t="shared" si="6"/>
        <v/>
      </c>
      <c r="AI15" s="201" t="str">
        <f t="shared" si="6"/>
        <v/>
      </c>
      <c r="AJ15" s="148" t="str">
        <f t="shared" si="6"/>
        <v/>
      </c>
      <c r="AK15" s="151" t="str">
        <f t="shared" si="6"/>
        <v/>
      </c>
      <c r="AL15" s="204" t="str">
        <f t="shared" si="6"/>
        <v/>
      </c>
      <c r="AM15" s="204" t="str">
        <f t="shared" si="6"/>
        <v/>
      </c>
      <c r="AN15" s="204" t="str">
        <f t="shared" si="6"/>
        <v/>
      </c>
      <c r="AO15" s="204" t="str">
        <f t="shared" si="6"/>
        <v/>
      </c>
      <c r="AP15" s="204" t="str">
        <f t="shared" si="6"/>
        <v/>
      </c>
      <c r="AQ15" s="149" t="str">
        <f t="shared" si="6"/>
        <v/>
      </c>
      <c r="AR15" s="150" t="str">
        <f t="shared" si="6"/>
        <v/>
      </c>
    </row>
    <row r="16" spans="1:44" s="55" customFormat="1" x14ac:dyDescent="0.3">
      <c r="A16" s="55" t="str">
        <f>+IF(C16+C17=0,"[ocultar]","")</f>
        <v>[ocultar]</v>
      </c>
      <c r="B16" s="52" t="s">
        <v>162</v>
      </c>
      <c r="C16" s="53">
        <f t="array" ref="C16">SUM(IF($B16=DATOS_[Sexo],
IF($B15=DATOS_[AGRUP. VALOR. PTO.],
IF("Dentro"=DATOS_[Check Periodo Ref.],
1/(COUNTIFS(DATOS_[Sexo],$B16,DATOS_[AGRUP. VALOR. PTO.],$B15,DATOS_[Check Periodo Ref.],"Dentro",DATOS_[id],DATOS_[id]))))))</f>
        <v>0</v>
      </c>
      <c r="D16" s="54">
        <f>COUNTIFS(DATOS_[AGRUP. VALOR. PTO.],$B15,DATOS_[Sexo],$B16,DATOS_[Check Periodo Ref.],"Dentro")</f>
        <v>0</v>
      </c>
      <c r="E16" s="100">
        <f t="array" ref="E16">IFERROR(
AVERAGE(IF(DATOS_[Sexo]=$B16,IF(DATOS_[AGRUP. VALOR. PTO.]=$B15,IF(DATOS_[Check Periodo Ref.]="Dentro",DATOS_[SALARIO BASE Ef],FALSE)))),
0)</f>
        <v>0</v>
      </c>
      <c r="F16" s="101">
        <f t="array" ref="F16">IFERROR(
AVERAGE((IF(DATOS_[[Sexo]:[Sexo]]=$B16,IF(DATOS_[[AGRUP. VALOR. PTO.]:[AGRUP. VALOR. PTO.]]=$B15,IF(DATOS_[[Check Periodo Ref.]:[Check Periodo Ref.]]="Dentro",DATOS_[Conc.Sal.01]))))),
0)</f>
        <v>0</v>
      </c>
      <c r="G16" s="101">
        <f t="array" ref="G16">IFERROR(
AVERAGE((IF(DATOS_[[Sexo]:[Sexo]]=$B16,IF(DATOS_[[AGRUP. VALOR. PTO.]:[AGRUP. VALOR. PTO.]]=$B15,IF(DATOS_[[Check Periodo Ref.]:[Check Periodo Ref.]]="Dentro",DATOS_[Conc.Sal.02]))))),
0)</f>
        <v>0</v>
      </c>
      <c r="H16" s="101">
        <f t="array" ref="H16">IFERROR(
AVERAGE((IF(DATOS_[[Sexo]:[Sexo]]=$B16,IF(DATOS_[[AGRUP. VALOR. PTO.]:[AGRUP. VALOR. PTO.]]=$B15,IF(DATOS_[[Check Periodo Ref.]:[Check Periodo Ref.]]="Dentro",DATOS_[Conc.Sal.03]))))),
0)</f>
        <v>0</v>
      </c>
      <c r="I16" s="101">
        <f t="array" ref="I16">IFERROR(
AVERAGE((IF(DATOS_[[Sexo]:[Sexo]]=$B16,IF(DATOS_[[AGRUP. VALOR. PTO.]:[AGRUP. VALOR. PTO.]]=$B15,IF(DATOS_[[Check Periodo Ref.]:[Check Periodo Ref.]]="Dentro",DATOS_[Conc.Sal.04]))))),
0)</f>
        <v>0</v>
      </c>
      <c r="J16" s="101">
        <f t="array" ref="J16">IFERROR(
AVERAGE((IF(DATOS_[[Sexo]:[Sexo]]=$B16,IF(DATOS_[[AGRUP. VALOR. PTO.]:[AGRUP. VALOR. PTO.]]=$B15,IF(DATOS_[[Check Periodo Ref.]:[Check Periodo Ref.]]="Dentro",DATOS_[Conc.Sal.05]))))),
0)</f>
        <v>0</v>
      </c>
      <c r="K16" s="101">
        <f t="array" ref="K16">IFERROR(
AVERAGE((IF(DATOS_[[Sexo]:[Sexo]]=$B16,IF(DATOS_[[AGRUP. VALOR. PTO.]:[AGRUP. VALOR. PTO.]]=$B15,IF(DATOS_[[Check Periodo Ref.]:[Check Periodo Ref.]]="Dentro",DATOS_[Conc.Sal.06]))))),
0)</f>
        <v>0</v>
      </c>
      <c r="L16" s="101">
        <f t="array" ref="L16">IFERROR(
AVERAGE((IF(DATOS_[[Sexo]:[Sexo]]=$B16,IF(DATOS_[[AGRUP. VALOR. PTO.]:[AGRUP. VALOR. PTO.]]=$B15,IF(DATOS_[[Check Periodo Ref.]:[Check Periodo Ref.]]="Dentro",DATOS_[Conc.Sal.07]))))),
0)</f>
        <v>0</v>
      </c>
      <c r="M16" s="101">
        <f t="array" ref="M16">IFERROR(
AVERAGE((IF(DATOS_[[Sexo]:[Sexo]]=$B16,IF(DATOS_[[AGRUP. VALOR. PTO.]:[AGRUP. VALOR. PTO.]]=$B15,IF(DATOS_[[Check Periodo Ref.]:[Check Periodo Ref.]]="Dentro",DATOS_[Conc.Sal.08]))))),
0)</f>
        <v>0</v>
      </c>
      <c r="N16" s="101">
        <f t="array" ref="N16">IFERROR(
AVERAGE((IF(DATOS_[[Sexo]:[Sexo]]=$B16,IF(DATOS_[[AGRUP. VALOR. PTO.]:[AGRUP. VALOR. PTO.]]=$B15,IF(DATOS_[[Check Periodo Ref.]:[Check Periodo Ref.]]="Dentro",DATOS_[Conc.Sal.09]))))),
0)</f>
        <v>0</v>
      </c>
      <c r="O16" s="101">
        <f t="array" ref="O16">IFERROR(
AVERAGE((IF(DATOS_[[Sexo]:[Sexo]]=$B16,IF(DATOS_[[AGRUP. VALOR. PTO.]:[AGRUP. VALOR. PTO.]]=$B15,IF(DATOS_[[Check Periodo Ref.]:[Check Periodo Ref.]]="Dentro",DATOS_[Conc.Sal.10]))))),
0)</f>
        <v>0</v>
      </c>
      <c r="P16" s="101">
        <f t="array" ref="P16">IFERROR(
AVERAGE((IF(DATOS_[[Sexo]:[Sexo]]=$B16,IF(DATOS_[[AGRUP. VALOR. PTO.]:[AGRUP. VALOR. PTO.]]=$B15,IF(DATOS_[[Check Periodo Ref.]:[Check Periodo Ref.]]="Dentro",DATOS_[Conc.Sal.11]))))),
0)</f>
        <v>0</v>
      </c>
      <c r="Q16" s="101">
        <f t="array" ref="Q16">IFERROR(
AVERAGE((IF(DATOS_[[Sexo]:[Sexo]]=$B16,IF(DATOS_[[AGRUP. VALOR. PTO.]:[AGRUP. VALOR. PTO.]]=$B15,IF(DATOS_[[Check Periodo Ref.]:[Check Periodo Ref.]]="Dentro",DATOS_[Conc.Sal.12]))))),
0)</f>
        <v>0</v>
      </c>
      <c r="R16" s="101">
        <f t="array" ref="R16">IFERROR(
AVERAGE((IF(DATOS_[[Sexo]:[Sexo]]=$B16,IF(DATOS_[[AGRUP. VALOR. PTO.]:[AGRUP. VALOR. PTO.]]=$B15,IF(DATOS_[[Check Periodo Ref.]:[Check Periodo Ref.]]="Dentro",DATOS_[Conc.Sal.13]))))),
0)</f>
        <v>0</v>
      </c>
      <c r="S16" s="101">
        <f t="array" ref="S16">IFERROR(
AVERAGE((IF(DATOS_[[Sexo]:[Sexo]]=$B16,IF(DATOS_[[AGRUP. VALOR. PTO.]:[AGRUP. VALOR. PTO.]]=$B15,IF(DATOS_[[Check Periodo Ref.]:[Check Periodo Ref.]]="Dentro",DATOS_[Conc.Sal.14]))))),
0)</f>
        <v>0</v>
      </c>
      <c r="T16" s="101">
        <f t="array" ref="T16">IFERROR(
AVERAGE((IF(DATOS_[[Sexo]:[Sexo]]=$B16,IF(DATOS_[[AGRUP. VALOR. PTO.]:[AGRUP. VALOR. PTO.]]=$B15,IF(DATOS_[[Check Periodo Ref.]:[Check Periodo Ref.]]="Dentro",DATOS_[Conc.Sal.15]))))),
0)</f>
        <v>0</v>
      </c>
      <c r="U16" s="101">
        <f t="array" ref="U16">IFERROR(
AVERAGE((IF(DATOS_[[Sexo]:[Sexo]]=$B16,IF(DATOS_[[AGRUP. VALOR. PTO.]:[AGRUP. VALOR. PTO.]]=$B15,IF(DATOS_[[Check Periodo Ref.]:[Check Periodo Ref.]]="Dentro",DATOS_[Conc.Sal.16]))))),
0)</f>
        <v>0</v>
      </c>
      <c r="V16" s="101">
        <f t="array" ref="V16">IFERROR(
AVERAGE((IF(DATOS_[[Sexo]:[Sexo]]=$B16,IF(DATOS_[[AGRUP. VALOR. PTO.]:[AGRUP. VALOR. PTO.]]=$B15,IF(DATOS_[[Check Periodo Ref.]:[Check Periodo Ref.]]="Dentro",DATOS_[Conc.Sal.17]))))),
0)</f>
        <v>0</v>
      </c>
      <c r="W16" s="101">
        <f t="array" ref="W16">IFERROR(
AVERAGE((IF(DATOS_[[Sexo]:[Sexo]]=$B16,IF(DATOS_[[AGRUP. VALOR. PTO.]:[AGRUP. VALOR. PTO.]]=$B15,IF(DATOS_[[Check Periodo Ref.]:[Check Periodo Ref.]]="Dentro",DATOS_[Conc.Sal.18]))))),
0)</f>
        <v>0</v>
      </c>
      <c r="X16" s="101">
        <f t="array" ref="X16">IFERROR(
AVERAGE((IF(DATOS_[[Sexo]:[Sexo]]=$B16,IF(DATOS_[[AGRUP. VALOR. PTO.]:[AGRUP. VALOR. PTO.]]=$B15,IF(DATOS_[[Check Periodo Ref.]:[Check Periodo Ref.]]="Dentro",DATOS_[Conc.Sal.19]))))),
0)</f>
        <v>0</v>
      </c>
      <c r="Y16" s="101">
        <f t="array" ref="Y16">IFERROR(
AVERAGE((IF(DATOS_[[Sexo]:[Sexo]]=$B16,IF(DATOS_[[AGRUP. VALOR. PTO.]:[AGRUP. VALOR. PTO.]]=$B15,IF(DATOS_[[Check Periodo Ref.]:[Check Periodo Ref.]]="Dentro",DATOS_[Conc.Sal.20]))))),
0)</f>
        <v>0</v>
      </c>
      <c r="Z16" s="101">
        <f t="array" ref="Z16">IFERROR(
AVERAGE((IF(DATOS_[[Sexo]:[Sexo]]=$B16,IF(DATOS_[[AGRUP. VALOR. PTO.]:[AGRUP. VALOR. PTO.]]=$B15,IF(DATOS_[[Check Periodo Ref.]:[Check Periodo Ref.]]="Dentro",DATOS_[Conc.Sal.21]))))),
0)</f>
        <v>0</v>
      </c>
      <c r="AA16" s="101">
        <f t="array" ref="AA16">IFERROR(
AVERAGE((IF(DATOS_[[Sexo]:[Sexo]]=$B16,IF(DATOS_[[AGRUP. VALOR. PTO.]:[AGRUP. VALOR. PTO.]]=$B15,IF(DATOS_[[Check Periodo Ref.]:[Check Periodo Ref.]]="Dentro",DATOS_[Conc.Sal.22]))))),
0)</f>
        <v>0</v>
      </c>
      <c r="AB16" s="101">
        <f t="array" ref="AB16">IFERROR(
AVERAGE((IF(DATOS_[[Sexo]:[Sexo]]=$B16,IF(DATOS_[[AGRUP. VALOR. PTO.]:[AGRUP. VALOR. PTO.]]=$B15,IF(DATOS_[[Check Periodo Ref.]:[Check Periodo Ref.]]="Dentro",DATOS_[Conc.Sal.23]))))),
0)</f>
        <v>0</v>
      </c>
      <c r="AC16" s="101">
        <f t="array" ref="AC16">IFERROR(
AVERAGE((IF(DATOS_[[Sexo]:[Sexo]]=$B16,IF(DATOS_[[AGRUP. VALOR. PTO.]:[AGRUP. VALOR. PTO.]]=$B15,IF(DATOS_[[Check Periodo Ref.]:[Check Periodo Ref.]]="Dentro",DATOS_[Conc.Sal.24]))))),
0)</f>
        <v>0</v>
      </c>
      <c r="AD16" s="101">
        <f t="array" ref="AD16">IFERROR(
AVERAGE((IF(DATOS_[[Sexo]:[Sexo]]=$B16,IF(DATOS_[[AGRUP. VALOR. PTO.]:[AGRUP. VALOR. PTO.]]=$B15,IF(DATOS_[[Check Periodo Ref.]:[Check Periodo Ref.]]="Dentro",DATOS_[Conc.Sal.25]))))),
0)</f>
        <v>0</v>
      </c>
      <c r="AE16" s="101">
        <f t="array" ref="AE16">IFERROR(
AVERAGE((IF(DATOS_[[Sexo]:[Sexo]]=$B16,IF(DATOS_[[AGRUP. VALOR. PTO.]:[AGRUP. VALOR. PTO.]]=$B15,IF(DATOS_[[Check Periodo Ref.]:[Check Periodo Ref.]]="Dentro",DATOS_[Conc.Sal.26]))))),
0)</f>
        <v>0</v>
      </c>
      <c r="AF16" s="101">
        <f t="array" ref="AF16">IFERROR(
AVERAGE((IF(DATOS_[[Sexo]:[Sexo]]=$B16,IF(DATOS_[[AGRUP. VALOR. PTO.]:[AGRUP. VALOR. PTO.]]=$B15,IF(DATOS_[[Check Periodo Ref.]:[Check Periodo Ref.]]="Dentro",DATOS_[Conc.Sal.27]))))),
0)</f>
        <v>0</v>
      </c>
      <c r="AG16" s="101">
        <f t="array" ref="AG16">IFERROR(
AVERAGE((IF(DATOS_[[Sexo]:[Sexo]]=$B16,IF(DATOS_[[AGRUP. VALOR. PTO.]:[AGRUP. VALOR. PTO.]]=$B15,IF(DATOS_[[Check Periodo Ref.]:[Check Periodo Ref.]]="Dentro",DATOS_[Conc.Sal.28]))))),
0)</f>
        <v>0</v>
      </c>
      <c r="AH16" s="101">
        <f t="array" ref="AH16">IFERROR(
AVERAGE((IF(DATOS_[[Sexo]:[Sexo]]=$B16,IF(DATOS_[[AGRUP. VALOR. PTO.]:[AGRUP. VALOR. PTO.]]=$B15,IF(DATOS_[[Check Periodo Ref.]:[Check Periodo Ref.]]="Dentro",DATOS_[Conc.Sal.29]))))),
0)</f>
        <v>0</v>
      </c>
      <c r="AI16" s="101">
        <f t="array" ref="AI16">IFERROR(
AVERAGE((IF(DATOS_[[Sexo]:[Sexo]]=$B16,IF(DATOS_[[AGRUP. VALOR. PTO.]:[AGRUP. VALOR. PTO.]]=$B15,IF(DATOS_[[Check Periodo Ref.]:[Check Periodo Ref.]]="Dentro",DATOS_[Conc.Sal.30]))))),
0)</f>
        <v>0</v>
      </c>
      <c r="AJ16" s="102">
        <f t="array" ref="AJ16">IFERROR(
AVERAGE(IF(DATOS_[Sexo]=$B16,IF(DATOS_[AGRUP. VALOR. PTO.]=$B15,IF(DATOS_[Check Periodo Ref.]="Dentro",DATOS_[Tot COMPL.SAL Ef],FALSE)))),
0)</f>
        <v>0</v>
      </c>
      <c r="AK16" s="104">
        <f t="array" ref="AK16">IFERROR(
AVERAGE(IF(DATOS_[Sexo]=$B16,IF(DATOS_[AGRUP. VALOR. PTO.]=$B15,IF(DATOS_[Check Periodo Ref.]="Dentro",DATOS_[TOTAL SALARIO Ef],FALSE)))),
0)</f>
        <v>0</v>
      </c>
      <c r="AL16" s="103">
        <f t="array" ref="AL16">IFERROR(
AVERAGE((IF(DATOS_[[Sexo]:[Sexo]]=$B16,IF(DATOS_[[AGRUP. VALOR. PTO.]:[AGRUP. VALOR. PTO.]]=$B15,IF(DATOS_[[Check Periodo Ref.]:[Check Periodo Ref.]]="Dentro",DATOS_[C.Extra.01]))))),
0)</f>
        <v>0</v>
      </c>
      <c r="AM16" s="103">
        <f t="array" ref="AM16">IFERROR(
AVERAGE((IF(DATOS_[[Sexo]:[Sexo]]=$B16,IF(DATOS_[[AGRUP. VALOR. PTO.]:[AGRUP. VALOR. PTO.]]=$B15,IF(DATOS_[[Check Periodo Ref.]:[Check Periodo Ref.]]="Dentro",DATOS_[C.Extra.02]))))),
0)</f>
        <v>0</v>
      </c>
      <c r="AN16" s="103">
        <f t="array" ref="AN16">IFERROR(
AVERAGE((IF(DATOS_[[Sexo]:[Sexo]]=$B16,IF(DATOS_[[AGRUP. VALOR. PTO.]:[AGRUP. VALOR. PTO.]]=$B15,IF(DATOS_[[Check Periodo Ref.]:[Check Periodo Ref.]]="Dentro",DATOS_[C.Extra.03]))))),
0)</f>
        <v>0</v>
      </c>
      <c r="AO16" s="103">
        <f t="array" ref="AO16">IFERROR(
AVERAGE((IF(DATOS_[[Sexo]:[Sexo]]=$B16,IF(DATOS_[[AGRUP. VALOR. PTO.]:[AGRUP. VALOR. PTO.]]=$B15,IF(DATOS_[[Check Periodo Ref.]:[Check Periodo Ref.]]="Dentro",DATOS_[C.Extra.04]))))),
0)</f>
        <v>0</v>
      </c>
      <c r="AP16" s="103">
        <f t="array" ref="AP16">IFERROR(
AVERAGE((IF(DATOS_[[Sexo]:[Sexo]]=$B16,IF(DATOS_[[AGRUP. VALOR. PTO.]:[AGRUP. VALOR. PTO.]]=$B15,IF(DATOS_[[Check Periodo Ref.]:[Check Periodo Ref.]]="Dentro",DATOS_[C.Extra.05]))))),
0)</f>
        <v>0</v>
      </c>
      <c r="AQ16" s="105">
        <f t="array" ref="AQ16">IFERROR(
AVERAGE(IF(DATOS_[Sexo]=$B16,IF(DATOS_[AGRUP. VALOR. PTO.]=$B15,IF(DATOS_[Check Periodo Ref.]="Dentro",DATOS_[Tot Extrasalarial Ef],FALSE)))),
0)</f>
        <v>0</v>
      </c>
      <c r="AR16" s="106">
        <f t="array" ref="AR16">IFERROR(
AVERAGE(IF(DATOS_[Sexo]=$B16,IF(DATOS_[AGRUP. VALOR. PTO.]=$B15,IF(DATOS_[Check Periodo Ref.]="Dentro",DATOS_[TOTAL Retrib Ef],FALSE)))),
0)</f>
        <v>0</v>
      </c>
    </row>
    <row r="17" spans="1:44" s="55" customFormat="1" x14ac:dyDescent="0.3">
      <c r="A17" s="55" t="str">
        <f>+A16</f>
        <v>[ocultar]</v>
      </c>
      <c r="B17" s="52" t="s">
        <v>163</v>
      </c>
      <c r="C17" s="53">
        <f t="array" ref="C17">SUM(IF($B17=DATOS_[Sexo],
IF($B15=DATOS_[AGRUP. VALOR. PTO.],
IF("Dentro"=DATOS_[Check Periodo Ref.],
1/(COUNTIFS(DATOS_[Sexo],$B17,DATOS_[AGRUP. VALOR. PTO.],$B15,DATOS_[Check Periodo Ref.],"Dentro",DATOS_[id],DATOS_[id]))))))</f>
        <v>0</v>
      </c>
      <c r="D17" s="54">
        <f>COUNTIFS(DATOS_[AGRUP. VALOR. PTO.],$B15,DATOS_[Sexo],$B17,DATOS_[Check Periodo Ref.],"Dentro")</f>
        <v>0</v>
      </c>
      <c r="E17" s="100">
        <f t="array" ref="E17">IFERROR(
AVERAGE(IF(DATOS_[Sexo]=$B17,IF(DATOS_[AGRUP. VALOR. PTO.]=$B15,IF(DATOS_[Check Periodo Ref.]="Dentro",DATOS_[SALARIO BASE Ef],FALSE)))),
0)</f>
        <v>0</v>
      </c>
      <c r="F17" s="101">
        <f t="array" ref="F17">IFERROR(
AVERAGE((IF(DATOS_[[Sexo]:[Sexo]]=$B17,IF(DATOS_[[AGRUP. VALOR. PTO.]:[AGRUP. VALOR. PTO.]]=$B15,IF(DATOS_[[Check Periodo Ref.]:[Check Periodo Ref.]]="Dentro",DATOS_[Conc.Sal.01]))))),
0)</f>
        <v>0</v>
      </c>
      <c r="G17" s="101">
        <f t="array" ref="G17">IFERROR(
AVERAGE((IF(DATOS_[[Sexo]:[Sexo]]=$B17,IF(DATOS_[[AGRUP. VALOR. PTO.]:[AGRUP. VALOR. PTO.]]=$B15,IF(DATOS_[[Check Periodo Ref.]:[Check Periodo Ref.]]="Dentro",DATOS_[Conc.Sal.02]))))),
0)</f>
        <v>0</v>
      </c>
      <c r="H17" s="101">
        <f t="array" ref="H17">IFERROR(
AVERAGE((IF(DATOS_[[Sexo]:[Sexo]]=$B17,IF(DATOS_[[AGRUP. VALOR. PTO.]:[AGRUP. VALOR. PTO.]]=$B15,IF(DATOS_[[Check Periodo Ref.]:[Check Periodo Ref.]]="Dentro",DATOS_[Conc.Sal.03]))))),
0)</f>
        <v>0</v>
      </c>
      <c r="I17" s="101">
        <f t="array" ref="I17">IFERROR(
AVERAGE((IF(DATOS_[[Sexo]:[Sexo]]=$B17,IF(DATOS_[[AGRUP. VALOR. PTO.]:[AGRUP. VALOR. PTO.]]=$B15,IF(DATOS_[[Check Periodo Ref.]:[Check Periodo Ref.]]="Dentro",DATOS_[Conc.Sal.04]))))),
0)</f>
        <v>0</v>
      </c>
      <c r="J17" s="101">
        <f t="array" ref="J17">IFERROR(
AVERAGE((IF(DATOS_[[Sexo]:[Sexo]]=$B17,IF(DATOS_[[AGRUP. VALOR. PTO.]:[AGRUP. VALOR. PTO.]]=$B15,IF(DATOS_[[Check Periodo Ref.]:[Check Periodo Ref.]]="Dentro",DATOS_[Conc.Sal.05]))))),
0)</f>
        <v>0</v>
      </c>
      <c r="K17" s="101">
        <f t="array" ref="K17">IFERROR(
AVERAGE((IF(DATOS_[[Sexo]:[Sexo]]=$B17,IF(DATOS_[[AGRUP. VALOR. PTO.]:[AGRUP. VALOR. PTO.]]=$B15,IF(DATOS_[[Check Periodo Ref.]:[Check Periodo Ref.]]="Dentro",DATOS_[Conc.Sal.06]))))),
0)</f>
        <v>0</v>
      </c>
      <c r="L17" s="101">
        <f t="array" ref="L17">IFERROR(
AVERAGE((IF(DATOS_[[Sexo]:[Sexo]]=$B17,IF(DATOS_[[AGRUP. VALOR. PTO.]:[AGRUP. VALOR. PTO.]]=$B15,IF(DATOS_[[Check Periodo Ref.]:[Check Periodo Ref.]]="Dentro",DATOS_[Conc.Sal.07]))))),
0)</f>
        <v>0</v>
      </c>
      <c r="M17" s="101">
        <f t="array" ref="M17">IFERROR(
AVERAGE((IF(DATOS_[[Sexo]:[Sexo]]=$B17,IF(DATOS_[[AGRUP. VALOR. PTO.]:[AGRUP. VALOR. PTO.]]=$B15,IF(DATOS_[[Check Periodo Ref.]:[Check Periodo Ref.]]="Dentro",DATOS_[Conc.Sal.08]))))),
0)</f>
        <v>0</v>
      </c>
      <c r="N17" s="101">
        <f t="array" ref="N17">IFERROR(
AVERAGE((IF(DATOS_[[Sexo]:[Sexo]]=$B17,IF(DATOS_[[AGRUP. VALOR. PTO.]:[AGRUP. VALOR. PTO.]]=$B15,IF(DATOS_[[Check Periodo Ref.]:[Check Periodo Ref.]]="Dentro",DATOS_[Conc.Sal.09]))))),
0)</f>
        <v>0</v>
      </c>
      <c r="O17" s="101">
        <f t="array" ref="O17">IFERROR(
AVERAGE((IF(DATOS_[[Sexo]:[Sexo]]=$B17,IF(DATOS_[[AGRUP. VALOR. PTO.]:[AGRUP. VALOR. PTO.]]=$B15,IF(DATOS_[[Check Periodo Ref.]:[Check Periodo Ref.]]="Dentro",DATOS_[Conc.Sal.10]))))),
0)</f>
        <v>0</v>
      </c>
      <c r="P17" s="101">
        <f t="array" ref="P17">IFERROR(
AVERAGE((IF(DATOS_[[Sexo]:[Sexo]]=$B17,IF(DATOS_[[AGRUP. VALOR. PTO.]:[AGRUP. VALOR. PTO.]]=$B15,IF(DATOS_[[Check Periodo Ref.]:[Check Periodo Ref.]]="Dentro",DATOS_[Conc.Sal.11]))))),
0)</f>
        <v>0</v>
      </c>
      <c r="Q17" s="101">
        <f t="array" ref="Q17">IFERROR(
AVERAGE((IF(DATOS_[[Sexo]:[Sexo]]=$B17,IF(DATOS_[[AGRUP. VALOR. PTO.]:[AGRUP. VALOR. PTO.]]=$B15,IF(DATOS_[[Check Periodo Ref.]:[Check Periodo Ref.]]="Dentro",DATOS_[Conc.Sal.12]))))),
0)</f>
        <v>0</v>
      </c>
      <c r="R17" s="101">
        <f t="array" ref="R17">IFERROR(
AVERAGE((IF(DATOS_[[Sexo]:[Sexo]]=$B17,IF(DATOS_[[AGRUP. VALOR. PTO.]:[AGRUP. VALOR. PTO.]]=$B15,IF(DATOS_[[Check Periodo Ref.]:[Check Periodo Ref.]]="Dentro",DATOS_[Conc.Sal.13]))))),
0)</f>
        <v>0</v>
      </c>
      <c r="S17" s="101">
        <f t="array" ref="S17">IFERROR(
AVERAGE((IF(DATOS_[[Sexo]:[Sexo]]=$B17,IF(DATOS_[[AGRUP. VALOR. PTO.]:[AGRUP. VALOR. PTO.]]=$B15,IF(DATOS_[[Check Periodo Ref.]:[Check Periodo Ref.]]="Dentro",DATOS_[Conc.Sal.14]))))),
0)</f>
        <v>0</v>
      </c>
      <c r="T17" s="101">
        <f t="array" ref="T17">IFERROR(
AVERAGE((IF(DATOS_[[Sexo]:[Sexo]]=$B17,IF(DATOS_[[AGRUP. VALOR. PTO.]:[AGRUP. VALOR. PTO.]]=$B15,IF(DATOS_[[Check Periodo Ref.]:[Check Periodo Ref.]]="Dentro",DATOS_[Conc.Sal.15]))))),
0)</f>
        <v>0</v>
      </c>
      <c r="U17" s="101">
        <f t="array" ref="U17">IFERROR(
AVERAGE((IF(DATOS_[[Sexo]:[Sexo]]=$B17,IF(DATOS_[[AGRUP. VALOR. PTO.]:[AGRUP. VALOR. PTO.]]=$B15,IF(DATOS_[[Check Periodo Ref.]:[Check Periodo Ref.]]="Dentro",DATOS_[Conc.Sal.16]))))),
0)</f>
        <v>0</v>
      </c>
      <c r="V17" s="101">
        <f t="array" ref="V17">IFERROR(
AVERAGE((IF(DATOS_[[Sexo]:[Sexo]]=$B17,IF(DATOS_[[AGRUP. VALOR. PTO.]:[AGRUP. VALOR. PTO.]]=$B15,IF(DATOS_[[Check Periodo Ref.]:[Check Periodo Ref.]]="Dentro",DATOS_[Conc.Sal.17]))))),
0)</f>
        <v>0</v>
      </c>
      <c r="W17" s="101">
        <f t="array" ref="W17">IFERROR(
AVERAGE((IF(DATOS_[[Sexo]:[Sexo]]=$B17,IF(DATOS_[[AGRUP. VALOR. PTO.]:[AGRUP. VALOR. PTO.]]=$B15,IF(DATOS_[[Check Periodo Ref.]:[Check Periodo Ref.]]="Dentro",DATOS_[Conc.Sal.18]))))),
0)</f>
        <v>0</v>
      </c>
      <c r="X17" s="101">
        <f t="array" ref="X17">IFERROR(
AVERAGE((IF(DATOS_[[Sexo]:[Sexo]]=$B17,IF(DATOS_[[AGRUP. VALOR. PTO.]:[AGRUP. VALOR. PTO.]]=$B15,IF(DATOS_[[Check Periodo Ref.]:[Check Periodo Ref.]]="Dentro",DATOS_[Conc.Sal.19]))))),
0)</f>
        <v>0</v>
      </c>
      <c r="Y17" s="101">
        <f t="array" ref="Y17">IFERROR(
AVERAGE((IF(DATOS_[[Sexo]:[Sexo]]=$B17,IF(DATOS_[[AGRUP. VALOR. PTO.]:[AGRUP. VALOR. PTO.]]=$B15,IF(DATOS_[[Check Periodo Ref.]:[Check Periodo Ref.]]="Dentro",DATOS_[Conc.Sal.20]))))),
0)</f>
        <v>0</v>
      </c>
      <c r="Z17" s="101">
        <f t="array" ref="Z17">IFERROR(
AVERAGE((IF(DATOS_[[Sexo]:[Sexo]]=$B17,IF(DATOS_[[AGRUP. VALOR. PTO.]:[AGRUP. VALOR. PTO.]]=$B15,IF(DATOS_[[Check Periodo Ref.]:[Check Periodo Ref.]]="Dentro",DATOS_[Conc.Sal.21]))))),
0)</f>
        <v>0</v>
      </c>
      <c r="AA17" s="101">
        <f t="array" ref="AA17">IFERROR(
AVERAGE((IF(DATOS_[[Sexo]:[Sexo]]=$B17,IF(DATOS_[[AGRUP. VALOR. PTO.]:[AGRUP. VALOR. PTO.]]=$B15,IF(DATOS_[[Check Periodo Ref.]:[Check Periodo Ref.]]="Dentro",DATOS_[Conc.Sal.22]))))),
0)</f>
        <v>0</v>
      </c>
      <c r="AB17" s="101">
        <f t="array" ref="AB17">IFERROR(
AVERAGE((IF(DATOS_[[Sexo]:[Sexo]]=$B17,IF(DATOS_[[AGRUP. VALOR. PTO.]:[AGRUP. VALOR. PTO.]]=$B15,IF(DATOS_[[Check Periodo Ref.]:[Check Periodo Ref.]]="Dentro",DATOS_[Conc.Sal.23]))))),
0)</f>
        <v>0</v>
      </c>
      <c r="AC17" s="101">
        <f t="array" ref="AC17">IFERROR(
AVERAGE((IF(DATOS_[[Sexo]:[Sexo]]=$B17,IF(DATOS_[[AGRUP. VALOR. PTO.]:[AGRUP. VALOR. PTO.]]=$B15,IF(DATOS_[[Check Periodo Ref.]:[Check Periodo Ref.]]="Dentro",DATOS_[Conc.Sal.24]))))),
0)</f>
        <v>0</v>
      </c>
      <c r="AD17" s="101">
        <f t="array" ref="AD17">IFERROR(
AVERAGE((IF(DATOS_[[Sexo]:[Sexo]]=$B17,IF(DATOS_[[AGRUP. VALOR. PTO.]:[AGRUP. VALOR. PTO.]]=$B15,IF(DATOS_[[Check Periodo Ref.]:[Check Periodo Ref.]]="Dentro",DATOS_[Conc.Sal.25]))))),
0)</f>
        <v>0</v>
      </c>
      <c r="AE17" s="101">
        <f t="array" ref="AE17">IFERROR(
AVERAGE((IF(DATOS_[[Sexo]:[Sexo]]=$B17,IF(DATOS_[[AGRUP. VALOR. PTO.]:[AGRUP. VALOR. PTO.]]=$B15,IF(DATOS_[[Check Periodo Ref.]:[Check Periodo Ref.]]="Dentro",DATOS_[Conc.Sal.26]))))),
0)</f>
        <v>0</v>
      </c>
      <c r="AF17" s="101">
        <f t="array" ref="AF17">IFERROR(
AVERAGE((IF(DATOS_[[Sexo]:[Sexo]]=$B17,IF(DATOS_[[AGRUP. VALOR. PTO.]:[AGRUP. VALOR. PTO.]]=$B15,IF(DATOS_[[Check Periodo Ref.]:[Check Periodo Ref.]]="Dentro",DATOS_[Conc.Sal.27]))))),
0)</f>
        <v>0</v>
      </c>
      <c r="AG17" s="101">
        <f t="array" ref="AG17">IFERROR(
AVERAGE((IF(DATOS_[[Sexo]:[Sexo]]=$B17,IF(DATOS_[[AGRUP. VALOR. PTO.]:[AGRUP. VALOR. PTO.]]=$B15,IF(DATOS_[[Check Periodo Ref.]:[Check Periodo Ref.]]="Dentro",DATOS_[Conc.Sal.28]))))),
0)</f>
        <v>0</v>
      </c>
      <c r="AH17" s="101">
        <f t="array" ref="AH17">IFERROR(
AVERAGE((IF(DATOS_[[Sexo]:[Sexo]]=$B17,IF(DATOS_[[AGRUP. VALOR. PTO.]:[AGRUP. VALOR. PTO.]]=$B15,IF(DATOS_[[Check Periodo Ref.]:[Check Periodo Ref.]]="Dentro",DATOS_[Conc.Sal.29]))))),
0)</f>
        <v>0</v>
      </c>
      <c r="AI17" s="101">
        <f t="array" ref="AI17">IFERROR(
AVERAGE((IF(DATOS_[[Sexo]:[Sexo]]=$B17,IF(DATOS_[[AGRUP. VALOR. PTO.]:[AGRUP. VALOR. PTO.]]=$B15,IF(DATOS_[[Check Periodo Ref.]:[Check Periodo Ref.]]="Dentro",DATOS_[Conc.Sal.30]))))),
0)</f>
        <v>0</v>
      </c>
      <c r="AJ17" s="102">
        <f t="array" ref="AJ17">IFERROR(
AVERAGE(IF(DATOS_[Sexo]=$B17,IF(DATOS_[AGRUP. VALOR. PTO.]=$B15,IF(DATOS_[Check Periodo Ref.]="Dentro",DATOS_[Tot COMPL.SAL Ef],FALSE)))),
0)</f>
        <v>0</v>
      </c>
      <c r="AK17" s="104">
        <f t="array" ref="AK17">IFERROR(
AVERAGE(IF(DATOS_[Sexo]=$B17,IF(DATOS_[AGRUP. VALOR. PTO.]=$B15,IF(DATOS_[Check Periodo Ref.]="Dentro",DATOS_[TOTAL SALARIO Ef],FALSE)))),
0)</f>
        <v>0</v>
      </c>
      <c r="AL17" s="103">
        <f t="array" ref="AL17">IFERROR(
AVERAGE((IF(DATOS_[[Sexo]:[Sexo]]=$B17,IF(DATOS_[[AGRUP. VALOR. PTO.]:[AGRUP. VALOR. PTO.]]=$B15,IF(DATOS_[[Check Periodo Ref.]:[Check Periodo Ref.]]="Dentro",DATOS_[C.Extra.01]))))),
0)</f>
        <v>0</v>
      </c>
      <c r="AM17" s="103">
        <f t="array" ref="AM17">IFERROR(
AVERAGE((IF(DATOS_[[Sexo]:[Sexo]]=$B17,IF(DATOS_[[AGRUP. VALOR. PTO.]:[AGRUP. VALOR. PTO.]]=$B15,IF(DATOS_[[Check Periodo Ref.]:[Check Periodo Ref.]]="Dentro",DATOS_[C.Extra.02]))))),
0)</f>
        <v>0</v>
      </c>
      <c r="AN17" s="103">
        <f t="array" ref="AN17">IFERROR(
AVERAGE((IF(DATOS_[[Sexo]:[Sexo]]=$B17,IF(DATOS_[[AGRUP. VALOR. PTO.]:[AGRUP. VALOR. PTO.]]=$B15,IF(DATOS_[[Check Periodo Ref.]:[Check Periodo Ref.]]="Dentro",DATOS_[C.Extra.03]))))),
0)</f>
        <v>0</v>
      </c>
      <c r="AO17" s="103">
        <f t="array" ref="AO17">IFERROR(
AVERAGE((IF(DATOS_[[Sexo]:[Sexo]]=$B17,IF(DATOS_[[AGRUP. VALOR. PTO.]:[AGRUP. VALOR. PTO.]]=$B15,IF(DATOS_[[Check Periodo Ref.]:[Check Periodo Ref.]]="Dentro",DATOS_[C.Extra.04]))))),
0)</f>
        <v>0</v>
      </c>
      <c r="AP17" s="103">
        <f t="array" ref="AP17">IFERROR(
AVERAGE((IF(DATOS_[[Sexo]:[Sexo]]=$B17,IF(DATOS_[[AGRUP. VALOR. PTO.]:[AGRUP. VALOR. PTO.]]=$B15,IF(DATOS_[[Check Periodo Ref.]:[Check Periodo Ref.]]="Dentro",DATOS_[C.Extra.05]))))),
0)</f>
        <v>0</v>
      </c>
      <c r="AQ17" s="105">
        <f t="array" ref="AQ17">IFERROR(
AVERAGE(IF(DATOS_[Sexo]=$B17,IF(DATOS_[AGRUP. VALOR. PTO.]=$B15,IF(DATOS_[Check Periodo Ref.]="Dentro",DATOS_[Tot Extrasalarial Ef],FALSE)))),
0)</f>
        <v>0</v>
      </c>
      <c r="AR17" s="106">
        <f t="array" ref="AR17">IFERROR(
AVERAGE(IF(DATOS_[Sexo]=$B17,IF(DATOS_[AGRUP. VALOR. PTO.]=$B15,IF(DATOS_[Check Periodo Ref.]="Dentro",DATOS_[TOTAL Retrib Ef],FALSE)))),
0)</f>
        <v>0</v>
      </c>
    </row>
    <row r="18" spans="1:44" s="55" customFormat="1" ht="17.25" thickBot="1" x14ac:dyDescent="0.35">
      <c r="A18" s="55" t="str">
        <f t="shared" ref="A18" si="7">+A19</f>
        <v>[ocultar]</v>
      </c>
      <c r="B18" s="58" t="s">
        <v>304</v>
      </c>
      <c r="C18" s="99"/>
      <c r="D18" s="59"/>
      <c r="E18" s="147" t="str">
        <f t="shared" ref="E18:AR18" si="8">IFERROR((E19-E20)/E19,"")</f>
        <v/>
      </c>
      <c r="F18" s="199" t="str">
        <f t="shared" si="8"/>
        <v/>
      </c>
      <c r="G18" s="200" t="str">
        <f t="shared" si="8"/>
        <v/>
      </c>
      <c r="H18" s="200" t="str">
        <f t="shared" si="8"/>
        <v/>
      </c>
      <c r="I18" s="200" t="str">
        <f t="shared" si="8"/>
        <v/>
      </c>
      <c r="J18" s="201" t="str">
        <f t="shared" si="8"/>
        <v/>
      </c>
      <c r="K18" s="202" t="str">
        <f t="shared" si="8"/>
        <v/>
      </c>
      <c r="L18" s="202" t="str">
        <f t="shared" si="8"/>
        <v/>
      </c>
      <c r="M18" s="202" t="str">
        <f t="shared" si="8"/>
        <v/>
      </c>
      <c r="N18" s="202" t="str">
        <f t="shared" si="8"/>
        <v/>
      </c>
      <c r="O18" s="202" t="str">
        <f t="shared" si="8"/>
        <v/>
      </c>
      <c r="P18" s="202" t="str">
        <f t="shared" si="8"/>
        <v/>
      </c>
      <c r="Q18" s="202" t="str">
        <f t="shared" si="8"/>
        <v/>
      </c>
      <c r="R18" s="202" t="str">
        <f t="shared" si="8"/>
        <v/>
      </c>
      <c r="S18" s="202" t="str">
        <f t="shared" si="8"/>
        <v/>
      </c>
      <c r="T18" s="202" t="str">
        <f t="shared" si="8"/>
        <v/>
      </c>
      <c r="U18" s="202" t="str">
        <f t="shared" si="8"/>
        <v/>
      </c>
      <c r="V18" s="201" t="str">
        <f t="shared" si="8"/>
        <v/>
      </c>
      <c r="W18" s="201" t="str">
        <f t="shared" si="8"/>
        <v/>
      </c>
      <c r="X18" s="201" t="str">
        <f t="shared" si="8"/>
        <v/>
      </c>
      <c r="Y18" s="201" t="str">
        <f t="shared" si="8"/>
        <v/>
      </c>
      <c r="Z18" s="201" t="str">
        <f t="shared" si="8"/>
        <v/>
      </c>
      <c r="AA18" s="201" t="str">
        <f t="shared" si="8"/>
        <v/>
      </c>
      <c r="AB18" s="201" t="str">
        <f t="shared" si="8"/>
        <v/>
      </c>
      <c r="AC18" s="201" t="str">
        <f t="shared" si="8"/>
        <v/>
      </c>
      <c r="AD18" s="201" t="str">
        <f t="shared" si="8"/>
        <v/>
      </c>
      <c r="AE18" s="201" t="str">
        <f t="shared" si="8"/>
        <v/>
      </c>
      <c r="AF18" s="201" t="str">
        <f t="shared" si="8"/>
        <v/>
      </c>
      <c r="AG18" s="201" t="str">
        <f t="shared" si="8"/>
        <v/>
      </c>
      <c r="AH18" s="201" t="str">
        <f t="shared" si="8"/>
        <v/>
      </c>
      <c r="AI18" s="201" t="str">
        <f t="shared" si="8"/>
        <v/>
      </c>
      <c r="AJ18" s="148" t="str">
        <f t="shared" si="8"/>
        <v/>
      </c>
      <c r="AK18" s="151" t="str">
        <f t="shared" si="8"/>
        <v/>
      </c>
      <c r="AL18" s="204" t="str">
        <f t="shared" si="8"/>
        <v/>
      </c>
      <c r="AM18" s="204" t="str">
        <f t="shared" si="8"/>
        <v/>
      </c>
      <c r="AN18" s="204" t="str">
        <f t="shared" si="8"/>
        <v/>
      </c>
      <c r="AO18" s="204" t="str">
        <f t="shared" si="8"/>
        <v/>
      </c>
      <c r="AP18" s="204" t="str">
        <f t="shared" si="8"/>
        <v/>
      </c>
      <c r="AQ18" s="149" t="str">
        <f t="shared" si="8"/>
        <v/>
      </c>
      <c r="AR18" s="150" t="str">
        <f t="shared" si="8"/>
        <v/>
      </c>
    </row>
    <row r="19" spans="1:44" s="55" customFormat="1" x14ac:dyDescent="0.3">
      <c r="A19" s="55" t="str">
        <f t="shared" ref="A19" si="9">+IF(C19+C20=0,"[ocultar]","")</f>
        <v>[ocultar]</v>
      </c>
      <c r="B19" s="52" t="s">
        <v>162</v>
      </c>
      <c r="C19" s="53">
        <f t="array" ref="C19">SUM(IF($B19=DATOS_[Sexo],
IF($B18=DATOS_[AGRUP. VALOR. PTO.],
IF("Dentro"=DATOS_[Check Periodo Ref.],
1/(COUNTIFS(DATOS_[Sexo],$B19,DATOS_[AGRUP. VALOR. PTO.],$B18,DATOS_[Check Periodo Ref.],"Dentro",DATOS_[id],DATOS_[id]))))))</f>
        <v>0</v>
      </c>
      <c r="D19" s="54">
        <f>COUNTIFS(DATOS_[AGRUP. VALOR. PTO.],$B18,DATOS_[Sexo],$B19,DATOS_[Check Periodo Ref.],"Dentro")</f>
        <v>0</v>
      </c>
      <c r="E19" s="100">
        <f t="array" ref="E19">IFERROR(
AVERAGE(IF(DATOS_[Sexo]=$B19,IF(DATOS_[AGRUP. VALOR. PTO.]=$B18,IF(DATOS_[Check Periodo Ref.]="Dentro",DATOS_[SALARIO BASE Ef],FALSE)))),
0)</f>
        <v>0</v>
      </c>
      <c r="F19" s="101">
        <f t="array" ref="F19">IFERROR(
AVERAGE((IF(DATOS_[[Sexo]:[Sexo]]=$B19,IF(DATOS_[[AGRUP. VALOR. PTO.]:[AGRUP. VALOR. PTO.]]=$B18,IF(DATOS_[[Check Periodo Ref.]:[Check Periodo Ref.]]="Dentro",DATOS_[Conc.Sal.01]))))),
0)</f>
        <v>0</v>
      </c>
      <c r="G19" s="101">
        <f t="array" ref="G19">IFERROR(
AVERAGE((IF(DATOS_[[Sexo]:[Sexo]]=$B19,IF(DATOS_[[AGRUP. VALOR. PTO.]:[AGRUP. VALOR. PTO.]]=$B18,IF(DATOS_[[Check Periodo Ref.]:[Check Periodo Ref.]]="Dentro",DATOS_[Conc.Sal.02]))))),
0)</f>
        <v>0</v>
      </c>
      <c r="H19" s="101">
        <f t="array" ref="H19">IFERROR(
AVERAGE((IF(DATOS_[[Sexo]:[Sexo]]=$B19,IF(DATOS_[[AGRUP. VALOR. PTO.]:[AGRUP. VALOR. PTO.]]=$B18,IF(DATOS_[[Check Periodo Ref.]:[Check Periodo Ref.]]="Dentro",DATOS_[Conc.Sal.03]))))),
0)</f>
        <v>0</v>
      </c>
      <c r="I19" s="101">
        <f t="array" ref="I19">IFERROR(
AVERAGE((IF(DATOS_[[Sexo]:[Sexo]]=$B19,IF(DATOS_[[AGRUP. VALOR. PTO.]:[AGRUP. VALOR. PTO.]]=$B18,IF(DATOS_[[Check Periodo Ref.]:[Check Periodo Ref.]]="Dentro",DATOS_[Conc.Sal.04]))))),
0)</f>
        <v>0</v>
      </c>
      <c r="J19" s="101">
        <f t="array" ref="J19">IFERROR(
AVERAGE((IF(DATOS_[[Sexo]:[Sexo]]=$B19,IF(DATOS_[[AGRUP. VALOR. PTO.]:[AGRUP. VALOR. PTO.]]=$B18,IF(DATOS_[[Check Periodo Ref.]:[Check Periodo Ref.]]="Dentro",DATOS_[Conc.Sal.05]))))),
0)</f>
        <v>0</v>
      </c>
      <c r="K19" s="101">
        <f t="array" ref="K19">IFERROR(
AVERAGE((IF(DATOS_[[Sexo]:[Sexo]]=$B19,IF(DATOS_[[AGRUP. VALOR. PTO.]:[AGRUP. VALOR. PTO.]]=$B18,IF(DATOS_[[Check Periodo Ref.]:[Check Periodo Ref.]]="Dentro",DATOS_[Conc.Sal.06]))))),
0)</f>
        <v>0</v>
      </c>
      <c r="L19" s="101">
        <f t="array" ref="L19">IFERROR(
AVERAGE((IF(DATOS_[[Sexo]:[Sexo]]=$B19,IF(DATOS_[[AGRUP. VALOR. PTO.]:[AGRUP. VALOR. PTO.]]=$B18,IF(DATOS_[[Check Periodo Ref.]:[Check Periodo Ref.]]="Dentro",DATOS_[Conc.Sal.07]))))),
0)</f>
        <v>0</v>
      </c>
      <c r="M19" s="101">
        <f t="array" ref="M19">IFERROR(
AVERAGE((IF(DATOS_[[Sexo]:[Sexo]]=$B19,IF(DATOS_[[AGRUP. VALOR. PTO.]:[AGRUP. VALOR. PTO.]]=$B18,IF(DATOS_[[Check Periodo Ref.]:[Check Periodo Ref.]]="Dentro",DATOS_[Conc.Sal.08]))))),
0)</f>
        <v>0</v>
      </c>
      <c r="N19" s="101">
        <f t="array" ref="N19">IFERROR(
AVERAGE((IF(DATOS_[[Sexo]:[Sexo]]=$B19,IF(DATOS_[[AGRUP. VALOR. PTO.]:[AGRUP. VALOR. PTO.]]=$B18,IF(DATOS_[[Check Periodo Ref.]:[Check Periodo Ref.]]="Dentro",DATOS_[Conc.Sal.09]))))),
0)</f>
        <v>0</v>
      </c>
      <c r="O19" s="101">
        <f t="array" ref="O19">IFERROR(
AVERAGE((IF(DATOS_[[Sexo]:[Sexo]]=$B19,IF(DATOS_[[AGRUP. VALOR. PTO.]:[AGRUP. VALOR. PTO.]]=$B18,IF(DATOS_[[Check Periodo Ref.]:[Check Periodo Ref.]]="Dentro",DATOS_[Conc.Sal.10]))))),
0)</f>
        <v>0</v>
      </c>
      <c r="P19" s="101">
        <f t="array" ref="P19">IFERROR(
AVERAGE((IF(DATOS_[[Sexo]:[Sexo]]=$B19,IF(DATOS_[[AGRUP. VALOR. PTO.]:[AGRUP. VALOR. PTO.]]=$B18,IF(DATOS_[[Check Periodo Ref.]:[Check Periodo Ref.]]="Dentro",DATOS_[Conc.Sal.11]))))),
0)</f>
        <v>0</v>
      </c>
      <c r="Q19" s="101">
        <f t="array" ref="Q19">IFERROR(
AVERAGE((IF(DATOS_[[Sexo]:[Sexo]]=$B19,IF(DATOS_[[AGRUP. VALOR. PTO.]:[AGRUP. VALOR. PTO.]]=$B18,IF(DATOS_[[Check Periodo Ref.]:[Check Periodo Ref.]]="Dentro",DATOS_[Conc.Sal.12]))))),
0)</f>
        <v>0</v>
      </c>
      <c r="R19" s="101">
        <f t="array" ref="R19">IFERROR(
AVERAGE((IF(DATOS_[[Sexo]:[Sexo]]=$B19,IF(DATOS_[[AGRUP. VALOR. PTO.]:[AGRUP. VALOR. PTO.]]=$B18,IF(DATOS_[[Check Periodo Ref.]:[Check Periodo Ref.]]="Dentro",DATOS_[Conc.Sal.13]))))),
0)</f>
        <v>0</v>
      </c>
      <c r="S19" s="101">
        <f t="array" ref="S19">IFERROR(
AVERAGE((IF(DATOS_[[Sexo]:[Sexo]]=$B19,IF(DATOS_[[AGRUP. VALOR. PTO.]:[AGRUP. VALOR. PTO.]]=$B18,IF(DATOS_[[Check Periodo Ref.]:[Check Periodo Ref.]]="Dentro",DATOS_[Conc.Sal.14]))))),
0)</f>
        <v>0</v>
      </c>
      <c r="T19" s="101">
        <f t="array" ref="T19">IFERROR(
AVERAGE((IF(DATOS_[[Sexo]:[Sexo]]=$B19,IF(DATOS_[[AGRUP. VALOR. PTO.]:[AGRUP. VALOR. PTO.]]=$B18,IF(DATOS_[[Check Periodo Ref.]:[Check Periodo Ref.]]="Dentro",DATOS_[Conc.Sal.15]))))),
0)</f>
        <v>0</v>
      </c>
      <c r="U19" s="101">
        <f t="array" ref="U19">IFERROR(
AVERAGE((IF(DATOS_[[Sexo]:[Sexo]]=$B19,IF(DATOS_[[AGRUP. VALOR. PTO.]:[AGRUP. VALOR. PTO.]]=$B18,IF(DATOS_[[Check Periodo Ref.]:[Check Periodo Ref.]]="Dentro",DATOS_[Conc.Sal.16]))))),
0)</f>
        <v>0</v>
      </c>
      <c r="V19" s="101">
        <f t="array" ref="V19">IFERROR(
AVERAGE((IF(DATOS_[[Sexo]:[Sexo]]=$B19,IF(DATOS_[[AGRUP. VALOR. PTO.]:[AGRUP. VALOR. PTO.]]=$B18,IF(DATOS_[[Check Periodo Ref.]:[Check Periodo Ref.]]="Dentro",DATOS_[Conc.Sal.17]))))),
0)</f>
        <v>0</v>
      </c>
      <c r="W19" s="101">
        <f t="array" ref="W19">IFERROR(
AVERAGE((IF(DATOS_[[Sexo]:[Sexo]]=$B19,IF(DATOS_[[AGRUP. VALOR. PTO.]:[AGRUP. VALOR. PTO.]]=$B18,IF(DATOS_[[Check Periodo Ref.]:[Check Periodo Ref.]]="Dentro",DATOS_[Conc.Sal.18]))))),
0)</f>
        <v>0</v>
      </c>
      <c r="X19" s="101">
        <f t="array" ref="X19">IFERROR(
AVERAGE((IF(DATOS_[[Sexo]:[Sexo]]=$B19,IF(DATOS_[[AGRUP. VALOR. PTO.]:[AGRUP. VALOR. PTO.]]=$B18,IF(DATOS_[[Check Periodo Ref.]:[Check Periodo Ref.]]="Dentro",DATOS_[Conc.Sal.19]))))),
0)</f>
        <v>0</v>
      </c>
      <c r="Y19" s="101">
        <f t="array" ref="Y19">IFERROR(
AVERAGE((IF(DATOS_[[Sexo]:[Sexo]]=$B19,IF(DATOS_[[AGRUP. VALOR. PTO.]:[AGRUP. VALOR. PTO.]]=$B18,IF(DATOS_[[Check Periodo Ref.]:[Check Periodo Ref.]]="Dentro",DATOS_[Conc.Sal.20]))))),
0)</f>
        <v>0</v>
      </c>
      <c r="Z19" s="101">
        <f t="array" ref="Z19">IFERROR(
AVERAGE((IF(DATOS_[[Sexo]:[Sexo]]=$B19,IF(DATOS_[[AGRUP. VALOR. PTO.]:[AGRUP. VALOR. PTO.]]=$B18,IF(DATOS_[[Check Periodo Ref.]:[Check Periodo Ref.]]="Dentro",DATOS_[Conc.Sal.21]))))),
0)</f>
        <v>0</v>
      </c>
      <c r="AA19" s="101">
        <f t="array" ref="AA19">IFERROR(
AVERAGE((IF(DATOS_[[Sexo]:[Sexo]]=$B19,IF(DATOS_[[AGRUP. VALOR. PTO.]:[AGRUP. VALOR. PTO.]]=$B18,IF(DATOS_[[Check Periodo Ref.]:[Check Periodo Ref.]]="Dentro",DATOS_[Conc.Sal.22]))))),
0)</f>
        <v>0</v>
      </c>
      <c r="AB19" s="101">
        <f t="array" ref="AB19">IFERROR(
AVERAGE((IF(DATOS_[[Sexo]:[Sexo]]=$B19,IF(DATOS_[[AGRUP. VALOR. PTO.]:[AGRUP. VALOR. PTO.]]=$B18,IF(DATOS_[[Check Periodo Ref.]:[Check Periodo Ref.]]="Dentro",DATOS_[Conc.Sal.23]))))),
0)</f>
        <v>0</v>
      </c>
      <c r="AC19" s="101">
        <f t="array" ref="AC19">IFERROR(
AVERAGE((IF(DATOS_[[Sexo]:[Sexo]]=$B19,IF(DATOS_[[AGRUP. VALOR. PTO.]:[AGRUP. VALOR. PTO.]]=$B18,IF(DATOS_[[Check Periodo Ref.]:[Check Periodo Ref.]]="Dentro",DATOS_[Conc.Sal.24]))))),
0)</f>
        <v>0</v>
      </c>
      <c r="AD19" s="101">
        <f t="array" ref="AD19">IFERROR(
AVERAGE((IF(DATOS_[[Sexo]:[Sexo]]=$B19,IF(DATOS_[[AGRUP. VALOR. PTO.]:[AGRUP. VALOR. PTO.]]=$B18,IF(DATOS_[[Check Periodo Ref.]:[Check Periodo Ref.]]="Dentro",DATOS_[Conc.Sal.25]))))),
0)</f>
        <v>0</v>
      </c>
      <c r="AE19" s="101">
        <f t="array" ref="AE19">IFERROR(
AVERAGE((IF(DATOS_[[Sexo]:[Sexo]]=$B19,IF(DATOS_[[AGRUP. VALOR. PTO.]:[AGRUP. VALOR. PTO.]]=$B18,IF(DATOS_[[Check Periodo Ref.]:[Check Periodo Ref.]]="Dentro",DATOS_[Conc.Sal.26]))))),
0)</f>
        <v>0</v>
      </c>
      <c r="AF19" s="101">
        <f t="array" ref="AF19">IFERROR(
AVERAGE((IF(DATOS_[[Sexo]:[Sexo]]=$B19,IF(DATOS_[[AGRUP. VALOR. PTO.]:[AGRUP. VALOR. PTO.]]=$B18,IF(DATOS_[[Check Periodo Ref.]:[Check Periodo Ref.]]="Dentro",DATOS_[Conc.Sal.27]))))),
0)</f>
        <v>0</v>
      </c>
      <c r="AG19" s="101">
        <f t="array" ref="AG19">IFERROR(
AVERAGE((IF(DATOS_[[Sexo]:[Sexo]]=$B19,IF(DATOS_[[AGRUP. VALOR. PTO.]:[AGRUP. VALOR. PTO.]]=$B18,IF(DATOS_[[Check Periodo Ref.]:[Check Periodo Ref.]]="Dentro",DATOS_[Conc.Sal.28]))))),
0)</f>
        <v>0</v>
      </c>
      <c r="AH19" s="101">
        <f t="array" ref="AH19">IFERROR(
AVERAGE((IF(DATOS_[[Sexo]:[Sexo]]=$B19,IF(DATOS_[[AGRUP. VALOR. PTO.]:[AGRUP. VALOR. PTO.]]=$B18,IF(DATOS_[[Check Periodo Ref.]:[Check Periodo Ref.]]="Dentro",DATOS_[Conc.Sal.29]))))),
0)</f>
        <v>0</v>
      </c>
      <c r="AI19" s="101">
        <f t="array" ref="AI19">IFERROR(
AVERAGE((IF(DATOS_[[Sexo]:[Sexo]]=$B19,IF(DATOS_[[AGRUP. VALOR. PTO.]:[AGRUP. VALOR. PTO.]]=$B18,IF(DATOS_[[Check Periodo Ref.]:[Check Periodo Ref.]]="Dentro",DATOS_[Conc.Sal.30]))))),
0)</f>
        <v>0</v>
      </c>
      <c r="AJ19" s="102">
        <f t="array" ref="AJ19">IFERROR(
AVERAGE(IF(DATOS_[Sexo]=$B19,IF(DATOS_[AGRUP. VALOR. PTO.]=$B18,IF(DATOS_[Check Periodo Ref.]="Dentro",DATOS_[Tot COMPL.SAL Ef],FALSE)))),
0)</f>
        <v>0</v>
      </c>
      <c r="AK19" s="104">
        <f t="array" ref="AK19">IFERROR(
AVERAGE(IF(DATOS_[Sexo]=$B19,IF(DATOS_[AGRUP. VALOR. PTO.]=$B18,IF(DATOS_[Check Periodo Ref.]="Dentro",DATOS_[TOTAL SALARIO Ef],FALSE)))),
0)</f>
        <v>0</v>
      </c>
      <c r="AL19" s="103">
        <f t="array" ref="AL19">IFERROR(
AVERAGE((IF(DATOS_[[Sexo]:[Sexo]]=$B19,IF(DATOS_[[AGRUP. VALOR. PTO.]:[AGRUP. VALOR. PTO.]]=$B18,IF(DATOS_[[Check Periodo Ref.]:[Check Periodo Ref.]]="Dentro",DATOS_[C.Extra.01]))))),
0)</f>
        <v>0</v>
      </c>
      <c r="AM19" s="103">
        <f t="array" ref="AM19">IFERROR(
AVERAGE((IF(DATOS_[[Sexo]:[Sexo]]=$B19,IF(DATOS_[[AGRUP. VALOR. PTO.]:[AGRUP. VALOR. PTO.]]=$B18,IF(DATOS_[[Check Periodo Ref.]:[Check Periodo Ref.]]="Dentro",DATOS_[C.Extra.02]))))),
0)</f>
        <v>0</v>
      </c>
      <c r="AN19" s="103">
        <f t="array" ref="AN19">IFERROR(
AVERAGE((IF(DATOS_[[Sexo]:[Sexo]]=$B19,IF(DATOS_[[AGRUP. VALOR. PTO.]:[AGRUP. VALOR. PTO.]]=$B18,IF(DATOS_[[Check Periodo Ref.]:[Check Periodo Ref.]]="Dentro",DATOS_[C.Extra.03]))))),
0)</f>
        <v>0</v>
      </c>
      <c r="AO19" s="103">
        <f t="array" ref="AO19">IFERROR(
AVERAGE((IF(DATOS_[[Sexo]:[Sexo]]=$B19,IF(DATOS_[[AGRUP. VALOR. PTO.]:[AGRUP. VALOR. PTO.]]=$B18,IF(DATOS_[[Check Periodo Ref.]:[Check Periodo Ref.]]="Dentro",DATOS_[C.Extra.04]))))),
0)</f>
        <v>0</v>
      </c>
      <c r="AP19" s="103">
        <f t="array" ref="AP19">IFERROR(
AVERAGE((IF(DATOS_[[Sexo]:[Sexo]]=$B19,IF(DATOS_[[AGRUP. VALOR. PTO.]:[AGRUP. VALOR. PTO.]]=$B18,IF(DATOS_[[Check Periodo Ref.]:[Check Periodo Ref.]]="Dentro",DATOS_[C.Extra.05]))))),
0)</f>
        <v>0</v>
      </c>
      <c r="AQ19" s="105">
        <f t="array" ref="AQ19">IFERROR(
AVERAGE(IF(DATOS_[Sexo]=$B19,IF(DATOS_[AGRUP. VALOR. PTO.]=$B18,IF(DATOS_[Check Periodo Ref.]="Dentro",DATOS_[Tot Extrasalarial Ef],FALSE)))),
0)</f>
        <v>0</v>
      </c>
      <c r="AR19" s="106">
        <f t="array" ref="AR19">IFERROR(
AVERAGE(IF(DATOS_[Sexo]=$B19,IF(DATOS_[AGRUP. VALOR. PTO.]=$B18,IF(DATOS_[Check Periodo Ref.]="Dentro",DATOS_[TOTAL Retrib Ef],FALSE)))),
0)</f>
        <v>0</v>
      </c>
    </row>
    <row r="20" spans="1:44" s="55" customFormat="1" x14ac:dyDescent="0.3">
      <c r="A20" s="55" t="str">
        <f t="shared" ref="A20" si="10">+A19</f>
        <v>[ocultar]</v>
      </c>
      <c r="B20" s="52" t="s">
        <v>163</v>
      </c>
      <c r="C20" s="53">
        <f t="array" ref="C20">SUM(IF($B20=DATOS_[Sexo],
IF($B18=DATOS_[AGRUP. VALOR. PTO.],
IF("Dentro"=DATOS_[Check Periodo Ref.],
1/(COUNTIFS(DATOS_[Sexo],$B20,DATOS_[AGRUP. VALOR. PTO.],$B18,DATOS_[Check Periodo Ref.],"Dentro",DATOS_[id],DATOS_[id]))))))</f>
        <v>0</v>
      </c>
      <c r="D20" s="54">
        <f>COUNTIFS(DATOS_[AGRUP. VALOR. PTO.],$B18,DATOS_[Sexo],$B20,DATOS_[Check Periodo Ref.],"Dentro")</f>
        <v>0</v>
      </c>
      <c r="E20" s="100">
        <f t="array" ref="E20">IFERROR(
AVERAGE(IF(DATOS_[Sexo]=$B20,IF(DATOS_[AGRUP. VALOR. PTO.]=$B18,IF(DATOS_[Check Periodo Ref.]="Dentro",DATOS_[SALARIO BASE Ef],FALSE)))),
0)</f>
        <v>0</v>
      </c>
      <c r="F20" s="101">
        <f t="array" ref="F20">IFERROR(
AVERAGE((IF(DATOS_[[Sexo]:[Sexo]]=$B20,IF(DATOS_[[AGRUP. VALOR. PTO.]:[AGRUP. VALOR. PTO.]]=$B18,IF(DATOS_[[Check Periodo Ref.]:[Check Periodo Ref.]]="Dentro",DATOS_[Conc.Sal.01]))))),
0)</f>
        <v>0</v>
      </c>
      <c r="G20" s="101">
        <f t="array" ref="G20">IFERROR(
AVERAGE((IF(DATOS_[[Sexo]:[Sexo]]=$B20,IF(DATOS_[[AGRUP. VALOR. PTO.]:[AGRUP. VALOR. PTO.]]=$B18,IF(DATOS_[[Check Periodo Ref.]:[Check Periodo Ref.]]="Dentro",DATOS_[Conc.Sal.02]))))),
0)</f>
        <v>0</v>
      </c>
      <c r="H20" s="101">
        <f t="array" ref="H20">IFERROR(
AVERAGE((IF(DATOS_[[Sexo]:[Sexo]]=$B20,IF(DATOS_[[AGRUP. VALOR. PTO.]:[AGRUP. VALOR. PTO.]]=$B18,IF(DATOS_[[Check Periodo Ref.]:[Check Periodo Ref.]]="Dentro",DATOS_[Conc.Sal.03]))))),
0)</f>
        <v>0</v>
      </c>
      <c r="I20" s="101">
        <f t="array" ref="I20">IFERROR(
AVERAGE((IF(DATOS_[[Sexo]:[Sexo]]=$B20,IF(DATOS_[[AGRUP. VALOR. PTO.]:[AGRUP. VALOR. PTO.]]=$B18,IF(DATOS_[[Check Periodo Ref.]:[Check Periodo Ref.]]="Dentro",DATOS_[Conc.Sal.04]))))),
0)</f>
        <v>0</v>
      </c>
      <c r="J20" s="101">
        <f t="array" ref="J20">IFERROR(
AVERAGE((IF(DATOS_[[Sexo]:[Sexo]]=$B20,IF(DATOS_[[AGRUP. VALOR. PTO.]:[AGRUP. VALOR. PTO.]]=$B18,IF(DATOS_[[Check Periodo Ref.]:[Check Periodo Ref.]]="Dentro",DATOS_[Conc.Sal.05]))))),
0)</f>
        <v>0</v>
      </c>
      <c r="K20" s="101">
        <f t="array" ref="K20">IFERROR(
AVERAGE((IF(DATOS_[[Sexo]:[Sexo]]=$B20,IF(DATOS_[[AGRUP. VALOR. PTO.]:[AGRUP. VALOR. PTO.]]=$B18,IF(DATOS_[[Check Periodo Ref.]:[Check Periodo Ref.]]="Dentro",DATOS_[Conc.Sal.06]))))),
0)</f>
        <v>0</v>
      </c>
      <c r="L20" s="101">
        <f t="array" ref="L20">IFERROR(
AVERAGE((IF(DATOS_[[Sexo]:[Sexo]]=$B20,IF(DATOS_[[AGRUP. VALOR. PTO.]:[AGRUP. VALOR. PTO.]]=$B18,IF(DATOS_[[Check Periodo Ref.]:[Check Periodo Ref.]]="Dentro",DATOS_[Conc.Sal.07]))))),
0)</f>
        <v>0</v>
      </c>
      <c r="M20" s="101">
        <f t="array" ref="M20">IFERROR(
AVERAGE((IF(DATOS_[[Sexo]:[Sexo]]=$B20,IF(DATOS_[[AGRUP. VALOR. PTO.]:[AGRUP. VALOR. PTO.]]=$B18,IF(DATOS_[[Check Periodo Ref.]:[Check Periodo Ref.]]="Dentro",DATOS_[Conc.Sal.08]))))),
0)</f>
        <v>0</v>
      </c>
      <c r="N20" s="101">
        <f t="array" ref="N20">IFERROR(
AVERAGE((IF(DATOS_[[Sexo]:[Sexo]]=$B20,IF(DATOS_[[AGRUP. VALOR. PTO.]:[AGRUP. VALOR. PTO.]]=$B18,IF(DATOS_[[Check Periodo Ref.]:[Check Periodo Ref.]]="Dentro",DATOS_[Conc.Sal.09]))))),
0)</f>
        <v>0</v>
      </c>
      <c r="O20" s="101">
        <f t="array" ref="O20">IFERROR(
AVERAGE((IF(DATOS_[[Sexo]:[Sexo]]=$B20,IF(DATOS_[[AGRUP. VALOR. PTO.]:[AGRUP. VALOR. PTO.]]=$B18,IF(DATOS_[[Check Periodo Ref.]:[Check Periodo Ref.]]="Dentro",DATOS_[Conc.Sal.10]))))),
0)</f>
        <v>0</v>
      </c>
      <c r="P20" s="101">
        <f t="array" ref="P20">IFERROR(
AVERAGE((IF(DATOS_[[Sexo]:[Sexo]]=$B20,IF(DATOS_[[AGRUP. VALOR. PTO.]:[AGRUP. VALOR. PTO.]]=$B18,IF(DATOS_[[Check Periodo Ref.]:[Check Periodo Ref.]]="Dentro",DATOS_[Conc.Sal.11]))))),
0)</f>
        <v>0</v>
      </c>
      <c r="Q20" s="101">
        <f t="array" ref="Q20">IFERROR(
AVERAGE((IF(DATOS_[[Sexo]:[Sexo]]=$B20,IF(DATOS_[[AGRUP. VALOR. PTO.]:[AGRUP. VALOR. PTO.]]=$B18,IF(DATOS_[[Check Periodo Ref.]:[Check Periodo Ref.]]="Dentro",DATOS_[Conc.Sal.12]))))),
0)</f>
        <v>0</v>
      </c>
      <c r="R20" s="101">
        <f t="array" ref="R20">IFERROR(
AVERAGE((IF(DATOS_[[Sexo]:[Sexo]]=$B20,IF(DATOS_[[AGRUP. VALOR. PTO.]:[AGRUP. VALOR. PTO.]]=$B18,IF(DATOS_[[Check Periodo Ref.]:[Check Periodo Ref.]]="Dentro",DATOS_[Conc.Sal.13]))))),
0)</f>
        <v>0</v>
      </c>
      <c r="S20" s="101">
        <f t="array" ref="S20">IFERROR(
AVERAGE((IF(DATOS_[[Sexo]:[Sexo]]=$B20,IF(DATOS_[[AGRUP. VALOR. PTO.]:[AGRUP. VALOR. PTO.]]=$B18,IF(DATOS_[[Check Periodo Ref.]:[Check Periodo Ref.]]="Dentro",DATOS_[Conc.Sal.14]))))),
0)</f>
        <v>0</v>
      </c>
      <c r="T20" s="101">
        <f t="array" ref="T20">IFERROR(
AVERAGE((IF(DATOS_[[Sexo]:[Sexo]]=$B20,IF(DATOS_[[AGRUP. VALOR. PTO.]:[AGRUP. VALOR. PTO.]]=$B18,IF(DATOS_[[Check Periodo Ref.]:[Check Periodo Ref.]]="Dentro",DATOS_[Conc.Sal.15]))))),
0)</f>
        <v>0</v>
      </c>
      <c r="U20" s="101">
        <f t="array" ref="U20">IFERROR(
AVERAGE((IF(DATOS_[[Sexo]:[Sexo]]=$B20,IF(DATOS_[[AGRUP. VALOR. PTO.]:[AGRUP. VALOR. PTO.]]=$B18,IF(DATOS_[[Check Periodo Ref.]:[Check Periodo Ref.]]="Dentro",DATOS_[Conc.Sal.16]))))),
0)</f>
        <v>0</v>
      </c>
      <c r="V20" s="101">
        <f t="array" ref="V20">IFERROR(
AVERAGE((IF(DATOS_[[Sexo]:[Sexo]]=$B20,IF(DATOS_[[AGRUP. VALOR. PTO.]:[AGRUP. VALOR. PTO.]]=$B18,IF(DATOS_[[Check Periodo Ref.]:[Check Periodo Ref.]]="Dentro",DATOS_[Conc.Sal.17]))))),
0)</f>
        <v>0</v>
      </c>
      <c r="W20" s="101">
        <f t="array" ref="W20">IFERROR(
AVERAGE((IF(DATOS_[[Sexo]:[Sexo]]=$B20,IF(DATOS_[[AGRUP. VALOR. PTO.]:[AGRUP. VALOR. PTO.]]=$B18,IF(DATOS_[[Check Periodo Ref.]:[Check Periodo Ref.]]="Dentro",DATOS_[Conc.Sal.18]))))),
0)</f>
        <v>0</v>
      </c>
      <c r="X20" s="101">
        <f t="array" ref="X20">IFERROR(
AVERAGE((IF(DATOS_[[Sexo]:[Sexo]]=$B20,IF(DATOS_[[AGRUP. VALOR. PTO.]:[AGRUP. VALOR. PTO.]]=$B18,IF(DATOS_[[Check Periodo Ref.]:[Check Periodo Ref.]]="Dentro",DATOS_[Conc.Sal.19]))))),
0)</f>
        <v>0</v>
      </c>
      <c r="Y20" s="101">
        <f t="array" ref="Y20">IFERROR(
AVERAGE((IF(DATOS_[[Sexo]:[Sexo]]=$B20,IF(DATOS_[[AGRUP. VALOR. PTO.]:[AGRUP. VALOR. PTO.]]=$B18,IF(DATOS_[[Check Periodo Ref.]:[Check Periodo Ref.]]="Dentro",DATOS_[Conc.Sal.20]))))),
0)</f>
        <v>0</v>
      </c>
      <c r="Z20" s="101">
        <f t="array" ref="Z20">IFERROR(
AVERAGE((IF(DATOS_[[Sexo]:[Sexo]]=$B20,IF(DATOS_[[AGRUP. VALOR. PTO.]:[AGRUP. VALOR. PTO.]]=$B18,IF(DATOS_[[Check Periodo Ref.]:[Check Periodo Ref.]]="Dentro",DATOS_[Conc.Sal.21]))))),
0)</f>
        <v>0</v>
      </c>
      <c r="AA20" s="101">
        <f t="array" ref="AA20">IFERROR(
AVERAGE((IF(DATOS_[[Sexo]:[Sexo]]=$B20,IF(DATOS_[[AGRUP. VALOR. PTO.]:[AGRUP. VALOR. PTO.]]=$B18,IF(DATOS_[[Check Periodo Ref.]:[Check Periodo Ref.]]="Dentro",DATOS_[Conc.Sal.22]))))),
0)</f>
        <v>0</v>
      </c>
      <c r="AB20" s="101">
        <f t="array" ref="AB20">IFERROR(
AVERAGE((IF(DATOS_[[Sexo]:[Sexo]]=$B20,IF(DATOS_[[AGRUP. VALOR. PTO.]:[AGRUP. VALOR. PTO.]]=$B18,IF(DATOS_[[Check Periodo Ref.]:[Check Periodo Ref.]]="Dentro",DATOS_[Conc.Sal.23]))))),
0)</f>
        <v>0</v>
      </c>
      <c r="AC20" s="101">
        <f t="array" ref="AC20">IFERROR(
AVERAGE((IF(DATOS_[[Sexo]:[Sexo]]=$B20,IF(DATOS_[[AGRUP. VALOR. PTO.]:[AGRUP. VALOR. PTO.]]=$B18,IF(DATOS_[[Check Periodo Ref.]:[Check Periodo Ref.]]="Dentro",DATOS_[Conc.Sal.24]))))),
0)</f>
        <v>0</v>
      </c>
      <c r="AD20" s="101">
        <f t="array" ref="AD20">IFERROR(
AVERAGE((IF(DATOS_[[Sexo]:[Sexo]]=$B20,IF(DATOS_[[AGRUP. VALOR. PTO.]:[AGRUP. VALOR. PTO.]]=$B18,IF(DATOS_[[Check Periodo Ref.]:[Check Periodo Ref.]]="Dentro",DATOS_[Conc.Sal.25]))))),
0)</f>
        <v>0</v>
      </c>
      <c r="AE20" s="101">
        <f t="array" ref="AE20">IFERROR(
AVERAGE((IF(DATOS_[[Sexo]:[Sexo]]=$B20,IF(DATOS_[[AGRUP. VALOR. PTO.]:[AGRUP. VALOR. PTO.]]=$B18,IF(DATOS_[[Check Periodo Ref.]:[Check Periodo Ref.]]="Dentro",DATOS_[Conc.Sal.26]))))),
0)</f>
        <v>0</v>
      </c>
      <c r="AF20" s="101">
        <f t="array" ref="AF20">IFERROR(
AVERAGE((IF(DATOS_[[Sexo]:[Sexo]]=$B20,IF(DATOS_[[AGRUP. VALOR. PTO.]:[AGRUP. VALOR. PTO.]]=$B18,IF(DATOS_[[Check Periodo Ref.]:[Check Periodo Ref.]]="Dentro",DATOS_[Conc.Sal.27]))))),
0)</f>
        <v>0</v>
      </c>
      <c r="AG20" s="101">
        <f t="array" ref="AG20">IFERROR(
AVERAGE((IF(DATOS_[[Sexo]:[Sexo]]=$B20,IF(DATOS_[[AGRUP. VALOR. PTO.]:[AGRUP. VALOR. PTO.]]=$B18,IF(DATOS_[[Check Periodo Ref.]:[Check Periodo Ref.]]="Dentro",DATOS_[Conc.Sal.28]))))),
0)</f>
        <v>0</v>
      </c>
      <c r="AH20" s="101">
        <f t="array" ref="AH20">IFERROR(
AVERAGE((IF(DATOS_[[Sexo]:[Sexo]]=$B20,IF(DATOS_[[AGRUP. VALOR. PTO.]:[AGRUP. VALOR. PTO.]]=$B18,IF(DATOS_[[Check Periodo Ref.]:[Check Periodo Ref.]]="Dentro",DATOS_[Conc.Sal.29]))))),
0)</f>
        <v>0</v>
      </c>
      <c r="AI20" s="101">
        <f t="array" ref="AI20">IFERROR(
AVERAGE((IF(DATOS_[[Sexo]:[Sexo]]=$B20,IF(DATOS_[[AGRUP. VALOR. PTO.]:[AGRUP. VALOR. PTO.]]=$B18,IF(DATOS_[[Check Periodo Ref.]:[Check Periodo Ref.]]="Dentro",DATOS_[Conc.Sal.30]))))),
0)</f>
        <v>0</v>
      </c>
      <c r="AJ20" s="102">
        <f t="array" ref="AJ20">IFERROR(
AVERAGE(IF(DATOS_[Sexo]=$B20,IF(DATOS_[AGRUP. VALOR. PTO.]=$B18,IF(DATOS_[Check Periodo Ref.]="Dentro",DATOS_[Tot COMPL.SAL Ef],FALSE)))),
0)</f>
        <v>0</v>
      </c>
      <c r="AK20" s="104">
        <f t="array" ref="AK20">IFERROR(
AVERAGE(IF(DATOS_[Sexo]=$B20,IF(DATOS_[AGRUP. VALOR. PTO.]=$B18,IF(DATOS_[Check Periodo Ref.]="Dentro",DATOS_[TOTAL SALARIO Ef],FALSE)))),
0)</f>
        <v>0</v>
      </c>
      <c r="AL20" s="103">
        <f t="array" ref="AL20">IFERROR(
AVERAGE((IF(DATOS_[[Sexo]:[Sexo]]=$B20,IF(DATOS_[[AGRUP. VALOR. PTO.]:[AGRUP. VALOR. PTO.]]=$B18,IF(DATOS_[[Check Periodo Ref.]:[Check Periodo Ref.]]="Dentro",DATOS_[C.Extra.01]))))),
0)</f>
        <v>0</v>
      </c>
      <c r="AM20" s="103">
        <f t="array" ref="AM20">IFERROR(
AVERAGE((IF(DATOS_[[Sexo]:[Sexo]]=$B20,IF(DATOS_[[AGRUP. VALOR. PTO.]:[AGRUP. VALOR. PTO.]]=$B18,IF(DATOS_[[Check Periodo Ref.]:[Check Periodo Ref.]]="Dentro",DATOS_[C.Extra.02]))))),
0)</f>
        <v>0</v>
      </c>
      <c r="AN20" s="103">
        <f t="array" ref="AN20">IFERROR(
AVERAGE((IF(DATOS_[[Sexo]:[Sexo]]=$B20,IF(DATOS_[[AGRUP. VALOR. PTO.]:[AGRUP. VALOR. PTO.]]=$B18,IF(DATOS_[[Check Periodo Ref.]:[Check Periodo Ref.]]="Dentro",DATOS_[C.Extra.03]))))),
0)</f>
        <v>0</v>
      </c>
      <c r="AO20" s="103">
        <f t="array" ref="AO20">IFERROR(
AVERAGE((IF(DATOS_[[Sexo]:[Sexo]]=$B20,IF(DATOS_[[AGRUP. VALOR. PTO.]:[AGRUP. VALOR. PTO.]]=$B18,IF(DATOS_[[Check Periodo Ref.]:[Check Periodo Ref.]]="Dentro",DATOS_[C.Extra.04]))))),
0)</f>
        <v>0</v>
      </c>
      <c r="AP20" s="103">
        <f t="array" ref="AP20">IFERROR(
AVERAGE((IF(DATOS_[[Sexo]:[Sexo]]=$B20,IF(DATOS_[[AGRUP. VALOR. PTO.]:[AGRUP. VALOR. PTO.]]=$B18,IF(DATOS_[[Check Periodo Ref.]:[Check Periodo Ref.]]="Dentro",DATOS_[C.Extra.05]))))),
0)</f>
        <v>0</v>
      </c>
      <c r="AQ20" s="105">
        <f t="array" ref="AQ20">IFERROR(
AVERAGE(IF(DATOS_[Sexo]=$B20,IF(DATOS_[AGRUP. VALOR. PTO.]=$B18,IF(DATOS_[Check Periodo Ref.]="Dentro",DATOS_[Tot Extrasalarial Ef],FALSE)))),
0)</f>
        <v>0</v>
      </c>
      <c r="AR20" s="106">
        <f t="array" ref="AR20">IFERROR(
AVERAGE(IF(DATOS_[Sexo]=$B20,IF(DATOS_[AGRUP. VALOR. PTO.]=$B18,IF(DATOS_[Check Periodo Ref.]="Dentro",DATOS_[TOTAL Retrib Ef],FALSE)))),
0)</f>
        <v>0</v>
      </c>
    </row>
    <row r="21" spans="1:44" ht="17.25" thickBot="1" x14ac:dyDescent="0.35">
      <c r="A21" s="55" t="str">
        <f t="shared" ref="A21" si="11">+A22</f>
        <v>[ocultar]</v>
      </c>
      <c r="B21" s="58" t="s">
        <v>310</v>
      </c>
      <c r="C21" s="99"/>
      <c r="D21" s="59"/>
      <c r="E21" s="147" t="str">
        <f t="shared" ref="E21:AR21" si="12">IFERROR((E22-E23)/E22,"")</f>
        <v/>
      </c>
      <c r="F21" s="199" t="str">
        <f t="shared" si="12"/>
        <v/>
      </c>
      <c r="G21" s="200" t="str">
        <f t="shared" si="12"/>
        <v/>
      </c>
      <c r="H21" s="200" t="str">
        <f t="shared" si="12"/>
        <v/>
      </c>
      <c r="I21" s="200" t="str">
        <f t="shared" si="12"/>
        <v/>
      </c>
      <c r="J21" s="201" t="str">
        <f t="shared" si="12"/>
        <v/>
      </c>
      <c r="K21" s="202" t="str">
        <f t="shared" si="12"/>
        <v/>
      </c>
      <c r="L21" s="202" t="str">
        <f t="shared" si="12"/>
        <v/>
      </c>
      <c r="M21" s="202" t="str">
        <f t="shared" si="12"/>
        <v/>
      </c>
      <c r="N21" s="202" t="str">
        <f t="shared" si="12"/>
        <v/>
      </c>
      <c r="O21" s="202" t="str">
        <f t="shared" si="12"/>
        <v/>
      </c>
      <c r="P21" s="202" t="str">
        <f t="shared" si="12"/>
        <v/>
      </c>
      <c r="Q21" s="202" t="str">
        <f t="shared" si="12"/>
        <v/>
      </c>
      <c r="R21" s="202" t="str">
        <f t="shared" si="12"/>
        <v/>
      </c>
      <c r="S21" s="202" t="str">
        <f t="shared" si="12"/>
        <v/>
      </c>
      <c r="T21" s="202" t="str">
        <f t="shared" si="12"/>
        <v/>
      </c>
      <c r="U21" s="202" t="str">
        <f t="shared" si="12"/>
        <v/>
      </c>
      <c r="V21" s="201" t="str">
        <f t="shared" si="12"/>
        <v/>
      </c>
      <c r="W21" s="201" t="str">
        <f t="shared" si="12"/>
        <v/>
      </c>
      <c r="X21" s="201" t="str">
        <f t="shared" si="12"/>
        <v/>
      </c>
      <c r="Y21" s="201" t="str">
        <f t="shared" si="12"/>
        <v/>
      </c>
      <c r="Z21" s="201" t="str">
        <f t="shared" si="12"/>
        <v/>
      </c>
      <c r="AA21" s="201" t="str">
        <f t="shared" si="12"/>
        <v/>
      </c>
      <c r="AB21" s="201" t="str">
        <f t="shared" si="12"/>
        <v/>
      </c>
      <c r="AC21" s="201" t="str">
        <f t="shared" si="12"/>
        <v/>
      </c>
      <c r="AD21" s="201" t="str">
        <f t="shared" si="12"/>
        <v/>
      </c>
      <c r="AE21" s="201" t="str">
        <f t="shared" si="12"/>
        <v/>
      </c>
      <c r="AF21" s="201" t="str">
        <f t="shared" si="12"/>
        <v/>
      </c>
      <c r="AG21" s="201" t="str">
        <f t="shared" si="12"/>
        <v/>
      </c>
      <c r="AH21" s="201" t="str">
        <f t="shared" si="12"/>
        <v/>
      </c>
      <c r="AI21" s="201" t="str">
        <f t="shared" si="12"/>
        <v/>
      </c>
      <c r="AJ21" s="148" t="str">
        <f t="shared" si="12"/>
        <v/>
      </c>
      <c r="AK21" s="151" t="str">
        <f t="shared" si="12"/>
        <v/>
      </c>
      <c r="AL21" s="204" t="str">
        <f t="shared" si="12"/>
        <v/>
      </c>
      <c r="AM21" s="204" t="str">
        <f t="shared" si="12"/>
        <v/>
      </c>
      <c r="AN21" s="204" t="str">
        <f t="shared" si="12"/>
        <v/>
      </c>
      <c r="AO21" s="204" t="str">
        <f t="shared" si="12"/>
        <v/>
      </c>
      <c r="AP21" s="204" t="str">
        <f t="shared" si="12"/>
        <v/>
      </c>
      <c r="AQ21" s="149" t="str">
        <f t="shared" si="12"/>
        <v/>
      </c>
      <c r="AR21" s="150" t="str">
        <f t="shared" si="12"/>
        <v/>
      </c>
    </row>
    <row r="22" spans="1:44" x14ac:dyDescent="0.3">
      <c r="A22" s="55" t="str">
        <f t="shared" ref="A22" si="13">+IF(C22+C23=0,"[ocultar]","")</f>
        <v>[ocultar]</v>
      </c>
      <c r="B22" s="52" t="s">
        <v>162</v>
      </c>
      <c r="C22" s="53">
        <f t="array" ref="C22">SUM(IF($B22=DATOS_[Sexo],
IF($B21=DATOS_[AGRUP. VALOR. PTO.],
IF("Dentro"=DATOS_[Check Periodo Ref.],
1/(COUNTIFS(DATOS_[Sexo],$B22,DATOS_[AGRUP. VALOR. PTO.],$B21,DATOS_[Check Periodo Ref.],"Dentro",DATOS_[id],DATOS_[id]))))))</f>
        <v>0</v>
      </c>
      <c r="D22" s="54">
        <f>COUNTIFS(DATOS_[AGRUP. VALOR. PTO.],$B21,DATOS_[Sexo],$B22,DATOS_[Check Periodo Ref.],"Dentro")</f>
        <v>0</v>
      </c>
      <c r="E22" s="100">
        <f t="array" ref="E22">IFERROR(
AVERAGE(IF(DATOS_[Sexo]=$B22,IF(DATOS_[AGRUP. VALOR. PTO.]=$B21,IF(DATOS_[Check Periodo Ref.]="Dentro",DATOS_[SALARIO BASE Ef],FALSE)))),
0)</f>
        <v>0</v>
      </c>
      <c r="F22" s="101">
        <f t="array" ref="F22">IFERROR(
AVERAGE((IF(DATOS_[[Sexo]:[Sexo]]=$B22,IF(DATOS_[[AGRUP. VALOR. PTO.]:[AGRUP. VALOR. PTO.]]=$B21,IF(DATOS_[[Check Periodo Ref.]:[Check Periodo Ref.]]="Dentro",DATOS_[Conc.Sal.01]))))),
0)</f>
        <v>0</v>
      </c>
      <c r="G22" s="101">
        <f t="array" ref="G22">IFERROR(
AVERAGE((IF(DATOS_[[Sexo]:[Sexo]]=$B22,IF(DATOS_[[AGRUP. VALOR. PTO.]:[AGRUP. VALOR. PTO.]]=$B21,IF(DATOS_[[Check Periodo Ref.]:[Check Periodo Ref.]]="Dentro",DATOS_[Conc.Sal.02]))))),
0)</f>
        <v>0</v>
      </c>
      <c r="H22" s="101">
        <f t="array" ref="H22">IFERROR(
AVERAGE((IF(DATOS_[[Sexo]:[Sexo]]=$B22,IF(DATOS_[[AGRUP. VALOR. PTO.]:[AGRUP. VALOR. PTO.]]=$B21,IF(DATOS_[[Check Periodo Ref.]:[Check Periodo Ref.]]="Dentro",DATOS_[Conc.Sal.03]))))),
0)</f>
        <v>0</v>
      </c>
      <c r="I22" s="101">
        <f t="array" ref="I22">IFERROR(
AVERAGE((IF(DATOS_[[Sexo]:[Sexo]]=$B22,IF(DATOS_[[AGRUP. VALOR. PTO.]:[AGRUP. VALOR. PTO.]]=$B21,IF(DATOS_[[Check Periodo Ref.]:[Check Periodo Ref.]]="Dentro",DATOS_[Conc.Sal.04]))))),
0)</f>
        <v>0</v>
      </c>
      <c r="J22" s="101">
        <f t="array" ref="J22">IFERROR(
AVERAGE((IF(DATOS_[[Sexo]:[Sexo]]=$B22,IF(DATOS_[[AGRUP. VALOR. PTO.]:[AGRUP. VALOR. PTO.]]=$B21,IF(DATOS_[[Check Periodo Ref.]:[Check Periodo Ref.]]="Dentro",DATOS_[Conc.Sal.05]))))),
0)</f>
        <v>0</v>
      </c>
      <c r="K22" s="101">
        <f t="array" ref="K22">IFERROR(
AVERAGE((IF(DATOS_[[Sexo]:[Sexo]]=$B22,IF(DATOS_[[AGRUP. VALOR. PTO.]:[AGRUP. VALOR. PTO.]]=$B21,IF(DATOS_[[Check Periodo Ref.]:[Check Periodo Ref.]]="Dentro",DATOS_[Conc.Sal.06]))))),
0)</f>
        <v>0</v>
      </c>
      <c r="L22" s="101">
        <f t="array" ref="L22">IFERROR(
AVERAGE((IF(DATOS_[[Sexo]:[Sexo]]=$B22,IF(DATOS_[[AGRUP. VALOR. PTO.]:[AGRUP. VALOR. PTO.]]=$B21,IF(DATOS_[[Check Periodo Ref.]:[Check Periodo Ref.]]="Dentro",DATOS_[Conc.Sal.07]))))),
0)</f>
        <v>0</v>
      </c>
      <c r="M22" s="101">
        <f t="array" ref="M22">IFERROR(
AVERAGE((IF(DATOS_[[Sexo]:[Sexo]]=$B22,IF(DATOS_[[AGRUP. VALOR. PTO.]:[AGRUP. VALOR. PTO.]]=$B21,IF(DATOS_[[Check Periodo Ref.]:[Check Periodo Ref.]]="Dentro",DATOS_[Conc.Sal.08]))))),
0)</f>
        <v>0</v>
      </c>
      <c r="N22" s="101">
        <f t="array" ref="N22">IFERROR(
AVERAGE((IF(DATOS_[[Sexo]:[Sexo]]=$B22,IF(DATOS_[[AGRUP. VALOR. PTO.]:[AGRUP. VALOR. PTO.]]=$B21,IF(DATOS_[[Check Periodo Ref.]:[Check Periodo Ref.]]="Dentro",DATOS_[Conc.Sal.09]))))),
0)</f>
        <v>0</v>
      </c>
      <c r="O22" s="101">
        <f t="array" ref="O22">IFERROR(
AVERAGE((IF(DATOS_[[Sexo]:[Sexo]]=$B22,IF(DATOS_[[AGRUP. VALOR. PTO.]:[AGRUP. VALOR. PTO.]]=$B21,IF(DATOS_[[Check Periodo Ref.]:[Check Periodo Ref.]]="Dentro",DATOS_[Conc.Sal.10]))))),
0)</f>
        <v>0</v>
      </c>
      <c r="P22" s="101">
        <f t="array" ref="P22">IFERROR(
AVERAGE((IF(DATOS_[[Sexo]:[Sexo]]=$B22,IF(DATOS_[[AGRUP. VALOR. PTO.]:[AGRUP. VALOR. PTO.]]=$B21,IF(DATOS_[[Check Periodo Ref.]:[Check Periodo Ref.]]="Dentro",DATOS_[Conc.Sal.11]))))),
0)</f>
        <v>0</v>
      </c>
      <c r="Q22" s="101">
        <f t="array" ref="Q22">IFERROR(
AVERAGE((IF(DATOS_[[Sexo]:[Sexo]]=$B22,IF(DATOS_[[AGRUP. VALOR. PTO.]:[AGRUP. VALOR. PTO.]]=$B21,IF(DATOS_[[Check Periodo Ref.]:[Check Periodo Ref.]]="Dentro",DATOS_[Conc.Sal.12]))))),
0)</f>
        <v>0</v>
      </c>
      <c r="R22" s="101">
        <f t="array" ref="R22">IFERROR(
AVERAGE((IF(DATOS_[[Sexo]:[Sexo]]=$B22,IF(DATOS_[[AGRUP. VALOR. PTO.]:[AGRUP. VALOR. PTO.]]=$B21,IF(DATOS_[[Check Periodo Ref.]:[Check Periodo Ref.]]="Dentro",DATOS_[Conc.Sal.13]))))),
0)</f>
        <v>0</v>
      </c>
      <c r="S22" s="101">
        <f t="array" ref="S22">IFERROR(
AVERAGE((IF(DATOS_[[Sexo]:[Sexo]]=$B22,IF(DATOS_[[AGRUP. VALOR. PTO.]:[AGRUP. VALOR. PTO.]]=$B21,IF(DATOS_[[Check Periodo Ref.]:[Check Periodo Ref.]]="Dentro",DATOS_[Conc.Sal.14]))))),
0)</f>
        <v>0</v>
      </c>
      <c r="T22" s="101">
        <f t="array" ref="T22">IFERROR(
AVERAGE((IF(DATOS_[[Sexo]:[Sexo]]=$B22,IF(DATOS_[[AGRUP. VALOR. PTO.]:[AGRUP. VALOR. PTO.]]=$B21,IF(DATOS_[[Check Periodo Ref.]:[Check Periodo Ref.]]="Dentro",DATOS_[Conc.Sal.15]))))),
0)</f>
        <v>0</v>
      </c>
      <c r="U22" s="101">
        <f t="array" ref="U22">IFERROR(
AVERAGE((IF(DATOS_[[Sexo]:[Sexo]]=$B22,IF(DATOS_[[AGRUP. VALOR. PTO.]:[AGRUP. VALOR. PTO.]]=$B21,IF(DATOS_[[Check Periodo Ref.]:[Check Periodo Ref.]]="Dentro",DATOS_[Conc.Sal.16]))))),
0)</f>
        <v>0</v>
      </c>
      <c r="V22" s="101">
        <f t="array" ref="V22">IFERROR(
AVERAGE((IF(DATOS_[[Sexo]:[Sexo]]=$B22,IF(DATOS_[[AGRUP. VALOR. PTO.]:[AGRUP. VALOR. PTO.]]=$B21,IF(DATOS_[[Check Periodo Ref.]:[Check Periodo Ref.]]="Dentro",DATOS_[Conc.Sal.17]))))),
0)</f>
        <v>0</v>
      </c>
      <c r="W22" s="101">
        <f t="array" ref="W22">IFERROR(
AVERAGE((IF(DATOS_[[Sexo]:[Sexo]]=$B22,IF(DATOS_[[AGRUP. VALOR. PTO.]:[AGRUP. VALOR. PTO.]]=$B21,IF(DATOS_[[Check Periodo Ref.]:[Check Periodo Ref.]]="Dentro",DATOS_[Conc.Sal.18]))))),
0)</f>
        <v>0</v>
      </c>
      <c r="X22" s="101">
        <f t="array" ref="X22">IFERROR(
AVERAGE((IF(DATOS_[[Sexo]:[Sexo]]=$B22,IF(DATOS_[[AGRUP. VALOR. PTO.]:[AGRUP. VALOR. PTO.]]=$B21,IF(DATOS_[[Check Periodo Ref.]:[Check Periodo Ref.]]="Dentro",DATOS_[Conc.Sal.19]))))),
0)</f>
        <v>0</v>
      </c>
      <c r="Y22" s="101">
        <f t="array" ref="Y22">IFERROR(
AVERAGE((IF(DATOS_[[Sexo]:[Sexo]]=$B22,IF(DATOS_[[AGRUP. VALOR. PTO.]:[AGRUP. VALOR. PTO.]]=$B21,IF(DATOS_[[Check Periodo Ref.]:[Check Periodo Ref.]]="Dentro",DATOS_[Conc.Sal.20]))))),
0)</f>
        <v>0</v>
      </c>
      <c r="Z22" s="101">
        <f t="array" ref="Z22">IFERROR(
AVERAGE((IF(DATOS_[[Sexo]:[Sexo]]=$B22,IF(DATOS_[[AGRUP. VALOR. PTO.]:[AGRUP. VALOR. PTO.]]=$B21,IF(DATOS_[[Check Periodo Ref.]:[Check Periodo Ref.]]="Dentro",DATOS_[Conc.Sal.21]))))),
0)</f>
        <v>0</v>
      </c>
      <c r="AA22" s="101">
        <f t="array" ref="AA22">IFERROR(
AVERAGE((IF(DATOS_[[Sexo]:[Sexo]]=$B22,IF(DATOS_[[AGRUP. VALOR. PTO.]:[AGRUP. VALOR. PTO.]]=$B21,IF(DATOS_[[Check Periodo Ref.]:[Check Periodo Ref.]]="Dentro",DATOS_[Conc.Sal.22]))))),
0)</f>
        <v>0</v>
      </c>
      <c r="AB22" s="101">
        <f t="array" ref="AB22">IFERROR(
AVERAGE((IF(DATOS_[[Sexo]:[Sexo]]=$B22,IF(DATOS_[[AGRUP. VALOR. PTO.]:[AGRUP. VALOR. PTO.]]=$B21,IF(DATOS_[[Check Periodo Ref.]:[Check Periodo Ref.]]="Dentro",DATOS_[Conc.Sal.23]))))),
0)</f>
        <v>0</v>
      </c>
      <c r="AC22" s="101">
        <f t="array" ref="AC22">IFERROR(
AVERAGE((IF(DATOS_[[Sexo]:[Sexo]]=$B22,IF(DATOS_[[AGRUP. VALOR. PTO.]:[AGRUP. VALOR. PTO.]]=$B21,IF(DATOS_[[Check Periodo Ref.]:[Check Periodo Ref.]]="Dentro",DATOS_[Conc.Sal.24]))))),
0)</f>
        <v>0</v>
      </c>
      <c r="AD22" s="101">
        <f t="array" ref="AD22">IFERROR(
AVERAGE((IF(DATOS_[[Sexo]:[Sexo]]=$B22,IF(DATOS_[[AGRUP. VALOR. PTO.]:[AGRUP. VALOR. PTO.]]=$B21,IF(DATOS_[[Check Periodo Ref.]:[Check Periodo Ref.]]="Dentro",DATOS_[Conc.Sal.25]))))),
0)</f>
        <v>0</v>
      </c>
      <c r="AE22" s="101">
        <f t="array" ref="AE22">IFERROR(
AVERAGE((IF(DATOS_[[Sexo]:[Sexo]]=$B22,IF(DATOS_[[AGRUP. VALOR. PTO.]:[AGRUP. VALOR. PTO.]]=$B21,IF(DATOS_[[Check Periodo Ref.]:[Check Periodo Ref.]]="Dentro",DATOS_[Conc.Sal.26]))))),
0)</f>
        <v>0</v>
      </c>
      <c r="AF22" s="101">
        <f t="array" ref="AF22">IFERROR(
AVERAGE((IF(DATOS_[[Sexo]:[Sexo]]=$B22,IF(DATOS_[[AGRUP. VALOR. PTO.]:[AGRUP. VALOR. PTO.]]=$B21,IF(DATOS_[[Check Periodo Ref.]:[Check Periodo Ref.]]="Dentro",DATOS_[Conc.Sal.27]))))),
0)</f>
        <v>0</v>
      </c>
      <c r="AG22" s="101">
        <f t="array" ref="AG22">IFERROR(
AVERAGE((IF(DATOS_[[Sexo]:[Sexo]]=$B22,IF(DATOS_[[AGRUP. VALOR. PTO.]:[AGRUP. VALOR. PTO.]]=$B21,IF(DATOS_[[Check Periodo Ref.]:[Check Periodo Ref.]]="Dentro",DATOS_[Conc.Sal.28]))))),
0)</f>
        <v>0</v>
      </c>
      <c r="AH22" s="101">
        <f t="array" ref="AH22">IFERROR(
AVERAGE((IF(DATOS_[[Sexo]:[Sexo]]=$B22,IF(DATOS_[[AGRUP. VALOR. PTO.]:[AGRUP. VALOR. PTO.]]=$B21,IF(DATOS_[[Check Periodo Ref.]:[Check Periodo Ref.]]="Dentro",DATOS_[Conc.Sal.29]))))),
0)</f>
        <v>0</v>
      </c>
      <c r="AI22" s="101">
        <f t="array" ref="AI22">IFERROR(
AVERAGE((IF(DATOS_[[Sexo]:[Sexo]]=$B22,IF(DATOS_[[AGRUP. VALOR. PTO.]:[AGRUP. VALOR. PTO.]]=$B21,IF(DATOS_[[Check Periodo Ref.]:[Check Periodo Ref.]]="Dentro",DATOS_[Conc.Sal.30]))))),
0)</f>
        <v>0</v>
      </c>
      <c r="AJ22" s="102">
        <f t="array" ref="AJ22">IFERROR(
AVERAGE(IF(DATOS_[Sexo]=$B22,IF(DATOS_[AGRUP. VALOR. PTO.]=$B21,IF(DATOS_[Check Periodo Ref.]="Dentro",DATOS_[Tot COMPL.SAL Ef],FALSE)))),
0)</f>
        <v>0</v>
      </c>
      <c r="AK22" s="104">
        <f t="array" ref="AK22">IFERROR(
AVERAGE(IF(DATOS_[Sexo]=$B22,IF(DATOS_[AGRUP. VALOR. PTO.]=$B21,IF(DATOS_[Check Periodo Ref.]="Dentro",DATOS_[TOTAL SALARIO Ef],FALSE)))),
0)</f>
        <v>0</v>
      </c>
      <c r="AL22" s="103">
        <f t="array" ref="AL22">IFERROR(
AVERAGE((IF(DATOS_[[Sexo]:[Sexo]]=$B22,IF(DATOS_[[AGRUP. VALOR. PTO.]:[AGRUP. VALOR. PTO.]]=$B21,IF(DATOS_[[Check Periodo Ref.]:[Check Periodo Ref.]]="Dentro",DATOS_[C.Extra.01]))))),
0)</f>
        <v>0</v>
      </c>
      <c r="AM22" s="103">
        <f t="array" ref="AM22">IFERROR(
AVERAGE((IF(DATOS_[[Sexo]:[Sexo]]=$B22,IF(DATOS_[[AGRUP. VALOR. PTO.]:[AGRUP. VALOR. PTO.]]=$B21,IF(DATOS_[[Check Periodo Ref.]:[Check Periodo Ref.]]="Dentro",DATOS_[C.Extra.02]))))),
0)</f>
        <v>0</v>
      </c>
      <c r="AN22" s="103">
        <f t="array" ref="AN22">IFERROR(
AVERAGE((IF(DATOS_[[Sexo]:[Sexo]]=$B22,IF(DATOS_[[AGRUP. VALOR. PTO.]:[AGRUP. VALOR. PTO.]]=$B21,IF(DATOS_[[Check Periodo Ref.]:[Check Periodo Ref.]]="Dentro",DATOS_[C.Extra.03]))))),
0)</f>
        <v>0</v>
      </c>
      <c r="AO22" s="103">
        <f t="array" ref="AO22">IFERROR(
AVERAGE((IF(DATOS_[[Sexo]:[Sexo]]=$B22,IF(DATOS_[[AGRUP. VALOR. PTO.]:[AGRUP. VALOR. PTO.]]=$B21,IF(DATOS_[[Check Periodo Ref.]:[Check Periodo Ref.]]="Dentro",DATOS_[C.Extra.04]))))),
0)</f>
        <v>0</v>
      </c>
      <c r="AP22" s="103">
        <f t="array" ref="AP22">IFERROR(
AVERAGE((IF(DATOS_[[Sexo]:[Sexo]]=$B22,IF(DATOS_[[AGRUP. VALOR. PTO.]:[AGRUP. VALOR. PTO.]]=$B21,IF(DATOS_[[Check Periodo Ref.]:[Check Periodo Ref.]]="Dentro",DATOS_[C.Extra.05]))))),
0)</f>
        <v>0</v>
      </c>
      <c r="AQ22" s="105">
        <f t="array" ref="AQ22">IFERROR(
AVERAGE(IF(DATOS_[Sexo]=$B22,IF(DATOS_[AGRUP. VALOR. PTO.]=$B21,IF(DATOS_[Check Periodo Ref.]="Dentro",DATOS_[Tot Extrasalarial Ef],FALSE)))),
0)</f>
        <v>0</v>
      </c>
      <c r="AR22" s="106">
        <f t="array" ref="AR22">IFERROR(
AVERAGE(IF(DATOS_[Sexo]=$B22,IF(DATOS_[AGRUP. VALOR. PTO.]=$B21,IF(DATOS_[Check Periodo Ref.]="Dentro",DATOS_[TOTAL Retrib Ef],FALSE)))),
0)</f>
        <v>0</v>
      </c>
    </row>
    <row r="23" spans="1:44" x14ac:dyDescent="0.3">
      <c r="A23" s="55" t="str">
        <f t="shared" ref="A23" si="14">+A22</f>
        <v>[ocultar]</v>
      </c>
      <c r="B23" s="52" t="s">
        <v>163</v>
      </c>
      <c r="C23" s="53">
        <f t="array" ref="C23">SUM(IF($B23=DATOS_[Sexo],
IF($B21=DATOS_[AGRUP. VALOR. PTO.],
IF("Dentro"=DATOS_[Check Periodo Ref.],
1/(COUNTIFS(DATOS_[Sexo],$B23,DATOS_[AGRUP. VALOR. PTO.],$B21,DATOS_[Check Periodo Ref.],"Dentro",DATOS_[id],DATOS_[id]))))))</f>
        <v>0</v>
      </c>
      <c r="D23" s="54">
        <f>COUNTIFS(DATOS_[AGRUP. VALOR. PTO.],$B21,DATOS_[Sexo],$B23,DATOS_[Check Periodo Ref.],"Dentro")</f>
        <v>0</v>
      </c>
      <c r="E23" s="100">
        <f t="array" ref="E23">IFERROR(
AVERAGE(IF(DATOS_[Sexo]=$B23,IF(DATOS_[AGRUP. VALOR. PTO.]=$B21,IF(DATOS_[Check Periodo Ref.]="Dentro",DATOS_[SALARIO BASE Ef],FALSE)))),
0)</f>
        <v>0</v>
      </c>
      <c r="F23" s="101">
        <f t="array" ref="F23">IFERROR(
AVERAGE((IF(DATOS_[[Sexo]:[Sexo]]=$B23,IF(DATOS_[[AGRUP. VALOR. PTO.]:[AGRUP. VALOR. PTO.]]=$B21,IF(DATOS_[[Check Periodo Ref.]:[Check Periodo Ref.]]="Dentro",DATOS_[Conc.Sal.01]))))),
0)</f>
        <v>0</v>
      </c>
      <c r="G23" s="101">
        <f t="array" ref="G23">IFERROR(
AVERAGE((IF(DATOS_[[Sexo]:[Sexo]]=$B23,IF(DATOS_[[AGRUP. VALOR. PTO.]:[AGRUP. VALOR. PTO.]]=$B21,IF(DATOS_[[Check Periodo Ref.]:[Check Periodo Ref.]]="Dentro",DATOS_[Conc.Sal.02]))))),
0)</f>
        <v>0</v>
      </c>
      <c r="H23" s="101">
        <f t="array" ref="H23">IFERROR(
AVERAGE((IF(DATOS_[[Sexo]:[Sexo]]=$B23,IF(DATOS_[[AGRUP. VALOR. PTO.]:[AGRUP. VALOR. PTO.]]=$B21,IF(DATOS_[[Check Periodo Ref.]:[Check Periodo Ref.]]="Dentro",DATOS_[Conc.Sal.03]))))),
0)</f>
        <v>0</v>
      </c>
      <c r="I23" s="101">
        <f t="array" ref="I23">IFERROR(
AVERAGE((IF(DATOS_[[Sexo]:[Sexo]]=$B23,IF(DATOS_[[AGRUP. VALOR. PTO.]:[AGRUP. VALOR. PTO.]]=$B21,IF(DATOS_[[Check Periodo Ref.]:[Check Periodo Ref.]]="Dentro",DATOS_[Conc.Sal.04]))))),
0)</f>
        <v>0</v>
      </c>
      <c r="J23" s="101">
        <f t="array" ref="J23">IFERROR(
AVERAGE((IF(DATOS_[[Sexo]:[Sexo]]=$B23,IF(DATOS_[[AGRUP. VALOR. PTO.]:[AGRUP. VALOR. PTO.]]=$B21,IF(DATOS_[[Check Periodo Ref.]:[Check Periodo Ref.]]="Dentro",DATOS_[Conc.Sal.05]))))),
0)</f>
        <v>0</v>
      </c>
      <c r="K23" s="101">
        <f t="array" ref="K23">IFERROR(
AVERAGE((IF(DATOS_[[Sexo]:[Sexo]]=$B23,IF(DATOS_[[AGRUP. VALOR. PTO.]:[AGRUP. VALOR. PTO.]]=$B21,IF(DATOS_[[Check Periodo Ref.]:[Check Periodo Ref.]]="Dentro",DATOS_[Conc.Sal.06]))))),
0)</f>
        <v>0</v>
      </c>
      <c r="L23" s="101">
        <f t="array" ref="L23">IFERROR(
AVERAGE((IF(DATOS_[[Sexo]:[Sexo]]=$B23,IF(DATOS_[[AGRUP. VALOR. PTO.]:[AGRUP. VALOR. PTO.]]=$B21,IF(DATOS_[[Check Periodo Ref.]:[Check Periodo Ref.]]="Dentro",DATOS_[Conc.Sal.07]))))),
0)</f>
        <v>0</v>
      </c>
      <c r="M23" s="101">
        <f t="array" ref="M23">IFERROR(
AVERAGE((IF(DATOS_[[Sexo]:[Sexo]]=$B23,IF(DATOS_[[AGRUP. VALOR. PTO.]:[AGRUP. VALOR. PTO.]]=$B21,IF(DATOS_[[Check Periodo Ref.]:[Check Periodo Ref.]]="Dentro",DATOS_[Conc.Sal.08]))))),
0)</f>
        <v>0</v>
      </c>
      <c r="N23" s="101">
        <f t="array" ref="N23">IFERROR(
AVERAGE((IF(DATOS_[[Sexo]:[Sexo]]=$B23,IF(DATOS_[[AGRUP. VALOR. PTO.]:[AGRUP. VALOR. PTO.]]=$B21,IF(DATOS_[[Check Periodo Ref.]:[Check Periodo Ref.]]="Dentro",DATOS_[Conc.Sal.09]))))),
0)</f>
        <v>0</v>
      </c>
      <c r="O23" s="101">
        <f t="array" ref="O23">IFERROR(
AVERAGE((IF(DATOS_[[Sexo]:[Sexo]]=$B23,IF(DATOS_[[AGRUP. VALOR. PTO.]:[AGRUP. VALOR. PTO.]]=$B21,IF(DATOS_[[Check Periodo Ref.]:[Check Periodo Ref.]]="Dentro",DATOS_[Conc.Sal.10]))))),
0)</f>
        <v>0</v>
      </c>
      <c r="P23" s="101">
        <f t="array" ref="P23">IFERROR(
AVERAGE((IF(DATOS_[[Sexo]:[Sexo]]=$B23,IF(DATOS_[[AGRUP. VALOR. PTO.]:[AGRUP. VALOR. PTO.]]=$B21,IF(DATOS_[[Check Periodo Ref.]:[Check Periodo Ref.]]="Dentro",DATOS_[Conc.Sal.11]))))),
0)</f>
        <v>0</v>
      </c>
      <c r="Q23" s="101">
        <f t="array" ref="Q23">IFERROR(
AVERAGE((IF(DATOS_[[Sexo]:[Sexo]]=$B23,IF(DATOS_[[AGRUP. VALOR. PTO.]:[AGRUP. VALOR. PTO.]]=$B21,IF(DATOS_[[Check Periodo Ref.]:[Check Periodo Ref.]]="Dentro",DATOS_[Conc.Sal.12]))))),
0)</f>
        <v>0</v>
      </c>
      <c r="R23" s="101">
        <f t="array" ref="R23">IFERROR(
AVERAGE((IF(DATOS_[[Sexo]:[Sexo]]=$B23,IF(DATOS_[[AGRUP. VALOR. PTO.]:[AGRUP. VALOR. PTO.]]=$B21,IF(DATOS_[[Check Periodo Ref.]:[Check Periodo Ref.]]="Dentro",DATOS_[Conc.Sal.13]))))),
0)</f>
        <v>0</v>
      </c>
      <c r="S23" s="101">
        <f t="array" ref="S23">IFERROR(
AVERAGE((IF(DATOS_[[Sexo]:[Sexo]]=$B23,IF(DATOS_[[AGRUP. VALOR. PTO.]:[AGRUP. VALOR. PTO.]]=$B21,IF(DATOS_[[Check Periodo Ref.]:[Check Periodo Ref.]]="Dentro",DATOS_[Conc.Sal.14]))))),
0)</f>
        <v>0</v>
      </c>
      <c r="T23" s="101">
        <f t="array" ref="T23">IFERROR(
AVERAGE((IF(DATOS_[[Sexo]:[Sexo]]=$B23,IF(DATOS_[[AGRUP. VALOR. PTO.]:[AGRUP. VALOR. PTO.]]=$B21,IF(DATOS_[[Check Periodo Ref.]:[Check Periodo Ref.]]="Dentro",DATOS_[Conc.Sal.15]))))),
0)</f>
        <v>0</v>
      </c>
      <c r="U23" s="101">
        <f t="array" ref="U23">IFERROR(
AVERAGE((IF(DATOS_[[Sexo]:[Sexo]]=$B23,IF(DATOS_[[AGRUP. VALOR. PTO.]:[AGRUP. VALOR. PTO.]]=$B21,IF(DATOS_[[Check Periodo Ref.]:[Check Periodo Ref.]]="Dentro",DATOS_[Conc.Sal.16]))))),
0)</f>
        <v>0</v>
      </c>
      <c r="V23" s="101">
        <f t="array" ref="V23">IFERROR(
AVERAGE((IF(DATOS_[[Sexo]:[Sexo]]=$B23,IF(DATOS_[[AGRUP. VALOR. PTO.]:[AGRUP. VALOR. PTO.]]=$B21,IF(DATOS_[[Check Periodo Ref.]:[Check Periodo Ref.]]="Dentro",DATOS_[Conc.Sal.17]))))),
0)</f>
        <v>0</v>
      </c>
      <c r="W23" s="101">
        <f t="array" ref="W23">IFERROR(
AVERAGE((IF(DATOS_[[Sexo]:[Sexo]]=$B23,IF(DATOS_[[AGRUP. VALOR. PTO.]:[AGRUP. VALOR. PTO.]]=$B21,IF(DATOS_[[Check Periodo Ref.]:[Check Periodo Ref.]]="Dentro",DATOS_[Conc.Sal.18]))))),
0)</f>
        <v>0</v>
      </c>
      <c r="X23" s="101">
        <f t="array" ref="X23">IFERROR(
AVERAGE((IF(DATOS_[[Sexo]:[Sexo]]=$B23,IF(DATOS_[[AGRUP. VALOR. PTO.]:[AGRUP. VALOR. PTO.]]=$B21,IF(DATOS_[[Check Periodo Ref.]:[Check Periodo Ref.]]="Dentro",DATOS_[Conc.Sal.19]))))),
0)</f>
        <v>0</v>
      </c>
      <c r="Y23" s="101">
        <f t="array" ref="Y23">IFERROR(
AVERAGE((IF(DATOS_[[Sexo]:[Sexo]]=$B23,IF(DATOS_[[AGRUP. VALOR. PTO.]:[AGRUP. VALOR. PTO.]]=$B21,IF(DATOS_[[Check Periodo Ref.]:[Check Periodo Ref.]]="Dentro",DATOS_[Conc.Sal.20]))))),
0)</f>
        <v>0</v>
      </c>
      <c r="Z23" s="101">
        <f t="array" ref="Z23">IFERROR(
AVERAGE((IF(DATOS_[[Sexo]:[Sexo]]=$B23,IF(DATOS_[[AGRUP. VALOR. PTO.]:[AGRUP. VALOR. PTO.]]=$B21,IF(DATOS_[[Check Periodo Ref.]:[Check Periodo Ref.]]="Dentro",DATOS_[Conc.Sal.21]))))),
0)</f>
        <v>0</v>
      </c>
      <c r="AA23" s="101">
        <f t="array" ref="AA23">IFERROR(
AVERAGE((IF(DATOS_[[Sexo]:[Sexo]]=$B23,IF(DATOS_[[AGRUP. VALOR. PTO.]:[AGRUP. VALOR. PTO.]]=$B21,IF(DATOS_[[Check Periodo Ref.]:[Check Periodo Ref.]]="Dentro",DATOS_[Conc.Sal.22]))))),
0)</f>
        <v>0</v>
      </c>
      <c r="AB23" s="101">
        <f t="array" ref="AB23">IFERROR(
AVERAGE((IF(DATOS_[[Sexo]:[Sexo]]=$B23,IF(DATOS_[[AGRUP. VALOR. PTO.]:[AGRUP. VALOR. PTO.]]=$B21,IF(DATOS_[[Check Periodo Ref.]:[Check Periodo Ref.]]="Dentro",DATOS_[Conc.Sal.23]))))),
0)</f>
        <v>0</v>
      </c>
      <c r="AC23" s="101">
        <f t="array" ref="AC23">IFERROR(
AVERAGE((IF(DATOS_[[Sexo]:[Sexo]]=$B23,IF(DATOS_[[AGRUP. VALOR. PTO.]:[AGRUP. VALOR. PTO.]]=$B21,IF(DATOS_[[Check Periodo Ref.]:[Check Periodo Ref.]]="Dentro",DATOS_[Conc.Sal.24]))))),
0)</f>
        <v>0</v>
      </c>
      <c r="AD23" s="101">
        <f t="array" ref="AD23">IFERROR(
AVERAGE((IF(DATOS_[[Sexo]:[Sexo]]=$B23,IF(DATOS_[[AGRUP. VALOR. PTO.]:[AGRUP. VALOR. PTO.]]=$B21,IF(DATOS_[[Check Periodo Ref.]:[Check Periodo Ref.]]="Dentro",DATOS_[Conc.Sal.25]))))),
0)</f>
        <v>0</v>
      </c>
      <c r="AE23" s="101">
        <f t="array" ref="AE23">IFERROR(
AVERAGE((IF(DATOS_[[Sexo]:[Sexo]]=$B23,IF(DATOS_[[AGRUP. VALOR. PTO.]:[AGRUP. VALOR. PTO.]]=$B21,IF(DATOS_[[Check Periodo Ref.]:[Check Periodo Ref.]]="Dentro",DATOS_[Conc.Sal.26]))))),
0)</f>
        <v>0</v>
      </c>
      <c r="AF23" s="101">
        <f t="array" ref="AF23">IFERROR(
AVERAGE((IF(DATOS_[[Sexo]:[Sexo]]=$B23,IF(DATOS_[[AGRUP. VALOR. PTO.]:[AGRUP. VALOR. PTO.]]=$B21,IF(DATOS_[[Check Periodo Ref.]:[Check Periodo Ref.]]="Dentro",DATOS_[Conc.Sal.27]))))),
0)</f>
        <v>0</v>
      </c>
      <c r="AG23" s="101">
        <f t="array" ref="AG23">IFERROR(
AVERAGE((IF(DATOS_[[Sexo]:[Sexo]]=$B23,IF(DATOS_[[AGRUP. VALOR. PTO.]:[AGRUP. VALOR. PTO.]]=$B21,IF(DATOS_[[Check Periodo Ref.]:[Check Periodo Ref.]]="Dentro",DATOS_[Conc.Sal.28]))))),
0)</f>
        <v>0</v>
      </c>
      <c r="AH23" s="101">
        <f t="array" ref="AH23">IFERROR(
AVERAGE((IF(DATOS_[[Sexo]:[Sexo]]=$B23,IF(DATOS_[[AGRUP. VALOR. PTO.]:[AGRUP. VALOR. PTO.]]=$B21,IF(DATOS_[[Check Periodo Ref.]:[Check Periodo Ref.]]="Dentro",DATOS_[Conc.Sal.29]))))),
0)</f>
        <v>0</v>
      </c>
      <c r="AI23" s="101">
        <f t="array" ref="AI23">IFERROR(
AVERAGE((IF(DATOS_[[Sexo]:[Sexo]]=$B23,IF(DATOS_[[AGRUP. VALOR. PTO.]:[AGRUP. VALOR. PTO.]]=$B21,IF(DATOS_[[Check Periodo Ref.]:[Check Periodo Ref.]]="Dentro",DATOS_[Conc.Sal.30]))))),
0)</f>
        <v>0</v>
      </c>
      <c r="AJ23" s="102">
        <f t="array" ref="AJ23">IFERROR(
AVERAGE(IF(DATOS_[Sexo]=$B23,IF(DATOS_[AGRUP. VALOR. PTO.]=$B21,IF(DATOS_[Check Periodo Ref.]="Dentro",DATOS_[Tot COMPL.SAL Ef],FALSE)))),
0)</f>
        <v>0</v>
      </c>
      <c r="AK23" s="104">
        <f t="array" ref="AK23">IFERROR(
AVERAGE(IF(DATOS_[Sexo]=$B23,IF(DATOS_[AGRUP. VALOR. PTO.]=$B21,IF(DATOS_[Check Periodo Ref.]="Dentro",DATOS_[TOTAL SALARIO Ef],FALSE)))),
0)</f>
        <v>0</v>
      </c>
      <c r="AL23" s="103">
        <f t="array" ref="AL23">IFERROR(
AVERAGE((IF(DATOS_[[Sexo]:[Sexo]]=$B23,IF(DATOS_[[AGRUP. VALOR. PTO.]:[AGRUP. VALOR. PTO.]]=$B21,IF(DATOS_[[Check Periodo Ref.]:[Check Periodo Ref.]]="Dentro",DATOS_[C.Extra.01]))))),
0)</f>
        <v>0</v>
      </c>
      <c r="AM23" s="103">
        <f t="array" ref="AM23">IFERROR(
AVERAGE((IF(DATOS_[[Sexo]:[Sexo]]=$B23,IF(DATOS_[[AGRUP. VALOR. PTO.]:[AGRUP. VALOR. PTO.]]=$B21,IF(DATOS_[[Check Periodo Ref.]:[Check Periodo Ref.]]="Dentro",DATOS_[C.Extra.02]))))),
0)</f>
        <v>0</v>
      </c>
      <c r="AN23" s="103">
        <f t="array" ref="AN23">IFERROR(
AVERAGE((IF(DATOS_[[Sexo]:[Sexo]]=$B23,IF(DATOS_[[AGRUP. VALOR. PTO.]:[AGRUP. VALOR. PTO.]]=$B21,IF(DATOS_[[Check Periodo Ref.]:[Check Periodo Ref.]]="Dentro",DATOS_[C.Extra.03]))))),
0)</f>
        <v>0</v>
      </c>
      <c r="AO23" s="103">
        <f t="array" ref="AO23">IFERROR(
AVERAGE((IF(DATOS_[[Sexo]:[Sexo]]=$B23,IF(DATOS_[[AGRUP. VALOR. PTO.]:[AGRUP. VALOR. PTO.]]=$B21,IF(DATOS_[[Check Periodo Ref.]:[Check Periodo Ref.]]="Dentro",DATOS_[C.Extra.04]))))),
0)</f>
        <v>0</v>
      </c>
      <c r="AP23" s="103">
        <f t="array" ref="AP23">IFERROR(
AVERAGE((IF(DATOS_[[Sexo]:[Sexo]]=$B23,IF(DATOS_[[AGRUP. VALOR. PTO.]:[AGRUP. VALOR. PTO.]]=$B21,IF(DATOS_[[Check Periodo Ref.]:[Check Periodo Ref.]]="Dentro",DATOS_[C.Extra.05]))))),
0)</f>
        <v>0</v>
      </c>
      <c r="AQ23" s="105">
        <f t="array" ref="AQ23">IFERROR(
AVERAGE(IF(DATOS_[Sexo]=$B23,IF(DATOS_[AGRUP. VALOR. PTO.]=$B21,IF(DATOS_[Check Periodo Ref.]="Dentro",DATOS_[Tot Extrasalarial Ef],FALSE)))),
0)</f>
        <v>0</v>
      </c>
      <c r="AR23" s="106">
        <f t="array" ref="AR23">IFERROR(
AVERAGE(IF(DATOS_[Sexo]=$B23,IF(DATOS_[AGRUP. VALOR. PTO.]=$B21,IF(DATOS_[Check Periodo Ref.]="Dentro",DATOS_[TOTAL Retrib Ef],FALSE)))),
0)</f>
        <v>0</v>
      </c>
    </row>
    <row r="24" spans="1:44" ht="17.25" thickBot="1" x14ac:dyDescent="0.35">
      <c r="A24" s="55" t="str">
        <f t="shared" ref="A24" si="15">+A25</f>
        <v>[ocultar]</v>
      </c>
      <c r="B24" s="58" t="s">
        <v>309</v>
      </c>
      <c r="C24" s="99"/>
      <c r="D24" s="59"/>
      <c r="E24" s="147" t="str">
        <f t="shared" ref="E24:AR24" si="16">IFERROR((E25-E26)/E25,"")</f>
        <v/>
      </c>
      <c r="F24" s="199" t="str">
        <f t="shared" si="16"/>
        <v/>
      </c>
      <c r="G24" s="200" t="str">
        <f t="shared" si="16"/>
        <v/>
      </c>
      <c r="H24" s="200" t="str">
        <f t="shared" si="16"/>
        <v/>
      </c>
      <c r="I24" s="200" t="str">
        <f t="shared" si="16"/>
        <v/>
      </c>
      <c r="J24" s="201" t="str">
        <f t="shared" si="16"/>
        <v/>
      </c>
      <c r="K24" s="202" t="str">
        <f t="shared" si="16"/>
        <v/>
      </c>
      <c r="L24" s="202" t="str">
        <f t="shared" si="16"/>
        <v/>
      </c>
      <c r="M24" s="202" t="str">
        <f t="shared" si="16"/>
        <v/>
      </c>
      <c r="N24" s="202" t="str">
        <f t="shared" si="16"/>
        <v/>
      </c>
      <c r="O24" s="202" t="str">
        <f t="shared" si="16"/>
        <v/>
      </c>
      <c r="P24" s="202" t="str">
        <f t="shared" si="16"/>
        <v/>
      </c>
      <c r="Q24" s="202" t="str">
        <f t="shared" si="16"/>
        <v/>
      </c>
      <c r="R24" s="202" t="str">
        <f t="shared" si="16"/>
        <v/>
      </c>
      <c r="S24" s="202" t="str">
        <f t="shared" si="16"/>
        <v/>
      </c>
      <c r="T24" s="202" t="str">
        <f t="shared" si="16"/>
        <v/>
      </c>
      <c r="U24" s="202" t="str">
        <f t="shared" si="16"/>
        <v/>
      </c>
      <c r="V24" s="201" t="str">
        <f t="shared" si="16"/>
        <v/>
      </c>
      <c r="W24" s="201" t="str">
        <f t="shared" si="16"/>
        <v/>
      </c>
      <c r="X24" s="201" t="str">
        <f t="shared" si="16"/>
        <v/>
      </c>
      <c r="Y24" s="201" t="str">
        <f t="shared" si="16"/>
        <v/>
      </c>
      <c r="Z24" s="201" t="str">
        <f t="shared" si="16"/>
        <v/>
      </c>
      <c r="AA24" s="201" t="str">
        <f t="shared" si="16"/>
        <v/>
      </c>
      <c r="AB24" s="201" t="str">
        <f t="shared" si="16"/>
        <v/>
      </c>
      <c r="AC24" s="201" t="str">
        <f t="shared" si="16"/>
        <v/>
      </c>
      <c r="AD24" s="201" t="str">
        <f t="shared" si="16"/>
        <v/>
      </c>
      <c r="AE24" s="201" t="str">
        <f t="shared" si="16"/>
        <v/>
      </c>
      <c r="AF24" s="201" t="str">
        <f t="shared" si="16"/>
        <v/>
      </c>
      <c r="AG24" s="201" t="str">
        <f t="shared" si="16"/>
        <v/>
      </c>
      <c r="AH24" s="201" t="str">
        <f t="shared" si="16"/>
        <v/>
      </c>
      <c r="AI24" s="201" t="str">
        <f t="shared" si="16"/>
        <v/>
      </c>
      <c r="AJ24" s="148" t="str">
        <f t="shared" si="16"/>
        <v/>
      </c>
      <c r="AK24" s="151" t="str">
        <f t="shared" si="16"/>
        <v/>
      </c>
      <c r="AL24" s="204" t="str">
        <f t="shared" si="16"/>
        <v/>
      </c>
      <c r="AM24" s="204" t="str">
        <f t="shared" si="16"/>
        <v/>
      </c>
      <c r="AN24" s="204" t="str">
        <f t="shared" si="16"/>
        <v/>
      </c>
      <c r="AO24" s="204" t="str">
        <f t="shared" si="16"/>
        <v/>
      </c>
      <c r="AP24" s="204" t="str">
        <f t="shared" si="16"/>
        <v/>
      </c>
      <c r="AQ24" s="149" t="str">
        <f t="shared" si="16"/>
        <v/>
      </c>
      <c r="AR24" s="150" t="str">
        <f t="shared" si="16"/>
        <v/>
      </c>
    </row>
    <row r="25" spans="1:44" x14ac:dyDescent="0.3">
      <c r="A25" s="55" t="str">
        <f t="shared" ref="A25" si="17">+IF(C25+C26=0,"[ocultar]","")</f>
        <v>[ocultar]</v>
      </c>
      <c r="B25" s="52" t="s">
        <v>162</v>
      </c>
      <c r="C25" s="53">
        <f t="array" ref="C25">SUM(IF($B25=DATOS_[Sexo],
IF($B24=DATOS_[AGRUP. VALOR. PTO.],
IF("Dentro"=DATOS_[Check Periodo Ref.],
1/(COUNTIFS(DATOS_[Sexo],$B25,DATOS_[AGRUP. VALOR. PTO.],$B24,DATOS_[Check Periodo Ref.],"Dentro",DATOS_[id],DATOS_[id]))))))</f>
        <v>0</v>
      </c>
      <c r="D25" s="54">
        <f>COUNTIFS(DATOS_[AGRUP. VALOR. PTO.],$B24,DATOS_[Sexo],$B25,DATOS_[Check Periodo Ref.],"Dentro")</f>
        <v>0</v>
      </c>
      <c r="E25" s="100">
        <f t="array" ref="E25">IFERROR(
AVERAGE(IF(DATOS_[Sexo]=$B25,IF(DATOS_[AGRUP. VALOR. PTO.]=$B24,IF(DATOS_[Check Periodo Ref.]="Dentro",DATOS_[SALARIO BASE Ef],FALSE)))),
0)</f>
        <v>0</v>
      </c>
      <c r="F25" s="101">
        <f t="array" ref="F25">IFERROR(
AVERAGE((IF(DATOS_[[Sexo]:[Sexo]]=$B25,IF(DATOS_[[AGRUP. VALOR. PTO.]:[AGRUP. VALOR. PTO.]]=$B24,IF(DATOS_[[Check Periodo Ref.]:[Check Periodo Ref.]]="Dentro",DATOS_[Conc.Sal.01]))))),
0)</f>
        <v>0</v>
      </c>
      <c r="G25" s="101">
        <f t="array" ref="G25">IFERROR(
AVERAGE((IF(DATOS_[[Sexo]:[Sexo]]=$B25,IF(DATOS_[[AGRUP. VALOR. PTO.]:[AGRUP. VALOR. PTO.]]=$B24,IF(DATOS_[[Check Periodo Ref.]:[Check Periodo Ref.]]="Dentro",DATOS_[Conc.Sal.02]))))),
0)</f>
        <v>0</v>
      </c>
      <c r="H25" s="101">
        <f t="array" ref="H25">IFERROR(
AVERAGE((IF(DATOS_[[Sexo]:[Sexo]]=$B25,IF(DATOS_[[AGRUP. VALOR. PTO.]:[AGRUP. VALOR. PTO.]]=$B24,IF(DATOS_[[Check Periodo Ref.]:[Check Periodo Ref.]]="Dentro",DATOS_[Conc.Sal.03]))))),
0)</f>
        <v>0</v>
      </c>
      <c r="I25" s="101">
        <f t="array" ref="I25">IFERROR(
AVERAGE((IF(DATOS_[[Sexo]:[Sexo]]=$B25,IF(DATOS_[[AGRUP. VALOR. PTO.]:[AGRUP. VALOR. PTO.]]=$B24,IF(DATOS_[[Check Periodo Ref.]:[Check Periodo Ref.]]="Dentro",DATOS_[Conc.Sal.04]))))),
0)</f>
        <v>0</v>
      </c>
      <c r="J25" s="101">
        <f t="array" ref="J25">IFERROR(
AVERAGE((IF(DATOS_[[Sexo]:[Sexo]]=$B25,IF(DATOS_[[AGRUP. VALOR. PTO.]:[AGRUP. VALOR. PTO.]]=$B24,IF(DATOS_[[Check Periodo Ref.]:[Check Periodo Ref.]]="Dentro",DATOS_[Conc.Sal.05]))))),
0)</f>
        <v>0</v>
      </c>
      <c r="K25" s="101">
        <f t="array" ref="K25">IFERROR(
AVERAGE((IF(DATOS_[[Sexo]:[Sexo]]=$B25,IF(DATOS_[[AGRUP. VALOR. PTO.]:[AGRUP. VALOR. PTO.]]=$B24,IF(DATOS_[[Check Periodo Ref.]:[Check Periodo Ref.]]="Dentro",DATOS_[Conc.Sal.06]))))),
0)</f>
        <v>0</v>
      </c>
      <c r="L25" s="101">
        <f t="array" ref="L25">IFERROR(
AVERAGE((IF(DATOS_[[Sexo]:[Sexo]]=$B25,IF(DATOS_[[AGRUP. VALOR. PTO.]:[AGRUP. VALOR. PTO.]]=$B24,IF(DATOS_[[Check Periodo Ref.]:[Check Periodo Ref.]]="Dentro",DATOS_[Conc.Sal.07]))))),
0)</f>
        <v>0</v>
      </c>
      <c r="M25" s="101">
        <f t="array" ref="M25">IFERROR(
AVERAGE((IF(DATOS_[[Sexo]:[Sexo]]=$B25,IF(DATOS_[[AGRUP. VALOR. PTO.]:[AGRUP. VALOR. PTO.]]=$B24,IF(DATOS_[[Check Periodo Ref.]:[Check Periodo Ref.]]="Dentro",DATOS_[Conc.Sal.08]))))),
0)</f>
        <v>0</v>
      </c>
      <c r="N25" s="101">
        <f t="array" ref="N25">IFERROR(
AVERAGE((IF(DATOS_[[Sexo]:[Sexo]]=$B25,IF(DATOS_[[AGRUP. VALOR. PTO.]:[AGRUP. VALOR. PTO.]]=$B24,IF(DATOS_[[Check Periodo Ref.]:[Check Periodo Ref.]]="Dentro",DATOS_[Conc.Sal.09]))))),
0)</f>
        <v>0</v>
      </c>
      <c r="O25" s="101">
        <f t="array" ref="O25">IFERROR(
AVERAGE((IF(DATOS_[[Sexo]:[Sexo]]=$B25,IF(DATOS_[[AGRUP. VALOR. PTO.]:[AGRUP. VALOR. PTO.]]=$B24,IF(DATOS_[[Check Periodo Ref.]:[Check Periodo Ref.]]="Dentro",DATOS_[Conc.Sal.10]))))),
0)</f>
        <v>0</v>
      </c>
      <c r="P25" s="101">
        <f t="array" ref="P25">IFERROR(
AVERAGE((IF(DATOS_[[Sexo]:[Sexo]]=$B25,IF(DATOS_[[AGRUP. VALOR. PTO.]:[AGRUP. VALOR. PTO.]]=$B24,IF(DATOS_[[Check Periodo Ref.]:[Check Periodo Ref.]]="Dentro",DATOS_[Conc.Sal.11]))))),
0)</f>
        <v>0</v>
      </c>
      <c r="Q25" s="101">
        <f t="array" ref="Q25">IFERROR(
AVERAGE((IF(DATOS_[[Sexo]:[Sexo]]=$B25,IF(DATOS_[[AGRUP. VALOR. PTO.]:[AGRUP. VALOR. PTO.]]=$B24,IF(DATOS_[[Check Periodo Ref.]:[Check Periodo Ref.]]="Dentro",DATOS_[Conc.Sal.12]))))),
0)</f>
        <v>0</v>
      </c>
      <c r="R25" s="101">
        <f t="array" ref="R25">IFERROR(
AVERAGE((IF(DATOS_[[Sexo]:[Sexo]]=$B25,IF(DATOS_[[AGRUP. VALOR. PTO.]:[AGRUP. VALOR. PTO.]]=$B24,IF(DATOS_[[Check Periodo Ref.]:[Check Periodo Ref.]]="Dentro",DATOS_[Conc.Sal.13]))))),
0)</f>
        <v>0</v>
      </c>
      <c r="S25" s="101">
        <f t="array" ref="S25">IFERROR(
AVERAGE((IF(DATOS_[[Sexo]:[Sexo]]=$B25,IF(DATOS_[[AGRUP. VALOR. PTO.]:[AGRUP. VALOR. PTO.]]=$B24,IF(DATOS_[[Check Periodo Ref.]:[Check Periodo Ref.]]="Dentro",DATOS_[Conc.Sal.14]))))),
0)</f>
        <v>0</v>
      </c>
      <c r="T25" s="101">
        <f t="array" ref="T25">IFERROR(
AVERAGE((IF(DATOS_[[Sexo]:[Sexo]]=$B25,IF(DATOS_[[AGRUP. VALOR. PTO.]:[AGRUP. VALOR. PTO.]]=$B24,IF(DATOS_[[Check Periodo Ref.]:[Check Periodo Ref.]]="Dentro",DATOS_[Conc.Sal.15]))))),
0)</f>
        <v>0</v>
      </c>
      <c r="U25" s="101">
        <f t="array" ref="U25">IFERROR(
AVERAGE((IF(DATOS_[[Sexo]:[Sexo]]=$B25,IF(DATOS_[[AGRUP. VALOR. PTO.]:[AGRUP. VALOR. PTO.]]=$B24,IF(DATOS_[[Check Periodo Ref.]:[Check Periodo Ref.]]="Dentro",DATOS_[Conc.Sal.16]))))),
0)</f>
        <v>0</v>
      </c>
      <c r="V25" s="101">
        <f t="array" ref="V25">IFERROR(
AVERAGE((IF(DATOS_[[Sexo]:[Sexo]]=$B25,IF(DATOS_[[AGRUP. VALOR. PTO.]:[AGRUP. VALOR. PTO.]]=$B24,IF(DATOS_[[Check Periodo Ref.]:[Check Periodo Ref.]]="Dentro",DATOS_[Conc.Sal.17]))))),
0)</f>
        <v>0</v>
      </c>
      <c r="W25" s="101">
        <f t="array" ref="W25">IFERROR(
AVERAGE((IF(DATOS_[[Sexo]:[Sexo]]=$B25,IF(DATOS_[[AGRUP. VALOR. PTO.]:[AGRUP. VALOR. PTO.]]=$B24,IF(DATOS_[[Check Periodo Ref.]:[Check Periodo Ref.]]="Dentro",DATOS_[Conc.Sal.18]))))),
0)</f>
        <v>0</v>
      </c>
      <c r="X25" s="101">
        <f t="array" ref="X25">IFERROR(
AVERAGE((IF(DATOS_[[Sexo]:[Sexo]]=$B25,IF(DATOS_[[AGRUP. VALOR. PTO.]:[AGRUP. VALOR. PTO.]]=$B24,IF(DATOS_[[Check Periodo Ref.]:[Check Periodo Ref.]]="Dentro",DATOS_[Conc.Sal.19]))))),
0)</f>
        <v>0</v>
      </c>
      <c r="Y25" s="101">
        <f t="array" ref="Y25">IFERROR(
AVERAGE((IF(DATOS_[[Sexo]:[Sexo]]=$B25,IF(DATOS_[[AGRUP. VALOR. PTO.]:[AGRUP. VALOR. PTO.]]=$B24,IF(DATOS_[[Check Periodo Ref.]:[Check Periodo Ref.]]="Dentro",DATOS_[Conc.Sal.20]))))),
0)</f>
        <v>0</v>
      </c>
      <c r="Z25" s="101">
        <f t="array" ref="Z25">IFERROR(
AVERAGE((IF(DATOS_[[Sexo]:[Sexo]]=$B25,IF(DATOS_[[AGRUP. VALOR. PTO.]:[AGRUP. VALOR. PTO.]]=$B24,IF(DATOS_[[Check Periodo Ref.]:[Check Periodo Ref.]]="Dentro",DATOS_[Conc.Sal.21]))))),
0)</f>
        <v>0</v>
      </c>
      <c r="AA25" s="101">
        <f t="array" ref="AA25">IFERROR(
AVERAGE((IF(DATOS_[[Sexo]:[Sexo]]=$B25,IF(DATOS_[[AGRUP. VALOR. PTO.]:[AGRUP. VALOR. PTO.]]=$B24,IF(DATOS_[[Check Periodo Ref.]:[Check Periodo Ref.]]="Dentro",DATOS_[Conc.Sal.22]))))),
0)</f>
        <v>0</v>
      </c>
      <c r="AB25" s="101">
        <f t="array" ref="AB25">IFERROR(
AVERAGE((IF(DATOS_[[Sexo]:[Sexo]]=$B25,IF(DATOS_[[AGRUP. VALOR. PTO.]:[AGRUP. VALOR. PTO.]]=$B24,IF(DATOS_[[Check Periodo Ref.]:[Check Periodo Ref.]]="Dentro",DATOS_[Conc.Sal.23]))))),
0)</f>
        <v>0</v>
      </c>
      <c r="AC25" s="101">
        <f t="array" ref="AC25">IFERROR(
AVERAGE((IF(DATOS_[[Sexo]:[Sexo]]=$B25,IF(DATOS_[[AGRUP. VALOR. PTO.]:[AGRUP. VALOR. PTO.]]=$B24,IF(DATOS_[[Check Periodo Ref.]:[Check Periodo Ref.]]="Dentro",DATOS_[Conc.Sal.24]))))),
0)</f>
        <v>0</v>
      </c>
      <c r="AD25" s="101">
        <f t="array" ref="AD25">IFERROR(
AVERAGE((IF(DATOS_[[Sexo]:[Sexo]]=$B25,IF(DATOS_[[AGRUP. VALOR. PTO.]:[AGRUP. VALOR. PTO.]]=$B24,IF(DATOS_[[Check Periodo Ref.]:[Check Periodo Ref.]]="Dentro",DATOS_[Conc.Sal.25]))))),
0)</f>
        <v>0</v>
      </c>
      <c r="AE25" s="101">
        <f t="array" ref="AE25">IFERROR(
AVERAGE((IF(DATOS_[[Sexo]:[Sexo]]=$B25,IF(DATOS_[[AGRUP. VALOR. PTO.]:[AGRUP. VALOR. PTO.]]=$B24,IF(DATOS_[[Check Periodo Ref.]:[Check Periodo Ref.]]="Dentro",DATOS_[Conc.Sal.26]))))),
0)</f>
        <v>0</v>
      </c>
      <c r="AF25" s="101">
        <f t="array" ref="AF25">IFERROR(
AVERAGE((IF(DATOS_[[Sexo]:[Sexo]]=$B25,IF(DATOS_[[AGRUP. VALOR. PTO.]:[AGRUP. VALOR. PTO.]]=$B24,IF(DATOS_[[Check Periodo Ref.]:[Check Periodo Ref.]]="Dentro",DATOS_[Conc.Sal.27]))))),
0)</f>
        <v>0</v>
      </c>
      <c r="AG25" s="101">
        <f t="array" ref="AG25">IFERROR(
AVERAGE((IF(DATOS_[[Sexo]:[Sexo]]=$B25,IF(DATOS_[[AGRUP. VALOR. PTO.]:[AGRUP. VALOR. PTO.]]=$B24,IF(DATOS_[[Check Periodo Ref.]:[Check Periodo Ref.]]="Dentro",DATOS_[Conc.Sal.28]))))),
0)</f>
        <v>0</v>
      </c>
      <c r="AH25" s="101">
        <f t="array" ref="AH25">IFERROR(
AVERAGE((IF(DATOS_[[Sexo]:[Sexo]]=$B25,IF(DATOS_[[AGRUP. VALOR. PTO.]:[AGRUP. VALOR. PTO.]]=$B24,IF(DATOS_[[Check Periodo Ref.]:[Check Periodo Ref.]]="Dentro",DATOS_[Conc.Sal.29]))))),
0)</f>
        <v>0</v>
      </c>
      <c r="AI25" s="101">
        <f t="array" ref="AI25">IFERROR(
AVERAGE((IF(DATOS_[[Sexo]:[Sexo]]=$B25,IF(DATOS_[[AGRUP. VALOR. PTO.]:[AGRUP. VALOR. PTO.]]=$B24,IF(DATOS_[[Check Periodo Ref.]:[Check Periodo Ref.]]="Dentro",DATOS_[Conc.Sal.30]))))),
0)</f>
        <v>0</v>
      </c>
      <c r="AJ25" s="102">
        <f t="array" ref="AJ25">IFERROR(
AVERAGE(IF(DATOS_[Sexo]=$B25,IF(DATOS_[AGRUP. VALOR. PTO.]=$B24,IF(DATOS_[Check Periodo Ref.]="Dentro",DATOS_[Tot COMPL.SAL Ef],FALSE)))),
0)</f>
        <v>0</v>
      </c>
      <c r="AK25" s="104">
        <f t="array" ref="AK25">IFERROR(
AVERAGE(IF(DATOS_[Sexo]=$B25,IF(DATOS_[AGRUP. VALOR. PTO.]=$B24,IF(DATOS_[Check Periodo Ref.]="Dentro",DATOS_[TOTAL SALARIO Ef],FALSE)))),
0)</f>
        <v>0</v>
      </c>
      <c r="AL25" s="103">
        <f t="array" ref="AL25">IFERROR(
AVERAGE((IF(DATOS_[[Sexo]:[Sexo]]=$B25,IF(DATOS_[[AGRUP. VALOR. PTO.]:[AGRUP. VALOR. PTO.]]=$B24,IF(DATOS_[[Check Periodo Ref.]:[Check Periodo Ref.]]="Dentro",DATOS_[C.Extra.01]))))),
0)</f>
        <v>0</v>
      </c>
      <c r="AM25" s="103">
        <f t="array" ref="AM25">IFERROR(
AVERAGE((IF(DATOS_[[Sexo]:[Sexo]]=$B25,IF(DATOS_[[AGRUP. VALOR. PTO.]:[AGRUP. VALOR. PTO.]]=$B24,IF(DATOS_[[Check Periodo Ref.]:[Check Periodo Ref.]]="Dentro",DATOS_[C.Extra.02]))))),
0)</f>
        <v>0</v>
      </c>
      <c r="AN25" s="103">
        <f t="array" ref="AN25">IFERROR(
AVERAGE((IF(DATOS_[[Sexo]:[Sexo]]=$B25,IF(DATOS_[[AGRUP. VALOR. PTO.]:[AGRUP. VALOR. PTO.]]=$B24,IF(DATOS_[[Check Periodo Ref.]:[Check Periodo Ref.]]="Dentro",DATOS_[C.Extra.03]))))),
0)</f>
        <v>0</v>
      </c>
      <c r="AO25" s="103">
        <f t="array" ref="AO25">IFERROR(
AVERAGE((IF(DATOS_[[Sexo]:[Sexo]]=$B25,IF(DATOS_[[AGRUP. VALOR. PTO.]:[AGRUP. VALOR. PTO.]]=$B24,IF(DATOS_[[Check Periodo Ref.]:[Check Periodo Ref.]]="Dentro",DATOS_[C.Extra.04]))))),
0)</f>
        <v>0</v>
      </c>
      <c r="AP25" s="103">
        <f t="array" ref="AP25">IFERROR(
AVERAGE((IF(DATOS_[[Sexo]:[Sexo]]=$B25,IF(DATOS_[[AGRUP. VALOR. PTO.]:[AGRUP. VALOR. PTO.]]=$B24,IF(DATOS_[[Check Periodo Ref.]:[Check Periodo Ref.]]="Dentro",DATOS_[C.Extra.05]))))),
0)</f>
        <v>0</v>
      </c>
      <c r="AQ25" s="105">
        <f t="array" ref="AQ25">IFERROR(
AVERAGE(IF(DATOS_[Sexo]=$B25,IF(DATOS_[AGRUP. VALOR. PTO.]=$B24,IF(DATOS_[Check Periodo Ref.]="Dentro",DATOS_[Tot Extrasalarial Ef],FALSE)))),
0)</f>
        <v>0</v>
      </c>
      <c r="AR25" s="106">
        <f t="array" ref="AR25">IFERROR(
AVERAGE(IF(DATOS_[Sexo]=$B25,IF(DATOS_[AGRUP. VALOR. PTO.]=$B24,IF(DATOS_[Check Periodo Ref.]="Dentro",DATOS_[TOTAL Retrib Ef],FALSE)))),
0)</f>
        <v>0</v>
      </c>
    </row>
    <row r="26" spans="1:44" x14ac:dyDescent="0.3">
      <c r="A26" s="55" t="str">
        <f t="shared" ref="A26" si="18">+A25</f>
        <v>[ocultar]</v>
      </c>
      <c r="B26" s="52" t="s">
        <v>163</v>
      </c>
      <c r="C26" s="53">
        <f t="array" ref="C26">SUM(IF($B26=DATOS_[Sexo],
IF($B24=DATOS_[AGRUP. VALOR. PTO.],
IF("Dentro"=DATOS_[Check Periodo Ref.],
1/(COUNTIFS(DATOS_[Sexo],$B26,DATOS_[AGRUP. VALOR. PTO.],$B24,DATOS_[Check Periodo Ref.],"Dentro",DATOS_[id],DATOS_[id]))))))</f>
        <v>0</v>
      </c>
      <c r="D26" s="54">
        <f>COUNTIFS(DATOS_[AGRUP. VALOR. PTO.],$B24,DATOS_[Sexo],$B26,DATOS_[Check Periodo Ref.],"Dentro")</f>
        <v>0</v>
      </c>
      <c r="E26" s="100">
        <f t="array" ref="E26">IFERROR(
AVERAGE(IF(DATOS_[Sexo]=$B26,IF(DATOS_[AGRUP. VALOR. PTO.]=$B24,IF(DATOS_[Check Periodo Ref.]="Dentro",DATOS_[SALARIO BASE Ef],FALSE)))),
0)</f>
        <v>0</v>
      </c>
      <c r="F26" s="101">
        <f t="array" ref="F26">IFERROR(
AVERAGE((IF(DATOS_[[Sexo]:[Sexo]]=$B26,IF(DATOS_[[AGRUP. VALOR. PTO.]:[AGRUP. VALOR. PTO.]]=$B24,IF(DATOS_[[Check Periodo Ref.]:[Check Periodo Ref.]]="Dentro",DATOS_[Conc.Sal.01]))))),
0)</f>
        <v>0</v>
      </c>
      <c r="G26" s="101">
        <f t="array" ref="G26">IFERROR(
AVERAGE((IF(DATOS_[[Sexo]:[Sexo]]=$B26,IF(DATOS_[[AGRUP. VALOR. PTO.]:[AGRUP. VALOR. PTO.]]=$B24,IF(DATOS_[[Check Periodo Ref.]:[Check Periodo Ref.]]="Dentro",DATOS_[Conc.Sal.02]))))),
0)</f>
        <v>0</v>
      </c>
      <c r="H26" s="101">
        <f t="array" ref="H26">IFERROR(
AVERAGE((IF(DATOS_[[Sexo]:[Sexo]]=$B26,IF(DATOS_[[AGRUP. VALOR. PTO.]:[AGRUP. VALOR. PTO.]]=$B24,IF(DATOS_[[Check Periodo Ref.]:[Check Periodo Ref.]]="Dentro",DATOS_[Conc.Sal.03]))))),
0)</f>
        <v>0</v>
      </c>
      <c r="I26" s="101">
        <f t="array" ref="I26">IFERROR(
AVERAGE((IF(DATOS_[[Sexo]:[Sexo]]=$B26,IF(DATOS_[[AGRUP. VALOR. PTO.]:[AGRUP. VALOR. PTO.]]=$B24,IF(DATOS_[[Check Periodo Ref.]:[Check Periodo Ref.]]="Dentro",DATOS_[Conc.Sal.04]))))),
0)</f>
        <v>0</v>
      </c>
      <c r="J26" s="101">
        <f t="array" ref="J26">IFERROR(
AVERAGE((IF(DATOS_[[Sexo]:[Sexo]]=$B26,IF(DATOS_[[AGRUP. VALOR. PTO.]:[AGRUP. VALOR. PTO.]]=$B24,IF(DATOS_[[Check Periodo Ref.]:[Check Periodo Ref.]]="Dentro",DATOS_[Conc.Sal.05]))))),
0)</f>
        <v>0</v>
      </c>
      <c r="K26" s="101">
        <f t="array" ref="K26">IFERROR(
AVERAGE((IF(DATOS_[[Sexo]:[Sexo]]=$B26,IF(DATOS_[[AGRUP. VALOR. PTO.]:[AGRUP. VALOR. PTO.]]=$B24,IF(DATOS_[[Check Periodo Ref.]:[Check Periodo Ref.]]="Dentro",DATOS_[Conc.Sal.06]))))),
0)</f>
        <v>0</v>
      </c>
      <c r="L26" s="101">
        <f t="array" ref="L26">IFERROR(
AVERAGE((IF(DATOS_[[Sexo]:[Sexo]]=$B26,IF(DATOS_[[AGRUP. VALOR. PTO.]:[AGRUP. VALOR. PTO.]]=$B24,IF(DATOS_[[Check Periodo Ref.]:[Check Periodo Ref.]]="Dentro",DATOS_[Conc.Sal.07]))))),
0)</f>
        <v>0</v>
      </c>
      <c r="M26" s="101">
        <f t="array" ref="M26">IFERROR(
AVERAGE((IF(DATOS_[[Sexo]:[Sexo]]=$B26,IF(DATOS_[[AGRUP. VALOR. PTO.]:[AGRUP. VALOR. PTO.]]=$B24,IF(DATOS_[[Check Periodo Ref.]:[Check Periodo Ref.]]="Dentro",DATOS_[Conc.Sal.08]))))),
0)</f>
        <v>0</v>
      </c>
      <c r="N26" s="101">
        <f t="array" ref="N26">IFERROR(
AVERAGE((IF(DATOS_[[Sexo]:[Sexo]]=$B26,IF(DATOS_[[AGRUP. VALOR. PTO.]:[AGRUP. VALOR. PTO.]]=$B24,IF(DATOS_[[Check Periodo Ref.]:[Check Periodo Ref.]]="Dentro",DATOS_[Conc.Sal.09]))))),
0)</f>
        <v>0</v>
      </c>
      <c r="O26" s="101">
        <f t="array" ref="O26">IFERROR(
AVERAGE((IF(DATOS_[[Sexo]:[Sexo]]=$B26,IF(DATOS_[[AGRUP. VALOR. PTO.]:[AGRUP. VALOR. PTO.]]=$B24,IF(DATOS_[[Check Periodo Ref.]:[Check Periodo Ref.]]="Dentro",DATOS_[Conc.Sal.10]))))),
0)</f>
        <v>0</v>
      </c>
      <c r="P26" s="101">
        <f t="array" ref="P26">IFERROR(
AVERAGE((IF(DATOS_[[Sexo]:[Sexo]]=$B26,IF(DATOS_[[AGRUP. VALOR. PTO.]:[AGRUP. VALOR. PTO.]]=$B24,IF(DATOS_[[Check Periodo Ref.]:[Check Periodo Ref.]]="Dentro",DATOS_[Conc.Sal.11]))))),
0)</f>
        <v>0</v>
      </c>
      <c r="Q26" s="101">
        <f t="array" ref="Q26">IFERROR(
AVERAGE((IF(DATOS_[[Sexo]:[Sexo]]=$B26,IF(DATOS_[[AGRUP. VALOR. PTO.]:[AGRUP. VALOR. PTO.]]=$B24,IF(DATOS_[[Check Periodo Ref.]:[Check Periodo Ref.]]="Dentro",DATOS_[Conc.Sal.12]))))),
0)</f>
        <v>0</v>
      </c>
      <c r="R26" s="101">
        <f t="array" ref="R26">IFERROR(
AVERAGE((IF(DATOS_[[Sexo]:[Sexo]]=$B26,IF(DATOS_[[AGRUP. VALOR. PTO.]:[AGRUP. VALOR. PTO.]]=$B24,IF(DATOS_[[Check Periodo Ref.]:[Check Periodo Ref.]]="Dentro",DATOS_[Conc.Sal.13]))))),
0)</f>
        <v>0</v>
      </c>
      <c r="S26" s="101">
        <f t="array" ref="S26">IFERROR(
AVERAGE((IF(DATOS_[[Sexo]:[Sexo]]=$B26,IF(DATOS_[[AGRUP. VALOR. PTO.]:[AGRUP. VALOR. PTO.]]=$B24,IF(DATOS_[[Check Periodo Ref.]:[Check Periodo Ref.]]="Dentro",DATOS_[Conc.Sal.14]))))),
0)</f>
        <v>0</v>
      </c>
      <c r="T26" s="101">
        <f t="array" ref="T26">IFERROR(
AVERAGE((IF(DATOS_[[Sexo]:[Sexo]]=$B26,IF(DATOS_[[AGRUP. VALOR. PTO.]:[AGRUP. VALOR. PTO.]]=$B24,IF(DATOS_[[Check Periodo Ref.]:[Check Periodo Ref.]]="Dentro",DATOS_[Conc.Sal.15]))))),
0)</f>
        <v>0</v>
      </c>
      <c r="U26" s="101">
        <f t="array" ref="U26">IFERROR(
AVERAGE((IF(DATOS_[[Sexo]:[Sexo]]=$B26,IF(DATOS_[[AGRUP. VALOR. PTO.]:[AGRUP. VALOR. PTO.]]=$B24,IF(DATOS_[[Check Periodo Ref.]:[Check Periodo Ref.]]="Dentro",DATOS_[Conc.Sal.16]))))),
0)</f>
        <v>0</v>
      </c>
      <c r="V26" s="101">
        <f t="array" ref="V26">IFERROR(
AVERAGE((IF(DATOS_[[Sexo]:[Sexo]]=$B26,IF(DATOS_[[AGRUP. VALOR. PTO.]:[AGRUP. VALOR. PTO.]]=$B24,IF(DATOS_[[Check Periodo Ref.]:[Check Periodo Ref.]]="Dentro",DATOS_[Conc.Sal.17]))))),
0)</f>
        <v>0</v>
      </c>
      <c r="W26" s="101">
        <f t="array" ref="W26">IFERROR(
AVERAGE((IF(DATOS_[[Sexo]:[Sexo]]=$B26,IF(DATOS_[[AGRUP. VALOR. PTO.]:[AGRUP. VALOR. PTO.]]=$B24,IF(DATOS_[[Check Periodo Ref.]:[Check Periodo Ref.]]="Dentro",DATOS_[Conc.Sal.18]))))),
0)</f>
        <v>0</v>
      </c>
      <c r="X26" s="101">
        <f t="array" ref="X26">IFERROR(
AVERAGE((IF(DATOS_[[Sexo]:[Sexo]]=$B26,IF(DATOS_[[AGRUP. VALOR. PTO.]:[AGRUP. VALOR. PTO.]]=$B24,IF(DATOS_[[Check Periodo Ref.]:[Check Periodo Ref.]]="Dentro",DATOS_[Conc.Sal.19]))))),
0)</f>
        <v>0</v>
      </c>
      <c r="Y26" s="101">
        <f t="array" ref="Y26">IFERROR(
AVERAGE((IF(DATOS_[[Sexo]:[Sexo]]=$B26,IF(DATOS_[[AGRUP. VALOR. PTO.]:[AGRUP. VALOR. PTO.]]=$B24,IF(DATOS_[[Check Periodo Ref.]:[Check Periodo Ref.]]="Dentro",DATOS_[Conc.Sal.20]))))),
0)</f>
        <v>0</v>
      </c>
      <c r="Z26" s="101">
        <f t="array" ref="Z26">IFERROR(
AVERAGE((IF(DATOS_[[Sexo]:[Sexo]]=$B26,IF(DATOS_[[AGRUP. VALOR. PTO.]:[AGRUP. VALOR. PTO.]]=$B24,IF(DATOS_[[Check Periodo Ref.]:[Check Periodo Ref.]]="Dentro",DATOS_[Conc.Sal.21]))))),
0)</f>
        <v>0</v>
      </c>
      <c r="AA26" s="101">
        <f t="array" ref="AA26">IFERROR(
AVERAGE((IF(DATOS_[[Sexo]:[Sexo]]=$B26,IF(DATOS_[[AGRUP. VALOR. PTO.]:[AGRUP. VALOR. PTO.]]=$B24,IF(DATOS_[[Check Periodo Ref.]:[Check Periodo Ref.]]="Dentro",DATOS_[Conc.Sal.22]))))),
0)</f>
        <v>0</v>
      </c>
      <c r="AB26" s="101">
        <f t="array" ref="AB26">IFERROR(
AVERAGE((IF(DATOS_[[Sexo]:[Sexo]]=$B26,IF(DATOS_[[AGRUP. VALOR. PTO.]:[AGRUP. VALOR. PTO.]]=$B24,IF(DATOS_[[Check Periodo Ref.]:[Check Periodo Ref.]]="Dentro",DATOS_[Conc.Sal.23]))))),
0)</f>
        <v>0</v>
      </c>
      <c r="AC26" s="101">
        <f t="array" ref="AC26">IFERROR(
AVERAGE((IF(DATOS_[[Sexo]:[Sexo]]=$B26,IF(DATOS_[[AGRUP. VALOR. PTO.]:[AGRUP. VALOR. PTO.]]=$B24,IF(DATOS_[[Check Periodo Ref.]:[Check Periodo Ref.]]="Dentro",DATOS_[Conc.Sal.24]))))),
0)</f>
        <v>0</v>
      </c>
      <c r="AD26" s="101">
        <f t="array" ref="AD26">IFERROR(
AVERAGE((IF(DATOS_[[Sexo]:[Sexo]]=$B26,IF(DATOS_[[AGRUP. VALOR. PTO.]:[AGRUP. VALOR. PTO.]]=$B24,IF(DATOS_[[Check Periodo Ref.]:[Check Periodo Ref.]]="Dentro",DATOS_[Conc.Sal.25]))))),
0)</f>
        <v>0</v>
      </c>
      <c r="AE26" s="101">
        <f t="array" ref="AE26">IFERROR(
AVERAGE((IF(DATOS_[[Sexo]:[Sexo]]=$B26,IF(DATOS_[[AGRUP. VALOR. PTO.]:[AGRUP. VALOR. PTO.]]=$B24,IF(DATOS_[[Check Periodo Ref.]:[Check Periodo Ref.]]="Dentro",DATOS_[Conc.Sal.26]))))),
0)</f>
        <v>0</v>
      </c>
      <c r="AF26" s="101">
        <f t="array" ref="AF26">IFERROR(
AVERAGE((IF(DATOS_[[Sexo]:[Sexo]]=$B26,IF(DATOS_[[AGRUP. VALOR. PTO.]:[AGRUP. VALOR. PTO.]]=$B24,IF(DATOS_[[Check Periodo Ref.]:[Check Periodo Ref.]]="Dentro",DATOS_[Conc.Sal.27]))))),
0)</f>
        <v>0</v>
      </c>
      <c r="AG26" s="101">
        <f t="array" ref="AG26">IFERROR(
AVERAGE((IF(DATOS_[[Sexo]:[Sexo]]=$B26,IF(DATOS_[[AGRUP. VALOR. PTO.]:[AGRUP. VALOR. PTO.]]=$B24,IF(DATOS_[[Check Periodo Ref.]:[Check Periodo Ref.]]="Dentro",DATOS_[Conc.Sal.28]))))),
0)</f>
        <v>0</v>
      </c>
      <c r="AH26" s="101">
        <f t="array" ref="AH26">IFERROR(
AVERAGE((IF(DATOS_[[Sexo]:[Sexo]]=$B26,IF(DATOS_[[AGRUP. VALOR. PTO.]:[AGRUP. VALOR. PTO.]]=$B24,IF(DATOS_[[Check Periodo Ref.]:[Check Periodo Ref.]]="Dentro",DATOS_[Conc.Sal.29]))))),
0)</f>
        <v>0</v>
      </c>
      <c r="AI26" s="101">
        <f t="array" ref="AI26">IFERROR(
AVERAGE((IF(DATOS_[[Sexo]:[Sexo]]=$B26,IF(DATOS_[[AGRUP. VALOR. PTO.]:[AGRUP. VALOR. PTO.]]=$B24,IF(DATOS_[[Check Periodo Ref.]:[Check Periodo Ref.]]="Dentro",DATOS_[Conc.Sal.30]))))),
0)</f>
        <v>0</v>
      </c>
      <c r="AJ26" s="102">
        <f t="array" ref="AJ26">IFERROR(
AVERAGE(IF(DATOS_[Sexo]=$B26,IF(DATOS_[AGRUP. VALOR. PTO.]=$B24,IF(DATOS_[Check Periodo Ref.]="Dentro",DATOS_[Tot COMPL.SAL Ef],FALSE)))),
0)</f>
        <v>0</v>
      </c>
      <c r="AK26" s="104">
        <f t="array" ref="AK26">IFERROR(
AVERAGE(IF(DATOS_[Sexo]=$B26,IF(DATOS_[AGRUP. VALOR. PTO.]=$B24,IF(DATOS_[Check Periodo Ref.]="Dentro",DATOS_[TOTAL SALARIO Ef],FALSE)))),
0)</f>
        <v>0</v>
      </c>
      <c r="AL26" s="103">
        <f t="array" ref="AL26">IFERROR(
AVERAGE((IF(DATOS_[[Sexo]:[Sexo]]=$B26,IF(DATOS_[[AGRUP. VALOR. PTO.]:[AGRUP. VALOR. PTO.]]=$B24,IF(DATOS_[[Check Periodo Ref.]:[Check Periodo Ref.]]="Dentro",DATOS_[C.Extra.01]))))),
0)</f>
        <v>0</v>
      </c>
      <c r="AM26" s="103">
        <f t="array" ref="AM26">IFERROR(
AVERAGE((IF(DATOS_[[Sexo]:[Sexo]]=$B26,IF(DATOS_[[AGRUP. VALOR. PTO.]:[AGRUP. VALOR. PTO.]]=$B24,IF(DATOS_[[Check Periodo Ref.]:[Check Periodo Ref.]]="Dentro",DATOS_[C.Extra.02]))))),
0)</f>
        <v>0</v>
      </c>
      <c r="AN26" s="103">
        <f t="array" ref="AN26">IFERROR(
AVERAGE((IF(DATOS_[[Sexo]:[Sexo]]=$B26,IF(DATOS_[[AGRUP. VALOR. PTO.]:[AGRUP. VALOR. PTO.]]=$B24,IF(DATOS_[[Check Periodo Ref.]:[Check Periodo Ref.]]="Dentro",DATOS_[C.Extra.03]))))),
0)</f>
        <v>0</v>
      </c>
      <c r="AO26" s="103">
        <f t="array" ref="AO26">IFERROR(
AVERAGE((IF(DATOS_[[Sexo]:[Sexo]]=$B26,IF(DATOS_[[AGRUP. VALOR. PTO.]:[AGRUP. VALOR. PTO.]]=$B24,IF(DATOS_[[Check Periodo Ref.]:[Check Periodo Ref.]]="Dentro",DATOS_[C.Extra.04]))))),
0)</f>
        <v>0</v>
      </c>
      <c r="AP26" s="103">
        <f t="array" ref="AP26">IFERROR(
AVERAGE((IF(DATOS_[[Sexo]:[Sexo]]=$B26,IF(DATOS_[[AGRUP. VALOR. PTO.]:[AGRUP. VALOR. PTO.]]=$B24,IF(DATOS_[[Check Periodo Ref.]:[Check Periodo Ref.]]="Dentro",DATOS_[C.Extra.05]))))),
0)</f>
        <v>0</v>
      </c>
      <c r="AQ26" s="105">
        <f t="array" ref="AQ26">IFERROR(
AVERAGE(IF(DATOS_[Sexo]=$B26,IF(DATOS_[AGRUP. VALOR. PTO.]=$B24,IF(DATOS_[Check Periodo Ref.]="Dentro",DATOS_[Tot Extrasalarial Ef],FALSE)))),
0)</f>
        <v>0</v>
      </c>
      <c r="AR26" s="106">
        <f t="array" ref="AR26">IFERROR(
AVERAGE(IF(DATOS_[Sexo]=$B26,IF(DATOS_[AGRUP. VALOR. PTO.]=$B24,IF(DATOS_[Check Periodo Ref.]="Dentro",DATOS_[TOTAL Retrib Ef],FALSE)))),
0)</f>
        <v>0</v>
      </c>
    </row>
    <row r="27" spans="1:44" ht="17.25" thickBot="1" x14ac:dyDescent="0.35">
      <c r="A27" s="55" t="str">
        <f t="shared" ref="A27" si="19">+A28</f>
        <v>[ocultar]</v>
      </c>
      <c r="B27" s="58" t="s">
        <v>307</v>
      </c>
      <c r="C27" s="99"/>
      <c r="D27" s="59"/>
      <c r="E27" s="147" t="str">
        <f t="shared" ref="E27:AR27" si="20">IFERROR((E28-E29)/E28,"")</f>
        <v/>
      </c>
      <c r="F27" s="199" t="str">
        <f t="shared" si="20"/>
        <v/>
      </c>
      <c r="G27" s="200" t="str">
        <f t="shared" si="20"/>
        <v/>
      </c>
      <c r="H27" s="200" t="str">
        <f t="shared" si="20"/>
        <v/>
      </c>
      <c r="I27" s="200" t="str">
        <f t="shared" si="20"/>
        <v/>
      </c>
      <c r="J27" s="201" t="str">
        <f t="shared" si="20"/>
        <v/>
      </c>
      <c r="K27" s="202" t="str">
        <f t="shared" si="20"/>
        <v/>
      </c>
      <c r="L27" s="202" t="str">
        <f t="shared" si="20"/>
        <v/>
      </c>
      <c r="M27" s="202" t="str">
        <f t="shared" si="20"/>
        <v/>
      </c>
      <c r="N27" s="202" t="str">
        <f t="shared" si="20"/>
        <v/>
      </c>
      <c r="O27" s="202" t="str">
        <f t="shared" si="20"/>
        <v/>
      </c>
      <c r="P27" s="202" t="str">
        <f t="shared" si="20"/>
        <v/>
      </c>
      <c r="Q27" s="202" t="str">
        <f t="shared" si="20"/>
        <v/>
      </c>
      <c r="R27" s="202" t="str">
        <f t="shared" si="20"/>
        <v/>
      </c>
      <c r="S27" s="202" t="str">
        <f t="shared" si="20"/>
        <v/>
      </c>
      <c r="T27" s="202" t="str">
        <f t="shared" si="20"/>
        <v/>
      </c>
      <c r="U27" s="202" t="str">
        <f t="shared" si="20"/>
        <v/>
      </c>
      <c r="V27" s="201" t="str">
        <f t="shared" si="20"/>
        <v/>
      </c>
      <c r="W27" s="201" t="str">
        <f t="shared" si="20"/>
        <v/>
      </c>
      <c r="X27" s="201" t="str">
        <f t="shared" si="20"/>
        <v/>
      </c>
      <c r="Y27" s="201" t="str">
        <f t="shared" si="20"/>
        <v/>
      </c>
      <c r="Z27" s="201" t="str">
        <f t="shared" si="20"/>
        <v/>
      </c>
      <c r="AA27" s="201" t="str">
        <f t="shared" si="20"/>
        <v/>
      </c>
      <c r="AB27" s="201" t="str">
        <f t="shared" si="20"/>
        <v/>
      </c>
      <c r="AC27" s="201" t="str">
        <f t="shared" si="20"/>
        <v/>
      </c>
      <c r="AD27" s="201" t="str">
        <f t="shared" si="20"/>
        <v/>
      </c>
      <c r="AE27" s="201" t="str">
        <f t="shared" si="20"/>
        <v/>
      </c>
      <c r="AF27" s="201" t="str">
        <f t="shared" si="20"/>
        <v/>
      </c>
      <c r="AG27" s="201" t="str">
        <f t="shared" si="20"/>
        <v/>
      </c>
      <c r="AH27" s="201" t="str">
        <f t="shared" si="20"/>
        <v/>
      </c>
      <c r="AI27" s="201" t="str">
        <f t="shared" si="20"/>
        <v/>
      </c>
      <c r="AJ27" s="148" t="str">
        <f t="shared" si="20"/>
        <v/>
      </c>
      <c r="AK27" s="151" t="str">
        <f t="shared" si="20"/>
        <v/>
      </c>
      <c r="AL27" s="204" t="str">
        <f t="shared" si="20"/>
        <v/>
      </c>
      <c r="AM27" s="204" t="str">
        <f t="shared" si="20"/>
        <v/>
      </c>
      <c r="AN27" s="204" t="str">
        <f t="shared" si="20"/>
        <v/>
      </c>
      <c r="AO27" s="204" t="str">
        <f t="shared" si="20"/>
        <v/>
      </c>
      <c r="AP27" s="204" t="str">
        <f t="shared" si="20"/>
        <v/>
      </c>
      <c r="AQ27" s="149" t="str">
        <f t="shared" si="20"/>
        <v/>
      </c>
      <c r="AR27" s="150" t="str">
        <f t="shared" si="20"/>
        <v/>
      </c>
    </row>
    <row r="28" spans="1:44" x14ac:dyDescent="0.3">
      <c r="A28" s="55" t="str">
        <f t="shared" ref="A28" si="21">+IF(C28+C29=0,"[ocultar]","")</f>
        <v>[ocultar]</v>
      </c>
      <c r="B28" s="52" t="s">
        <v>162</v>
      </c>
      <c r="C28" s="53">
        <f t="array" ref="C28">SUM(IF($B28=DATOS_[Sexo],
IF($B27=DATOS_[AGRUP. VALOR. PTO.],
IF("Dentro"=DATOS_[Check Periodo Ref.],
1/(COUNTIFS(DATOS_[Sexo],$B28,DATOS_[AGRUP. VALOR. PTO.],$B27,DATOS_[Check Periodo Ref.],"Dentro",DATOS_[id],DATOS_[id]))))))</f>
        <v>0</v>
      </c>
      <c r="D28" s="54">
        <f>COUNTIFS(DATOS_[AGRUP. VALOR. PTO.],$B27,DATOS_[Sexo],$B28,DATOS_[Check Periodo Ref.],"Dentro")</f>
        <v>0</v>
      </c>
      <c r="E28" s="100">
        <f t="array" ref="E28">IFERROR(
AVERAGE(IF(DATOS_[Sexo]=$B28,IF(DATOS_[AGRUP. VALOR. PTO.]=$B27,IF(DATOS_[Check Periodo Ref.]="Dentro",DATOS_[SALARIO BASE Ef],FALSE)))),
0)</f>
        <v>0</v>
      </c>
      <c r="F28" s="101">
        <f t="array" ref="F28">IFERROR(
AVERAGE((IF(DATOS_[[Sexo]:[Sexo]]=$B28,IF(DATOS_[[AGRUP. VALOR. PTO.]:[AGRUP. VALOR. PTO.]]=$B27,IF(DATOS_[[Check Periodo Ref.]:[Check Periodo Ref.]]="Dentro",DATOS_[Conc.Sal.01]))))),
0)</f>
        <v>0</v>
      </c>
      <c r="G28" s="101">
        <f t="array" ref="G28">IFERROR(
AVERAGE((IF(DATOS_[[Sexo]:[Sexo]]=$B28,IF(DATOS_[[AGRUP. VALOR. PTO.]:[AGRUP. VALOR. PTO.]]=$B27,IF(DATOS_[[Check Periodo Ref.]:[Check Periodo Ref.]]="Dentro",DATOS_[Conc.Sal.02]))))),
0)</f>
        <v>0</v>
      </c>
      <c r="H28" s="101">
        <f t="array" ref="H28">IFERROR(
AVERAGE((IF(DATOS_[[Sexo]:[Sexo]]=$B28,IF(DATOS_[[AGRUP. VALOR. PTO.]:[AGRUP. VALOR. PTO.]]=$B27,IF(DATOS_[[Check Periodo Ref.]:[Check Periodo Ref.]]="Dentro",DATOS_[Conc.Sal.03]))))),
0)</f>
        <v>0</v>
      </c>
      <c r="I28" s="101">
        <f t="array" ref="I28">IFERROR(
AVERAGE((IF(DATOS_[[Sexo]:[Sexo]]=$B28,IF(DATOS_[[AGRUP. VALOR. PTO.]:[AGRUP. VALOR. PTO.]]=$B27,IF(DATOS_[[Check Periodo Ref.]:[Check Periodo Ref.]]="Dentro",DATOS_[Conc.Sal.04]))))),
0)</f>
        <v>0</v>
      </c>
      <c r="J28" s="101">
        <f t="array" ref="J28">IFERROR(
AVERAGE((IF(DATOS_[[Sexo]:[Sexo]]=$B28,IF(DATOS_[[AGRUP. VALOR. PTO.]:[AGRUP. VALOR. PTO.]]=$B27,IF(DATOS_[[Check Periodo Ref.]:[Check Periodo Ref.]]="Dentro",DATOS_[Conc.Sal.05]))))),
0)</f>
        <v>0</v>
      </c>
      <c r="K28" s="101">
        <f t="array" ref="K28">IFERROR(
AVERAGE((IF(DATOS_[[Sexo]:[Sexo]]=$B28,IF(DATOS_[[AGRUP. VALOR. PTO.]:[AGRUP. VALOR. PTO.]]=$B27,IF(DATOS_[[Check Periodo Ref.]:[Check Periodo Ref.]]="Dentro",DATOS_[Conc.Sal.06]))))),
0)</f>
        <v>0</v>
      </c>
      <c r="L28" s="101">
        <f t="array" ref="L28">IFERROR(
AVERAGE((IF(DATOS_[[Sexo]:[Sexo]]=$B28,IF(DATOS_[[AGRUP. VALOR. PTO.]:[AGRUP. VALOR. PTO.]]=$B27,IF(DATOS_[[Check Periodo Ref.]:[Check Periodo Ref.]]="Dentro",DATOS_[Conc.Sal.07]))))),
0)</f>
        <v>0</v>
      </c>
      <c r="M28" s="101">
        <f t="array" ref="M28">IFERROR(
AVERAGE((IF(DATOS_[[Sexo]:[Sexo]]=$B28,IF(DATOS_[[AGRUP. VALOR. PTO.]:[AGRUP. VALOR. PTO.]]=$B27,IF(DATOS_[[Check Periodo Ref.]:[Check Periodo Ref.]]="Dentro",DATOS_[Conc.Sal.08]))))),
0)</f>
        <v>0</v>
      </c>
      <c r="N28" s="101">
        <f t="array" ref="N28">IFERROR(
AVERAGE((IF(DATOS_[[Sexo]:[Sexo]]=$B28,IF(DATOS_[[AGRUP. VALOR. PTO.]:[AGRUP. VALOR. PTO.]]=$B27,IF(DATOS_[[Check Periodo Ref.]:[Check Periodo Ref.]]="Dentro",DATOS_[Conc.Sal.09]))))),
0)</f>
        <v>0</v>
      </c>
      <c r="O28" s="101">
        <f t="array" ref="O28">IFERROR(
AVERAGE((IF(DATOS_[[Sexo]:[Sexo]]=$B28,IF(DATOS_[[AGRUP. VALOR. PTO.]:[AGRUP. VALOR. PTO.]]=$B27,IF(DATOS_[[Check Periodo Ref.]:[Check Periodo Ref.]]="Dentro",DATOS_[Conc.Sal.10]))))),
0)</f>
        <v>0</v>
      </c>
      <c r="P28" s="101">
        <f t="array" ref="P28">IFERROR(
AVERAGE((IF(DATOS_[[Sexo]:[Sexo]]=$B28,IF(DATOS_[[AGRUP. VALOR. PTO.]:[AGRUP. VALOR. PTO.]]=$B27,IF(DATOS_[[Check Periodo Ref.]:[Check Periodo Ref.]]="Dentro",DATOS_[Conc.Sal.11]))))),
0)</f>
        <v>0</v>
      </c>
      <c r="Q28" s="101">
        <f t="array" ref="Q28">IFERROR(
AVERAGE((IF(DATOS_[[Sexo]:[Sexo]]=$B28,IF(DATOS_[[AGRUP. VALOR. PTO.]:[AGRUP. VALOR. PTO.]]=$B27,IF(DATOS_[[Check Periodo Ref.]:[Check Periodo Ref.]]="Dentro",DATOS_[Conc.Sal.12]))))),
0)</f>
        <v>0</v>
      </c>
      <c r="R28" s="101">
        <f t="array" ref="R28">IFERROR(
AVERAGE((IF(DATOS_[[Sexo]:[Sexo]]=$B28,IF(DATOS_[[AGRUP. VALOR. PTO.]:[AGRUP. VALOR. PTO.]]=$B27,IF(DATOS_[[Check Periodo Ref.]:[Check Periodo Ref.]]="Dentro",DATOS_[Conc.Sal.13]))))),
0)</f>
        <v>0</v>
      </c>
      <c r="S28" s="101">
        <f t="array" ref="S28">IFERROR(
AVERAGE((IF(DATOS_[[Sexo]:[Sexo]]=$B28,IF(DATOS_[[AGRUP. VALOR. PTO.]:[AGRUP. VALOR. PTO.]]=$B27,IF(DATOS_[[Check Periodo Ref.]:[Check Periodo Ref.]]="Dentro",DATOS_[Conc.Sal.14]))))),
0)</f>
        <v>0</v>
      </c>
      <c r="T28" s="101">
        <f t="array" ref="T28">IFERROR(
AVERAGE((IF(DATOS_[[Sexo]:[Sexo]]=$B28,IF(DATOS_[[AGRUP. VALOR. PTO.]:[AGRUP. VALOR. PTO.]]=$B27,IF(DATOS_[[Check Periodo Ref.]:[Check Periodo Ref.]]="Dentro",DATOS_[Conc.Sal.15]))))),
0)</f>
        <v>0</v>
      </c>
      <c r="U28" s="101">
        <f t="array" ref="U28">IFERROR(
AVERAGE((IF(DATOS_[[Sexo]:[Sexo]]=$B28,IF(DATOS_[[AGRUP. VALOR. PTO.]:[AGRUP. VALOR. PTO.]]=$B27,IF(DATOS_[[Check Periodo Ref.]:[Check Periodo Ref.]]="Dentro",DATOS_[Conc.Sal.16]))))),
0)</f>
        <v>0</v>
      </c>
      <c r="V28" s="101">
        <f t="array" ref="V28">IFERROR(
AVERAGE((IF(DATOS_[[Sexo]:[Sexo]]=$B28,IF(DATOS_[[AGRUP. VALOR. PTO.]:[AGRUP. VALOR. PTO.]]=$B27,IF(DATOS_[[Check Periodo Ref.]:[Check Periodo Ref.]]="Dentro",DATOS_[Conc.Sal.17]))))),
0)</f>
        <v>0</v>
      </c>
      <c r="W28" s="101">
        <f t="array" ref="W28">IFERROR(
AVERAGE((IF(DATOS_[[Sexo]:[Sexo]]=$B28,IF(DATOS_[[AGRUP. VALOR. PTO.]:[AGRUP. VALOR. PTO.]]=$B27,IF(DATOS_[[Check Periodo Ref.]:[Check Periodo Ref.]]="Dentro",DATOS_[Conc.Sal.18]))))),
0)</f>
        <v>0</v>
      </c>
      <c r="X28" s="101">
        <f t="array" ref="X28">IFERROR(
AVERAGE((IF(DATOS_[[Sexo]:[Sexo]]=$B28,IF(DATOS_[[AGRUP. VALOR. PTO.]:[AGRUP. VALOR. PTO.]]=$B27,IF(DATOS_[[Check Periodo Ref.]:[Check Periodo Ref.]]="Dentro",DATOS_[Conc.Sal.19]))))),
0)</f>
        <v>0</v>
      </c>
      <c r="Y28" s="101">
        <f t="array" ref="Y28">IFERROR(
AVERAGE((IF(DATOS_[[Sexo]:[Sexo]]=$B28,IF(DATOS_[[AGRUP. VALOR. PTO.]:[AGRUP. VALOR. PTO.]]=$B27,IF(DATOS_[[Check Periodo Ref.]:[Check Periodo Ref.]]="Dentro",DATOS_[Conc.Sal.20]))))),
0)</f>
        <v>0</v>
      </c>
      <c r="Z28" s="101">
        <f t="array" ref="Z28">IFERROR(
AVERAGE((IF(DATOS_[[Sexo]:[Sexo]]=$B28,IF(DATOS_[[AGRUP. VALOR. PTO.]:[AGRUP. VALOR. PTO.]]=$B27,IF(DATOS_[[Check Periodo Ref.]:[Check Periodo Ref.]]="Dentro",DATOS_[Conc.Sal.21]))))),
0)</f>
        <v>0</v>
      </c>
      <c r="AA28" s="101">
        <f t="array" ref="AA28">IFERROR(
AVERAGE((IF(DATOS_[[Sexo]:[Sexo]]=$B28,IF(DATOS_[[AGRUP. VALOR. PTO.]:[AGRUP. VALOR. PTO.]]=$B27,IF(DATOS_[[Check Periodo Ref.]:[Check Periodo Ref.]]="Dentro",DATOS_[Conc.Sal.22]))))),
0)</f>
        <v>0</v>
      </c>
      <c r="AB28" s="101">
        <f t="array" ref="AB28">IFERROR(
AVERAGE((IF(DATOS_[[Sexo]:[Sexo]]=$B28,IF(DATOS_[[AGRUP. VALOR. PTO.]:[AGRUP. VALOR. PTO.]]=$B27,IF(DATOS_[[Check Periodo Ref.]:[Check Periodo Ref.]]="Dentro",DATOS_[Conc.Sal.23]))))),
0)</f>
        <v>0</v>
      </c>
      <c r="AC28" s="101">
        <f t="array" ref="AC28">IFERROR(
AVERAGE((IF(DATOS_[[Sexo]:[Sexo]]=$B28,IF(DATOS_[[AGRUP. VALOR. PTO.]:[AGRUP. VALOR. PTO.]]=$B27,IF(DATOS_[[Check Periodo Ref.]:[Check Periodo Ref.]]="Dentro",DATOS_[Conc.Sal.24]))))),
0)</f>
        <v>0</v>
      </c>
      <c r="AD28" s="101">
        <f t="array" ref="AD28">IFERROR(
AVERAGE((IF(DATOS_[[Sexo]:[Sexo]]=$B28,IF(DATOS_[[AGRUP. VALOR. PTO.]:[AGRUP. VALOR. PTO.]]=$B27,IF(DATOS_[[Check Periodo Ref.]:[Check Periodo Ref.]]="Dentro",DATOS_[Conc.Sal.25]))))),
0)</f>
        <v>0</v>
      </c>
      <c r="AE28" s="101">
        <f t="array" ref="AE28">IFERROR(
AVERAGE((IF(DATOS_[[Sexo]:[Sexo]]=$B28,IF(DATOS_[[AGRUP. VALOR. PTO.]:[AGRUP. VALOR. PTO.]]=$B27,IF(DATOS_[[Check Periodo Ref.]:[Check Periodo Ref.]]="Dentro",DATOS_[Conc.Sal.26]))))),
0)</f>
        <v>0</v>
      </c>
      <c r="AF28" s="101">
        <f t="array" ref="AF28">IFERROR(
AVERAGE((IF(DATOS_[[Sexo]:[Sexo]]=$B28,IF(DATOS_[[AGRUP. VALOR. PTO.]:[AGRUP. VALOR. PTO.]]=$B27,IF(DATOS_[[Check Periodo Ref.]:[Check Periodo Ref.]]="Dentro",DATOS_[Conc.Sal.27]))))),
0)</f>
        <v>0</v>
      </c>
      <c r="AG28" s="101">
        <f t="array" ref="AG28">IFERROR(
AVERAGE((IF(DATOS_[[Sexo]:[Sexo]]=$B28,IF(DATOS_[[AGRUP. VALOR. PTO.]:[AGRUP. VALOR. PTO.]]=$B27,IF(DATOS_[[Check Periodo Ref.]:[Check Periodo Ref.]]="Dentro",DATOS_[Conc.Sal.28]))))),
0)</f>
        <v>0</v>
      </c>
      <c r="AH28" s="101">
        <f t="array" ref="AH28">IFERROR(
AVERAGE((IF(DATOS_[[Sexo]:[Sexo]]=$B28,IF(DATOS_[[AGRUP. VALOR. PTO.]:[AGRUP. VALOR. PTO.]]=$B27,IF(DATOS_[[Check Periodo Ref.]:[Check Periodo Ref.]]="Dentro",DATOS_[Conc.Sal.29]))))),
0)</f>
        <v>0</v>
      </c>
      <c r="AI28" s="101">
        <f t="array" ref="AI28">IFERROR(
AVERAGE((IF(DATOS_[[Sexo]:[Sexo]]=$B28,IF(DATOS_[[AGRUP. VALOR. PTO.]:[AGRUP. VALOR. PTO.]]=$B27,IF(DATOS_[[Check Periodo Ref.]:[Check Periodo Ref.]]="Dentro",DATOS_[Conc.Sal.30]))))),
0)</f>
        <v>0</v>
      </c>
      <c r="AJ28" s="102">
        <f t="array" ref="AJ28">IFERROR(
AVERAGE(IF(DATOS_[Sexo]=$B28,IF(DATOS_[AGRUP. VALOR. PTO.]=$B27,IF(DATOS_[Check Periodo Ref.]="Dentro",DATOS_[Tot COMPL.SAL Ef],FALSE)))),
0)</f>
        <v>0</v>
      </c>
      <c r="AK28" s="104">
        <f t="array" ref="AK28">IFERROR(
AVERAGE(IF(DATOS_[Sexo]=$B28,IF(DATOS_[AGRUP. VALOR. PTO.]=$B27,IF(DATOS_[Check Periodo Ref.]="Dentro",DATOS_[TOTAL SALARIO Ef],FALSE)))),
0)</f>
        <v>0</v>
      </c>
      <c r="AL28" s="103">
        <f t="array" ref="AL28">IFERROR(
AVERAGE((IF(DATOS_[[Sexo]:[Sexo]]=$B28,IF(DATOS_[[AGRUP. VALOR. PTO.]:[AGRUP. VALOR. PTO.]]=$B27,IF(DATOS_[[Check Periodo Ref.]:[Check Periodo Ref.]]="Dentro",DATOS_[C.Extra.01]))))),
0)</f>
        <v>0</v>
      </c>
      <c r="AM28" s="103">
        <f t="array" ref="AM28">IFERROR(
AVERAGE((IF(DATOS_[[Sexo]:[Sexo]]=$B28,IF(DATOS_[[AGRUP. VALOR. PTO.]:[AGRUP. VALOR. PTO.]]=$B27,IF(DATOS_[[Check Periodo Ref.]:[Check Periodo Ref.]]="Dentro",DATOS_[C.Extra.02]))))),
0)</f>
        <v>0</v>
      </c>
      <c r="AN28" s="103">
        <f t="array" ref="AN28">IFERROR(
AVERAGE((IF(DATOS_[[Sexo]:[Sexo]]=$B28,IF(DATOS_[[AGRUP. VALOR. PTO.]:[AGRUP. VALOR. PTO.]]=$B27,IF(DATOS_[[Check Periodo Ref.]:[Check Periodo Ref.]]="Dentro",DATOS_[C.Extra.03]))))),
0)</f>
        <v>0</v>
      </c>
      <c r="AO28" s="103">
        <f t="array" ref="AO28">IFERROR(
AVERAGE((IF(DATOS_[[Sexo]:[Sexo]]=$B28,IF(DATOS_[[AGRUP. VALOR. PTO.]:[AGRUP. VALOR. PTO.]]=$B27,IF(DATOS_[[Check Periodo Ref.]:[Check Periodo Ref.]]="Dentro",DATOS_[C.Extra.04]))))),
0)</f>
        <v>0</v>
      </c>
      <c r="AP28" s="103">
        <f t="array" ref="AP28">IFERROR(
AVERAGE((IF(DATOS_[[Sexo]:[Sexo]]=$B28,IF(DATOS_[[AGRUP. VALOR. PTO.]:[AGRUP. VALOR. PTO.]]=$B27,IF(DATOS_[[Check Periodo Ref.]:[Check Periodo Ref.]]="Dentro",DATOS_[C.Extra.05]))))),
0)</f>
        <v>0</v>
      </c>
      <c r="AQ28" s="105">
        <f t="array" ref="AQ28">IFERROR(
AVERAGE(IF(DATOS_[Sexo]=$B28,IF(DATOS_[AGRUP. VALOR. PTO.]=$B27,IF(DATOS_[Check Periodo Ref.]="Dentro",DATOS_[Tot Extrasalarial Ef],FALSE)))),
0)</f>
        <v>0</v>
      </c>
      <c r="AR28" s="106">
        <f t="array" ref="AR28">IFERROR(
AVERAGE(IF(DATOS_[Sexo]=$B28,IF(DATOS_[AGRUP. VALOR. PTO.]=$B27,IF(DATOS_[Check Periodo Ref.]="Dentro",DATOS_[TOTAL Retrib Ef],FALSE)))),
0)</f>
        <v>0</v>
      </c>
    </row>
    <row r="29" spans="1:44" x14ac:dyDescent="0.3">
      <c r="A29" s="55" t="str">
        <f t="shared" ref="A29" si="22">+A28</f>
        <v>[ocultar]</v>
      </c>
      <c r="B29" s="52" t="s">
        <v>163</v>
      </c>
      <c r="C29" s="53">
        <f t="array" ref="C29">SUM(IF($B29=DATOS_[Sexo],
IF($B27=DATOS_[AGRUP. VALOR. PTO.],
IF("Dentro"=DATOS_[Check Periodo Ref.],
1/(COUNTIFS(DATOS_[Sexo],$B29,DATOS_[AGRUP. VALOR. PTO.],$B27,DATOS_[Check Periodo Ref.],"Dentro",DATOS_[id],DATOS_[id]))))))</f>
        <v>0</v>
      </c>
      <c r="D29" s="54">
        <f>COUNTIFS(DATOS_[AGRUP. VALOR. PTO.],$B27,DATOS_[Sexo],$B29,DATOS_[Check Periodo Ref.],"Dentro")</f>
        <v>0</v>
      </c>
      <c r="E29" s="100">
        <f t="array" ref="E29">IFERROR(
AVERAGE(IF(DATOS_[Sexo]=$B29,IF(DATOS_[AGRUP. VALOR. PTO.]=$B27,IF(DATOS_[Check Periodo Ref.]="Dentro",DATOS_[SALARIO BASE Ef],FALSE)))),
0)</f>
        <v>0</v>
      </c>
      <c r="F29" s="101">
        <f t="array" ref="F29">IFERROR(
AVERAGE((IF(DATOS_[[Sexo]:[Sexo]]=$B29,IF(DATOS_[[AGRUP. VALOR. PTO.]:[AGRUP. VALOR. PTO.]]=$B27,IF(DATOS_[[Check Periodo Ref.]:[Check Periodo Ref.]]="Dentro",DATOS_[Conc.Sal.01]))))),
0)</f>
        <v>0</v>
      </c>
      <c r="G29" s="101">
        <f t="array" ref="G29">IFERROR(
AVERAGE((IF(DATOS_[[Sexo]:[Sexo]]=$B29,IF(DATOS_[[AGRUP. VALOR. PTO.]:[AGRUP. VALOR. PTO.]]=$B27,IF(DATOS_[[Check Periodo Ref.]:[Check Periodo Ref.]]="Dentro",DATOS_[Conc.Sal.02]))))),
0)</f>
        <v>0</v>
      </c>
      <c r="H29" s="101">
        <f t="array" ref="H29">IFERROR(
AVERAGE((IF(DATOS_[[Sexo]:[Sexo]]=$B29,IF(DATOS_[[AGRUP. VALOR. PTO.]:[AGRUP. VALOR. PTO.]]=$B27,IF(DATOS_[[Check Periodo Ref.]:[Check Periodo Ref.]]="Dentro",DATOS_[Conc.Sal.03]))))),
0)</f>
        <v>0</v>
      </c>
      <c r="I29" s="101">
        <f t="array" ref="I29">IFERROR(
AVERAGE((IF(DATOS_[[Sexo]:[Sexo]]=$B29,IF(DATOS_[[AGRUP. VALOR. PTO.]:[AGRUP. VALOR. PTO.]]=$B27,IF(DATOS_[[Check Periodo Ref.]:[Check Periodo Ref.]]="Dentro",DATOS_[Conc.Sal.04]))))),
0)</f>
        <v>0</v>
      </c>
      <c r="J29" s="101">
        <f t="array" ref="J29">IFERROR(
AVERAGE((IF(DATOS_[[Sexo]:[Sexo]]=$B29,IF(DATOS_[[AGRUP. VALOR. PTO.]:[AGRUP. VALOR. PTO.]]=$B27,IF(DATOS_[[Check Periodo Ref.]:[Check Periodo Ref.]]="Dentro",DATOS_[Conc.Sal.05]))))),
0)</f>
        <v>0</v>
      </c>
      <c r="K29" s="101">
        <f t="array" ref="K29">IFERROR(
AVERAGE((IF(DATOS_[[Sexo]:[Sexo]]=$B29,IF(DATOS_[[AGRUP. VALOR. PTO.]:[AGRUP. VALOR. PTO.]]=$B27,IF(DATOS_[[Check Periodo Ref.]:[Check Periodo Ref.]]="Dentro",DATOS_[Conc.Sal.06]))))),
0)</f>
        <v>0</v>
      </c>
      <c r="L29" s="101">
        <f t="array" ref="L29">IFERROR(
AVERAGE((IF(DATOS_[[Sexo]:[Sexo]]=$B29,IF(DATOS_[[AGRUP. VALOR. PTO.]:[AGRUP. VALOR. PTO.]]=$B27,IF(DATOS_[[Check Periodo Ref.]:[Check Periodo Ref.]]="Dentro",DATOS_[Conc.Sal.07]))))),
0)</f>
        <v>0</v>
      </c>
      <c r="M29" s="101">
        <f t="array" ref="M29">IFERROR(
AVERAGE((IF(DATOS_[[Sexo]:[Sexo]]=$B29,IF(DATOS_[[AGRUP. VALOR. PTO.]:[AGRUP. VALOR. PTO.]]=$B27,IF(DATOS_[[Check Periodo Ref.]:[Check Periodo Ref.]]="Dentro",DATOS_[Conc.Sal.08]))))),
0)</f>
        <v>0</v>
      </c>
      <c r="N29" s="101">
        <f t="array" ref="N29">IFERROR(
AVERAGE((IF(DATOS_[[Sexo]:[Sexo]]=$B29,IF(DATOS_[[AGRUP. VALOR. PTO.]:[AGRUP. VALOR. PTO.]]=$B27,IF(DATOS_[[Check Periodo Ref.]:[Check Periodo Ref.]]="Dentro",DATOS_[Conc.Sal.09]))))),
0)</f>
        <v>0</v>
      </c>
      <c r="O29" s="101">
        <f t="array" ref="O29">IFERROR(
AVERAGE((IF(DATOS_[[Sexo]:[Sexo]]=$B29,IF(DATOS_[[AGRUP. VALOR. PTO.]:[AGRUP. VALOR. PTO.]]=$B27,IF(DATOS_[[Check Periodo Ref.]:[Check Periodo Ref.]]="Dentro",DATOS_[Conc.Sal.10]))))),
0)</f>
        <v>0</v>
      </c>
      <c r="P29" s="101">
        <f t="array" ref="P29">IFERROR(
AVERAGE((IF(DATOS_[[Sexo]:[Sexo]]=$B29,IF(DATOS_[[AGRUP. VALOR. PTO.]:[AGRUP. VALOR. PTO.]]=$B27,IF(DATOS_[[Check Periodo Ref.]:[Check Periodo Ref.]]="Dentro",DATOS_[Conc.Sal.11]))))),
0)</f>
        <v>0</v>
      </c>
      <c r="Q29" s="101">
        <f t="array" ref="Q29">IFERROR(
AVERAGE((IF(DATOS_[[Sexo]:[Sexo]]=$B29,IF(DATOS_[[AGRUP. VALOR. PTO.]:[AGRUP. VALOR. PTO.]]=$B27,IF(DATOS_[[Check Periodo Ref.]:[Check Periodo Ref.]]="Dentro",DATOS_[Conc.Sal.12]))))),
0)</f>
        <v>0</v>
      </c>
      <c r="R29" s="101">
        <f t="array" ref="R29">IFERROR(
AVERAGE((IF(DATOS_[[Sexo]:[Sexo]]=$B29,IF(DATOS_[[AGRUP. VALOR. PTO.]:[AGRUP. VALOR. PTO.]]=$B27,IF(DATOS_[[Check Periodo Ref.]:[Check Periodo Ref.]]="Dentro",DATOS_[Conc.Sal.13]))))),
0)</f>
        <v>0</v>
      </c>
      <c r="S29" s="101">
        <f t="array" ref="S29">IFERROR(
AVERAGE((IF(DATOS_[[Sexo]:[Sexo]]=$B29,IF(DATOS_[[AGRUP. VALOR. PTO.]:[AGRUP. VALOR. PTO.]]=$B27,IF(DATOS_[[Check Periodo Ref.]:[Check Periodo Ref.]]="Dentro",DATOS_[Conc.Sal.14]))))),
0)</f>
        <v>0</v>
      </c>
      <c r="T29" s="101">
        <f t="array" ref="T29">IFERROR(
AVERAGE((IF(DATOS_[[Sexo]:[Sexo]]=$B29,IF(DATOS_[[AGRUP. VALOR. PTO.]:[AGRUP. VALOR. PTO.]]=$B27,IF(DATOS_[[Check Periodo Ref.]:[Check Periodo Ref.]]="Dentro",DATOS_[Conc.Sal.15]))))),
0)</f>
        <v>0</v>
      </c>
      <c r="U29" s="101">
        <f t="array" ref="U29">IFERROR(
AVERAGE((IF(DATOS_[[Sexo]:[Sexo]]=$B29,IF(DATOS_[[AGRUP. VALOR. PTO.]:[AGRUP. VALOR. PTO.]]=$B27,IF(DATOS_[[Check Periodo Ref.]:[Check Periodo Ref.]]="Dentro",DATOS_[Conc.Sal.16]))))),
0)</f>
        <v>0</v>
      </c>
      <c r="V29" s="101">
        <f t="array" ref="V29">IFERROR(
AVERAGE((IF(DATOS_[[Sexo]:[Sexo]]=$B29,IF(DATOS_[[AGRUP. VALOR. PTO.]:[AGRUP. VALOR. PTO.]]=$B27,IF(DATOS_[[Check Periodo Ref.]:[Check Periodo Ref.]]="Dentro",DATOS_[Conc.Sal.17]))))),
0)</f>
        <v>0</v>
      </c>
      <c r="W29" s="101">
        <f t="array" ref="W29">IFERROR(
AVERAGE((IF(DATOS_[[Sexo]:[Sexo]]=$B29,IF(DATOS_[[AGRUP. VALOR. PTO.]:[AGRUP. VALOR. PTO.]]=$B27,IF(DATOS_[[Check Periodo Ref.]:[Check Periodo Ref.]]="Dentro",DATOS_[Conc.Sal.18]))))),
0)</f>
        <v>0</v>
      </c>
      <c r="X29" s="101">
        <f t="array" ref="X29">IFERROR(
AVERAGE((IF(DATOS_[[Sexo]:[Sexo]]=$B29,IF(DATOS_[[AGRUP. VALOR. PTO.]:[AGRUP. VALOR. PTO.]]=$B27,IF(DATOS_[[Check Periodo Ref.]:[Check Periodo Ref.]]="Dentro",DATOS_[Conc.Sal.19]))))),
0)</f>
        <v>0</v>
      </c>
      <c r="Y29" s="101">
        <f t="array" ref="Y29">IFERROR(
AVERAGE((IF(DATOS_[[Sexo]:[Sexo]]=$B29,IF(DATOS_[[AGRUP. VALOR. PTO.]:[AGRUP. VALOR. PTO.]]=$B27,IF(DATOS_[[Check Periodo Ref.]:[Check Periodo Ref.]]="Dentro",DATOS_[Conc.Sal.20]))))),
0)</f>
        <v>0</v>
      </c>
      <c r="Z29" s="101">
        <f t="array" ref="Z29">IFERROR(
AVERAGE((IF(DATOS_[[Sexo]:[Sexo]]=$B29,IF(DATOS_[[AGRUP. VALOR. PTO.]:[AGRUP. VALOR. PTO.]]=$B27,IF(DATOS_[[Check Periodo Ref.]:[Check Periodo Ref.]]="Dentro",DATOS_[Conc.Sal.21]))))),
0)</f>
        <v>0</v>
      </c>
      <c r="AA29" s="101">
        <f t="array" ref="AA29">IFERROR(
AVERAGE((IF(DATOS_[[Sexo]:[Sexo]]=$B29,IF(DATOS_[[AGRUP. VALOR. PTO.]:[AGRUP. VALOR. PTO.]]=$B27,IF(DATOS_[[Check Periodo Ref.]:[Check Periodo Ref.]]="Dentro",DATOS_[Conc.Sal.22]))))),
0)</f>
        <v>0</v>
      </c>
      <c r="AB29" s="101">
        <f t="array" ref="AB29">IFERROR(
AVERAGE((IF(DATOS_[[Sexo]:[Sexo]]=$B29,IF(DATOS_[[AGRUP. VALOR. PTO.]:[AGRUP. VALOR. PTO.]]=$B27,IF(DATOS_[[Check Periodo Ref.]:[Check Periodo Ref.]]="Dentro",DATOS_[Conc.Sal.23]))))),
0)</f>
        <v>0</v>
      </c>
      <c r="AC29" s="101">
        <f t="array" ref="AC29">IFERROR(
AVERAGE((IF(DATOS_[[Sexo]:[Sexo]]=$B29,IF(DATOS_[[AGRUP. VALOR. PTO.]:[AGRUP. VALOR. PTO.]]=$B27,IF(DATOS_[[Check Periodo Ref.]:[Check Periodo Ref.]]="Dentro",DATOS_[Conc.Sal.24]))))),
0)</f>
        <v>0</v>
      </c>
      <c r="AD29" s="101">
        <f t="array" ref="AD29">IFERROR(
AVERAGE((IF(DATOS_[[Sexo]:[Sexo]]=$B29,IF(DATOS_[[AGRUP. VALOR. PTO.]:[AGRUP. VALOR. PTO.]]=$B27,IF(DATOS_[[Check Periodo Ref.]:[Check Periodo Ref.]]="Dentro",DATOS_[Conc.Sal.25]))))),
0)</f>
        <v>0</v>
      </c>
      <c r="AE29" s="101">
        <f t="array" ref="AE29">IFERROR(
AVERAGE((IF(DATOS_[[Sexo]:[Sexo]]=$B29,IF(DATOS_[[AGRUP. VALOR. PTO.]:[AGRUP. VALOR. PTO.]]=$B27,IF(DATOS_[[Check Periodo Ref.]:[Check Periodo Ref.]]="Dentro",DATOS_[Conc.Sal.26]))))),
0)</f>
        <v>0</v>
      </c>
      <c r="AF29" s="101">
        <f t="array" ref="AF29">IFERROR(
AVERAGE((IF(DATOS_[[Sexo]:[Sexo]]=$B29,IF(DATOS_[[AGRUP. VALOR. PTO.]:[AGRUP. VALOR. PTO.]]=$B27,IF(DATOS_[[Check Periodo Ref.]:[Check Periodo Ref.]]="Dentro",DATOS_[Conc.Sal.27]))))),
0)</f>
        <v>0</v>
      </c>
      <c r="AG29" s="101">
        <f t="array" ref="AG29">IFERROR(
AVERAGE((IF(DATOS_[[Sexo]:[Sexo]]=$B29,IF(DATOS_[[AGRUP. VALOR. PTO.]:[AGRUP. VALOR. PTO.]]=$B27,IF(DATOS_[[Check Periodo Ref.]:[Check Periodo Ref.]]="Dentro",DATOS_[Conc.Sal.28]))))),
0)</f>
        <v>0</v>
      </c>
      <c r="AH29" s="101">
        <f t="array" ref="AH29">IFERROR(
AVERAGE((IF(DATOS_[[Sexo]:[Sexo]]=$B29,IF(DATOS_[[AGRUP. VALOR. PTO.]:[AGRUP. VALOR. PTO.]]=$B27,IF(DATOS_[[Check Periodo Ref.]:[Check Periodo Ref.]]="Dentro",DATOS_[Conc.Sal.29]))))),
0)</f>
        <v>0</v>
      </c>
      <c r="AI29" s="101">
        <f t="array" ref="AI29">IFERROR(
AVERAGE((IF(DATOS_[[Sexo]:[Sexo]]=$B29,IF(DATOS_[[AGRUP. VALOR. PTO.]:[AGRUP. VALOR. PTO.]]=$B27,IF(DATOS_[[Check Periodo Ref.]:[Check Periodo Ref.]]="Dentro",DATOS_[Conc.Sal.30]))))),
0)</f>
        <v>0</v>
      </c>
      <c r="AJ29" s="102">
        <f t="array" ref="AJ29">IFERROR(
AVERAGE(IF(DATOS_[Sexo]=$B29,IF(DATOS_[AGRUP. VALOR. PTO.]=$B27,IF(DATOS_[Check Periodo Ref.]="Dentro",DATOS_[Tot COMPL.SAL Ef],FALSE)))),
0)</f>
        <v>0</v>
      </c>
      <c r="AK29" s="104">
        <f t="array" ref="AK29">IFERROR(
AVERAGE(IF(DATOS_[Sexo]=$B29,IF(DATOS_[AGRUP. VALOR. PTO.]=$B27,IF(DATOS_[Check Periodo Ref.]="Dentro",DATOS_[TOTAL SALARIO Ef],FALSE)))),
0)</f>
        <v>0</v>
      </c>
      <c r="AL29" s="103">
        <f t="array" ref="AL29">IFERROR(
AVERAGE((IF(DATOS_[[Sexo]:[Sexo]]=$B29,IF(DATOS_[[AGRUP. VALOR. PTO.]:[AGRUP. VALOR. PTO.]]=$B27,IF(DATOS_[[Check Periodo Ref.]:[Check Periodo Ref.]]="Dentro",DATOS_[C.Extra.01]))))),
0)</f>
        <v>0</v>
      </c>
      <c r="AM29" s="103">
        <f t="array" ref="AM29">IFERROR(
AVERAGE((IF(DATOS_[[Sexo]:[Sexo]]=$B29,IF(DATOS_[[AGRUP. VALOR. PTO.]:[AGRUP. VALOR. PTO.]]=$B27,IF(DATOS_[[Check Periodo Ref.]:[Check Periodo Ref.]]="Dentro",DATOS_[C.Extra.02]))))),
0)</f>
        <v>0</v>
      </c>
      <c r="AN29" s="103">
        <f t="array" ref="AN29">IFERROR(
AVERAGE((IF(DATOS_[[Sexo]:[Sexo]]=$B29,IF(DATOS_[[AGRUP. VALOR. PTO.]:[AGRUP. VALOR. PTO.]]=$B27,IF(DATOS_[[Check Periodo Ref.]:[Check Periodo Ref.]]="Dentro",DATOS_[C.Extra.03]))))),
0)</f>
        <v>0</v>
      </c>
      <c r="AO29" s="103">
        <f t="array" ref="AO29">IFERROR(
AVERAGE((IF(DATOS_[[Sexo]:[Sexo]]=$B29,IF(DATOS_[[AGRUP. VALOR. PTO.]:[AGRUP. VALOR. PTO.]]=$B27,IF(DATOS_[[Check Periodo Ref.]:[Check Periodo Ref.]]="Dentro",DATOS_[C.Extra.04]))))),
0)</f>
        <v>0</v>
      </c>
      <c r="AP29" s="103">
        <f t="array" ref="AP29">IFERROR(
AVERAGE((IF(DATOS_[[Sexo]:[Sexo]]=$B29,IF(DATOS_[[AGRUP. VALOR. PTO.]:[AGRUP. VALOR. PTO.]]=$B27,IF(DATOS_[[Check Periodo Ref.]:[Check Periodo Ref.]]="Dentro",DATOS_[C.Extra.05]))))),
0)</f>
        <v>0</v>
      </c>
      <c r="AQ29" s="105">
        <f t="array" ref="AQ29">IFERROR(
AVERAGE(IF(DATOS_[Sexo]=$B29,IF(DATOS_[AGRUP. VALOR. PTO.]=$B27,IF(DATOS_[Check Periodo Ref.]="Dentro",DATOS_[Tot Extrasalarial Ef],FALSE)))),
0)</f>
        <v>0</v>
      </c>
      <c r="AR29" s="106">
        <f t="array" ref="AR29">IFERROR(
AVERAGE(IF(DATOS_[Sexo]=$B29,IF(DATOS_[AGRUP. VALOR. PTO.]=$B27,IF(DATOS_[Check Periodo Ref.]="Dentro",DATOS_[TOTAL Retrib Ef],FALSE)))),
0)</f>
        <v>0</v>
      </c>
    </row>
    <row r="30" spans="1:44" ht="17.25" thickBot="1" x14ac:dyDescent="0.35">
      <c r="A30" s="55" t="str">
        <f t="shared" ref="A30" si="23">+A31</f>
        <v>[ocultar]</v>
      </c>
      <c r="B30" s="58" t="s">
        <v>303</v>
      </c>
      <c r="C30" s="99"/>
      <c r="D30" s="59"/>
      <c r="E30" s="147" t="str">
        <f t="shared" ref="E30:AR30" si="24">IFERROR((E31-E32)/E31,"")</f>
        <v/>
      </c>
      <c r="F30" s="199" t="str">
        <f t="shared" si="24"/>
        <v/>
      </c>
      <c r="G30" s="200" t="str">
        <f t="shared" si="24"/>
        <v/>
      </c>
      <c r="H30" s="200" t="str">
        <f t="shared" si="24"/>
        <v/>
      </c>
      <c r="I30" s="200" t="str">
        <f t="shared" si="24"/>
        <v/>
      </c>
      <c r="J30" s="201" t="str">
        <f t="shared" si="24"/>
        <v/>
      </c>
      <c r="K30" s="202" t="str">
        <f t="shared" si="24"/>
        <v/>
      </c>
      <c r="L30" s="202" t="str">
        <f t="shared" si="24"/>
        <v/>
      </c>
      <c r="M30" s="202" t="str">
        <f t="shared" si="24"/>
        <v/>
      </c>
      <c r="N30" s="202" t="str">
        <f t="shared" si="24"/>
        <v/>
      </c>
      <c r="O30" s="202" t="str">
        <f t="shared" si="24"/>
        <v/>
      </c>
      <c r="P30" s="202" t="str">
        <f t="shared" si="24"/>
        <v/>
      </c>
      <c r="Q30" s="202" t="str">
        <f t="shared" si="24"/>
        <v/>
      </c>
      <c r="R30" s="202" t="str">
        <f t="shared" si="24"/>
        <v/>
      </c>
      <c r="S30" s="202" t="str">
        <f t="shared" si="24"/>
        <v/>
      </c>
      <c r="T30" s="202" t="str">
        <f t="shared" si="24"/>
        <v/>
      </c>
      <c r="U30" s="202" t="str">
        <f t="shared" si="24"/>
        <v/>
      </c>
      <c r="V30" s="201" t="str">
        <f t="shared" si="24"/>
        <v/>
      </c>
      <c r="W30" s="201" t="str">
        <f t="shared" si="24"/>
        <v/>
      </c>
      <c r="X30" s="201" t="str">
        <f t="shared" si="24"/>
        <v/>
      </c>
      <c r="Y30" s="201" t="str">
        <f t="shared" si="24"/>
        <v/>
      </c>
      <c r="Z30" s="201" t="str">
        <f t="shared" si="24"/>
        <v/>
      </c>
      <c r="AA30" s="201" t="str">
        <f t="shared" si="24"/>
        <v/>
      </c>
      <c r="AB30" s="201" t="str">
        <f t="shared" si="24"/>
        <v/>
      </c>
      <c r="AC30" s="201" t="str">
        <f t="shared" si="24"/>
        <v/>
      </c>
      <c r="AD30" s="201" t="str">
        <f t="shared" si="24"/>
        <v/>
      </c>
      <c r="AE30" s="201" t="str">
        <f t="shared" si="24"/>
        <v/>
      </c>
      <c r="AF30" s="201" t="str">
        <f t="shared" si="24"/>
        <v/>
      </c>
      <c r="AG30" s="201" t="str">
        <f t="shared" si="24"/>
        <v/>
      </c>
      <c r="AH30" s="201" t="str">
        <f t="shared" si="24"/>
        <v/>
      </c>
      <c r="AI30" s="201" t="str">
        <f t="shared" si="24"/>
        <v/>
      </c>
      <c r="AJ30" s="148" t="str">
        <f t="shared" si="24"/>
        <v/>
      </c>
      <c r="AK30" s="151" t="str">
        <f t="shared" si="24"/>
        <v/>
      </c>
      <c r="AL30" s="204" t="str">
        <f t="shared" si="24"/>
        <v/>
      </c>
      <c r="AM30" s="204" t="str">
        <f t="shared" si="24"/>
        <v/>
      </c>
      <c r="AN30" s="204" t="str">
        <f t="shared" si="24"/>
        <v/>
      </c>
      <c r="AO30" s="204" t="str">
        <f t="shared" si="24"/>
        <v/>
      </c>
      <c r="AP30" s="204" t="str">
        <f t="shared" si="24"/>
        <v/>
      </c>
      <c r="AQ30" s="149" t="str">
        <f t="shared" si="24"/>
        <v/>
      </c>
      <c r="AR30" s="150" t="str">
        <f t="shared" si="24"/>
        <v/>
      </c>
    </row>
    <row r="31" spans="1:44" x14ac:dyDescent="0.3">
      <c r="A31" s="55" t="str">
        <f t="shared" ref="A31" si="25">+IF(C31+C32=0,"[ocultar]","")</f>
        <v>[ocultar]</v>
      </c>
      <c r="B31" s="52" t="s">
        <v>162</v>
      </c>
      <c r="C31" s="53">
        <f t="array" ref="C31">SUM(IF($B31=DATOS_[Sexo],
IF($B30=DATOS_[AGRUP. VALOR. PTO.],
IF("Dentro"=DATOS_[Check Periodo Ref.],
1/(COUNTIFS(DATOS_[Sexo],$B31,DATOS_[AGRUP. VALOR. PTO.],$B30,DATOS_[Check Periodo Ref.],"Dentro",DATOS_[id],DATOS_[id]))))))</f>
        <v>0</v>
      </c>
      <c r="D31" s="54">
        <f>COUNTIFS(DATOS_[AGRUP. VALOR. PTO.],$B30,DATOS_[Sexo],$B31,DATOS_[Check Periodo Ref.],"Dentro")</f>
        <v>0</v>
      </c>
      <c r="E31" s="100">
        <f t="array" ref="E31">IFERROR(
AVERAGE(IF(DATOS_[Sexo]=$B31,IF(DATOS_[AGRUP. VALOR. PTO.]=$B30,IF(DATOS_[Check Periodo Ref.]="Dentro",DATOS_[SALARIO BASE Ef],FALSE)))),
0)</f>
        <v>0</v>
      </c>
      <c r="F31" s="101">
        <f t="array" ref="F31">IFERROR(
AVERAGE((IF(DATOS_[[Sexo]:[Sexo]]=$B31,IF(DATOS_[[AGRUP. VALOR. PTO.]:[AGRUP. VALOR. PTO.]]=$B30,IF(DATOS_[[Check Periodo Ref.]:[Check Periodo Ref.]]="Dentro",DATOS_[Conc.Sal.01]))))),
0)</f>
        <v>0</v>
      </c>
      <c r="G31" s="101">
        <f t="array" ref="G31">IFERROR(
AVERAGE((IF(DATOS_[[Sexo]:[Sexo]]=$B31,IF(DATOS_[[AGRUP. VALOR. PTO.]:[AGRUP. VALOR. PTO.]]=$B30,IF(DATOS_[[Check Periodo Ref.]:[Check Periodo Ref.]]="Dentro",DATOS_[Conc.Sal.02]))))),
0)</f>
        <v>0</v>
      </c>
      <c r="H31" s="101">
        <f t="array" ref="H31">IFERROR(
AVERAGE((IF(DATOS_[[Sexo]:[Sexo]]=$B31,IF(DATOS_[[AGRUP. VALOR. PTO.]:[AGRUP. VALOR. PTO.]]=$B30,IF(DATOS_[[Check Periodo Ref.]:[Check Periodo Ref.]]="Dentro",DATOS_[Conc.Sal.03]))))),
0)</f>
        <v>0</v>
      </c>
      <c r="I31" s="101">
        <f t="array" ref="I31">IFERROR(
AVERAGE((IF(DATOS_[[Sexo]:[Sexo]]=$B31,IF(DATOS_[[AGRUP. VALOR. PTO.]:[AGRUP. VALOR. PTO.]]=$B30,IF(DATOS_[[Check Periodo Ref.]:[Check Periodo Ref.]]="Dentro",DATOS_[Conc.Sal.04]))))),
0)</f>
        <v>0</v>
      </c>
      <c r="J31" s="101">
        <f t="array" ref="J31">IFERROR(
AVERAGE((IF(DATOS_[[Sexo]:[Sexo]]=$B31,IF(DATOS_[[AGRUP. VALOR. PTO.]:[AGRUP. VALOR. PTO.]]=$B30,IF(DATOS_[[Check Periodo Ref.]:[Check Periodo Ref.]]="Dentro",DATOS_[Conc.Sal.05]))))),
0)</f>
        <v>0</v>
      </c>
      <c r="K31" s="101">
        <f t="array" ref="K31">IFERROR(
AVERAGE((IF(DATOS_[[Sexo]:[Sexo]]=$B31,IF(DATOS_[[AGRUP. VALOR. PTO.]:[AGRUP. VALOR. PTO.]]=$B30,IF(DATOS_[[Check Periodo Ref.]:[Check Periodo Ref.]]="Dentro",DATOS_[Conc.Sal.06]))))),
0)</f>
        <v>0</v>
      </c>
      <c r="L31" s="101">
        <f t="array" ref="L31">IFERROR(
AVERAGE((IF(DATOS_[[Sexo]:[Sexo]]=$B31,IF(DATOS_[[AGRUP. VALOR. PTO.]:[AGRUP. VALOR. PTO.]]=$B30,IF(DATOS_[[Check Periodo Ref.]:[Check Periodo Ref.]]="Dentro",DATOS_[Conc.Sal.07]))))),
0)</f>
        <v>0</v>
      </c>
      <c r="M31" s="101">
        <f t="array" ref="M31">IFERROR(
AVERAGE((IF(DATOS_[[Sexo]:[Sexo]]=$B31,IF(DATOS_[[AGRUP. VALOR. PTO.]:[AGRUP. VALOR. PTO.]]=$B30,IF(DATOS_[[Check Periodo Ref.]:[Check Periodo Ref.]]="Dentro",DATOS_[Conc.Sal.08]))))),
0)</f>
        <v>0</v>
      </c>
      <c r="N31" s="101">
        <f t="array" ref="N31">IFERROR(
AVERAGE((IF(DATOS_[[Sexo]:[Sexo]]=$B31,IF(DATOS_[[AGRUP. VALOR. PTO.]:[AGRUP. VALOR. PTO.]]=$B30,IF(DATOS_[[Check Periodo Ref.]:[Check Periodo Ref.]]="Dentro",DATOS_[Conc.Sal.09]))))),
0)</f>
        <v>0</v>
      </c>
      <c r="O31" s="101">
        <f t="array" ref="O31">IFERROR(
AVERAGE((IF(DATOS_[[Sexo]:[Sexo]]=$B31,IF(DATOS_[[AGRUP. VALOR. PTO.]:[AGRUP. VALOR. PTO.]]=$B30,IF(DATOS_[[Check Periodo Ref.]:[Check Periodo Ref.]]="Dentro",DATOS_[Conc.Sal.10]))))),
0)</f>
        <v>0</v>
      </c>
      <c r="P31" s="101">
        <f t="array" ref="P31">IFERROR(
AVERAGE((IF(DATOS_[[Sexo]:[Sexo]]=$B31,IF(DATOS_[[AGRUP. VALOR. PTO.]:[AGRUP. VALOR. PTO.]]=$B30,IF(DATOS_[[Check Periodo Ref.]:[Check Periodo Ref.]]="Dentro",DATOS_[Conc.Sal.11]))))),
0)</f>
        <v>0</v>
      </c>
      <c r="Q31" s="101">
        <f t="array" ref="Q31">IFERROR(
AVERAGE((IF(DATOS_[[Sexo]:[Sexo]]=$B31,IF(DATOS_[[AGRUP. VALOR. PTO.]:[AGRUP. VALOR. PTO.]]=$B30,IF(DATOS_[[Check Periodo Ref.]:[Check Periodo Ref.]]="Dentro",DATOS_[Conc.Sal.12]))))),
0)</f>
        <v>0</v>
      </c>
      <c r="R31" s="101">
        <f t="array" ref="R31">IFERROR(
AVERAGE((IF(DATOS_[[Sexo]:[Sexo]]=$B31,IF(DATOS_[[AGRUP. VALOR. PTO.]:[AGRUP. VALOR. PTO.]]=$B30,IF(DATOS_[[Check Periodo Ref.]:[Check Periodo Ref.]]="Dentro",DATOS_[Conc.Sal.13]))))),
0)</f>
        <v>0</v>
      </c>
      <c r="S31" s="101">
        <f t="array" ref="S31">IFERROR(
AVERAGE((IF(DATOS_[[Sexo]:[Sexo]]=$B31,IF(DATOS_[[AGRUP. VALOR. PTO.]:[AGRUP. VALOR. PTO.]]=$B30,IF(DATOS_[[Check Periodo Ref.]:[Check Periodo Ref.]]="Dentro",DATOS_[Conc.Sal.14]))))),
0)</f>
        <v>0</v>
      </c>
      <c r="T31" s="101">
        <f t="array" ref="T31">IFERROR(
AVERAGE((IF(DATOS_[[Sexo]:[Sexo]]=$B31,IF(DATOS_[[AGRUP. VALOR. PTO.]:[AGRUP. VALOR. PTO.]]=$B30,IF(DATOS_[[Check Periodo Ref.]:[Check Periodo Ref.]]="Dentro",DATOS_[Conc.Sal.15]))))),
0)</f>
        <v>0</v>
      </c>
      <c r="U31" s="101">
        <f t="array" ref="U31">IFERROR(
AVERAGE((IF(DATOS_[[Sexo]:[Sexo]]=$B31,IF(DATOS_[[AGRUP. VALOR. PTO.]:[AGRUP. VALOR. PTO.]]=$B30,IF(DATOS_[[Check Periodo Ref.]:[Check Periodo Ref.]]="Dentro",DATOS_[Conc.Sal.16]))))),
0)</f>
        <v>0</v>
      </c>
      <c r="V31" s="101">
        <f t="array" ref="V31">IFERROR(
AVERAGE((IF(DATOS_[[Sexo]:[Sexo]]=$B31,IF(DATOS_[[AGRUP. VALOR. PTO.]:[AGRUP. VALOR. PTO.]]=$B30,IF(DATOS_[[Check Periodo Ref.]:[Check Periodo Ref.]]="Dentro",DATOS_[Conc.Sal.17]))))),
0)</f>
        <v>0</v>
      </c>
      <c r="W31" s="101">
        <f t="array" ref="W31">IFERROR(
AVERAGE((IF(DATOS_[[Sexo]:[Sexo]]=$B31,IF(DATOS_[[AGRUP. VALOR. PTO.]:[AGRUP. VALOR. PTO.]]=$B30,IF(DATOS_[[Check Periodo Ref.]:[Check Periodo Ref.]]="Dentro",DATOS_[Conc.Sal.18]))))),
0)</f>
        <v>0</v>
      </c>
      <c r="X31" s="101">
        <f t="array" ref="X31">IFERROR(
AVERAGE((IF(DATOS_[[Sexo]:[Sexo]]=$B31,IF(DATOS_[[AGRUP. VALOR. PTO.]:[AGRUP. VALOR. PTO.]]=$B30,IF(DATOS_[[Check Periodo Ref.]:[Check Periodo Ref.]]="Dentro",DATOS_[Conc.Sal.19]))))),
0)</f>
        <v>0</v>
      </c>
      <c r="Y31" s="101">
        <f t="array" ref="Y31">IFERROR(
AVERAGE((IF(DATOS_[[Sexo]:[Sexo]]=$B31,IF(DATOS_[[AGRUP. VALOR. PTO.]:[AGRUP. VALOR. PTO.]]=$B30,IF(DATOS_[[Check Periodo Ref.]:[Check Periodo Ref.]]="Dentro",DATOS_[Conc.Sal.20]))))),
0)</f>
        <v>0</v>
      </c>
      <c r="Z31" s="101">
        <f t="array" ref="Z31">IFERROR(
AVERAGE((IF(DATOS_[[Sexo]:[Sexo]]=$B31,IF(DATOS_[[AGRUP. VALOR. PTO.]:[AGRUP. VALOR. PTO.]]=$B30,IF(DATOS_[[Check Periodo Ref.]:[Check Periodo Ref.]]="Dentro",DATOS_[Conc.Sal.21]))))),
0)</f>
        <v>0</v>
      </c>
      <c r="AA31" s="101">
        <f t="array" ref="AA31">IFERROR(
AVERAGE((IF(DATOS_[[Sexo]:[Sexo]]=$B31,IF(DATOS_[[AGRUP. VALOR. PTO.]:[AGRUP. VALOR. PTO.]]=$B30,IF(DATOS_[[Check Periodo Ref.]:[Check Periodo Ref.]]="Dentro",DATOS_[Conc.Sal.22]))))),
0)</f>
        <v>0</v>
      </c>
      <c r="AB31" s="101">
        <f t="array" ref="AB31">IFERROR(
AVERAGE((IF(DATOS_[[Sexo]:[Sexo]]=$B31,IF(DATOS_[[AGRUP. VALOR. PTO.]:[AGRUP. VALOR. PTO.]]=$B30,IF(DATOS_[[Check Periodo Ref.]:[Check Periodo Ref.]]="Dentro",DATOS_[Conc.Sal.23]))))),
0)</f>
        <v>0</v>
      </c>
      <c r="AC31" s="101">
        <f t="array" ref="AC31">IFERROR(
AVERAGE((IF(DATOS_[[Sexo]:[Sexo]]=$B31,IF(DATOS_[[AGRUP. VALOR. PTO.]:[AGRUP. VALOR. PTO.]]=$B30,IF(DATOS_[[Check Periodo Ref.]:[Check Periodo Ref.]]="Dentro",DATOS_[Conc.Sal.24]))))),
0)</f>
        <v>0</v>
      </c>
      <c r="AD31" s="101">
        <f t="array" ref="AD31">IFERROR(
AVERAGE((IF(DATOS_[[Sexo]:[Sexo]]=$B31,IF(DATOS_[[AGRUP. VALOR. PTO.]:[AGRUP. VALOR. PTO.]]=$B30,IF(DATOS_[[Check Periodo Ref.]:[Check Periodo Ref.]]="Dentro",DATOS_[Conc.Sal.25]))))),
0)</f>
        <v>0</v>
      </c>
      <c r="AE31" s="101">
        <f t="array" ref="AE31">IFERROR(
AVERAGE((IF(DATOS_[[Sexo]:[Sexo]]=$B31,IF(DATOS_[[AGRUP. VALOR. PTO.]:[AGRUP. VALOR. PTO.]]=$B30,IF(DATOS_[[Check Periodo Ref.]:[Check Periodo Ref.]]="Dentro",DATOS_[Conc.Sal.26]))))),
0)</f>
        <v>0</v>
      </c>
      <c r="AF31" s="101">
        <f t="array" ref="AF31">IFERROR(
AVERAGE((IF(DATOS_[[Sexo]:[Sexo]]=$B31,IF(DATOS_[[AGRUP. VALOR. PTO.]:[AGRUP. VALOR. PTO.]]=$B30,IF(DATOS_[[Check Periodo Ref.]:[Check Periodo Ref.]]="Dentro",DATOS_[Conc.Sal.27]))))),
0)</f>
        <v>0</v>
      </c>
      <c r="AG31" s="101">
        <f t="array" ref="AG31">IFERROR(
AVERAGE((IF(DATOS_[[Sexo]:[Sexo]]=$B31,IF(DATOS_[[AGRUP. VALOR. PTO.]:[AGRUP. VALOR. PTO.]]=$B30,IF(DATOS_[[Check Periodo Ref.]:[Check Periodo Ref.]]="Dentro",DATOS_[Conc.Sal.28]))))),
0)</f>
        <v>0</v>
      </c>
      <c r="AH31" s="101">
        <f t="array" ref="AH31">IFERROR(
AVERAGE((IF(DATOS_[[Sexo]:[Sexo]]=$B31,IF(DATOS_[[AGRUP. VALOR. PTO.]:[AGRUP. VALOR. PTO.]]=$B30,IF(DATOS_[[Check Periodo Ref.]:[Check Periodo Ref.]]="Dentro",DATOS_[Conc.Sal.29]))))),
0)</f>
        <v>0</v>
      </c>
      <c r="AI31" s="101">
        <f t="array" ref="AI31">IFERROR(
AVERAGE((IF(DATOS_[[Sexo]:[Sexo]]=$B31,IF(DATOS_[[AGRUP. VALOR. PTO.]:[AGRUP. VALOR. PTO.]]=$B30,IF(DATOS_[[Check Periodo Ref.]:[Check Periodo Ref.]]="Dentro",DATOS_[Conc.Sal.30]))))),
0)</f>
        <v>0</v>
      </c>
      <c r="AJ31" s="102">
        <f t="array" ref="AJ31">IFERROR(
AVERAGE(IF(DATOS_[Sexo]=$B31,IF(DATOS_[AGRUP. VALOR. PTO.]=$B30,IF(DATOS_[Check Periodo Ref.]="Dentro",DATOS_[Tot COMPL.SAL Ef],FALSE)))),
0)</f>
        <v>0</v>
      </c>
      <c r="AK31" s="104">
        <f t="array" ref="AK31">IFERROR(
AVERAGE(IF(DATOS_[Sexo]=$B31,IF(DATOS_[AGRUP. VALOR. PTO.]=$B30,IF(DATOS_[Check Periodo Ref.]="Dentro",DATOS_[TOTAL SALARIO Ef],FALSE)))),
0)</f>
        <v>0</v>
      </c>
      <c r="AL31" s="103">
        <f t="array" ref="AL31">IFERROR(
AVERAGE((IF(DATOS_[[Sexo]:[Sexo]]=$B31,IF(DATOS_[[AGRUP. VALOR. PTO.]:[AGRUP. VALOR. PTO.]]=$B30,IF(DATOS_[[Check Periodo Ref.]:[Check Periodo Ref.]]="Dentro",DATOS_[C.Extra.01]))))),
0)</f>
        <v>0</v>
      </c>
      <c r="AM31" s="103">
        <f t="array" ref="AM31">IFERROR(
AVERAGE((IF(DATOS_[[Sexo]:[Sexo]]=$B31,IF(DATOS_[[AGRUP. VALOR. PTO.]:[AGRUP. VALOR. PTO.]]=$B30,IF(DATOS_[[Check Periodo Ref.]:[Check Periodo Ref.]]="Dentro",DATOS_[C.Extra.02]))))),
0)</f>
        <v>0</v>
      </c>
      <c r="AN31" s="103">
        <f t="array" ref="AN31">IFERROR(
AVERAGE((IF(DATOS_[[Sexo]:[Sexo]]=$B31,IF(DATOS_[[AGRUP. VALOR. PTO.]:[AGRUP. VALOR. PTO.]]=$B30,IF(DATOS_[[Check Periodo Ref.]:[Check Periodo Ref.]]="Dentro",DATOS_[C.Extra.03]))))),
0)</f>
        <v>0</v>
      </c>
      <c r="AO31" s="103">
        <f t="array" ref="AO31">IFERROR(
AVERAGE((IF(DATOS_[[Sexo]:[Sexo]]=$B31,IF(DATOS_[[AGRUP. VALOR. PTO.]:[AGRUP. VALOR. PTO.]]=$B30,IF(DATOS_[[Check Periodo Ref.]:[Check Periodo Ref.]]="Dentro",DATOS_[C.Extra.04]))))),
0)</f>
        <v>0</v>
      </c>
      <c r="AP31" s="103">
        <f t="array" ref="AP31">IFERROR(
AVERAGE((IF(DATOS_[[Sexo]:[Sexo]]=$B31,IF(DATOS_[[AGRUP. VALOR. PTO.]:[AGRUP. VALOR. PTO.]]=$B30,IF(DATOS_[[Check Periodo Ref.]:[Check Periodo Ref.]]="Dentro",DATOS_[C.Extra.05]))))),
0)</f>
        <v>0</v>
      </c>
      <c r="AQ31" s="105">
        <f t="array" ref="AQ31">IFERROR(
AVERAGE(IF(DATOS_[Sexo]=$B31,IF(DATOS_[AGRUP. VALOR. PTO.]=$B30,IF(DATOS_[Check Periodo Ref.]="Dentro",DATOS_[Tot Extrasalarial Ef],FALSE)))),
0)</f>
        <v>0</v>
      </c>
      <c r="AR31" s="106">
        <f t="array" ref="AR31">IFERROR(
AVERAGE(IF(DATOS_[Sexo]=$B31,IF(DATOS_[AGRUP. VALOR. PTO.]=$B30,IF(DATOS_[Check Periodo Ref.]="Dentro",DATOS_[TOTAL Retrib Ef],FALSE)))),
0)</f>
        <v>0</v>
      </c>
    </row>
    <row r="32" spans="1:44" x14ac:dyDescent="0.3">
      <c r="A32" s="55" t="str">
        <f t="shared" ref="A32" si="26">+A31</f>
        <v>[ocultar]</v>
      </c>
      <c r="B32" s="52" t="s">
        <v>163</v>
      </c>
      <c r="C32" s="53">
        <f t="array" ref="C32">SUM(IF($B32=DATOS_[Sexo],
IF($B30=DATOS_[AGRUP. VALOR. PTO.],
IF("Dentro"=DATOS_[Check Periodo Ref.],
1/(COUNTIFS(DATOS_[Sexo],$B32,DATOS_[AGRUP. VALOR. PTO.],$B30,DATOS_[Check Periodo Ref.],"Dentro",DATOS_[id],DATOS_[id]))))))</f>
        <v>0</v>
      </c>
      <c r="D32" s="54">
        <f>COUNTIFS(DATOS_[AGRUP. VALOR. PTO.],$B30,DATOS_[Sexo],$B32,DATOS_[Check Periodo Ref.],"Dentro")</f>
        <v>0</v>
      </c>
      <c r="E32" s="100">
        <f t="array" ref="E32">IFERROR(
AVERAGE(IF(DATOS_[Sexo]=$B32,IF(DATOS_[AGRUP. VALOR. PTO.]=$B30,IF(DATOS_[Check Periodo Ref.]="Dentro",DATOS_[SALARIO BASE Ef],FALSE)))),
0)</f>
        <v>0</v>
      </c>
      <c r="F32" s="101">
        <f t="array" ref="F32">IFERROR(
AVERAGE((IF(DATOS_[[Sexo]:[Sexo]]=$B32,IF(DATOS_[[AGRUP. VALOR. PTO.]:[AGRUP. VALOR. PTO.]]=$B30,IF(DATOS_[[Check Periodo Ref.]:[Check Periodo Ref.]]="Dentro",DATOS_[Conc.Sal.01]))))),
0)</f>
        <v>0</v>
      </c>
      <c r="G32" s="101">
        <f t="array" ref="G32">IFERROR(
AVERAGE((IF(DATOS_[[Sexo]:[Sexo]]=$B32,IF(DATOS_[[AGRUP. VALOR. PTO.]:[AGRUP. VALOR. PTO.]]=$B30,IF(DATOS_[[Check Periodo Ref.]:[Check Periodo Ref.]]="Dentro",DATOS_[Conc.Sal.02]))))),
0)</f>
        <v>0</v>
      </c>
      <c r="H32" s="101">
        <f t="array" ref="H32">IFERROR(
AVERAGE((IF(DATOS_[[Sexo]:[Sexo]]=$B32,IF(DATOS_[[AGRUP. VALOR. PTO.]:[AGRUP. VALOR. PTO.]]=$B30,IF(DATOS_[[Check Periodo Ref.]:[Check Periodo Ref.]]="Dentro",DATOS_[Conc.Sal.03]))))),
0)</f>
        <v>0</v>
      </c>
      <c r="I32" s="101">
        <f t="array" ref="I32">IFERROR(
AVERAGE((IF(DATOS_[[Sexo]:[Sexo]]=$B32,IF(DATOS_[[AGRUP. VALOR. PTO.]:[AGRUP. VALOR. PTO.]]=$B30,IF(DATOS_[[Check Periodo Ref.]:[Check Periodo Ref.]]="Dentro",DATOS_[Conc.Sal.04]))))),
0)</f>
        <v>0</v>
      </c>
      <c r="J32" s="101">
        <f t="array" ref="J32">IFERROR(
AVERAGE((IF(DATOS_[[Sexo]:[Sexo]]=$B32,IF(DATOS_[[AGRUP. VALOR. PTO.]:[AGRUP. VALOR. PTO.]]=$B30,IF(DATOS_[[Check Periodo Ref.]:[Check Periodo Ref.]]="Dentro",DATOS_[Conc.Sal.05]))))),
0)</f>
        <v>0</v>
      </c>
      <c r="K32" s="101">
        <f t="array" ref="K32">IFERROR(
AVERAGE((IF(DATOS_[[Sexo]:[Sexo]]=$B32,IF(DATOS_[[AGRUP. VALOR. PTO.]:[AGRUP. VALOR. PTO.]]=$B30,IF(DATOS_[[Check Periodo Ref.]:[Check Periodo Ref.]]="Dentro",DATOS_[Conc.Sal.06]))))),
0)</f>
        <v>0</v>
      </c>
      <c r="L32" s="101">
        <f t="array" ref="L32">IFERROR(
AVERAGE((IF(DATOS_[[Sexo]:[Sexo]]=$B32,IF(DATOS_[[AGRUP. VALOR. PTO.]:[AGRUP. VALOR. PTO.]]=$B30,IF(DATOS_[[Check Periodo Ref.]:[Check Periodo Ref.]]="Dentro",DATOS_[Conc.Sal.07]))))),
0)</f>
        <v>0</v>
      </c>
      <c r="M32" s="101">
        <f t="array" ref="M32">IFERROR(
AVERAGE((IF(DATOS_[[Sexo]:[Sexo]]=$B32,IF(DATOS_[[AGRUP. VALOR. PTO.]:[AGRUP. VALOR. PTO.]]=$B30,IF(DATOS_[[Check Periodo Ref.]:[Check Periodo Ref.]]="Dentro",DATOS_[Conc.Sal.08]))))),
0)</f>
        <v>0</v>
      </c>
      <c r="N32" s="101">
        <f t="array" ref="N32">IFERROR(
AVERAGE((IF(DATOS_[[Sexo]:[Sexo]]=$B32,IF(DATOS_[[AGRUP. VALOR. PTO.]:[AGRUP. VALOR. PTO.]]=$B30,IF(DATOS_[[Check Periodo Ref.]:[Check Periodo Ref.]]="Dentro",DATOS_[Conc.Sal.09]))))),
0)</f>
        <v>0</v>
      </c>
      <c r="O32" s="101">
        <f t="array" ref="O32">IFERROR(
AVERAGE((IF(DATOS_[[Sexo]:[Sexo]]=$B32,IF(DATOS_[[AGRUP. VALOR. PTO.]:[AGRUP. VALOR. PTO.]]=$B30,IF(DATOS_[[Check Periodo Ref.]:[Check Periodo Ref.]]="Dentro",DATOS_[Conc.Sal.10]))))),
0)</f>
        <v>0</v>
      </c>
      <c r="P32" s="101">
        <f t="array" ref="P32">IFERROR(
AVERAGE((IF(DATOS_[[Sexo]:[Sexo]]=$B32,IF(DATOS_[[AGRUP. VALOR. PTO.]:[AGRUP. VALOR. PTO.]]=$B30,IF(DATOS_[[Check Periodo Ref.]:[Check Periodo Ref.]]="Dentro",DATOS_[Conc.Sal.11]))))),
0)</f>
        <v>0</v>
      </c>
      <c r="Q32" s="101">
        <f t="array" ref="Q32">IFERROR(
AVERAGE((IF(DATOS_[[Sexo]:[Sexo]]=$B32,IF(DATOS_[[AGRUP. VALOR. PTO.]:[AGRUP. VALOR. PTO.]]=$B30,IF(DATOS_[[Check Periodo Ref.]:[Check Periodo Ref.]]="Dentro",DATOS_[Conc.Sal.12]))))),
0)</f>
        <v>0</v>
      </c>
      <c r="R32" s="101">
        <f t="array" ref="R32">IFERROR(
AVERAGE((IF(DATOS_[[Sexo]:[Sexo]]=$B32,IF(DATOS_[[AGRUP. VALOR. PTO.]:[AGRUP. VALOR. PTO.]]=$B30,IF(DATOS_[[Check Periodo Ref.]:[Check Periodo Ref.]]="Dentro",DATOS_[Conc.Sal.13]))))),
0)</f>
        <v>0</v>
      </c>
      <c r="S32" s="101">
        <f t="array" ref="S32">IFERROR(
AVERAGE((IF(DATOS_[[Sexo]:[Sexo]]=$B32,IF(DATOS_[[AGRUP. VALOR. PTO.]:[AGRUP. VALOR. PTO.]]=$B30,IF(DATOS_[[Check Periodo Ref.]:[Check Periodo Ref.]]="Dentro",DATOS_[Conc.Sal.14]))))),
0)</f>
        <v>0</v>
      </c>
      <c r="T32" s="101">
        <f t="array" ref="T32">IFERROR(
AVERAGE((IF(DATOS_[[Sexo]:[Sexo]]=$B32,IF(DATOS_[[AGRUP. VALOR. PTO.]:[AGRUP. VALOR. PTO.]]=$B30,IF(DATOS_[[Check Periodo Ref.]:[Check Periodo Ref.]]="Dentro",DATOS_[Conc.Sal.15]))))),
0)</f>
        <v>0</v>
      </c>
      <c r="U32" s="101">
        <f t="array" ref="U32">IFERROR(
AVERAGE((IF(DATOS_[[Sexo]:[Sexo]]=$B32,IF(DATOS_[[AGRUP. VALOR. PTO.]:[AGRUP. VALOR. PTO.]]=$B30,IF(DATOS_[[Check Periodo Ref.]:[Check Periodo Ref.]]="Dentro",DATOS_[Conc.Sal.16]))))),
0)</f>
        <v>0</v>
      </c>
      <c r="V32" s="101">
        <f t="array" ref="V32">IFERROR(
AVERAGE((IF(DATOS_[[Sexo]:[Sexo]]=$B32,IF(DATOS_[[AGRUP. VALOR. PTO.]:[AGRUP. VALOR. PTO.]]=$B30,IF(DATOS_[[Check Periodo Ref.]:[Check Periodo Ref.]]="Dentro",DATOS_[Conc.Sal.17]))))),
0)</f>
        <v>0</v>
      </c>
      <c r="W32" s="101">
        <f t="array" ref="W32">IFERROR(
AVERAGE((IF(DATOS_[[Sexo]:[Sexo]]=$B32,IF(DATOS_[[AGRUP. VALOR. PTO.]:[AGRUP. VALOR. PTO.]]=$B30,IF(DATOS_[[Check Periodo Ref.]:[Check Periodo Ref.]]="Dentro",DATOS_[Conc.Sal.18]))))),
0)</f>
        <v>0</v>
      </c>
      <c r="X32" s="101">
        <f t="array" ref="X32">IFERROR(
AVERAGE((IF(DATOS_[[Sexo]:[Sexo]]=$B32,IF(DATOS_[[AGRUP. VALOR. PTO.]:[AGRUP. VALOR. PTO.]]=$B30,IF(DATOS_[[Check Periodo Ref.]:[Check Periodo Ref.]]="Dentro",DATOS_[Conc.Sal.19]))))),
0)</f>
        <v>0</v>
      </c>
      <c r="Y32" s="101">
        <f t="array" ref="Y32">IFERROR(
AVERAGE((IF(DATOS_[[Sexo]:[Sexo]]=$B32,IF(DATOS_[[AGRUP. VALOR. PTO.]:[AGRUP. VALOR. PTO.]]=$B30,IF(DATOS_[[Check Periodo Ref.]:[Check Periodo Ref.]]="Dentro",DATOS_[Conc.Sal.20]))))),
0)</f>
        <v>0</v>
      </c>
      <c r="Z32" s="101">
        <f t="array" ref="Z32">IFERROR(
AVERAGE((IF(DATOS_[[Sexo]:[Sexo]]=$B32,IF(DATOS_[[AGRUP. VALOR. PTO.]:[AGRUP. VALOR. PTO.]]=$B30,IF(DATOS_[[Check Periodo Ref.]:[Check Periodo Ref.]]="Dentro",DATOS_[Conc.Sal.21]))))),
0)</f>
        <v>0</v>
      </c>
      <c r="AA32" s="101">
        <f t="array" ref="AA32">IFERROR(
AVERAGE((IF(DATOS_[[Sexo]:[Sexo]]=$B32,IF(DATOS_[[AGRUP. VALOR. PTO.]:[AGRUP. VALOR. PTO.]]=$B30,IF(DATOS_[[Check Periodo Ref.]:[Check Periodo Ref.]]="Dentro",DATOS_[Conc.Sal.22]))))),
0)</f>
        <v>0</v>
      </c>
      <c r="AB32" s="101">
        <f t="array" ref="AB32">IFERROR(
AVERAGE((IF(DATOS_[[Sexo]:[Sexo]]=$B32,IF(DATOS_[[AGRUP. VALOR. PTO.]:[AGRUP. VALOR. PTO.]]=$B30,IF(DATOS_[[Check Periodo Ref.]:[Check Periodo Ref.]]="Dentro",DATOS_[Conc.Sal.23]))))),
0)</f>
        <v>0</v>
      </c>
      <c r="AC32" s="101">
        <f t="array" ref="AC32">IFERROR(
AVERAGE((IF(DATOS_[[Sexo]:[Sexo]]=$B32,IF(DATOS_[[AGRUP. VALOR. PTO.]:[AGRUP. VALOR. PTO.]]=$B30,IF(DATOS_[[Check Periodo Ref.]:[Check Periodo Ref.]]="Dentro",DATOS_[Conc.Sal.24]))))),
0)</f>
        <v>0</v>
      </c>
      <c r="AD32" s="101">
        <f t="array" ref="AD32">IFERROR(
AVERAGE((IF(DATOS_[[Sexo]:[Sexo]]=$B32,IF(DATOS_[[AGRUP. VALOR. PTO.]:[AGRUP. VALOR. PTO.]]=$B30,IF(DATOS_[[Check Periodo Ref.]:[Check Periodo Ref.]]="Dentro",DATOS_[Conc.Sal.25]))))),
0)</f>
        <v>0</v>
      </c>
      <c r="AE32" s="101">
        <f t="array" ref="AE32">IFERROR(
AVERAGE((IF(DATOS_[[Sexo]:[Sexo]]=$B32,IF(DATOS_[[AGRUP. VALOR. PTO.]:[AGRUP. VALOR. PTO.]]=$B30,IF(DATOS_[[Check Periodo Ref.]:[Check Periodo Ref.]]="Dentro",DATOS_[Conc.Sal.26]))))),
0)</f>
        <v>0</v>
      </c>
      <c r="AF32" s="101">
        <f t="array" ref="AF32">IFERROR(
AVERAGE((IF(DATOS_[[Sexo]:[Sexo]]=$B32,IF(DATOS_[[AGRUP. VALOR. PTO.]:[AGRUP. VALOR. PTO.]]=$B30,IF(DATOS_[[Check Periodo Ref.]:[Check Periodo Ref.]]="Dentro",DATOS_[Conc.Sal.27]))))),
0)</f>
        <v>0</v>
      </c>
      <c r="AG32" s="101">
        <f t="array" ref="AG32">IFERROR(
AVERAGE((IF(DATOS_[[Sexo]:[Sexo]]=$B32,IF(DATOS_[[AGRUP. VALOR. PTO.]:[AGRUP. VALOR. PTO.]]=$B30,IF(DATOS_[[Check Periodo Ref.]:[Check Periodo Ref.]]="Dentro",DATOS_[Conc.Sal.28]))))),
0)</f>
        <v>0</v>
      </c>
      <c r="AH32" s="101">
        <f t="array" ref="AH32">IFERROR(
AVERAGE((IF(DATOS_[[Sexo]:[Sexo]]=$B32,IF(DATOS_[[AGRUP. VALOR. PTO.]:[AGRUP. VALOR. PTO.]]=$B30,IF(DATOS_[[Check Periodo Ref.]:[Check Periodo Ref.]]="Dentro",DATOS_[Conc.Sal.29]))))),
0)</f>
        <v>0</v>
      </c>
      <c r="AI32" s="101">
        <f t="array" ref="AI32">IFERROR(
AVERAGE((IF(DATOS_[[Sexo]:[Sexo]]=$B32,IF(DATOS_[[AGRUP. VALOR. PTO.]:[AGRUP. VALOR. PTO.]]=$B30,IF(DATOS_[[Check Periodo Ref.]:[Check Periodo Ref.]]="Dentro",DATOS_[Conc.Sal.30]))))),
0)</f>
        <v>0</v>
      </c>
      <c r="AJ32" s="102">
        <f t="array" ref="AJ32">IFERROR(
AVERAGE(IF(DATOS_[Sexo]=$B32,IF(DATOS_[AGRUP. VALOR. PTO.]=$B30,IF(DATOS_[Check Periodo Ref.]="Dentro",DATOS_[Tot COMPL.SAL Ef],FALSE)))),
0)</f>
        <v>0</v>
      </c>
      <c r="AK32" s="104">
        <f t="array" ref="AK32">IFERROR(
AVERAGE(IF(DATOS_[Sexo]=$B32,IF(DATOS_[AGRUP. VALOR. PTO.]=$B30,IF(DATOS_[Check Periodo Ref.]="Dentro",DATOS_[TOTAL SALARIO Ef],FALSE)))),
0)</f>
        <v>0</v>
      </c>
      <c r="AL32" s="103">
        <f t="array" ref="AL32">IFERROR(
AVERAGE((IF(DATOS_[[Sexo]:[Sexo]]=$B32,IF(DATOS_[[AGRUP. VALOR. PTO.]:[AGRUP. VALOR. PTO.]]=$B30,IF(DATOS_[[Check Periodo Ref.]:[Check Periodo Ref.]]="Dentro",DATOS_[C.Extra.01]))))),
0)</f>
        <v>0</v>
      </c>
      <c r="AM32" s="103">
        <f t="array" ref="AM32">IFERROR(
AVERAGE((IF(DATOS_[[Sexo]:[Sexo]]=$B32,IF(DATOS_[[AGRUP. VALOR. PTO.]:[AGRUP. VALOR. PTO.]]=$B30,IF(DATOS_[[Check Periodo Ref.]:[Check Periodo Ref.]]="Dentro",DATOS_[C.Extra.02]))))),
0)</f>
        <v>0</v>
      </c>
      <c r="AN32" s="103">
        <f t="array" ref="AN32">IFERROR(
AVERAGE((IF(DATOS_[[Sexo]:[Sexo]]=$B32,IF(DATOS_[[AGRUP. VALOR. PTO.]:[AGRUP. VALOR. PTO.]]=$B30,IF(DATOS_[[Check Periodo Ref.]:[Check Periodo Ref.]]="Dentro",DATOS_[C.Extra.03]))))),
0)</f>
        <v>0</v>
      </c>
      <c r="AO32" s="103">
        <f t="array" ref="AO32">IFERROR(
AVERAGE((IF(DATOS_[[Sexo]:[Sexo]]=$B32,IF(DATOS_[[AGRUP. VALOR. PTO.]:[AGRUP. VALOR. PTO.]]=$B30,IF(DATOS_[[Check Periodo Ref.]:[Check Periodo Ref.]]="Dentro",DATOS_[C.Extra.04]))))),
0)</f>
        <v>0</v>
      </c>
      <c r="AP32" s="103">
        <f t="array" ref="AP32">IFERROR(
AVERAGE((IF(DATOS_[[Sexo]:[Sexo]]=$B32,IF(DATOS_[[AGRUP. VALOR. PTO.]:[AGRUP. VALOR. PTO.]]=$B30,IF(DATOS_[[Check Periodo Ref.]:[Check Periodo Ref.]]="Dentro",DATOS_[C.Extra.05]))))),
0)</f>
        <v>0</v>
      </c>
      <c r="AQ32" s="105">
        <f t="array" ref="AQ32">IFERROR(
AVERAGE(IF(DATOS_[Sexo]=$B32,IF(DATOS_[AGRUP. VALOR. PTO.]=$B30,IF(DATOS_[Check Periodo Ref.]="Dentro",DATOS_[Tot Extrasalarial Ef],FALSE)))),
0)</f>
        <v>0</v>
      </c>
      <c r="AR32" s="106">
        <f t="array" ref="AR32">IFERROR(
AVERAGE(IF(DATOS_[Sexo]=$B32,IF(DATOS_[AGRUP. VALOR. PTO.]=$B30,IF(DATOS_[Check Periodo Ref.]="Dentro",DATOS_[TOTAL Retrib Ef],FALSE)))),
0)</f>
        <v>0</v>
      </c>
    </row>
    <row r="33" spans="1:44" ht="17.25" thickBot="1" x14ac:dyDescent="0.35">
      <c r="A33" s="55" t="str">
        <f t="shared" ref="A33" si="27">+A34</f>
        <v>[ocultar]</v>
      </c>
      <c r="B33" s="58" t="s">
        <v>305</v>
      </c>
      <c r="C33" s="99"/>
      <c r="D33" s="59"/>
      <c r="E33" s="147" t="str">
        <f t="shared" ref="E33:AR33" si="28">IFERROR((E34-E35)/E34,"")</f>
        <v/>
      </c>
      <c r="F33" s="199" t="str">
        <f t="shared" si="28"/>
        <v/>
      </c>
      <c r="G33" s="200" t="str">
        <f t="shared" si="28"/>
        <v/>
      </c>
      <c r="H33" s="200" t="str">
        <f t="shared" si="28"/>
        <v/>
      </c>
      <c r="I33" s="200" t="str">
        <f t="shared" si="28"/>
        <v/>
      </c>
      <c r="J33" s="201" t="str">
        <f t="shared" si="28"/>
        <v/>
      </c>
      <c r="K33" s="202" t="str">
        <f t="shared" si="28"/>
        <v/>
      </c>
      <c r="L33" s="202" t="str">
        <f t="shared" si="28"/>
        <v/>
      </c>
      <c r="M33" s="202" t="str">
        <f t="shared" si="28"/>
        <v/>
      </c>
      <c r="N33" s="202" t="str">
        <f t="shared" si="28"/>
        <v/>
      </c>
      <c r="O33" s="202" t="str">
        <f t="shared" si="28"/>
        <v/>
      </c>
      <c r="P33" s="202" t="str">
        <f t="shared" si="28"/>
        <v/>
      </c>
      <c r="Q33" s="202" t="str">
        <f t="shared" si="28"/>
        <v/>
      </c>
      <c r="R33" s="202" t="str">
        <f t="shared" si="28"/>
        <v/>
      </c>
      <c r="S33" s="202" t="str">
        <f t="shared" si="28"/>
        <v/>
      </c>
      <c r="T33" s="202" t="str">
        <f t="shared" si="28"/>
        <v/>
      </c>
      <c r="U33" s="202" t="str">
        <f t="shared" si="28"/>
        <v/>
      </c>
      <c r="V33" s="201" t="str">
        <f t="shared" si="28"/>
        <v/>
      </c>
      <c r="W33" s="201" t="str">
        <f t="shared" si="28"/>
        <v/>
      </c>
      <c r="X33" s="201" t="str">
        <f t="shared" si="28"/>
        <v/>
      </c>
      <c r="Y33" s="201" t="str">
        <f t="shared" si="28"/>
        <v/>
      </c>
      <c r="Z33" s="201" t="str">
        <f t="shared" si="28"/>
        <v/>
      </c>
      <c r="AA33" s="201" t="str">
        <f t="shared" si="28"/>
        <v/>
      </c>
      <c r="AB33" s="201" t="str">
        <f t="shared" si="28"/>
        <v/>
      </c>
      <c r="AC33" s="201" t="str">
        <f t="shared" si="28"/>
        <v/>
      </c>
      <c r="AD33" s="201" t="str">
        <f t="shared" si="28"/>
        <v/>
      </c>
      <c r="AE33" s="201" t="str">
        <f t="shared" si="28"/>
        <v/>
      </c>
      <c r="AF33" s="201" t="str">
        <f t="shared" si="28"/>
        <v/>
      </c>
      <c r="AG33" s="201" t="str">
        <f t="shared" si="28"/>
        <v/>
      </c>
      <c r="AH33" s="201" t="str">
        <f t="shared" si="28"/>
        <v/>
      </c>
      <c r="AI33" s="201" t="str">
        <f t="shared" si="28"/>
        <v/>
      </c>
      <c r="AJ33" s="148" t="str">
        <f t="shared" si="28"/>
        <v/>
      </c>
      <c r="AK33" s="151" t="str">
        <f t="shared" si="28"/>
        <v/>
      </c>
      <c r="AL33" s="204" t="str">
        <f t="shared" si="28"/>
        <v/>
      </c>
      <c r="AM33" s="204" t="str">
        <f t="shared" si="28"/>
        <v/>
      </c>
      <c r="AN33" s="204" t="str">
        <f t="shared" si="28"/>
        <v/>
      </c>
      <c r="AO33" s="204" t="str">
        <f t="shared" si="28"/>
        <v/>
      </c>
      <c r="AP33" s="204" t="str">
        <f t="shared" si="28"/>
        <v/>
      </c>
      <c r="AQ33" s="149" t="str">
        <f t="shared" si="28"/>
        <v/>
      </c>
      <c r="AR33" s="150" t="str">
        <f t="shared" si="28"/>
        <v/>
      </c>
    </row>
    <row r="34" spans="1:44" x14ac:dyDescent="0.3">
      <c r="A34" s="55" t="str">
        <f t="shared" ref="A34" si="29">+IF(C34+C35=0,"[ocultar]","")</f>
        <v>[ocultar]</v>
      </c>
      <c r="B34" s="52" t="s">
        <v>162</v>
      </c>
      <c r="C34" s="53">
        <f t="array" ref="C34">SUM(IF($B34=DATOS_[Sexo],
IF($B33=DATOS_[AGRUP. VALOR. PTO.],
IF("Dentro"=DATOS_[Check Periodo Ref.],
1/(COUNTIFS(DATOS_[Sexo],$B34,DATOS_[AGRUP. VALOR. PTO.],$B33,DATOS_[Check Periodo Ref.],"Dentro",DATOS_[id],DATOS_[id]))))))</f>
        <v>0</v>
      </c>
      <c r="D34" s="54">
        <f>COUNTIFS(DATOS_[AGRUP. VALOR. PTO.],$B33,DATOS_[Sexo],$B34,DATOS_[Check Periodo Ref.],"Dentro")</f>
        <v>0</v>
      </c>
      <c r="E34" s="100">
        <f t="array" ref="E34">IFERROR(
AVERAGE(IF(DATOS_[Sexo]=$B34,IF(DATOS_[AGRUP. VALOR. PTO.]=$B33,IF(DATOS_[Check Periodo Ref.]="Dentro",DATOS_[SALARIO BASE Ef],FALSE)))),
0)</f>
        <v>0</v>
      </c>
      <c r="F34" s="101">
        <f t="array" ref="F34">IFERROR(
AVERAGE((IF(DATOS_[[Sexo]:[Sexo]]=$B34,IF(DATOS_[[AGRUP. VALOR. PTO.]:[AGRUP. VALOR. PTO.]]=$B33,IF(DATOS_[[Check Periodo Ref.]:[Check Periodo Ref.]]="Dentro",DATOS_[Conc.Sal.01]))))),
0)</f>
        <v>0</v>
      </c>
      <c r="G34" s="101">
        <f t="array" ref="G34">IFERROR(
AVERAGE((IF(DATOS_[[Sexo]:[Sexo]]=$B34,IF(DATOS_[[AGRUP. VALOR. PTO.]:[AGRUP. VALOR. PTO.]]=$B33,IF(DATOS_[[Check Periodo Ref.]:[Check Periodo Ref.]]="Dentro",DATOS_[Conc.Sal.02]))))),
0)</f>
        <v>0</v>
      </c>
      <c r="H34" s="101">
        <f t="array" ref="H34">IFERROR(
AVERAGE((IF(DATOS_[[Sexo]:[Sexo]]=$B34,IF(DATOS_[[AGRUP. VALOR. PTO.]:[AGRUP. VALOR. PTO.]]=$B33,IF(DATOS_[[Check Periodo Ref.]:[Check Periodo Ref.]]="Dentro",DATOS_[Conc.Sal.03]))))),
0)</f>
        <v>0</v>
      </c>
      <c r="I34" s="101">
        <f t="array" ref="I34">IFERROR(
AVERAGE((IF(DATOS_[[Sexo]:[Sexo]]=$B34,IF(DATOS_[[AGRUP. VALOR. PTO.]:[AGRUP. VALOR. PTO.]]=$B33,IF(DATOS_[[Check Periodo Ref.]:[Check Periodo Ref.]]="Dentro",DATOS_[Conc.Sal.04]))))),
0)</f>
        <v>0</v>
      </c>
      <c r="J34" s="101">
        <f t="array" ref="J34">IFERROR(
AVERAGE((IF(DATOS_[[Sexo]:[Sexo]]=$B34,IF(DATOS_[[AGRUP. VALOR. PTO.]:[AGRUP. VALOR. PTO.]]=$B33,IF(DATOS_[[Check Periodo Ref.]:[Check Periodo Ref.]]="Dentro",DATOS_[Conc.Sal.05]))))),
0)</f>
        <v>0</v>
      </c>
      <c r="K34" s="101">
        <f t="array" ref="K34">IFERROR(
AVERAGE((IF(DATOS_[[Sexo]:[Sexo]]=$B34,IF(DATOS_[[AGRUP. VALOR. PTO.]:[AGRUP. VALOR. PTO.]]=$B33,IF(DATOS_[[Check Periodo Ref.]:[Check Periodo Ref.]]="Dentro",DATOS_[Conc.Sal.06]))))),
0)</f>
        <v>0</v>
      </c>
      <c r="L34" s="101">
        <f t="array" ref="L34">IFERROR(
AVERAGE((IF(DATOS_[[Sexo]:[Sexo]]=$B34,IF(DATOS_[[AGRUP. VALOR. PTO.]:[AGRUP. VALOR. PTO.]]=$B33,IF(DATOS_[[Check Periodo Ref.]:[Check Periodo Ref.]]="Dentro",DATOS_[Conc.Sal.07]))))),
0)</f>
        <v>0</v>
      </c>
      <c r="M34" s="101">
        <f t="array" ref="M34">IFERROR(
AVERAGE((IF(DATOS_[[Sexo]:[Sexo]]=$B34,IF(DATOS_[[AGRUP. VALOR. PTO.]:[AGRUP. VALOR. PTO.]]=$B33,IF(DATOS_[[Check Periodo Ref.]:[Check Periodo Ref.]]="Dentro",DATOS_[Conc.Sal.08]))))),
0)</f>
        <v>0</v>
      </c>
      <c r="N34" s="101">
        <f t="array" ref="N34">IFERROR(
AVERAGE((IF(DATOS_[[Sexo]:[Sexo]]=$B34,IF(DATOS_[[AGRUP. VALOR. PTO.]:[AGRUP. VALOR. PTO.]]=$B33,IF(DATOS_[[Check Periodo Ref.]:[Check Periodo Ref.]]="Dentro",DATOS_[Conc.Sal.09]))))),
0)</f>
        <v>0</v>
      </c>
      <c r="O34" s="101">
        <f t="array" ref="O34">IFERROR(
AVERAGE((IF(DATOS_[[Sexo]:[Sexo]]=$B34,IF(DATOS_[[AGRUP. VALOR. PTO.]:[AGRUP. VALOR. PTO.]]=$B33,IF(DATOS_[[Check Periodo Ref.]:[Check Periodo Ref.]]="Dentro",DATOS_[Conc.Sal.10]))))),
0)</f>
        <v>0</v>
      </c>
      <c r="P34" s="101">
        <f t="array" ref="P34">IFERROR(
AVERAGE((IF(DATOS_[[Sexo]:[Sexo]]=$B34,IF(DATOS_[[AGRUP. VALOR. PTO.]:[AGRUP. VALOR. PTO.]]=$B33,IF(DATOS_[[Check Periodo Ref.]:[Check Periodo Ref.]]="Dentro",DATOS_[Conc.Sal.11]))))),
0)</f>
        <v>0</v>
      </c>
      <c r="Q34" s="101">
        <f t="array" ref="Q34">IFERROR(
AVERAGE((IF(DATOS_[[Sexo]:[Sexo]]=$B34,IF(DATOS_[[AGRUP. VALOR. PTO.]:[AGRUP. VALOR. PTO.]]=$B33,IF(DATOS_[[Check Periodo Ref.]:[Check Periodo Ref.]]="Dentro",DATOS_[Conc.Sal.12]))))),
0)</f>
        <v>0</v>
      </c>
      <c r="R34" s="101">
        <f t="array" ref="R34">IFERROR(
AVERAGE((IF(DATOS_[[Sexo]:[Sexo]]=$B34,IF(DATOS_[[AGRUP. VALOR. PTO.]:[AGRUP. VALOR. PTO.]]=$B33,IF(DATOS_[[Check Periodo Ref.]:[Check Periodo Ref.]]="Dentro",DATOS_[Conc.Sal.13]))))),
0)</f>
        <v>0</v>
      </c>
      <c r="S34" s="101">
        <f t="array" ref="S34">IFERROR(
AVERAGE((IF(DATOS_[[Sexo]:[Sexo]]=$B34,IF(DATOS_[[AGRUP. VALOR. PTO.]:[AGRUP. VALOR. PTO.]]=$B33,IF(DATOS_[[Check Periodo Ref.]:[Check Periodo Ref.]]="Dentro",DATOS_[Conc.Sal.14]))))),
0)</f>
        <v>0</v>
      </c>
      <c r="T34" s="101">
        <f t="array" ref="T34">IFERROR(
AVERAGE((IF(DATOS_[[Sexo]:[Sexo]]=$B34,IF(DATOS_[[AGRUP. VALOR. PTO.]:[AGRUP. VALOR. PTO.]]=$B33,IF(DATOS_[[Check Periodo Ref.]:[Check Periodo Ref.]]="Dentro",DATOS_[Conc.Sal.15]))))),
0)</f>
        <v>0</v>
      </c>
      <c r="U34" s="101">
        <f t="array" ref="U34">IFERROR(
AVERAGE((IF(DATOS_[[Sexo]:[Sexo]]=$B34,IF(DATOS_[[AGRUP. VALOR. PTO.]:[AGRUP. VALOR. PTO.]]=$B33,IF(DATOS_[[Check Periodo Ref.]:[Check Periodo Ref.]]="Dentro",DATOS_[Conc.Sal.16]))))),
0)</f>
        <v>0</v>
      </c>
      <c r="V34" s="101">
        <f t="array" ref="V34">IFERROR(
AVERAGE((IF(DATOS_[[Sexo]:[Sexo]]=$B34,IF(DATOS_[[AGRUP. VALOR. PTO.]:[AGRUP. VALOR. PTO.]]=$B33,IF(DATOS_[[Check Periodo Ref.]:[Check Periodo Ref.]]="Dentro",DATOS_[Conc.Sal.17]))))),
0)</f>
        <v>0</v>
      </c>
      <c r="W34" s="101">
        <f t="array" ref="W34">IFERROR(
AVERAGE((IF(DATOS_[[Sexo]:[Sexo]]=$B34,IF(DATOS_[[AGRUP. VALOR. PTO.]:[AGRUP. VALOR. PTO.]]=$B33,IF(DATOS_[[Check Periodo Ref.]:[Check Periodo Ref.]]="Dentro",DATOS_[Conc.Sal.18]))))),
0)</f>
        <v>0</v>
      </c>
      <c r="X34" s="101">
        <f t="array" ref="X34">IFERROR(
AVERAGE((IF(DATOS_[[Sexo]:[Sexo]]=$B34,IF(DATOS_[[AGRUP. VALOR. PTO.]:[AGRUP. VALOR. PTO.]]=$B33,IF(DATOS_[[Check Periodo Ref.]:[Check Periodo Ref.]]="Dentro",DATOS_[Conc.Sal.19]))))),
0)</f>
        <v>0</v>
      </c>
      <c r="Y34" s="101">
        <f t="array" ref="Y34">IFERROR(
AVERAGE((IF(DATOS_[[Sexo]:[Sexo]]=$B34,IF(DATOS_[[AGRUP. VALOR. PTO.]:[AGRUP. VALOR. PTO.]]=$B33,IF(DATOS_[[Check Periodo Ref.]:[Check Periodo Ref.]]="Dentro",DATOS_[Conc.Sal.20]))))),
0)</f>
        <v>0</v>
      </c>
      <c r="Z34" s="101">
        <f t="array" ref="Z34">IFERROR(
AVERAGE((IF(DATOS_[[Sexo]:[Sexo]]=$B34,IF(DATOS_[[AGRUP. VALOR. PTO.]:[AGRUP. VALOR. PTO.]]=$B33,IF(DATOS_[[Check Periodo Ref.]:[Check Periodo Ref.]]="Dentro",DATOS_[Conc.Sal.21]))))),
0)</f>
        <v>0</v>
      </c>
      <c r="AA34" s="101">
        <f t="array" ref="AA34">IFERROR(
AVERAGE((IF(DATOS_[[Sexo]:[Sexo]]=$B34,IF(DATOS_[[AGRUP. VALOR. PTO.]:[AGRUP. VALOR. PTO.]]=$B33,IF(DATOS_[[Check Periodo Ref.]:[Check Periodo Ref.]]="Dentro",DATOS_[Conc.Sal.22]))))),
0)</f>
        <v>0</v>
      </c>
      <c r="AB34" s="101">
        <f t="array" ref="AB34">IFERROR(
AVERAGE((IF(DATOS_[[Sexo]:[Sexo]]=$B34,IF(DATOS_[[AGRUP. VALOR. PTO.]:[AGRUP. VALOR. PTO.]]=$B33,IF(DATOS_[[Check Periodo Ref.]:[Check Periodo Ref.]]="Dentro",DATOS_[Conc.Sal.23]))))),
0)</f>
        <v>0</v>
      </c>
      <c r="AC34" s="101">
        <f t="array" ref="AC34">IFERROR(
AVERAGE((IF(DATOS_[[Sexo]:[Sexo]]=$B34,IF(DATOS_[[AGRUP. VALOR. PTO.]:[AGRUP. VALOR. PTO.]]=$B33,IF(DATOS_[[Check Periodo Ref.]:[Check Periodo Ref.]]="Dentro",DATOS_[Conc.Sal.24]))))),
0)</f>
        <v>0</v>
      </c>
      <c r="AD34" s="101">
        <f t="array" ref="AD34">IFERROR(
AVERAGE((IF(DATOS_[[Sexo]:[Sexo]]=$B34,IF(DATOS_[[AGRUP. VALOR. PTO.]:[AGRUP. VALOR. PTO.]]=$B33,IF(DATOS_[[Check Periodo Ref.]:[Check Periodo Ref.]]="Dentro",DATOS_[Conc.Sal.25]))))),
0)</f>
        <v>0</v>
      </c>
      <c r="AE34" s="101">
        <f t="array" ref="AE34">IFERROR(
AVERAGE((IF(DATOS_[[Sexo]:[Sexo]]=$B34,IF(DATOS_[[AGRUP. VALOR. PTO.]:[AGRUP. VALOR. PTO.]]=$B33,IF(DATOS_[[Check Periodo Ref.]:[Check Periodo Ref.]]="Dentro",DATOS_[Conc.Sal.26]))))),
0)</f>
        <v>0</v>
      </c>
      <c r="AF34" s="101">
        <f t="array" ref="AF34">IFERROR(
AVERAGE((IF(DATOS_[[Sexo]:[Sexo]]=$B34,IF(DATOS_[[AGRUP. VALOR. PTO.]:[AGRUP. VALOR. PTO.]]=$B33,IF(DATOS_[[Check Periodo Ref.]:[Check Periodo Ref.]]="Dentro",DATOS_[Conc.Sal.27]))))),
0)</f>
        <v>0</v>
      </c>
      <c r="AG34" s="101">
        <f t="array" ref="AG34">IFERROR(
AVERAGE((IF(DATOS_[[Sexo]:[Sexo]]=$B34,IF(DATOS_[[AGRUP. VALOR. PTO.]:[AGRUP. VALOR. PTO.]]=$B33,IF(DATOS_[[Check Periodo Ref.]:[Check Periodo Ref.]]="Dentro",DATOS_[Conc.Sal.28]))))),
0)</f>
        <v>0</v>
      </c>
      <c r="AH34" s="101">
        <f t="array" ref="AH34">IFERROR(
AVERAGE((IF(DATOS_[[Sexo]:[Sexo]]=$B34,IF(DATOS_[[AGRUP. VALOR. PTO.]:[AGRUP. VALOR. PTO.]]=$B33,IF(DATOS_[[Check Periodo Ref.]:[Check Periodo Ref.]]="Dentro",DATOS_[Conc.Sal.29]))))),
0)</f>
        <v>0</v>
      </c>
      <c r="AI34" s="101">
        <f t="array" ref="AI34">IFERROR(
AVERAGE((IF(DATOS_[[Sexo]:[Sexo]]=$B34,IF(DATOS_[[AGRUP. VALOR. PTO.]:[AGRUP. VALOR. PTO.]]=$B33,IF(DATOS_[[Check Periodo Ref.]:[Check Periodo Ref.]]="Dentro",DATOS_[Conc.Sal.30]))))),
0)</f>
        <v>0</v>
      </c>
      <c r="AJ34" s="102">
        <f t="array" ref="AJ34">IFERROR(
AVERAGE(IF(DATOS_[Sexo]=$B34,IF(DATOS_[AGRUP. VALOR. PTO.]=$B33,IF(DATOS_[Check Periodo Ref.]="Dentro",DATOS_[Tot COMPL.SAL Ef],FALSE)))),
0)</f>
        <v>0</v>
      </c>
      <c r="AK34" s="104">
        <f t="array" ref="AK34">IFERROR(
AVERAGE(IF(DATOS_[Sexo]=$B34,IF(DATOS_[AGRUP. VALOR. PTO.]=$B33,IF(DATOS_[Check Periodo Ref.]="Dentro",DATOS_[TOTAL SALARIO Ef],FALSE)))),
0)</f>
        <v>0</v>
      </c>
      <c r="AL34" s="103">
        <f t="array" ref="AL34">IFERROR(
AVERAGE((IF(DATOS_[[Sexo]:[Sexo]]=$B34,IF(DATOS_[[AGRUP. VALOR. PTO.]:[AGRUP. VALOR. PTO.]]=$B33,IF(DATOS_[[Check Periodo Ref.]:[Check Periodo Ref.]]="Dentro",DATOS_[C.Extra.01]))))),
0)</f>
        <v>0</v>
      </c>
      <c r="AM34" s="103">
        <f t="array" ref="AM34">IFERROR(
AVERAGE((IF(DATOS_[[Sexo]:[Sexo]]=$B34,IF(DATOS_[[AGRUP. VALOR. PTO.]:[AGRUP. VALOR. PTO.]]=$B33,IF(DATOS_[[Check Periodo Ref.]:[Check Periodo Ref.]]="Dentro",DATOS_[C.Extra.02]))))),
0)</f>
        <v>0</v>
      </c>
      <c r="AN34" s="103">
        <f t="array" ref="AN34">IFERROR(
AVERAGE((IF(DATOS_[[Sexo]:[Sexo]]=$B34,IF(DATOS_[[AGRUP. VALOR. PTO.]:[AGRUP. VALOR. PTO.]]=$B33,IF(DATOS_[[Check Periodo Ref.]:[Check Periodo Ref.]]="Dentro",DATOS_[C.Extra.03]))))),
0)</f>
        <v>0</v>
      </c>
      <c r="AO34" s="103">
        <f t="array" ref="AO34">IFERROR(
AVERAGE((IF(DATOS_[[Sexo]:[Sexo]]=$B34,IF(DATOS_[[AGRUP. VALOR. PTO.]:[AGRUP. VALOR. PTO.]]=$B33,IF(DATOS_[[Check Periodo Ref.]:[Check Periodo Ref.]]="Dentro",DATOS_[C.Extra.04]))))),
0)</f>
        <v>0</v>
      </c>
      <c r="AP34" s="103">
        <f t="array" ref="AP34">IFERROR(
AVERAGE((IF(DATOS_[[Sexo]:[Sexo]]=$B34,IF(DATOS_[[AGRUP. VALOR. PTO.]:[AGRUP. VALOR. PTO.]]=$B33,IF(DATOS_[[Check Periodo Ref.]:[Check Periodo Ref.]]="Dentro",DATOS_[C.Extra.05]))))),
0)</f>
        <v>0</v>
      </c>
      <c r="AQ34" s="105">
        <f t="array" ref="AQ34">IFERROR(
AVERAGE(IF(DATOS_[Sexo]=$B34,IF(DATOS_[AGRUP. VALOR. PTO.]=$B33,IF(DATOS_[Check Periodo Ref.]="Dentro",DATOS_[Tot Extrasalarial Ef],FALSE)))),
0)</f>
        <v>0</v>
      </c>
      <c r="AR34" s="106">
        <f t="array" ref="AR34">IFERROR(
AVERAGE(IF(DATOS_[Sexo]=$B34,IF(DATOS_[AGRUP. VALOR. PTO.]=$B33,IF(DATOS_[Check Periodo Ref.]="Dentro",DATOS_[TOTAL Retrib Ef],FALSE)))),
0)</f>
        <v>0</v>
      </c>
    </row>
    <row r="35" spans="1:44" x14ac:dyDescent="0.3">
      <c r="A35" s="55" t="str">
        <f t="shared" ref="A35" si="30">+A34</f>
        <v>[ocultar]</v>
      </c>
      <c r="B35" s="52" t="s">
        <v>163</v>
      </c>
      <c r="C35" s="53">
        <f t="array" ref="C35">SUM(IF($B35=DATOS_[Sexo],
IF($B33=DATOS_[AGRUP. VALOR. PTO.],
IF("Dentro"=DATOS_[Check Periodo Ref.],
1/(COUNTIFS(DATOS_[Sexo],$B35,DATOS_[AGRUP. VALOR. PTO.],$B33,DATOS_[Check Periodo Ref.],"Dentro",DATOS_[id],DATOS_[id]))))))</f>
        <v>0</v>
      </c>
      <c r="D35" s="54">
        <f>COUNTIFS(DATOS_[AGRUP. VALOR. PTO.],$B33,DATOS_[Sexo],$B35,DATOS_[Check Periodo Ref.],"Dentro")</f>
        <v>0</v>
      </c>
      <c r="E35" s="100">
        <f t="array" ref="E35">IFERROR(
AVERAGE(IF(DATOS_[Sexo]=$B35,IF(DATOS_[AGRUP. VALOR. PTO.]=$B33,IF(DATOS_[Check Periodo Ref.]="Dentro",DATOS_[SALARIO BASE Ef],FALSE)))),
0)</f>
        <v>0</v>
      </c>
      <c r="F35" s="101">
        <f t="array" ref="F35">IFERROR(
AVERAGE((IF(DATOS_[[Sexo]:[Sexo]]=$B35,IF(DATOS_[[AGRUP. VALOR. PTO.]:[AGRUP. VALOR. PTO.]]=$B33,IF(DATOS_[[Check Periodo Ref.]:[Check Periodo Ref.]]="Dentro",DATOS_[Conc.Sal.01]))))),
0)</f>
        <v>0</v>
      </c>
      <c r="G35" s="101">
        <f t="array" ref="G35">IFERROR(
AVERAGE((IF(DATOS_[[Sexo]:[Sexo]]=$B35,IF(DATOS_[[AGRUP. VALOR. PTO.]:[AGRUP. VALOR. PTO.]]=$B33,IF(DATOS_[[Check Periodo Ref.]:[Check Periodo Ref.]]="Dentro",DATOS_[Conc.Sal.02]))))),
0)</f>
        <v>0</v>
      </c>
      <c r="H35" s="101">
        <f t="array" ref="H35">IFERROR(
AVERAGE((IF(DATOS_[[Sexo]:[Sexo]]=$B35,IF(DATOS_[[AGRUP. VALOR. PTO.]:[AGRUP. VALOR. PTO.]]=$B33,IF(DATOS_[[Check Periodo Ref.]:[Check Periodo Ref.]]="Dentro",DATOS_[Conc.Sal.03]))))),
0)</f>
        <v>0</v>
      </c>
      <c r="I35" s="101">
        <f t="array" ref="I35">IFERROR(
AVERAGE((IF(DATOS_[[Sexo]:[Sexo]]=$B35,IF(DATOS_[[AGRUP. VALOR. PTO.]:[AGRUP. VALOR. PTO.]]=$B33,IF(DATOS_[[Check Periodo Ref.]:[Check Periodo Ref.]]="Dentro",DATOS_[Conc.Sal.04]))))),
0)</f>
        <v>0</v>
      </c>
      <c r="J35" s="101">
        <f t="array" ref="J35">IFERROR(
AVERAGE((IF(DATOS_[[Sexo]:[Sexo]]=$B35,IF(DATOS_[[AGRUP. VALOR. PTO.]:[AGRUP. VALOR. PTO.]]=$B33,IF(DATOS_[[Check Periodo Ref.]:[Check Periodo Ref.]]="Dentro",DATOS_[Conc.Sal.05]))))),
0)</f>
        <v>0</v>
      </c>
      <c r="K35" s="101">
        <f t="array" ref="K35">IFERROR(
AVERAGE((IF(DATOS_[[Sexo]:[Sexo]]=$B35,IF(DATOS_[[AGRUP. VALOR. PTO.]:[AGRUP. VALOR. PTO.]]=$B33,IF(DATOS_[[Check Periodo Ref.]:[Check Periodo Ref.]]="Dentro",DATOS_[Conc.Sal.06]))))),
0)</f>
        <v>0</v>
      </c>
      <c r="L35" s="101">
        <f t="array" ref="L35">IFERROR(
AVERAGE((IF(DATOS_[[Sexo]:[Sexo]]=$B35,IF(DATOS_[[AGRUP. VALOR. PTO.]:[AGRUP. VALOR. PTO.]]=$B33,IF(DATOS_[[Check Periodo Ref.]:[Check Periodo Ref.]]="Dentro",DATOS_[Conc.Sal.07]))))),
0)</f>
        <v>0</v>
      </c>
      <c r="M35" s="101">
        <f t="array" ref="M35">IFERROR(
AVERAGE((IF(DATOS_[[Sexo]:[Sexo]]=$B35,IF(DATOS_[[AGRUP. VALOR. PTO.]:[AGRUP. VALOR. PTO.]]=$B33,IF(DATOS_[[Check Periodo Ref.]:[Check Periodo Ref.]]="Dentro",DATOS_[Conc.Sal.08]))))),
0)</f>
        <v>0</v>
      </c>
      <c r="N35" s="101">
        <f t="array" ref="N35">IFERROR(
AVERAGE((IF(DATOS_[[Sexo]:[Sexo]]=$B35,IF(DATOS_[[AGRUP. VALOR. PTO.]:[AGRUP. VALOR. PTO.]]=$B33,IF(DATOS_[[Check Periodo Ref.]:[Check Periodo Ref.]]="Dentro",DATOS_[Conc.Sal.09]))))),
0)</f>
        <v>0</v>
      </c>
      <c r="O35" s="101">
        <f t="array" ref="O35">IFERROR(
AVERAGE((IF(DATOS_[[Sexo]:[Sexo]]=$B35,IF(DATOS_[[AGRUP. VALOR. PTO.]:[AGRUP. VALOR. PTO.]]=$B33,IF(DATOS_[[Check Periodo Ref.]:[Check Periodo Ref.]]="Dentro",DATOS_[Conc.Sal.10]))))),
0)</f>
        <v>0</v>
      </c>
      <c r="P35" s="101">
        <f t="array" ref="P35">IFERROR(
AVERAGE((IF(DATOS_[[Sexo]:[Sexo]]=$B35,IF(DATOS_[[AGRUP. VALOR. PTO.]:[AGRUP. VALOR. PTO.]]=$B33,IF(DATOS_[[Check Periodo Ref.]:[Check Periodo Ref.]]="Dentro",DATOS_[Conc.Sal.11]))))),
0)</f>
        <v>0</v>
      </c>
      <c r="Q35" s="101">
        <f t="array" ref="Q35">IFERROR(
AVERAGE((IF(DATOS_[[Sexo]:[Sexo]]=$B35,IF(DATOS_[[AGRUP. VALOR. PTO.]:[AGRUP. VALOR. PTO.]]=$B33,IF(DATOS_[[Check Periodo Ref.]:[Check Periodo Ref.]]="Dentro",DATOS_[Conc.Sal.12]))))),
0)</f>
        <v>0</v>
      </c>
      <c r="R35" s="101">
        <f t="array" ref="R35">IFERROR(
AVERAGE((IF(DATOS_[[Sexo]:[Sexo]]=$B35,IF(DATOS_[[AGRUP. VALOR. PTO.]:[AGRUP. VALOR. PTO.]]=$B33,IF(DATOS_[[Check Periodo Ref.]:[Check Periodo Ref.]]="Dentro",DATOS_[Conc.Sal.13]))))),
0)</f>
        <v>0</v>
      </c>
      <c r="S35" s="101">
        <f t="array" ref="S35">IFERROR(
AVERAGE((IF(DATOS_[[Sexo]:[Sexo]]=$B35,IF(DATOS_[[AGRUP. VALOR. PTO.]:[AGRUP. VALOR. PTO.]]=$B33,IF(DATOS_[[Check Periodo Ref.]:[Check Periodo Ref.]]="Dentro",DATOS_[Conc.Sal.14]))))),
0)</f>
        <v>0</v>
      </c>
      <c r="T35" s="101">
        <f t="array" ref="T35">IFERROR(
AVERAGE((IF(DATOS_[[Sexo]:[Sexo]]=$B35,IF(DATOS_[[AGRUP. VALOR. PTO.]:[AGRUP. VALOR. PTO.]]=$B33,IF(DATOS_[[Check Periodo Ref.]:[Check Periodo Ref.]]="Dentro",DATOS_[Conc.Sal.15]))))),
0)</f>
        <v>0</v>
      </c>
      <c r="U35" s="101">
        <f t="array" ref="U35">IFERROR(
AVERAGE((IF(DATOS_[[Sexo]:[Sexo]]=$B35,IF(DATOS_[[AGRUP. VALOR. PTO.]:[AGRUP. VALOR. PTO.]]=$B33,IF(DATOS_[[Check Periodo Ref.]:[Check Periodo Ref.]]="Dentro",DATOS_[Conc.Sal.16]))))),
0)</f>
        <v>0</v>
      </c>
      <c r="V35" s="101">
        <f t="array" ref="V35">IFERROR(
AVERAGE((IF(DATOS_[[Sexo]:[Sexo]]=$B35,IF(DATOS_[[AGRUP. VALOR. PTO.]:[AGRUP. VALOR. PTO.]]=$B33,IF(DATOS_[[Check Periodo Ref.]:[Check Periodo Ref.]]="Dentro",DATOS_[Conc.Sal.17]))))),
0)</f>
        <v>0</v>
      </c>
      <c r="W35" s="101">
        <f t="array" ref="W35">IFERROR(
AVERAGE((IF(DATOS_[[Sexo]:[Sexo]]=$B35,IF(DATOS_[[AGRUP. VALOR. PTO.]:[AGRUP. VALOR. PTO.]]=$B33,IF(DATOS_[[Check Periodo Ref.]:[Check Periodo Ref.]]="Dentro",DATOS_[Conc.Sal.18]))))),
0)</f>
        <v>0</v>
      </c>
      <c r="X35" s="101">
        <f t="array" ref="X35">IFERROR(
AVERAGE((IF(DATOS_[[Sexo]:[Sexo]]=$B35,IF(DATOS_[[AGRUP. VALOR. PTO.]:[AGRUP. VALOR. PTO.]]=$B33,IF(DATOS_[[Check Periodo Ref.]:[Check Periodo Ref.]]="Dentro",DATOS_[Conc.Sal.19]))))),
0)</f>
        <v>0</v>
      </c>
      <c r="Y35" s="101">
        <f t="array" ref="Y35">IFERROR(
AVERAGE((IF(DATOS_[[Sexo]:[Sexo]]=$B35,IF(DATOS_[[AGRUP. VALOR. PTO.]:[AGRUP. VALOR. PTO.]]=$B33,IF(DATOS_[[Check Periodo Ref.]:[Check Periodo Ref.]]="Dentro",DATOS_[Conc.Sal.20]))))),
0)</f>
        <v>0</v>
      </c>
      <c r="Z35" s="101">
        <f t="array" ref="Z35">IFERROR(
AVERAGE((IF(DATOS_[[Sexo]:[Sexo]]=$B35,IF(DATOS_[[AGRUP. VALOR. PTO.]:[AGRUP. VALOR. PTO.]]=$B33,IF(DATOS_[[Check Periodo Ref.]:[Check Periodo Ref.]]="Dentro",DATOS_[Conc.Sal.21]))))),
0)</f>
        <v>0</v>
      </c>
      <c r="AA35" s="101">
        <f t="array" ref="AA35">IFERROR(
AVERAGE((IF(DATOS_[[Sexo]:[Sexo]]=$B35,IF(DATOS_[[AGRUP. VALOR. PTO.]:[AGRUP. VALOR. PTO.]]=$B33,IF(DATOS_[[Check Periodo Ref.]:[Check Periodo Ref.]]="Dentro",DATOS_[Conc.Sal.22]))))),
0)</f>
        <v>0</v>
      </c>
      <c r="AB35" s="101">
        <f t="array" ref="AB35">IFERROR(
AVERAGE((IF(DATOS_[[Sexo]:[Sexo]]=$B35,IF(DATOS_[[AGRUP. VALOR. PTO.]:[AGRUP. VALOR. PTO.]]=$B33,IF(DATOS_[[Check Periodo Ref.]:[Check Periodo Ref.]]="Dentro",DATOS_[Conc.Sal.23]))))),
0)</f>
        <v>0</v>
      </c>
      <c r="AC35" s="101">
        <f t="array" ref="AC35">IFERROR(
AVERAGE((IF(DATOS_[[Sexo]:[Sexo]]=$B35,IF(DATOS_[[AGRUP. VALOR. PTO.]:[AGRUP. VALOR. PTO.]]=$B33,IF(DATOS_[[Check Periodo Ref.]:[Check Periodo Ref.]]="Dentro",DATOS_[Conc.Sal.24]))))),
0)</f>
        <v>0</v>
      </c>
      <c r="AD35" s="101">
        <f t="array" ref="AD35">IFERROR(
AVERAGE((IF(DATOS_[[Sexo]:[Sexo]]=$B35,IF(DATOS_[[AGRUP. VALOR. PTO.]:[AGRUP. VALOR. PTO.]]=$B33,IF(DATOS_[[Check Periodo Ref.]:[Check Periodo Ref.]]="Dentro",DATOS_[Conc.Sal.25]))))),
0)</f>
        <v>0</v>
      </c>
      <c r="AE35" s="101">
        <f t="array" ref="AE35">IFERROR(
AVERAGE((IF(DATOS_[[Sexo]:[Sexo]]=$B35,IF(DATOS_[[AGRUP. VALOR. PTO.]:[AGRUP. VALOR. PTO.]]=$B33,IF(DATOS_[[Check Periodo Ref.]:[Check Periodo Ref.]]="Dentro",DATOS_[Conc.Sal.26]))))),
0)</f>
        <v>0</v>
      </c>
      <c r="AF35" s="101">
        <f t="array" ref="AF35">IFERROR(
AVERAGE((IF(DATOS_[[Sexo]:[Sexo]]=$B35,IF(DATOS_[[AGRUP. VALOR. PTO.]:[AGRUP. VALOR. PTO.]]=$B33,IF(DATOS_[[Check Periodo Ref.]:[Check Periodo Ref.]]="Dentro",DATOS_[Conc.Sal.27]))))),
0)</f>
        <v>0</v>
      </c>
      <c r="AG35" s="101">
        <f t="array" ref="AG35">IFERROR(
AVERAGE((IF(DATOS_[[Sexo]:[Sexo]]=$B35,IF(DATOS_[[AGRUP. VALOR. PTO.]:[AGRUP. VALOR. PTO.]]=$B33,IF(DATOS_[[Check Periodo Ref.]:[Check Periodo Ref.]]="Dentro",DATOS_[Conc.Sal.28]))))),
0)</f>
        <v>0</v>
      </c>
      <c r="AH35" s="101">
        <f t="array" ref="AH35">IFERROR(
AVERAGE((IF(DATOS_[[Sexo]:[Sexo]]=$B35,IF(DATOS_[[AGRUP. VALOR. PTO.]:[AGRUP. VALOR. PTO.]]=$B33,IF(DATOS_[[Check Periodo Ref.]:[Check Periodo Ref.]]="Dentro",DATOS_[Conc.Sal.29]))))),
0)</f>
        <v>0</v>
      </c>
      <c r="AI35" s="101">
        <f t="array" ref="AI35">IFERROR(
AVERAGE((IF(DATOS_[[Sexo]:[Sexo]]=$B35,IF(DATOS_[[AGRUP. VALOR. PTO.]:[AGRUP. VALOR. PTO.]]=$B33,IF(DATOS_[[Check Periodo Ref.]:[Check Periodo Ref.]]="Dentro",DATOS_[Conc.Sal.30]))))),
0)</f>
        <v>0</v>
      </c>
      <c r="AJ35" s="102">
        <f t="array" ref="AJ35">IFERROR(
AVERAGE(IF(DATOS_[Sexo]=$B35,IF(DATOS_[AGRUP. VALOR. PTO.]=$B33,IF(DATOS_[Check Periodo Ref.]="Dentro",DATOS_[Tot COMPL.SAL Ef],FALSE)))),
0)</f>
        <v>0</v>
      </c>
      <c r="AK35" s="104">
        <f t="array" ref="AK35">IFERROR(
AVERAGE(IF(DATOS_[Sexo]=$B35,IF(DATOS_[AGRUP. VALOR. PTO.]=$B33,IF(DATOS_[Check Periodo Ref.]="Dentro",DATOS_[TOTAL SALARIO Ef],FALSE)))),
0)</f>
        <v>0</v>
      </c>
      <c r="AL35" s="103">
        <f t="array" ref="AL35">IFERROR(
AVERAGE((IF(DATOS_[[Sexo]:[Sexo]]=$B35,IF(DATOS_[[AGRUP. VALOR. PTO.]:[AGRUP. VALOR. PTO.]]=$B33,IF(DATOS_[[Check Periodo Ref.]:[Check Periodo Ref.]]="Dentro",DATOS_[C.Extra.01]))))),
0)</f>
        <v>0</v>
      </c>
      <c r="AM35" s="103">
        <f t="array" ref="AM35">IFERROR(
AVERAGE((IF(DATOS_[[Sexo]:[Sexo]]=$B35,IF(DATOS_[[AGRUP. VALOR. PTO.]:[AGRUP. VALOR. PTO.]]=$B33,IF(DATOS_[[Check Periodo Ref.]:[Check Periodo Ref.]]="Dentro",DATOS_[C.Extra.02]))))),
0)</f>
        <v>0</v>
      </c>
      <c r="AN35" s="103">
        <f t="array" ref="AN35">IFERROR(
AVERAGE((IF(DATOS_[[Sexo]:[Sexo]]=$B35,IF(DATOS_[[AGRUP. VALOR. PTO.]:[AGRUP. VALOR. PTO.]]=$B33,IF(DATOS_[[Check Periodo Ref.]:[Check Periodo Ref.]]="Dentro",DATOS_[C.Extra.03]))))),
0)</f>
        <v>0</v>
      </c>
      <c r="AO35" s="103">
        <f t="array" ref="AO35">IFERROR(
AVERAGE((IF(DATOS_[[Sexo]:[Sexo]]=$B35,IF(DATOS_[[AGRUP. VALOR. PTO.]:[AGRUP. VALOR. PTO.]]=$B33,IF(DATOS_[[Check Periodo Ref.]:[Check Periodo Ref.]]="Dentro",DATOS_[C.Extra.04]))))),
0)</f>
        <v>0</v>
      </c>
      <c r="AP35" s="103">
        <f t="array" ref="AP35">IFERROR(
AVERAGE((IF(DATOS_[[Sexo]:[Sexo]]=$B35,IF(DATOS_[[AGRUP. VALOR. PTO.]:[AGRUP. VALOR. PTO.]]=$B33,IF(DATOS_[[Check Periodo Ref.]:[Check Periodo Ref.]]="Dentro",DATOS_[C.Extra.05]))))),
0)</f>
        <v>0</v>
      </c>
      <c r="AQ35" s="105">
        <f t="array" ref="AQ35">IFERROR(
AVERAGE(IF(DATOS_[Sexo]=$B35,IF(DATOS_[AGRUP. VALOR. PTO.]=$B33,IF(DATOS_[Check Periodo Ref.]="Dentro",DATOS_[Tot Extrasalarial Ef],FALSE)))),
0)</f>
        <v>0</v>
      </c>
      <c r="AR35" s="106">
        <f t="array" ref="AR35">IFERROR(
AVERAGE(IF(DATOS_[Sexo]=$B35,IF(DATOS_[AGRUP. VALOR. PTO.]=$B33,IF(DATOS_[Check Periodo Ref.]="Dentro",DATOS_[TOTAL Retrib Ef],FALSE)))),
0)</f>
        <v>0</v>
      </c>
    </row>
    <row r="36" spans="1:44" ht="17.25" thickBot="1" x14ac:dyDescent="0.35">
      <c r="A36" s="55" t="str">
        <f t="shared" ref="A36" si="31">+A37</f>
        <v>[ocultar]</v>
      </c>
      <c r="B36" s="58" t="s">
        <v>302</v>
      </c>
      <c r="C36" s="99"/>
      <c r="D36" s="59"/>
      <c r="E36" s="147" t="str">
        <f t="shared" ref="E36:AR36" si="32">IFERROR((E37-E38)/E37,"")</f>
        <v/>
      </c>
      <c r="F36" s="199" t="str">
        <f t="shared" si="32"/>
        <v/>
      </c>
      <c r="G36" s="200" t="str">
        <f t="shared" si="32"/>
        <v/>
      </c>
      <c r="H36" s="200" t="str">
        <f t="shared" si="32"/>
        <v/>
      </c>
      <c r="I36" s="200" t="str">
        <f t="shared" si="32"/>
        <v/>
      </c>
      <c r="J36" s="201" t="str">
        <f t="shared" si="32"/>
        <v/>
      </c>
      <c r="K36" s="202" t="str">
        <f t="shared" si="32"/>
        <v/>
      </c>
      <c r="L36" s="202" t="str">
        <f t="shared" si="32"/>
        <v/>
      </c>
      <c r="M36" s="202" t="str">
        <f t="shared" si="32"/>
        <v/>
      </c>
      <c r="N36" s="202" t="str">
        <f t="shared" si="32"/>
        <v/>
      </c>
      <c r="O36" s="202" t="str">
        <f t="shared" si="32"/>
        <v/>
      </c>
      <c r="P36" s="202" t="str">
        <f t="shared" si="32"/>
        <v/>
      </c>
      <c r="Q36" s="202" t="str">
        <f t="shared" si="32"/>
        <v/>
      </c>
      <c r="R36" s="202" t="str">
        <f t="shared" si="32"/>
        <v/>
      </c>
      <c r="S36" s="202" t="str">
        <f t="shared" si="32"/>
        <v/>
      </c>
      <c r="T36" s="202" t="str">
        <f t="shared" si="32"/>
        <v/>
      </c>
      <c r="U36" s="202" t="str">
        <f t="shared" si="32"/>
        <v/>
      </c>
      <c r="V36" s="201" t="str">
        <f t="shared" si="32"/>
        <v/>
      </c>
      <c r="W36" s="201" t="str">
        <f t="shared" si="32"/>
        <v/>
      </c>
      <c r="X36" s="201" t="str">
        <f t="shared" si="32"/>
        <v/>
      </c>
      <c r="Y36" s="201" t="str">
        <f t="shared" si="32"/>
        <v/>
      </c>
      <c r="Z36" s="201" t="str">
        <f t="shared" si="32"/>
        <v/>
      </c>
      <c r="AA36" s="201" t="str">
        <f t="shared" si="32"/>
        <v/>
      </c>
      <c r="AB36" s="201" t="str">
        <f t="shared" si="32"/>
        <v/>
      </c>
      <c r="AC36" s="201" t="str">
        <f t="shared" si="32"/>
        <v/>
      </c>
      <c r="AD36" s="201" t="str">
        <f t="shared" si="32"/>
        <v/>
      </c>
      <c r="AE36" s="201" t="str">
        <f t="shared" si="32"/>
        <v/>
      </c>
      <c r="AF36" s="201" t="str">
        <f t="shared" si="32"/>
        <v/>
      </c>
      <c r="AG36" s="201" t="str">
        <f t="shared" si="32"/>
        <v/>
      </c>
      <c r="AH36" s="201" t="str">
        <f t="shared" si="32"/>
        <v/>
      </c>
      <c r="AI36" s="201" t="str">
        <f t="shared" si="32"/>
        <v/>
      </c>
      <c r="AJ36" s="148" t="str">
        <f t="shared" si="32"/>
        <v/>
      </c>
      <c r="AK36" s="151" t="str">
        <f t="shared" si="32"/>
        <v/>
      </c>
      <c r="AL36" s="204" t="str">
        <f t="shared" si="32"/>
        <v/>
      </c>
      <c r="AM36" s="204" t="str">
        <f t="shared" si="32"/>
        <v/>
      </c>
      <c r="AN36" s="204" t="str">
        <f t="shared" si="32"/>
        <v/>
      </c>
      <c r="AO36" s="204" t="str">
        <f t="shared" si="32"/>
        <v/>
      </c>
      <c r="AP36" s="204" t="str">
        <f t="shared" si="32"/>
        <v/>
      </c>
      <c r="AQ36" s="149" t="str">
        <f t="shared" si="32"/>
        <v/>
      </c>
      <c r="AR36" s="150" t="str">
        <f t="shared" si="32"/>
        <v/>
      </c>
    </row>
    <row r="37" spans="1:44" x14ac:dyDescent="0.3">
      <c r="A37" s="55" t="str">
        <f t="shared" ref="A37" si="33">+IF(C37+C38=0,"[ocultar]","")</f>
        <v>[ocultar]</v>
      </c>
      <c r="B37" s="52" t="s">
        <v>162</v>
      </c>
      <c r="C37" s="53">
        <f t="array" ref="C37">SUM(IF($B37=DATOS_[Sexo],
IF($B36=DATOS_[AGRUP. VALOR. PTO.],
IF("Dentro"=DATOS_[Check Periodo Ref.],
1/(COUNTIFS(DATOS_[Sexo],$B37,DATOS_[AGRUP. VALOR. PTO.],$B36,DATOS_[Check Periodo Ref.],"Dentro",DATOS_[id],DATOS_[id]))))))</f>
        <v>0</v>
      </c>
      <c r="D37" s="54">
        <f>COUNTIFS(DATOS_[AGRUP. VALOR. PTO.],$B36,DATOS_[Sexo],$B37,DATOS_[Check Periodo Ref.],"Dentro")</f>
        <v>0</v>
      </c>
      <c r="E37" s="100">
        <f t="array" ref="E37">IFERROR(
AVERAGE(IF(DATOS_[Sexo]=$B37,IF(DATOS_[AGRUP. VALOR. PTO.]=$B36,IF(DATOS_[Check Periodo Ref.]="Dentro",DATOS_[SALARIO BASE Ef],FALSE)))),
0)</f>
        <v>0</v>
      </c>
      <c r="F37" s="101">
        <f t="array" ref="F37">IFERROR(
AVERAGE((IF(DATOS_[[Sexo]:[Sexo]]=$B37,IF(DATOS_[[AGRUP. VALOR. PTO.]:[AGRUP. VALOR. PTO.]]=$B36,IF(DATOS_[[Check Periodo Ref.]:[Check Periodo Ref.]]="Dentro",DATOS_[Conc.Sal.01]))))),
0)</f>
        <v>0</v>
      </c>
      <c r="G37" s="101">
        <f t="array" ref="G37">IFERROR(
AVERAGE((IF(DATOS_[[Sexo]:[Sexo]]=$B37,IF(DATOS_[[AGRUP. VALOR. PTO.]:[AGRUP. VALOR. PTO.]]=$B36,IF(DATOS_[[Check Periodo Ref.]:[Check Periodo Ref.]]="Dentro",DATOS_[Conc.Sal.02]))))),
0)</f>
        <v>0</v>
      </c>
      <c r="H37" s="101">
        <f t="array" ref="H37">IFERROR(
AVERAGE((IF(DATOS_[[Sexo]:[Sexo]]=$B37,IF(DATOS_[[AGRUP. VALOR. PTO.]:[AGRUP. VALOR. PTO.]]=$B36,IF(DATOS_[[Check Periodo Ref.]:[Check Periodo Ref.]]="Dentro",DATOS_[Conc.Sal.03]))))),
0)</f>
        <v>0</v>
      </c>
      <c r="I37" s="101">
        <f t="array" ref="I37">IFERROR(
AVERAGE((IF(DATOS_[[Sexo]:[Sexo]]=$B37,IF(DATOS_[[AGRUP. VALOR. PTO.]:[AGRUP. VALOR. PTO.]]=$B36,IF(DATOS_[[Check Periodo Ref.]:[Check Periodo Ref.]]="Dentro",DATOS_[Conc.Sal.04]))))),
0)</f>
        <v>0</v>
      </c>
      <c r="J37" s="101">
        <f t="array" ref="J37">IFERROR(
AVERAGE((IF(DATOS_[[Sexo]:[Sexo]]=$B37,IF(DATOS_[[AGRUP. VALOR. PTO.]:[AGRUP. VALOR. PTO.]]=$B36,IF(DATOS_[[Check Periodo Ref.]:[Check Periodo Ref.]]="Dentro",DATOS_[Conc.Sal.05]))))),
0)</f>
        <v>0</v>
      </c>
      <c r="K37" s="101">
        <f t="array" ref="K37">IFERROR(
AVERAGE((IF(DATOS_[[Sexo]:[Sexo]]=$B37,IF(DATOS_[[AGRUP. VALOR. PTO.]:[AGRUP. VALOR. PTO.]]=$B36,IF(DATOS_[[Check Periodo Ref.]:[Check Periodo Ref.]]="Dentro",DATOS_[Conc.Sal.06]))))),
0)</f>
        <v>0</v>
      </c>
      <c r="L37" s="101">
        <f t="array" ref="L37">IFERROR(
AVERAGE((IF(DATOS_[[Sexo]:[Sexo]]=$B37,IF(DATOS_[[AGRUP. VALOR. PTO.]:[AGRUP. VALOR. PTO.]]=$B36,IF(DATOS_[[Check Periodo Ref.]:[Check Periodo Ref.]]="Dentro",DATOS_[Conc.Sal.07]))))),
0)</f>
        <v>0</v>
      </c>
      <c r="M37" s="101">
        <f t="array" ref="M37">IFERROR(
AVERAGE((IF(DATOS_[[Sexo]:[Sexo]]=$B37,IF(DATOS_[[AGRUP. VALOR. PTO.]:[AGRUP. VALOR. PTO.]]=$B36,IF(DATOS_[[Check Periodo Ref.]:[Check Periodo Ref.]]="Dentro",DATOS_[Conc.Sal.08]))))),
0)</f>
        <v>0</v>
      </c>
      <c r="N37" s="101">
        <f t="array" ref="N37">IFERROR(
AVERAGE((IF(DATOS_[[Sexo]:[Sexo]]=$B37,IF(DATOS_[[AGRUP. VALOR. PTO.]:[AGRUP. VALOR. PTO.]]=$B36,IF(DATOS_[[Check Periodo Ref.]:[Check Periodo Ref.]]="Dentro",DATOS_[Conc.Sal.09]))))),
0)</f>
        <v>0</v>
      </c>
      <c r="O37" s="101">
        <f t="array" ref="O37">IFERROR(
AVERAGE((IF(DATOS_[[Sexo]:[Sexo]]=$B37,IF(DATOS_[[AGRUP. VALOR. PTO.]:[AGRUP. VALOR. PTO.]]=$B36,IF(DATOS_[[Check Periodo Ref.]:[Check Periodo Ref.]]="Dentro",DATOS_[Conc.Sal.10]))))),
0)</f>
        <v>0</v>
      </c>
      <c r="P37" s="101">
        <f t="array" ref="P37">IFERROR(
AVERAGE((IF(DATOS_[[Sexo]:[Sexo]]=$B37,IF(DATOS_[[AGRUP. VALOR. PTO.]:[AGRUP. VALOR. PTO.]]=$B36,IF(DATOS_[[Check Periodo Ref.]:[Check Periodo Ref.]]="Dentro",DATOS_[Conc.Sal.11]))))),
0)</f>
        <v>0</v>
      </c>
      <c r="Q37" s="101">
        <f t="array" ref="Q37">IFERROR(
AVERAGE((IF(DATOS_[[Sexo]:[Sexo]]=$B37,IF(DATOS_[[AGRUP. VALOR. PTO.]:[AGRUP. VALOR. PTO.]]=$B36,IF(DATOS_[[Check Periodo Ref.]:[Check Periodo Ref.]]="Dentro",DATOS_[Conc.Sal.12]))))),
0)</f>
        <v>0</v>
      </c>
      <c r="R37" s="101">
        <f t="array" ref="R37">IFERROR(
AVERAGE((IF(DATOS_[[Sexo]:[Sexo]]=$B37,IF(DATOS_[[AGRUP. VALOR. PTO.]:[AGRUP. VALOR. PTO.]]=$B36,IF(DATOS_[[Check Periodo Ref.]:[Check Periodo Ref.]]="Dentro",DATOS_[Conc.Sal.13]))))),
0)</f>
        <v>0</v>
      </c>
      <c r="S37" s="101">
        <f t="array" ref="S37">IFERROR(
AVERAGE((IF(DATOS_[[Sexo]:[Sexo]]=$B37,IF(DATOS_[[AGRUP. VALOR. PTO.]:[AGRUP. VALOR. PTO.]]=$B36,IF(DATOS_[[Check Periodo Ref.]:[Check Periodo Ref.]]="Dentro",DATOS_[Conc.Sal.14]))))),
0)</f>
        <v>0</v>
      </c>
      <c r="T37" s="101">
        <f t="array" ref="T37">IFERROR(
AVERAGE((IF(DATOS_[[Sexo]:[Sexo]]=$B37,IF(DATOS_[[AGRUP. VALOR. PTO.]:[AGRUP. VALOR. PTO.]]=$B36,IF(DATOS_[[Check Periodo Ref.]:[Check Periodo Ref.]]="Dentro",DATOS_[Conc.Sal.15]))))),
0)</f>
        <v>0</v>
      </c>
      <c r="U37" s="101">
        <f t="array" ref="U37">IFERROR(
AVERAGE((IF(DATOS_[[Sexo]:[Sexo]]=$B37,IF(DATOS_[[AGRUP. VALOR. PTO.]:[AGRUP. VALOR. PTO.]]=$B36,IF(DATOS_[[Check Periodo Ref.]:[Check Periodo Ref.]]="Dentro",DATOS_[Conc.Sal.16]))))),
0)</f>
        <v>0</v>
      </c>
      <c r="V37" s="101">
        <f t="array" ref="V37">IFERROR(
AVERAGE((IF(DATOS_[[Sexo]:[Sexo]]=$B37,IF(DATOS_[[AGRUP. VALOR. PTO.]:[AGRUP. VALOR. PTO.]]=$B36,IF(DATOS_[[Check Periodo Ref.]:[Check Periodo Ref.]]="Dentro",DATOS_[Conc.Sal.17]))))),
0)</f>
        <v>0</v>
      </c>
      <c r="W37" s="101">
        <f t="array" ref="W37">IFERROR(
AVERAGE((IF(DATOS_[[Sexo]:[Sexo]]=$B37,IF(DATOS_[[AGRUP. VALOR. PTO.]:[AGRUP. VALOR. PTO.]]=$B36,IF(DATOS_[[Check Periodo Ref.]:[Check Periodo Ref.]]="Dentro",DATOS_[Conc.Sal.18]))))),
0)</f>
        <v>0</v>
      </c>
      <c r="X37" s="101">
        <f t="array" ref="X37">IFERROR(
AVERAGE((IF(DATOS_[[Sexo]:[Sexo]]=$B37,IF(DATOS_[[AGRUP. VALOR. PTO.]:[AGRUP. VALOR. PTO.]]=$B36,IF(DATOS_[[Check Periodo Ref.]:[Check Periodo Ref.]]="Dentro",DATOS_[Conc.Sal.19]))))),
0)</f>
        <v>0</v>
      </c>
      <c r="Y37" s="101">
        <f t="array" ref="Y37">IFERROR(
AVERAGE((IF(DATOS_[[Sexo]:[Sexo]]=$B37,IF(DATOS_[[AGRUP. VALOR. PTO.]:[AGRUP. VALOR. PTO.]]=$B36,IF(DATOS_[[Check Periodo Ref.]:[Check Periodo Ref.]]="Dentro",DATOS_[Conc.Sal.20]))))),
0)</f>
        <v>0</v>
      </c>
      <c r="Z37" s="101">
        <f t="array" ref="Z37">IFERROR(
AVERAGE((IF(DATOS_[[Sexo]:[Sexo]]=$B37,IF(DATOS_[[AGRUP. VALOR. PTO.]:[AGRUP. VALOR. PTO.]]=$B36,IF(DATOS_[[Check Periodo Ref.]:[Check Periodo Ref.]]="Dentro",DATOS_[Conc.Sal.21]))))),
0)</f>
        <v>0</v>
      </c>
      <c r="AA37" s="101">
        <f t="array" ref="AA37">IFERROR(
AVERAGE((IF(DATOS_[[Sexo]:[Sexo]]=$B37,IF(DATOS_[[AGRUP. VALOR. PTO.]:[AGRUP. VALOR. PTO.]]=$B36,IF(DATOS_[[Check Periodo Ref.]:[Check Periodo Ref.]]="Dentro",DATOS_[Conc.Sal.22]))))),
0)</f>
        <v>0</v>
      </c>
      <c r="AB37" s="101">
        <f t="array" ref="AB37">IFERROR(
AVERAGE((IF(DATOS_[[Sexo]:[Sexo]]=$B37,IF(DATOS_[[AGRUP. VALOR. PTO.]:[AGRUP. VALOR. PTO.]]=$B36,IF(DATOS_[[Check Periodo Ref.]:[Check Periodo Ref.]]="Dentro",DATOS_[Conc.Sal.23]))))),
0)</f>
        <v>0</v>
      </c>
      <c r="AC37" s="101">
        <f t="array" ref="AC37">IFERROR(
AVERAGE((IF(DATOS_[[Sexo]:[Sexo]]=$B37,IF(DATOS_[[AGRUP. VALOR. PTO.]:[AGRUP. VALOR. PTO.]]=$B36,IF(DATOS_[[Check Periodo Ref.]:[Check Periodo Ref.]]="Dentro",DATOS_[Conc.Sal.24]))))),
0)</f>
        <v>0</v>
      </c>
      <c r="AD37" s="101">
        <f t="array" ref="AD37">IFERROR(
AVERAGE((IF(DATOS_[[Sexo]:[Sexo]]=$B37,IF(DATOS_[[AGRUP. VALOR. PTO.]:[AGRUP. VALOR. PTO.]]=$B36,IF(DATOS_[[Check Periodo Ref.]:[Check Periodo Ref.]]="Dentro",DATOS_[Conc.Sal.25]))))),
0)</f>
        <v>0</v>
      </c>
      <c r="AE37" s="101">
        <f t="array" ref="AE37">IFERROR(
AVERAGE((IF(DATOS_[[Sexo]:[Sexo]]=$B37,IF(DATOS_[[AGRUP. VALOR. PTO.]:[AGRUP. VALOR. PTO.]]=$B36,IF(DATOS_[[Check Periodo Ref.]:[Check Periodo Ref.]]="Dentro",DATOS_[Conc.Sal.26]))))),
0)</f>
        <v>0</v>
      </c>
      <c r="AF37" s="101">
        <f t="array" ref="AF37">IFERROR(
AVERAGE((IF(DATOS_[[Sexo]:[Sexo]]=$B37,IF(DATOS_[[AGRUP. VALOR. PTO.]:[AGRUP. VALOR. PTO.]]=$B36,IF(DATOS_[[Check Periodo Ref.]:[Check Periodo Ref.]]="Dentro",DATOS_[Conc.Sal.27]))))),
0)</f>
        <v>0</v>
      </c>
      <c r="AG37" s="101">
        <f t="array" ref="AG37">IFERROR(
AVERAGE((IF(DATOS_[[Sexo]:[Sexo]]=$B37,IF(DATOS_[[AGRUP. VALOR. PTO.]:[AGRUP. VALOR. PTO.]]=$B36,IF(DATOS_[[Check Periodo Ref.]:[Check Periodo Ref.]]="Dentro",DATOS_[Conc.Sal.28]))))),
0)</f>
        <v>0</v>
      </c>
      <c r="AH37" s="101">
        <f t="array" ref="AH37">IFERROR(
AVERAGE((IF(DATOS_[[Sexo]:[Sexo]]=$B37,IF(DATOS_[[AGRUP. VALOR. PTO.]:[AGRUP. VALOR. PTO.]]=$B36,IF(DATOS_[[Check Periodo Ref.]:[Check Periodo Ref.]]="Dentro",DATOS_[Conc.Sal.29]))))),
0)</f>
        <v>0</v>
      </c>
      <c r="AI37" s="101">
        <f t="array" ref="AI37">IFERROR(
AVERAGE((IF(DATOS_[[Sexo]:[Sexo]]=$B37,IF(DATOS_[[AGRUP. VALOR. PTO.]:[AGRUP. VALOR. PTO.]]=$B36,IF(DATOS_[[Check Periodo Ref.]:[Check Periodo Ref.]]="Dentro",DATOS_[Conc.Sal.30]))))),
0)</f>
        <v>0</v>
      </c>
      <c r="AJ37" s="102">
        <f t="array" ref="AJ37">IFERROR(
AVERAGE(IF(DATOS_[Sexo]=$B37,IF(DATOS_[AGRUP. VALOR. PTO.]=$B36,IF(DATOS_[Check Periodo Ref.]="Dentro",DATOS_[Tot COMPL.SAL Ef],FALSE)))),
0)</f>
        <v>0</v>
      </c>
      <c r="AK37" s="104">
        <f t="array" ref="AK37">IFERROR(
AVERAGE(IF(DATOS_[Sexo]=$B37,IF(DATOS_[AGRUP. VALOR. PTO.]=$B36,IF(DATOS_[Check Periodo Ref.]="Dentro",DATOS_[TOTAL SALARIO Ef],FALSE)))),
0)</f>
        <v>0</v>
      </c>
      <c r="AL37" s="103">
        <f t="array" ref="AL37">IFERROR(
AVERAGE((IF(DATOS_[[Sexo]:[Sexo]]=$B37,IF(DATOS_[[AGRUP. VALOR. PTO.]:[AGRUP. VALOR. PTO.]]=$B36,IF(DATOS_[[Check Periodo Ref.]:[Check Periodo Ref.]]="Dentro",DATOS_[C.Extra.01]))))),
0)</f>
        <v>0</v>
      </c>
      <c r="AM37" s="103">
        <f t="array" ref="AM37">IFERROR(
AVERAGE((IF(DATOS_[[Sexo]:[Sexo]]=$B37,IF(DATOS_[[AGRUP. VALOR. PTO.]:[AGRUP. VALOR. PTO.]]=$B36,IF(DATOS_[[Check Periodo Ref.]:[Check Periodo Ref.]]="Dentro",DATOS_[C.Extra.02]))))),
0)</f>
        <v>0</v>
      </c>
      <c r="AN37" s="103">
        <f t="array" ref="AN37">IFERROR(
AVERAGE((IF(DATOS_[[Sexo]:[Sexo]]=$B37,IF(DATOS_[[AGRUP. VALOR. PTO.]:[AGRUP. VALOR. PTO.]]=$B36,IF(DATOS_[[Check Periodo Ref.]:[Check Periodo Ref.]]="Dentro",DATOS_[C.Extra.03]))))),
0)</f>
        <v>0</v>
      </c>
      <c r="AO37" s="103">
        <f t="array" ref="AO37">IFERROR(
AVERAGE((IF(DATOS_[[Sexo]:[Sexo]]=$B37,IF(DATOS_[[AGRUP. VALOR. PTO.]:[AGRUP. VALOR. PTO.]]=$B36,IF(DATOS_[[Check Periodo Ref.]:[Check Periodo Ref.]]="Dentro",DATOS_[C.Extra.04]))))),
0)</f>
        <v>0</v>
      </c>
      <c r="AP37" s="103">
        <f t="array" ref="AP37">IFERROR(
AVERAGE((IF(DATOS_[[Sexo]:[Sexo]]=$B37,IF(DATOS_[[AGRUP. VALOR. PTO.]:[AGRUP. VALOR. PTO.]]=$B36,IF(DATOS_[[Check Periodo Ref.]:[Check Periodo Ref.]]="Dentro",DATOS_[C.Extra.05]))))),
0)</f>
        <v>0</v>
      </c>
      <c r="AQ37" s="105">
        <f t="array" ref="AQ37">IFERROR(
AVERAGE(IF(DATOS_[Sexo]=$B37,IF(DATOS_[AGRUP. VALOR. PTO.]=$B36,IF(DATOS_[Check Periodo Ref.]="Dentro",DATOS_[Tot Extrasalarial Ef],FALSE)))),
0)</f>
        <v>0</v>
      </c>
      <c r="AR37" s="106">
        <f t="array" ref="AR37">IFERROR(
AVERAGE(IF(DATOS_[Sexo]=$B37,IF(DATOS_[AGRUP. VALOR. PTO.]=$B36,IF(DATOS_[Check Periodo Ref.]="Dentro",DATOS_[TOTAL Retrib Ef],FALSE)))),
0)</f>
        <v>0</v>
      </c>
    </row>
    <row r="38" spans="1:44" x14ac:dyDescent="0.3">
      <c r="A38" s="55" t="str">
        <f t="shared" ref="A38" si="34">+A37</f>
        <v>[ocultar]</v>
      </c>
      <c r="B38" s="52" t="s">
        <v>163</v>
      </c>
      <c r="C38" s="53">
        <f t="array" ref="C38">SUM(IF($B38=DATOS_[Sexo],
IF($B36=DATOS_[AGRUP. VALOR. PTO.],
IF("Dentro"=DATOS_[Check Periodo Ref.],
1/(COUNTIFS(DATOS_[Sexo],$B38,DATOS_[AGRUP. VALOR. PTO.],$B36,DATOS_[Check Periodo Ref.],"Dentro",DATOS_[id],DATOS_[id]))))))</f>
        <v>0</v>
      </c>
      <c r="D38" s="54">
        <f>COUNTIFS(DATOS_[AGRUP. VALOR. PTO.],$B36,DATOS_[Sexo],$B38,DATOS_[Check Periodo Ref.],"Dentro")</f>
        <v>0</v>
      </c>
      <c r="E38" s="100">
        <f t="array" ref="E38">IFERROR(
AVERAGE(IF(DATOS_[Sexo]=$B38,IF(DATOS_[AGRUP. VALOR. PTO.]=$B36,IF(DATOS_[Check Periodo Ref.]="Dentro",DATOS_[SALARIO BASE Ef],FALSE)))),
0)</f>
        <v>0</v>
      </c>
      <c r="F38" s="101">
        <f t="array" ref="F38">IFERROR(
AVERAGE((IF(DATOS_[[Sexo]:[Sexo]]=$B38,IF(DATOS_[[AGRUP. VALOR. PTO.]:[AGRUP. VALOR. PTO.]]=$B36,IF(DATOS_[[Check Periodo Ref.]:[Check Periodo Ref.]]="Dentro",DATOS_[Conc.Sal.01]))))),
0)</f>
        <v>0</v>
      </c>
      <c r="G38" s="101">
        <f t="array" ref="G38">IFERROR(
AVERAGE((IF(DATOS_[[Sexo]:[Sexo]]=$B38,IF(DATOS_[[AGRUP. VALOR. PTO.]:[AGRUP. VALOR. PTO.]]=$B36,IF(DATOS_[[Check Periodo Ref.]:[Check Periodo Ref.]]="Dentro",DATOS_[Conc.Sal.02]))))),
0)</f>
        <v>0</v>
      </c>
      <c r="H38" s="101">
        <f t="array" ref="H38">IFERROR(
AVERAGE((IF(DATOS_[[Sexo]:[Sexo]]=$B38,IF(DATOS_[[AGRUP. VALOR. PTO.]:[AGRUP. VALOR. PTO.]]=$B36,IF(DATOS_[[Check Periodo Ref.]:[Check Periodo Ref.]]="Dentro",DATOS_[Conc.Sal.03]))))),
0)</f>
        <v>0</v>
      </c>
      <c r="I38" s="101">
        <f t="array" ref="I38">IFERROR(
AVERAGE((IF(DATOS_[[Sexo]:[Sexo]]=$B38,IF(DATOS_[[AGRUP. VALOR. PTO.]:[AGRUP. VALOR. PTO.]]=$B36,IF(DATOS_[[Check Periodo Ref.]:[Check Periodo Ref.]]="Dentro",DATOS_[Conc.Sal.04]))))),
0)</f>
        <v>0</v>
      </c>
      <c r="J38" s="101">
        <f t="array" ref="J38">IFERROR(
AVERAGE((IF(DATOS_[[Sexo]:[Sexo]]=$B38,IF(DATOS_[[AGRUP. VALOR. PTO.]:[AGRUP. VALOR. PTO.]]=$B36,IF(DATOS_[[Check Periodo Ref.]:[Check Periodo Ref.]]="Dentro",DATOS_[Conc.Sal.05]))))),
0)</f>
        <v>0</v>
      </c>
      <c r="K38" s="101">
        <f t="array" ref="K38">IFERROR(
AVERAGE((IF(DATOS_[[Sexo]:[Sexo]]=$B38,IF(DATOS_[[AGRUP. VALOR. PTO.]:[AGRUP. VALOR. PTO.]]=$B36,IF(DATOS_[[Check Periodo Ref.]:[Check Periodo Ref.]]="Dentro",DATOS_[Conc.Sal.06]))))),
0)</f>
        <v>0</v>
      </c>
      <c r="L38" s="101">
        <f t="array" ref="L38">IFERROR(
AVERAGE((IF(DATOS_[[Sexo]:[Sexo]]=$B38,IF(DATOS_[[AGRUP. VALOR. PTO.]:[AGRUP. VALOR. PTO.]]=$B36,IF(DATOS_[[Check Periodo Ref.]:[Check Periodo Ref.]]="Dentro",DATOS_[Conc.Sal.07]))))),
0)</f>
        <v>0</v>
      </c>
      <c r="M38" s="101">
        <f t="array" ref="M38">IFERROR(
AVERAGE((IF(DATOS_[[Sexo]:[Sexo]]=$B38,IF(DATOS_[[AGRUP. VALOR. PTO.]:[AGRUP. VALOR. PTO.]]=$B36,IF(DATOS_[[Check Periodo Ref.]:[Check Periodo Ref.]]="Dentro",DATOS_[Conc.Sal.08]))))),
0)</f>
        <v>0</v>
      </c>
      <c r="N38" s="101">
        <f t="array" ref="N38">IFERROR(
AVERAGE((IF(DATOS_[[Sexo]:[Sexo]]=$B38,IF(DATOS_[[AGRUP. VALOR. PTO.]:[AGRUP. VALOR. PTO.]]=$B36,IF(DATOS_[[Check Periodo Ref.]:[Check Periodo Ref.]]="Dentro",DATOS_[Conc.Sal.09]))))),
0)</f>
        <v>0</v>
      </c>
      <c r="O38" s="101">
        <f t="array" ref="O38">IFERROR(
AVERAGE((IF(DATOS_[[Sexo]:[Sexo]]=$B38,IF(DATOS_[[AGRUP. VALOR. PTO.]:[AGRUP. VALOR. PTO.]]=$B36,IF(DATOS_[[Check Periodo Ref.]:[Check Periodo Ref.]]="Dentro",DATOS_[Conc.Sal.10]))))),
0)</f>
        <v>0</v>
      </c>
      <c r="P38" s="101">
        <f t="array" ref="P38">IFERROR(
AVERAGE((IF(DATOS_[[Sexo]:[Sexo]]=$B38,IF(DATOS_[[AGRUP. VALOR. PTO.]:[AGRUP. VALOR. PTO.]]=$B36,IF(DATOS_[[Check Periodo Ref.]:[Check Periodo Ref.]]="Dentro",DATOS_[Conc.Sal.11]))))),
0)</f>
        <v>0</v>
      </c>
      <c r="Q38" s="101">
        <f t="array" ref="Q38">IFERROR(
AVERAGE((IF(DATOS_[[Sexo]:[Sexo]]=$B38,IF(DATOS_[[AGRUP. VALOR. PTO.]:[AGRUP. VALOR. PTO.]]=$B36,IF(DATOS_[[Check Periodo Ref.]:[Check Periodo Ref.]]="Dentro",DATOS_[Conc.Sal.12]))))),
0)</f>
        <v>0</v>
      </c>
      <c r="R38" s="101">
        <f t="array" ref="R38">IFERROR(
AVERAGE((IF(DATOS_[[Sexo]:[Sexo]]=$B38,IF(DATOS_[[AGRUP. VALOR. PTO.]:[AGRUP. VALOR. PTO.]]=$B36,IF(DATOS_[[Check Periodo Ref.]:[Check Periodo Ref.]]="Dentro",DATOS_[Conc.Sal.13]))))),
0)</f>
        <v>0</v>
      </c>
      <c r="S38" s="101">
        <f t="array" ref="S38">IFERROR(
AVERAGE((IF(DATOS_[[Sexo]:[Sexo]]=$B38,IF(DATOS_[[AGRUP. VALOR. PTO.]:[AGRUP. VALOR. PTO.]]=$B36,IF(DATOS_[[Check Periodo Ref.]:[Check Periodo Ref.]]="Dentro",DATOS_[Conc.Sal.14]))))),
0)</f>
        <v>0</v>
      </c>
      <c r="T38" s="101">
        <f t="array" ref="T38">IFERROR(
AVERAGE((IF(DATOS_[[Sexo]:[Sexo]]=$B38,IF(DATOS_[[AGRUP. VALOR. PTO.]:[AGRUP. VALOR. PTO.]]=$B36,IF(DATOS_[[Check Periodo Ref.]:[Check Periodo Ref.]]="Dentro",DATOS_[Conc.Sal.15]))))),
0)</f>
        <v>0</v>
      </c>
      <c r="U38" s="101">
        <f t="array" ref="U38">IFERROR(
AVERAGE((IF(DATOS_[[Sexo]:[Sexo]]=$B38,IF(DATOS_[[AGRUP. VALOR. PTO.]:[AGRUP. VALOR. PTO.]]=$B36,IF(DATOS_[[Check Periodo Ref.]:[Check Periodo Ref.]]="Dentro",DATOS_[Conc.Sal.16]))))),
0)</f>
        <v>0</v>
      </c>
      <c r="V38" s="101">
        <f t="array" ref="V38">IFERROR(
AVERAGE((IF(DATOS_[[Sexo]:[Sexo]]=$B38,IF(DATOS_[[AGRUP. VALOR. PTO.]:[AGRUP. VALOR. PTO.]]=$B36,IF(DATOS_[[Check Periodo Ref.]:[Check Periodo Ref.]]="Dentro",DATOS_[Conc.Sal.17]))))),
0)</f>
        <v>0</v>
      </c>
      <c r="W38" s="101">
        <f t="array" ref="W38">IFERROR(
AVERAGE((IF(DATOS_[[Sexo]:[Sexo]]=$B38,IF(DATOS_[[AGRUP. VALOR. PTO.]:[AGRUP. VALOR. PTO.]]=$B36,IF(DATOS_[[Check Periodo Ref.]:[Check Periodo Ref.]]="Dentro",DATOS_[Conc.Sal.18]))))),
0)</f>
        <v>0</v>
      </c>
      <c r="X38" s="101">
        <f t="array" ref="X38">IFERROR(
AVERAGE((IF(DATOS_[[Sexo]:[Sexo]]=$B38,IF(DATOS_[[AGRUP. VALOR. PTO.]:[AGRUP. VALOR. PTO.]]=$B36,IF(DATOS_[[Check Periodo Ref.]:[Check Periodo Ref.]]="Dentro",DATOS_[Conc.Sal.19]))))),
0)</f>
        <v>0</v>
      </c>
      <c r="Y38" s="101">
        <f t="array" ref="Y38">IFERROR(
AVERAGE((IF(DATOS_[[Sexo]:[Sexo]]=$B38,IF(DATOS_[[AGRUP. VALOR. PTO.]:[AGRUP. VALOR. PTO.]]=$B36,IF(DATOS_[[Check Periodo Ref.]:[Check Periodo Ref.]]="Dentro",DATOS_[Conc.Sal.20]))))),
0)</f>
        <v>0</v>
      </c>
      <c r="Z38" s="101">
        <f t="array" ref="Z38">IFERROR(
AVERAGE((IF(DATOS_[[Sexo]:[Sexo]]=$B38,IF(DATOS_[[AGRUP. VALOR. PTO.]:[AGRUP. VALOR. PTO.]]=$B36,IF(DATOS_[[Check Periodo Ref.]:[Check Periodo Ref.]]="Dentro",DATOS_[Conc.Sal.21]))))),
0)</f>
        <v>0</v>
      </c>
      <c r="AA38" s="101">
        <f t="array" ref="AA38">IFERROR(
AVERAGE((IF(DATOS_[[Sexo]:[Sexo]]=$B38,IF(DATOS_[[AGRUP. VALOR. PTO.]:[AGRUP. VALOR. PTO.]]=$B36,IF(DATOS_[[Check Periodo Ref.]:[Check Periodo Ref.]]="Dentro",DATOS_[Conc.Sal.22]))))),
0)</f>
        <v>0</v>
      </c>
      <c r="AB38" s="101">
        <f t="array" ref="AB38">IFERROR(
AVERAGE((IF(DATOS_[[Sexo]:[Sexo]]=$B38,IF(DATOS_[[AGRUP. VALOR. PTO.]:[AGRUP. VALOR. PTO.]]=$B36,IF(DATOS_[[Check Periodo Ref.]:[Check Periodo Ref.]]="Dentro",DATOS_[Conc.Sal.23]))))),
0)</f>
        <v>0</v>
      </c>
      <c r="AC38" s="101">
        <f t="array" ref="AC38">IFERROR(
AVERAGE((IF(DATOS_[[Sexo]:[Sexo]]=$B38,IF(DATOS_[[AGRUP. VALOR. PTO.]:[AGRUP. VALOR. PTO.]]=$B36,IF(DATOS_[[Check Periodo Ref.]:[Check Periodo Ref.]]="Dentro",DATOS_[Conc.Sal.24]))))),
0)</f>
        <v>0</v>
      </c>
      <c r="AD38" s="101">
        <f t="array" ref="AD38">IFERROR(
AVERAGE((IF(DATOS_[[Sexo]:[Sexo]]=$B38,IF(DATOS_[[AGRUP. VALOR. PTO.]:[AGRUP. VALOR. PTO.]]=$B36,IF(DATOS_[[Check Periodo Ref.]:[Check Periodo Ref.]]="Dentro",DATOS_[Conc.Sal.25]))))),
0)</f>
        <v>0</v>
      </c>
      <c r="AE38" s="101">
        <f t="array" ref="AE38">IFERROR(
AVERAGE((IF(DATOS_[[Sexo]:[Sexo]]=$B38,IF(DATOS_[[AGRUP. VALOR. PTO.]:[AGRUP. VALOR. PTO.]]=$B36,IF(DATOS_[[Check Periodo Ref.]:[Check Periodo Ref.]]="Dentro",DATOS_[Conc.Sal.26]))))),
0)</f>
        <v>0</v>
      </c>
      <c r="AF38" s="101">
        <f t="array" ref="AF38">IFERROR(
AVERAGE((IF(DATOS_[[Sexo]:[Sexo]]=$B38,IF(DATOS_[[AGRUP. VALOR. PTO.]:[AGRUP. VALOR. PTO.]]=$B36,IF(DATOS_[[Check Periodo Ref.]:[Check Periodo Ref.]]="Dentro",DATOS_[Conc.Sal.27]))))),
0)</f>
        <v>0</v>
      </c>
      <c r="AG38" s="101">
        <f t="array" ref="AG38">IFERROR(
AVERAGE((IF(DATOS_[[Sexo]:[Sexo]]=$B38,IF(DATOS_[[AGRUP. VALOR. PTO.]:[AGRUP. VALOR. PTO.]]=$B36,IF(DATOS_[[Check Periodo Ref.]:[Check Periodo Ref.]]="Dentro",DATOS_[Conc.Sal.28]))))),
0)</f>
        <v>0</v>
      </c>
      <c r="AH38" s="101">
        <f t="array" ref="AH38">IFERROR(
AVERAGE((IF(DATOS_[[Sexo]:[Sexo]]=$B38,IF(DATOS_[[AGRUP. VALOR. PTO.]:[AGRUP. VALOR. PTO.]]=$B36,IF(DATOS_[[Check Periodo Ref.]:[Check Periodo Ref.]]="Dentro",DATOS_[Conc.Sal.29]))))),
0)</f>
        <v>0</v>
      </c>
      <c r="AI38" s="101">
        <f t="array" ref="AI38">IFERROR(
AVERAGE((IF(DATOS_[[Sexo]:[Sexo]]=$B38,IF(DATOS_[[AGRUP. VALOR. PTO.]:[AGRUP. VALOR. PTO.]]=$B36,IF(DATOS_[[Check Periodo Ref.]:[Check Periodo Ref.]]="Dentro",DATOS_[Conc.Sal.30]))))),
0)</f>
        <v>0</v>
      </c>
      <c r="AJ38" s="102">
        <f t="array" ref="AJ38">IFERROR(
AVERAGE(IF(DATOS_[Sexo]=$B38,IF(DATOS_[AGRUP. VALOR. PTO.]=$B36,IF(DATOS_[Check Periodo Ref.]="Dentro",DATOS_[Tot COMPL.SAL Ef],FALSE)))),
0)</f>
        <v>0</v>
      </c>
      <c r="AK38" s="104">
        <f t="array" ref="AK38">IFERROR(
AVERAGE(IF(DATOS_[Sexo]=$B38,IF(DATOS_[AGRUP. VALOR. PTO.]=$B36,IF(DATOS_[Check Periodo Ref.]="Dentro",DATOS_[TOTAL SALARIO Ef],FALSE)))),
0)</f>
        <v>0</v>
      </c>
      <c r="AL38" s="103">
        <f t="array" ref="AL38">IFERROR(
AVERAGE((IF(DATOS_[[Sexo]:[Sexo]]=$B38,IF(DATOS_[[AGRUP. VALOR. PTO.]:[AGRUP. VALOR. PTO.]]=$B36,IF(DATOS_[[Check Periodo Ref.]:[Check Periodo Ref.]]="Dentro",DATOS_[C.Extra.01]))))),
0)</f>
        <v>0</v>
      </c>
      <c r="AM38" s="103">
        <f t="array" ref="AM38">IFERROR(
AVERAGE((IF(DATOS_[[Sexo]:[Sexo]]=$B38,IF(DATOS_[[AGRUP. VALOR. PTO.]:[AGRUP. VALOR. PTO.]]=$B36,IF(DATOS_[[Check Periodo Ref.]:[Check Periodo Ref.]]="Dentro",DATOS_[C.Extra.02]))))),
0)</f>
        <v>0</v>
      </c>
      <c r="AN38" s="103">
        <f t="array" ref="AN38">IFERROR(
AVERAGE((IF(DATOS_[[Sexo]:[Sexo]]=$B38,IF(DATOS_[[AGRUP. VALOR. PTO.]:[AGRUP. VALOR. PTO.]]=$B36,IF(DATOS_[[Check Periodo Ref.]:[Check Periodo Ref.]]="Dentro",DATOS_[C.Extra.03]))))),
0)</f>
        <v>0</v>
      </c>
      <c r="AO38" s="103">
        <f t="array" ref="AO38">IFERROR(
AVERAGE((IF(DATOS_[[Sexo]:[Sexo]]=$B38,IF(DATOS_[[AGRUP. VALOR. PTO.]:[AGRUP. VALOR. PTO.]]=$B36,IF(DATOS_[[Check Periodo Ref.]:[Check Periodo Ref.]]="Dentro",DATOS_[C.Extra.04]))))),
0)</f>
        <v>0</v>
      </c>
      <c r="AP38" s="103">
        <f t="array" ref="AP38">IFERROR(
AVERAGE((IF(DATOS_[[Sexo]:[Sexo]]=$B38,IF(DATOS_[[AGRUP. VALOR. PTO.]:[AGRUP. VALOR. PTO.]]=$B36,IF(DATOS_[[Check Periodo Ref.]:[Check Periodo Ref.]]="Dentro",DATOS_[C.Extra.05]))))),
0)</f>
        <v>0</v>
      </c>
      <c r="AQ38" s="105">
        <f t="array" ref="AQ38">IFERROR(
AVERAGE(IF(DATOS_[Sexo]=$B38,IF(DATOS_[AGRUP. VALOR. PTO.]=$B36,IF(DATOS_[Check Periodo Ref.]="Dentro",DATOS_[Tot Extrasalarial Ef],FALSE)))),
0)</f>
        <v>0</v>
      </c>
      <c r="AR38" s="106">
        <f t="array" ref="AR38">IFERROR(
AVERAGE(IF(DATOS_[Sexo]=$B38,IF(DATOS_[AGRUP. VALOR. PTO.]=$B36,IF(DATOS_[Check Periodo Ref.]="Dentro",DATOS_[TOTAL Retrib Ef],FALSE)))),
0)</f>
        <v>0</v>
      </c>
    </row>
    <row r="39" spans="1:44" ht="17.25" thickBot="1" x14ac:dyDescent="0.35">
      <c r="A39" s="55" t="str">
        <f t="shared" ref="A39" si="35">+A40</f>
        <v>[ocultar]</v>
      </c>
      <c r="B39" s="58" t="s">
        <v>306</v>
      </c>
      <c r="C39" s="99"/>
      <c r="D39" s="59"/>
      <c r="E39" s="147" t="str">
        <f t="shared" ref="E39:AR39" si="36">IFERROR((E40-E41)/E40,"")</f>
        <v/>
      </c>
      <c r="F39" s="199" t="str">
        <f t="shared" si="36"/>
        <v/>
      </c>
      <c r="G39" s="200" t="str">
        <f t="shared" si="36"/>
        <v/>
      </c>
      <c r="H39" s="200" t="str">
        <f t="shared" si="36"/>
        <v/>
      </c>
      <c r="I39" s="200" t="str">
        <f t="shared" si="36"/>
        <v/>
      </c>
      <c r="J39" s="201" t="str">
        <f t="shared" si="36"/>
        <v/>
      </c>
      <c r="K39" s="202" t="str">
        <f t="shared" si="36"/>
        <v/>
      </c>
      <c r="L39" s="202" t="str">
        <f t="shared" si="36"/>
        <v/>
      </c>
      <c r="M39" s="202" t="str">
        <f t="shared" si="36"/>
        <v/>
      </c>
      <c r="N39" s="202" t="str">
        <f t="shared" si="36"/>
        <v/>
      </c>
      <c r="O39" s="202" t="str">
        <f t="shared" si="36"/>
        <v/>
      </c>
      <c r="P39" s="202" t="str">
        <f t="shared" si="36"/>
        <v/>
      </c>
      <c r="Q39" s="202" t="str">
        <f t="shared" si="36"/>
        <v/>
      </c>
      <c r="R39" s="202" t="str">
        <f t="shared" si="36"/>
        <v/>
      </c>
      <c r="S39" s="202" t="str">
        <f t="shared" si="36"/>
        <v/>
      </c>
      <c r="T39" s="202" t="str">
        <f t="shared" si="36"/>
        <v/>
      </c>
      <c r="U39" s="202" t="str">
        <f t="shared" si="36"/>
        <v/>
      </c>
      <c r="V39" s="201" t="str">
        <f t="shared" si="36"/>
        <v/>
      </c>
      <c r="W39" s="201" t="str">
        <f t="shared" si="36"/>
        <v/>
      </c>
      <c r="X39" s="201" t="str">
        <f t="shared" si="36"/>
        <v/>
      </c>
      <c r="Y39" s="201" t="str">
        <f t="shared" si="36"/>
        <v/>
      </c>
      <c r="Z39" s="201" t="str">
        <f t="shared" si="36"/>
        <v/>
      </c>
      <c r="AA39" s="201" t="str">
        <f t="shared" si="36"/>
        <v/>
      </c>
      <c r="AB39" s="201" t="str">
        <f t="shared" si="36"/>
        <v/>
      </c>
      <c r="AC39" s="201" t="str">
        <f t="shared" si="36"/>
        <v/>
      </c>
      <c r="AD39" s="201" t="str">
        <f t="shared" si="36"/>
        <v/>
      </c>
      <c r="AE39" s="201" t="str">
        <f t="shared" si="36"/>
        <v/>
      </c>
      <c r="AF39" s="201" t="str">
        <f t="shared" si="36"/>
        <v/>
      </c>
      <c r="AG39" s="201" t="str">
        <f t="shared" si="36"/>
        <v/>
      </c>
      <c r="AH39" s="201" t="str">
        <f t="shared" si="36"/>
        <v/>
      </c>
      <c r="AI39" s="201" t="str">
        <f t="shared" si="36"/>
        <v/>
      </c>
      <c r="AJ39" s="148" t="str">
        <f t="shared" si="36"/>
        <v/>
      </c>
      <c r="AK39" s="151" t="str">
        <f t="shared" si="36"/>
        <v/>
      </c>
      <c r="AL39" s="204" t="str">
        <f t="shared" si="36"/>
        <v/>
      </c>
      <c r="AM39" s="204" t="str">
        <f t="shared" si="36"/>
        <v/>
      </c>
      <c r="AN39" s="204" t="str">
        <f t="shared" si="36"/>
        <v/>
      </c>
      <c r="AO39" s="204" t="str">
        <f t="shared" si="36"/>
        <v/>
      </c>
      <c r="AP39" s="204" t="str">
        <f t="shared" si="36"/>
        <v/>
      </c>
      <c r="AQ39" s="149" t="str">
        <f t="shared" si="36"/>
        <v/>
      </c>
      <c r="AR39" s="150" t="str">
        <f t="shared" si="36"/>
        <v/>
      </c>
    </row>
    <row r="40" spans="1:44" x14ac:dyDescent="0.3">
      <c r="A40" s="55" t="str">
        <f t="shared" ref="A40" si="37">+IF(C40+C41=0,"[ocultar]","")</f>
        <v>[ocultar]</v>
      </c>
      <c r="B40" s="52" t="s">
        <v>162</v>
      </c>
      <c r="C40" s="53">
        <f t="array" ref="C40">SUM(IF($B40=DATOS_[Sexo],
IF($B39=DATOS_[AGRUP. VALOR. PTO.],
IF("Dentro"=DATOS_[Check Periodo Ref.],
1/(COUNTIFS(DATOS_[Sexo],$B40,DATOS_[AGRUP. VALOR. PTO.],$B39,DATOS_[Check Periodo Ref.],"Dentro",DATOS_[id],DATOS_[id]))))))</f>
        <v>0</v>
      </c>
      <c r="D40" s="54">
        <f>COUNTIFS(DATOS_[AGRUP. VALOR. PTO.],$B39,DATOS_[Sexo],$B40,DATOS_[Check Periodo Ref.],"Dentro")</f>
        <v>0</v>
      </c>
      <c r="E40" s="100">
        <f t="array" ref="E40">IFERROR(
AVERAGE(IF(DATOS_[Sexo]=$B40,IF(DATOS_[AGRUP. VALOR. PTO.]=$B39,IF(DATOS_[Check Periodo Ref.]="Dentro",DATOS_[SALARIO BASE Ef],FALSE)))),
0)</f>
        <v>0</v>
      </c>
      <c r="F40" s="101">
        <f t="array" ref="F40">IFERROR(
AVERAGE((IF(DATOS_[[Sexo]:[Sexo]]=$B40,IF(DATOS_[[AGRUP. VALOR. PTO.]:[AGRUP. VALOR. PTO.]]=$B39,IF(DATOS_[[Check Periodo Ref.]:[Check Periodo Ref.]]="Dentro",DATOS_[Conc.Sal.01]))))),
0)</f>
        <v>0</v>
      </c>
      <c r="G40" s="101">
        <f t="array" ref="G40">IFERROR(
AVERAGE((IF(DATOS_[[Sexo]:[Sexo]]=$B40,IF(DATOS_[[AGRUP. VALOR. PTO.]:[AGRUP. VALOR. PTO.]]=$B39,IF(DATOS_[[Check Periodo Ref.]:[Check Periodo Ref.]]="Dentro",DATOS_[Conc.Sal.02]))))),
0)</f>
        <v>0</v>
      </c>
      <c r="H40" s="101">
        <f t="array" ref="H40">IFERROR(
AVERAGE((IF(DATOS_[[Sexo]:[Sexo]]=$B40,IF(DATOS_[[AGRUP. VALOR. PTO.]:[AGRUP. VALOR. PTO.]]=$B39,IF(DATOS_[[Check Periodo Ref.]:[Check Periodo Ref.]]="Dentro",DATOS_[Conc.Sal.03]))))),
0)</f>
        <v>0</v>
      </c>
      <c r="I40" s="101">
        <f t="array" ref="I40">IFERROR(
AVERAGE((IF(DATOS_[[Sexo]:[Sexo]]=$B40,IF(DATOS_[[AGRUP. VALOR. PTO.]:[AGRUP. VALOR. PTO.]]=$B39,IF(DATOS_[[Check Periodo Ref.]:[Check Periodo Ref.]]="Dentro",DATOS_[Conc.Sal.04]))))),
0)</f>
        <v>0</v>
      </c>
      <c r="J40" s="101">
        <f t="array" ref="J40">IFERROR(
AVERAGE((IF(DATOS_[[Sexo]:[Sexo]]=$B40,IF(DATOS_[[AGRUP. VALOR. PTO.]:[AGRUP. VALOR. PTO.]]=$B39,IF(DATOS_[[Check Periodo Ref.]:[Check Periodo Ref.]]="Dentro",DATOS_[Conc.Sal.05]))))),
0)</f>
        <v>0</v>
      </c>
      <c r="K40" s="101">
        <f t="array" ref="K40">IFERROR(
AVERAGE((IF(DATOS_[[Sexo]:[Sexo]]=$B40,IF(DATOS_[[AGRUP. VALOR. PTO.]:[AGRUP. VALOR. PTO.]]=$B39,IF(DATOS_[[Check Periodo Ref.]:[Check Periodo Ref.]]="Dentro",DATOS_[Conc.Sal.06]))))),
0)</f>
        <v>0</v>
      </c>
      <c r="L40" s="101">
        <f t="array" ref="L40">IFERROR(
AVERAGE((IF(DATOS_[[Sexo]:[Sexo]]=$B40,IF(DATOS_[[AGRUP. VALOR. PTO.]:[AGRUP. VALOR. PTO.]]=$B39,IF(DATOS_[[Check Periodo Ref.]:[Check Periodo Ref.]]="Dentro",DATOS_[Conc.Sal.07]))))),
0)</f>
        <v>0</v>
      </c>
      <c r="M40" s="101">
        <f t="array" ref="M40">IFERROR(
AVERAGE((IF(DATOS_[[Sexo]:[Sexo]]=$B40,IF(DATOS_[[AGRUP. VALOR. PTO.]:[AGRUP. VALOR. PTO.]]=$B39,IF(DATOS_[[Check Periodo Ref.]:[Check Periodo Ref.]]="Dentro",DATOS_[Conc.Sal.08]))))),
0)</f>
        <v>0</v>
      </c>
      <c r="N40" s="101">
        <f t="array" ref="N40">IFERROR(
AVERAGE((IF(DATOS_[[Sexo]:[Sexo]]=$B40,IF(DATOS_[[AGRUP. VALOR. PTO.]:[AGRUP. VALOR. PTO.]]=$B39,IF(DATOS_[[Check Periodo Ref.]:[Check Periodo Ref.]]="Dentro",DATOS_[Conc.Sal.09]))))),
0)</f>
        <v>0</v>
      </c>
      <c r="O40" s="101">
        <f t="array" ref="O40">IFERROR(
AVERAGE((IF(DATOS_[[Sexo]:[Sexo]]=$B40,IF(DATOS_[[AGRUP. VALOR. PTO.]:[AGRUP. VALOR. PTO.]]=$B39,IF(DATOS_[[Check Periodo Ref.]:[Check Periodo Ref.]]="Dentro",DATOS_[Conc.Sal.10]))))),
0)</f>
        <v>0</v>
      </c>
      <c r="P40" s="101">
        <f t="array" ref="P40">IFERROR(
AVERAGE((IF(DATOS_[[Sexo]:[Sexo]]=$B40,IF(DATOS_[[AGRUP. VALOR. PTO.]:[AGRUP. VALOR. PTO.]]=$B39,IF(DATOS_[[Check Periodo Ref.]:[Check Periodo Ref.]]="Dentro",DATOS_[Conc.Sal.11]))))),
0)</f>
        <v>0</v>
      </c>
      <c r="Q40" s="101">
        <f t="array" ref="Q40">IFERROR(
AVERAGE((IF(DATOS_[[Sexo]:[Sexo]]=$B40,IF(DATOS_[[AGRUP. VALOR. PTO.]:[AGRUP. VALOR. PTO.]]=$B39,IF(DATOS_[[Check Periodo Ref.]:[Check Periodo Ref.]]="Dentro",DATOS_[Conc.Sal.12]))))),
0)</f>
        <v>0</v>
      </c>
      <c r="R40" s="101">
        <f t="array" ref="R40">IFERROR(
AVERAGE((IF(DATOS_[[Sexo]:[Sexo]]=$B40,IF(DATOS_[[AGRUP. VALOR. PTO.]:[AGRUP. VALOR. PTO.]]=$B39,IF(DATOS_[[Check Periodo Ref.]:[Check Periodo Ref.]]="Dentro",DATOS_[Conc.Sal.13]))))),
0)</f>
        <v>0</v>
      </c>
      <c r="S40" s="101">
        <f t="array" ref="S40">IFERROR(
AVERAGE((IF(DATOS_[[Sexo]:[Sexo]]=$B40,IF(DATOS_[[AGRUP. VALOR. PTO.]:[AGRUP. VALOR. PTO.]]=$B39,IF(DATOS_[[Check Periodo Ref.]:[Check Periodo Ref.]]="Dentro",DATOS_[Conc.Sal.14]))))),
0)</f>
        <v>0</v>
      </c>
      <c r="T40" s="101">
        <f t="array" ref="T40">IFERROR(
AVERAGE((IF(DATOS_[[Sexo]:[Sexo]]=$B40,IF(DATOS_[[AGRUP. VALOR. PTO.]:[AGRUP. VALOR. PTO.]]=$B39,IF(DATOS_[[Check Periodo Ref.]:[Check Periodo Ref.]]="Dentro",DATOS_[Conc.Sal.15]))))),
0)</f>
        <v>0</v>
      </c>
      <c r="U40" s="101">
        <f t="array" ref="U40">IFERROR(
AVERAGE((IF(DATOS_[[Sexo]:[Sexo]]=$B40,IF(DATOS_[[AGRUP. VALOR. PTO.]:[AGRUP. VALOR. PTO.]]=$B39,IF(DATOS_[[Check Periodo Ref.]:[Check Periodo Ref.]]="Dentro",DATOS_[Conc.Sal.16]))))),
0)</f>
        <v>0</v>
      </c>
      <c r="V40" s="101">
        <f t="array" ref="V40">IFERROR(
AVERAGE((IF(DATOS_[[Sexo]:[Sexo]]=$B40,IF(DATOS_[[AGRUP. VALOR. PTO.]:[AGRUP. VALOR. PTO.]]=$B39,IF(DATOS_[[Check Periodo Ref.]:[Check Periodo Ref.]]="Dentro",DATOS_[Conc.Sal.17]))))),
0)</f>
        <v>0</v>
      </c>
      <c r="W40" s="101">
        <f t="array" ref="W40">IFERROR(
AVERAGE((IF(DATOS_[[Sexo]:[Sexo]]=$B40,IF(DATOS_[[AGRUP. VALOR. PTO.]:[AGRUP. VALOR. PTO.]]=$B39,IF(DATOS_[[Check Periodo Ref.]:[Check Periodo Ref.]]="Dentro",DATOS_[Conc.Sal.18]))))),
0)</f>
        <v>0</v>
      </c>
      <c r="X40" s="101">
        <f t="array" ref="X40">IFERROR(
AVERAGE((IF(DATOS_[[Sexo]:[Sexo]]=$B40,IF(DATOS_[[AGRUP. VALOR. PTO.]:[AGRUP. VALOR. PTO.]]=$B39,IF(DATOS_[[Check Periodo Ref.]:[Check Periodo Ref.]]="Dentro",DATOS_[Conc.Sal.19]))))),
0)</f>
        <v>0</v>
      </c>
      <c r="Y40" s="101">
        <f t="array" ref="Y40">IFERROR(
AVERAGE((IF(DATOS_[[Sexo]:[Sexo]]=$B40,IF(DATOS_[[AGRUP. VALOR. PTO.]:[AGRUP. VALOR. PTO.]]=$B39,IF(DATOS_[[Check Periodo Ref.]:[Check Periodo Ref.]]="Dentro",DATOS_[Conc.Sal.20]))))),
0)</f>
        <v>0</v>
      </c>
      <c r="Z40" s="101">
        <f t="array" ref="Z40">IFERROR(
AVERAGE((IF(DATOS_[[Sexo]:[Sexo]]=$B40,IF(DATOS_[[AGRUP. VALOR. PTO.]:[AGRUP. VALOR. PTO.]]=$B39,IF(DATOS_[[Check Periodo Ref.]:[Check Periodo Ref.]]="Dentro",DATOS_[Conc.Sal.21]))))),
0)</f>
        <v>0</v>
      </c>
      <c r="AA40" s="101">
        <f t="array" ref="AA40">IFERROR(
AVERAGE((IF(DATOS_[[Sexo]:[Sexo]]=$B40,IF(DATOS_[[AGRUP. VALOR. PTO.]:[AGRUP. VALOR. PTO.]]=$B39,IF(DATOS_[[Check Periodo Ref.]:[Check Periodo Ref.]]="Dentro",DATOS_[Conc.Sal.22]))))),
0)</f>
        <v>0</v>
      </c>
      <c r="AB40" s="101">
        <f t="array" ref="AB40">IFERROR(
AVERAGE((IF(DATOS_[[Sexo]:[Sexo]]=$B40,IF(DATOS_[[AGRUP. VALOR. PTO.]:[AGRUP. VALOR. PTO.]]=$B39,IF(DATOS_[[Check Periodo Ref.]:[Check Periodo Ref.]]="Dentro",DATOS_[Conc.Sal.23]))))),
0)</f>
        <v>0</v>
      </c>
      <c r="AC40" s="101">
        <f t="array" ref="AC40">IFERROR(
AVERAGE((IF(DATOS_[[Sexo]:[Sexo]]=$B40,IF(DATOS_[[AGRUP. VALOR. PTO.]:[AGRUP. VALOR. PTO.]]=$B39,IF(DATOS_[[Check Periodo Ref.]:[Check Periodo Ref.]]="Dentro",DATOS_[Conc.Sal.24]))))),
0)</f>
        <v>0</v>
      </c>
      <c r="AD40" s="101">
        <f t="array" ref="AD40">IFERROR(
AVERAGE((IF(DATOS_[[Sexo]:[Sexo]]=$B40,IF(DATOS_[[AGRUP. VALOR. PTO.]:[AGRUP. VALOR. PTO.]]=$B39,IF(DATOS_[[Check Periodo Ref.]:[Check Periodo Ref.]]="Dentro",DATOS_[Conc.Sal.25]))))),
0)</f>
        <v>0</v>
      </c>
      <c r="AE40" s="101">
        <f t="array" ref="AE40">IFERROR(
AVERAGE((IF(DATOS_[[Sexo]:[Sexo]]=$B40,IF(DATOS_[[AGRUP. VALOR. PTO.]:[AGRUP. VALOR. PTO.]]=$B39,IF(DATOS_[[Check Periodo Ref.]:[Check Periodo Ref.]]="Dentro",DATOS_[Conc.Sal.26]))))),
0)</f>
        <v>0</v>
      </c>
      <c r="AF40" s="101">
        <f t="array" ref="AF40">IFERROR(
AVERAGE((IF(DATOS_[[Sexo]:[Sexo]]=$B40,IF(DATOS_[[AGRUP. VALOR. PTO.]:[AGRUP. VALOR. PTO.]]=$B39,IF(DATOS_[[Check Periodo Ref.]:[Check Periodo Ref.]]="Dentro",DATOS_[Conc.Sal.27]))))),
0)</f>
        <v>0</v>
      </c>
      <c r="AG40" s="101">
        <f t="array" ref="AG40">IFERROR(
AVERAGE((IF(DATOS_[[Sexo]:[Sexo]]=$B40,IF(DATOS_[[AGRUP. VALOR. PTO.]:[AGRUP. VALOR. PTO.]]=$B39,IF(DATOS_[[Check Periodo Ref.]:[Check Periodo Ref.]]="Dentro",DATOS_[Conc.Sal.28]))))),
0)</f>
        <v>0</v>
      </c>
      <c r="AH40" s="101">
        <f t="array" ref="AH40">IFERROR(
AVERAGE((IF(DATOS_[[Sexo]:[Sexo]]=$B40,IF(DATOS_[[AGRUP. VALOR. PTO.]:[AGRUP. VALOR. PTO.]]=$B39,IF(DATOS_[[Check Periodo Ref.]:[Check Periodo Ref.]]="Dentro",DATOS_[Conc.Sal.29]))))),
0)</f>
        <v>0</v>
      </c>
      <c r="AI40" s="101">
        <f t="array" ref="AI40">IFERROR(
AVERAGE((IF(DATOS_[[Sexo]:[Sexo]]=$B40,IF(DATOS_[[AGRUP. VALOR. PTO.]:[AGRUP. VALOR. PTO.]]=$B39,IF(DATOS_[[Check Periodo Ref.]:[Check Periodo Ref.]]="Dentro",DATOS_[Conc.Sal.30]))))),
0)</f>
        <v>0</v>
      </c>
      <c r="AJ40" s="102">
        <f t="array" ref="AJ40">IFERROR(
AVERAGE(IF(DATOS_[Sexo]=$B40,IF(DATOS_[AGRUP. VALOR. PTO.]=$B39,IF(DATOS_[Check Periodo Ref.]="Dentro",DATOS_[Tot COMPL.SAL Ef],FALSE)))),
0)</f>
        <v>0</v>
      </c>
      <c r="AK40" s="104">
        <f t="array" ref="AK40">IFERROR(
AVERAGE(IF(DATOS_[Sexo]=$B40,IF(DATOS_[AGRUP. VALOR. PTO.]=$B39,IF(DATOS_[Check Periodo Ref.]="Dentro",DATOS_[TOTAL SALARIO Ef],FALSE)))),
0)</f>
        <v>0</v>
      </c>
      <c r="AL40" s="103">
        <f t="array" ref="AL40">IFERROR(
AVERAGE((IF(DATOS_[[Sexo]:[Sexo]]=$B40,IF(DATOS_[[AGRUP. VALOR. PTO.]:[AGRUP. VALOR. PTO.]]=$B39,IF(DATOS_[[Check Periodo Ref.]:[Check Periodo Ref.]]="Dentro",DATOS_[C.Extra.01]))))),
0)</f>
        <v>0</v>
      </c>
      <c r="AM40" s="103">
        <f t="array" ref="AM40">IFERROR(
AVERAGE((IF(DATOS_[[Sexo]:[Sexo]]=$B40,IF(DATOS_[[AGRUP. VALOR. PTO.]:[AGRUP. VALOR. PTO.]]=$B39,IF(DATOS_[[Check Periodo Ref.]:[Check Periodo Ref.]]="Dentro",DATOS_[C.Extra.02]))))),
0)</f>
        <v>0</v>
      </c>
      <c r="AN40" s="103">
        <f t="array" ref="AN40">IFERROR(
AVERAGE((IF(DATOS_[[Sexo]:[Sexo]]=$B40,IF(DATOS_[[AGRUP. VALOR. PTO.]:[AGRUP. VALOR. PTO.]]=$B39,IF(DATOS_[[Check Periodo Ref.]:[Check Periodo Ref.]]="Dentro",DATOS_[C.Extra.03]))))),
0)</f>
        <v>0</v>
      </c>
      <c r="AO40" s="103">
        <f t="array" ref="AO40">IFERROR(
AVERAGE((IF(DATOS_[[Sexo]:[Sexo]]=$B40,IF(DATOS_[[AGRUP. VALOR. PTO.]:[AGRUP. VALOR. PTO.]]=$B39,IF(DATOS_[[Check Periodo Ref.]:[Check Periodo Ref.]]="Dentro",DATOS_[C.Extra.04]))))),
0)</f>
        <v>0</v>
      </c>
      <c r="AP40" s="103">
        <f t="array" ref="AP40">IFERROR(
AVERAGE((IF(DATOS_[[Sexo]:[Sexo]]=$B40,IF(DATOS_[[AGRUP. VALOR. PTO.]:[AGRUP. VALOR. PTO.]]=$B39,IF(DATOS_[[Check Periodo Ref.]:[Check Periodo Ref.]]="Dentro",DATOS_[C.Extra.05]))))),
0)</f>
        <v>0</v>
      </c>
      <c r="AQ40" s="105">
        <f t="array" ref="AQ40">IFERROR(
AVERAGE(IF(DATOS_[Sexo]=$B40,IF(DATOS_[AGRUP. VALOR. PTO.]=$B39,IF(DATOS_[Check Periodo Ref.]="Dentro",DATOS_[Tot Extrasalarial Ef],FALSE)))),
0)</f>
        <v>0</v>
      </c>
      <c r="AR40" s="106">
        <f t="array" ref="AR40">IFERROR(
AVERAGE(IF(DATOS_[Sexo]=$B40,IF(DATOS_[AGRUP. VALOR. PTO.]=$B39,IF(DATOS_[Check Periodo Ref.]="Dentro",DATOS_[TOTAL Retrib Ef],FALSE)))),
0)</f>
        <v>0</v>
      </c>
    </row>
    <row r="41" spans="1:44" x14ac:dyDescent="0.3">
      <c r="A41" s="55" t="str">
        <f t="shared" ref="A41" si="38">+A40</f>
        <v>[ocultar]</v>
      </c>
      <c r="B41" s="52" t="s">
        <v>163</v>
      </c>
      <c r="C41" s="53">
        <f t="array" ref="C41">SUM(IF($B41=DATOS_[Sexo],
IF($B39=DATOS_[AGRUP. VALOR. PTO.],
IF("Dentro"=DATOS_[Check Periodo Ref.],
1/(COUNTIFS(DATOS_[Sexo],$B41,DATOS_[AGRUP. VALOR. PTO.],$B39,DATOS_[Check Periodo Ref.],"Dentro",DATOS_[id],DATOS_[id]))))))</f>
        <v>0</v>
      </c>
      <c r="D41" s="54">
        <f>COUNTIFS(DATOS_[AGRUP. VALOR. PTO.],$B39,DATOS_[Sexo],$B41,DATOS_[Check Periodo Ref.],"Dentro")</f>
        <v>0</v>
      </c>
      <c r="E41" s="100">
        <f t="array" ref="E41">IFERROR(
AVERAGE(IF(DATOS_[Sexo]=$B41,IF(DATOS_[AGRUP. VALOR. PTO.]=$B39,IF(DATOS_[Check Periodo Ref.]="Dentro",DATOS_[SALARIO BASE Ef],FALSE)))),
0)</f>
        <v>0</v>
      </c>
      <c r="F41" s="101">
        <f t="array" ref="F41">IFERROR(
AVERAGE((IF(DATOS_[[Sexo]:[Sexo]]=$B41,IF(DATOS_[[AGRUP. VALOR. PTO.]:[AGRUP. VALOR. PTO.]]=$B39,IF(DATOS_[[Check Periodo Ref.]:[Check Periodo Ref.]]="Dentro",DATOS_[Conc.Sal.01]))))),
0)</f>
        <v>0</v>
      </c>
      <c r="G41" s="101">
        <f t="array" ref="G41">IFERROR(
AVERAGE((IF(DATOS_[[Sexo]:[Sexo]]=$B41,IF(DATOS_[[AGRUP. VALOR. PTO.]:[AGRUP. VALOR. PTO.]]=$B39,IF(DATOS_[[Check Periodo Ref.]:[Check Periodo Ref.]]="Dentro",DATOS_[Conc.Sal.02]))))),
0)</f>
        <v>0</v>
      </c>
      <c r="H41" s="101">
        <f t="array" ref="H41">IFERROR(
AVERAGE((IF(DATOS_[[Sexo]:[Sexo]]=$B41,IF(DATOS_[[AGRUP. VALOR. PTO.]:[AGRUP. VALOR. PTO.]]=$B39,IF(DATOS_[[Check Periodo Ref.]:[Check Periodo Ref.]]="Dentro",DATOS_[Conc.Sal.03]))))),
0)</f>
        <v>0</v>
      </c>
      <c r="I41" s="101">
        <f t="array" ref="I41">IFERROR(
AVERAGE((IF(DATOS_[[Sexo]:[Sexo]]=$B41,IF(DATOS_[[AGRUP. VALOR. PTO.]:[AGRUP. VALOR. PTO.]]=$B39,IF(DATOS_[[Check Periodo Ref.]:[Check Periodo Ref.]]="Dentro",DATOS_[Conc.Sal.04]))))),
0)</f>
        <v>0</v>
      </c>
      <c r="J41" s="101">
        <f t="array" ref="J41">IFERROR(
AVERAGE((IF(DATOS_[[Sexo]:[Sexo]]=$B41,IF(DATOS_[[AGRUP. VALOR. PTO.]:[AGRUP. VALOR. PTO.]]=$B39,IF(DATOS_[[Check Periodo Ref.]:[Check Periodo Ref.]]="Dentro",DATOS_[Conc.Sal.05]))))),
0)</f>
        <v>0</v>
      </c>
      <c r="K41" s="101">
        <f t="array" ref="K41">IFERROR(
AVERAGE((IF(DATOS_[[Sexo]:[Sexo]]=$B41,IF(DATOS_[[AGRUP. VALOR. PTO.]:[AGRUP. VALOR. PTO.]]=$B39,IF(DATOS_[[Check Periodo Ref.]:[Check Periodo Ref.]]="Dentro",DATOS_[Conc.Sal.06]))))),
0)</f>
        <v>0</v>
      </c>
      <c r="L41" s="101">
        <f t="array" ref="L41">IFERROR(
AVERAGE((IF(DATOS_[[Sexo]:[Sexo]]=$B41,IF(DATOS_[[AGRUP. VALOR. PTO.]:[AGRUP. VALOR. PTO.]]=$B39,IF(DATOS_[[Check Periodo Ref.]:[Check Periodo Ref.]]="Dentro",DATOS_[Conc.Sal.07]))))),
0)</f>
        <v>0</v>
      </c>
      <c r="M41" s="101">
        <f t="array" ref="M41">IFERROR(
AVERAGE((IF(DATOS_[[Sexo]:[Sexo]]=$B41,IF(DATOS_[[AGRUP. VALOR. PTO.]:[AGRUP. VALOR. PTO.]]=$B39,IF(DATOS_[[Check Periodo Ref.]:[Check Periodo Ref.]]="Dentro",DATOS_[Conc.Sal.08]))))),
0)</f>
        <v>0</v>
      </c>
      <c r="N41" s="101">
        <f t="array" ref="N41">IFERROR(
AVERAGE((IF(DATOS_[[Sexo]:[Sexo]]=$B41,IF(DATOS_[[AGRUP. VALOR. PTO.]:[AGRUP. VALOR. PTO.]]=$B39,IF(DATOS_[[Check Periodo Ref.]:[Check Periodo Ref.]]="Dentro",DATOS_[Conc.Sal.09]))))),
0)</f>
        <v>0</v>
      </c>
      <c r="O41" s="101">
        <f t="array" ref="O41">IFERROR(
AVERAGE((IF(DATOS_[[Sexo]:[Sexo]]=$B41,IF(DATOS_[[AGRUP. VALOR. PTO.]:[AGRUP. VALOR. PTO.]]=$B39,IF(DATOS_[[Check Periodo Ref.]:[Check Periodo Ref.]]="Dentro",DATOS_[Conc.Sal.10]))))),
0)</f>
        <v>0</v>
      </c>
      <c r="P41" s="101">
        <f t="array" ref="P41">IFERROR(
AVERAGE((IF(DATOS_[[Sexo]:[Sexo]]=$B41,IF(DATOS_[[AGRUP. VALOR. PTO.]:[AGRUP. VALOR. PTO.]]=$B39,IF(DATOS_[[Check Periodo Ref.]:[Check Periodo Ref.]]="Dentro",DATOS_[Conc.Sal.11]))))),
0)</f>
        <v>0</v>
      </c>
      <c r="Q41" s="101">
        <f t="array" ref="Q41">IFERROR(
AVERAGE((IF(DATOS_[[Sexo]:[Sexo]]=$B41,IF(DATOS_[[AGRUP. VALOR. PTO.]:[AGRUP. VALOR. PTO.]]=$B39,IF(DATOS_[[Check Periodo Ref.]:[Check Periodo Ref.]]="Dentro",DATOS_[Conc.Sal.12]))))),
0)</f>
        <v>0</v>
      </c>
      <c r="R41" s="101">
        <f t="array" ref="R41">IFERROR(
AVERAGE((IF(DATOS_[[Sexo]:[Sexo]]=$B41,IF(DATOS_[[AGRUP. VALOR. PTO.]:[AGRUP. VALOR. PTO.]]=$B39,IF(DATOS_[[Check Periodo Ref.]:[Check Periodo Ref.]]="Dentro",DATOS_[Conc.Sal.13]))))),
0)</f>
        <v>0</v>
      </c>
      <c r="S41" s="101">
        <f t="array" ref="S41">IFERROR(
AVERAGE((IF(DATOS_[[Sexo]:[Sexo]]=$B41,IF(DATOS_[[AGRUP. VALOR. PTO.]:[AGRUP. VALOR. PTO.]]=$B39,IF(DATOS_[[Check Periodo Ref.]:[Check Periodo Ref.]]="Dentro",DATOS_[Conc.Sal.14]))))),
0)</f>
        <v>0</v>
      </c>
      <c r="T41" s="101">
        <f t="array" ref="T41">IFERROR(
AVERAGE((IF(DATOS_[[Sexo]:[Sexo]]=$B41,IF(DATOS_[[AGRUP. VALOR. PTO.]:[AGRUP. VALOR. PTO.]]=$B39,IF(DATOS_[[Check Periodo Ref.]:[Check Periodo Ref.]]="Dentro",DATOS_[Conc.Sal.15]))))),
0)</f>
        <v>0</v>
      </c>
      <c r="U41" s="101">
        <f t="array" ref="U41">IFERROR(
AVERAGE((IF(DATOS_[[Sexo]:[Sexo]]=$B41,IF(DATOS_[[AGRUP. VALOR. PTO.]:[AGRUP. VALOR. PTO.]]=$B39,IF(DATOS_[[Check Periodo Ref.]:[Check Periodo Ref.]]="Dentro",DATOS_[Conc.Sal.16]))))),
0)</f>
        <v>0</v>
      </c>
      <c r="V41" s="101">
        <f t="array" ref="V41">IFERROR(
AVERAGE((IF(DATOS_[[Sexo]:[Sexo]]=$B41,IF(DATOS_[[AGRUP. VALOR. PTO.]:[AGRUP. VALOR. PTO.]]=$B39,IF(DATOS_[[Check Periodo Ref.]:[Check Periodo Ref.]]="Dentro",DATOS_[Conc.Sal.17]))))),
0)</f>
        <v>0</v>
      </c>
      <c r="W41" s="101">
        <f t="array" ref="W41">IFERROR(
AVERAGE((IF(DATOS_[[Sexo]:[Sexo]]=$B41,IF(DATOS_[[AGRUP. VALOR. PTO.]:[AGRUP. VALOR. PTO.]]=$B39,IF(DATOS_[[Check Periodo Ref.]:[Check Periodo Ref.]]="Dentro",DATOS_[Conc.Sal.18]))))),
0)</f>
        <v>0</v>
      </c>
      <c r="X41" s="101">
        <f t="array" ref="X41">IFERROR(
AVERAGE((IF(DATOS_[[Sexo]:[Sexo]]=$B41,IF(DATOS_[[AGRUP. VALOR. PTO.]:[AGRUP. VALOR. PTO.]]=$B39,IF(DATOS_[[Check Periodo Ref.]:[Check Periodo Ref.]]="Dentro",DATOS_[Conc.Sal.19]))))),
0)</f>
        <v>0</v>
      </c>
      <c r="Y41" s="101">
        <f t="array" ref="Y41">IFERROR(
AVERAGE((IF(DATOS_[[Sexo]:[Sexo]]=$B41,IF(DATOS_[[AGRUP. VALOR. PTO.]:[AGRUP. VALOR. PTO.]]=$B39,IF(DATOS_[[Check Periodo Ref.]:[Check Periodo Ref.]]="Dentro",DATOS_[Conc.Sal.20]))))),
0)</f>
        <v>0</v>
      </c>
      <c r="Z41" s="101">
        <f t="array" ref="Z41">IFERROR(
AVERAGE((IF(DATOS_[[Sexo]:[Sexo]]=$B41,IF(DATOS_[[AGRUP. VALOR. PTO.]:[AGRUP. VALOR. PTO.]]=$B39,IF(DATOS_[[Check Periodo Ref.]:[Check Periodo Ref.]]="Dentro",DATOS_[Conc.Sal.21]))))),
0)</f>
        <v>0</v>
      </c>
      <c r="AA41" s="101">
        <f t="array" ref="AA41">IFERROR(
AVERAGE((IF(DATOS_[[Sexo]:[Sexo]]=$B41,IF(DATOS_[[AGRUP. VALOR. PTO.]:[AGRUP. VALOR. PTO.]]=$B39,IF(DATOS_[[Check Periodo Ref.]:[Check Periodo Ref.]]="Dentro",DATOS_[Conc.Sal.22]))))),
0)</f>
        <v>0</v>
      </c>
      <c r="AB41" s="101">
        <f t="array" ref="AB41">IFERROR(
AVERAGE((IF(DATOS_[[Sexo]:[Sexo]]=$B41,IF(DATOS_[[AGRUP. VALOR. PTO.]:[AGRUP. VALOR. PTO.]]=$B39,IF(DATOS_[[Check Periodo Ref.]:[Check Periodo Ref.]]="Dentro",DATOS_[Conc.Sal.23]))))),
0)</f>
        <v>0</v>
      </c>
      <c r="AC41" s="101">
        <f t="array" ref="AC41">IFERROR(
AVERAGE((IF(DATOS_[[Sexo]:[Sexo]]=$B41,IF(DATOS_[[AGRUP. VALOR. PTO.]:[AGRUP. VALOR. PTO.]]=$B39,IF(DATOS_[[Check Periodo Ref.]:[Check Periodo Ref.]]="Dentro",DATOS_[Conc.Sal.24]))))),
0)</f>
        <v>0</v>
      </c>
      <c r="AD41" s="101">
        <f t="array" ref="AD41">IFERROR(
AVERAGE((IF(DATOS_[[Sexo]:[Sexo]]=$B41,IF(DATOS_[[AGRUP. VALOR. PTO.]:[AGRUP. VALOR. PTO.]]=$B39,IF(DATOS_[[Check Periodo Ref.]:[Check Periodo Ref.]]="Dentro",DATOS_[Conc.Sal.25]))))),
0)</f>
        <v>0</v>
      </c>
      <c r="AE41" s="101">
        <f t="array" ref="AE41">IFERROR(
AVERAGE((IF(DATOS_[[Sexo]:[Sexo]]=$B41,IF(DATOS_[[AGRUP. VALOR. PTO.]:[AGRUP. VALOR. PTO.]]=$B39,IF(DATOS_[[Check Periodo Ref.]:[Check Periodo Ref.]]="Dentro",DATOS_[Conc.Sal.26]))))),
0)</f>
        <v>0</v>
      </c>
      <c r="AF41" s="101">
        <f t="array" ref="AF41">IFERROR(
AVERAGE((IF(DATOS_[[Sexo]:[Sexo]]=$B41,IF(DATOS_[[AGRUP. VALOR. PTO.]:[AGRUP. VALOR. PTO.]]=$B39,IF(DATOS_[[Check Periodo Ref.]:[Check Periodo Ref.]]="Dentro",DATOS_[Conc.Sal.27]))))),
0)</f>
        <v>0</v>
      </c>
      <c r="AG41" s="101">
        <f t="array" ref="AG41">IFERROR(
AVERAGE((IF(DATOS_[[Sexo]:[Sexo]]=$B41,IF(DATOS_[[AGRUP. VALOR. PTO.]:[AGRUP. VALOR. PTO.]]=$B39,IF(DATOS_[[Check Periodo Ref.]:[Check Periodo Ref.]]="Dentro",DATOS_[Conc.Sal.28]))))),
0)</f>
        <v>0</v>
      </c>
      <c r="AH41" s="101">
        <f t="array" ref="AH41">IFERROR(
AVERAGE((IF(DATOS_[[Sexo]:[Sexo]]=$B41,IF(DATOS_[[AGRUP. VALOR. PTO.]:[AGRUP. VALOR. PTO.]]=$B39,IF(DATOS_[[Check Periodo Ref.]:[Check Periodo Ref.]]="Dentro",DATOS_[Conc.Sal.29]))))),
0)</f>
        <v>0</v>
      </c>
      <c r="AI41" s="101">
        <f t="array" ref="AI41">IFERROR(
AVERAGE((IF(DATOS_[[Sexo]:[Sexo]]=$B41,IF(DATOS_[[AGRUP. VALOR. PTO.]:[AGRUP. VALOR. PTO.]]=$B39,IF(DATOS_[[Check Periodo Ref.]:[Check Periodo Ref.]]="Dentro",DATOS_[Conc.Sal.30]))))),
0)</f>
        <v>0</v>
      </c>
      <c r="AJ41" s="102">
        <f t="array" ref="AJ41">IFERROR(
AVERAGE(IF(DATOS_[Sexo]=$B41,IF(DATOS_[AGRUP. VALOR. PTO.]=$B39,IF(DATOS_[Check Periodo Ref.]="Dentro",DATOS_[Tot COMPL.SAL Ef],FALSE)))),
0)</f>
        <v>0</v>
      </c>
      <c r="AK41" s="104">
        <f t="array" ref="AK41">IFERROR(
AVERAGE(IF(DATOS_[Sexo]=$B41,IF(DATOS_[AGRUP. VALOR. PTO.]=$B39,IF(DATOS_[Check Periodo Ref.]="Dentro",DATOS_[TOTAL SALARIO Ef],FALSE)))),
0)</f>
        <v>0</v>
      </c>
      <c r="AL41" s="103">
        <f t="array" ref="AL41">IFERROR(
AVERAGE((IF(DATOS_[[Sexo]:[Sexo]]=$B41,IF(DATOS_[[AGRUP. VALOR. PTO.]:[AGRUP. VALOR. PTO.]]=$B39,IF(DATOS_[[Check Periodo Ref.]:[Check Periodo Ref.]]="Dentro",DATOS_[C.Extra.01]))))),
0)</f>
        <v>0</v>
      </c>
      <c r="AM41" s="103">
        <f t="array" ref="AM41">IFERROR(
AVERAGE((IF(DATOS_[[Sexo]:[Sexo]]=$B41,IF(DATOS_[[AGRUP. VALOR. PTO.]:[AGRUP. VALOR. PTO.]]=$B39,IF(DATOS_[[Check Periodo Ref.]:[Check Periodo Ref.]]="Dentro",DATOS_[C.Extra.02]))))),
0)</f>
        <v>0</v>
      </c>
      <c r="AN41" s="103">
        <f t="array" ref="AN41">IFERROR(
AVERAGE((IF(DATOS_[[Sexo]:[Sexo]]=$B41,IF(DATOS_[[AGRUP. VALOR. PTO.]:[AGRUP. VALOR. PTO.]]=$B39,IF(DATOS_[[Check Periodo Ref.]:[Check Periodo Ref.]]="Dentro",DATOS_[C.Extra.03]))))),
0)</f>
        <v>0</v>
      </c>
      <c r="AO41" s="103">
        <f t="array" ref="AO41">IFERROR(
AVERAGE((IF(DATOS_[[Sexo]:[Sexo]]=$B41,IF(DATOS_[[AGRUP. VALOR. PTO.]:[AGRUP. VALOR. PTO.]]=$B39,IF(DATOS_[[Check Periodo Ref.]:[Check Periodo Ref.]]="Dentro",DATOS_[C.Extra.04]))))),
0)</f>
        <v>0</v>
      </c>
      <c r="AP41" s="103">
        <f t="array" ref="AP41">IFERROR(
AVERAGE((IF(DATOS_[[Sexo]:[Sexo]]=$B41,IF(DATOS_[[AGRUP. VALOR. PTO.]:[AGRUP. VALOR. PTO.]]=$B39,IF(DATOS_[[Check Periodo Ref.]:[Check Periodo Ref.]]="Dentro",DATOS_[C.Extra.05]))))),
0)</f>
        <v>0</v>
      </c>
      <c r="AQ41" s="105">
        <f t="array" ref="AQ41">IFERROR(
AVERAGE(IF(DATOS_[Sexo]=$B41,IF(DATOS_[AGRUP. VALOR. PTO.]=$B39,IF(DATOS_[Check Periodo Ref.]="Dentro",DATOS_[Tot Extrasalarial Ef],FALSE)))),
0)</f>
        <v>0</v>
      </c>
      <c r="AR41" s="106">
        <f t="array" ref="AR41">IFERROR(
AVERAGE(IF(DATOS_[Sexo]=$B41,IF(DATOS_[AGRUP. VALOR. PTO.]=$B39,IF(DATOS_[Check Periodo Ref.]="Dentro",DATOS_[TOTAL Retrib Ef],FALSE)))),
0)</f>
        <v>0</v>
      </c>
    </row>
    <row r="42" spans="1:44" ht="17.25" thickBot="1" x14ac:dyDescent="0.35">
      <c r="A42" s="55" t="str">
        <f t="shared" ref="A42" si="39">+A43</f>
        <v>[ocultar]</v>
      </c>
      <c r="B42" s="58" t="s">
        <v>269</v>
      </c>
      <c r="C42" s="99"/>
      <c r="D42" s="59"/>
      <c r="E42" s="147" t="str">
        <f t="shared" ref="E42:AR42" si="40">IFERROR((E43-E44)/E43,"")</f>
        <v/>
      </c>
      <c r="F42" s="199" t="str">
        <f t="shared" si="40"/>
        <v/>
      </c>
      <c r="G42" s="200" t="str">
        <f t="shared" si="40"/>
        <v/>
      </c>
      <c r="H42" s="200" t="str">
        <f t="shared" si="40"/>
        <v/>
      </c>
      <c r="I42" s="200" t="str">
        <f t="shared" si="40"/>
        <v/>
      </c>
      <c r="J42" s="201" t="str">
        <f t="shared" si="40"/>
        <v/>
      </c>
      <c r="K42" s="202" t="str">
        <f t="shared" si="40"/>
        <v/>
      </c>
      <c r="L42" s="202" t="str">
        <f t="shared" si="40"/>
        <v/>
      </c>
      <c r="M42" s="202" t="str">
        <f t="shared" si="40"/>
        <v/>
      </c>
      <c r="N42" s="202" t="str">
        <f t="shared" si="40"/>
        <v/>
      </c>
      <c r="O42" s="202" t="str">
        <f t="shared" si="40"/>
        <v/>
      </c>
      <c r="P42" s="202" t="str">
        <f t="shared" si="40"/>
        <v/>
      </c>
      <c r="Q42" s="202" t="str">
        <f t="shared" si="40"/>
        <v/>
      </c>
      <c r="R42" s="202" t="str">
        <f t="shared" si="40"/>
        <v/>
      </c>
      <c r="S42" s="202" t="str">
        <f t="shared" si="40"/>
        <v/>
      </c>
      <c r="T42" s="202" t="str">
        <f t="shared" si="40"/>
        <v/>
      </c>
      <c r="U42" s="202" t="str">
        <f t="shared" si="40"/>
        <v/>
      </c>
      <c r="V42" s="201" t="str">
        <f t="shared" si="40"/>
        <v/>
      </c>
      <c r="W42" s="201" t="str">
        <f t="shared" si="40"/>
        <v/>
      </c>
      <c r="X42" s="201" t="str">
        <f t="shared" si="40"/>
        <v/>
      </c>
      <c r="Y42" s="201" t="str">
        <f t="shared" si="40"/>
        <v/>
      </c>
      <c r="Z42" s="201" t="str">
        <f t="shared" si="40"/>
        <v/>
      </c>
      <c r="AA42" s="201" t="str">
        <f t="shared" si="40"/>
        <v/>
      </c>
      <c r="AB42" s="201" t="str">
        <f t="shared" si="40"/>
        <v/>
      </c>
      <c r="AC42" s="201" t="str">
        <f t="shared" si="40"/>
        <v/>
      </c>
      <c r="AD42" s="201" t="str">
        <f t="shared" si="40"/>
        <v/>
      </c>
      <c r="AE42" s="201" t="str">
        <f t="shared" si="40"/>
        <v/>
      </c>
      <c r="AF42" s="201" t="str">
        <f t="shared" si="40"/>
        <v/>
      </c>
      <c r="AG42" s="201" t="str">
        <f t="shared" si="40"/>
        <v/>
      </c>
      <c r="AH42" s="201" t="str">
        <f t="shared" si="40"/>
        <v/>
      </c>
      <c r="AI42" s="201" t="str">
        <f t="shared" si="40"/>
        <v/>
      </c>
      <c r="AJ42" s="148" t="str">
        <f t="shared" si="40"/>
        <v/>
      </c>
      <c r="AK42" s="151" t="str">
        <f t="shared" si="40"/>
        <v/>
      </c>
      <c r="AL42" s="204" t="str">
        <f t="shared" si="40"/>
        <v/>
      </c>
      <c r="AM42" s="204" t="str">
        <f t="shared" si="40"/>
        <v/>
      </c>
      <c r="AN42" s="204" t="str">
        <f t="shared" si="40"/>
        <v/>
      </c>
      <c r="AO42" s="204" t="str">
        <f t="shared" si="40"/>
        <v/>
      </c>
      <c r="AP42" s="204" t="str">
        <f t="shared" si="40"/>
        <v/>
      </c>
      <c r="AQ42" s="149" t="str">
        <f t="shared" si="40"/>
        <v/>
      </c>
      <c r="AR42" s="150" t="str">
        <f t="shared" si="40"/>
        <v/>
      </c>
    </row>
    <row r="43" spans="1:44" x14ac:dyDescent="0.3">
      <c r="A43" s="55" t="str">
        <f t="shared" ref="A43" si="41">+IF(C43+C44=0,"[ocultar]","")</f>
        <v>[ocultar]</v>
      </c>
      <c r="B43" s="52" t="s">
        <v>162</v>
      </c>
      <c r="C43" s="53">
        <f t="array" ref="C43">SUM(IF($B43=DATOS_[Sexo],
IF($B42=DATOS_[AGRUP. VALOR. PTO.],
IF("Dentro"=DATOS_[Check Periodo Ref.],
1/(COUNTIFS(DATOS_[Sexo],$B43,DATOS_[AGRUP. VALOR. PTO.],$B42,DATOS_[Check Periodo Ref.],"Dentro",DATOS_[id],DATOS_[id]))))))</f>
        <v>0</v>
      </c>
      <c r="D43" s="54">
        <f>COUNTIFS(DATOS_[AGRUP. VALOR. PTO.],$B42,DATOS_[Sexo],$B43,DATOS_[Check Periodo Ref.],"Dentro")</f>
        <v>0</v>
      </c>
      <c r="E43" s="100">
        <f t="array" ref="E43">IFERROR(
AVERAGE(IF(DATOS_[Sexo]=$B43,IF(DATOS_[AGRUP. VALOR. PTO.]=$B42,IF(DATOS_[Check Periodo Ref.]="Dentro",DATOS_[SALARIO BASE Ef],FALSE)))),
0)</f>
        <v>0</v>
      </c>
      <c r="F43" s="101">
        <f t="array" ref="F43">IFERROR(
AVERAGE((IF(DATOS_[[Sexo]:[Sexo]]=$B43,IF(DATOS_[[AGRUP. VALOR. PTO.]:[AGRUP. VALOR. PTO.]]=$B42,IF(DATOS_[[Check Periodo Ref.]:[Check Periodo Ref.]]="Dentro",DATOS_[Conc.Sal.01]))))),
0)</f>
        <v>0</v>
      </c>
      <c r="G43" s="101">
        <f t="array" ref="G43">IFERROR(
AVERAGE((IF(DATOS_[[Sexo]:[Sexo]]=$B43,IF(DATOS_[[AGRUP. VALOR. PTO.]:[AGRUP. VALOR. PTO.]]=$B42,IF(DATOS_[[Check Periodo Ref.]:[Check Periodo Ref.]]="Dentro",DATOS_[Conc.Sal.02]))))),
0)</f>
        <v>0</v>
      </c>
      <c r="H43" s="101">
        <f t="array" ref="H43">IFERROR(
AVERAGE((IF(DATOS_[[Sexo]:[Sexo]]=$B43,IF(DATOS_[[AGRUP. VALOR. PTO.]:[AGRUP. VALOR. PTO.]]=$B42,IF(DATOS_[[Check Periodo Ref.]:[Check Periodo Ref.]]="Dentro",DATOS_[Conc.Sal.03]))))),
0)</f>
        <v>0</v>
      </c>
      <c r="I43" s="101">
        <f t="array" ref="I43">IFERROR(
AVERAGE((IF(DATOS_[[Sexo]:[Sexo]]=$B43,IF(DATOS_[[AGRUP. VALOR. PTO.]:[AGRUP. VALOR. PTO.]]=$B42,IF(DATOS_[[Check Periodo Ref.]:[Check Periodo Ref.]]="Dentro",DATOS_[Conc.Sal.04]))))),
0)</f>
        <v>0</v>
      </c>
      <c r="J43" s="101">
        <f t="array" ref="J43">IFERROR(
AVERAGE((IF(DATOS_[[Sexo]:[Sexo]]=$B43,IF(DATOS_[[AGRUP. VALOR. PTO.]:[AGRUP. VALOR. PTO.]]=$B42,IF(DATOS_[[Check Periodo Ref.]:[Check Periodo Ref.]]="Dentro",DATOS_[Conc.Sal.05]))))),
0)</f>
        <v>0</v>
      </c>
      <c r="K43" s="101">
        <f t="array" ref="K43">IFERROR(
AVERAGE((IF(DATOS_[[Sexo]:[Sexo]]=$B43,IF(DATOS_[[AGRUP. VALOR. PTO.]:[AGRUP. VALOR. PTO.]]=$B42,IF(DATOS_[[Check Periodo Ref.]:[Check Periodo Ref.]]="Dentro",DATOS_[Conc.Sal.06]))))),
0)</f>
        <v>0</v>
      </c>
      <c r="L43" s="101">
        <f t="array" ref="L43">IFERROR(
AVERAGE((IF(DATOS_[[Sexo]:[Sexo]]=$B43,IF(DATOS_[[AGRUP. VALOR. PTO.]:[AGRUP. VALOR. PTO.]]=$B42,IF(DATOS_[[Check Periodo Ref.]:[Check Periodo Ref.]]="Dentro",DATOS_[Conc.Sal.07]))))),
0)</f>
        <v>0</v>
      </c>
      <c r="M43" s="101">
        <f t="array" ref="M43">IFERROR(
AVERAGE((IF(DATOS_[[Sexo]:[Sexo]]=$B43,IF(DATOS_[[AGRUP. VALOR. PTO.]:[AGRUP. VALOR. PTO.]]=$B42,IF(DATOS_[[Check Periodo Ref.]:[Check Periodo Ref.]]="Dentro",DATOS_[Conc.Sal.08]))))),
0)</f>
        <v>0</v>
      </c>
      <c r="N43" s="101">
        <f t="array" ref="N43">IFERROR(
AVERAGE((IF(DATOS_[[Sexo]:[Sexo]]=$B43,IF(DATOS_[[AGRUP. VALOR. PTO.]:[AGRUP. VALOR. PTO.]]=$B42,IF(DATOS_[[Check Periodo Ref.]:[Check Periodo Ref.]]="Dentro",DATOS_[Conc.Sal.09]))))),
0)</f>
        <v>0</v>
      </c>
      <c r="O43" s="101">
        <f t="array" ref="O43">IFERROR(
AVERAGE((IF(DATOS_[[Sexo]:[Sexo]]=$B43,IF(DATOS_[[AGRUP. VALOR. PTO.]:[AGRUP. VALOR. PTO.]]=$B42,IF(DATOS_[[Check Periodo Ref.]:[Check Periodo Ref.]]="Dentro",DATOS_[Conc.Sal.10]))))),
0)</f>
        <v>0</v>
      </c>
      <c r="P43" s="101">
        <f t="array" ref="P43">IFERROR(
AVERAGE((IF(DATOS_[[Sexo]:[Sexo]]=$B43,IF(DATOS_[[AGRUP. VALOR. PTO.]:[AGRUP. VALOR. PTO.]]=$B42,IF(DATOS_[[Check Periodo Ref.]:[Check Periodo Ref.]]="Dentro",DATOS_[Conc.Sal.11]))))),
0)</f>
        <v>0</v>
      </c>
      <c r="Q43" s="101">
        <f t="array" ref="Q43">IFERROR(
AVERAGE((IF(DATOS_[[Sexo]:[Sexo]]=$B43,IF(DATOS_[[AGRUP. VALOR. PTO.]:[AGRUP. VALOR. PTO.]]=$B42,IF(DATOS_[[Check Periodo Ref.]:[Check Periodo Ref.]]="Dentro",DATOS_[Conc.Sal.12]))))),
0)</f>
        <v>0</v>
      </c>
      <c r="R43" s="101">
        <f t="array" ref="R43">IFERROR(
AVERAGE((IF(DATOS_[[Sexo]:[Sexo]]=$B43,IF(DATOS_[[AGRUP. VALOR. PTO.]:[AGRUP. VALOR. PTO.]]=$B42,IF(DATOS_[[Check Periodo Ref.]:[Check Periodo Ref.]]="Dentro",DATOS_[Conc.Sal.13]))))),
0)</f>
        <v>0</v>
      </c>
      <c r="S43" s="101">
        <f t="array" ref="S43">IFERROR(
AVERAGE((IF(DATOS_[[Sexo]:[Sexo]]=$B43,IF(DATOS_[[AGRUP. VALOR. PTO.]:[AGRUP. VALOR. PTO.]]=$B42,IF(DATOS_[[Check Periodo Ref.]:[Check Periodo Ref.]]="Dentro",DATOS_[Conc.Sal.14]))))),
0)</f>
        <v>0</v>
      </c>
      <c r="T43" s="101">
        <f t="array" ref="T43">IFERROR(
AVERAGE((IF(DATOS_[[Sexo]:[Sexo]]=$B43,IF(DATOS_[[AGRUP. VALOR. PTO.]:[AGRUP. VALOR. PTO.]]=$B42,IF(DATOS_[[Check Periodo Ref.]:[Check Periodo Ref.]]="Dentro",DATOS_[Conc.Sal.15]))))),
0)</f>
        <v>0</v>
      </c>
      <c r="U43" s="101">
        <f t="array" ref="U43">IFERROR(
AVERAGE((IF(DATOS_[[Sexo]:[Sexo]]=$B43,IF(DATOS_[[AGRUP. VALOR. PTO.]:[AGRUP. VALOR. PTO.]]=$B42,IF(DATOS_[[Check Periodo Ref.]:[Check Periodo Ref.]]="Dentro",DATOS_[Conc.Sal.16]))))),
0)</f>
        <v>0</v>
      </c>
      <c r="V43" s="101">
        <f t="array" ref="V43">IFERROR(
AVERAGE((IF(DATOS_[[Sexo]:[Sexo]]=$B43,IF(DATOS_[[AGRUP. VALOR. PTO.]:[AGRUP. VALOR. PTO.]]=$B42,IF(DATOS_[[Check Periodo Ref.]:[Check Periodo Ref.]]="Dentro",DATOS_[Conc.Sal.17]))))),
0)</f>
        <v>0</v>
      </c>
      <c r="W43" s="101">
        <f t="array" ref="W43">IFERROR(
AVERAGE((IF(DATOS_[[Sexo]:[Sexo]]=$B43,IF(DATOS_[[AGRUP. VALOR. PTO.]:[AGRUP. VALOR. PTO.]]=$B42,IF(DATOS_[[Check Periodo Ref.]:[Check Periodo Ref.]]="Dentro",DATOS_[Conc.Sal.18]))))),
0)</f>
        <v>0</v>
      </c>
      <c r="X43" s="101">
        <f t="array" ref="X43">IFERROR(
AVERAGE((IF(DATOS_[[Sexo]:[Sexo]]=$B43,IF(DATOS_[[AGRUP. VALOR. PTO.]:[AGRUP. VALOR. PTO.]]=$B42,IF(DATOS_[[Check Periodo Ref.]:[Check Periodo Ref.]]="Dentro",DATOS_[Conc.Sal.19]))))),
0)</f>
        <v>0</v>
      </c>
      <c r="Y43" s="101">
        <f t="array" ref="Y43">IFERROR(
AVERAGE((IF(DATOS_[[Sexo]:[Sexo]]=$B43,IF(DATOS_[[AGRUP. VALOR. PTO.]:[AGRUP. VALOR. PTO.]]=$B42,IF(DATOS_[[Check Periodo Ref.]:[Check Periodo Ref.]]="Dentro",DATOS_[Conc.Sal.20]))))),
0)</f>
        <v>0</v>
      </c>
      <c r="Z43" s="101">
        <f t="array" ref="Z43">IFERROR(
AVERAGE((IF(DATOS_[[Sexo]:[Sexo]]=$B43,IF(DATOS_[[AGRUP. VALOR. PTO.]:[AGRUP. VALOR. PTO.]]=$B42,IF(DATOS_[[Check Periodo Ref.]:[Check Periodo Ref.]]="Dentro",DATOS_[Conc.Sal.21]))))),
0)</f>
        <v>0</v>
      </c>
      <c r="AA43" s="101">
        <f t="array" ref="AA43">IFERROR(
AVERAGE((IF(DATOS_[[Sexo]:[Sexo]]=$B43,IF(DATOS_[[AGRUP. VALOR. PTO.]:[AGRUP. VALOR. PTO.]]=$B42,IF(DATOS_[[Check Periodo Ref.]:[Check Periodo Ref.]]="Dentro",DATOS_[Conc.Sal.22]))))),
0)</f>
        <v>0</v>
      </c>
      <c r="AB43" s="101">
        <f t="array" ref="AB43">IFERROR(
AVERAGE((IF(DATOS_[[Sexo]:[Sexo]]=$B43,IF(DATOS_[[AGRUP. VALOR. PTO.]:[AGRUP. VALOR. PTO.]]=$B42,IF(DATOS_[[Check Periodo Ref.]:[Check Periodo Ref.]]="Dentro",DATOS_[Conc.Sal.23]))))),
0)</f>
        <v>0</v>
      </c>
      <c r="AC43" s="101">
        <f t="array" ref="AC43">IFERROR(
AVERAGE((IF(DATOS_[[Sexo]:[Sexo]]=$B43,IF(DATOS_[[AGRUP. VALOR. PTO.]:[AGRUP. VALOR. PTO.]]=$B42,IF(DATOS_[[Check Periodo Ref.]:[Check Periodo Ref.]]="Dentro",DATOS_[Conc.Sal.24]))))),
0)</f>
        <v>0</v>
      </c>
      <c r="AD43" s="101">
        <f t="array" ref="AD43">IFERROR(
AVERAGE((IF(DATOS_[[Sexo]:[Sexo]]=$B43,IF(DATOS_[[AGRUP. VALOR. PTO.]:[AGRUP. VALOR. PTO.]]=$B42,IF(DATOS_[[Check Periodo Ref.]:[Check Periodo Ref.]]="Dentro",DATOS_[Conc.Sal.25]))))),
0)</f>
        <v>0</v>
      </c>
      <c r="AE43" s="101">
        <f t="array" ref="AE43">IFERROR(
AVERAGE((IF(DATOS_[[Sexo]:[Sexo]]=$B43,IF(DATOS_[[AGRUP. VALOR. PTO.]:[AGRUP. VALOR. PTO.]]=$B42,IF(DATOS_[[Check Periodo Ref.]:[Check Periodo Ref.]]="Dentro",DATOS_[Conc.Sal.26]))))),
0)</f>
        <v>0</v>
      </c>
      <c r="AF43" s="101">
        <f t="array" ref="AF43">IFERROR(
AVERAGE((IF(DATOS_[[Sexo]:[Sexo]]=$B43,IF(DATOS_[[AGRUP. VALOR. PTO.]:[AGRUP. VALOR. PTO.]]=$B42,IF(DATOS_[[Check Periodo Ref.]:[Check Periodo Ref.]]="Dentro",DATOS_[Conc.Sal.27]))))),
0)</f>
        <v>0</v>
      </c>
      <c r="AG43" s="101">
        <f t="array" ref="AG43">IFERROR(
AVERAGE((IF(DATOS_[[Sexo]:[Sexo]]=$B43,IF(DATOS_[[AGRUP. VALOR. PTO.]:[AGRUP. VALOR. PTO.]]=$B42,IF(DATOS_[[Check Periodo Ref.]:[Check Periodo Ref.]]="Dentro",DATOS_[Conc.Sal.28]))))),
0)</f>
        <v>0</v>
      </c>
      <c r="AH43" s="101">
        <f t="array" ref="AH43">IFERROR(
AVERAGE((IF(DATOS_[[Sexo]:[Sexo]]=$B43,IF(DATOS_[[AGRUP. VALOR. PTO.]:[AGRUP. VALOR. PTO.]]=$B42,IF(DATOS_[[Check Periodo Ref.]:[Check Periodo Ref.]]="Dentro",DATOS_[Conc.Sal.29]))))),
0)</f>
        <v>0</v>
      </c>
      <c r="AI43" s="101">
        <f t="array" ref="AI43">IFERROR(
AVERAGE((IF(DATOS_[[Sexo]:[Sexo]]=$B43,IF(DATOS_[[AGRUP. VALOR. PTO.]:[AGRUP. VALOR. PTO.]]=$B42,IF(DATOS_[[Check Periodo Ref.]:[Check Periodo Ref.]]="Dentro",DATOS_[Conc.Sal.30]))))),
0)</f>
        <v>0</v>
      </c>
      <c r="AJ43" s="102">
        <f t="array" ref="AJ43">IFERROR(
AVERAGE(IF(DATOS_[Sexo]=$B43,IF(DATOS_[AGRUP. VALOR. PTO.]=$B42,IF(DATOS_[Check Periodo Ref.]="Dentro",DATOS_[Tot COMPL.SAL Ef],FALSE)))),
0)</f>
        <v>0</v>
      </c>
      <c r="AK43" s="104">
        <f t="array" ref="AK43">IFERROR(
AVERAGE(IF(DATOS_[Sexo]=$B43,IF(DATOS_[AGRUP. VALOR. PTO.]=$B42,IF(DATOS_[Check Periodo Ref.]="Dentro",DATOS_[TOTAL SALARIO Ef],FALSE)))),
0)</f>
        <v>0</v>
      </c>
      <c r="AL43" s="103">
        <f t="array" ref="AL43">IFERROR(
AVERAGE((IF(DATOS_[[Sexo]:[Sexo]]=$B43,IF(DATOS_[[AGRUP. VALOR. PTO.]:[AGRUP. VALOR. PTO.]]=$B42,IF(DATOS_[[Check Periodo Ref.]:[Check Periodo Ref.]]="Dentro",DATOS_[C.Extra.01]))))),
0)</f>
        <v>0</v>
      </c>
      <c r="AM43" s="103">
        <f t="array" ref="AM43">IFERROR(
AVERAGE((IF(DATOS_[[Sexo]:[Sexo]]=$B43,IF(DATOS_[[AGRUP. VALOR. PTO.]:[AGRUP. VALOR. PTO.]]=$B42,IF(DATOS_[[Check Periodo Ref.]:[Check Periodo Ref.]]="Dentro",DATOS_[C.Extra.02]))))),
0)</f>
        <v>0</v>
      </c>
      <c r="AN43" s="103">
        <f t="array" ref="AN43">IFERROR(
AVERAGE((IF(DATOS_[[Sexo]:[Sexo]]=$B43,IF(DATOS_[[AGRUP. VALOR. PTO.]:[AGRUP. VALOR. PTO.]]=$B42,IF(DATOS_[[Check Periodo Ref.]:[Check Periodo Ref.]]="Dentro",DATOS_[C.Extra.03]))))),
0)</f>
        <v>0</v>
      </c>
      <c r="AO43" s="103">
        <f t="array" ref="AO43">IFERROR(
AVERAGE((IF(DATOS_[[Sexo]:[Sexo]]=$B43,IF(DATOS_[[AGRUP. VALOR. PTO.]:[AGRUP. VALOR. PTO.]]=$B42,IF(DATOS_[[Check Periodo Ref.]:[Check Periodo Ref.]]="Dentro",DATOS_[C.Extra.04]))))),
0)</f>
        <v>0</v>
      </c>
      <c r="AP43" s="103">
        <f t="array" ref="AP43">IFERROR(
AVERAGE((IF(DATOS_[[Sexo]:[Sexo]]=$B43,IF(DATOS_[[AGRUP. VALOR. PTO.]:[AGRUP. VALOR. PTO.]]=$B42,IF(DATOS_[[Check Periodo Ref.]:[Check Periodo Ref.]]="Dentro",DATOS_[C.Extra.05]))))),
0)</f>
        <v>0</v>
      </c>
      <c r="AQ43" s="105">
        <f t="array" ref="AQ43">IFERROR(
AVERAGE(IF(DATOS_[Sexo]=$B43,IF(DATOS_[AGRUP. VALOR. PTO.]=$B42,IF(DATOS_[Check Periodo Ref.]="Dentro",DATOS_[Tot Extrasalarial Ef],FALSE)))),
0)</f>
        <v>0</v>
      </c>
      <c r="AR43" s="106">
        <f t="array" ref="AR43">IFERROR(
AVERAGE(IF(DATOS_[Sexo]=$B43,IF(DATOS_[AGRUP. VALOR. PTO.]=$B42,IF(DATOS_[Check Periodo Ref.]="Dentro",DATOS_[TOTAL Retrib Ef],FALSE)))),
0)</f>
        <v>0</v>
      </c>
    </row>
    <row r="44" spans="1:44" x14ac:dyDescent="0.3">
      <c r="A44" s="55" t="str">
        <f t="shared" ref="A44" si="42">+A43</f>
        <v>[ocultar]</v>
      </c>
      <c r="B44" s="52" t="s">
        <v>163</v>
      </c>
      <c r="C44" s="53">
        <f t="array" ref="C44">SUM(IF($B44=DATOS_[Sexo],
IF($B42=DATOS_[AGRUP. VALOR. PTO.],
IF("Dentro"=DATOS_[Check Periodo Ref.],
1/(COUNTIFS(DATOS_[Sexo],$B44,DATOS_[AGRUP. VALOR. PTO.],$B42,DATOS_[Check Periodo Ref.],"Dentro",DATOS_[id],DATOS_[id]))))))</f>
        <v>0</v>
      </c>
      <c r="D44" s="54">
        <f>COUNTIFS(DATOS_[AGRUP. VALOR. PTO.],$B42,DATOS_[Sexo],$B44,DATOS_[Check Periodo Ref.],"Dentro")</f>
        <v>0</v>
      </c>
      <c r="E44" s="100">
        <f t="array" ref="E44">IFERROR(
AVERAGE(IF(DATOS_[Sexo]=$B44,IF(DATOS_[AGRUP. VALOR. PTO.]=$B42,IF(DATOS_[Check Periodo Ref.]="Dentro",DATOS_[SALARIO BASE Ef],FALSE)))),
0)</f>
        <v>0</v>
      </c>
      <c r="F44" s="101">
        <f t="array" ref="F44">IFERROR(
AVERAGE((IF(DATOS_[[Sexo]:[Sexo]]=$B44,IF(DATOS_[[AGRUP. VALOR. PTO.]:[AGRUP. VALOR. PTO.]]=$B42,IF(DATOS_[[Check Periodo Ref.]:[Check Periodo Ref.]]="Dentro",DATOS_[Conc.Sal.01]))))),
0)</f>
        <v>0</v>
      </c>
      <c r="G44" s="101">
        <f t="array" ref="G44">IFERROR(
AVERAGE((IF(DATOS_[[Sexo]:[Sexo]]=$B44,IF(DATOS_[[AGRUP. VALOR. PTO.]:[AGRUP. VALOR. PTO.]]=$B42,IF(DATOS_[[Check Periodo Ref.]:[Check Periodo Ref.]]="Dentro",DATOS_[Conc.Sal.02]))))),
0)</f>
        <v>0</v>
      </c>
      <c r="H44" s="101">
        <f t="array" ref="H44">IFERROR(
AVERAGE((IF(DATOS_[[Sexo]:[Sexo]]=$B44,IF(DATOS_[[AGRUP. VALOR. PTO.]:[AGRUP. VALOR. PTO.]]=$B42,IF(DATOS_[[Check Periodo Ref.]:[Check Periodo Ref.]]="Dentro",DATOS_[Conc.Sal.03]))))),
0)</f>
        <v>0</v>
      </c>
      <c r="I44" s="101">
        <f t="array" ref="I44">IFERROR(
AVERAGE((IF(DATOS_[[Sexo]:[Sexo]]=$B44,IF(DATOS_[[AGRUP. VALOR. PTO.]:[AGRUP. VALOR. PTO.]]=$B42,IF(DATOS_[[Check Periodo Ref.]:[Check Periodo Ref.]]="Dentro",DATOS_[Conc.Sal.04]))))),
0)</f>
        <v>0</v>
      </c>
      <c r="J44" s="101">
        <f t="array" ref="J44">IFERROR(
AVERAGE((IF(DATOS_[[Sexo]:[Sexo]]=$B44,IF(DATOS_[[AGRUP. VALOR. PTO.]:[AGRUP. VALOR. PTO.]]=$B42,IF(DATOS_[[Check Periodo Ref.]:[Check Periodo Ref.]]="Dentro",DATOS_[Conc.Sal.05]))))),
0)</f>
        <v>0</v>
      </c>
      <c r="K44" s="101">
        <f t="array" ref="K44">IFERROR(
AVERAGE((IF(DATOS_[[Sexo]:[Sexo]]=$B44,IF(DATOS_[[AGRUP. VALOR. PTO.]:[AGRUP. VALOR. PTO.]]=$B42,IF(DATOS_[[Check Periodo Ref.]:[Check Periodo Ref.]]="Dentro",DATOS_[Conc.Sal.06]))))),
0)</f>
        <v>0</v>
      </c>
      <c r="L44" s="101">
        <f t="array" ref="L44">IFERROR(
AVERAGE((IF(DATOS_[[Sexo]:[Sexo]]=$B44,IF(DATOS_[[AGRUP. VALOR. PTO.]:[AGRUP. VALOR. PTO.]]=$B42,IF(DATOS_[[Check Periodo Ref.]:[Check Periodo Ref.]]="Dentro",DATOS_[Conc.Sal.07]))))),
0)</f>
        <v>0</v>
      </c>
      <c r="M44" s="101">
        <f t="array" ref="M44">IFERROR(
AVERAGE((IF(DATOS_[[Sexo]:[Sexo]]=$B44,IF(DATOS_[[AGRUP. VALOR. PTO.]:[AGRUP. VALOR. PTO.]]=$B42,IF(DATOS_[[Check Periodo Ref.]:[Check Periodo Ref.]]="Dentro",DATOS_[Conc.Sal.08]))))),
0)</f>
        <v>0</v>
      </c>
      <c r="N44" s="101">
        <f t="array" ref="N44">IFERROR(
AVERAGE((IF(DATOS_[[Sexo]:[Sexo]]=$B44,IF(DATOS_[[AGRUP. VALOR. PTO.]:[AGRUP. VALOR. PTO.]]=$B42,IF(DATOS_[[Check Periodo Ref.]:[Check Periodo Ref.]]="Dentro",DATOS_[Conc.Sal.09]))))),
0)</f>
        <v>0</v>
      </c>
      <c r="O44" s="101">
        <f t="array" ref="O44">IFERROR(
AVERAGE((IF(DATOS_[[Sexo]:[Sexo]]=$B44,IF(DATOS_[[AGRUP. VALOR. PTO.]:[AGRUP. VALOR. PTO.]]=$B42,IF(DATOS_[[Check Periodo Ref.]:[Check Periodo Ref.]]="Dentro",DATOS_[Conc.Sal.10]))))),
0)</f>
        <v>0</v>
      </c>
      <c r="P44" s="101">
        <f t="array" ref="P44">IFERROR(
AVERAGE((IF(DATOS_[[Sexo]:[Sexo]]=$B44,IF(DATOS_[[AGRUP. VALOR. PTO.]:[AGRUP. VALOR. PTO.]]=$B42,IF(DATOS_[[Check Periodo Ref.]:[Check Periodo Ref.]]="Dentro",DATOS_[Conc.Sal.11]))))),
0)</f>
        <v>0</v>
      </c>
      <c r="Q44" s="101">
        <f t="array" ref="Q44">IFERROR(
AVERAGE((IF(DATOS_[[Sexo]:[Sexo]]=$B44,IF(DATOS_[[AGRUP. VALOR. PTO.]:[AGRUP. VALOR. PTO.]]=$B42,IF(DATOS_[[Check Periodo Ref.]:[Check Periodo Ref.]]="Dentro",DATOS_[Conc.Sal.12]))))),
0)</f>
        <v>0</v>
      </c>
      <c r="R44" s="101">
        <f t="array" ref="R44">IFERROR(
AVERAGE((IF(DATOS_[[Sexo]:[Sexo]]=$B44,IF(DATOS_[[AGRUP. VALOR. PTO.]:[AGRUP. VALOR. PTO.]]=$B42,IF(DATOS_[[Check Periodo Ref.]:[Check Periodo Ref.]]="Dentro",DATOS_[Conc.Sal.13]))))),
0)</f>
        <v>0</v>
      </c>
      <c r="S44" s="101">
        <f t="array" ref="S44">IFERROR(
AVERAGE((IF(DATOS_[[Sexo]:[Sexo]]=$B44,IF(DATOS_[[AGRUP. VALOR. PTO.]:[AGRUP. VALOR. PTO.]]=$B42,IF(DATOS_[[Check Periodo Ref.]:[Check Periodo Ref.]]="Dentro",DATOS_[Conc.Sal.14]))))),
0)</f>
        <v>0</v>
      </c>
      <c r="T44" s="101">
        <f t="array" ref="T44">IFERROR(
AVERAGE((IF(DATOS_[[Sexo]:[Sexo]]=$B44,IF(DATOS_[[AGRUP. VALOR. PTO.]:[AGRUP. VALOR. PTO.]]=$B42,IF(DATOS_[[Check Periodo Ref.]:[Check Periodo Ref.]]="Dentro",DATOS_[Conc.Sal.15]))))),
0)</f>
        <v>0</v>
      </c>
      <c r="U44" s="101">
        <f t="array" ref="U44">IFERROR(
AVERAGE((IF(DATOS_[[Sexo]:[Sexo]]=$B44,IF(DATOS_[[AGRUP. VALOR. PTO.]:[AGRUP. VALOR. PTO.]]=$B42,IF(DATOS_[[Check Periodo Ref.]:[Check Periodo Ref.]]="Dentro",DATOS_[Conc.Sal.16]))))),
0)</f>
        <v>0</v>
      </c>
      <c r="V44" s="101">
        <f t="array" ref="V44">IFERROR(
AVERAGE((IF(DATOS_[[Sexo]:[Sexo]]=$B44,IF(DATOS_[[AGRUP. VALOR. PTO.]:[AGRUP. VALOR. PTO.]]=$B42,IF(DATOS_[[Check Periodo Ref.]:[Check Periodo Ref.]]="Dentro",DATOS_[Conc.Sal.17]))))),
0)</f>
        <v>0</v>
      </c>
      <c r="W44" s="101">
        <f t="array" ref="W44">IFERROR(
AVERAGE((IF(DATOS_[[Sexo]:[Sexo]]=$B44,IF(DATOS_[[AGRUP. VALOR. PTO.]:[AGRUP. VALOR. PTO.]]=$B42,IF(DATOS_[[Check Periodo Ref.]:[Check Periodo Ref.]]="Dentro",DATOS_[Conc.Sal.18]))))),
0)</f>
        <v>0</v>
      </c>
      <c r="X44" s="101">
        <f t="array" ref="X44">IFERROR(
AVERAGE((IF(DATOS_[[Sexo]:[Sexo]]=$B44,IF(DATOS_[[AGRUP. VALOR. PTO.]:[AGRUP. VALOR. PTO.]]=$B42,IF(DATOS_[[Check Periodo Ref.]:[Check Periodo Ref.]]="Dentro",DATOS_[Conc.Sal.19]))))),
0)</f>
        <v>0</v>
      </c>
      <c r="Y44" s="101">
        <f t="array" ref="Y44">IFERROR(
AVERAGE((IF(DATOS_[[Sexo]:[Sexo]]=$B44,IF(DATOS_[[AGRUP. VALOR. PTO.]:[AGRUP. VALOR. PTO.]]=$B42,IF(DATOS_[[Check Periodo Ref.]:[Check Periodo Ref.]]="Dentro",DATOS_[Conc.Sal.20]))))),
0)</f>
        <v>0</v>
      </c>
      <c r="Z44" s="101">
        <f t="array" ref="Z44">IFERROR(
AVERAGE((IF(DATOS_[[Sexo]:[Sexo]]=$B44,IF(DATOS_[[AGRUP. VALOR. PTO.]:[AGRUP. VALOR. PTO.]]=$B42,IF(DATOS_[[Check Periodo Ref.]:[Check Periodo Ref.]]="Dentro",DATOS_[Conc.Sal.21]))))),
0)</f>
        <v>0</v>
      </c>
      <c r="AA44" s="101">
        <f t="array" ref="AA44">IFERROR(
AVERAGE((IF(DATOS_[[Sexo]:[Sexo]]=$B44,IF(DATOS_[[AGRUP. VALOR. PTO.]:[AGRUP. VALOR. PTO.]]=$B42,IF(DATOS_[[Check Periodo Ref.]:[Check Periodo Ref.]]="Dentro",DATOS_[Conc.Sal.22]))))),
0)</f>
        <v>0</v>
      </c>
      <c r="AB44" s="101">
        <f t="array" ref="AB44">IFERROR(
AVERAGE((IF(DATOS_[[Sexo]:[Sexo]]=$B44,IF(DATOS_[[AGRUP. VALOR. PTO.]:[AGRUP. VALOR. PTO.]]=$B42,IF(DATOS_[[Check Periodo Ref.]:[Check Periodo Ref.]]="Dentro",DATOS_[Conc.Sal.23]))))),
0)</f>
        <v>0</v>
      </c>
      <c r="AC44" s="101">
        <f t="array" ref="AC44">IFERROR(
AVERAGE((IF(DATOS_[[Sexo]:[Sexo]]=$B44,IF(DATOS_[[AGRUP. VALOR. PTO.]:[AGRUP. VALOR. PTO.]]=$B42,IF(DATOS_[[Check Periodo Ref.]:[Check Periodo Ref.]]="Dentro",DATOS_[Conc.Sal.24]))))),
0)</f>
        <v>0</v>
      </c>
      <c r="AD44" s="101">
        <f t="array" ref="AD44">IFERROR(
AVERAGE((IF(DATOS_[[Sexo]:[Sexo]]=$B44,IF(DATOS_[[AGRUP. VALOR. PTO.]:[AGRUP. VALOR. PTO.]]=$B42,IF(DATOS_[[Check Periodo Ref.]:[Check Periodo Ref.]]="Dentro",DATOS_[Conc.Sal.25]))))),
0)</f>
        <v>0</v>
      </c>
      <c r="AE44" s="101">
        <f t="array" ref="AE44">IFERROR(
AVERAGE((IF(DATOS_[[Sexo]:[Sexo]]=$B44,IF(DATOS_[[AGRUP. VALOR. PTO.]:[AGRUP. VALOR. PTO.]]=$B42,IF(DATOS_[[Check Periodo Ref.]:[Check Periodo Ref.]]="Dentro",DATOS_[Conc.Sal.26]))))),
0)</f>
        <v>0</v>
      </c>
      <c r="AF44" s="101">
        <f t="array" ref="AF44">IFERROR(
AVERAGE((IF(DATOS_[[Sexo]:[Sexo]]=$B44,IF(DATOS_[[AGRUP. VALOR. PTO.]:[AGRUP. VALOR. PTO.]]=$B42,IF(DATOS_[[Check Periodo Ref.]:[Check Periodo Ref.]]="Dentro",DATOS_[Conc.Sal.27]))))),
0)</f>
        <v>0</v>
      </c>
      <c r="AG44" s="101">
        <f t="array" ref="AG44">IFERROR(
AVERAGE((IF(DATOS_[[Sexo]:[Sexo]]=$B44,IF(DATOS_[[AGRUP. VALOR. PTO.]:[AGRUP. VALOR. PTO.]]=$B42,IF(DATOS_[[Check Periodo Ref.]:[Check Periodo Ref.]]="Dentro",DATOS_[Conc.Sal.28]))))),
0)</f>
        <v>0</v>
      </c>
      <c r="AH44" s="101">
        <f t="array" ref="AH44">IFERROR(
AVERAGE((IF(DATOS_[[Sexo]:[Sexo]]=$B44,IF(DATOS_[[AGRUP. VALOR. PTO.]:[AGRUP. VALOR. PTO.]]=$B42,IF(DATOS_[[Check Periodo Ref.]:[Check Periodo Ref.]]="Dentro",DATOS_[Conc.Sal.29]))))),
0)</f>
        <v>0</v>
      </c>
      <c r="AI44" s="101">
        <f t="array" ref="AI44">IFERROR(
AVERAGE((IF(DATOS_[[Sexo]:[Sexo]]=$B44,IF(DATOS_[[AGRUP. VALOR. PTO.]:[AGRUP. VALOR. PTO.]]=$B42,IF(DATOS_[[Check Periodo Ref.]:[Check Periodo Ref.]]="Dentro",DATOS_[Conc.Sal.30]))))),
0)</f>
        <v>0</v>
      </c>
      <c r="AJ44" s="102">
        <f t="array" ref="AJ44">IFERROR(
AVERAGE(IF(DATOS_[Sexo]=$B44,IF(DATOS_[AGRUP. VALOR. PTO.]=$B42,IF(DATOS_[Check Periodo Ref.]="Dentro",DATOS_[Tot COMPL.SAL Ef],FALSE)))),
0)</f>
        <v>0</v>
      </c>
      <c r="AK44" s="104">
        <f t="array" ref="AK44">IFERROR(
AVERAGE(IF(DATOS_[Sexo]=$B44,IF(DATOS_[AGRUP. VALOR. PTO.]=$B42,IF(DATOS_[Check Periodo Ref.]="Dentro",DATOS_[TOTAL SALARIO Ef],FALSE)))),
0)</f>
        <v>0</v>
      </c>
      <c r="AL44" s="103">
        <f t="array" ref="AL44">IFERROR(
AVERAGE((IF(DATOS_[[Sexo]:[Sexo]]=$B44,IF(DATOS_[[AGRUP. VALOR. PTO.]:[AGRUP. VALOR. PTO.]]=$B42,IF(DATOS_[[Check Periodo Ref.]:[Check Periodo Ref.]]="Dentro",DATOS_[C.Extra.01]))))),
0)</f>
        <v>0</v>
      </c>
      <c r="AM44" s="103">
        <f t="array" ref="AM44">IFERROR(
AVERAGE((IF(DATOS_[[Sexo]:[Sexo]]=$B44,IF(DATOS_[[AGRUP. VALOR. PTO.]:[AGRUP. VALOR. PTO.]]=$B42,IF(DATOS_[[Check Periodo Ref.]:[Check Periodo Ref.]]="Dentro",DATOS_[C.Extra.02]))))),
0)</f>
        <v>0</v>
      </c>
      <c r="AN44" s="103">
        <f t="array" ref="AN44">IFERROR(
AVERAGE((IF(DATOS_[[Sexo]:[Sexo]]=$B44,IF(DATOS_[[AGRUP. VALOR. PTO.]:[AGRUP. VALOR. PTO.]]=$B42,IF(DATOS_[[Check Periodo Ref.]:[Check Periodo Ref.]]="Dentro",DATOS_[C.Extra.03]))))),
0)</f>
        <v>0</v>
      </c>
      <c r="AO44" s="103">
        <f t="array" ref="AO44">IFERROR(
AVERAGE((IF(DATOS_[[Sexo]:[Sexo]]=$B44,IF(DATOS_[[AGRUP. VALOR. PTO.]:[AGRUP. VALOR. PTO.]]=$B42,IF(DATOS_[[Check Periodo Ref.]:[Check Periodo Ref.]]="Dentro",DATOS_[C.Extra.04]))))),
0)</f>
        <v>0</v>
      </c>
      <c r="AP44" s="103">
        <f t="array" ref="AP44">IFERROR(
AVERAGE((IF(DATOS_[[Sexo]:[Sexo]]=$B44,IF(DATOS_[[AGRUP. VALOR. PTO.]:[AGRUP. VALOR. PTO.]]=$B42,IF(DATOS_[[Check Periodo Ref.]:[Check Periodo Ref.]]="Dentro",DATOS_[C.Extra.05]))))),
0)</f>
        <v>0</v>
      </c>
      <c r="AQ44" s="105">
        <f t="array" ref="AQ44">IFERROR(
AVERAGE(IF(DATOS_[Sexo]=$B44,IF(DATOS_[AGRUP. VALOR. PTO.]=$B42,IF(DATOS_[Check Periodo Ref.]="Dentro",DATOS_[Tot Extrasalarial Ef],FALSE)))),
0)</f>
        <v>0</v>
      </c>
      <c r="AR44" s="106">
        <f t="array" ref="AR44">IFERROR(
AVERAGE(IF(DATOS_[Sexo]=$B44,IF(DATOS_[AGRUP. VALOR. PTO.]=$B42,IF(DATOS_[Check Periodo Ref.]="Dentro",DATOS_[TOTAL Retrib Ef],FALSE)))),
0)</f>
        <v>0</v>
      </c>
    </row>
    <row r="45" spans="1:44" ht="17.25" thickBot="1" x14ac:dyDescent="0.35">
      <c r="A45" s="55" t="str">
        <f t="shared" ref="A45" si="43">+A46</f>
        <v>[ocultar]</v>
      </c>
      <c r="B45" s="58" t="s">
        <v>270</v>
      </c>
      <c r="C45" s="99"/>
      <c r="D45" s="59"/>
      <c r="E45" s="147" t="str">
        <f t="shared" ref="E45:AR45" si="44">IFERROR((E46-E47)/E46,"")</f>
        <v/>
      </c>
      <c r="F45" s="199" t="str">
        <f t="shared" si="44"/>
        <v/>
      </c>
      <c r="G45" s="200" t="str">
        <f t="shared" si="44"/>
        <v/>
      </c>
      <c r="H45" s="200" t="str">
        <f t="shared" si="44"/>
        <v/>
      </c>
      <c r="I45" s="200" t="str">
        <f t="shared" si="44"/>
        <v/>
      </c>
      <c r="J45" s="201" t="str">
        <f t="shared" si="44"/>
        <v/>
      </c>
      <c r="K45" s="202" t="str">
        <f t="shared" si="44"/>
        <v/>
      </c>
      <c r="L45" s="202" t="str">
        <f t="shared" si="44"/>
        <v/>
      </c>
      <c r="M45" s="202" t="str">
        <f t="shared" si="44"/>
        <v/>
      </c>
      <c r="N45" s="202" t="str">
        <f t="shared" si="44"/>
        <v/>
      </c>
      <c r="O45" s="202" t="str">
        <f t="shared" si="44"/>
        <v/>
      </c>
      <c r="P45" s="202" t="str">
        <f t="shared" si="44"/>
        <v/>
      </c>
      <c r="Q45" s="202" t="str">
        <f t="shared" si="44"/>
        <v/>
      </c>
      <c r="R45" s="202" t="str">
        <f t="shared" si="44"/>
        <v/>
      </c>
      <c r="S45" s="202" t="str">
        <f t="shared" si="44"/>
        <v/>
      </c>
      <c r="T45" s="202" t="str">
        <f t="shared" si="44"/>
        <v/>
      </c>
      <c r="U45" s="202" t="str">
        <f t="shared" si="44"/>
        <v/>
      </c>
      <c r="V45" s="201" t="str">
        <f t="shared" si="44"/>
        <v/>
      </c>
      <c r="W45" s="201" t="str">
        <f t="shared" si="44"/>
        <v/>
      </c>
      <c r="X45" s="201" t="str">
        <f t="shared" si="44"/>
        <v/>
      </c>
      <c r="Y45" s="201" t="str">
        <f t="shared" si="44"/>
        <v/>
      </c>
      <c r="Z45" s="201" t="str">
        <f t="shared" si="44"/>
        <v/>
      </c>
      <c r="AA45" s="201" t="str">
        <f t="shared" si="44"/>
        <v/>
      </c>
      <c r="AB45" s="201" t="str">
        <f t="shared" si="44"/>
        <v/>
      </c>
      <c r="AC45" s="201" t="str">
        <f t="shared" si="44"/>
        <v/>
      </c>
      <c r="AD45" s="201" t="str">
        <f t="shared" si="44"/>
        <v/>
      </c>
      <c r="AE45" s="201" t="str">
        <f t="shared" si="44"/>
        <v/>
      </c>
      <c r="AF45" s="201" t="str">
        <f t="shared" si="44"/>
        <v/>
      </c>
      <c r="AG45" s="201" t="str">
        <f t="shared" si="44"/>
        <v/>
      </c>
      <c r="AH45" s="201" t="str">
        <f t="shared" si="44"/>
        <v/>
      </c>
      <c r="AI45" s="201" t="str">
        <f t="shared" si="44"/>
        <v/>
      </c>
      <c r="AJ45" s="148" t="str">
        <f t="shared" si="44"/>
        <v/>
      </c>
      <c r="AK45" s="151" t="str">
        <f t="shared" si="44"/>
        <v/>
      </c>
      <c r="AL45" s="204" t="str">
        <f t="shared" si="44"/>
        <v/>
      </c>
      <c r="AM45" s="204" t="str">
        <f t="shared" si="44"/>
        <v/>
      </c>
      <c r="AN45" s="204" t="str">
        <f t="shared" si="44"/>
        <v/>
      </c>
      <c r="AO45" s="204" t="str">
        <f t="shared" si="44"/>
        <v/>
      </c>
      <c r="AP45" s="204" t="str">
        <f t="shared" si="44"/>
        <v/>
      </c>
      <c r="AQ45" s="149" t="str">
        <f t="shared" si="44"/>
        <v/>
      </c>
      <c r="AR45" s="150" t="str">
        <f t="shared" si="44"/>
        <v/>
      </c>
    </row>
    <row r="46" spans="1:44" x14ac:dyDescent="0.3">
      <c r="A46" s="55" t="str">
        <f t="shared" ref="A46" si="45">+IF(C46+C47=0,"[ocultar]","")</f>
        <v>[ocultar]</v>
      </c>
      <c r="B46" s="52" t="s">
        <v>162</v>
      </c>
      <c r="C46" s="53">
        <f t="array" ref="C46">SUM(IF($B46=DATOS_[Sexo],
IF($B45=DATOS_[AGRUP. VALOR. PTO.],
IF("Dentro"=DATOS_[Check Periodo Ref.],
1/(COUNTIFS(DATOS_[Sexo],$B46,DATOS_[AGRUP. VALOR. PTO.],$B45,DATOS_[Check Periodo Ref.],"Dentro",DATOS_[id],DATOS_[id]))))))</f>
        <v>0</v>
      </c>
      <c r="D46" s="54">
        <f>COUNTIFS(DATOS_[AGRUP. VALOR. PTO.],$B45,DATOS_[Sexo],$B46,DATOS_[Check Periodo Ref.],"Dentro")</f>
        <v>0</v>
      </c>
      <c r="E46" s="100">
        <f t="array" ref="E46">IFERROR(
AVERAGE(IF(DATOS_[Sexo]=$B46,IF(DATOS_[AGRUP. VALOR. PTO.]=$B45,IF(DATOS_[Check Periodo Ref.]="Dentro",DATOS_[SALARIO BASE Ef],FALSE)))),
0)</f>
        <v>0</v>
      </c>
      <c r="F46" s="101">
        <f t="array" ref="F46">IFERROR(
AVERAGE((IF(DATOS_[[Sexo]:[Sexo]]=$B46,IF(DATOS_[[AGRUP. VALOR. PTO.]:[AGRUP. VALOR. PTO.]]=$B45,IF(DATOS_[[Check Periodo Ref.]:[Check Periodo Ref.]]="Dentro",DATOS_[Conc.Sal.01]))))),
0)</f>
        <v>0</v>
      </c>
      <c r="G46" s="101">
        <f t="array" ref="G46">IFERROR(
AVERAGE((IF(DATOS_[[Sexo]:[Sexo]]=$B46,IF(DATOS_[[AGRUP. VALOR. PTO.]:[AGRUP. VALOR. PTO.]]=$B45,IF(DATOS_[[Check Periodo Ref.]:[Check Periodo Ref.]]="Dentro",DATOS_[Conc.Sal.02]))))),
0)</f>
        <v>0</v>
      </c>
      <c r="H46" s="101">
        <f t="array" ref="H46">IFERROR(
AVERAGE((IF(DATOS_[[Sexo]:[Sexo]]=$B46,IF(DATOS_[[AGRUP. VALOR. PTO.]:[AGRUP. VALOR. PTO.]]=$B45,IF(DATOS_[[Check Periodo Ref.]:[Check Periodo Ref.]]="Dentro",DATOS_[Conc.Sal.03]))))),
0)</f>
        <v>0</v>
      </c>
      <c r="I46" s="101">
        <f t="array" ref="I46">IFERROR(
AVERAGE((IF(DATOS_[[Sexo]:[Sexo]]=$B46,IF(DATOS_[[AGRUP. VALOR. PTO.]:[AGRUP. VALOR. PTO.]]=$B45,IF(DATOS_[[Check Periodo Ref.]:[Check Periodo Ref.]]="Dentro",DATOS_[Conc.Sal.04]))))),
0)</f>
        <v>0</v>
      </c>
      <c r="J46" s="101">
        <f t="array" ref="J46">IFERROR(
AVERAGE((IF(DATOS_[[Sexo]:[Sexo]]=$B46,IF(DATOS_[[AGRUP. VALOR. PTO.]:[AGRUP. VALOR. PTO.]]=$B45,IF(DATOS_[[Check Periodo Ref.]:[Check Periodo Ref.]]="Dentro",DATOS_[Conc.Sal.05]))))),
0)</f>
        <v>0</v>
      </c>
      <c r="K46" s="101">
        <f t="array" ref="K46">IFERROR(
AVERAGE((IF(DATOS_[[Sexo]:[Sexo]]=$B46,IF(DATOS_[[AGRUP. VALOR. PTO.]:[AGRUP. VALOR. PTO.]]=$B45,IF(DATOS_[[Check Periodo Ref.]:[Check Periodo Ref.]]="Dentro",DATOS_[Conc.Sal.06]))))),
0)</f>
        <v>0</v>
      </c>
      <c r="L46" s="101">
        <f t="array" ref="L46">IFERROR(
AVERAGE((IF(DATOS_[[Sexo]:[Sexo]]=$B46,IF(DATOS_[[AGRUP. VALOR. PTO.]:[AGRUP. VALOR. PTO.]]=$B45,IF(DATOS_[[Check Periodo Ref.]:[Check Periodo Ref.]]="Dentro",DATOS_[Conc.Sal.07]))))),
0)</f>
        <v>0</v>
      </c>
      <c r="M46" s="101">
        <f t="array" ref="M46">IFERROR(
AVERAGE((IF(DATOS_[[Sexo]:[Sexo]]=$B46,IF(DATOS_[[AGRUP. VALOR. PTO.]:[AGRUP. VALOR. PTO.]]=$B45,IF(DATOS_[[Check Periodo Ref.]:[Check Periodo Ref.]]="Dentro",DATOS_[Conc.Sal.08]))))),
0)</f>
        <v>0</v>
      </c>
      <c r="N46" s="101">
        <f t="array" ref="N46">IFERROR(
AVERAGE((IF(DATOS_[[Sexo]:[Sexo]]=$B46,IF(DATOS_[[AGRUP. VALOR. PTO.]:[AGRUP. VALOR. PTO.]]=$B45,IF(DATOS_[[Check Periodo Ref.]:[Check Periodo Ref.]]="Dentro",DATOS_[Conc.Sal.09]))))),
0)</f>
        <v>0</v>
      </c>
      <c r="O46" s="101">
        <f t="array" ref="O46">IFERROR(
AVERAGE((IF(DATOS_[[Sexo]:[Sexo]]=$B46,IF(DATOS_[[AGRUP. VALOR. PTO.]:[AGRUP. VALOR. PTO.]]=$B45,IF(DATOS_[[Check Periodo Ref.]:[Check Periodo Ref.]]="Dentro",DATOS_[Conc.Sal.10]))))),
0)</f>
        <v>0</v>
      </c>
      <c r="P46" s="101">
        <f t="array" ref="P46">IFERROR(
AVERAGE((IF(DATOS_[[Sexo]:[Sexo]]=$B46,IF(DATOS_[[AGRUP. VALOR. PTO.]:[AGRUP. VALOR. PTO.]]=$B45,IF(DATOS_[[Check Periodo Ref.]:[Check Periodo Ref.]]="Dentro",DATOS_[Conc.Sal.11]))))),
0)</f>
        <v>0</v>
      </c>
      <c r="Q46" s="101">
        <f t="array" ref="Q46">IFERROR(
AVERAGE((IF(DATOS_[[Sexo]:[Sexo]]=$B46,IF(DATOS_[[AGRUP. VALOR. PTO.]:[AGRUP. VALOR. PTO.]]=$B45,IF(DATOS_[[Check Periodo Ref.]:[Check Periodo Ref.]]="Dentro",DATOS_[Conc.Sal.12]))))),
0)</f>
        <v>0</v>
      </c>
      <c r="R46" s="101">
        <f t="array" ref="R46">IFERROR(
AVERAGE((IF(DATOS_[[Sexo]:[Sexo]]=$B46,IF(DATOS_[[AGRUP. VALOR. PTO.]:[AGRUP. VALOR. PTO.]]=$B45,IF(DATOS_[[Check Periodo Ref.]:[Check Periodo Ref.]]="Dentro",DATOS_[Conc.Sal.13]))))),
0)</f>
        <v>0</v>
      </c>
      <c r="S46" s="101">
        <f t="array" ref="S46">IFERROR(
AVERAGE((IF(DATOS_[[Sexo]:[Sexo]]=$B46,IF(DATOS_[[AGRUP. VALOR. PTO.]:[AGRUP. VALOR. PTO.]]=$B45,IF(DATOS_[[Check Periodo Ref.]:[Check Periodo Ref.]]="Dentro",DATOS_[Conc.Sal.14]))))),
0)</f>
        <v>0</v>
      </c>
      <c r="T46" s="101">
        <f t="array" ref="T46">IFERROR(
AVERAGE((IF(DATOS_[[Sexo]:[Sexo]]=$B46,IF(DATOS_[[AGRUP. VALOR. PTO.]:[AGRUP. VALOR. PTO.]]=$B45,IF(DATOS_[[Check Periodo Ref.]:[Check Periodo Ref.]]="Dentro",DATOS_[Conc.Sal.15]))))),
0)</f>
        <v>0</v>
      </c>
      <c r="U46" s="101">
        <f t="array" ref="U46">IFERROR(
AVERAGE((IF(DATOS_[[Sexo]:[Sexo]]=$B46,IF(DATOS_[[AGRUP. VALOR. PTO.]:[AGRUP. VALOR. PTO.]]=$B45,IF(DATOS_[[Check Periodo Ref.]:[Check Periodo Ref.]]="Dentro",DATOS_[Conc.Sal.16]))))),
0)</f>
        <v>0</v>
      </c>
      <c r="V46" s="101">
        <f t="array" ref="V46">IFERROR(
AVERAGE((IF(DATOS_[[Sexo]:[Sexo]]=$B46,IF(DATOS_[[AGRUP. VALOR. PTO.]:[AGRUP. VALOR. PTO.]]=$B45,IF(DATOS_[[Check Periodo Ref.]:[Check Periodo Ref.]]="Dentro",DATOS_[Conc.Sal.17]))))),
0)</f>
        <v>0</v>
      </c>
      <c r="W46" s="101">
        <f t="array" ref="W46">IFERROR(
AVERAGE((IF(DATOS_[[Sexo]:[Sexo]]=$B46,IF(DATOS_[[AGRUP. VALOR. PTO.]:[AGRUP. VALOR. PTO.]]=$B45,IF(DATOS_[[Check Periodo Ref.]:[Check Periodo Ref.]]="Dentro",DATOS_[Conc.Sal.18]))))),
0)</f>
        <v>0</v>
      </c>
      <c r="X46" s="101">
        <f t="array" ref="X46">IFERROR(
AVERAGE((IF(DATOS_[[Sexo]:[Sexo]]=$B46,IF(DATOS_[[AGRUP. VALOR. PTO.]:[AGRUP. VALOR. PTO.]]=$B45,IF(DATOS_[[Check Periodo Ref.]:[Check Periodo Ref.]]="Dentro",DATOS_[Conc.Sal.19]))))),
0)</f>
        <v>0</v>
      </c>
      <c r="Y46" s="101">
        <f t="array" ref="Y46">IFERROR(
AVERAGE((IF(DATOS_[[Sexo]:[Sexo]]=$B46,IF(DATOS_[[AGRUP. VALOR. PTO.]:[AGRUP. VALOR. PTO.]]=$B45,IF(DATOS_[[Check Periodo Ref.]:[Check Periodo Ref.]]="Dentro",DATOS_[Conc.Sal.20]))))),
0)</f>
        <v>0</v>
      </c>
      <c r="Z46" s="101">
        <f t="array" ref="Z46">IFERROR(
AVERAGE((IF(DATOS_[[Sexo]:[Sexo]]=$B46,IF(DATOS_[[AGRUP. VALOR. PTO.]:[AGRUP. VALOR. PTO.]]=$B45,IF(DATOS_[[Check Periodo Ref.]:[Check Periodo Ref.]]="Dentro",DATOS_[Conc.Sal.21]))))),
0)</f>
        <v>0</v>
      </c>
      <c r="AA46" s="101">
        <f t="array" ref="AA46">IFERROR(
AVERAGE((IF(DATOS_[[Sexo]:[Sexo]]=$B46,IF(DATOS_[[AGRUP. VALOR. PTO.]:[AGRUP. VALOR. PTO.]]=$B45,IF(DATOS_[[Check Periodo Ref.]:[Check Periodo Ref.]]="Dentro",DATOS_[Conc.Sal.22]))))),
0)</f>
        <v>0</v>
      </c>
      <c r="AB46" s="101">
        <f t="array" ref="AB46">IFERROR(
AVERAGE((IF(DATOS_[[Sexo]:[Sexo]]=$B46,IF(DATOS_[[AGRUP. VALOR. PTO.]:[AGRUP. VALOR. PTO.]]=$B45,IF(DATOS_[[Check Periodo Ref.]:[Check Periodo Ref.]]="Dentro",DATOS_[Conc.Sal.23]))))),
0)</f>
        <v>0</v>
      </c>
      <c r="AC46" s="101">
        <f t="array" ref="AC46">IFERROR(
AVERAGE((IF(DATOS_[[Sexo]:[Sexo]]=$B46,IF(DATOS_[[AGRUP. VALOR. PTO.]:[AGRUP. VALOR. PTO.]]=$B45,IF(DATOS_[[Check Periodo Ref.]:[Check Periodo Ref.]]="Dentro",DATOS_[Conc.Sal.24]))))),
0)</f>
        <v>0</v>
      </c>
      <c r="AD46" s="101">
        <f t="array" ref="AD46">IFERROR(
AVERAGE((IF(DATOS_[[Sexo]:[Sexo]]=$B46,IF(DATOS_[[AGRUP. VALOR. PTO.]:[AGRUP. VALOR. PTO.]]=$B45,IF(DATOS_[[Check Periodo Ref.]:[Check Periodo Ref.]]="Dentro",DATOS_[Conc.Sal.25]))))),
0)</f>
        <v>0</v>
      </c>
      <c r="AE46" s="101">
        <f t="array" ref="AE46">IFERROR(
AVERAGE((IF(DATOS_[[Sexo]:[Sexo]]=$B46,IF(DATOS_[[AGRUP. VALOR. PTO.]:[AGRUP. VALOR. PTO.]]=$B45,IF(DATOS_[[Check Periodo Ref.]:[Check Periodo Ref.]]="Dentro",DATOS_[Conc.Sal.26]))))),
0)</f>
        <v>0</v>
      </c>
      <c r="AF46" s="101">
        <f t="array" ref="AF46">IFERROR(
AVERAGE((IF(DATOS_[[Sexo]:[Sexo]]=$B46,IF(DATOS_[[AGRUP. VALOR. PTO.]:[AGRUP. VALOR. PTO.]]=$B45,IF(DATOS_[[Check Periodo Ref.]:[Check Periodo Ref.]]="Dentro",DATOS_[Conc.Sal.27]))))),
0)</f>
        <v>0</v>
      </c>
      <c r="AG46" s="101">
        <f t="array" ref="AG46">IFERROR(
AVERAGE((IF(DATOS_[[Sexo]:[Sexo]]=$B46,IF(DATOS_[[AGRUP. VALOR. PTO.]:[AGRUP. VALOR. PTO.]]=$B45,IF(DATOS_[[Check Periodo Ref.]:[Check Periodo Ref.]]="Dentro",DATOS_[Conc.Sal.28]))))),
0)</f>
        <v>0</v>
      </c>
      <c r="AH46" s="101">
        <f t="array" ref="AH46">IFERROR(
AVERAGE((IF(DATOS_[[Sexo]:[Sexo]]=$B46,IF(DATOS_[[AGRUP. VALOR. PTO.]:[AGRUP. VALOR. PTO.]]=$B45,IF(DATOS_[[Check Periodo Ref.]:[Check Periodo Ref.]]="Dentro",DATOS_[Conc.Sal.29]))))),
0)</f>
        <v>0</v>
      </c>
      <c r="AI46" s="101">
        <f t="array" ref="AI46">IFERROR(
AVERAGE((IF(DATOS_[[Sexo]:[Sexo]]=$B46,IF(DATOS_[[AGRUP. VALOR. PTO.]:[AGRUP. VALOR. PTO.]]=$B45,IF(DATOS_[[Check Periodo Ref.]:[Check Periodo Ref.]]="Dentro",DATOS_[Conc.Sal.30]))))),
0)</f>
        <v>0</v>
      </c>
      <c r="AJ46" s="102">
        <f t="array" ref="AJ46">IFERROR(
AVERAGE(IF(DATOS_[Sexo]=$B46,IF(DATOS_[AGRUP. VALOR. PTO.]=$B45,IF(DATOS_[Check Periodo Ref.]="Dentro",DATOS_[Tot COMPL.SAL Ef],FALSE)))),
0)</f>
        <v>0</v>
      </c>
      <c r="AK46" s="104">
        <f t="array" ref="AK46">IFERROR(
AVERAGE(IF(DATOS_[Sexo]=$B46,IF(DATOS_[AGRUP. VALOR. PTO.]=$B45,IF(DATOS_[Check Periodo Ref.]="Dentro",DATOS_[TOTAL SALARIO Ef],FALSE)))),
0)</f>
        <v>0</v>
      </c>
      <c r="AL46" s="103">
        <f t="array" ref="AL46">IFERROR(
AVERAGE((IF(DATOS_[[Sexo]:[Sexo]]=$B46,IF(DATOS_[[AGRUP. VALOR. PTO.]:[AGRUP. VALOR. PTO.]]=$B45,IF(DATOS_[[Check Periodo Ref.]:[Check Periodo Ref.]]="Dentro",DATOS_[C.Extra.01]))))),
0)</f>
        <v>0</v>
      </c>
      <c r="AM46" s="103">
        <f t="array" ref="AM46">IFERROR(
AVERAGE((IF(DATOS_[[Sexo]:[Sexo]]=$B46,IF(DATOS_[[AGRUP. VALOR. PTO.]:[AGRUP. VALOR. PTO.]]=$B45,IF(DATOS_[[Check Periodo Ref.]:[Check Periodo Ref.]]="Dentro",DATOS_[C.Extra.02]))))),
0)</f>
        <v>0</v>
      </c>
      <c r="AN46" s="103">
        <f t="array" ref="AN46">IFERROR(
AVERAGE((IF(DATOS_[[Sexo]:[Sexo]]=$B46,IF(DATOS_[[AGRUP. VALOR. PTO.]:[AGRUP. VALOR. PTO.]]=$B45,IF(DATOS_[[Check Periodo Ref.]:[Check Periodo Ref.]]="Dentro",DATOS_[C.Extra.03]))))),
0)</f>
        <v>0</v>
      </c>
      <c r="AO46" s="103">
        <f t="array" ref="AO46">IFERROR(
AVERAGE((IF(DATOS_[[Sexo]:[Sexo]]=$B46,IF(DATOS_[[AGRUP. VALOR. PTO.]:[AGRUP. VALOR. PTO.]]=$B45,IF(DATOS_[[Check Periodo Ref.]:[Check Periodo Ref.]]="Dentro",DATOS_[C.Extra.04]))))),
0)</f>
        <v>0</v>
      </c>
      <c r="AP46" s="103">
        <f t="array" ref="AP46">IFERROR(
AVERAGE((IF(DATOS_[[Sexo]:[Sexo]]=$B46,IF(DATOS_[[AGRUP. VALOR. PTO.]:[AGRUP. VALOR. PTO.]]=$B45,IF(DATOS_[[Check Periodo Ref.]:[Check Periodo Ref.]]="Dentro",DATOS_[C.Extra.05]))))),
0)</f>
        <v>0</v>
      </c>
      <c r="AQ46" s="105">
        <f t="array" ref="AQ46">IFERROR(
AVERAGE(IF(DATOS_[Sexo]=$B46,IF(DATOS_[AGRUP. VALOR. PTO.]=$B45,IF(DATOS_[Check Periodo Ref.]="Dentro",DATOS_[Tot Extrasalarial Ef],FALSE)))),
0)</f>
        <v>0</v>
      </c>
      <c r="AR46" s="106">
        <f t="array" ref="AR46">IFERROR(
AVERAGE(IF(DATOS_[Sexo]=$B46,IF(DATOS_[AGRUP. VALOR. PTO.]=$B45,IF(DATOS_[Check Periodo Ref.]="Dentro",DATOS_[TOTAL Retrib Ef],FALSE)))),
0)</f>
        <v>0</v>
      </c>
    </row>
    <row r="47" spans="1:44" x14ac:dyDescent="0.3">
      <c r="A47" s="55" t="str">
        <f t="shared" ref="A47" si="46">+A46</f>
        <v>[ocultar]</v>
      </c>
      <c r="B47" s="52" t="s">
        <v>163</v>
      </c>
      <c r="C47" s="53">
        <f t="array" ref="C47">SUM(IF($B47=DATOS_[Sexo],
IF($B45=DATOS_[AGRUP. VALOR. PTO.],
IF("Dentro"=DATOS_[Check Periodo Ref.],
1/(COUNTIFS(DATOS_[Sexo],$B47,DATOS_[AGRUP. VALOR. PTO.],$B45,DATOS_[Check Periodo Ref.],"Dentro",DATOS_[id],DATOS_[id]))))))</f>
        <v>0</v>
      </c>
      <c r="D47" s="54">
        <f>COUNTIFS(DATOS_[AGRUP. VALOR. PTO.],$B45,DATOS_[Sexo],$B47,DATOS_[Check Periodo Ref.],"Dentro")</f>
        <v>0</v>
      </c>
      <c r="E47" s="100">
        <f t="array" ref="E47">IFERROR(
AVERAGE(IF(DATOS_[Sexo]=$B47,IF(DATOS_[AGRUP. VALOR. PTO.]=$B45,IF(DATOS_[Check Periodo Ref.]="Dentro",DATOS_[SALARIO BASE Ef],FALSE)))),
0)</f>
        <v>0</v>
      </c>
      <c r="F47" s="101">
        <f t="array" ref="F47">IFERROR(
AVERAGE((IF(DATOS_[[Sexo]:[Sexo]]=$B47,IF(DATOS_[[AGRUP. VALOR. PTO.]:[AGRUP. VALOR. PTO.]]=$B45,IF(DATOS_[[Check Periodo Ref.]:[Check Periodo Ref.]]="Dentro",DATOS_[Conc.Sal.01]))))),
0)</f>
        <v>0</v>
      </c>
      <c r="G47" s="101">
        <f t="array" ref="G47">IFERROR(
AVERAGE((IF(DATOS_[[Sexo]:[Sexo]]=$B47,IF(DATOS_[[AGRUP. VALOR. PTO.]:[AGRUP. VALOR. PTO.]]=$B45,IF(DATOS_[[Check Periodo Ref.]:[Check Periodo Ref.]]="Dentro",DATOS_[Conc.Sal.02]))))),
0)</f>
        <v>0</v>
      </c>
      <c r="H47" s="101">
        <f t="array" ref="H47">IFERROR(
AVERAGE((IF(DATOS_[[Sexo]:[Sexo]]=$B47,IF(DATOS_[[AGRUP. VALOR. PTO.]:[AGRUP. VALOR. PTO.]]=$B45,IF(DATOS_[[Check Periodo Ref.]:[Check Periodo Ref.]]="Dentro",DATOS_[Conc.Sal.03]))))),
0)</f>
        <v>0</v>
      </c>
      <c r="I47" s="101">
        <f t="array" ref="I47">IFERROR(
AVERAGE((IF(DATOS_[[Sexo]:[Sexo]]=$B47,IF(DATOS_[[AGRUP. VALOR. PTO.]:[AGRUP. VALOR. PTO.]]=$B45,IF(DATOS_[[Check Periodo Ref.]:[Check Periodo Ref.]]="Dentro",DATOS_[Conc.Sal.04]))))),
0)</f>
        <v>0</v>
      </c>
      <c r="J47" s="101">
        <f t="array" ref="J47">IFERROR(
AVERAGE((IF(DATOS_[[Sexo]:[Sexo]]=$B47,IF(DATOS_[[AGRUP. VALOR. PTO.]:[AGRUP. VALOR. PTO.]]=$B45,IF(DATOS_[[Check Periodo Ref.]:[Check Periodo Ref.]]="Dentro",DATOS_[Conc.Sal.05]))))),
0)</f>
        <v>0</v>
      </c>
      <c r="K47" s="101">
        <f t="array" ref="K47">IFERROR(
AVERAGE((IF(DATOS_[[Sexo]:[Sexo]]=$B47,IF(DATOS_[[AGRUP. VALOR. PTO.]:[AGRUP. VALOR. PTO.]]=$B45,IF(DATOS_[[Check Periodo Ref.]:[Check Periodo Ref.]]="Dentro",DATOS_[Conc.Sal.06]))))),
0)</f>
        <v>0</v>
      </c>
      <c r="L47" s="101">
        <f t="array" ref="L47">IFERROR(
AVERAGE((IF(DATOS_[[Sexo]:[Sexo]]=$B47,IF(DATOS_[[AGRUP. VALOR. PTO.]:[AGRUP. VALOR. PTO.]]=$B45,IF(DATOS_[[Check Periodo Ref.]:[Check Periodo Ref.]]="Dentro",DATOS_[Conc.Sal.07]))))),
0)</f>
        <v>0</v>
      </c>
      <c r="M47" s="101">
        <f t="array" ref="M47">IFERROR(
AVERAGE((IF(DATOS_[[Sexo]:[Sexo]]=$B47,IF(DATOS_[[AGRUP. VALOR. PTO.]:[AGRUP. VALOR. PTO.]]=$B45,IF(DATOS_[[Check Periodo Ref.]:[Check Periodo Ref.]]="Dentro",DATOS_[Conc.Sal.08]))))),
0)</f>
        <v>0</v>
      </c>
      <c r="N47" s="101">
        <f t="array" ref="N47">IFERROR(
AVERAGE((IF(DATOS_[[Sexo]:[Sexo]]=$B47,IF(DATOS_[[AGRUP. VALOR. PTO.]:[AGRUP. VALOR. PTO.]]=$B45,IF(DATOS_[[Check Periodo Ref.]:[Check Periodo Ref.]]="Dentro",DATOS_[Conc.Sal.09]))))),
0)</f>
        <v>0</v>
      </c>
      <c r="O47" s="101">
        <f t="array" ref="O47">IFERROR(
AVERAGE((IF(DATOS_[[Sexo]:[Sexo]]=$B47,IF(DATOS_[[AGRUP. VALOR. PTO.]:[AGRUP. VALOR. PTO.]]=$B45,IF(DATOS_[[Check Periodo Ref.]:[Check Periodo Ref.]]="Dentro",DATOS_[Conc.Sal.10]))))),
0)</f>
        <v>0</v>
      </c>
      <c r="P47" s="101">
        <f t="array" ref="P47">IFERROR(
AVERAGE((IF(DATOS_[[Sexo]:[Sexo]]=$B47,IF(DATOS_[[AGRUP. VALOR. PTO.]:[AGRUP. VALOR. PTO.]]=$B45,IF(DATOS_[[Check Periodo Ref.]:[Check Periodo Ref.]]="Dentro",DATOS_[Conc.Sal.11]))))),
0)</f>
        <v>0</v>
      </c>
      <c r="Q47" s="101">
        <f t="array" ref="Q47">IFERROR(
AVERAGE((IF(DATOS_[[Sexo]:[Sexo]]=$B47,IF(DATOS_[[AGRUP. VALOR. PTO.]:[AGRUP. VALOR. PTO.]]=$B45,IF(DATOS_[[Check Periodo Ref.]:[Check Periodo Ref.]]="Dentro",DATOS_[Conc.Sal.12]))))),
0)</f>
        <v>0</v>
      </c>
      <c r="R47" s="101">
        <f t="array" ref="R47">IFERROR(
AVERAGE((IF(DATOS_[[Sexo]:[Sexo]]=$B47,IF(DATOS_[[AGRUP. VALOR. PTO.]:[AGRUP. VALOR. PTO.]]=$B45,IF(DATOS_[[Check Periodo Ref.]:[Check Periodo Ref.]]="Dentro",DATOS_[Conc.Sal.13]))))),
0)</f>
        <v>0</v>
      </c>
      <c r="S47" s="101">
        <f t="array" ref="S47">IFERROR(
AVERAGE((IF(DATOS_[[Sexo]:[Sexo]]=$B47,IF(DATOS_[[AGRUP. VALOR. PTO.]:[AGRUP. VALOR. PTO.]]=$B45,IF(DATOS_[[Check Periodo Ref.]:[Check Periodo Ref.]]="Dentro",DATOS_[Conc.Sal.14]))))),
0)</f>
        <v>0</v>
      </c>
      <c r="T47" s="101">
        <f t="array" ref="T47">IFERROR(
AVERAGE((IF(DATOS_[[Sexo]:[Sexo]]=$B47,IF(DATOS_[[AGRUP. VALOR. PTO.]:[AGRUP. VALOR. PTO.]]=$B45,IF(DATOS_[[Check Periodo Ref.]:[Check Periodo Ref.]]="Dentro",DATOS_[Conc.Sal.15]))))),
0)</f>
        <v>0</v>
      </c>
      <c r="U47" s="101">
        <f t="array" ref="U47">IFERROR(
AVERAGE((IF(DATOS_[[Sexo]:[Sexo]]=$B47,IF(DATOS_[[AGRUP. VALOR. PTO.]:[AGRUP. VALOR. PTO.]]=$B45,IF(DATOS_[[Check Periodo Ref.]:[Check Periodo Ref.]]="Dentro",DATOS_[Conc.Sal.16]))))),
0)</f>
        <v>0</v>
      </c>
      <c r="V47" s="101">
        <f t="array" ref="V47">IFERROR(
AVERAGE((IF(DATOS_[[Sexo]:[Sexo]]=$B47,IF(DATOS_[[AGRUP. VALOR. PTO.]:[AGRUP. VALOR. PTO.]]=$B45,IF(DATOS_[[Check Periodo Ref.]:[Check Periodo Ref.]]="Dentro",DATOS_[Conc.Sal.17]))))),
0)</f>
        <v>0</v>
      </c>
      <c r="W47" s="101">
        <f t="array" ref="W47">IFERROR(
AVERAGE((IF(DATOS_[[Sexo]:[Sexo]]=$B47,IF(DATOS_[[AGRUP. VALOR. PTO.]:[AGRUP. VALOR. PTO.]]=$B45,IF(DATOS_[[Check Periodo Ref.]:[Check Periodo Ref.]]="Dentro",DATOS_[Conc.Sal.18]))))),
0)</f>
        <v>0</v>
      </c>
      <c r="X47" s="101">
        <f t="array" ref="X47">IFERROR(
AVERAGE((IF(DATOS_[[Sexo]:[Sexo]]=$B47,IF(DATOS_[[AGRUP. VALOR. PTO.]:[AGRUP. VALOR. PTO.]]=$B45,IF(DATOS_[[Check Periodo Ref.]:[Check Periodo Ref.]]="Dentro",DATOS_[Conc.Sal.19]))))),
0)</f>
        <v>0</v>
      </c>
      <c r="Y47" s="101">
        <f t="array" ref="Y47">IFERROR(
AVERAGE((IF(DATOS_[[Sexo]:[Sexo]]=$B47,IF(DATOS_[[AGRUP. VALOR. PTO.]:[AGRUP. VALOR. PTO.]]=$B45,IF(DATOS_[[Check Periodo Ref.]:[Check Periodo Ref.]]="Dentro",DATOS_[Conc.Sal.20]))))),
0)</f>
        <v>0</v>
      </c>
      <c r="Z47" s="101">
        <f t="array" ref="Z47">IFERROR(
AVERAGE((IF(DATOS_[[Sexo]:[Sexo]]=$B47,IF(DATOS_[[AGRUP. VALOR. PTO.]:[AGRUP. VALOR. PTO.]]=$B45,IF(DATOS_[[Check Periodo Ref.]:[Check Periodo Ref.]]="Dentro",DATOS_[Conc.Sal.21]))))),
0)</f>
        <v>0</v>
      </c>
      <c r="AA47" s="101">
        <f t="array" ref="AA47">IFERROR(
AVERAGE((IF(DATOS_[[Sexo]:[Sexo]]=$B47,IF(DATOS_[[AGRUP. VALOR. PTO.]:[AGRUP. VALOR. PTO.]]=$B45,IF(DATOS_[[Check Periodo Ref.]:[Check Periodo Ref.]]="Dentro",DATOS_[Conc.Sal.22]))))),
0)</f>
        <v>0</v>
      </c>
      <c r="AB47" s="101">
        <f t="array" ref="AB47">IFERROR(
AVERAGE((IF(DATOS_[[Sexo]:[Sexo]]=$B47,IF(DATOS_[[AGRUP. VALOR. PTO.]:[AGRUP. VALOR. PTO.]]=$B45,IF(DATOS_[[Check Periodo Ref.]:[Check Periodo Ref.]]="Dentro",DATOS_[Conc.Sal.23]))))),
0)</f>
        <v>0</v>
      </c>
      <c r="AC47" s="101">
        <f t="array" ref="AC47">IFERROR(
AVERAGE((IF(DATOS_[[Sexo]:[Sexo]]=$B47,IF(DATOS_[[AGRUP. VALOR. PTO.]:[AGRUP. VALOR. PTO.]]=$B45,IF(DATOS_[[Check Periodo Ref.]:[Check Periodo Ref.]]="Dentro",DATOS_[Conc.Sal.24]))))),
0)</f>
        <v>0</v>
      </c>
      <c r="AD47" s="101">
        <f t="array" ref="AD47">IFERROR(
AVERAGE((IF(DATOS_[[Sexo]:[Sexo]]=$B47,IF(DATOS_[[AGRUP. VALOR. PTO.]:[AGRUP. VALOR. PTO.]]=$B45,IF(DATOS_[[Check Periodo Ref.]:[Check Periodo Ref.]]="Dentro",DATOS_[Conc.Sal.25]))))),
0)</f>
        <v>0</v>
      </c>
      <c r="AE47" s="101">
        <f t="array" ref="AE47">IFERROR(
AVERAGE((IF(DATOS_[[Sexo]:[Sexo]]=$B47,IF(DATOS_[[AGRUP. VALOR. PTO.]:[AGRUP. VALOR. PTO.]]=$B45,IF(DATOS_[[Check Periodo Ref.]:[Check Periodo Ref.]]="Dentro",DATOS_[Conc.Sal.26]))))),
0)</f>
        <v>0</v>
      </c>
      <c r="AF47" s="101">
        <f t="array" ref="AF47">IFERROR(
AVERAGE((IF(DATOS_[[Sexo]:[Sexo]]=$B47,IF(DATOS_[[AGRUP. VALOR. PTO.]:[AGRUP. VALOR. PTO.]]=$B45,IF(DATOS_[[Check Periodo Ref.]:[Check Periodo Ref.]]="Dentro",DATOS_[Conc.Sal.27]))))),
0)</f>
        <v>0</v>
      </c>
      <c r="AG47" s="101">
        <f t="array" ref="AG47">IFERROR(
AVERAGE((IF(DATOS_[[Sexo]:[Sexo]]=$B47,IF(DATOS_[[AGRUP. VALOR. PTO.]:[AGRUP. VALOR. PTO.]]=$B45,IF(DATOS_[[Check Periodo Ref.]:[Check Periodo Ref.]]="Dentro",DATOS_[Conc.Sal.28]))))),
0)</f>
        <v>0</v>
      </c>
      <c r="AH47" s="101">
        <f t="array" ref="AH47">IFERROR(
AVERAGE((IF(DATOS_[[Sexo]:[Sexo]]=$B47,IF(DATOS_[[AGRUP. VALOR. PTO.]:[AGRUP. VALOR. PTO.]]=$B45,IF(DATOS_[[Check Periodo Ref.]:[Check Periodo Ref.]]="Dentro",DATOS_[Conc.Sal.29]))))),
0)</f>
        <v>0</v>
      </c>
      <c r="AI47" s="101">
        <f t="array" ref="AI47">IFERROR(
AVERAGE((IF(DATOS_[[Sexo]:[Sexo]]=$B47,IF(DATOS_[[AGRUP. VALOR. PTO.]:[AGRUP. VALOR. PTO.]]=$B45,IF(DATOS_[[Check Periodo Ref.]:[Check Periodo Ref.]]="Dentro",DATOS_[Conc.Sal.30]))))),
0)</f>
        <v>0</v>
      </c>
      <c r="AJ47" s="102">
        <f t="array" ref="AJ47">IFERROR(
AVERAGE(IF(DATOS_[Sexo]=$B47,IF(DATOS_[AGRUP. VALOR. PTO.]=$B45,IF(DATOS_[Check Periodo Ref.]="Dentro",DATOS_[Tot COMPL.SAL Ef],FALSE)))),
0)</f>
        <v>0</v>
      </c>
      <c r="AK47" s="104">
        <f t="array" ref="AK47">IFERROR(
AVERAGE(IF(DATOS_[Sexo]=$B47,IF(DATOS_[AGRUP. VALOR. PTO.]=$B45,IF(DATOS_[Check Periodo Ref.]="Dentro",DATOS_[TOTAL SALARIO Ef],FALSE)))),
0)</f>
        <v>0</v>
      </c>
      <c r="AL47" s="103">
        <f t="array" ref="AL47">IFERROR(
AVERAGE((IF(DATOS_[[Sexo]:[Sexo]]=$B47,IF(DATOS_[[AGRUP. VALOR. PTO.]:[AGRUP. VALOR. PTO.]]=$B45,IF(DATOS_[[Check Periodo Ref.]:[Check Periodo Ref.]]="Dentro",DATOS_[C.Extra.01]))))),
0)</f>
        <v>0</v>
      </c>
      <c r="AM47" s="103">
        <f t="array" ref="AM47">IFERROR(
AVERAGE((IF(DATOS_[[Sexo]:[Sexo]]=$B47,IF(DATOS_[[AGRUP. VALOR. PTO.]:[AGRUP. VALOR. PTO.]]=$B45,IF(DATOS_[[Check Periodo Ref.]:[Check Periodo Ref.]]="Dentro",DATOS_[C.Extra.02]))))),
0)</f>
        <v>0</v>
      </c>
      <c r="AN47" s="103">
        <f t="array" ref="AN47">IFERROR(
AVERAGE((IF(DATOS_[[Sexo]:[Sexo]]=$B47,IF(DATOS_[[AGRUP. VALOR. PTO.]:[AGRUP. VALOR. PTO.]]=$B45,IF(DATOS_[[Check Periodo Ref.]:[Check Periodo Ref.]]="Dentro",DATOS_[C.Extra.03]))))),
0)</f>
        <v>0</v>
      </c>
      <c r="AO47" s="103">
        <f t="array" ref="AO47">IFERROR(
AVERAGE((IF(DATOS_[[Sexo]:[Sexo]]=$B47,IF(DATOS_[[AGRUP. VALOR. PTO.]:[AGRUP. VALOR. PTO.]]=$B45,IF(DATOS_[[Check Periodo Ref.]:[Check Periodo Ref.]]="Dentro",DATOS_[C.Extra.04]))))),
0)</f>
        <v>0</v>
      </c>
      <c r="AP47" s="103">
        <f t="array" ref="AP47">IFERROR(
AVERAGE((IF(DATOS_[[Sexo]:[Sexo]]=$B47,IF(DATOS_[[AGRUP. VALOR. PTO.]:[AGRUP. VALOR. PTO.]]=$B45,IF(DATOS_[[Check Periodo Ref.]:[Check Periodo Ref.]]="Dentro",DATOS_[C.Extra.05]))))),
0)</f>
        <v>0</v>
      </c>
      <c r="AQ47" s="105">
        <f t="array" ref="AQ47">IFERROR(
AVERAGE(IF(DATOS_[Sexo]=$B47,IF(DATOS_[AGRUP. VALOR. PTO.]=$B45,IF(DATOS_[Check Periodo Ref.]="Dentro",DATOS_[Tot Extrasalarial Ef],FALSE)))),
0)</f>
        <v>0</v>
      </c>
      <c r="AR47" s="106">
        <f t="array" ref="AR47">IFERROR(
AVERAGE(IF(DATOS_[Sexo]=$B47,IF(DATOS_[AGRUP. VALOR. PTO.]=$B45,IF(DATOS_[Check Periodo Ref.]="Dentro",DATOS_[TOTAL Retrib Ef],FALSE)))),
0)</f>
        <v>0</v>
      </c>
    </row>
    <row r="48" spans="1:44" ht="17.25" thickBot="1" x14ac:dyDescent="0.35">
      <c r="A48" s="55" t="str">
        <f t="shared" ref="A48" si="47">+A49</f>
        <v>[ocultar]</v>
      </c>
      <c r="B48" s="58" t="s">
        <v>271</v>
      </c>
      <c r="C48" s="99"/>
      <c r="D48" s="59"/>
      <c r="E48" s="147" t="str">
        <f t="shared" ref="E48:AR48" si="48">IFERROR((E49-E50)/E49,"")</f>
        <v/>
      </c>
      <c r="F48" s="199" t="str">
        <f t="shared" si="48"/>
        <v/>
      </c>
      <c r="G48" s="200" t="str">
        <f t="shared" si="48"/>
        <v/>
      </c>
      <c r="H48" s="200" t="str">
        <f t="shared" si="48"/>
        <v/>
      </c>
      <c r="I48" s="200" t="str">
        <f t="shared" si="48"/>
        <v/>
      </c>
      <c r="J48" s="201" t="str">
        <f t="shared" si="48"/>
        <v/>
      </c>
      <c r="K48" s="202" t="str">
        <f t="shared" si="48"/>
        <v/>
      </c>
      <c r="L48" s="202" t="str">
        <f t="shared" si="48"/>
        <v/>
      </c>
      <c r="M48" s="202" t="str">
        <f t="shared" si="48"/>
        <v/>
      </c>
      <c r="N48" s="202" t="str">
        <f t="shared" si="48"/>
        <v/>
      </c>
      <c r="O48" s="202" t="str">
        <f t="shared" si="48"/>
        <v/>
      </c>
      <c r="P48" s="202" t="str">
        <f t="shared" si="48"/>
        <v/>
      </c>
      <c r="Q48" s="202" t="str">
        <f t="shared" si="48"/>
        <v/>
      </c>
      <c r="R48" s="202" t="str">
        <f t="shared" si="48"/>
        <v/>
      </c>
      <c r="S48" s="202" t="str">
        <f t="shared" si="48"/>
        <v/>
      </c>
      <c r="T48" s="202" t="str">
        <f t="shared" si="48"/>
        <v/>
      </c>
      <c r="U48" s="202" t="str">
        <f t="shared" si="48"/>
        <v/>
      </c>
      <c r="V48" s="201" t="str">
        <f t="shared" si="48"/>
        <v/>
      </c>
      <c r="W48" s="201" t="str">
        <f t="shared" si="48"/>
        <v/>
      </c>
      <c r="X48" s="201" t="str">
        <f t="shared" si="48"/>
        <v/>
      </c>
      <c r="Y48" s="201" t="str">
        <f t="shared" si="48"/>
        <v/>
      </c>
      <c r="Z48" s="201" t="str">
        <f t="shared" si="48"/>
        <v/>
      </c>
      <c r="AA48" s="201" t="str">
        <f t="shared" si="48"/>
        <v/>
      </c>
      <c r="AB48" s="201" t="str">
        <f t="shared" si="48"/>
        <v/>
      </c>
      <c r="AC48" s="201" t="str">
        <f t="shared" si="48"/>
        <v/>
      </c>
      <c r="AD48" s="201" t="str">
        <f t="shared" si="48"/>
        <v/>
      </c>
      <c r="AE48" s="201" t="str">
        <f t="shared" si="48"/>
        <v/>
      </c>
      <c r="AF48" s="201" t="str">
        <f t="shared" si="48"/>
        <v/>
      </c>
      <c r="AG48" s="201" t="str">
        <f t="shared" si="48"/>
        <v/>
      </c>
      <c r="AH48" s="201" t="str">
        <f t="shared" si="48"/>
        <v/>
      </c>
      <c r="AI48" s="201" t="str">
        <f t="shared" si="48"/>
        <v/>
      </c>
      <c r="AJ48" s="148" t="str">
        <f t="shared" si="48"/>
        <v/>
      </c>
      <c r="AK48" s="151" t="str">
        <f t="shared" si="48"/>
        <v/>
      </c>
      <c r="AL48" s="204" t="str">
        <f t="shared" si="48"/>
        <v/>
      </c>
      <c r="AM48" s="204" t="str">
        <f t="shared" si="48"/>
        <v/>
      </c>
      <c r="AN48" s="204" t="str">
        <f t="shared" si="48"/>
        <v/>
      </c>
      <c r="AO48" s="204" t="str">
        <f t="shared" si="48"/>
        <v/>
      </c>
      <c r="AP48" s="204" t="str">
        <f t="shared" si="48"/>
        <v/>
      </c>
      <c r="AQ48" s="149" t="str">
        <f t="shared" si="48"/>
        <v/>
      </c>
      <c r="AR48" s="150" t="str">
        <f t="shared" si="48"/>
        <v/>
      </c>
    </row>
    <row r="49" spans="1:44" x14ac:dyDescent="0.3">
      <c r="A49" s="55" t="str">
        <f t="shared" ref="A49" si="49">+IF(C49+C50=0,"[ocultar]","")</f>
        <v>[ocultar]</v>
      </c>
      <c r="B49" s="52" t="s">
        <v>162</v>
      </c>
      <c r="C49" s="53">
        <f t="array" ref="C49">SUM(IF($B49=DATOS_[Sexo],
IF($B48=DATOS_[AGRUP. VALOR. PTO.],
IF("Dentro"=DATOS_[Check Periodo Ref.],
1/(COUNTIFS(DATOS_[Sexo],$B49,DATOS_[AGRUP. VALOR. PTO.],$B48,DATOS_[Check Periodo Ref.],"Dentro",DATOS_[id],DATOS_[id]))))))</f>
        <v>0</v>
      </c>
      <c r="D49" s="54">
        <f>COUNTIFS(DATOS_[AGRUP. VALOR. PTO.],$B48,DATOS_[Sexo],$B49,DATOS_[Check Periodo Ref.],"Dentro")</f>
        <v>0</v>
      </c>
      <c r="E49" s="100">
        <f t="array" ref="E49">IFERROR(
AVERAGE(IF(DATOS_[Sexo]=$B49,IF(DATOS_[AGRUP. VALOR. PTO.]=$B48,IF(DATOS_[Check Periodo Ref.]="Dentro",DATOS_[SALARIO BASE Ef],FALSE)))),
0)</f>
        <v>0</v>
      </c>
      <c r="F49" s="101">
        <f t="array" ref="F49">IFERROR(
AVERAGE((IF(DATOS_[[Sexo]:[Sexo]]=$B49,IF(DATOS_[[AGRUP. VALOR. PTO.]:[AGRUP. VALOR. PTO.]]=$B48,IF(DATOS_[[Check Periodo Ref.]:[Check Periodo Ref.]]="Dentro",DATOS_[Conc.Sal.01]))))),
0)</f>
        <v>0</v>
      </c>
      <c r="G49" s="101">
        <f t="array" ref="G49">IFERROR(
AVERAGE((IF(DATOS_[[Sexo]:[Sexo]]=$B49,IF(DATOS_[[AGRUP. VALOR. PTO.]:[AGRUP. VALOR. PTO.]]=$B48,IF(DATOS_[[Check Periodo Ref.]:[Check Periodo Ref.]]="Dentro",DATOS_[Conc.Sal.02]))))),
0)</f>
        <v>0</v>
      </c>
      <c r="H49" s="101">
        <f t="array" ref="H49">IFERROR(
AVERAGE((IF(DATOS_[[Sexo]:[Sexo]]=$B49,IF(DATOS_[[AGRUP. VALOR. PTO.]:[AGRUP. VALOR. PTO.]]=$B48,IF(DATOS_[[Check Periodo Ref.]:[Check Periodo Ref.]]="Dentro",DATOS_[Conc.Sal.03]))))),
0)</f>
        <v>0</v>
      </c>
      <c r="I49" s="101">
        <f t="array" ref="I49">IFERROR(
AVERAGE((IF(DATOS_[[Sexo]:[Sexo]]=$B49,IF(DATOS_[[AGRUP. VALOR. PTO.]:[AGRUP. VALOR. PTO.]]=$B48,IF(DATOS_[[Check Periodo Ref.]:[Check Periodo Ref.]]="Dentro",DATOS_[Conc.Sal.04]))))),
0)</f>
        <v>0</v>
      </c>
      <c r="J49" s="101">
        <f t="array" ref="J49">IFERROR(
AVERAGE((IF(DATOS_[[Sexo]:[Sexo]]=$B49,IF(DATOS_[[AGRUP. VALOR. PTO.]:[AGRUP. VALOR. PTO.]]=$B48,IF(DATOS_[[Check Periodo Ref.]:[Check Periodo Ref.]]="Dentro",DATOS_[Conc.Sal.05]))))),
0)</f>
        <v>0</v>
      </c>
      <c r="K49" s="101">
        <f t="array" ref="K49">IFERROR(
AVERAGE((IF(DATOS_[[Sexo]:[Sexo]]=$B49,IF(DATOS_[[AGRUP. VALOR. PTO.]:[AGRUP. VALOR. PTO.]]=$B48,IF(DATOS_[[Check Periodo Ref.]:[Check Periodo Ref.]]="Dentro",DATOS_[Conc.Sal.06]))))),
0)</f>
        <v>0</v>
      </c>
      <c r="L49" s="101">
        <f t="array" ref="L49">IFERROR(
AVERAGE((IF(DATOS_[[Sexo]:[Sexo]]=$B49,IF(DATOS_[[AGRUP. VALOR. PTO.]:[AGRUP. VALOR. PTO.]]=$B48,IF(DATOS_[[Check Periodo Ref.]:[Check Periodo Ref.]]="Dentro",DATOS_[Conc.Sal.07]))))),
0)</f>
        <v>0</v>
      </c>
      <c r="M49" s="101">
        <f t="array" ref="M49">IFERROR(
AVERAGE((IF(DATOS_[[Sexo]:[Sexo]]=$B49,IF(DATOS_[[AGRUP. VALOR. PTO.]:[AGRUP. VALOR. PTO.]]=$B48,IF(DATOS_[[Check Periodo Ref.]:[Check Periodo Ref.]]="Dentro",DATOS_[Conc.Sal.08]))))),
0)</f>
        <v>0</v>
      </c>
      <c r="N49" s="101">
        <f t="array" ref="N49">IFERROR(
AVERAGE((IF(DATOS_[[Sexo]:[Sexo]]=$B49,IF(DATOS_[[AGRUP. VALOR. PTO.]:[AGRUP. VALOR. PTO.]]=$B48,IF(DATOS_[[Check Periodo Ref.]:[Check Periodo Ref.]]="Dentro",DATOS_[Conc.Sal.09]))))),
0)</f>
        <v>0</v>
      </c>
      <c r="O49" s="101">
        <f t="array" ref="O49">IFERROR(
AVERAGE((IF(DATOS_[[Sexo]:[Sexo]]=$B49,IF(DATOS_[[AGRUP. VALOR. PTO.]:[AGRUP. VALOR. PTO.]]=$B48,IF(DATOS_[[Check Periodo Ref.]:[Check Periodo Ref.]]="Dentro",DATOS_[Conc.Sal.10]))))),
0)</f>
        <v>0</v>
      </c>
      <c r="P49" s="101">
        <f t="array" ref="P49">IFERROR(
AVERAGE((IF(DATOS_[[Sexo]:[Sexo]]=$B49,IF(DATOS_[[AGRUP. VALOR. PTO.]:[AGRUP. VALOR. PTO.]]=$B48,IF(DATOS_[[Check Periodo Ref.]:[Check Periodo Ref.]]="Dentro",DATOS_[Conc.Sal.11]))))),
0)</f>
        <v>0</v>
      </c>
      <c r="Q49" s="101">
        <f t="array" ref="Q49">IFERROR(
AVERAGE((IF(DATOS_[[Sexo]:[Sexo]]=$B49,IF(DATOS_[[AGRUP. VALOR. PTO.]:[AGRUP. VALOR. PTO.]]=$B48,IF(DATOS_[[Check Periodo Ref.]:[Check Periodo Ref.]]="Dentro",DATOS_[Conc.Sal.12]))))),
0)</f>
        <v>0</v>
      </c>
      <c r="R49" s="101">
        <f t="array" ref="R49">IFERROR(
AVERAGE((IF(DATOS_[[Sexo]:[Sexo]]=$B49,IF(DATOS_[[AGRUP. VALOR. PTO.]:[AGRUP. VALOR. PTO.]]=$B48,IF(DATOS_[[Check Periodo Ref.]:[Check Periodo Ref.]]="Dentro",DATOS_[Conc.Sal.13]))))),
0)</f>
        <v>0</v>
      </c>
      <c r="S49" s="101">
        <f t="array" ref="S49">IFERROR(
AVERAGE((IF(DATOS_[[Sexo]:[Sexo]]=$B49,IF(DATOS_[[AGRUP. VALOR. PTO.]:[AGRUP. VALOR. PTO.]]=$B48,IF(DATOS_[[Check Periodo Ref.]:[Check Periodo Ref.]]="Dentro",DATOS_[Conc.Sal.14]))))),
0)</f>
        <v>0</v>
      </c>
      <c r="T49" s="101">
        <f t="array" ref="T49">IFERROR(
AVERAGE((IF(DATOS_[[Sexo]:[Sexo]]=$B49,IF(DATOS_[[AGRUP. VALOR. PTO.]:[AGRUP. VALOR. PTO.]]=$B48,IF(DATOS_[[Check Periodo Ref.]:[Check Periodo Ref.]]="Dentro",DATOS_[Conc.Sal.15]))))),
0)</f>
        <v>0</v>
      </c>
      <c r="U49" s="101">
        <f t="array" ref="U49">IFERROR(
AVERAGE((IF(DATOS_[[Sexo]:[Sexo]]=$B49,IF(DATOS_[[AGRUP. VALOR. PTO.]:[AGRUP. VALOR. PTO.]]=$B48,IF(DATOS_[[Check Periodo Ref.]:[Check Periodo Ref.]]="Dentro",DATOS_[Conc.Sal.16]))))),
0)</f>
        <v>0</v>
      </c>
      <c r="V49" s="101">
        <f t="array" ref="V49">IFERROR(
AVERAGE((IF(DATOS_[[Sexo]:[Sexo]]=$B49,IF(DATOS_[[AGRUP. VALOR. PTO.]:[AGRUP. VALOR. PTO.]]=$B48,IF(DATOS_[[Check Periodo Ref.]:[Check Periodo Ref.]]="Dentro",DATOS_[Conc.Sal.17]))))),
0)</f>
        <v>0</v>
      </c>
      <c r="W49" s="101">
        <f t="array" ref="W49">IFERROR(
AVERAGE((IF(DATOS_[[Sexo]:[Sexo]]=$B49,IF(DATOS_[[AGRUP. VALOR. PTO.]:[AGRUP. VALOR. PTO.]]=$B48,IF(DATOS_[[Check Periodo Ref.]:[Check Periodo Ref.]]="Dentro",DATOS_[Conc.Sal.18]))))),
0)</f>
        <v>0</v>
      </c>
      <c r="X49" s="101">
        <f t="array" ref="X49">IFERROR(
AVERAGE((IF(DATOS_[[Sexo]:[Sexo]]=$B49,IF(DATOS_[[AGRUP. VALOR. PTO.]:[AGRUP. VALOR. PTO.]]=$B48,IF(DATOS_[[Check Periodo Ref.]:[Check Periodo Ref.]]="Dentro",DATOS_[Conc.Sal.19]))))),
0)</f>
        <v>0</v>
      </c>
      <c r="Y49" s="101">
        <f t="array" ref="Y49">IFERROR(
AVERAGE((IF(DATOS_[[Sexo]:[Sexo]]=$B49,IF(DATOS_[[AGRUP. VALOR. PTO.]:[AGRUP. VALOR. PTO.]]=$B48,IF(DATOS_[[Check Periodo Ref.]:[Check Periodo Ref.]]="Dentro",DATOS_[Conc.Sal.20]))))),
0)</f>
        <v>0</v>
      </c>
      <c r="Z49" s="101">
        <f t="array" ref="Z49">IFERROR(
AVERAGE((IF(DATOS_[[Sexo]:[Sexo]]=$B49,IF(DATOS_[[AGRUP. VALOR. PTO.]:[AGRUP. VALOR. PTO.]]=$B48,IF(DATOS_[[Check Periodo Ref.]:[Check Periodo Ref.]]="Dentro",DATOS_[Conc.Sal.21]))))),
0)</f>
        <v>0</v>
      </c>
      <c r="AA49" s="101">
        <f t="array" ref="AA49">IFERROR(
AVERAGE((IF(DATOS_[[Sexo]:[Sexo]]=$B49,IF(DATOS_[[AGRUP. VALOR. PTO.]:[AGRUP. VALOR. PTO.]]=$B48,IF(DATOS_[[Check Periodo Ref.]:[Check Periodo Ref.]]="Dentro",DATOS_[Conc.Sal.22]))))),
0)</f>
        <v>0</v>
      </c>
      <c r="AB49" s="101">
        <f t="array" ref="AB49">IFERROR(
AVERAGE((IF(DATOS_[[Sexo]:[Sexo]]=$B49,IF(DATOS_[[AGRUP. VALOR. PTO.]:[AGRUP. VALOR. PTO.]]=$B48,IF(DATOS_[[Check Periodo Ref.]:[Check Periodo Ref.]]="Dentro",DATOS_[Conc.Sal.23]))))),
0)</f>
        <v>0</v>
      </c>
      <c r="AC49" s="101">
        <f t="array" ref="AC49">IFERROR(
AVERAGE((IF(DATOS_[[Sexo]:[Sexo]]=$B49,IF(DATOS_[[AGRUP. VALOR. PTO.]:[AGRUP. VALOR. PTO.]]=$B48,IF(DATOS_[[Check Periodo Ref.]:[Check Periodo Ref.]]="Dentro",DATOS_[Conc.Sal.24]))))),
0)</f>
        <v>0</v>
      </c>
      <c r="AD49" s="101">
        <f t="array" ref="AD49">IFERROR(
AVERAGE((IF(DATOS_[[Sexo]:[Sexo]]=$B49,IF(DATOS_[[AGRUP. VALOR. PTO.]:[AGRUP. VALOR. PTO.]]=$B48,IF(DATOS_[[Check Periodo Ref.]:[Check Periodo Ref.]]="Dentro",DATOS_[Conc.Sal.25]))))),
0)</f>
        <v>0</v>
      </c>
      <c r="AE49" s="101">
        <f t="array" ref="AE49">IFERROR(
AVERAGE((IF(DATOS_[[Sexo]:[Sexo]]=$B49,IF(DATOS_[[AGRUP. VALOR. PTO.]:[AGRUP. VALOR. PTO.]]=$B48,IF(DATOS_[[Check Periodo Ref.]:[Check Periodo Ref.]]="Dentro",DATOS_[Conc.Sal.26]))))),
0)</f>
        <v>0</v>
      </c>
      <c r="AF49" s="101">
        <f t="array" ref="AF49">IFERROR(
AVERAGE((IF(DATOS_[[Sexo]:[Sexo]]=$B49,IF(DATOS_[[AGRUP. VALOR. PTO.]:[AGRUP. VALOR. PTO.]]=$B48,IF(DATOS_[[Check Periodo Ref.]:[Check Periodo Ref.]]="Dentro",DATOS_[Conc.Sal.27]))))),
0)</f>
        <v>0</v>
      </c>
      <c r="AG49" s="101">
        <f t="array" ref="AG49">IFERROR(
AVERAGE((IF(DATOS_[[Sexo]:[Sexo]]=$B49,IF(DATOS_[[AGRUP. VALOR. PTO.]:[AGRUP. VALOR. PTO.]]=$B48,IF(DATOS_[[Check Periodo Ref.]:[Check Periodo Ref.]]="Dentro",DATOS_[Conc.Sal.28]))))),
0)</f>
        <v>0</v>
      </c>
      <c r="AH49" s="101">
        <f t="array" ref="AH49">IFERROR(
AVERAGE((IF(DATOS_[[Sexo]:[Sexo]]=$B49,IF(DATOS_[[AGRUP. VALOR. PTO.]:[AGRUP. VALOR. PTO.]]=$B48,IF(DATOS_[[Check Periodo Ref.]:[Check Periodo Ref.]]="Dentro",DATOS_[Conc.Sal.29]))))),
0)</f>
        <v>0</v>
      </c>
      <c r="AI49" s="101">
        <f t="array" ref="AI49">IFERROR(
AVERAGE((IF(DATOS_[[Sexo]:[Sexo]]=$B49,IF(DATOS_[[AGRUP. VALOR. PTO.]:[AGRUP. VALOR. PTO.]]=$B48,IF(DATOS_[[Check Periodo Ref.]:[Check Periodo Ref.]]="Dentro",DATOS_[Conc.Sal.30]))))),
0)</f>
        <v>0</v>
      </c>
      <c r="AJ49" s="102">
        <f t="array" ref="AJ49">IFERROR(
AVERAGE(IF(DATOS_[Sexo]=$B49,IF(DATOS_[AGRUP. VALOR. PTO.]=$B48,IF(DATOS_[Check Periodo Ref.]="Dentro",DATOS_[Tot COMPL.SAL Ef],FALSE)))),
0)</f>
        <v>0</v>
      </c>
      <c r="AK49" s="104">
        <f t="array" ref="AK49">IFERROR(
AVERAGE(IF(DATOS_[Sexo]=$B49,IF(DATOS_[AGRUP. VALOR. PTO.]=$B48,IF(DATOS_[Check Periodo Ref.]="Dentro",DATOS_[TOTAL SALARIO Ef],FALSE)))),
0)</f>
        <v>0</v>
      </c>
      <c r="AL49" s="103">
        <f t="array" ref="AL49">IFERROR(
AVERAGE((IF(DATOS_[[Sexo]:[Sexo]]=$B49,IF(DATOS_[[AGRUP. VALOR. PTO.]:[AGRUP. VALOR. PTO.]]=$B48,IF(DATOS_[[Check Periodo Ref.]:[Check Periodo Ref.]]="Dentro",DATOS_[C.Extra.01]))))),
0)</f>
        <v>0</v>
      </c>
      <c r="AM49" s="103">
        <f t="array" ref="AM49">IFERROR(
AVERAGE((IF(DATOS_[[Sexo]:[Sexo]]=$B49,IF(DATOS_[[AGRUP. VALOR. PTO.]:[AGRUP. VALOR. PTO.]]=$B48,IF(DATOS_[[Check Periodo Ref.]:[Check Periodo Ref.]]="Dentro",DATOS_[C.Extra.02]))))),
0)</f>
        <v>0</v>
      </c>
      <c r="AN49" s="103">
        <f t="array" ref="AN49">IFERROR(
AVERAGE((IF(DATOS_[[Sexo]:[Sexo]]=$B49,IF(DATOS_[[AGRUP. VALOR. PTO.]:[AGRUP. VALOR. PTO.]]=$B48,IF(DATOS_[[Check Periodo Ref.]:[Check Periodo Ref.]]="Dentro",DATOS_[C.Extra.03]))))),
0)</f>
        <v>0</v>
      </c>
      <c r="AO49" s="103">
        <f t="array" ref="AO49">IFERROR(
AVERAGE((IF(DATOS_[[Sexo]:[Sexo]]=$B49,IF(DATOS_[[AGRUP. VALOR. PTO.]:[AGRUP. VALOR. PTO.]]=$B48,IF(DATOS_[[Check Periodo Ref.]:[Check Periodo Ref.]]="Dentro",DATOS_[C.Extra.04]))))),
0)</f>
        <v>0</v>
      </c>
      <c r="AP49" s="103">
        <f t="array" ref="AP49">IFERROR(
AVERAGE((IF(DATOS_[[Sexo]:[Sexo]]=$B49,IF(DATOS_[[AGRUP. VALOR. PTO.]:[AGRUP. VALOR. PTO.]]=$B48,IF(DATOS_[[Check Periodo Ref.]:[Check Periodo Ref.]]="Dentro",DATOS_[C.Extra.05]))))),
0)</f>
        <v>0</v>
      </c>
      <c r="AQ49" s="105">
        <f t="array" ref="AQ49">IFERROR(
AVERAGE(IF(DATOS_[Sexo]=$B49,IF(DATOS_[AGRUP. VALOR. PTO.]=$B48,IF(DATOS_[Check Periodo Ref.]="Dentro",DATOS_[Tot Extrasalarial Ef],FALSE)))),
0)</f>
        <v>0</v>
      </c>
      <c r="AR49" s="106">
        <f t="array" ref="AR49">IFERROR(
AVERAGE(IF(DATOS_[Sexo]=$B49,IF(DATOS_[AGRUP. VALOR. PTO.]=$B48,IF(DATOS_[Check Periodo Ref.]="Dentro",DATOS_[TOTAL Retrib Ef],FALSE)))),
0)</f>
        <v>0</v>
      </c>
    </row>
    <row r="50" spans="1:44" x14ac:dyDescent="0.3">
      <c r="A50" s="55" t="str">
        <f t="shared" ref="A50" si="50">+A49</f>
        <v>[ocultar]</v>
      </c>
      <c r="B50" s="52" t="s">
        <v>163</v>
      </c>
      <c r="C50" s="53">
        <f t="array" ref="C50">SUM(IF($B50=DATOS_[Sexo],
IF($B48=DATOS_[AGRUP. VALOR. PTO.],
IF("Dentro"=DATOS_[Check Periodo Ref.],
1/(COUNTIFS(DATOS_[Sexo],$B50,DATOS_[AGRUP. VALOR. PTO.],$B48,DATOS_[Check Periodo Ref.],"Dentro",DATOS_[id],DATOS_[id]))))))</f>
        <v>0</v>
      </c>
      <c r="D50" s="54">
        <f>COUNTIFS(DATOS_[AGRUP. VALOR. PTO.],$B48,DATOS_[Sexo],$B50,DATOS_[Check Periodo Ref.],"Dentro")</f>
        <v>0</v>
      </c>
      <c r="E50" s="100">
        <f t="array" ref="E50">IFERROR(
AVERAGE(IF(DATOS_[Sexo]=$B50,IF(DATOS_[AGRUP. VALOR. PTO.]=$B48,IF(DATOS_[Check Periodo Ref.]="Dentro",DATOS_[SALARIO BASE Ef],FALSE)))),
0)</f>
        <v>0</v>
      </c>
      <c r="F50" s="101">
        <f t="array" ref="F50">IFERROR(
AVERAGE((IF(DATOS_[[Sexo]:[Sexo]]=$B50,IF(DATOS_[[AGRUP. VALOR. PTO.]:[AGRUP. VALOR. PTO.]]=$B48,IF(DATOS_[[Check Periodo Ref.]:[Check Periodo Ref.]]="Dentro",DATOS_[Conc.Sal.01]))))),
0)</f>
        <v>0</v>
      </c>
      <c r="G50" s="101">
        <f t="array" ref="G50">IFERROR(
AVERAGE((IF(DATOS_[[Sexo]:[Sexo]]=$B50,IF(DATOS_[[AGRUP. VALOR. PTO.]:[AGRUP. VALOR. PTO.]]=$B48,IF(DATOS_[[Check Periodo Ref.]:[Check Periodo Ref.]]="Dentro",DATOS_[Conc.Sal.02]))))),
0)</f>
        <v>0</v>
      </c>
      <c r="H50" s="101">
        <f t="array" ref="H50">IFERROR(
AVERAGE((IF(DATOS_[[Sexo]:[Sexo]]=$B50,IF(DATOS_[[AGRUP. VALOR. PTO.]:[AGRUP. VALOR. PTO.]]=$B48,IF(DATOS_[[Check Periodo Ref.]:[Check Periodo Ref.]]="Dentro",DATOS_[Conc.Sal.03]))))),
0)</f>
        <v>0</v>
      </c>
      <c r="I50" s="101">
        <f t="array" ref="I50">IFERROR(
AVERAGE((IF(DATOS_[[Sexo]:[Sexo]]=$B50,IF(DATOS_[[AGRUP. VALOR. PTO.]:[AGRUP. VALOR. PTO.]]=$B48,IF(DATOS_[[Check Periodo Ref.]:[Check Periodo Ref.]]="Dentro",DATOS_[Conc.Sal.04]))))),
0)</f>
        <v>0</v>
      </c>
      <c r="J50" s="101">
        <f t="array" ref="J50">IFERROR(
AVERAGE((IF(DATOS_[[Sexo]:[Sexo]]=$B50,IF(DATOS_[[AGRUP. VALOR. PTO.]:[AGRUP. VALOR. PTO.]]=$B48,IF(DATOS_[[Check Periodo Ref.]:[Check Periodo Ref.]]="Dentro",DATOS_[Conc.Sal.05]))))),
0)</f>
        <v>0</v>
      </c>
      <c r="K50" s="101">
        <f t="array" ref="K50">IFERROR(
AVERAGE((IF(DATOS_[[Sexo]:[Sexo]]=$B50,IF(DATOS_[[AGRUP. VALOR. PTO.]:[AGRUP. VALOR. PTO.]]=$B48,IF(DATOS_[[Check Periodo Ref.]:[Check Periodo Ref.]]="Dentro",DATOS_[Conc.Sal.06]))))),
0)</f>
        <v>0</v>
      </c>
      <c r="L50" s="101">
        <f t="array" ref="L50">IFERROR(
AVERAGE((IF(DATOS_[[Sexo]:[Sexo]]=$B50,IF(DATOS_[[AGRUP. VALOR. PTO.]:[AGRUP. VALOR. PTO.]]=$B48,IF(DATOS_[[Check Periodo Ref.]:[Check Periodo Ref.]]="Dentro",DATOS_[Conc.Sal.07]))))),
0)</f>
        <v>0</v>
      </c>
      <c r="M50" s="101">
        <f t="array" ref="M50">IFERROR(
AVERAGE((IF(DATOS_[[Sexo]:[Sexo]]=$B50,IF(DATOS_[[AGRUP. VALOR. PTO.]:[AGRUP. VALOR. PTO.]]=$B48,IF(DATOS_[[Check Periodo Ref.]:[Check Periodo Ref.]]="Dentro",DATOS_[Conc.Sal.08]))))),
0)</f>
        <v>0</v>
      </c>
      <c r="N50" s="101">
        <f t="array" ref="N50">IFERROR(
AVERAGE((IF(DATOS_[[Sexo]:[Sexo]]=$B50,IF(DATOS_[[AGRUP. VALOR. PTO.]:[AGRUP. VALOR. PTO.]]=$B48,IF(DATOS_[[Check Periodo Ref.]:[Check Periodo Ref.]]="Dentro",DATOS_[Conc.Sal.09]))))),
0)</f>
        <v>0</v>
      </c>
      <c r="O50" s="101">
        <f t="array" ref="O50">IFERROR(
AVERAGE((IF(DATOS_[[Sexo]:[Sexo]]=$B50,IF(DATOS_[[AGRUP. VALOR. PTO.]:[AGRUP. VALOR. PTO.]]=$B48,IF(DATOS_[[Check Periodo Ref.]:[Check Periodo Ref.]]="Dentro",DATOS_[Conc.Sal.10]))))),
0)</f>
        <v>0</v>
      </c>
      <c r="P50" s="101">
        <f t="array" ref="P50">IFERROR(
AVERAGE((IF(DATOS_[[Sexo]:[Sexo]]=$B50,IF(DATOS_[[AGRUP. VALOR. PTO.]:[AGRUP. VALOR. PTO.]]=$B48,IF(DATOS_[[Check Periodo Ref.]:[Check Periodo Ref.]]="Dentro",DATOS_[Conc.Sal.11]))))),
0)</f>
        <v>0</v>
      </c>
      <c r="Q50" s="101">
        <f t="array" ref="Q50">IFERROR(
AVERAGE((IF(DATOS_[[Sexo]:[Sexo]]=$B50,IF(DATOS_[[AGRUP. VALOR. PTO.]:[AGRUP. VALOR. PTO.]]=$B48,IF(DATOS_[[Check Periodo Ref.]:[Check Periodo Ref.]]="Dentro",DATOS_[Conc.Sal.12]))))),
0)</f>
        <v>0</v>
      </c>
      <c r="R50" s="101">
        <f t="array" ref="R50">IFERROR(
AVERAGE((IF(DATOS_[[Sexo]:[Sexo]]=$B50,IF(DATOS_[[AGRUP. VALOR. PTO.]:[AGRUP. VALOR. PTO.]]=$B48,IF(DATOS_[[Check Periodo Ref.]:[Check Periodo Ref.]]="Dentro",DATOS_[Conc.Sal.13]))))),
0)</f>
        <v>0</v>
      </c>
      <c r="S50" s="101">
        <f t="array" ref="S50">IFERROR(
AVERAGE((IF(DATOS_[[Sexo]:[Sexo]]=$B50,IF(DATOS_[[AGRUP. VALOR. PTO.]:[AGRUP. VALOR. PTO.]]=$B48,IF(DATOS_[[Check Periodo Ref.]:[Check Periodo Ref.]]="Dentro",DATOS_[Conc.Sal.14]))))),
0)</f>
        <v>0</v>
      </c>
      <c r="T50" s="101">
        <f t="array" ref="T50">IFERROR(
AVERAGE((IF(DATOS_[[Sexo]:[Sexo]]=$B50,IF(DATOS_[[AGRUP. VALOR. PTO.]:[AGRUP. VALOR. PTO.]]=$B48,IF(DATOS_[[Check Periodo Ref.]:[Check Periodo Ref.]]="Dentro",DATOS_[Conc.Sal.15]))))),
0)</f>
        <v>0</v>
      </c>
      <c r="U50" s="101">
        <f t="array" ref="U50">IFERROR(
AVERAGE((IF(DATOS_[[Sexo]:[Sexo]]=$B50,IF(DATOS_[[AGRUP. VALOR. PTO.]:[AGRUP. VALOR. PTO.]]=$B48,IF(DATOS_[[Check Periodo Ref.]:[Check Periodo Ref.]]="Dentro",DATOS_[Conc.Sal.16]))))),
0)</f>
        <v>0</v>
      </c>
      <c r="V50" s="101">
        <f t="array" ref="V50">IFERROR(
AVERAGE((IF(DATOS_[[Sexo]:[Sexo]]=$B50,IF(DATOS_[[AGRUP. VALOR. PTO.]:[AGRUP. VALOR. PTO.]]=$B48,IF(DATOS_[[Check Periodo Ref.]:[Check Periodo Ref.]]="Dentro",DATOS_[Conc.Sal.17]))))),
0)</f>
        <v>0</v>
      </c>
      <c r="W50" s="101">
        <f t="array" ref="W50">IFERROR(
AVERAGE((IF(DATOS_[[Sexo]:[Sexo]]=$B50,IF(DATOS_[[AGRUP. VALOR. PTO.]:[AGRUP. VALOR. PTO.]]=$B48,IF(DATOS_[[Check Periodo Ref.]:[Check Periodo Ref.]]="Dentro",DATOS_[Conc.Sal.18]))))),
0)</f>
        <v>0</v>
      </c>
      <c r="X50" s="101">
        <f t="array" ref="X50">IFERROR(
AVERAGE((IF(DATOS_[[Sexo]:[Sexo]]=$B50,IF(DATOS_[[AGRUP. VALOR. PTO.]:[AGRUP. VALOR. PTO.]]=$B48,IF(DATOS_[[Check Periodo Ref.]:[Check Periodo Ref.]]="Dentro",DATOS_[Conc.Sal.19]))))),
0)</f>
        <v>0</v>
      </c>
      <c r="Y50" s="101">
        <f t="array" ref="Y50">IFERROR(
AVERAGE((IF(DATOS_[[Sexo]:[Sexo]]=$B50,IF(DATOS_[[AGRUP. VALOR. PTO.]:[AGRUP. VALOR. PTO.]]=$B48,IF(DATOS_[[Check Periodo Ref.]:[Check Periodo Ref.]]="Dentro",DATOS_[Conc.Sal.20]))))),
0)</f>
        <v>0</v>
      </c>
      <c r="Z50" s="101">
        <f t="array" ref="Z50">IFERROR(
AVERAGE((IF(DATOS_[[Sexo]:[Sexo]]=$B50,IF(DATOS_[[AGRUP. VALOR. PTO.]:[AGRUP. VALOR. PTO.]]=$B48,IF(DATOS_[[Check Periodo Ref.]:[Check Periodo Ref.]]="Dentro",DATOS_[Conc.Sal.21]))))),
0)</f>
        <v>0</v>
      </c>
      <c r="AA50" s="101">
        <f t="array" ref="AA50">IFERROR(
AVERAGE((IF(DATOS_[[Sexo]:[Sexo]]=$B50,IF(DATOS_[[AGRUP. VALOR. PTO.]:[AGRUP. VALOR. PTO.]]=$B48,IF(DATOS_[[Check Periodo Ref.]:[Check Periodo Ref.]]="Dentro",DATOS_[Conc.Sal.22]))))),
0)</f>
        <v>0</v>
      </c>
      <c r="AB50" s="101">
        <f t="array" ref="AB50">IFERROR(
AVERAGE((IF(DATOS_[[Sexo]:[Sexo]]=$B50,IF(DATOS_[[AGRUP. VALOR. PTO.]:[AGRUP. VALOR. PTO.]]=$B48,IF(DATOS_[[Check Periodo Ref.]:[Check Periodo Ref.]]="Dentro",DATOS_[Conc.Sal.23]))))),
0)</f>
        <v>0</v>
      </c>
      <c r="AC50" s="101">
        <f t="array" ref="AC50">IFERROR(
AVERAGE((IF(DATOS_[[Sexo]:[Sexo]]=$B50,IF(DATOS_[[AGRUP. VALOR. PTO.]:[AGRUP. VALOR. PTO.]]=$B48,IF(DATOS_[[Check Periodo Ref.]:[Check Periodo Ref.]]="Dentro",DATOS_[Conc.Sal.24]))))),
0)</f>
        <v>0</v>
      </c>
      <c r="AD50" s="101">
        <f t="array" ref="AD50">IFERROR(
AVERAGE((IF(DATOS_[[Sexo]:[Sexo]]=$B50,IF(DATOS_[[AGRUP. VALOR. PTO.]:[AGRUP. VALOR. PTO.]]=$B48,IF(DATOS_[[Check Periodo Ref.]:[Check Periodo Ref.]]="Dentro",DATOS_[Conc.Sal.25]))))),
0)</f>
        <v>0</v>
      </c>
      <c r="AE50" s="101">
        <f t="array" ref="AE50">IFERROR(
AVERAGE((IF(DATOS_[[Sexo]:[Sexo]]=$B50,IF(DATOS_[[AGRUP. VALOR. PTO.]:[AGRUP. VALOR. PTO.]]=$B48,IF(DATOS_[[Check Periodo Ref.]:[Check Periodo Ref.]]="Dentro",DATOS_[Conc.Sal.26]))))),
0)</f>
        <v>0</v>
      </c>
      <c r="AF50" s="101">
        <f t="array" ref="AF50">IFERROR(
AVERAGE((IF(DATOS_[[Sexo]:[Sexo]]=$B50,IF(DATOS_[[AGRUP. VALOR. PTO.]:[AGRUP. VALOR. PTO.]]=$B48,IF(DATOS_[[Check Periodo Ref.]:[Check Periodo Ref.]]="Dentro",DATOS_[Conc.Sal.27]))))),
0)</f>
        <v>0</v>
      </c>
      <c r="AG50" s="101">
        <f t="array" ref="AG50">IFERROR(
AVERAGE((IF(DATOS_[[Sexo]:[Sexo]]=$B50,IF(DATOS_[[AGRUP. VALOR. PTO.]:[AGRUP. VALOR. PTO.]]=$B48,IF(DATOS_[[Check Periodo Ref.]:[Check Periodo Ref.]]="Dentro",DATOS_[Conc.Sal.28]))))),
0)</f>
        <v>0</v>
      </c>
      <c r="AH50" s="101">
        <f t="array" ref="AH50">IFERROR(
AVERAGE((IF(DATOS_[[Sexo]:[Sexo]]=$B50,IF(DATOS_[[AGRUP. VALOR. PTO.]:[AGRUP. VALOR. PTO.]]=$B48,IF(DATOS_[[Check Periodo Ref.]:[Check Periodo Ref.]]="Dentro",DATOS_[Conc.Sal.29]))))),
0)</f>
        <v>0</v>
      </c>
      <c r="AI50" s="101">
        <f t="array" ref="AI50">IFERROR(
AVERAGE((IF(DATOS_[[Sexo]:[Sexo]]=$B50,IF(DATOS_[[AGRUP. VALOR. PTO.]:[AGRUP. VALOR. PTO.]]=$B48,IF(DATOS_[[Check Periodo Ref.]:[Check Periodo Ref.]]="Dentro",DATOS_[Conc.Sal.30]))))),
0)</f>
        <v>0</v>
      </c>
      <c r="AJ50" s="102">
        <f t="array" ref="AJ50">IFERROR(
AVERAGE(IF(DATOS_[Sexo]=$B50,IF(DATOS_[AGRUP. VALOR. PTO.]=$B48,IF(DATOS_[Check Periodo Ref.]="Dentro",DATOS_[Tot COMPL.SAL Ef],FALSE)))),
0)</f>
        <v>0</v>
      </c>
      <c r="AK50" s="104">
        <f t="array" ref="AK50">IFERROR(
AVERAGE(IF(DATOS_[Sexo]=$B50,IF(DATOS_[AGRUP. VALOR. PTO.]=$B48,IF(DATOS_[Check Periodo Ref.]="Dentro",DATOS_[TOTAL SALARIO Ef],FALSE)))),
0)</f>
        <v>0</v>
      </c>
      <c r="AL50" s="103">
        <f t="array" ref="AL50">IFERROR(
AVERAGE((IF(DATOS_[[Sexo]:[Sexo]]=$B50,IF(DATOS_[[AGRUP. VALOR. PTO.]:[AGRUP. VALOR. PTO.]]=$B48,IF(DATOS_[[Check Periodo Ref.]:[Check Periodo Ref.]]="Dentro",DATOS_[C.Extra.01]))))),
0)</f>
        <v>0</v>
      </c>
      <c r="AM50" s="103">
        <f t="array" ref="AM50">IFERROR(
AVERAGE((IF(DATOS_[[Sexo]:[Sexo]]=$B50,IF(DATOS_[[AGRUP. VALOR. PTO.]:[AGRUP. VALOR. PTO.]]=$B48,IF(DATOS_[[Check Periodo Ref.]:[Check Periodo Ref.]]="Dentro",DATOS_[C.Extra.02]))))),
0)</f>
        <v>0</v>
      </c>
      <c r="AN50" s="103">
        <f t="array" ref="AN50">IFERROR(
AVERAGE((IF(DATOS_[[Sexo]:[Sexo]]=$B50,IF(DATOS_[[AGRUP. VALOR. PTO.]:[AGRUP. VALOR. PTO.]]=$B48,IF(DATOS_[[Check Periodo Ref.]:[Check Periodo Ref.]]="Dentro",DATOS_[C.Extra.03]))))),
0)</f>
        <v>0</v>
      </c>
      <c r="AO50" s="103">
        <f t="array" ref="AO50">IFERROR(
AVERAGE((IF(DATOS_[[Sexo]:[Sexo]]=$B50,IF(DATOS_[[AGRUP. VALOR. PTO.]:[AGRUP. VALOR. PTO.]]=$B48,IF(DATOS_[[Check Periodo Ref.]:[Check Periodo Ref.]]="Dentro",DATOS_[C.Extra.04]))))),
0)</f>
        <v>0</v>
      </c>
      <c r="AP50" s="103">
        <f t="array" ref="AP50">IFERROR(
AVERAGE((IF(DATOS_[[Sexo]:[Sexo]]=$B50,IF(DATOS_[[AGRUP. VALOR. PTO.]:[AGRUP. VALOR. PTO.]]=$B48,IF(DATOS_[[Check Periodo Ref.]:[Check Periodo Ref.]]="Dentro",DATOS_[C.Extra.05]))))),
0)</f>
        <v>0</v>
      </c>
      <c r="AQ50" s="105">
        <f t="array" ref="AQ50">IFERROR(
AVERAGE(IF(DATOS_[Sexo]=$B50,IF(DATOS_[AGRUP. VALOR. PTO.]=$B48,IF(DATOS_[Check Periodo Ref.]="Dentro",DATOS_[Tot Extrasalarial Ef],FALSE)))),
0)</f>
        <v>0</v>
      </c>
      <c r="AR50" s="106">
        <f t="array" ref="AR50">IFERROR(
AVERAGE(IF(DATOS_[Sexo]=$B50,IF(DATOS_[AGRUP. VALOR. PTO.]=$B48,IF(DATOS_[Check Periodo Ref.]="Dentro",DATOS_[TOTAL Retrib Ef],FALSE)))),
0)</f>
        <v>0</v>
      </c>
    </row>
    <row r="51" spans="1:44" ht="17.25" thickBot="1" x14ac:dyDescent="0.35">
      <c r="A51" s="55" t="str">
        <f t="shared" ref="A51" si="51">+A52</f>
        <v>[ocultar]</v>
      </c>
      <c r="B51" s="58" t="s">
        <v>272</v>
      </c>
      <c r="C51" s="99"/>
      <c r="D51" s="59"/>
      <c r="E51" s="147" t="str">
        <f t="shared" ref="E51:AR51" si="52">IFERROR((E52-E53)/E52,"")</f>
        <v/>
      </c>
      <c r="F51" s="199" t="str">
        <f t="shared" si="52"/>
        <v/>
      </c>
      <c r="G51" s="200" t="str">
        <f t="shared" si="52"/>
        <v/>
      </c>
      <c r="H51" s="200" t="str">
        <f t="shared" si="52"/>
        <v/>
      </c>
      <c r="I51" s="200" t="str">
        <f t="shared" si="52"/>
        <v/>
      </c>
      <c r="J51" s="201" t="str">
        <f t="shared" si="52"/>
        <v/>
      </c>
      <c r="K51" s="202" t="str">
        <f t="shared" si="52"/>
        <v/>
      </c>
      <c r="L51" s="202" t="str">
        <f t="shared" si="52"/>
        <v/>
      </c>
      <c r="M51" s="202" t="str">
        <f t="shared" si="52"/>
        <v/>
      </c>
      <c r="N51" s="202" t="str">
        <f t="shared" si="52"/>
        <v/>
      </c>
      <c r="O51" s="202" t="str">
        <f t="shared" si="52"/>
        <v/>
      </c>
      <c r="P51" s="202" t="str">
        <f t="shared" si="52"/>
        <v/>
      </c>
      <c r="Q51" s="202" t="str">
        <f t="shared" si="52"/>
        <v/>
      </c>
      <c r="R51" s="202" t="str">
        <f t="shared" si="52"/>
        <v/>
      </c>
      <c r="S51" s="202" t="str">
        <f t="shared" si="52"/>
        <v/>
      </c>
      <c r="T51" s="202" t="str">
        <f t="shared" si="52"/>
        <v/>
      </c>
      <c r="U51" s="202" t="str">
        <f t="shared" si="52"/>
        <v/>
      </c>
      <c r="V51" s="201" t="str">
        <f t="shared" si="52"/>
        <v/>
      </c>
      <c r="W51" s="201" t="str">
        <f t="shared" si="52"/>
        <v/>
      </c>
      <c r="X51" s="201" t="str">
        <f t="shared" si="52"/>
        <v/>
      </c>
      <c r="Y51" s="201" t="str">
        <f t="shared" si="52"/>
        <v/>
      </c>
      <c r="Z51" s="201" t="str">
        <f t="shared" si="52"/>
        <v/>
      </c>
      <c r="AA51" s="201" t="str">
        <f t="shared" si="52"/>
        <v/>
      </c>
      <c r="AB51" s="201" t="str">
        <f t="shared" si="52"/>
        <v/>
      </c>
      <c r="AC51" s="201" t="str">
        <f t="shared" si="52"/>
        <v/>
      </c>
      <c r="AD51" s="201" t="str">
        <f t="shared" si="52"/>
        <v/>
      </c>
      <c r="AE51" s="201" t="str">
        <f t="shared" si="52"/>
        <v/>
      </c>
      <c r="AF51" s="201" t="str">
        <f t="shared" si="52"/>
        <v/>
      </c>
      <c r="AG51" s="201" t="str">
        <f t="shared" si="52"/>
        <v/>
      </c>
      <c r="AH51" s="201" t="str">
        <f t="shared" si="52"/>
        <v/>
      </c>
      <c r="AI51" s="201" t="str">
        <f t="shared" si="52"/>
        <v/>
      </c>
      <c r="AJ51" s="148" t="str">
        <f t="shared" si="52"/>
        <v/>
      </c>
      <c r="AK51" s="151" t="str">
        <f t="shared" si="52"/>
        <v/>
      </c>
      <c r="AL51" s="204" t="str">
        <f t="shared" si="52"/>
        <v/>
      </c>
      <c r="AM51" s="204" t="str">
        <f t="shared" si="52"/>
        <v/>
      </c>
      <c r="AN51" s="204" t="str">
        <f t="shared" si="52"/>
        <v/>
      </c>
      <c r="AO51" s="204" t="str">
        <f t="shared" si="52"/>
        <v/>
      </c>
      <c r="AP51" s="204" t="str">
        <f t="shared" si="52"/>
        <v/>
      </c>
      <c r="AQ51" s="149" t="str">
        <f t="shared" si="52"/>
        <v/>
      </c>
      <c r="AR51" s="150" t="str">
        <f t="shared" si="52"/>
        <v/>
      </c>
    </row>
    <row r="52" spans="1:44" x14ac:dyDescent="0.3">
      <c r="A52" s="55" t="str">
        <f t="shared" ref="A52" si="53">+IF(C52+C53=0,"[ocultar]","")</f>
        <v>[ocultar]</v>
      </c>
      <c r="B52" s="52" t="s">
        <v>162</v>
      </c>
      <c r="C52" s="53">
        <f t="array" ref="C52">SUM(IF($B52=DATOS_[Sexo],
IF($B51=DATOS_[AGRUP. VALOR. PTO.],
IF("Dentro"=DATOS_[Check Periodo Ref.],
1/(COUNTIFS(DATOS_[Sexo],$B52,DATOS_[AGRUP. VALOR. PTO.],$B51,DATOS_[Check Periodo Ref.],"Dentro",DATOS_[id],DATOS_[id]))))))</f>
        <v>0</v>
      </c>
      <c r="D52" s="54">
        <f>COUNTIFS(DATOS_[AGRUP. VALOR. PTO.],$B51,DATOS_[Sexo],$B52,DATOS_[Check Periodo Ref.],"Dentro")</f>
        <v>0</v>
      </c>
      <c r="E52" s="100">
        <f t="array" ref="E52">IFERROR(
AVERAGE(IF(DATOS_[Sexo]=$B52,IF(DATOS_[AGRUP. VALOR. PTO.]=$B51,IF(DATOS_[Check Periodo Ref.]="Dentro",DATOS_[SALARIO BASE Ef],FALSE)))),
0)</f>
        <v>0</v>
      </c>
      <c r="F52" s="101">
        <f t="array" ref="F52">IFERROR(
AVERAGE((IF(DATOS_[[Sexo]:[Sexo]]=$B52,IF(DATOS_[[AGRUP. VALOR. PTO.]:[AGRUP. VALOR. PTO.]]=$B51,IF(DATOS_[[Check Periodo Ref.]:[Check Periodo Ref.]]="Dentro",DATOS_[Conc.Sal.01]))))),
0)</f>
        <v>0</v>
      </c>
      <c r="G52" s="101">
        <f t="array" ref="G52">IFERROR(
AVERAGE((IF(DATOS_[[Sexo]:[Sexo]]=$B52,IF(DATOS_[[AGRUP. VALOR. PTO.]:[AGRUP. VALOR. PTO.]]=$B51,IF(DATOS_[[Check Periodo Ref.]:[Check Periodo Ref.]]="Dentro",DATOS_[Conc.Sal.02]))))),
0)</f>
        <v>0</v>
      </c>
      <c r="H52" s="101">
        <f t="array" ref="H52">IFERROR(
AVERAGE((IF(DATOS_[[Sexo]:[Sexo]]=$B52,IF(DATOS_[[AGRUP. VALOR. PTO.]:[AGRUP. VALOR. PTO.]]=$B51,IF(DATOS_[[Check Periodo Ref.]:[Check Periodo Ref.]]="Dentro",DATOS_[Conc.Sal.03]))))),
0)</f>
        <v>0</v>
      </c>
      <c r="I52" s="101">
        <f t="array" ref="I52">IFERROR(
AVERAGE((IF(DATOS_[[Sexo]:[Sexo]]=$B52,IF(DATOS_[[AGRUP. VALOR. PTO.]:[AGRUP. VALOR. PTO.]]=$B51,IF(DATOS_[[Check Periodo Ref.]:[Check Periodo Ref.]]="Dentro",DATOS_[Conc.Sal.04]))))),
0)</f>
        <v>0</v>
      </c>
      <c r="J52" s="101">
        <f t="array" ref="J52">IFERROR(
AVERAGE((IF(DATOS_[[Sexo]:[Sexo]]=$B52,IF(DATOS_[[AGRUP. VALOR. PTO.]:[AGRUP. VALOR. PTO.]]=$B51,IF(DATOS_[[Check Periodo Ref.]:[Check Periodo Ref.]]="Dentro",DATOS_[Conc.Sal.05]))))),
0)</f>
        <v>0</v>
      </c>
      <c r="K52" s="101">
        <f t="array" ref="K52">IFERROR(
AVERAGE((IF(DATOS_[[Sexo]:[Sexo]]=$B52,IF(DATOS_[[AGRUP. VALOR. PTO.]:[AGRUP. VALOR. PTO.]]=$B51,IF(DATOS_[[Check Periodo Ref.]:[Check Periodo Ref.]]="Dentro",DATOS_[Conc.Sal.06]))))),
0)</f>
        <v>0</v>
      </c>
      <c r="L52" s="101">
        <f t="array" ref="L52">IFERROR(
AVERAGE((IF(DATOS_[[Sexo]:[Sexo]]=$B52,IF(DATOS_[[AGRUP. VALOR. PTO.]:[AGRUP. VALOR. PTO.]]=$B51,IF(DATOS_[[Check Periodo Ref.]:[Check Periodo Ref.]]="Dentro",DATOS_[Conc.Sal.07]))))),
0)</f>
        <v>0</v>
      </c>
      <c r="M52" s="101">
        <f t="array" ref="M52">IFERROR(
AVERAGE((IF(DATOS_[[Sexo]:[Sexo]]=$B52,IF(DATOS_[[AGRUP. VALOR. PTO.]:[AGRUP. VALOR. PTO.]]=$B51,IF(DATOS_[[Check Periodo Ref.]:[Check Periodo Ref.]]="Dentro",DATOS_[Conc.Sal.08]))))),
0)</f>
        <v>0</v>
      </c>
      <c r="N52" s="101">
        <f t="array" ref="N52">IFERROR(
AVERAGE((IF(DATOS_[[Sexo]:[Sexo]]=$B52,IF(DATOS_[[AGRUP. VALOR. PTO.]:[AGRUP. VALOR. PTO.]]=$B51,IF(DATOS_[[Check Periodo Ref.]:[Check Periodo Ref.]]="Dentro",DATOS_[Conc.Sal.09]))))),
0)</f>
        <v>0</v>
      </c>
      <c r="O52" s="101">
        <f t="array" ref="O52">IFERROR(
AVERAGE((IF(DATOS_[[Sexo]:[Sexo]]=$B52,IF(DATOS_[[AGRUP. VALOR. PTO.]:[AGRUP. VALOR. PTO.]]=$B51,IF(DATOS_[[Check Periodo Ref.]:[Check Periodo Ref.]]="Dentro",DATOS_[Conc.Sal.10]))))),
0)</f>
        <v>0</v>
      </c>
      <c r="P52" s="101">
        <f t="array" ref="P52">IFERROR(
AVERAGE((IF(DATOS_[[Sexo]:[Sexo]]=$B52,IF(DATOS_[[AGRUP. VALOR. PTO.]:[AGRUP. VALOR. PTO.]]=$B51,IF(DATOS_[[Check Periodo Ref.]:[Check Periodo Ref.]]="Dentro",DATOS_[Conc.Sal.11]))))),
0)</f>
        <v>0</v>
      </c>
      <c r="Q52" s="101">
        <f t="array" ref="Q52">IFERROR(
AVERAGE((IF(DATOS_[[Sexo]:[Sexo]]=$B52,IF(DATOS_[[AGRUP. VALOR. PTO.]:[AGRUP. VALOR. PTO.]]=$B51,IF(DATOS_[[Check Periodo Ref.]:[Check Periodo Ref.]]="Dentro",DATOS_[Conc.Sal.12]))))),
0)</f>
        <v>0</v>
      </c>
      <c r="R52" s="101">
        <f t="array" ref="R52">IFERROR(
AVERAGE((IF(DATOS_[[Sexo]:[Sexo]]=$B52,IF(DATOS_[[AGRUP. VALOR. PTO.]:[AGRUP. VALOR. PTO.]]=$B51,IF(DATOS_[[Check Periodo Ref.]:[Check Periodo Ref.]]="Dentro",DATOS_[Conc.Sal.13]))))),
0)</f>
        <v>0</v>
      </c>
      <c r="S52" s="101">
        <f t="array" ref="S52">IFERROR(
AVERAGE((IF(DATOS_[[Sexo]:[Sexo]]=$B52,IF(DATOS_[[AGRUP. VALOR. PTO.]:[AGRUP. VALOR. PTO.]]=$B51,IF(DATOS_[[Check Periodo Ref.]:[Check Periodo Ref.]]="Dentro",DATOS_[Conc.Sal.14]))))),
0)</f>
        <v>0</v>
      </c>
      <c r="T52" s="101">
        <f t="array" ref="T52">IFERROR(
AVERAGE((IF(DATOS_[[Sexo]:[Sexo]]=$B52,IF(DATOS_[[AGRUP. VALOR. PTO.]:[AGRUP. VALOR. PTO.]]=$B51,IF(DATOS_[[Check Periodo Ref.]:[Check Periodo Ref.]]="Dentro",DATOS_[Conc.Sal.15]))))),
0)</f>
        <v>0</v>
      </c>
      <c r="U52" s="101">
        <f t="array" ref="U52">IFERROR(
AVERAGE((IF(DATOS_[[Sexo]:[Sexo]]=$B52,IF(DATOS_[[AGRUP. VALOR. PTO.]:[AGRUP. VALOR. PTO.]]=$B51,IF(DATOS_[[Check Periodo Ref.]:[Check Periodo Ref.]]="Dentro",DATOS_[Conc.Sal.16]))))),
0)</f>
        <v>0</v>
      </c>
      <c r="V52" s="101">
        <f t="array" ref="V52">IFERROR(
AVERAGE((IF(DATOS_[[Sexo]:[Sexo]]=$B52,IF(DATOS_[[AGRUP. VALOR. PTO.]:[AGRUP. VALOR. PTO.]]=$B51,IF(DATOS_[[Check Periodo Ref.]:[Check Periodo Ref.]]="Dentro",DATOS_[Conc.Sal.17]))))),
0)</f>
        <v>0</v>
      </c>
      <c r="W52" s="101">
        <f t="array" ref="W52">IFERROR(
AVERAGE((IF(DATOS_[[Sexo]:[Sexo]]=$B52,IF(DATOS_[[AGRUP. VALOR. PTO.]:[AGRUP. VALOR. PTO.]]=$B51,IF(DATOS_[[Check Periodo Ref.]:[Check Periodo Ref.]]="Dentro",DATOS_[Conc.Sal.18]))))),
0)</f>
        <v>0</v>
      </c>
      <c r="X52" s="101">
        <f t="array" ref="X52">IFERROR(
AVERAGE((IF(DATOS_[[Sexo]:[Sexo]]=$B52,IF(DATOS_[[AGRUP. VALOR. PTO.]:[AGRUP. VALOR. PTO.]]=$B51,IF(DATOS_[[Check Periodo Ref.]:[Check Periodo Ref.]]="Dentro",DATOS_[Conc.Sal.19]))))),
0)</f>
        <v>0</v>
      </c>
      <c r="Y52" s="101">
        <f t="array" ref="Y52">IFERROR(
AVERAGE((IF(DATOS_[[Sexo]:[Sexo]]=$B52,IF(DATOS_[[AGRUP. VALOR. PTO.]:[AGRUP. VALOR. PTO.]]=$B51,IF(DATOS_[[Check Periodo Ref.]:[Check Periodo Ref.]]="Dentro",DATOS_[Conc.Sal.20]))))),
0)</f>
        <v>0</v>
      </c>
      <c r="Z52" s="101">
        <f t="array" ref="Z52">IFERROR(
AVERAGE((IF(DATOS_[[Sexo]:[Sexo]]=$B52,IF(DATOS_[[AGRUP. VALOR. PTO.]:[AGRUP. VALOR. PTO.]]=$B51,IF(DATOS_[[Check Periodo Ref.]:[Check Periodo Ref.]]="Dentro",DATOS_[Conc.Sal.21]))))),
0)</f>
        <v>0</v>
      </c>
      <c r="AA52" s="101">
        <f t="array" ref="AA52">IFERROR(
AVERAGE((IF(DATOS_[[Sexo]:[Sexo]]=$B52,IF(DATOS_[[AGRUP. VALOR. PTO.]:[AGRUP. VALOR. PTO.]]=$B51,IF(DATOS_[[Check Periodo Ref.]:[Check Periodo Ref.]]="Dentro",DATOS_[Conc.Sal.22]))))),
0)</f>
        <v>0</v>
      </c>
      <c r="AB52" s="101">
        <f t="array" ref="AB52">IFERROR(
AVERAGE((IF(DATOS_[[Sexo]:[Sexo]]=$B52,IF(DATOS_[[AGRUP. VALOR. PTO.]:[AGRUP. VALOR. PTO.]]=$B51,IF(DATOS_[[Check Periodo Ref.]:[Check Periodo Ref.]]="Dentro",DATOS_[Conc.Sal.23]))))),
0)</f>
        <v>0</v>
      </c>
      <c r="AC52" s="101">
        <f t="array" ref="AC52">IFERROR(
AVERAGE((IF(DATOS_[[Sexo]:[Sexo]]=$B52,IF(DATOS_[[AGRUP. VALOR. PTO.]:[AGRUP. VALOR. PTO.]]=$B51,IF(DATOS_[[Check Periodo Ref.]:[Check Periodo Ref.]]="Dentro",DATOS_[Conc.Sal.24]))))),
0)</f>
        <v>0</v>
      </c>
      <c r="AD52" s="101">
        <f t="array" ref="AD52">IFERROR(
AVERAGE((IF(DATOS_[[Sexo]:[Sexo]]=$B52,IF(DATOS_[[AGRUP. VALOR. PTO.]:[AGRUP. VALOR. PTO.]]=$B51,IF(DATOS_[[Check Periodo Ref.]:[Check Periodo Ref.]]="Dentro",DATOS_[Conc.Sal.25]))))),
0)</f>
        <v>0</v>
      </c>
      <c r="AE52" s="101">
        <f t="array" ref="AE52">IFERROR(
AVERAGE((IF(DATOS_[[Sexo]:[Sexo]]=$B52,IF(DATOS_[[AGRUP. VALOR. PTO.]:[AGRUP. VALOR. PTO.]]=$B51,IF(DATOS_[[Check Periodo Ref.]:[Check Periodo Ref.]]="Dentro",DATOS_[Conc.Sal.26]))))),
0)</f>
        <v>0</v>
      </c>
      <c r="AF52" s="101">
        <f t="array" ref="AF52">IFERROR(
AVERAGE((IF(DATOS_[[Sexo]:[Sexo]]=$B52,IF(DATOS_[[AGRUP. VALOR. PTO.]:[AGRUP. VALOR. PTO.]]=$B51,IF(DATOS_[[Check Periodo Ref.]:[Check Periodo Ref.]]="Dentro",DATOS_[Conc.Sal.27]))))),
0)</f>
        <v>0</v>
      </c>
      <c r="AG52" s="101">
        <f t="array" ref="AG52">IFERROR(
AVERAGE((IF(DATOS_[[Sexo]:[Sexo]]=$B52,IF(DATOS_[[AGRUP. VALOR. PTO.]:[AGRUP. VALOR. PTO.]]=$B51,IF(DATOS_[[Check Periodo Ref.]:[Check Periodo Ref.]]="Dentro",DATOS_[Conc.Sal.28]))))),
0)</f>
        <v>0</v>
      </c>
      <c r="AH52" s="101">
        <f t="array" ref="AH52">IFERROR(
AVERAGE((IF(DATOS_[[Sexo]:[Sexo]]=$B52,IF(DATOS_[[AGRUP. VALOR. PTO.]:[AGRUP. VALOR. PTO.]]=$B51,IF(DATOS_[[Check Periodo Ref.]:[Check Periodo Ref.]]="Dentro",DATOS_[Conc.Sal.29]))))),
0)</f>
        <v>0</v>
      </c>
      <c r="AI52" s="101">
        <f t="array" ref="AI52">IFERROR(
AVERAGE((IF(DATOS_[[Sexo]:[Sexo]]=$B52,IF(DATOS_[[AGRUP. VALOR. PTO.]:[AGRUP. VALOR. PTO.]]=$B51,IF(DATOS_[[Check Periodo Ref.]:[Check Periodo Ref.]]="Dentro",DATOS_[Conc.Sal.30]))))),
0)</f>
        <v>0</v>
      </c>
      <c r="AJ52" s="102">
        <f t="array" ref="AJ52">IFERROR(
AVERAGE(IF(DATOS_[Sexo]=$B52,IF(DATOS_[AGRUP. VALOR. PTO.]=$B51,IF(DATOS_[Check Periodo Ref.]="Dentro",DATOS_[Tot COMPL.SAL Ef],FALSE)))),
0)</f>
        <v>0</v>
      </c>
      <c r="AK52" s="104">
        <f t="array" ref="AK52">IFERROR(
AVERAGE(IF(DATOS_[Sexo]=$B52,IF(DATOS_[AGRUP. VALOR. PTO.]=$B51,IF(DATOS_[Check Periodo Ref.]="Dentro",DATOS_[TOTAL SALARIO Ef],FALSE)))),
0)</f>
        <v>0</v>
      </c>
      <c r="AL52" s="103">
        <f t="array" ref="AL52">IFERROR(
AVERAGE((IF(DATOS_[[Sexo]:[Sexo]]=$B52,IF(DATOS_[[AGRUP. VALOR. PTO.]:[AGRUP. VALOR. PTO.]]=$B51,IF(DATOS_[[Check Periodo Ref.]:[Check Periodo Ref.]]="Dentro",DATOS_[C.Extra.01]))))),
0)</f>
        <v>0</v>
      </c>
      <c r="AM52" s="103">
        <f t="array" ref="AM52">IFERROR(
AVERAGE((IF(DATOS_[[Sexo]:[Sexo]]=$B52,IF(DATOS_[[AGRUP. VALOR. PTO.]:[AGRUP. VALOR. PTO.]]=$B51,IF(DATOS_[[Check Periodo Ref.]:[Check Periodo Ref.]]="Dentro",DATOS_[C.Extra.02]))))),
0)</f>
        <v>0</v>
      </c>
      <c r="AN52" s="103">
        <f t="array" ref="AN52">IFERROR(
AVERAGE((IF(DATOS_[[Sexo]:[Sexo]]=$B52,IF(DATOS_[[AGRUP. VALOR. PTO.]:[AGRUP. VALOR. PTO.]]=$B51,IF(DATOS_[[Check Periodo Ref.]:[Check Periodo Ref.]]="Dentro",DATOS_[C.Extra.03]))))),
0)</f>
        <v>0</v>
      </c>
      <c r="AO52" s="103">
        <f t="array" ref="AO52">IFERROR(
AVERAGE((IF(DATOS_[[Sexo]:[Sexo]]=$B52,IF(DATOS_[[AGRUP. VALOR. PTO.]:[AGRUP. VALOR. PTO.]]=$B51,IF(DATOS_[[Check Periodo Ref.]:[Check Periodo Ref.]]="Dentro",DATOS_[C.Extra.04]))))),
0)</f>
        <v>0</v>
      </c>
      <c r="AP52" s="103">
        <f t="array" ref="AP52">IFERROR(
AVERAGE((IF(DATOS_[[Sexo]:[Sexo]]=$B52,IF(DATOS_[[AGRUP. VALOR. PTO.]:[AGRUP. VALOR. PTO.]]=$B51,IF(DATOS_[[Check Periodo Ref.]:[Check Periodo Ref.]]="Dentro",DATOS_[C.Extra.05]))))),
0)</f>
        <v>0</v>
      </c>
      <c r="AQ52" s="105">
        <f t="array" ref="AQ52">IFERROR(
AVERAGE(IF(DATOS_[Sexo]=$B52,IF(DATOS_[AGRUP. VALOR. PTO.]=$B51,IF(DATOS_[Check Periodo Ref.]="Dentro",DATOS_[Tot Extrasalarial Ef],FALSE)))),
0)</f>
        <v>0</v>
      </c>
      <c r="AR52" s="106">
        <f t="array" ref="AR52">IFERROR(
AVERAGE(IF(DATOS_[Sexo]=$B52,IF(DATOS_[AGRUP. VALOR. PTO.]=$B51,IF(DATOS_[Check Periodo Ref.]="Dentro",DATOS_[TOTAL Retrib Ef],FALSE)))),
0)</f>
        <v>0</v>
      </c>
    </row>
    <row r="53" spans="1:44" x14ac:dyDescent="0.3">
      <c r="A53" s="55" t="str">
        <f t="shared" ref="A53" si="54">+A52</f>
        <v>[ocultar]</v>
      </c>
      <c r="B53" s="52" t="s">
        <v>163</v>
      </c>
      <c r="C53" s="53">
        <f t="array" ref="C53">SUM(IF($B53=DATOS_[Sexo],
IF($B51=DATOS_[AGRUP. VALOR. PTO.],
IF("Dentro"=DATOS_[Check Periodo Ref.],
1/(COUNTIFS(DATOS_[Sexo],$B53,DATOS_[AGRUP. VALOR. PTO.],$B51,DATOS_[Check Periodo Ref.],"Dentro",DATOS_[id],DATOS_[id]))))))</f>
        <v>0</v>
      </c>
      <c r="D53" s="54">
        <f>COUNTIFS(DATOS_[AGRUP. VALOR. PTO.],$B51,DATOS_[Sexo],$B53,DATOS_[Check Periodo Ref.],"Dentro")</f>
        <v>0</v>
      </c>
      <c r="E53" s="100">
        <f t="array" ref="E53">IFERROR(
AVERAGE(IF(DATOS_[Sexo]=$B53,IF(DATOS_[AGRUP. VALOR. PTO.]=$B51,IF(DATOS_[Check Periodo Ref.]="Dentro",DATOS_[SALARIO BASE Ef],FALSE)))),
0)</f>
        <v>0</v>
      </c>
      <c r="F53" s="101">
        <f t="array" ref="F53">IFERROR(
AVERAGE((IF(DATOS_[[Sexo]:[Sexo]]=$B53,IF(DATOS_[[AGRUP. VALOR. PTO.]:[AGRUP. VALOR. PTO.]]=$B51,IF(DATOS_[[Check Periodo Ref.]:[Check Periodo Ref.]]="Dentro",DATOS_[Conc.Sal.01]))))),
0)</f>
        <v>0</v>
      </c>
      <c r="G53" s="101">
        <f t="array" ref="G53">IFERROR(
AVERAGE((IF(DATOS_[[Sexo]:[Sexo]]=$B53,IF(DATOS_[[AGRUP. VALOR. PTO.]:[AGRUP. VALOR. PTO.]]=$B51,IF(DATOS_[[Check Periodo Ref.]:[Check Periodo Ref.]]="Dentro",DATOS_[Conc.Sal.02]))))),
0)</f>
        <v>0</v>
      </c>
      <c r="H53" s="101">
        <f t="array" ref="H53">IFERROR(
AVERAGE((IF(DATOS_[[Sexo]:[Sexo]]=$B53,IF(DATOS_[[AGRUP. VALOR. PTO.]:[AGRUP. VALOR. PTO.]]=$B51,IF(DATOS_[[Check Periodo Ref.]:[Check Periodo Ref.]]="Dentro",DATOS_[Conc.Sal.03]))))),
0)</f>
        <v>0</v>
      </c>
      <c r="I53" s="101">
        <f t="array" ref="I53">IFERROR(
AVERAGE((IF(DATOS_[[Sexo]:[Sexo]]=$B53,IF(DATOS_[[AGRUP. VALOR. PTO.]:[AGRUP. VALOR. PTO.]]=$B51,IF(DATOS_[[Check Periodo Ref.]:[Check Periodo Ref.]]="Dentro",DATOS_[Conc.Sal.04]))))),
0)</f>
        <v>0</v>
      </c>
      <c r="J53" s="101">
        <f t="array" ref="J53">IFERROR(
AVERAGE((IF(DATOS_[[Sexo]:[Sexo]]=$B53,IF(DATOS_[[AGRUP. VALOR. PTO.]:[AGRUP. VALOR. PTO.]]=$B51,IF(DATOS_[[Check Periodo Ref.]:[Check Periodo Ref.]]="Dentro",DATOS_[Conc.Sal.05]))))),
0)</f>
        <v>0</v>
      </c>
      <c r="K53" s="101">
        <f t="array" ref="K53">IFERROR(
AVERAGE((IF(DATOS_[[Sexo]:[Sexo]]=$B53,IF(DATOS_[[AGRUP. VALOR. PTO.]:[AGRUP. VALOR. PTO.]]=$B51,IF(DATOS_[[Check Periodo Ref.]:[Check Periodo Ref.]]="Dentro",DATOS_[Conc.Sal.06]))))),
0)</f>
        <v>0</v>
      </c>
      <c r="L53" s="101">
        <f t="array" ref="L53">IFERROR(
AVERAGE((IF(DATOS_[[Sexo]:[Sexo]]=$B53,IF(DATOS_[[AGRUP. VALOR. PTO.]:[AGRUP. VALOR. PTO.]]=$B51,IF(DATOS_[[Check Periodo Ref.]:[Check Periodo Ref.]]="Dentro",DATOS_[Conc.Sal.07]))))),
0)</f>
        <v>0</v>
      </c>
      <c r="M53" s="101">
        <f t="array" ref="M53">IFERROR(
AVERAGE((IF(DATOS_[[Sexo]:[Sexo]]=$B53,IF(DATOS_[[AGRUP. VALOR. PTO.]:[AGRUP. VALOR. PTO.]]=$B51,IF(DATOS_[[Check Periodo Ref.]:[Check Periodo Ref.]]="Dentro",DATOS_[Conc.Sal.08]))))),
0)</f>
        <v>0</v>
      </c>
      <c r="N53" s="101">
        <f t="array" ref="N53">IFERROR(
AVERAGE((IF(DATOS_[[Sexo]:[Sexo]]=$B53,IF(DATOS_[[AGRUP. VALOR. PTO.]:[AGRUP. VALOR. PTO.]]=$B51,IF(DATOS_[[Check Periodo Ref.]:[Check Periodo Ref.]]="Dentro",DATOS_[Conc.Sal.09]))))),
0)</f>
        <v>0</v>
      </c>
      <c r="O53" s="101">
        <f t="array" ref="O53">IFERROR(
AVERAGE((IF(DATOS_[[Sexo]:[Sexo]]=$B53,IF(DATOS_[[AGRUP. VALOR. PTO.]:[AGRUP. VALOR. PTO.]]=$B51,IF(DATOS_[[Check Periodo Ref.]:[Check Periodo Ref.]]="Dentro",DATOS_[Conc.Sal.10]))))),
0)</f>
        <v>0</v>
      </c>
      <c r="P53" s="101">
        <f t="array" ref="P53">IFERROR(
AVERAGE((IF(DATOS_[[Sexo]:[Sexo]]=$B53,IF(DATOS_[[AGRUP. VALOR. PTO.]:[AGRUP. VALOR. PTO.]]=$B51,IF(DATOS_[[Check Periodo Ref.]:[Check Periodo Ref.]]="Dentro",DATOS_[Conc.Sal.11]))))),
0)</f>
        <v>0</v>
      </c>
      <c r="Q53" s="101">
        <f t="array" ref="Q53">IFERROR(
AVERAGE((IF(DATOS_[[Sexo]:[Sexo]]=$B53,IF(DATOS_[[AGRUP. VALOR. PTO.]:[AGRUP. VALOR. PTO.]]=$B51,IF(DATOS_[[Check Periodo Ref.]:[Check Periodo Ref.]]="Dentro",DATOS_[Conc.Sal.12]))))),
0)</f>
        <v>0</v>
      </c>
      <c r="R53" s="101">
        <f t="array" ref="R53">IFERROR(
AVERAGE((IF(DATOS_[[Sexo]:[Sexo]]=$B53,IF(DATOS_[[AGRUP. VALOR. PTO.]:[AGRUP. VALOR. PTO.]]=$B51,IF(DATOS_[[Check Periodo Ref.]:[Check Periodo Ref.]]="Dentro",DATOS_[Conc.Sal.13]))))),
0)</f>
        <v>0</v>
      </c>
      <c r="S53" s="101">
        <f t="array" ref="S53">IFERROR(
AVERAGE((IF(DATOS_[[Sexo]:[Sexo]]=$B53,IF(DATOS_[[AGRUP. VALOR. PTO.]:[AGRUP. VALOR. PTO.]]=$B51,IF(DATOS_[[Check Periodo Ref.]:[Check Periodo Ref.]]="Dentro",DATOS_[Conc.Sal.14]))))),
0)</f>
        <v>0</v>
      </c>
      <c r="T53" s="101">
        <f t="array" ref="T53">IFERROR(
AVERAGE((IF(DATOS_[[Sexo]:[Sexo]]=$B53,IF(DATOS_[[AGRUP. VALOR. PTO.]:[AGRUP. VALOR. PTO.]]=$B51,IF(DATOS_[[Check Periodo Ref.]:[Check Periodo Ref.]]="Dentro",DATOS_[Conc.Sal.15]))))),
0)</f>
        <v>0</v>
      </c>
      <c r="U53" s="101">
        <f t="array" ref="U53">IFERROR(
AVERAGE((IF(DATOS_[[Sexo]:[Sexo]]=$B53,IF(DATOS_[[AGRUP. VALOR. PTO.]:[AGRUP. VALOR. PTO.]]=$B51,IF(DATOS_[[Check Periodo Ref.]:[Check Periodo Ref.]]="Dentro",DATOS_[Conc.Sal.16]))))),
0)</f>
        <v>0</v>
      </c>
      <c r="V53" s="101">
        <f t="array" ref="V53">IFERROR(
AVERAGE((IF(DATOS_[[Sexo]:[Sexo]]=$B53,IF(DATOS_[[AGRUP. VALOR. PTO.]:[AGRUP. VALOR. PTO.]]=$B51,IF(DATOS_[[Check Periodo Ref.]:[Check Periodo Ref.]]="Dentro",DATOS_[Conc.Sal.17]))))),
0)</f>
        <v>0</v>
      </c>
      <c r="W53" s="101">
        <f t="array" ref="W53">IFERROR(
AVERAGE((IF(DATOS_[[Sexo]:[Sexo]]=$B53,IF(DATOS_[[AGRUP. VALOR. PTO.]:[AGRUP. VALOR. PTO.]]=$B51,IF(DATOS_[[Check Periodo Ref.]:[Check Periodo Ref.]]="Dentro",DATOS_[Conc.Sal.18]))))),
0)</f>
        <v>0</v>
      </c>
      <c r="X53" s="101">
        <f t="array" ref="X53">IFERROR(
AVERAGE((IF(DATOS_[[Sexo]:[Sexo]]=$B53,IF(DATOS_[[AGRUP. VALOR. PTO.]:[AGRUP. VALOR. PTO.]]=$B51,IF(DATOS_[[Check Periodo Ref.]:[Check Periodo Ref.]]="Dentro",DATOS_[Conc.Sal.19]))))),
0)</f>
        <v>0</v>
      </c>
      <c r="Y53" s="101">
        <f t="array" ref="Y53">IFERROR(
AVERAGE((IF(DATOS_[[Sexo]:[Sexo]]=$B53,IF(DATOS_[[AGRUP. VALOR. PTO.]:[AGRUP. VALOR. PTO.]]=$B51,IF(DATOS_[[Check Periodo Ref.]:[Check Periodo Ref.]]="Dentro",DATOS_[Conc.Sal.20]))))),
0)</f>
        <v>0</v>
      </c>
      <c r="Z53" s="101">
        <f t="array" ref="Z53">IFERROR(
AVERAGE((IF(DATOS_[[Sexo]:[Sexo]]=$B53,IF(DATOS_[[AGRUP. VALOR. PTO.]:[AGRUP. VALOR. PTO.]]=$B51,IF(DATOS_[[Check Periodo Ref.]:[Check Periodo Ref.]]="Dentro",DATOS_[Conc.Sal.21]))))),
0)</f>
        <v>0</v>
      </c>
      <c r="AA53" s="101">
        <f t="array" ref="AA53">IFERROR(
AVERAGE((IF(DATOS_[[Sexo]:[Sexo]]=$B53,IF(DATOS_[[AGRUP. VALOR. PTO.]:[AGRUP. VALOR. PTO.]]=$B51,IF(DATOS_[[Check Periodo Ref.]:[Check Periodo Ref.]]="Dentro",DATOS_[Conc.Sal.22]))))),
0)</f>
        <v>0</v>
      </c>
      <c r="AB53" s="101">
        <f t="array" ref="AB53">IFERROR(
AVERAGE((IF(DATOS_[[Sexo]:[Sexo]]=$B53,IF(DATOS_[[AGRUP. VALOR. PTO.]:[AGRUP. VALOR. PTO.]]=$B51,IF(DATOS_[[Check Periodo Ref.]:[Check Periodo Ref.]]="Dentro",DATOS_[Conc.Sal.23]))))),
0)</f>
        <v>0</v>
      </c>
      <c r="AC53" s="101">
        <f t="array" ref="AC53">IFERROR(
AVERAGE((IF(DATOS_[[Sexo]:[Sexo]]=$B53,IF(DATOS_[[AGRUP. VALOR. PTO.]:[AGRUP. VALOR. PTO.]]=$B51,IF(DATOS_[[Check Periodo Ref.]:[Check Periodo Ref.]]="Dentro",DATOS_[Conc.Sal.24]))))),
0)</f>
        <v>0</v>
      </c>
      <c r="AD53" s="101">
        <f t="array" ref="AD53">IFERROR(
AVERAGE((IF(DATOS_[[Sexo]:[Sexo]]=$B53,IF(DATOS_[[AGRUP. VALOR. PTO.]:[AGRUP. VALOR. PTO.]]=$B51,IF(DATOS_[[Check Periodo Ref.]:[Check Periodo Ref.]]="Dentro",DATOS_[Conc.Sal.25]))))),
0)</f>
        <v>0</v>
      </c>
      <c r="AE53" s="101">
        <f t="array" ref="AE53">IFERROR(
AVERAGE((IF(DATOS_[[Sexo]:[Sexo]]=$B53,IF(DATOS_[[AGRUP. VALOR. PTO.]:[AGRUP. VALOR. PTO.]]=$B51,IF(DATOS_[[Check Periodo Ref.]:[Check Periodo Ref.]]="Dentro",DATOS_[Conc.Sal.26]))))),
0)</f>
        <v>0</v>
      </c>
      <c r="AF53" s="101">
        <f t="array" ref="AF53">IFERROR(
AVERAGE((IF(DATOS_[[Sexo]:[Sexo]]=$B53,IF(DATOS_[[AGRUP. VALOR. PTO.]:[AGRUP. VALOR. PTO.]]=$B51,IF(DATOS_[[Check Periodo Ref.]:[Check Periodo Ref.]]="Dentro",DATOS_[Conc.Sal.27]))))),
0)</f>
        <v>0</v>
      </c>
      <c r="AG53" s="101">
        <f t="array" ref="AG53">IFERROR(
AVERAGE((IF(DATOS_[[Sexo]:[Sexo]]=$B53,IF(DATOS_[[AGRUP. VALOR. PTO.]:[AGRUP. VALOR. PTO.]]=$B51,IF(DATOS_[[Check Periodo Ref.]:[Check Periodo Ref.]]="Dentro",DATOS_[Conc.Sal.28]))))),
0)</f>
        <v>0</v>
      </c>
      <c r="AH53" s="101">
        <f t="array" ref="AH53">IFERROR(
AVERAGE((IF(DATOS_[[Sexo]:[Sexo]]=$B53,IF(DATOS_[[AGRUP. VALOR. PTO.]:[AGRUP. VALOR. PTO.]]=$B51,IF(DATOS_[[Check Periodo Ref.]:[Check Periodo Ref.]]="Dentro",DATOS_[Conc.Sal.29]))))),
0)</f>
        <v>0</v>
      </c>
      <c r="AI53" s="101">
        <f t="array" ref="AI53">IFERROR(
AVERAGE((IF(DATOS_[[Sexo]:[Sexo]]=$B53,IF(DATOS_[[AGRUP. VALOR. PTO.]:[AGRUP. VALOR. PTO.]]=$B51,IF(DATOS_[[Check Periodo Ref.]:[Check Periodo Ref.]]="Dentro",DATOS_[Conc.Sal.30]))))),
0)</f>
        <v>0</v>
      </c>
      <c r="AJ53" s="102">
        <f t="array" ref="AJ53">IFERROR(
AVERAGE(IF(DATOS_[Sexo]=$B53,IF(DATOS_[AGRUP. VALOR. PTO.]=$B51,IF(DATOS_[Check Periodo Ref.]="Dentro",DATOS_[Tot COMPL.SAL Ef],FALSE)))),
0)</f>
        <v>0</v>
      </c>
      <c r="AK53" s="104">
        <f t="array" ref="AK53">IFERROR(
AVERAGE(IF(DATOS_[Sexo]=$B53,IF(DATOS_[AGRUP. VALOR. PTO.]=$B51,IF(DATOS_[Check Periodo Ref.]="Dentro",DATOS_[TOTAL SALARIO Ef],FALSE)))),
0)</f>
        <v>0</v>
      </c>
      <c r="AL53" s="103">
        <f t="array" ref="AL53">IFERROR(
AVERAGE((IF(DATOS_[[Sexo]:[Sexo]]=$B53,IF(DATOS_[[AGRUP. VALOR. PTO.]:[AGRUP. VALOR. PTO.]]=$B51,IF(DATOS_[[Check Periodo Ref.]:[Check Periodo Ref.]]="Dentro",DATOS_[C.Extra.01]))))),
0)</f>
        <v>0</v>
      </c>
      <c r="AM53" s="103">
        <f t="array" ref="AM53">IFERROR(
AVERAGE((IF(DATOS_[[Sexo]:[Sexo]]=$B53,IF(DATOS_[[AGRUP. VALOR. PTO.]:[AGRUP. VALOR. PTO.]]=$B51,IF(DATOS_[[Check Periodo Ref.]:[Check Periodo Ref.]]="Dentro",DATOS_[C.Extra.02]))))),
0)</f>
        <v>0</v>
      </c>
      <c r="AN53" s="103">
        <f t="array" ref="AN53">IFERROR(
AVERAGE((IF(DATOS_[[Sexo]:[Sexo]]=$B53,IF(DATOS_[[AGRUP. VALOR. PTO.]:[AGRUP. VALOR. PTO.]]=$B51,IF(DATOS_[[Check Periodo Ref.]:[Check Periodo Ref.]]="Dentro",DATOS_[C.Extra.03]))))),
0)</f>
        <v>0</v>
      </c>
      <c r="AO53" s="103">
        <f t="array" ref="AO53">IFERROR(
AVERAGE((IF(DATOS_[[Sexo]:[Sexo]]=$B53,IF(DATOS_[[AGRUP. VALOR. PTO.]:[AGRUP. VALOR. PTO.]]=$B51,IF(DATOS_[[Check Periodo Ref.]:[Check Periodo Ref.]]="Dentro",DATOS_[C.Extra.04]))))),
0)</f>
        <v>0</v>
      </c>
      <c r="AP53" s="103">
        <f t="array" ref="AP53">IFERROR(
AVERAGE((IF(DATOS_[[Sexo]:[Sexo]]=$B53,IF(DATOS_[[AGRUP. VALOR. PTO.]:[AGRUP. VALOR. PTO.]]=$B51,IF(DATOS_[[Check Periodo Ref.]:[Check Periodo Ref.]]="Dentro",DATOS_[C.Extra.05]))))),
0)</f>
        <v>0</v>
      </c>
      <c r="AQ53" s="105">
        <f t="array" ref="AQ53">IFERROR(
AVERAGE(IF(DATOS_[Sexo]=$B53,IF(DATOS_[AGRUP. VALOR. PTO.]=$B51,IF(DATOS_[Check Periodo Ref.]="Dentro",DATOS_[Tot Extrasalarial Ef],FALSE)))),
0)</f>
        <v>0</v>
      </c>
      <c r="AR53" s="106">
        <f t="array" ref="AR53">IFERROR(
AVERAGE(IF(DATOS_[Sexo]=$B53,IF(DATOS_[AGRUP. VALOR. PTO.]=$B51,IF(DATOS_[Check Periodo Ref.]="Dentro",DATOS_[TOTAL Retrib Ef],FALSE)))),
0)</f>
        <v>0</v>
      </c>
    </row>
    <row r="54" spans="1:44" ht="17.25" thickBot="1" x14ac:dyDescent="0.35">
      <c r="A54" s="55" t="str">
        <f t="shared" ref="A54" si="55">+A55</f>
        <v>[ocultar]</v>
      </c>
      <c r="B54" s="58" t="s">
        <v>273</v>
      </c>
      <c r="C54" s="99"/>
      <c r="D54" s="59"/>
      <c r="E54" s="147" t="str">
        <f t="shared" ref="E54:AR54" si="56">IFERROR((E55-E56)/E55,"")</f>
        <v/>
      </c>
      <c r="F54" s="199" t="str">
        <f t="shared" si="56"/>
        <v/>
      </c>
      <c r="G54" s="200" t="str">
        <f t="shared" si="56"/>
        <v/>
      </c>
      <c r="H54" s="200" t="str">
        <f t="shared" si="56"/>
        <v/>
      </c>
      <c r="I54" s="200" t="str">
        <f t="shared" si="56"/>
        <v/>
      </c>
      <c r="J54" s="201" t="str">
        <f t="shared" si="56"/>
        <v/>
      </c>
      <c r="K54" s="202" t="str">
        <f t="shared" si="56"/>
        <v/>
      </c>
      <c r="L54" s="202" t="str">
        <f t="shared" si="56"/>
        <v/>
      </c>
      <c r="M54" s="202" t="str">
        <f t="shared" si="56"/>
        <v/>
      </c>
      <c r="N54" s="202" t="str">
        <f t="shared" si="56"/>
        <v/>
      </c>
      <c r="O54" s="202" t="str">
        <f t="shared" si="56"/>
        <v/>
      </c>
      <c r="P54" s="202" t="str">
        <f t="shared" si="56"/>
        <v/>
      </c>
      <c r="Q54" s="202" t="str">
        <f t="shared" si="56"/>
        <v/>
      </c>
      <c r="R54" s="202" t="str">
        <f t="shared" si="56"/>
        <v/>
      </c>
      <c r="S54" s="202" t="str">
        <f t="shared" si="56"/>
        <v/>
      </c>
      <c r="T54" s="202" t="str">
        <f t="shared" si="56"/>
        <v/>
      </c>
      <c r="U54" s="202" t="str">
        <f t="shared" si="56"/>
        <v/>
      </c>
      <c r="V54" s="201" t="str">
        <f t="shared" si="56"/>
        <v/>
      </c>
      <c r="W54" s="201" t="str">
        <f t="shared" si="56"/>
        <v/>
      </c>
      <c r="X54" s="201" t="str">
        <f t="shared" si="56"/>
        <v/>
      </c>
      <c r="Y54" s="201" t="str">
        <f t="shared" si="56"/>
        <v/>
      </c>
      <c r="Z54" s="201" t="str">
        <f t="shared" si="56"/>
        <v/>
      </c>
      <c r="AA54" s="201" t="str">
        <f t="shared" si="56"/>
        <v/>
      </c>
      <c r="AB54" s="201" t="str">
        <f t="shared" si="56"/>
        <v/>
      </c>
      <c r="AC54" s="201" t="str">
        <f t="shared" si="56"/>
        <v/>
      </c>
      <c r="AD54" s="201" t="str">
        <f t="shared" si="56"/>
        <v/>
      </c>
      <c r="AE54" s="201" t="str">
        <f t="shared" si="56"/>
        <v/>
      </c>
      <c r="AF54" s="201" t="str">
        <f t="shared" si="56"/>
        <v/>
      </c>
      <c r="AG54" s="201" t="str">
        <f t="shared" si="56"/>
        <v/>
      </c>
      <c r="AH54" s="201" t="str">
        <f t="shared" si="56"/>
        <v/>
      </c>
      <c r="AI54" s="201" t="str">
        <f t="shared" si="56"/>
        <v/>
      </c>
      <c r="AJ54" s="148" t="str">
        <f t="shared" si="56"/>
        <v/>
      </c>
      <c r="AK54" s="151" t="str">
        <f t="shared" si="56"/>
        <v/>
      </c>
      <c r="AL54" s="204" t="str">
        <f t="shared" si="56"/>
        <v/>
      </c>
      <c r="AM54" s="204" t="str">
        <f t="shared" si="56"/>
        <v/>
      </c>
      <c r="AN54" s="204" t="str">
        <f t="shared" si="56"/>
        <v/>
      </c>
      <c r="AO54" s="204" t="str">
        <f t="shared" si="56"/>
        <v/>
      </c>
      <c r="AP54" s="204" t="str">
        <f t="shared" si="56"/>
        <v/>
      </c>
      <c r="AQ54" s="149" t="str">
        <f t="shared" si="56"/>
        <v/>
      </c>
      <c r="AR54" s="150" t="str">
        <f t="shared" si="56"/>
        <v/>
      </c>
    </row>
    <row r="55" spans="1:44" x14ac:dyDescent="0.3">
      <c r="A55" s="55" t="str">
        <f t="shared" ref="A55" si="57">+IF(C55+C56=0,"[ocultar]","")</f>
        <v>[ocultar]</v>
      </c>
      <c r="B55" s="52" t="s">
        <v>162</v>
      </c>
      <c r="C55" s="53">
        <f t="array" ref="C55">SUM(IF($B55=DATOS_[Sexo],
IF($B54=DATOS_[AGRUP. VALOR. PTO.],
IF("Dentro"=DATOS_[Check Periodo Ref.],
1/(COUNTIFS(DATOS_[Sexo],$B55,DATOS_[AGRUP. VALOR. PTO.],$B54,DATOS_[Check Periodo Ref.],"Dentro",DATOS_[id],DATOS_[id]))))))</f>
        <v>0</v>
      </c>
      <c r="D55" s="54">
        <f>COUNTIFS(DATOS_[AGRUP. VALOR. PTO.],$B54,DATOS_[Sexo],$B55,DATOS_[Check Periodo Ref.],"Dentro")</f>
        <v>0</v>
      </c>
      <c r="E55" s="100">
        <f t="array" ref="E55">IFERROR(
AVERAGE(IF(DATOS_[Sexo]=$B55,IF(DATOS_[AGRUP. VALOR. PTO.]=$B54,IF(DATOS_[Check Periodo Ref.]="Dentro",DATOS_[SALARIO BASE Ef],FALSE)))),
0)</f>
        <v>0</v>
      </c>
      <c r="F55" s="101">
        <f t="array" ref="F55">IFERROR(
AVERAGE((IF(DATOS_[[Sexo]:[Sexo]]=$B55,IF(DATOS_[[AGRUP. VALOR. PTO.]:[AGRUP. VALOR. PTO.]]=$B54,IF(DATOS_[[Check Periodo Ref.]:[Check Periodo Ref.]]="Dentro",DATOS_[Conc.Sal.01]))))),
0)</f>
        <v>0</v>
      </c>
      <c r="G55" s="101">
        <f t="array" ref="G55">IFERROR(
AVERAGE((IF(DATOS_[[Sexo]:[Sexo]]=$B55,IF(DATOS_[[AGRUP. VALOR. PTO.]:[AGRUP. VALOR. PTO.]]=$B54,IF(DATOS_[[Check Periodo Ref.]:[Check Periodo Ref.]]="Dentro",DATOS_[Conc.Sal.02]))))),
0)</f>
        <v>0</v>
      </c>
      <c r="H55" s="101">
        <f t="array" ref="H55">IFERROR(
AVERAGE((IF(DATOS_[[Sexo]:[Sexo]]=$B55,IF(DATOS_[[AGRUP. VALOR. PTO.]:[AGRUP. VALOR. PTO.]]=$B54,IF(DATOS_[[Check Periodo Ref.]:[Check Periodo Ref.]]="Dentro",DATOS_[Conc.Sal.03]))))),
0)</f>
        <v>0</v>
      </c>
      <c r="I55" s="101">
        <f t="array" ref="I55">IFERROR(
AVERAGE((IF(DATOS_[[Sexo]:[Sexo]]=$B55,IF(DATOS_[[AGRUP. VALOR. PTO.]:[AGRUP. VALOR. PTO.]]=$B54,IF(DATOS_[[Check Periodo Ref.]:[Check Periodo Ref.]]="Dentro",DATOS_[Conc.Sal.04]))))),
0)</f>
        <v>0</v>
      </c>
      <c r="J55" s="101">
        <f t="array" ref="J55">IFERROR(
AVERAGE((IF(DATOS_[[Sexo]:[Sexo]]=$B55,IF(DATOS_[[AGRUP. VALOR. PTO.]:[AGRUP. VALOR. PTO.]]=$B54,IF(DATOS_[[Check Periodo Ref.]:[Check Periodo Ref.]]="Dentro",DATOS_[Conc.Sal.05]))))),
0)</f>
        <v>0</v>
      </c>
      <c r="K55" s="101">
        <f t="array" ref="K55">IFERROR(
AVERAGE((IF(DATOS_[[Sexo]:[Sexo]]=$B55,IF(DATOS_[[AGRUP. VALOR. PTO.]:[AGRUP. VALOR. PTO.]]=$B54,IF(DATOS_[[Check Periodo Ref.]:[Check Periodo Ref.]]="Dentro",DATOS_[Conc.Sal.06]))))),
0)</f>
        <v>0</v>
      </c>
      <c r="L55" s="101">
        <f t="array" ref="L55">IFERROR(
AVERAGE((IF(DATOS_[[Sexo]:[Sexo]]=$B55,IF(DATOS_[[AGRUP. VALOR. PTO.]:[AGRUP. VALOR. PTO.]]=$B54,IF(DATOS_[[Check Periodo Ref.]:[Check Periodo Ref.]]="Dentro",DATOS_[Conc.Sal.07]))))),
0)</f>
        <v>0</v>
      </c>
      <c r="M55" s="101">
        <f t="array" ref="M55">IFERROR(
AVERAGE((IF(DATOS_[[Sexo]:[Sexo]]=$B55,IF(DATOS_[[AGRUP. VALOR. PTO.]:[AGRUP. VALOR. PTO.]]=$B54,IF(DATOS_[[Check Periodo Ref.]:[Check Periodo Ref.]]="Dentro",DATOS_[Conc.Sal.08]))))),
0)</f>
        <v>0</v>
      </c>
      <c r="N55" s="101">
        <f t="array" ref="N55">IFERROR(
AVERAGE((IF(DATOS_[[Sexo]:[Sexo]]=$B55,IF(DATOS_[[AGRUP. VALOR. PTO.]:[AGRUP. VALOR. PTO.]]=$B54,IF(DATOS_[[Check Periodo Ref.]:[Check Periodo Ref.]]="Dentro",DATOS_[Conc.Sal.09]))))),
0)</f>
        <v>0</v>
      </c>
      <c r="O55" s="101">
        <f t="array" ref="O55">IFERROR(
AVERAGE((IF(DATOS_[[Sexo]:[Sexo]]=$B55,IF(DATOS_[[AGRUP. VALOR. PTO.]:[AGRUP. VALOR. PTO.]]=$B54,IF(DATOS_[[Check Periodo Ref.]:[Check Periodo Ref.]]="Dentro",DATOS_[Conc.Sal.10]))))),
0)</f>
        <v>0</v>
      </c>
      <c r="P55" s="101">
        <f t="array" ref="P55">IFERROR(
AVERAGE((IF(DATOS_[[Sexo]:[Sexo]]=$B55,IF(DATOS_[[AGRUP. VALOR. PTO.]:[AGRUP. VALOR. PTO.]]=$B54,IF(DATOS_[[Check Periodo Ref.]:[Check Periodo Ref.]]="Dentro",DATOS_[Conc.Sal.11]))))),
0)</f>
        <v>0</v>
      </c>
      <c r="Q55" s="101">
        <f t="array" ref="Q55">IFERROR(
AVERAGE((IF(DATOS_[[Sexo]:[Sexo]]=$B55,IF(DATOS_[[AGRUP. VALOR. PTO.]:[AGRUP. VALOR. PTO.]]=$B54,IF(DATOS_[[Check Periodo Ref.]:[Check Periodo Ref.]]="Dentro",DATOS_[Conc.Sal.12]))))),
0)</f>
        <v>0</v>
      </c>
      <c r="R55" s="101">
        <f t="array" ref="R55">IFERROR(
AVERAGE((IF(DATOS_[[Sexo]:[Sexo]]=$B55,IF(DATOS_[[AGRUP. VALOR. PTO.]:[AGRUP. VALOR. PTO.]]=$B54,IF(DATOS_[[Check Periodo Ref.]:[Check Periodo Ref.]]="Dentro",DATOS_[Conc.Sal.13]))))),
0)</f>
        <v>0</v>
      </c>
      <c r="S55" s="101">
        <f t="array" ref="S55">IFERROR(
AVERAGE((IF(DATOS_[[Sexo]:[Sexo]]=$B55,IF(DATOS_[[AGRUP. VALOR. PTO.]:[AGRUP. VALOR. PTO.]]=$B54,IF(DATOS_[[Check Periodo Ref.]:[Check Periodo Ref.]]="Dentro",DATOS_[Conc.Sal.14]))))),
0)</f>
        <v>0</v>
      </c>
      <c r="T55" s="101">
        <f t="array" ref="T55">IFERROR(
AVERAGE((IF(DATOS_[[Sexo]:[Sexo]]=$B55,IF(DATOS_[[AGRUP. VALOR. PTO.]:[AGRUP. VALOR. PTO.]]=$B54,IF(DATOS_[[Check Periodo Ref.]:[Check Periodo Ref.]]="Dentro",DATOS_[Conc.Sal.15]))))),
0)</f>
        <v>0</v>
      </c>
      <c r="U55" s="101">
        <f t="array" ref="U55">IFERROR(
AVERAGE((IF(DATOS_[[Sexo]:[Sexo]]=$B55,IF(DATOS_[[AGRUP. VALOR. PTO.]:[AGRUP. VALOR. PTO.]]=$B54,IF(DATOS_[[Check Periodo Ref.]:[Check Periodo Ref.]]="Dentro",DATOS_[Conc.Sal.16]))))),
0)</f>
        <v>0</v>
      </c>
      <c r="V55" s="101">
        <f t="array" ref="V55">IFERROR(
AVERAGE((IF(DATOS_[[Sexo]:[Sexo]]=$B55,IF(DATOS_[[AGRUP. VALOR. PTO.]:[AGRUP. VALOR. PTO.]]=$B54,IF(DATOS_[[Check Periodo Ref.]:[Check Periodo Ref.]]="Dentro",DATOS_[Conc.Sal.17]))))),
0)</f>
        <v>0</v>
      </c>
      <c r="W55" s="101">
        <f t="array" ref="W55">IFERROR(
AVERAGE((IF(DATOS_[[Sexo]:[Sexo]]=$B55,IF(DATOS_[[AGRUP. VALOR. PTO.]:[AGRUP. VALOR. PTO.]]=$B54,IF(DATOS_[[Check Periodo Ref.]:[Check Periodo Ref.]]="Dentro",DATOS_[Conc.Sal.18]))))),
0)</f>
        <v>0</v>
      </c>
      <c r="X55" s="101">
        <f t="array" ref="X55">IFERROR(
AVERAGE((IF(DATOS_[[Sexo]:[Sexo]]=$B55,IF(DATOS_[[AGRUP. VALOR. PTO.]:[AGRUP. VALOR. PTO.]]=$B54,IF(DATOS_[[Check Periodo Ref.]:[Check Periodo Ref.]]="Dentro",DATOS_[Conc.Sal.19]))))),
0)</f>
        <v>0</v>
      </c>
      <c r="Y55" s="101">
        <f t="array" ref="Y55">IFERROR(
AVERAGE((IF(DATOS_[[Sexo]:[Sexo]]=$B55,IF(DATOS_[[AGRUP. VALOR. PTO.]:[AGRUP. VALOR. PTO.]]=$B54,IF(DATOS_[[Check Periodo Ref.]:[Check Periodo Ref.]]="Dentro",DATOS_[Conc.Sal.20]))))),
0)</f>
        <v>0</v>
      </c>
      <c r="Z55" s="101">
        <f t="array" ref="Z55">IFERROR(
AVERAGE((IF(DATOS_[[Sexo]:[Sexo]]=$B55,IF(DATOS_[[AGRUP. VALOR. PTO.]:[AGRUP. VALOR. PTO.]]=$B54,IF(DATOS_[[Check Periodo Ref.]:[Check Periodo Ref.]]="Dentro",DATOS_[Conc.Sal.21]))))),
0)</f>
        <v>0</v>
      </c>
      <c r="AA55" s="101">
        <f t="array" ref="AA55">IFERROR(
AVERAGE((IF(DATOS_[[Sexo]:[Sexo]]=$B55,IF(DATOS_[[AGRUP. VALOR. PTO.]:[AGRUP. VALOR. PTO.]]=$B54,IF(DATOS_[[Check Periodo Ref.]:[Check Periodo Ref.]]="Dentro",DATOS_[Conc.Sal.22]))))),
0)</f>
        <v>0</v>
      </c>
      <c r="AB55" s="101">
        <f t="array" ref="AB55">IFERROR(
AVERAGE((IF(DATOS_[[Sexo]:[Sexo]]=$B55,IF(DATOS_[[AGRUP. VALOR. PTO.]:[AGRUP. VALOR. PTO.]]=$B54,IF(DATOS_[[Check Periodo Ref.]:[Check Periodo Ref.]]="Dentro",DATOS_[Conc.Sal.23]))))),
0)</f>
        <v>0</v>
      </c>
      <c r="AC55" s="101">
        <f t="array" ref="AC55">IFERROR(
AVERAGE((IF(DATOS_[[Sexo]:[Sexo]]=$B55,IF(DATOS_[[AGRUP. VALOR. PTO.]:[AGRUP. VALOR. PTO.]]=$B54,IF(DATOS_[[Check Periodo Ref.]:[Check Periodo Ref.]]="Dentro",DATOS_[Conc.Sal.24]))))),
0)</f>
        <v>0</v>
      </c>
      <c r="AD55" s="101">
        <f t="array" ref="AD55">IFERROR(
AVERAGE((IF(DATOS_[[Sexo]:[Sexo]]=$B55,IF(DATOS_[[AGRUP. VALOR. PTO.]:[AGRUP. VALOR. PTO.]]=$B54,IF(DATOS_[[Check Periodo Ref.]:[Check Periodo Ref.]]="Dentro",DATOS_[Conc.Sal.25]))))),
0)</f>
        <v>0</v>
      </c>
      <c r="AE55" s="101">
        <f t="array" ref="AE55">IFERROR(
AVERAGE((IF(DATOS_[[Sexo]:[Sexo]]=$B55,IF(DATOS_[[AGRUP. VALOR. PTO.]:[AGRUP. VALOR. PTO.]]=$B54,IF(DATOS_[[Check Periodo Ref.]:[Check Periodo Ref.]]="Dentro",DATOS_[Conc.Sal.26]))))),
0)</f>
        <v>0</v>
      </c>
      <c r="AF55" s="101">
        <f t="array" ref="AF55">IFERROR(
AVERAGE((IF(DATOS_[[Sexo]:[Sexo]]=$B55,IF(DATOS_[[AGRUP. VALOR. PTO.]:[AGRUP. VALOR. PTO.]]=$B54,IF(DATOS_[[Check Periodo Ref.]:[Check Periodo Ref.]]="Dentro",DATOS_[Conc.Sal.27]))))),
0)</f>
        <v>0</v>
      </c>
      <c r="AG55" s="101">
        <f t="array" ref="AG55">IFERROR(
AVERAGE((IF(DATOS_[[Sexo]:[Sexo]]=$B55,IF(DATOS_[[AGRUP. VALOR. PTO.]:[AGRUP. VALOR. PTO.]]=$B54,IF(DATOS_[[Check Periodo Ref.]:[Check Periodo Ref.]]="Dentro",DATOS_[Conc.Sal.28]))))),
0)</f>
        <v>0</v>
      </c>
      <c r="AH55" s="101">
        <f t="array" ref="AH55">IFERROR(
AVERAGE((IF(DATOS_[[Sexo]:[Sexo]]=$B55,IF(DATOS_[[AGRUP. VALOR. PTO.]:[AGRUP. VALOR. PTO.]]=$B54,IF(DATOS_[[Check Periodo Ref.]:[Check Periodo Ref.]]="Dentro",DATOS_[Conc.Sal.29]))))),
0)</f>
        <v>0</v>
      </c>
      <c r="AI55" s="101">
        <f t="array" ref="AI55">IFERROR(
AVERAGE((IF(DATOS_[[Sexo]:[Sexo]]=$B55,IF(DATOS_[[AGRUP. VALOR. PTO.]:[AGRUP. VALOR. PTO.]]=$B54,IF(DATOS_[[Check Periodo Ref.]:[Check Periodo Ref.]]="Dentro",DATOS_[Conc.Sal.30]))))),
0)</f>
        <v>0</v>
      </c>
      <c r="AJ55" s="102">
        <f t="array" ref="AJ55">IFERROR(
AVERAGE(IF(DATOS_[Sexo]=$B55,IF(DATOS_[AGRUP. VALOR. PTO.]=$B54,IF(DATOS_[Check Periodo Ref.]="Dentro",DATOS_[Tot COMPL.SAL Ef],FALSE)))),
0)</f>
        <v>0</v>
      </c>
      <c r="AK55" s="104">
        <f t="array" ref="AK55">IFERROR(
AVERAGE(IF(DATOS_[Sexo]=$B55,IF(DATOS_[AGRUP. VALOR. PTO.]=$B54,IF(DATOS_[Check Periodo Ref.]="Dentro",DATOS_[TOTAL SALARIO Ef],FALSE)))),
0)</f>
        <v>0</v>
      </c>
      <c r="AL55" s="103">
        <f t="array" ref="AL55">IFERROR(
AVERAGE((IF(DATOS_[[Sexo]:[Sexo]]=$B55,IF(DATOS_[[AGRUP. VALOR. PTO.]:[AGRUP. VALOR. PTO.]]=$B54,IF(DATOS_[[Check Periodo Ref.]:[Check Periodo Ref.]]="Dentro",DATOS_[C.Extra.01]))))),
0)</f>
        <v>0</v>
      </c>
      <c r="AM55" s="103">
        <f t="array" ref="AM55">IFERROR(
AVERAGE((IF(DATOS_[[Sexo]:[Sexo]]=$B55,IF(DATOS_[[AGRUP. VALOR. PTO.]:[AGRUP. VALOR. PTO.]]=$B54,IF(DATOS_[[Check Periodo Ref.]:[Check Periodo Ref.]]="Dentro",DATOS_[C.Extra.02]))))),
0)</f>
        <v>0</v>
      </c>
      <c r="AN55" s="103">
        <f t="array" ref="AN55">IFERROR(
AVERAGE((IF(DATOS_[[Sexo]:[Sexo]]=$B55,IF(DATOS_[[AGRUP. VALOR. PTO.]:[AGRUP. VALOR. PTO.]]=$B54,IF(DATOS_[[Check Periodo Ref.]:[Check Periodo Ref.]]="Dentro",DATOS_[C.Extra.03]))))),
0)</f>
        <v>0</v>
      </c>
      <c r="AO55" s="103">
        <f t="array" ref="AO55">IFERROR(
AVERAGE((IF(DATOS_[[Sexo]:[Sexo]]=$B55,IF(DATOS_[[AGRUP. VALOR. PTO.]:[AGRUP. VALOR. PTO.]]=$B54,IF(DATOS_[[Check Periodo Ref.]:[Check Periodo Ref.]]="Dentro",DATOS_[C.Extra.04]))))),
0)</f>
        <v>0</v>
      </c>
      <c r="AP55" s="103">
        <f t="array" ref="AP55">IFERROR(
AVERAGE((IF(DATOS_[[Sexo]:[Sexo]]=$B55,IF(DATOS_[[AGRUP. VALOR. PTO.]:[AGRUP. VALOR. PTO.]]=$B54,IF(DATOS_[[Check Periodo Ref.]:[Check Periodo Ref.]]="Dentro",DATOS_[C.Extra.05]))))),
0)</f>
        <v>0</v>
      </c>
      <c r="AQ55" s="105">
        <f t="array" ref="AQ55">IFERROR(
AVERAGE(IF(DATOS_[Sexo]=$B55,IF(DATOS_[AGRUP. VALOR. PTO.]=$B54,IF(DATOS_[Check Periodo Ref.]="Dentro",DATOS_[Tot Extrasalarial Ef],FALSE)))),
0)</f>
        <v>0</v>
      </c>
      <c r="AR55" s="106">
        <f t="array" ref="AR55">IFERROR(
AVERAGE(IF(DATOS_[Sexo]=$B55,IF(DATOS_[AGRUP. VALOR. PTO.]=$B54,IF(DATOS_[Check Periodo Ref.]="Dentro",DATOS_[TOTAL Retrib Ef],FALSE)))),
0)</f>
        <v>0</v>
      </c>
    </row>
    <row r="56" spans="1:44" x14ac:dyDescent="0.3">
      <c r="A56" s="55" t="str">
        <f t="shared" ref="A56" si="58">+A55</f>
        <v>[ocultar]</v>
      </c>
      <c r="B56" s="52" t="s">
        <v>163</v>
      </c>
      <c r="C56" s="53">
        <f t="array" ref="C56">SUM(IF($B56=DATOS_[Sexo],
IF($B54=DATOS_[AGRUP. VALOR. PTO.],
IF("Dentro"=DATOS_[Check Periodo Ref.],
1/(COUNTIFS(DATOS_[Sexo],$B56,DATOS_[AGRUP. VALOR. PTO.],$B54,DATOS_[Check Periodo Ref.],"Dentro",DATOS_[id],DATOS_[id]))))))</f>
        <v>0</v>
      </c>
      <c r="D56" s="54">
        <f>COUNTIFS(DATOS_[AGRUP. VALOR. PTO.],$B54,DATOS_[Sexo],$B56,DATOS_[Check Periodo Ref.],"Dentro")</f>
        <v>0</v>
      </c>
      <c r="E56" s="100">
        <f t="array" ref="E56">IFERROR(
AVERAGE(IF(DATOS_[Sexo]=$B56,IF(DATOS_[AGRUP. VALOR. PTO.]=$B54,IF(DATOS_[Check Periodo Ref.]="Dentro",DATOS_[SALARIO BASE Ef],FALSE)))),
0)</f>
        <v>0</v>
      </c>
      <c r="F56" s="101">
        <f t="array" ref="F56">IFERROR(
AVERAGE((IF(DATOS_[[Sexo]:[Sexo]]=$B56,IF(DATOS_[[AGRUP. VALOR. PTO.]:[AGRUP. VALOR. PTO.]]=$B54,IF(DATOS_[[Check Periodo Ref.]:[Check Periodo Ref.]]="Dentro",DATOS_[Conc.Sal.01]))))),
0)</f>
        <v>0</v>
      </c>
      <c r="G56" s="101">
        <f t="array" ref="G56">IFERROR(
AVERAGE((IF(DATOS_[[Sexo]:[Sexo]]=$B56,IF(DATOS_[[AGRUP. VALOR. PTO.]:[AGRUP. VALOR. PTO.]]=$B54,IF(DATOS_[[Check Periodo Ref.]:[Check Periodo Ref.]]="Dentro",DATOS_[Conc.Sal.02]))))),
0)</f>
        <v>0</v>
      </c>
      <c r="H56" s="101">
        <f t="array" ref="H56">IFERROR(
AVERAGE((IF(DATOS_[[Sexo]:[Sexo]]=$B56,IF(DATOS_[[AGRUP. VALOR. PTO.]:[AGRUP. VALOR. PTO.]]=$B54,IF(DATOS_[[Check Periodo Ref.]:[Check Periodo Ref.]]="Dentro",DATOS_[Conc.Sal.03]))))),
0)</f>
        <v>0</v>
      </c>
      <c r="I56" s="101">
        <f t="array" ref="I56">IFERROR(
AVERAGE((IF(DATOS_[[Sexo]:[Sexo]]=$B56,IF(DATOS_[[AGRUP. VALOR. PTO.]:[AGRUP. VALOR. PTO.]]=$B54,IF(DATOS_[[Check Periodo Ref.]:[Check Periodo Ref.]]="Dentro",DATOS_[Conc.Sal.04]))))),
0)</f>
        <v>0</v>
      </c>
      <c r="J56" s="101">
        <f t="array" ref="J56">IFERROR(
AVERAGE((IF(DATOS_[[Sexo]:[Sexo]]=$B56,IF(DATOS_[[AGRUP. VALOR. PTO.]:[AGRUP. VALOR. PTO.]]=$B54,IF(DATOS_[[Check Periodo Ref.]:[Check Periodo Ref.]]="Dentro",DATOS_[Conc.Sal.05]))))),
0)</f>
        <v>0</v>
      </c>
      <c r="K56" s="101">
        <f t="array" ref="K56">IFERROR(
AVERAGE((IF(DATOS_[[Sexo]:[Sexo]]=$B56,IF(DATOS_[[AGRUP. VALOR. PTO.]:[AGRUP. VALOR. PTO.]]=$B54,IF(DATOS_[[Check Periodo Ref.]:[Check Periodo Ref.]]="Dentro",DATOS_[Conc.Sal.06]))))),
0)</f>
        <v>0</v>
      </c>
      <c r="L56" s="101">
        <f t="array" ref="L56">IFERROR(
AVERAGE((IF(DATOS_[[Sexo]:[Sexo]]=$B56,IF(DATOS_[[AGRUP. VALOR. PTO.]:[AGRUP. VALOR. PTO.]]=$B54,IF(DATOS_[[Check Periodo Ref.]:[Check Periodo Ref.]]="Dentro",DATOS_[Conc.Sal.07]))))),
0)</f>
        <v>0</v>
      </c>
      <c r="M56" s="101">
        <f t="array" ref="M56">IFERROR(
AVERAGE((IF(DATOS_[[Sexo]:[Sexo]]=$B56,IF(DATOS_[[AGRUP. VALOR. PTO.]:[AGRUP. VALOR. PTO.]]=$B54,IF(DATOS_[[Check Periodo Ref.]:[Check Periodo Ref.]]="Dentro",DATOS_[Conc.Sal.08]))))),
0)</f>
        <v>0</v>
      </c>
      <c r="N56" s="101">
        <f t="array" ref="N56">IFERROR(
AVERAGE((IF(DATOS_[[Sexo]:[Sexo]]=$B56,IF(DATOS_[[AGRUP. VALOR. PTO.]:[AGRUP. VALOR. PTO.]]=$B54,IF(DATOS_[[Check Periodo Ref.]:[Check Periodo Ref.]]="Dentro",DATOS_[Conc.Sal.09]))))),
0)</f>
        <v>0</v>
      </c>
      <c r="O56" s="101">
        <f t="array" ref="O56">IFERROR(
AVERAGE((IF(DATOS_[[Sexo]:[Sexo]]=$B56,IF(DATOS_[[AGRUP. VALOR. PTO.]:[AGRUP. VALOR. PTO.]]=$B54,IF(DATOS_[[Check Periodo Ref.]:[Check Periodo Ref.]]="Dentro",DATOS_[Conc.Sal.10]))))),
0)</f>
        <v>0</v>
      </c>
      <c r="P56" s="101">
        <f t="array" ref="P56">IFERROR(
AVERAGE((IF(DATOS_[[Sexo]:[Sexo]]=$B56,IF(DATOS_[[AGRUP. VALOR. PTO.]:[AGRUP. VALOR. PTO.]]=$B54,IF(DATOS_[[Check Periodo Ref.]:[Check Periodo Ref.]]="Dentro",DATOS_[Conc.Sal.11]))))),
0)</f>
        <v>0</v>
      </c>
      <c r="Q56" s="101">
        <f t="array" ref="Q56">IFERROR(
AVERAGE((IF(DATOS_[[Sexo]:[Sexo]]=$B56,IF(DATOS_[[AGRUP. VALOR. PTO.]:[AGRUP. VALOR. PTO.]]=$B54,IF(DATOS_[[Check Periodo Ref.]:[Check Periodo Ref.]]="Dentro",DATOS_[Conc.Sal.12]))))),
0)</f>
        <v>0</v>
      </c>
      <c r="R56" s="101">
        <f t="array" ref="R56">IFERROR(
AVERAGE((IF(DATOS_[[Sexo]:[Sexo]]=$B56,IF(DATOS_[[AGRUP. VALOR. PTO.]:[AGRUP. VALOR. PTO.]]=$B54,IF(DATOS_[[Check Periodo Ref.]:[Check Periodo Ref.]]="Dentro",DATOS_[Conc.Sal.13]))))),
0)</f>
        <v>0</v>
      </c>
      <c r="S56" s="101">
        <f t="array" ref="S56">IFERROR(
AVERAGE((IF(DATOS_[[Sexo]:[Sexo]]=$B56,IF(DATOS_[[AGRUP. VALOR. PTO.]:[AGRUP. VALOR. PTO.]]=$B54,IF(DATOS_[[Check Periodo Ref.]:[Check Periodo Ref.]]="Dentro",DATOS_[Conc.Sal.14]))))),
0)</f>
        <v>0</v>
      </c>
      <c r="T56" s="101">
        <f t="array" ref="T56">IFERROR(
AVERAGE((IF(DATOS_[[Sexo]:[Sexo]]=$B56,IF(DATOS_[[AGRUP. VALOR. PTO.]:[AGRUP. VALOR. PTO.]]=$B54,IF(DATOS_[[Check Periodo Ref.]:[Check Periodo Ref.]]="Dentro",DATOS_[Conc.Sal.15]))))),
0)</f>
        <v>0</v>
      </c>
      <c r="U56" s="101">
        <f t="array" ref="U56">IFERROR(
AVERAGE((IF(DATOS_[[Sexo]:[Sexo]]=$B56,IF(DATOS_[[AGRUP. VALOR. PTO.]:[AGRUP. VALOR. PTO.]]=$B54,IF(DATOS_[[Check Periodo Ref.]:[Check Periodo Ref.]]="Dentro",DATOS_[Conc.Sal.16]))))),
0)</f>
        <v>0</v>
      </c>
      <c r="V56" s="101">
        <f t="array" ref="V56">IFERROR(
AVERAGE((IF(DATOS_[[Sexo]:[Sexo]]=$B56,IF(DATOS_[[AGRUP. VALOR. PTO.]:[AGRUP. VALOR. PTO.]]=$B54,IF(DATOS_[[Check Periodo Ref.]:[Check Periodo Ref.]]="Dentro",DATOS_[Conc.Sal.17]))))),
0)</f>
        <v>0</v>
      </c>
      <c r="W56" s="101">
        <f t="array" ref="W56">IFERROR(
AVERAGE((IF(DATOS_[[Sexo]:[Sexo]]=$B56,IF(DATOS_[[AGRUP. VALOR. PTO.]:[AGRUP. VALOR. PTO.]]=$B54,IF(DATOS_[[Check Periodo Ref.]:[Check Periodo Ref.]]="Dentro",DATOS_[Conc.Sal.18]))))),
0)</f>
        <v>0</v>
      </c>
      <c r="X56" s="101">
        <f t="array" ref="X56">IFERROR(
AVERAGE((IF(DATOS_[[Sexo]:[Sexo]]=$B56,IF(DATOS_[[AGRUP. VALOR. PTO.]:[AGRUP. VALOR. PTO.]]=$B54,IF(DATOS_[[Check Periodo Ref.]:[Check Periodo Ref.]]="Dentro",DATOS_[Conc.Sal.19]))))),
0)</f>
        <v>0</v>
      </c>
      <c r="Y56" s="101">
        <f t="array" ref="Y56">IFERROR(
AVERAGE((IF(DATOS_[[Sexo]:[Sexo]]=$B56,IF(DATOS_[[AGRUP. VALOR. PTO.]:[AGRUP. VALOR. PTO.]]=$B54,IF(DATOS_[[Check Periodo Ref.]:[Check Periodo Ref.]]="Dentro",DATOS_[Conc.Sal.20]))))),
0)</f>
        <v>0</v>
      </c>
      <c r="Z56" s="101">
        <f t="array" ref="Z56">IFERROR(
AVERAGE((IF(DATOS_[[Sexo]:[Sexo]]=$B56,IF(DATOS_[[AGRUP. VALOR. PTO.]:[AGRUP. VALOR. PTO.]]=$B54,IF(DATOS_[[Check Periodo Ref.]:[Check Periodo Ref.]]="Dentro",DATOS_[Conc.Sal.21]))))),
0)</f>
        <v>0</v>
      </c>
      <c r="AA56" s="101">
        <f t="array" ref="AA56">IFERROR(
AVERAGE((IF(DATOS_[[Sexo]:[Sexo]]=$B56,IF(DATOS_[[AGRUP. VALOR. PTO.]:[AGRUP. VALOR. PTO.]]=$B54,IF(DATOS_[[Check Periodo Ref.]:[Check Periodo Ref.]]="Dentro",DATOS_[Conc.Sal.22]))))),
0)</f>
        <v>0</v>
      </c>
      <c r="AB56" s="101">
        <f t="array" ref="AB56">IFERROR(
AVERAGE((IF(DATOS_[[Sexo]:[Sexo]]=$B56,IF(DATOS_[[AGRUP. VALOR. PTO.]:[AGRUP. VALOR. PTO.]]=$B54,IF(DATOS_[[Check Periodo Ref.]:[Check Periodo Ref.]]="Dentro",DATOS_[Conc.Sal.23]))))),
0)</f>
        <v>0</v>
      </c>
      <c r="AC56" s="101">
        <f t="array" ref="AC56">IFERROR(
AVERAGE((IF(DATOS_[[Sexo]:[Sexo]]=$B56,IF(DATOS_[[AGRUP. VALOR. PTO.]:[AGRUP. VALOR. PTO.]]=$B54,IF(DATOS_[[Check Periodo Ref.]:[Check Periodo Ref.]]="Dentro",DATOS_[Conc.Sal.24]))))),
0)</f>
        <v>0</v>
      </c>
      <c r="AD56" s="101">
        <f t="array" ref="AD56">IFERROR(
AVERAGE((IF(DATOS_[[Sexo]:[Sexo]]=$B56,IF(DATOS_[[AGRUP. VALOR. PTO.]:[AGRUP. VALOR. PTO.]]=$B54,IF(DATOS_[[Check Periodo Ref.]:[Check Periodo Ref.]]="Dentro",DATOS_[Conc.Sal.25]))))),
0)</f>
        <v>0</v>
      </c>
      <c r="AE56" s="101">
        <f t="array" ref="AE56">IFERROR(
AVERAGE((IF(DATOS_[[Sexo]:[Sexo]]=$B56,IF(DATOS_[[AGRUP. VALOR. PTO.]:[AGRUP. VALOR. PTO.]]=$B54,IF(DATOS_[[Check Periodo Ref.]:[Check Periodo Ref.]]="Dentro",DATOS_[Conc.Sal.26]))))),
0)</f>
        <v>0</v>
      </c>
      <c r="AF56" s="101">
        <f t="array" ref="AF56">IFERROR(
AVERAGE((IF(DATOS_[[Sexo]:[Sexo]]=$B56,IF(DATOS_[[AGRUP. VALOR. PTO.]:[AGRUP. VALOR. PTO.]]=$B54,IF(DATOS_[[Check Periodo Ref.]:[Check Periodo Ref.]]="Dentro",DATOS_[Conc.Sal.27]))))),
0)</f>
        <v>0</v>
      </c>
      <c r="AG56" s="101">
        <f t="array" ref="AG56">IFERROR(
AVERAGE((IF(DATOS_[[Sexo]:[Sexo]]=$B56,IF(DATOS_[[AGRUP. VALOR. PTO.]:[AGRUP. VALOR. PTO.]]=$B54,IF(DATOS_[[Check Periodo Ref.]:[Check Periodo Ref.]]="Dentro",DATOS_[Conc.Sal.28]))))),
0)</f>
        <v>0</v>
      </c>
      <c r="AH56" s="101">
        <f t="array" ref="AH56">IFERROR(
AVERAGE((IF(DATOS_[[Sexo]:[Sexo]]=$B56,IF(DATOS_[[AGRUP. VALOR. PTO.]:[AGRUP. VALOR. PTO.]]=$B54,IF(DATOS_[[Check Periodo Ref.]:[Check Periodo Ref.]]="Dentro",DATOS_[Conc.Sal.29]))))),
0)</f>
        <v>0</v>
      </c>
      <c r="AI56" s="101">
        <f t="array" ref="AI56">IFERROR(
AVERAGE((IF(DATOS_[[Sexo]:[Sexo]]=$B56,IF(DATOS_[[AGRUP. VALOR. PTO.]:[AGRUP. VALOR. PTO.]]=$B54,IF(DATOS_[[Check Periodo Ref.]:[Check Periodo Ref.]]="Dentro",DATOS_[Conc.Sal.30]))))),
0)</f>
        <v>0</v>
      </c>
      <c r="AJ56" s="102">
        <f t="array" ref="AJ56">IFERROR(
AVERAGE(IF(DATOS_[Sexo]=$B56,IF(DATOS_[AGRUP. VALOR. PTO.]=$B54,IF(DATOS_[Check Periodo Ref.]="Dentro",DATOS_[Tot COMPL.SAL Ef],FALSE)))),
0)</f>
        <v>0</v>
      </c>
      <c r="AK56" s="104">
        <f t="array" ref="AK56">IFERROR(
AVERAGE(IF(DATOS_[Sexo]=$B56,IF(DATOS_[AGRUP. VALOR. PTO.]=$B54,IF(DATOS_[Check Periodo Ref.]="Dentro",DATOS_[TOTAL SALARIO Ef],FALSE)))),
0)</f>
        <v>0</v>
      </c>
      <c r="AL56" s="103">
        <f t="array" ref="AL56">IFERROR(
AVERAGE((IF(DATOS_[[Sexo]:[Sexo]]=$B56,IF(DATOS_[[AGRUP. VALOR. PTO.]:[AGRUP. VALOR. PTO.]]=$B54,IF(DATOS_[[Check Periodo Ref.]:[Check Periodo Ref.]]="Dentro",DATOS_[C.Extra.01]))))),
0)</f>
        <v>0</v>
      </c>
      <c r="AM56" s="103">
        <f t="array" ref="AM56">IFERROR(
AVERAGE((IF(DATOS_[[Sexo]:[Sexo]]=$B56,IF(DATOS_[[AGRUP. VALOR. PTO.]:[AGRUP. VALOR. PTO.]]=$B54,IF(DATOS_[[Check Periodo Ref.]:[Check Periodo Ref.]]="Dentro",DATOS_[C.Extra.02]))))),
0)</f>
        <v>0</v>
      </c>
      <c r="AN56" s="103">
        <f t="array" ref="AN56">IFERROR(
AVERAGE((IF(DATOS_[[Sexo]:[Sexo]]=$B56,IF(DATOS_[[AGRUP. VALOR. PTO.]:[AGRUP. VALOR. PTO.]]=$B54,IF(DATOS_[[Check Periodo Ref.]:[Check Periodo Ref.]]="Dentro",DATOS_[C.Extra.03]))))),
0)</f>
        <v>0</v>
      </c>
      <c r="AO56" s="103">
        <f t="array" ref="AO56">IFERROR(
AVERAGE((IF(DATOS_[[Sexo]:[Sexo]]=$B56,IF(DATOS_[[AGRUP. VALOR. PTO.]:[AGRUP. VALOR. PTO.]]=$B54,IF(DATOS_[[Check Periodo Ref.]:[Check Periodo Ref.]]="Dentro",DATOS_[C.Extra.04]))))),
0)</f>
        <v>0</v>
      </c>
      <c r="AP56" s="103">
        <f t="array" ref="AP56">IFERROR(
AVERAGE((IF(DATOS_[[Sexo]:[Sexo]]=$B56,IF(DATOS_[[AGRUP. VALOR. PTO.]:[AGRUP. VALOR. PTO.]]=$B54,IF(DATOS_[[Check Periodo Ref.]:[Check Periodo Ref.]]="Dentro",DATOS_[C.Extra.05]))))),
0)</f>
        <v>0</v>
      </c>
      <c r="AQ56" s="105">
        <f t="array" ref="AQ56">IFERROR(
AVERAGE(IF(DATOS_[Sexo]=$B56,IF(DATOS_[AGRUP. VALOR. PTO.]=$B54,IF(DATOS_[Check Periodo Ref.]="Dentro",DATOS_[Tot Extrasalarial Ef],FALSE)))),
0)</f>
        <v>0</v>
      </c>
      <c r="AR56" s="106">
        <f t="array" ref="AR56">IFERROR(
AVERAGE(IF(DATOS_[Sexo]=$B56,IF(DATOS_[AGRUP. VALOR. PTO.]=$B54,IF(DATOS_[Check Periodo Ref.]="Dentro",DATOS_[TOTAL Retrib Ef],FALSE)))),
0)</f>
        <v>0</v>
      </c>
    </row>
    <row r="57" spans="1:44" ht="17.25" thickBot="1" x14ac:dyDescent="0.35">
      <c r="A57" s="55" t="str">
        <f t="shared" ref="A57" si="59">+A58</f>
        <v>[ocultar]</v>
      </c>
      <c r="B57" s="58" t="s">
        <v>274</v>
      </c>
      <c r="C57" s="99"/>
      <c r="D57" s="59"/>
      <c r="E57" s="147" t="str">
        <f t="shared" ref="E57:AR57" si="60">IFERROR((E58-E59)/E58,"")</f>
        <v/>
      </c>
      <c r="F57" s="199" t="str">
        <f t="shared" si="60"/>
        <v/>
      </c>
      <c r="G57" s="200" t="str">
        <f t="shared" si="60"/>
        <v/>
      </c>
      <c r="H57" s="200" t="str">
        <f t="shared" si="60"/>
        <v/>
      </c>
      <c r="I57" s="200" t="str">
        <f t="shared" si="60"/>
        <v/>
      </c>
      <c r="J57" s="201" t="str">
        <f t="shared" si="60"/>
        <v/>
      </c>
      <c r="K57" s="202" t="str">
        <f t="shared" si="60"/>
        <v/>
      </c>
      <c r="L57" s="202" t="str">
        <f t="shared" si="60"/>
        <v/>
      </c>
      <c r="M57" s="202" t="str">
        <f t="shared" si="60"/>
        <v/>
      </c>
      <c r="N57" s="202" t="str">
        <f t="shared" si="60"/>
        <v/>
      </c>
      <c r="O57" s="202" t="str">
        <f t="shared" si="60"/>
        <v/>
      </c>
      <c r="P57" s="202" t="str">
        <f t="shared" si="60"/>
        <v/>
      </c>
      <c r="Q57" s="202" t="str">
        <f t="shared" si="60"/>
        <v/>
      </c>
      <c r="R57" s="202" t="str">
        <f t="shared" si="60"/>
        <v/>
      </c>
      <c r="S57" s="202" t="str">
        <f t="shared" si="60"/>
        <v/>
      </c>
      <c r="T57" s="202" t="str">
        <f t="shared" si="60"/>
        <v/>
      </c>
      <c r="U57" s="202" t="str">
        <f t="shared" si="60"/>
        <v/>
      </c>
      <c r="V57" s="201" t="str">
        <f t="shared" si="60"/>
        <v/>
      </c>
      <c r="W57" s="201" t="str">
        <f t="shared" si="60"/>
        <v/>
      </c>
      <c r="X57" s="201" t="str">
        <f t="shared" si="60"/>
        <v/>
      </c>
      <c r="Y57" s="201" t="str">
        <f t="shared" si="60"/>
        <v/>
      </c>
      <c r="Z57" s="201" t="str">
        <f t="shared" si="60"/>
        <v/>
      </c>
      <c r="AA57" s="201" t="str">
        <f t="shared" si="60"/>
        <v/>
      </c>
      <c r="AB57" s="201" t="str">
        <f t="shared" si="60"/>
        <v/>
      </c>
      <c r="AC57" s="201" t="str">
        <f t="shared" si="60"/>
        <v/>
      </c>
      <c r="AD57" s="201" t="str">
        <f t="shared" si="60"/>
        <v/>
      </c>
      <c r="AE57" s="201" t="str">
        <f t="shared" si="60"/>
        <v/>
      </c>
      <c r="AF57" s="201" t="str">
        <f t="shared" si="60"/>
        <v/>
      </c>
      <c r="AG57" s="201" t="str">
        <f t="shared" si="60"/>
        <v/>
      </c>
      <c r="AH57" s="201" t="str">
        <f t="shared" si="60"/>
        <v/>
      </c>
      <c r="AI57" s="201" t="str">
        <f t="shared" si="60"/>
        <v/>
      </c>
      <c r="AJ57" s="148" t="str">
        <f t="shared" si="60"/>
        <v/>
      </c>
      <c r="AK57" s="151" t="str">
        <f t="shared" si="60"/>
        <v/>
      </c>
      <c r="AL57" s="204" t="str">
        <f t="shared" si="60"/>
        <v/>
      </c>
      <c r="AM57" s="204" t="str">
        <f t="shared" si="60"/>
        <v/>
      </c>
      <c r="AN57" s="204" t="str">
        <f t="shared" si="60"/>
        <v/>
      </c>
      <c r="AO57" s="204" t="str">
        <f t="shared" si="60"/>
        <v/>
      </c>
      <c r="AP57" s="204" t="str">
        <f t="shared" si="60"/>
        <v/>
      </c>
      <c r="AQ57" s="149" t="str">
        <f t="shared" si="60"/>
        <v/>
      </c>
      <c r="AR57" s="150" t="str">
        <f t="shared" si="60"/>
        <v/>
      </c>
    </row>
    <row r="58" spans="1:44" x14ac:dyDescent="0.3">
      <c r="A58" s="55" t="str">
        <f t="shared" ref="A58" si="61">+IF(C58+C59=0,"[ocultar]","")</f>
        <v>[ocultar]</v>
      </c>
      <c r="B58" s="52" t="s">
        <v>162</v>
      </c>
      <c r="C58" s="53">
        <f t="array" ref="C58">SUM(IF($B58=DATOS_[Sexo],
IF($B57=DATOS_[AGRUP. VALOR. PTO.],
IF("Dentro"=DATOS_[Check Periodo Ref.],
1/(COUNTIFS(DATOS_[Sexo],$B58,DATOS_[AGRUP. VALOR. PTO.],$B57,DATOS_[Check Periodo Ref.],"Dentro",DATOS_[id],DATOS_[id]))))))</f>
        <v>0</v>
      </c>
      <c r="D58" s="54">
        <f>COUNTIFS(DATOS_[AGRUP. VALOR. PTO.],$B57,DATOS_[Sexo],$B58,DATOS_[Check Periodo Ref.],"Dentro")</f>
        <v>0</v>
      </c>
      <c r="E58" s="100">
        <f t="array" ref="E58">IFERROR(
AVERAGE(IF(DATOS_[Sexo]=$B58,IF(DATOS_[AGRUP. VALOR. PTO.]=$B57,IF(DATOS_[Check Periodo Ref.]="Dentro",DATOS_[SALARIO BASE Ef],FALSE)))),
0)</f>
        <v>0</v>
      </c>
      <c r="F58" s="101">
        <f t="array" ref="F58">IFERROR(
AVERAGE((IF(DATOS_[[Sexo]:[Sexo]]=$B58,IF(DATOS_[[AGRUP. VALOR. PTO.]:[AGRUP. VALOR. PTO.]]=$B57,IF(DATOS_[[Check Periodo Ref.]:[Check Periodo Ref.]]="Dentro",DATOS_[Conc.Sal.01]))))),
0)</f>
        <v>0</v>
      </c>
      <c r="G58" s="101">
        <f t="array" ref="G58">IFERROR(
AVERAGE((IF(DATOS_[[Sexo]:[Sexo]]=$B58,IF(DATOS_[[AGRUP. VALOR. PTO.]:[AGRUP. VALOR. PTO.]]=$B57,IF(DATOS_[[Check Periodo Ref.]:[Check Periodo Ref.]]="Dentro",DATOS_[Conc.Sal.02]))))),
0)</f>
        <v>0</v>
      </c>
      <c r="H58" s="101">
        <f t="array" ref="H58">IFERROR(
AVERAGE((IF(DATOS_[[Sexo]:[Sexo]]=$B58,IF(DATOS_[[AGRUP. VALOR. PTO.]:[AGRUP. VALOR. PTO.]]=$B57,IF(DATOS_[[Check Periodo Ref.]:[Check Periodo Ref.]]="Dentro",DATOS_[Conc.Sal.03]))))),
0)</f>
        <v>0</v>
      </c>
      <c r="I58" s="101">
        <f t="array" ref="I58">IFERROR(
AVERAGE((IF(DATOS_[[Sexo]:[Sexo]]=$B58,IF(DATOS_[[AGRUP. VALOR. PTO.]:[AGRUP. VALOR. PTO.]]=$B57,IF(DATOS_[[Check Periodo Ref.]:[Check Periodo Ref.]]="Dentro",DATOS_[Conc.Sal.04]))))),
0)</f>
        <v>0</v>
      </c>
      <c r="J58" s="101">
        <f t="array" ref="J58">IFERROR(
AVERAGE((IF(DATOS_[[Sexo]:[Sexo]]=$B58,IF(DATOS_[[AGRUP. VALOR. PTO.]:[AGRUP. VALOR. PTO.]]=$B57,IF(DATOS_[[Check Periodo Ref.]:[Check Periodo Ref.]]="Dentro",DATOS_[Conc.Sal.05]))))),
0)</f>
        <v>0</v>
      </c>
      <c r="K58" s="101">
        <f t="array" ref="K58">IFERROR(
AVERAGE((IF(DATOS_[[Sexo]:[Sexo]]=$B58,IF(DATOS_[[AGRUP. VALOR. PTO.]:[AGRUP. VALOR. PTO.]]=$B57,IF(DATOS_[[Check Periodo Ref.]:[Check Periodo Ref.]]="Dentro",DATOS_[Conc.Sal.06]))))),
0)</f>
        <v>0</v>
      </c>
      <c r="L58" s="101">
        <f t="array" ref="L58">IFERROR(
AVERAGE((IF(DATOS_[[Sexo]:[Sexo]]=$B58,IF(DATOS_[[AGRUP. VALOR. PTO.]:[AGRUP. VALOR. PTO.]]=$B57,IF(DATOS_[[Check Periodo Ref.]:[Check Periodo Ref.]]="Dentro",DATOS_[Conc.Sal.07]))))),
0)</f>
        <v>0</v>
      </c>
      <c r="M58" s="101">
        <f t="array" ref="M58">IFERROR(
AVERAGE((IF(DATOS_[[Sexo]:[Sexo]]=$B58,IF(DATOS_[[AGRUP. VALOR. PTO.]:[AGRUP. VALOR. PTO.]]=$B57,IF(DATOS_[[Check Periodo Ref.]:[Check Periodo Ref.]]="Dentro",DATOS_[Conc.Sal.08]))))),
0)</f>
        <v>0</v>
      </c>
      <c r="N58" s="101">
        <f t="array" ref="N58">IFERROR(
AVERAGE((IF(DATOS_[[Sexo]:[Sexo]]=$B58,IF(DATOS_[[AGRUP. VALOR. PTO.]:[AGRUP. VALOR. PTO.]]=$B57,IF(DATOS_[[Check Periodo Ref.]:[Check Periodo Ref.]]="Dentro",DATOS_[Conc.Sal.09]))))),
0)</f>
        <v>0</v>
      </c>
      <c r="O58" s="101">
        <f t="array" ref="O58">IFERROR(
AVERAGE((IF(DATOS_[[Sexo]:[Sexo]]=$B58,IF(DATOS_[[AGRUP. VALOR. PTO.]:[AGRUP. VALOR. PTO.]]=$B57,IF(DATOS_[[Check Periodo Ref.]:[Check Periodo Ref.]]="Dentro",DATOS_[Conc.Sal.10]))))),
0)</f>
        <v>0</v>
      </c>
      <c r="P58" s="101">
        <f t="array" ref="P58">IFERROR(
AVERAGE((IF(DATOS_[[Sexo]:[Sexo]]=$B58,IF(DATOS_[[AGRUP. VALOR. PTO.]:[AGRUP. VALOR. PTO.]]=$B57,IF(DATOS_[[Check Periodo Ref.]:[Check Periodo Ref.]]="Dentro",DATOS_[Conc.Sal.11]))))),
0)</f>
        <v>0</v>
      </c>
      <c r="Q58" s="101">
        <f t="array" ref="Q58">IFERROR(
AVERAGE((IF(DATOS_[[Sexo]:[Sexo]]=$B58,IF(DATOS_[[AGRUP. VALOR. PTO.]:[AGRUP. VALOR. PTO.]]=$B57,IF(DATOS_[[Check Periodo Ref.]:[Check Periodo Ref.]]="Dentro",DATOS_[Conc.Sal.12]))))),
0)</f>
        <v>0</v>
      </c>
      <c r="R58" s="101">
        <f t="array" ref="R58">IFERROR(
AVERAGE((IF(DATOS_[[Sexo]:[Sexo]]=$B58,IF(DATOS_[[AGRUP. VALOR. PTO.]:[AGRUP. VALOR. PTO.]]=$B57,IF(DATOS_[[Check Periodo Ref.]:[Check Periodo Ref.]]="Dentro",DATOS_[Conc.Sal.13]))))),
0)</f>
        <v>0</v>
      </c>
      <c r="S58" s="101">
        <f t="array" ref="S58">IFERROR(
AVERAGE((IF(DATOS_[[Sexo]:[Sexo]]=$B58,IF(DATOS_[[AGRUP. VALOR. PTO.]:[AGRUP. VALOR. PTO.]]=$B57,IF(DATOS_[[Check Periodo Ref.]:[Check Periodo Ref.]]="Dentro",DATOS_[Conc.Sal.14]))))),
0)</f>
        <v>0</v>
      </c>
      <c r="T58" s="101">
        <f t="array" ref="T58">IFERROR(
AVERAGE((IF(DATOS_[[Sexo]:[Sexo]]=$B58,IF(DATOS_[[AGRUP. VALOR. PTO.]:[AGRUP. VALOR. PTO.]]=$B57,IF(DATOS_[[Check Periodo Ref.]:[Check Periodo Ref.]]="Dentro",DATOS_[Conc.Sal.15]))))),
0)</f>
        <v>0</v>
      </c>
      <c r="U58" s="101">
        <f t="array" ref="U58">IFERROR(
AVERAGE((IF(DATOS_[[Sexo]:[Sexo]]=$B58,IF(DATOS_[[AGRUP. VALOR. PTO.]:[AGRUP. VALOR. PTO.]]=$B57,IF(DATOS_[[Check Periodo Ref.]:[Check Periodo Ref.]]="Dentro",DATOS_[Conc.Sal.16]))))),
0)</f>
        <v>0</v>
      </c>
      <c r="V58" s="101">
        <f t="array" ref="V58">IFERROR(
AVERAGE((IF(DATOS_[[Sexo]:[Sexo]]=$B58,IF(DATOS_[[AGRUP. VALOR. PTO.]:[AGRUP. VALOR. PTO.]]=$B57,IF(DATOS_[[Check Periodo Ref.]:[Check Periodo Ref.]]="Dentro",DATOS_[Conc.Sal.17]))))),
0)</f>
        <v>0</v>
      </c>
      <c r="W58" s="101">
        <f t="array" ref="W58">IFERROR(
AVERAGE((IF(DATOS_[[Sexo]:[Sexo]]=$B58,IF(DATOS_[[AGRUP. VALOR. PTO.]:[AGRUP. VALOR. PTO.]]=$B57,IF(DATOS_[[Check Periodo Ref.]:[Check Periodo Ref.]]="Dentro",DATOS_[Conc.Sal.18]))))),
0)</f>
        <v>0</v>
      </c>
      <c r="X58" s="101">
        <f t="array" ref="X58">IFERROR(
AVERAGE((IF(DATOS_[[Sexo]:[Sexo]]=$B58,IF(DATOS_[[AGRUP. VALOR. PTO.]:[AGRUP. VALOR. PTO.]]=$B57,IF(DATOS_[[Check Periodo Ref.]:[Check Periodo Ref.]]="Dentro",DATOS_[Conc.Sal.19]))))),
0)</f>
        <v>0</v>
      </c>
      <c r="Y58" s="101">
        <f t="array" ref="Y58">IFERROR(
AVERAGE((IF(DATOS_[[Sexo]:[Sexo]]=$B58,IF(DATOS_[[AGRUP. VALOR. PTO.]:[AGRUP. VALOR. PTO.]]=$B57,IF(DATOS_[[Check Periodo Ref.]:[Check Periodo Ref.]]="Dentro",DATOS_[Conc.Sal.20]))))),
0)</f>
        <v>0</v>
      </c>
      <c r="Z58" s="101">
        <f t="array" ref="Z58">IFERROR(
AVERAGE((IF(DATOS_[[Sexo]:[Sexo]]=$B58,IF(DATOS_[[AGRUP. VALOR. PTO.]:[AGRUP. VALOR. PTO.]]=$B57,IF(DATOS_[[Check Periodo Ref.]:[Check Periodo Ref.]]="Dentro",DATOS_[Conc.Sal.21]))))),
0)</f>
        <v>0</v>
      </c>
      <c r="AA58" s="101">
        <f t="array" ref="AA58">IFERROR(
AVERAGE((IF(DATOS_[[Sexo]:[Sexo]]=$B58,IF(DATOS_[[AGRUP. VALOR. PTO.]:[AGRUP. VALOR. PTO.]]=$B57,IF(DATOS_[[Check Periodo Ref.]:[Check Periodo Ref.]]="Dentro",DATOS_[Conc.Sal.22]))))),
0)</f>
        <v>0</v>
      </c>
      <c r="AB58" s="101">
        <f t="array" ref="AB58">IFERROR(
AVERAGE((IF(DATOS_[[Sexo]:[Sexo]]=$B58,IF(DATOS_[[AGRUP. VALOR. PTO.]:[AGRUP. VALOR. PTO.]]=$B57,IF(DATOS_[[Check Periodo Ref.]:[Check Periodo Ref.]]="Dentro",DATOS_[Conc.Sal.23]))))),
0)</f>
        <v>0</v>
      </c>
      <c r="AC58" s="101">
        <f t="array" ref="AC58">IFERROR(
AVERAGE((IF(DATOS_[[Sexo]:[Sexo]]=$B58,IF(DATOS_[[AGRUP. VALOR. PTO.]:[AGRUP. VALOR. PTO.]]=$B57,IF(DATOS_[[Check Periodo Ref.]:[Check Periodo Ref.]]="Dentro",DATOS_[Conc.Sal.24]))))),
0)</f>
        <v>0</v>
      </c>
      <c r="AD58" s="101">
        <f t="array" ref="AD58">IFERROR(
AVERAGE((IF(DATOS_[[Sexo]:[Sexo]]=$B58,IF(DATOS_[[AGRUP. VALOR. PTO.]:[AGRUP. VALOR. PTO.]]=$B57,IF(DATOS_[[Check Periodo Ref.]:[Check Periodo Ref.]]="Dentro",DATOS_[Conc.Sal.25]))))),
0)</f>
        <v>0</v>
      </c>
      <c r="AE58" s="101">
        <f t="array" ref="AE58">IFERROR(
AVERAGE((IF(DATOS_[[Sexo]:[Sexo]]=$B58,IF(DATOS_[[AGRUP. VALOR. PTO.]:[AGRUP. VALOR. PTO.]]=$B57,IF(DATOS_[[Check Periodo Ref.]:[Check Periodo Ref.]]="Dentro",DATOS_[Conc.Sal.26]))))),
0)</f>
        <v>0</v>
      </c>
      <c r="AF58" s="101">
        <f t="array" ref="AF58">IFERROR(
AVERAGE((IF(DATOS_[[Sexo]:[Sexo]]=$B58,IF(DATOS_[[AGRUP. VALOR. PTO.]:[AGRUP. VALOR. PTO.]]=$B57,IF(DATOS_[[Check Periodo Ref.]:[Check Periodo Ref.]]="Dentro",DATOS_[Conc.Sal.27]))))),
0)</f>
        <v>0</v>
      </c>
      <c r="AG58" s="101">
        <f t="array" ref="AG58">IFERROR(
AVERAGE((IF(DATOS_[[Sexo]:[Sexo]]=$B58,IF(DATOS_[[AGRUP. VALOR. PTO.]:[AGRUP. VALOR. PTO.]]=$B57,IF(DATOS_[[Check Periodo Ref.]:[Check Periodo Ref.]]="Dentro",DATOS_[Conc.Sal.28]))))),
0)</f>
        <v>0</v>
      </c>
      <c r="AH58" s="101">
        <f t="array" ref="AH58">IFERROR(
AVERAGE((IF(DATOS_[[Sexo]:[Sexo]]=$B58,IF(DATOS_[[AGRUP. VALOR. PTO.]:[AGRUP. VALOR. PTO.]]=$B57,IF(DATOS_[[Check Periodo Ref.]:[Check Periodo Ref.]]="Dentro",DATOS_[Conc.Sal.29]))))),
0)</f>
        <v>0</v>
      </c>
      <c r="AI58" s="101">
        <f t="array" ref="AI58">IFERROR(
AVERAGE((IF(DATOS_[[Sexo]:[Sexo]]=$B58,IF(DATOS_[[AGRUP. VALOR. PTO.]:[AGRUP. VALOR. PTO.]]=$B57,IF(DATOS_[[Check Periodo Ref.]:[Check Periodo Ref.]]="Dentro",DATOS_[Conc.Sal.30]))))),
0)</f>
        <v>0</v>
      </c>
      <c r="AJ58" s="102">
        <f t="array" ref="AJ58">IFERROR(
AVERAGE(IF(DATOS_[Sexo]=$B58,IF(DATOS_[AGRUP. VALOR. PTO.]=$B57,IF(DATOS_[Check Periodo Ref.]="Dentro",DATOS_[Tot COMPL.SAL Ef],FALSE)))),
0)</f>
        <v>0</v>
      </c>
      <c r="AK58" s="104">
        <f t="array" ref="AK58">IFERROR(
AVERAGE(IF(DATOS_[Sexo]=$B58,IF(DATOS_[AGRUP. VALOR. PTO.]=$B57,IF(DATOS_[Check Periodo Ref.]="Dentro",DATOS_[TOTAL SALARIO Ef],FALSE)))),
0)</f>
        <v>0</v>
      </c>
      <c r="AL58" s="103">
        <f t="array" ref="AL58">IFERROR(
AVERAGE((IF(DATOS_[[Sexo]:[Sexo]]=$B58,IF(DATOS_[[AGRUP. VALOR. PTO.]:[AGRUP. VALOR. PTO.]]=$B57,IF(DATOS_[[Check Periodo Ref.]:[Check Periodo Ref.]]="Dentro",DATOS_[C.Extra.01]))))),
0)</f>
        <v>0</v>
      </c>
      <c r="AM58" s="103">
        <f t="array" ref="AM58">IFERROR(
AVERAGE((IF(DATOS_[[Sexo]:[Sexo]]=$B58,IF(DATOS_[[AGRUP. VALOR. PTO.]:[AGRUP. VALOR. PTO.]]=$B57,IF(DATOS_[[Check Periodo Ref.]:[Check Periodo Ref.]]="Dentro",DATOS_[C.Extra.02]))))),
0)</f>
        <v>0</v>
      </c>
      <c r="AN58" s="103">
        <f t="array" ref="AN58">IFERROR(
AVERAGE((IF(DATOS_[[Sexo]:[Sexo]]=$B58,IF(DATOS_[[AGRUP. VALOR. PTO.]:[AGRUP. VALOR. PTO.]]=$B57,IF(DATOS_[[Check Periodo Ref.]:[Check Periodo Ref.]]="Dentro",DATOS_[C.Extra.03]))))),
0)</f>
        <v>0</v>
      </c>
      <c r="AO58" s="103">
        <f t="array" ref="AO58">IFERROR(
AVERAGE((IF(DATOS_[[Sexo]:[Sexo]]=$B58,IF(DATOS_[[AGRUP. VALOR. PTO.]:[AGRUP. VALOR. PTO.]]=$B57,IF(DATOS_[[Check Periodo Ref.]:[Check Periodo Ref.]]="Dentro",DATOS_[C.Extra.04]))))),
0)</f>
        <v>0</v>
      </c>
      <c r="AP58" s="103">
        <f t="array" ref="AP58">IFERROR(
AVERAGE((IF(DATOS_[[Sexo]:[Sexo]]=$B58,IF(DATOS_[[AGRUP. VALOR. PTO.]:[AGRUP. VALOR. PTO.]]=$B57,IF(DATOS_[[Check Periodo Ref.]:[Check Periodo Ref.]]="Dentro",DATOS_[C.Extra.05]))))),
0)</f>
        <v>0</v>
      </c>
      <c r="AQ58" s="105">
        <f t="array" ref="AQ58">IFERROR(
AVERAGE(IF(DATOS_[Sexo]=$B58,IF(DATOS_[AGRUP. VALOR. PTO.]=$B57,IF(DATOS_[Check Periodo Ref.]="Dentro",DATOS_[Tot Extrasalarial Ef],FALSE)))),
0)</f>
        <v>0</v>
      </c>
      <c r="AR58" s="106">
        <f t="array" ref="AR58">IFERROR(
AVERAGE(IF(DATOS_[Sexo]=$B58,IF(DATOS_[AGRUP. VALOR. PTO.]=$B57,IF(DATOS_[Check Periodo Ref.]="Dentro",DATOS_[TOTAL Retrib Ef],FALSE)))),
0)</f>
        <v>0</v>
      </c>
    </row>
    <row r="59" spans="1:44" x14ac:dyDescent="0.3">
      <c r="A59" s="55" t="str">
        <f t="shared" ref="A59" si="62">+A58</f>
        <v>[ocultar]</v>
      </c>
      <c r="B59" s="52" t="s">
        <v>163</v>
      </c>
      <c r="C59" s="53">
        <f t="array" ref="C59">SUM(IF($B59=DATOS_[Sexo],
IF($B57=DATOS_[AGRUP. VALOR. PTO.],
IF("Dentro"=DATOS_[Check Periodo Ref.],
1/(COUNTIFS(DATOS_[Sexo],$B59,DATOS_[AGRUP. VALOR. PTO.],$B57,DATOS_[Check Periodo Ref.],"Dentro",DATOS_[id],DATOS_[id]))))))</f>
        <v>0</v>
      </c>
      <c r="D59" s="54">
        <f>COUNTIFS(DATOS_[AGRUP. VALOR. PTO.],$B57,DATOS_[Sexo],$B59,DATOS_[Check Periodo Ref.],"Dentro")</f>
        <v>0</v>
      </c>
      <c r="E59" s="100">
        <f t="array" ref="E59">IFERROR(
AVERAGE(IF(DATOS_[Sexo]=$B59,IF(DATOS_[AGRUP. VALOR. PTO.]=$B57,IF(DATOS_[Check Periodo Ref.]="Dentro",DATOS_[SALARIO BASE Ef],FALSE)))),
0)</f>
        <v>0</v>
      </c>
      <c r="F59" s="101">
        <f t="array" ref="F59">IFERROR(
AVERAGE((IF(DATOS_[[Sexo]:[Sexo]]=$B59,IF(DATOS_[[AGRUP. VALOR. PTO.]:[AGRUP. VALOR. PTO.]]=$B57,IF(DATOS_[[Check Periodo Ref.]:[Check Periodo Ref.]]="Dentro",DATOS_[Conc.Sal.01]))))),
0)</f>
        <v>0</v>
      </c>
      <c r="G59" s="101">
        <f t="array" ref="G59">IFERROR(
AVERAGE((IF(DATOS_[[Sexo]:[Sexo]]=$B59,IF(DATOS_[[AGRUP. VALOR. PTO.]:[AGRUP. VALOR. PTO.]]=$B57,IF(DATOS_[[Check Periodo Ref.]:[Check Periodo Ref.]]="Dentro",DATOS_[Conc.Sal.02]))))),
0)</f>
        <v>0</v>
      </c>
      <c r="H59" s="101">
        <f t="array" ref="H59">IFERROR(
AVERAGE((IF(DATOS_[[Sexo]:[Sexo]]=$B59,IF(DATOS_[[AGRUP. VALOR. PTO.]:[AGRUP. VALOR. PTO.]]=$B57,IF(DATOS_[[Check Periodo Ref.]:[Check Periodo Ref.]]="Dentro",DATOS_[Conc.Sal.03]))))),
0)</f>
        <v>0</v>
      </c>
      <c r="I59" s="101">
        <f t="array" ref="I59">IFERROR(
AVERAGE((IF(DATOS_[[Sexo]:[Sexo]]=$B59,IF(DATOS_[[AGRUP. VALOR. PTO.]:[AGRUP. VALOR. PTO.]]=$B57,IF(DATOS_[[Check Periodo Ref.]:[Check Periodo Ref.]]="Dentro",DATOS_[Conc.Sal.04]))))),
0)</f>
        <v>0</v>
      </c>
      <c r="J59" s="101">
        <f t="array" ref="J59">IFERROR(
AVERAGE((IF(DATOS_[[Sexo]:[Sexo]]=$B59,IF(DATOS_[[AGRUP. VALOR. PTO.]:[AGRUP. VALOR. PTO.]]=$B57,IF(DATOS_[[Check Periodo Ref.]:[Check Periodo Ref.]]="Dentro",DATOS_[Conc.Sal.05]))))),
0)</f>
        <v>0</v>
      </c>
      <c r="K59" s="101">
        <f t="array" ref="K59">IFERROR(
AVERAGE((IF(DATOS_[[Sexo]:[Sexo]]=$B59,IF(DATOS_[[AGRUP. VALOR. PTO.]:[AGRUP. VALOR. PTO.]]=$B57,IF(DATOS_[[Check Periodo Ref.]:[Check Periodo Ref.]]="Dentro",DATOS_[Conc.Sal.06]))))),
0)</f>
        <v>0</v>
      </c>
      <c r="L59" s="101">
        <f t="array" ref="L59">IFERROR(
AVERAGE((IF(DATOS_[[Sexo]:[Sexo]]=$B59,IF(DATOS_[[AGRUP. VALOR. PTO.]:[AGRUP. VALOR. PTO.]]=$B57,IF(DATOS_[[Check Periodo Ref.]:[Check Periodo Ref.]]="Dentro",DATOS_[Conc.Sal.07]))))),
0)</f>
        <v>0</v>
      </c>
      <c r="M59" s="101">
        <f t="array" ref="M59">IFERROR(
AVERAGE((IF(DATOS_[[Sexo]:[Sexo]]=$B59,IF(DATOS_[[AGRUP. VALOR. PTO.]:[AGRUP. VALOR. PTO.]]=$B57,IF(DATOS_[[Check Periodo Ref.]:[Check Periodo Ref.]]="Dentro",DATOS_[Conc.Sal.08]))))),
0)</f>
        <v>0</v>
      </c>
      <c r="N59" s="101">
        <f t="array" ref="N59">IFERROR(
AVERAGE((IF(DATOS_[[Sexo]:[Sexo]]=$B59,IF(DATOS_[[AGRUP. VALOR. PTO.]:[AGRUP. VALOR. PTO.]]=$B57,IF(DATOS_[[Check Periodo Ref.]:[Check Periodo Ref.]]="Dentro",DATOS_[Conc.Sal.09]))))),
0)</f>
        <v>0</v>
      </c>
      <c r="O59" s="101">
        <f t="array" ref="O59">IFERROR(
AVERAGE((IF(DATOS_[[Sexo]:[Sexo]]=$B59,IF(DATOS_[[AGRUP. VALOR. PTO.]:[AGRUP. VALOR. PTO.]]=$B57,IF(DATOS_[[Check Periodo Ref.]:[Check Periodo Ref.]]="Dentro",DATOS_[Conc.Sal.10]))))),
0)</f>
        <v>0</v>
      </c>
      <c r="P59" s="101">
        <f t="array" ref="P59">IFERROR(
AVERAGE((IF(DATOS_[[Sexo]:[Sexo]]=$B59,IF(DATOS_[[AGRUP. VALOR. PTO.]:[AGRUP. VALOR. PTO.]]=$B57,IF(DATOS_[[Check Periodo Ref.]:[Check Periodo Ref.]]="Dentro",DATOS_[Conc.Sal.11]))))),
0)</f>
        <v>0</v>
      </c>
      <c r="Q59" s="101">
        <f t="array" ref="Q59">IFERROR(
AVERAGE((IF(DATOS_[[Sexo]:[Sexo]]=$B59,IF(DATOS_[[AGRUP. VALOR. PTO.]:[AGRUP. VALOR. PTO.]]=$B57,IF(DATOS_[[Check Periodo Ref.]:[Check Periodo Ref.]]="Dentro",DATOS_[Conc.Sal.12]))))),
0)</f>
        <v>0</v>
      </c>
      <c r="R59" s="101">
        <f t="array" ref="R59">IFERROR(
AVERAGE((IF(DATOS_[[Sexo]:[Sexo]]=$B59,IF(DATOS_[[AGRUP. VALOR. PTO.]:[AGRUP. VALOR. PTO.]]=$B57,IF(DATOS_[[Check Periodo Ref.]:[Check Periodo Ref.]]="Dentro",DATOS_[Conc.Sal.13]))))),
0)</f>
        <v>0</v>
      </c>
      <c r="S59" s="101">
        <f t="array" ref="S59">IFERROR(
AVERAGE((IF(DATOS_[[Sexo]:[Sexo]]=$B59,IF(DATOS_[[AGRUP. VALOR. PTO.]:[AGRUP. VALOR. PTO.]]=$B57,IF(DATOS_[[Check Periodo Ref.]:[Check Periodo Ref.]]="Dentro",DATOS_[Conc.Sal.14]))))),
0)</f>
        <v>0</v>
      </c>
      <c r="T59" s="101">
        <f t="array" ref="T59">IFERROR(
AVERAGE((IF(DATOS_[[Sexo]:[Sexo]]=$B59,IF(DATOS_[[AGRUP. VALOR. PTO.]:[AGRUP. VALOR. PTO.]]=$B57,IF(DATOS_[[Check Periodo Ref.]:[Check Periodo Ref.]]="Dentro",DATOS_[Conc.Sal.15]))))),
0)</f>
        <v>0</v>
      </c>
      <c r="U59" s="101">
        <f t="array" ref="U59">IFERROR(
AVERAGE((IF(DATOS_[[Sexo]:[Sexo]]=$B59,IF(DATOS_[[AGRUP. VALOR. PTO.]:[AGRUP. VALOR. PTO.]]=$B57,IF(DATOS_[[Check Periodo Ref.]:[Check Periodo Ref.]]="Dentro",DATOS_[Conc.Sal.16]))))),
0)</f>
        <v>0</v>
      </c>
      <c r="V59" s="101">
        <f t="array" ref="V59">IFERROR(
AVERAGE((IF(DATOS_[[Sexo]:[Sexo]]=$B59,IF(DATOS_[[AGRUP. VALOR. PTO.]:[AGRUP. VALOR. PTO.]]=$B57,IF(DATOS_[[Check Periodo Ref.]:[Check Periodo Ref.]]="Dentro",DATOS_[Conc.Sal.17]))))),
0)</f>
        <v>0</v>
      </c>
      <c r="W59" s="101">
        <f t="array" ref="W59">IFERROR(
AVERAGE((IF(DATOS_[[Sexo]:[Sexo]]=$B59,IF(DATOS_[[AGRUP. VALOR. PTO.]:[AGRUP. VALOR. PTO.]]=$B57,IF(DATOS_[[Check Periodo Ref.]:[Check Periodo Ref.]]="Dentro",DATOS_[Conc.Sal.18]))))),
0)</f>
        <v>0</v>
      </c>
      <c r="X59" s="101">
        <f t="array" ref="X59">IFERROR(
AVERAGE((IF(DATOS_[[Sexo]:[Sexo]]=$B59,IF(DATOS_[[AGRUP. VALOR. PTO.]:[AGRUP. VALOR. PTO.]]=$B57,IF(DATOS_[[Check Periodo Ref.]:[Check Periodo Ref.]]="Dentro",DATOS_[Conc.Sal.19]))))),
0)</f>
        <v>0</v>
      </c>
      <c r="Y59" s="101">
        <f t="array" ref="Y59">IFERROR(
AVERAGE((IF(DATOS_[[Sexo]:[Sexo]]=$B59,IF(DATOS_[[AGRUP. VALOR. PTO.]:[AGRUP. VALOR. PTO.]]=$B57,IF(DATOS_[[Check Periodo Ref.]:[Check Periodo Ref.]]="Dentro",DATOS_[Conc.Sal.20]))))),
0)</f>
        <v>0</v>
      </c>
      <c r="Z59" s="101">
        <f t="array" ref="Z59">IFERROR(
AVERAGE((IF(DATOS_[[Sexo]:[Sexo]]=$B59,IF(DATOS_[[AGRUP. VALOR. PTO.]:[AGRUP. VALOR. PTO.]]=$B57,IF(DATOS_[[Check Periodo Ref.]:[Check Periodo Ref.]]="Dentro",DATOS_[Conc.Sal.21]))))),
0)</f>
        <v>0</v>
      </c>
      <c r="AA59" s="101">
        <f t="array" ref="AA59">IFERROR(
AVERAGE((IF(DATOS_[[Sexo]:[Sexo]]=$B59,IF(DATOS_[[AGRUP. VALOR. PTO.]:[AGRUP. VALOR. PTO.]]=$B57,IF(DATOS_[[Check Periodo Ref.]:[Check Periodo Ref.]]="Dentro",DATOS_[Conc.Sal.22]))))),
0)</f>
        <v>0</v>
      </c>
      <c r="AB59" s="101">
        <f t="array" ref="AB59">IFERROR(
AVERAGE((IF(DATOS_[[Sexo]:[Sexo]]=$B59,IF(DATOS_[[AGRUP. VALOR. PTO.]:[AGRUP. VALOR. PTO.]]=$B57,IF(DATOS_[[Check Periodo Ref.]:[Check Periodo Ref.]]="Dentro",DATOS_[Conc.Sal.23]))))),
0)</f>
        <v>0</v>
      </c>
      <c r="AC59" s="101">
        <f t="array" ref="AC59">IFERROR(
AVERAGE((IF(DATOS_[[Sexo]:[Sexo]]=$B59,IF(DATOS_[[AGRUP. VALOR. PTO.]:[AGRUP. VALOR. PTO.]]=$B57,IF(DATOS_[[Check Periodo Ref.]:[Check Periodo Ref.]]="Dentro",DATOS_[Conc.Sal.24]))))),
0)</f>
        <v>0</v>
      </c>
      <c r="AD59" s="101">
        <f t="array" ref="AD59">IFERROR(
AVERAGE((IF(DATOS_[[Sexo]:[Sexo]]=$B59,IF(DATOS_[[AGRUP. VALOR. PTO.]:[AGRUP. VALOR. PTO.]]=$B57,IF(DATOS_[[Check Periodo Ref.]:[Check Periodo Ref.]]="Dentro",DATOS_[Conc.Sal.25]))))),
0)</f>
        <v>0</v>
      </c>
      <c r="AE59" s="101">
        <f t="array" ref="AE59">IFERROR(
AVERAGE((IF(DATOS_[[Sexo]:[Sexo]]=$B59,IF(DATOS_[[AGRUP. VALOR. PTO.]:[AGRUP. VALOR. PTO.]]=$B57,IF(DATOS_[[Check Periodo Ref.]:[Check Periodo Ref.]]="Dentro",DATOS_[Conc.Sal.26]))))),
0)</f>
        <v>0</v>
      </c>
      <c r="AF59" s="101">
        <f t="array" ref="AF59">IFERROR(
AVERAGE((IF(DATOS_[[Sexo]:[Sexo]]=$B59,IF(DATOS_[[AGRUP. VALOR. PTO.]:[AGRUP. VALOR. PTO.]]=$B57,IF(DATOS_[[Check Periodo Ref.]:[Check Periodo Ref.]]="Dentro",DATOS_[Conc.Sal.27]))))),
0)</f>
        <v>0</v>
      </c>
      <c r="AG59" s="101">
        <f t="array" ref="AG59">IFERROR(
AVERAGE((IF(DATOS_[[Sexo]:[Sexo]]=$B59,IF(DATOS_[[AGRUP. VALOR. PTO.]:[AGRUP. VALOR. PTO.]]=$B57,IF(DATOS_[[Check Periodo Ref.]:[Check Periodo Ref.]]="Dentro",DATOS_[Conc.Sal.28]))))),
0)</f>
        <v>0</v>
      </c>
      <c r="AH59" s="101">
        <f t="array" ref="AH59">IFERROR(
AVERAGE((IF(DATOS_[[Sexo]:[Sexo]]=$B59,IF(DATOS_[[AGRUP. VALOR. PTO.]:[AGRUP. VALOR. PTO.]]=$B57,IF(DATOS_[[Check Periodo Ref.]:[Check Periodo Ref.]]="Dentro",DATOS_[Conc.Sal.29]))))),
0)</f>
        <v>0</v>
      </c>
      <c r="AI59" s="101">
        <f t="array" ref="AI59">IFERROR(
AVERAGE((IF(DATOS_[[Sexo]:[Sexo]]=$B59,IF(DATOS_[[AGRUP. VALOR. PTO.]:[AGRUP. VALOR. PTO.]]=$B57,IF(DATOS_[[Check Periodo Ref.]:[Check Periodo Ref.]]="Dentro",DATOS_[Conc.Sal.30]))))),
0)</f>
        <v>0</v>
      </c>
      <c r="AJ59" s="102">
        <f t="array" ref="AJ59">IFERROR(
AVERAGE(IF(DATOS_[Sexo]=$B59,IF(DATOS_[AGRUP. VALOR. PTO.]=$B57,IF(DATOS_[Check Periodo Ref.]="Dentro",DATOS_[Tot COMPL.SAL Ef],FALSE)))),
0)</f>
        <v>0</v>
      </c>
      <c r="AK59" s="104">
        <f t="array" ref="AK59">IFERROR(
AVERAGE(IF(DATOS_[Sexo]=$B59,IF(DATOS_[AGRUP. VALOR. PTO.]=$B57,IF(DATOS_[Check Periodo Ref.]="Dentro",DATOS_[TOTAL SALARIO Ef],FALSE)))),
0)</f>
        <v>0</v>
      </c>
      <c r="AL59" s="103">
        <f t="array" ref="AL59">IFERROR(
AVERAGE((IF(DATOS_[[Sexo]:[Sexo]]=$B59,IF(DATOS_[[AGRUP. VALOR. PTO.]:[AGRUP. VALOR. PTO.]]=$B57,IF(DATOS_[[Check Periodo Ref.]:[Check Periodo Ref.]]="Dentro",DATOS_[C.Extra.01]))))),
0)</f>
        <v>0</v>
      </c>
      <c r="AM59" s="103">
        <f t="array" ref="AM59">IFERROR(
AVERAGE((IF(DATOS_[[Sexo]:[Sexo]]=$B59,IF(DATOS_[[AGRUP. VALOR. PTO.]:[AGRUP. VALOR. PTO.]]=$B57,IF(DATOS_[[Check Periodo Ref.]:[Check Periodo Ref.]]="Dentro",DATOS_[C.Extra.02]))))),
0)</f>
        <v>0</v>
      </c>
      <c r="AN59" s="103">
        <f t="array" ref="AN59">IFERROR(
AVERAGE((IF(DATOS_[[Sexo]:[Sexo]]=$B59,IF(DATOS_[[AGRUP. VALOR. PTO.]:[AGRUP. VALOR. PTO.]]=$B57,IF(DATOS_[[Check Periodo Ref.]:[Check Periodo Ref.]]="Dentro",DATOS_[C.Extra.03]))))),
0)</f>
        <v>0</v>
      </c>
      <c r="AO59" s="103">
        <f t="array" ref="AO59">IFERROR(
AVERAGE((IF(DATOS_[[Sexo]:[Sexo]]=$B59,IF(DATOS_[[AGRUP. VALOR. PTO.]:[AGRUP. VALOR. PTO.]]=$B57,IF(DATOS_[[Check Periodo Ref.]:[Check Periodo Ref.]]="Dentro",DATOS_[C.Extra.04]))))),
0)</f>
        <v>0</v>
      </c>
      <c r="AP59" s="103">
        <f t="array" ref="AP59">IFERROR(
AVERAGE((IF(DATOS_[[Sexo]:[Sexo]]=$B59,IF(DATOS_[[AGRUP. VALOR. PTO.]:[AGRUP. VALOR. PTO.]]=$B57,IF(DATOS_[[Check Periodo Ref.]:[Check Periodo Ref.]]="Dentro",DATOS_[C.Extra.05]))))),
0)</f>
        <v>0</v>
      </c>
      <c r="AQ59" s="105">
        <f t="array" ref="AQ59">IFERROR(
AVERAGE(IF(DATOS_[Sexo]=$B59,IF(DATOS_[AGRUP. VALOR. PTO.]=$B57,IF(DATOS_[Check Periodo Ref.]="Dentro",DATOS_[Tot Extrasalarial Ef],FALSE)))),
0)</f>
        <v>0</v>
      </c>
      <c r="AR59" s="106">
        <f t="array" ref="AR59">IFERROR(
AVERAGE(IF(DATOS_[Sexo]=$B59,IF(DATOS_[AGRUP. VALOR. PTO.]=$B57,IF(DATOS_[Check Periodo Ref.]="Dentro",DATOS_[TOTAL Retrib Ef],FALSE)))),
0)</f>
        <v>0</v>
      </c>
    </row>
    <row r="60" spans="1:44" ht="17.25" thickBot="1" x14ac:dyDescent="0.35">
      <c r="A60" s="55" t="str">
        <f t="shared" ref="A60" si="63">+A61</f>
        <v>[ocultar]</v>
      </c>
      <c r="B60" s="58" t="s">
        <v>275</v>
      </c>
      <c r="C60" s="99"/>
      <c r="D60" s="59"/>
      <c r="E60" s="147" t="str">
        <f t="shared" ref="E60:AR60" si="64">IFERROR((E61-E62)/E61,"")</f>
        <v/>
      </c>
      <c r="F60" s="199" t="str">
        <f t="shared" si="64"/>
        <v/>
      </c>
      <c r="G60" s="200" t="str">
        <f t="shared" si="64"/>
        <v/>
      </c>
      <c r="H60" s="200" t="str">
        <f t="shared" si="64"/>
        <v/>
      </c>
      <c r="I60" s="200" t="str">
        <f t="shared" si="64"/>
        <v/>
      </c>
      <c r="J60" s="201" t="str">
        <f t="shared" si="64"/>
        <v/>
      </c>
      <c r="K60" s="202" t="str">
        <f t="shared" si="64"/>
        <v/>
      </c>
      <c r="L60" s="202" t="str">
        <f t="shared" si="64"/>
        <v/>
      </c>
      <c r="M60" s="202" t="str">
        <f t="shared" si="64"/>
        <v/>
      </c>
      <c r="N60" s="202" t="str">
        <f t="shared" si="64"/>
        <v/>
      </c>
      <c r="O60" s="202" t="str">
        <f t="shared" si="64"/>
        <v/>
      </c>
      <c r="P60" s="202" t="str">
        <f t="shared" si="64"/>
        <v/>
      </c>
      <c r="Q60" s="202" t="str">
        <f t="shared" si="64"/>
        <v/>
      </c>
      <c r="R60" s="202" t="str">
        <f t="shared" si="64"/>
        <v/>
      </c>
      <c r="S60" s="202" t="str">
        <f t="shared" si="64"/>
        <v/>
      </c>
      <c r="T60" s="202" t="str">
        <f t="shared" si="64"/>
        <v/>
      </c>
      <c r="U60" s="202" t="str">
        <f t="shared" si="64"/>
        <v/>
      </c>
      <c r="V60" s="201" t="str">
        <f t="shared" si="64"/>
        <v/>
      </c>
      <c r="W60" s="201" t="str">
        <f t="shared" si="64"/>
        <v/>
      </c>
      <c r="X60" s="201" t="str">
        <f t="shared" si="64"/>
        <v/>
      </c>
      <c r="Y60" s="201" t="str">
        <f t="shared" si="64"/>
        <v/>
      </c>
      <c r="Z60" s="201" t="str">
        <f t="shared" si="64"/>
        <v/>
      </c>
      <c r="AA60" s="201" t="str">
        <f t="shared" si="64"/>
        <v/>
      </c>
      <c r="AB60" s="201" t="str">
        <f t="shared" si="64"/>
        <v/>
      </c>
      <c r="AC60" s="201" t="str">
        <f t="shared" si="64"/>
        <v/>
      </c>
      <c r="AD60" s="201" t="str">
        <f t="shared" si="64"/>
        <v/>
      </c>
      <c r="AE60" s="201" t="str">
        <f t="shared" si="64"/>
        <v/>
      </c>
      <c r="AF60" s="201" t="str">
        <f t="shared" si="64"/>
        <v/>
      </c>
      <c r="AG60" s="201" t="str">
        <f t="shared" si="64"/>
        <v/>
      </c>
      <c r="AH60" s="201" t="str">
        <f t="shared" si="64"/>
        <v/>
      </c>
      <c r="AI60" s="201" t="str">
        <f t="shared" si="64"/>
        <v/>
      </c>
      <c r="AJ60" s="148" t="str">
        <f t="shared" si="64"/>
        <v/>
      </c>
      <c r="AK60" s="151" t="str">
        <f t="shared" si="64"/>
        <v/>
      </c>
      <c r="AL60" s="204" t="str">
        <f t="shared" si="64"/>
        <v/>
      </c>
      <c r="AM60" s="204" t="str">
        <f t="shared" si="64"/>
        <v/>
      </c>
      <c r="AN60" s="204" t="str">
        <f t="shared" si="64"/>
        <v/>
      </c>
      <c r="AO60" s="204" t="str">
        <f t="shared" si="64"/>
        <v/>
      </c>
      <c r="AP60" s="204" t="str">
        <f t="shared" si="64"/>
        <v/>
      </c>
      <c r="AQ60" s="149" t="str">
        <f t="shared" si="64"/>
        <v/>
      </c>
      <c r="AR60" s="150" t="str">
        <f t="shared" si="64"/>
        <v/>
      </c>
    </row>
    <row r="61" spans="1:44" x14ac:dyDescent="0.3">
      <c r="A61" s="55" t="str">
        <f t="shared" ref="A61" si="65">+IF(C61+C62=0,"[ocultar]","")</f>
        <v>[ocultar]</v>
      </c>
      <c r="B61" s="52" t="s">
        <v>162</v>
      </c>
      <c r="C61" s="53">
        <f t="array" ref="C61">SUM(IF($B61=DATOS_[Sexo],
IF($B60=DATOS_[AGRUP. VALOR. PTO.],
IF("Dentro"=DATOS_[Check Periodo Ref.],
1/(COUNTIFS(DATOS_[Sexo],$B61,DATOS_[AGRUP. VALOR. PTO.],$B60,DATOS_[Check Periodo Ref.],"Dentro",DATOS_[id],DATOS_[id]))))))</f>
        <v>0</v>
      </c>
      <c r="D61" s="54">
        <f>COUNTIFS(DATOS_[AGRUP. VALOR. PTO.],$B60,DATOS_[Sexo],$B61,DATOS_[Check Periodo Ref.],"Dentro")</f>
        <v>0</v>
      </c>
      <c r="E61" s="100">
        <f t="array" ref="E61">IFERROR(
AVERAGE(IF(DATOS_[Sexo]=$B61,IF(DATOS_[AGRUP. VALOR. PTO.]=$B60,IF(DATOS_[Check Periodo Ref.]="Dentro",DATOS_[SALARIO BASE Ef],FALSE)))),
0)</f>
        <v>0</v>
      </c>
      <c r="F61" s="101">
        <f t="array" ref="F61">IFERROR(
AVERAGE((IF(DATOS_[[Sexo]:[Sexo]]=$B61,IF(DATOS_[[AGRUP. VALOR. PTO.]:[AGRUP. VALOR. PTO.]]=$B60,IF(DATOS_[[Check Periodo Ref.]:[Check Periodo Ref.]]="Dentro",DATOS_[Conc.Sal.01]))))),
0)</f>
        <v>0</v>
      </c>
      <c r="G61" s="101">
        <f t="array" ref="G61">IFERROR(
AVERAGE((IF(DATOS_[[Sexo]:[Sexo]]=$B61,IF(DATOS_[[AGRUP. VALOR. PTO.]:[AGRUP. VALOR. PTO.]]=$B60,IF(DATOS_[[Check Periodo Ref.]:[Check Periodo Ref.]]="Dentro",DATOS_[Conc.Sal.02]))))),
0)</f>
        <v>0</v>
      </c>
      <c r="H61" s="101">
        <f t="array" ref="H61">IFERROR(
AVERAGE((IF(DATOS_[[Sexo]:[Sexo]]=$B61,IF(DATOS_[[AGRUP. VALOR. PTO.]:[AGRUP. VALOR. PTO.]]=$B60,IF(DATOS_[[Check Periodo Ref.]:[Check Periodo Ref.]]="Dentro",DATOS_[Conc.Sal.03]))))),
0)</f>
        <v>0</v>
      </c>
      <c r="I61" s="101">
        <f t="array" ref="I61">IFERROR(
AVERAGE((IF(DATOS_[[Sexo]:[Sexo]]=$B61,IF(DATOS_[[AGRUP. VALOR. PTO.]:[AGRUP. VALOR. PTO.]]=$B60,IF(DATOS_[[Check Periodo Ref.]:[Check Periodo Ref.]]="Dentro",DATOS_[Conc.Sal.04]))))),
0)</f>
        <v>0</v>
      </c>
      <c r="J61" s="101">
        <f t="array" ref="J61">IFERROR(
AVERAGE((IF(DATOS_[[Sexo]:[Sexo]]=$B61,IF(DATOS_[[AGRUP. VALOR. PTO.]:[AGRUP. VALOR. PTO.]]=$B60,IF(DATOS_[[Check Periodo Ref.]:[Check Periodo Ref.]]="Dentro",DATOS_[Conc.Sal.05]))))),
0)</f>
        <v>0</v>
      </c>
      <c r="K61" s="101">
        <f t="array" ref="K61">IFERROR(
AVERAGE((IF(DATOS_[[Sexo]:[Sexo]]=$B61,IF(DATOS_[[AGRUP. VALOR. PTO.]:[AGRUP. VALOR. PTO.]]=$B60,IF(DATOS_[[Check Periodo Ref.]:[Check Periodo Ref.]]="Dentro",DATOS_[Conc.Sal.06]))))),
0)</f>
        <v>0</v>
      </c>
      <c r="L61" s="101">
        <f t="array" ref="L61">IFERROR(
AVERAGE((IF(DATOS_[[Sexo]:[Sexo]]=$B61,IF(DATOS_[[AGRUP. VALOR. PTO.]:[AGRUP. VALOR. PTO.]]=$B60,IF(DATOS_[[Check Periodo Ref.]:[Check Periodo Ref.]]="Dentro",DATOS_[Conc.Sal.07]))))),
0)</f>
        <v>0</v>
      </c>
      <c r="M61" s="101">
        <f t="array" ref="M61">IFERROR(
AVERAGE((IF(DATOS_[[Sexo]:[Sexo]]=$B61,IF(DATOS_[[AGRUP. VALOR. PTO.]:[AGRUP. VALOR. PTO.]]=$B60,IF(DATOS_[[Check Periodo Ref.]:[Check Periodo Ref.]]="Dentro",DATOS_[Conc.Sal.08]))))),
0)</f>
        <v>0</v>
      </c>
      <c r="N61" s="101">
        <f t="array" ref="N61">IFERROR(
AVERAGE((IF(DATOS_[[Sexo]:[Sexo]]=$B61,IF(DATOS_[[AGRUP. VALOR. PTO.]:[AGRUP. VALOR. PTO.]]=$B60,IF(DATOS_[[Check Periodo Ref.]:[Check Periodo Ref.]]="Dentro",DATOS_[Conc.Sal.09]))))),
0)</f>
        <v>0</v>
      </c>
      <c r="O61" s="101">
        <f t="array" ref="O61">IFERROR(
AVERAGE((IF(DATOS_[[Sexo]:[Sexo]]=$B61,IF(DATOS_[[AGRUP. VALOR. PTO.]:[AGRUP. VALOR. PTO.]]=$B60,IF(DATOS_[[Check Periodo Ref.]:[Check Periodo Ref.]]="Dentro",DATOS_[Conc.Sal.10]))))),
0)</f>
        <v>0</v>
      </c>
      <c r="P61" s="101">
        <f t="array" ref="P61">IFERROR(
AVERAGE((IF(DATOS_[[Sexo]:[Sexo]]=$B61,IF(DATOS_[[AGRUP. VALOR. PTO.]:[AGRUP. VALOR. PTO.]]=$B60,IF(DATOS_[[Check Periodo Ref.]:[Check Periodo Ref.]]="Dentro",DATOS_[Conc.Sal.11]))))),
0)</f>
        <v>0</v>
      </c>
      <c r="Q61" s="101">
        <f t="array" ref="Q61">IFERROR(
AVERAGE((IF(DATOS_[[Sexo]:[Sexo]]=$B61,IF(DATOS_[[AGRUP. VALOR. PTO.]:[AGRUP. VALOR. PTO.]]=$B60,IF(DATOS_[[Check Periodo Ref.]:[Check Periodo Ref.]]="Dentro",DATOS_[Conc.Sal.12]))))),
0)</f>
        <v>0</v>
      </c>
      <c r="R61" s="101">
        <f t="array" ref="R61">IFERROR(
AVERAGE((IF(DATOS_[[Sexo]:[Sexo]]=$B61,IF(DATOS_[[AGRUP. VALOR. PTO.]:[AGRUP. VALOR. PTO.]]=$B60,IF(DATOS_[[Check Periodo Ref.]:[Check Periodo Ref.]]="Dentro",DATOS_[Conc.Sal.13]))))),
0)</f>
        <v>0</v>
      </c>
      <c r="S61" s="101">
        <f t="array" ref="S61">IFERROR(
AVERAGE((IF(DATOS_[[Sexo]:[Sexo]]=$B61,IF(DATOS_[[AGRUP. VALOR. PTO.]:[AGRUP. VALOR. PTO.]]=$B60,IF(DATOS_[[Check Periodo Ref.]:[Check Periodo Ref.]]="Dentro",DATOS_[Conc.Sal.14]))))),
0)</f>
        <v>0</v>
      </c>
      <c r="T61" s="101">
        <f t="array" ref="T61">IFERROR(
AVERAGE((IF(DATOS_[[Sexo]:[Sexo]]=$B61,IF(DATOS_[[AGRUP. VALOR. PTO.]:[AGRUP. VALOR. PTO.]]=$B60,IF(DATOS_[[Check Periodo Ref.]:[Check Periodo Ref.]]="Dentro",DATOS_[Conc.Sal.15]))))),
0)</f>
        <v>0</v>
      </c>
      <c r="U61" s="101">
        <f t="array" ref="U61">IFERROR(
AVERAGE((IF(DATOS_[[Sexo]:[Sexo]]=$B61,IF(DATOS_[[AGRUP. VALOR. PTO.]:[AGRUP. VALOR. PTO.]]=$B60,IF(DATOS_[[Check Periodo Ref.]:[Check Periodo Ref.]]="Dentro",DATOS_[Conc.Sal.16]))))),
0)</f>
        <v>0</v>
      </c>
      <c r="V61" s="101">
        <f t="array" ref="V61">IFERROR(
AVERAGE((IF(DATOS_[[Sexo]:[Sexo]]=$B61,IF(DATOS_[[AGRUP. VALOR. PTO.]:[AGRUP. VALOR. PTO.]]=$B60,IF(DATOS_[[Check Periodo Ref.]:[Check Periodo Ref.]]="Dentro",DATOS_[Conc.Sal.17]))))),
0)</f>
        <v>0</v>
      </c>
      <c r="W61" s="101">
        <f t="array" ref="W61">IFERROR(
AVERAGE((IF(DATOS_[[Sexo]:[Sexo]]=$B61,IF(DATOS_[[AGRUP. VALOR. PTO.]:[AGRUP. VALOR. PTO.]]=$B60,IF(DATOS_[[Check Periodo Ref.]:[Check Periodo Ref.]]="Dentro",DATOS_[Conc.Sal.18]))))),
0)</f>
        <v>0</v>
      </c>
      <c r="X61" s="101">
        <f t="array" ref="X61">IFERROR(
AVERAGE((IF(DATOS_[[Sexo]:[Sexo]]=$B61,IF(DATOS_[[AGRUP. VALOR. PTO.]:[AGRUP. VALOR. PTO.]]=$B60,IF(DATOS_[[Check Periodo Ref.]:[Check Periodo Ref.]]="Dentro",DATOS_[Conc.Sal.19]))))),
0)</f>
        <v>0</v>
      </c>
      <c r="Y61" s="101">
        <f t="array" ref="Y61">IFERROR(
AVERAGE((IF(DATOS_[[Sexo]:[Sexo]]=$B61,IF(DATOS_[[AGRUP. VALOR. PTO.]:[AGRUP. VALOR. PTO.]]=$B60,IF(DATOS_[[Check Periodo Ref.]:[Check Periodo Ref.]]="Dentro",DATOS_[Conc.Sal.20]))))),
0)</f>
        <v>0</v>
      </c>
      <c r="Z61" s="101">
        <f t="array" ref="Z61">IFERROR(
AVERAGE((IF(DATOS_[[Sexo]:[Sexo]]=$B61,IF(DATOS_[[AGRUP. VALOR. PTO.]:[AGRUP. VALOR. PTO.]]=$B60,IF(DATOS_[[Check Periodo Ref.]:[Check Periodo Ref.]]="Dentro",DATOS_[Conc.Sal.21]))))),
0)</f>
        <v>0</v>
      </c>
      <c r="AA61" s="101">
        <f t="array" ref="AA61">IFERROR(
AVERAGE((IF(DATOS_[[Sexo]:[Sexo]]=$B61,IF(DATOS_[[AGRUP. VALOR. PTO.]:[AGRUP. VALOR. PTO.]]=$B60,IF(DATOS_[[Check Periodo Ref.]:[Check Periodo Ref.]]="Dentro",DATOS_[Conc.Sal.22]))))),
0)</f>
        <v>0</v>
      </c>
      <c r="AB61" s="101">
        <f t="array" ref="AB61">IFERROR(
AVERAGE((IF(DATOS_[[Sexo]:[Sexo]]=$B61,IF(DATOS_[[AGRUP. VALOR. PTO.]:[AGRUP. VALOR. PTO.]]=$B60,IF(DATOS_[[Check Periodo Ref.]:[Check Periodo Ref.]]="Dentro",DATOS_[Conc.Sal.23]))))),
0)</f>
        <v>0</v>
      </c>
      <c r="AC61" s="101">
        <f t="array" ref="AC61">IFERROR(
AVERAGE((IF(DATOS_[[Sexo]:[Sexo]]=$B61,IF(DATOS_[[AGRUP. VALOR. PTO.]:[AGRUP. VALOR. PTO.]]=$B60,IF(DATOS_[[Check Periodo Ref.]:[Check Periodo Ref.]]="Dentro",DATOS_[Conc.Sal.24]))))),
0)</f>
        <v>0</v>
      </c>
      <c r="AD61" s="101">
        <f t="array" ref="AD61">IFERROR(
AVERAGE((IF(DATOS_[[Sexo]:[Sexo]]=$B61,IF(DATOS_[[AGRUP. VALOR. PTO.]:[AGRUP. VALOR. PTO.]]=$B60,IF(DATOS_[[Check Periodo Ref.]:[Check Periodo Ref.]]="Dentro",DATOS_[Conc.Sal.25]))))),
0)</f>
        <v>0</v>
      </c>
      <c r="AE61" s="101">
        <f t="array" ref="AE61">IFERROR(
AVERAGE((IF(DATOS_[[Sexo]:[Sexo]]=$B61,IF(DATOS_[[AGRUP. VALOR. PTO.]:[AGRUP. VALOR. PTO.]]=$B60,IF(DATOS_[[Check Periodo Ref.]:[Check Periodo Ref.]]="Dentro",DATOS_[Conc.Sal.26]))))),
0)</f>
        <v>0</v>
      </c>
      <c r="AF61" s="101">
        <f t="array" ref="AF61">IFERROR(
AVERAGE((IF(DATOS_[[Sexo]:[Sexo]]=$B61,IF(DATOS_[[AGRUP. VALOR. PTO.]:[AGRUP. VALOR. PTO.]]=$B60,IF(DATOS_[[Check Periodo Ref.]:[Check Periodo Ref.]]="Dentro",DATOS_[Conc.Sal.27]))))),
0)</f>
        <v>0</v>
      </c>
      <c r="AG61" s="101">
        <f t="array" ref="AG61">IFERROR(
AVERAGE((IF(DATOS_[[Sexo]:[Sexo]]=$B61,IF(DATOS_[[AGRUP. VALOR. PTO.]:[AGRUP. VALOR. PTO.]]=$B60,IF(DATOS_[[Check Periodo Ref.]:[Check Periodo Ref.]]="Dentro",DATOS_[Conc.Sal.28]))))),
0)</f>
        <v>0</v>
      </c>
      <c r="AH61" s="101">
        <f t="array" ref="AH61">IFERROR(
AVERAGE((IF(DATOS_[[Sexo]:[Sexo]]=$B61,IF(DATOS_[[AGRUP. VALOR. PTO.]:[AGRUP. VALOR. PTO.]]=$B60,IF(DATOS_[[Check Periodo Ref.]:[Check Periodo Ref.]]="Dentro",DATOS_[Conc.Sal.29]))))),
0)</f>
        <v>0</v>
      </c>
      <c r="AI61" s="101">
        <f t="array" ref="AI61">IFERROR(
AVERAGE((IF(DATOS_[[Sexo]:[Sexo]]=$B61,IF(DATOS_[[AGRUP. VALOR. PTO.]:[AGRUP. VALOR. PTO.]]=$B60,IF(DATOS_[[Check Periodo Ref.]:[Check Periodo Ref.]]="Dentro",DATOS_[Conc.Sal.30]))))),
0)</f>
        <v>0</v>
      </c>
      <c r="AJ61" s="102">
        <f t="array" ref="AJ61">IFERROR(
AVERAGE(IF(DATOS_[Sexo]=$B61,IF(DATOS_[AGRUP. VALOR. PTO.]=$B60,IF(DATOS_[Check Periodo Ref.]="Dentro",DATOS_[Tot COMPL.SAL Ef],FALSE)))),
0)</f>
        <v>0</v>
      </c>
      <c r="AK61" s="104">
        <f t="array" ref="AK61">IFERROR(
AVERAGE(IF(DATOS_[Sexo]=$B61,IF(DATOS_[AGRUP. VALOR. PTO.]=$B60,IF(DATOS_[Check Periodo Ref.]="Dentro",DATOS_[TOTAL SALARIO Ef],FALSE)))),
0)</f>
        <v>0</v>
      </c>
      <c r="AL61" s="103">
        <f t="array" ref="AL61">IFERROR(
AVERAGE((IF(DATOS_[[Sexo]:[Sexo]]=$B61,IF(DATOS_[[AGRUP. VALOR. PTO.]:[AGRUP. VALOR. PTO.]]=$B60,IF(DATOS_[[Check Periodo Ref.]:[Check Periodo Ref.]]="Dentro",DATOS_[C.Extra.01]))))),
0)</f>
        <v>0</v>
      </c>
      <c r="AM61" s="103">
        <f t="array" ref="AM61">IFERROR(
AVERAGE((IF(DATOS_[[Sexo]:[Sexo]]=$B61,IF(DATOS_[[AGRUP. VALOR. PTO.]:[AGRUP. VALOR. PTO.]]=$B60,IF(DATOS_[[Check Periodo Ref.]:[Check Periodo Ref.]]="Dentro",DATOS_[C.Extra.02]))))),
0)</f>
        <v>0</v>
      </c>
      <c r="AN61" s="103">
        <f t="array" ref="AN61">IFERROR(
AVERAGE((IF(DATOS_[[Sexo]:[Sexo]]=$B61,IF(DATOS_[[AGRUP. VALOR. PTO.]:[AGRUP. VALOR. PTO.]]=$B60,IF(DATOS_[[Check Periodo Ref.]:[Check Periodo Ref.]]="Dentro",DATOS_[C.Extra.03]))))),
0)</f>
        <v>0</v>
      </c>
      <c r="AO61" s="103">
        <f t="array" ref="AO61">IFERROR(
AVERAGE((IF(DATOS_[[Sexo]:[Sexo]]=$B61,IF(DATOS_[[AGRUP. VALOR. PTO.]:[AGRUP. VALOR. PTO.]]=$B60,IF(DATOS_[[Check Periodo Ref.]:[Check Periodo Ref.]]="Dentro",DATOS_[C.Extra.04]))))),
0)</f>
        <v>0</v>
      </c>
      <c r="AP61" s="103">
        <f t="array" ref="AP61">IFERROR(
AVERAGE((IF(DATOS_[[Sexo]:[Sexo]]=$B61,IF(DATOS_[[AGRUP. VALOR. PTO.]:[AGRUP. VALOR. PTO.]]=$B60,IF(DATOS_[[Check Periodo Ref.]:[Check Periodo Ref.]]="Dentro",DATOS_[C.Extra.05]))))),
0)</f>
        <v>0</v>
      </c>
      <c r="AQ61" s="105">
        <f t="array" ref="AQ61">IFERROR(
AVERAGE(IF(DATOS_[Sexo]=$B61,IF(DATOS_[AGRUP. VALOR. PTO.]=$B60,IF(DATOS_[Check Periodo Ref.]="Dentro",DATOS_[Tot Extrasalarial Ef],FALSE)))),
0)</f>
        <v>0</v>
      </c>
      <c r="AR61" s="106">
        <f t="array" ref="AR61">IFERROR(
AVERAGE(IF(DATOS_[Sexo]=$B61,IF(DATOS_[AGRUP. VALOR. PTO.]=$B60,IF(DATOS_[Check Periodo Ref.]="Dentro",DATOS_[TOTAL Retrib Ef],FALSE)))),
0)</f>
        <v>0</v>
      </c>
    </row>
    <row r="62" spans="1:44" x14ac:dyDescent="0.3">
      <c r="A62" s="55" t="str">
        <f t="shared" ref="A62" si="66">+A61</f>
        <v>[ocultar]</v>
      </c>
      <c r="B62" s="52" t="s">
        <v>163</v>
      </c>
      <c r="C62" s="53">
        <f t="array" ref="C62">SUM(IF($B62=DATOS_[Sexo],
IF($B60=DATOS_[AGRUP. VALOR. PTO.],
IF("Dentro"=DATOS_[Check Periodo Ref.],
1/(COUNTIFS(DATOS_[Sexo],$B62,DATOS_[AGRUP. VALOR. PTO.],$B60,DATOS_[Check Periodo Ref.],"Dentro",DATOS_[id],DATOS_[id]))))))</f>
        <v>0</v>
      </c>
      <c r="D62" s="54">
        <f>COUNTIFS(DATOS_[AGRUP. VALOR. PTO.],$B60,DATOS_[Sexo],$B62,DATOS_[Check Periodo Ref.],"Dentro")</f>
        <v>0</v>
      </c>
      <c r="E62" s="100">
        <f t="array" ref="E62">IFERROR(
AVERAGE(IF(DATOS_[Sexo]=$B62,IF(DATOS_[AGRUP. VALOR. PTO.]=$B60,IF(DATOS_[Check Periodo Ref.]="Dentro",DATOS_[SALARIO BASE Ef],FALSE)))),
0)</f>
        <v>0</v>
      </c>
      <c r="F62" s="101">
        <f t="array" ref="F62">IFERROR(
AVERAGE((IF(DATOS_[[Sexo]:[Sexo]]=$B62,IF(DATOS_[[AGRUP. VALOR. PTO.]:[AGRUP. VALOR. PTO.]]=$B60,IF(DATOS_[[Check Periodo Ref.]:[Check Periodo Ref.]]="Dentro",DATOS_[Conc.Sal.01]))))),
0)</f>
        <v>0</v>
      </c>
      <c r="G62" s="101">
        <f t="array" ref="G62">IFERROR(
AVERAGE((IF(DATOS_[[Sexo]:[Sexo]]=$B62,IF(DATOS_[[AGRUP. VALOR. PTO.]:[AGRUP. VALOR. PTO.]]=$B60,IF(DATOS_[[Check Periodo Ref.]:[Check Periodo Ref.]]="Dentro",DATOS_[Conc.Sal.02]))))),
0)</f>
        <v>0</v>
      </c>
      <c r="H62" s="101">
        <f t="array" ref="H62">IFERROR(
AVERAGE((IF(DATOS_[[Sexo]:[Sexo]]=$B62,IF(DATOS_[[AGRUP. VALOR. PTO.]:[AGRUP. VALOR. PTO.]]=$B60,IF(DATOS_[[Check Periodo Ref.]:[Check Periodo Ref.]]="Dentro",DATOS_[Conc.Sal.03]))))),
0)</f>
        <v>0</v>
      </c>
      <c r="I62" s="101">
        <f t="array" ref="I62">IFERROR(
AVERAGE((IF(DATOS_[[Sexo]:[Sexo]]=$B62,IF(DATOS_[[AGRUP. VALOR. PTO.]:[AGRUP. VALOR. PTO.]]=$B60,IF(DATOS_[[Check Periodo Ref.]:[Check Periodo Ref.]]="Dentro",DATOS_[Conc.Sal.04]))))),
0)</f>
        <v>0</v>
      </c>
      <c r="J62" s="101">
        <f t="array" ref="J62">IFERROR(
AVERAGE((IF(DATOS_[[Sexo]:[Sexo]]=$B62,IF(DATOS_[[AGRUP. VALOR. PTO.]:[AGRUP. VALOR. PTO.]]=$B60,IF(DATOS_[[Check Periodo Ref.]:[Check Periodo Ref.]]="Dentro",DATOS_[Conc.Sal.05]))))),
0)</f>
        <v>0</v>
      </c>
      <c r="K62" s="101">
        <f t="array" ref="K62">IFERROR(
AVERAGE((IF(DATOS_[[Sexo]:[Sexo]]=$B62,IF(DATOS_[[AGRUP. VALOR. PTO.]:[AGRUP. VALOR. PTO.]]=$B60,IF(DATOS_[[Check Periodo Ref.]:[Check Periodo Ref.]]="Dentro",DATOS_[Conc.Sal.06]))))),
0)</f>
        <v>0</v>
      </c>
      <c r="L62" s="101">
        <f t="array" ref="L62">IFERROR(
AVERAGE((IF(DATOS_[[Sexo]:[Sexo]]=$B62,IF(DATOS_[[AGRUP. VALOR. PTO.]:[AGRUP. VALOR. PTO.]]=$B60,IF(DATOS_[[Check Periodo Ref.]:[Check Periodo Ref.]]="Dentro",DATOS_[Conc.Sal.07]))))),
0)</f>
        <v>0</v>
      </c>
      <c r="M62" s="101">
        <f t="array" ref="M62">IFERROR(
AVERAGE((IF(DATOS_[[Sexo]:[Sexo]]=$B62,IF(DATOS_[[AGRUP. VALOR. PTO.]:[AGRUP. VALOR. PTO.]]=$B60,IF(DATOS_[[Check Periodo Ref.]:[Check Periodo Ref.]]="Dentro",DATOS_[Conc.Sal.08]))))),
0)</f>
        <v>0</v>
      </c>
      <c r="N62" s="101">
        <f t="array" ref="N62">IFERROR(
AVERAGE((IF(DATOS_[[Sexo]:[Sexo]]=$B62,IF(DATOS_[[AGRUP. VALOR. PTO.]:[AGRUP. VALOR. PTO.]]=$B60,IF(DATOS_[[Check Periodo Ref.]:[Check Periodo Ref.]]="Dentro",DATOS_[Conc.Sal.09]))))),
0)</f>
        <v>0</v>
      </c>
      <c r="O62" s="101">
        <f t="array" ref="O62">IFERROR(
AVERAGE((IF(DATOS_[[Sexo]:[Sexo]]=$B62,IF(DATOS_[[AGRUP. VALOR. PTO.]:[AGRUP. VALOR. PTO.]]=$B60,IF(DATOS_[[Check Periodo Ref.]:[Check Periodo Ref.]]="Dentro",DATOS_[Conc.Sal.10]))))),
0)</f>
        <v>0</v>
      </c>
      <c r="P62" s="101">
        <f t="array" ref="P62">IFERROR(
AVERAGE((IF(DATOS_[[Sexo]:[Sexo]]=$B62,IF(DATOS_[[AGRUP. VALOR. PTO.]:[AGRUP. VALOR. PTO.]]=$B60,IF(DATOS_[[Check Periodo Ref.]:[Check Periodo Ref.]]="Dentro",DATOS_[Conc.Sal.11]))))),
0)</f>
        <v>0</v>
      </c>
      <c r="Q62" s="101">
        <f t="array" ref="Q62">IFERROR(
AVERAGE((IF(DATOS_[[Sexo]:[Sexo]]=$B62,IF(DATOS_[[AGRUP. VALOR. PTO.]:[AGRUP. VALOR. PTO.]]=$B60,IF(DATOS_[[Check Periodo Ref.]:[Check Periodo Ref.]]="Dentro",DATOS_[Conc.Sal.12]))))),
0)</f>
        <v>0</v>
      </c>
      <c r="R62" s="101">
        <f t="array" ref="R62">IFERROR(
AVERAGE((IF(DATOS_[[Sexo]:[Sexo]]=$B62,IF(DATOS_[[AGRUP. VALOR. PTO.]:[AGRUP. VALOR. PTO.]]=$B60,IF(DATOS_[[Check Periodo Ref.]:[Check Periodo Ref.]]="Dentro",DATOS_[Conc.Sal.13]))))),
0)</f>
        <v>0</v>
      </c>
      <c r="S62" s="101">
        <f t="array" ref="S62">IFERROR(
AVERAGE((IF(DATOS_[[Sexo]:[Sexo]]=$B62,IF(DATOS_[[AGRUP. VALOR. PTO.]:[AGRUP. VALOR. PTO.]]=$B60,IF(DATOS_[[Check Periodo Ref.]:[Check Periodo Ref.]]="Dentro",DATOS_[Conc.Sal.14]))))),
0)</f>
        <v>0</v>
      </c>
      <c r="T62" s="101">
        <f t="array" ref="T62">IFERROR(
AVERAGE((IF(DATOS_[[Sexo]:[Sexo]]=$B62,IF(DATOS_[[AGRUP. VALOR. PTO.]:[AGRUP. VALOR. PTO.]]=$B60,IF(DATOS_[[Check Periodo Ref.]:[Check Periodo Ref.]]="Dentro",DATOS_[Conc.Sal.15]))))),
0)</f>
        <v>0</v>
      </c>
      <c r="U62" s="101">
        <f t="array" ref="U62">IFERROR(
AVERAGE((IF(DATOS_[[Sexo]:[Sexo]]=$B62,IF(DATOS_[[AGRUP. VALOR. PTO.]:[AGRUP. VALOR. PTO.]]=$B60,IF(DATOS_[[Check Periodo Ref.]:[Check Periodo Ref.]]="Dentro",DATOS_[Conc.Sal.16]))))),
0)</f>
        <v>0</v>
      </c>
      <c r="V62" s="101">
        <f t="array" ref="V62">IFERROR(
AVERAGE((IF(DATOS_[[Sexo]:[Sexo]]=$B62,IF(DATOS_[[AGRUP. VALOR. PTO.]:[AGRUP. VALOR. PTO.]]=$B60,IF(DATOS_[[Check Periodo Ref.]:[Check Periodo Ref.]]="Dentro",DATOS_[Conc.Sal.17]))))),
0)</f>
        <v>0</v>
      </c>
      <c r="W62" s="101">
        <f t="array" ref="W62">IFERROR(
AVERAGE((IF(DATOS_[[Sexo]:[Sexo]]=$B62,IF(DATOS_[[AGRUP. VALOR. PTO.]:[AGRUP. VALOR. PTO.]]=$B60,IF(DATOS_[[Check Periodo Ref.]:[Check Periodo Ref.]]="Dentro",DATOS_[Conc.Sal.18]))))),
0)</f>
        <v>0</v>
      </c>
      <c r="X62" s="101">
        <f t="array" ref="X62">IFERROR(
AVERAGE((IF(DATOS_[[Sexo]:[Sexo]]=$B62,IF(DATOS_[[AGRUP. VALOR. PTO.]:[AGRUP. VALOR. PTO.]]=$B60,IF(DATOS_[[Check Periodo Ref.]:[Check Periodo Ref.]]="Dentro",DATOS_[Conc.Sal.19]))))),
0)</f>
        <v>0</v>
      </c>
      <c r="Y62" s="101">
        <f t="array" ref="Y62">IFERROR(
AVERAGE((IF(DATOS_[[Sexo]:[Sexo]]=$B62,IF(DATOS_[[AGRUP. VALOR. PTO.]:[AGRUP. VALOR. PTO.]]=$B60,IF(DATOS_[[Check Periodo Ref.]:[Check Periodo Ref.]]="Dentro",DATOS_[Conc.Sal.20]))))),
0)</f>
        <v>0</v>
      </c>
      <c r="Z62" s="101">
        <f t="array" ref="Z62">IFERROR(
AVERAGE((IF(DATOS_[[Sexo]:[Sexo]]=$B62,IF(DATOS_[[AGRUP. VALOR. PTO.]:[AGRUP. VALOR. PTO.]]=$B60,IF(DATOS_[[Check Periodo Ref.]:[Check Periodo Ref.]]="Dentro",DATOS_[Conc.Sal.21]))))),
0)</f>
        <v>0</v>
      </c>
      <c r="AA62" s="101">
        <f t="array" ref="AA62">IFERROR(
AVERAGE((IF(DATOS_[[Sexo]:[Sexo]]=$B62,IF(DATOS_[[AGRUP. VALOR. PTO.]:[AGRUP. VALOR. PTO.]]=$B60,IF(DATOS_[[Check Periodo Ref.]:[Check Periodo Ref.]]="Dentro",DATOS_[Conc.Sal.22]))))),
0)</f>
        <v>0</v>
      </c>
      <c r="AB62" s="101">
        <f t="array" ref="AB62">IFERROR(
AVERAGE((IF(DATOS_[[Sexo]:[Sexo]]=$B62,IF(DATOS_[[AGRUP. VALOR. PTO.]:[AGRUP. VALOR. PTO.]]=$B60,IF(DATOS_[[Check Periodo Ref.]:[Check Periodo Ref.]]="Dentro",DATOS_[Conc.Sal.23]))))),
0)</f>
        <v>0</v>
      </c>
      <c r="AC62" s="101">
        <f t="array" ref="AC62">IFERROR(
AVERAGE((IF(DATOS_[[Sexo]:[Sexo]]=$B62,IF(DATOS_[[AGRUP. VALOR. PTO.]:[AGRUP. VALOR. PTO.]]=$B60,IF(DATOS_[[Check Periodo Ref.]:[Check Periodo Ref.]]="Dentro",DATOS_[Conc.Sal.24]))))),
0)</f>
        <v>0</v>
      </c>
      <c r="AD62" s="101">
        <f t="array" ref="AD62">IFERROR(
AVERAGE((IF(DATOS_[[Sexo]:[Sexo]]=$B62,IF(DATOS_[[AGRUP. VALOR. PTO.]:[AGRUP. VALOR. PTO.]]=$B60,IF(DATOS_[[Check Periodo Ref.]:[Check Periodo Ref.]]="Dentro",DATOS_[Conc.Sal.25]))))),
0)</f>
        <v>0</v>
      </c>
      <c r="AE62" s="101">
        <f t="array" ref="AE62">IFERROR(
AVERAGE((IF(DATOS_[[Sexo]:[Sexo]]=$B62,IF(DATOS_[[AGRUP. VALOR. PTO.]:[AGRUP. VALOR. PTO.]]=$B60,IF(DATOS_[[Check Periodo Ref.]:[Check Periodo Ref.]]="Dentro",DATOS_[Conc.Sal.26]))))),
0)</f>
        <v>0</v>
      </c>
      <c r="AF62" s="101">
        <f t="array" ref="AF62">IFERROR(
AVERAGE((IF(DATOS_[[Sexo]:[Sexo]]=$B62,IF(DATOS_[[AGRUP. VALOR. PTO.]:[AGRUP. VALOR. PTO.]]=$B60,IF(DATOS_[[Check Periodo Ref.]:[Check Periodo Ref.]]="Dentro",DATOS_[Conc.Sal.27]))))),
0)</f>
        <v>0</v>
      </c>
      <c r="AG62" s="101">
        <f t="array" ref="AG62">IFERROR(
AVERAGE((IF(DATOS_[[Sexo]:[Sexo]]=$B62,IF(DATOS_[[AGRUP. VALOR. PTO.]:[AGRUP. VALOR. PTO.]]=$B60,IF(DATOS_[[Check Periodo Ref.]:[Check Periodo Ref.]]="Dentro",DATOS_[Conc.Sal.28]))))),
0)</f>
        <v>0</v>
      </c>
      <c r="AH62" s="101">
        <f t="array" ref="AH62">IFERROR(
AVERAGE((IF(DATOS_[[Sexo]:[Sexo]]=$B62,IF(DATOS_[[AGRUP. VALOR. PTO.]:[AGRUP. VALOR. PTO.]]=$B60,IF(DATOS_[[Check Periodo Ref.]:[Check Periodo Ref.]]="Dentro",DATOS_[Conc.Sal.29]))))),
0)</f>
        <v>0</v>
      </c>
      <c r="AI62" s="101">
        <f t="array" ref="AI62">IFERROR(
AVERAGE((IF(DATOS_[[Sexo]:[Sexo]]=$B62,IF(DATOS_[[AGRUP. VALOR. PTO.]:[AGRUP. VALOR. PTO.]]=$B60,IF(DATOS_[[Check Periodo Ref.]:[Check Periodo Ref.]]="Dentro",DATOS_[Conc.Sal.30]))))),
0)</f>
        <v>0</v>
      </c>
      <c r="AJ62" s="102">
        <f t="array" ref="AJ62">IFERROR(
AVERAGE(IF(DATOS_[Sexo]=$B62,IF(DATOS_[AGRUP. VALOR. PTO.]=$B60,IF(DATOS_[Check Periodo Ref.]="Dentro",DATOS_[Tot COMPL.SAL Ef],FALSE)))),
0)</f>
        <v>0</v>
      </c>
      <c r="AK62" s="104">
        <f t="array" ref="AK62">IFERROR(
AVERAGE(IF(DATOS_[Sexo]=$B62,IF(DATOS_[AGRUP. VALOR. PTO.]=$B60,IF(DATOS_[Check Periodo Ref.]="Dentro",DATOS_[TOTAL SALARIO Ef],FALSE)))),
0)</f>
        <v>0</v>
      </c>
      <c r="AL62" s="103">
        <f t="array" ref="AL62">IFERROR(
AVERAGE((IF(DATOS_[[Sexo]:[Sexo]]=$B62,IF(DATOS_[[AGRUP. VALOR. PTO.]:[AGRUP. VALOR. PTO.]]=$B60,IF(DATOS_[[Check Periodo Ref.]:[Check Periodo Ref.]]="Dentro",DATOS_[C.Extra.01]))))),
0)</f>
        <v>0</v>
      </c>
      <c r="AM62" s="103">
        <f t="array" ref="AM62">IFERROR(
AVERAGE((IF(DATOS_[[Sexo]:[Sexo]]=$B62,IF(DATOS_[[AGRUP. VALOR. PTO.]:[AGRUP. VALOR. PTO.]]=$B60,IF(DATOS_[[Check Periodo Ref.]:[Check Periodo Ref.]]="Dentro",DATOS_[C.Extra.02]))))),
0)</f>
        <v>0</v>
      </c>
      <c r="AN62" s="103">
        <f t="array" ref="AN62">IFERROR(
AVERAGE((IF(DATOS_[[Sexo]:[Sexo]]=$B62,IF(DATOS_[[AGRUP. VALOR. PTO.]:[AGRUP. VALOR. PTO.]]=$B60,IF(DATOS_[[Check Periodo Ref.]:[Check Periodo Ref.]]="Dentro",DATOS_[C.Extra.03]))))),
0)</f>
        <v>0</v>
      </c>
      <c r="AO62" s="103">
        <f t="array" ref="AO62">IFERROR(
AVERAGE((IF(DATOS_[[Sexo]:[Sexo]]=$B62,IF(DATOS_[[AGRUP. VALOR. PTO.]:[AGRUP. VALOR. PTO.]]=$B60,IF(DATOS_[[Check Periodo Ref.]:[Check Periodo Ref.]]="Dentro",DATOS_[C.Extra.04]))))),
0)</f>
        <v>0</v>
      </c>
      <c r="AP62" s="103">
        <f t="array" ref="AP62">IFERROR(
AVERAGE((IF(DATOS_[[Sexo]:[Sexo]]=$B62,IF(DATOS_[[AGRUP. VALOR. PTO.]:[AGRUP. VALOR. PTO.]]=$B60,IF(DATOS_[[Check Periodo Ref.]:[Check Periodo Ref.]]="Dentro",DATOS_[C.Extra.05]))))),
0)</f>
        <v>0</v>
      </c>
      <c r="AQ62" s="105">
        <f t="array" ref="AQ62">IFERROR(
AVERAGE(IF(DATOS_[Sexo]=$B62,IF(DATOS_[AGRUP. VALOR. PTO.]=$B60,IF(DATOS_[Check Periodo Ref.]="Dentro",DATOS_[Tot Extrasalarial Ef],FALSE)))),
0)</f>
        <v>0</v>
      </c>
      <c r="AR62" s="106">
        <f t="array" ref="AR62">IFERROR(
AVERAGE(IF(DATOS_[Sexo]=$B62,IF(DATOS_[AGRUP. VALOR. PTO.]=$B60,IF(DATOS_[Check Periodo Ref.]="Dentro",DATOS_[TOTAL Retrib Ef],FALSE)))),
0)</f>
        <v>0</v>
      </c>
    </row>
    <row r="63" spans="1:44" ht="17.25" thickBot="1" x14ac:dyDescent="0.35">
      <c r="A63" s="55" t="str">
        <f t="shared" ref="A63" si="67">+A64</f>
        <v>[ocultar]</v>
      </c>
      <c r="B63" s="58" t="s">
        <v>276</v>
      </c>
      <c r="C63" s="99"/>
      <c r="D63" s="59"/>
      <c r="E63" s="147" t="str">
        <f t="shared" ref="E63:AR63" si="68">IFERROR((E64-E65)/E64,"")</f>
        <v/>
      </c>
      <c r="F63" s="199" t="str">
        <f t="shared" si="68"/>
        <v/>
      </c>
      <c r="G63" s="200" t="str">
        <f t="shared" si="68"/>
        <v/>
      </c>
      <c r="H63" s="200" t="str">
        <f t="shared" si="68"/>
        <v/>
      </c>
      <c r="I63" s="200" t="str">
        <f t="shared" si="68"/>
        <v/>
      </c>
      <c r="J63" s="201" t="str">
        <f t="shared" si="68"/>
        <v/>
      </c>
      <c r="K63" s="202" t="str">
        <f t="shared" si="68"/>
        <v/>
      </c>
      <c r="L63" s="202" t="str">
        <f t="shared" si="68"/>
        <v/>
      </c>
      <c r="M63" s="202" t="str">
        <f t="shared" si="68"/>
        <v/>
      </c>
      <c r="N63" s="202" t="str">
        <f t="shared" si="68"/>
        <v/>
      </c>
      <c r="O63" s="202" t="str">
        <f t="shared" si="68"/>
        <v/>
      </c>
      <c r="P63" s="202" t="str">
        <f t="shared" si="68"/>
        <v/>
      </c>
      <c r="Q63" s="202" t="str">
        <f t="shared" si="68"/>
        <v/>
      </c>
      <c r="R63" s="202" t="str">
        <f t="shared" si="68"/>
        <v/>
      </c>
      <c r="S63" s="202" t="str">
        <f t="shared" si="68"/>
        <v/>
      </c>
      <c r="T63" s="202" t="str">
        <f t="shared" si="68"/>
        <v/>
      </c>
      <c r="U63" s="202" t="str">
        <f t="shared" si="68"/>
        <v/>
      </c>
      <c r="V63" s="201" t="str">
        <f t="shared" si="68"/>
        <v/>
      </c>
      <c r="W63" s="201" t="str">
        <f t="shared" si="68"/>
        <v/>
      </c>
      <c r="X63" s="201" t="str">
        <f t="shared" si="68"/>
        <v/>
      </c>
      <c r="Y63" s="201" t="str">
        <f t="shared" si="68"/>
        <v/>
      </c>
      <c r="Z63" s="201" t="str">
        <f t="shared" si="68"/>
        <v/>
      </c>
      <c r="AA63" s="201" t="str">
        <f t="shared" si="68"/>
        <v/>
      </c>
      <c r="AB63" s="201" t="str">
        <f t="shared" si="68"/>
        <v/>
      </c>
      <c r="AC63" s="201" t="str">
        <f t="shared" si="68"/>
        <v/>
      </c>
      <c r="AD63" s="201" t="str">
        <f t="shared" si="68"/>
        <v/>
      </c>
      <c r="AE63" s="201" t="str">
        <f t="shared" si="68"/>
        <v/>
      </c>
      <c r="AF63" s="201" t="str">
        <f t="shared" si="68"/>
        <v/>
      </c>
      <c r="AG63" s="201" t="str">
        <f t="shared" si="68"/>
        <v/>
      </c>
      <c r="AH63" s="201" t="str">
        <f t="shared" si="68"/>
        <v/>
      </c>
      <c r="AI63" s="201" t="str">
        <f t="shared" si="68"/>
        <v/>
      </c>
      <c r="AJ63" s="148" t="str">
        <f t="shared" si="68"/>
        <v/>
      </c>
      <c r="AK63" s="151" t="str">
        <f t="shared" si="68"/>
        <v/>
      </c>
      <c r="AL63" s="204" t="str">
        <f t="shared" si="68"/>
        <v/>
      </c>
      <c r="AM63" s="204" t="str">
        <f t="shared" si="68"/>
        <v/>
      </c>
      <c r="AN63" s="204" t="str">
        <f t="shared" si="68"/>
        <v/>
      </c>
      <c r="AO63" s="204" t="str">
        <f t="shared" si="68"/>
        <v/>
      </c>
      <c r="AP63" s="204" t="str">
        <f t="shared" si="68"/>
        <v/>
      </c>
      <c r="AQ63" s="149" t="str">
        <f t="shared" si="68"/>
        <v/>
      </c>
      <c r="AR63" s="150" t="str">
        <f t="shared" si="68"/>
        <v/>
      </c>
    </row>
    <row r="64" spans="1:44" x14ac:dyDescent="0.3">
      <c r="A64" s="55" t="str">
        <f t="shared" ref="A64" si="69">+IF(C64+C65=0,"[ocultar]","")</f>
        <v>[ocultar]</v>
      </c>
      <c r="B64" s="52" t="s">
        <v>162</v>
      </c>
      <c r="C64" s="53">
        <f t="array" ref="C64">SUM(IF($B64=DATOS_[Sexo],
IF($B63=DATOS_[AGRUP. VALOR. PTO.],
IF("Dentro"=DATOS_[Check Periodo Ref.],
1/(COUNTIFS(DATOS_[Sexo],$B64,DATOS_[AGRUP. VALOR. PTO.],$B63,DATOS_[Check Periodo Ref.],"Dentro",DATOS_[id],DATOS_[id]))))))</f>
        <v>0</v>
      </c>
      <c r="D64" s="54">
        <f>COUNTIFS(DATOS_[AGRUP. VALOR. PTO.],$B63,DATOS_[Sexo],$B64,DATOS_[Check Periodo Ref.],"Dentro")</f>
        <v>0</v>
      </c>
      <c r="E64" s="100">
        <f t="array" ref="E64">IFERROR(
AVERAGE(IF(DATOS_[Sexo]=$B64,IF(DATOS_[AGRUP. VALOR. PTO.]=$B63,IF(DATOS_[Check Periodo Ref.]="Dentro",DATOS_[SALARIO BASE Ef],FALSE)))),
0)</f>
        <v>0</v>
      </c>
      <c r="F64" s="101">
        <f t="array" ref="F64">IFERROR(
AVERAGE((IF(DATOS_[[Sexo]:[Sexo]]=$B64,IF(DATOS_[[AGRUP. VALOR. PTO.]:[AGRUP. VALOR. PTO.]]=$B63,IF(DATOS_[[Check Periodo Ref.]:[Check Periodo Ref.]]="Dentro",DATOS_[Conc.Sal.01]))))),
0)</f>
        <v>0</v>
      </c>
      <c r="G64" s="101">
        <f t="array" ref="G64">IFERROR(
AVERAGE((IF(DATOS_[[Sexo]:[Sexo]]=$B64,IF(DATOS_[[AGRUP. VALOR. PTO.]:[AGRUP. VALOR. PTO.]]=$B63,IF(DATOS_[[Check Periodo Ref.]:[Check Periodo Ref.]]="Dentro",DATOS_[Conc.Sal.02]))))),
0)</f>
        <v>0</v>
      </c>
      <c r="H64" s="101">
        <f t="array" ref="H64">IFERROR(
AVERAGE((IF(DATOS_[[Sexo]:[Sexo]]=$B64,IF(DATOS_[[AGRUP. VALOR. PTO.]:[AGRUP. VALOR. PTO.]]=$B63,IF(DATOS_[[Check Periodo Ref.]:[Check Periodo Ref.]]="Dentro",DATOS_[Conc.Sal.03]))))),
0)</f>
        <v>0</v>
      </c>
      <c r="I64" s="101">
        <f t="array" ref="I64">IFERROR(
AVERAGE((IF(DATOS_[[Sexo]:[Sexo]]=$B64,IF(DATOS_[[AGRUP. VALOR. PTO.]:[AGRUP. VALOR. PTO.]]=$B63,IF(DATOS_[[Check Periodo Ref.]:[Check Periodo Ref.]]="Dentro",DATOS_[Conc.Sal.04]))))),
0)</f>
        <v>0</v>
      </c>
      <c r="J64" s="101">
        <f t="array" ref="J64">IFERROR(
AVERAGE((IF(DATOS_[[Sexo]:[Sexo]]=$B64,IF(DATOS_[[AGRUP. VALOR. PTO.]:[AGRUP. VALOR. PTO.]]=$B63,IF(DATOS_[[Check Periodo Ref.]:[Check Periodo Ref.]]="Dentro",DATOS_[Conc.Sal.05]))))),
0)</f>
        <v>0</v>
      </c>
      <c r="K64" s="101">
        <f t="array" ref="K64">IFERROR(
AVERAGE((IF(DATOS_[[Sexo]:[Sexo]]=$B64,IF(DATOS_[[AGRUP. VALOR. PTO.]:[AGRUP. VALOR. PTO.]]=$B63,IF(DATOS_[[Check Periodo Ref.]:[Check Periodo Ref.]]="Dentro",DATOS_[Conc.Sal.06]))))),
0)</f>
        <v>0</v>
      </c>
      <c r="L64" s="101">
        <f t="array" ref="L64">IFERROR(
AVERAGE((IF(DATOS_[[Sexo]:[Sexo]]=$B64,IF(DATOS_[[AGRUP. VALOR. PTO.]:[AGRUP. VALOR. PTO.]]=$B63,IF(DATOS_[[Check Periodo Ref.]:[Check Periodo Ref.]]="Dentro",DATOS_[Conc.Sal.07]))))),
0)</f>
        <v>0</v>
      </c>
      <c r="M64" s="101">
        <f t="array" ref="M64">IFERROR(
AVERAGE((IF(DATOS_[[Sexo]:[Sexo]]=$B64,IF(DATOS_[[AGRUP. VALOR. PTO.]:[AGRUP. VALOR. PTO.]]=$B63,IF(DATOS_[[Check Periodo Ref.]:[Check Periodo Ref.]]="Dentro",DATOS_[Conc.Sal.08]))))),
0)</f>
        <v>0</v>
      </c>
      <c r="N64" s="101">
        <f t="array" ref="N64">IFERROR(
AVERAGE((IF(DATOS_[[Sexo]:[Sexo]]=$B64,IF(DATOS_[[AGRUP. VALOR. PTO.]:[AGRUP. VALOR. PTO.]]=$B63,IF(DATOS_[[Check Periodo Ref.]:[Check Periodo Ref.]]="Dentro",DATOS_[Conc.Sal.09]))))),
0)</f>
        <v>0</v>
      </c>
      <c r="O64" s="101">
        <f t="array" ref="O64">IFERROR(
AVERAGE((IF(DATOS_[[Sexo]:[Sexo]]=$B64,IF(DATOS_[[AGRUP. VALOR. PTO.]:[AGRUP. VALOR. PTO.]]=$B63,IF(DATOS_[[Check Periodo Ref.]:[Check Periodo Ref.]]="Dentro",DATOS_[Conc.Sal.10]))))),
0)</f>
        <v>0</v>
      </c>
      <c r="P64" s="101">
        <f t="array" ref="P64">IFERROR(
AVERAGE((IF(DATOS_[[Sexo]:[Sexo]]=$B64,IF(DATOS_[[AGRUP. VALOR. PTO.]:[AGRUP. VALOR. PTO.]]=$B63,IF(DATOS_[[Check Periodo Ref.]:[Check Periodo Ref.]]="Dentro",DATOS_[Conc.Sal.11]))))),
0)</f>
        <v>0</v>
      </c>
      <c r="Q64" s="101">
        <f t="array" ref="Q64">IFERROR(
AVERAGE((IF(DATOS_[[Sexo]:[Sexo]]=$B64,IF(DATOS_[[AGRUP. VALOR. PTO.]:[AGRUP. VALOR. PTO.]]=$B63,IF(DATOS_[[Check Periodo Ref.]:[Check Periodo Ref.]]="Dentro",DATOS_[Conc.Sal.12]))))),
0)</f>
        <v>0</v>
      </c>
      <c r="R64" s="101">
        <f t="array" ref="R64">IFERROR(
AVERAGE((IF(DATOS_[[Sexo]:[Sexo]]=$B64,IF(DATOS_[[AGRUP. VALOR. PTO.]:[AGRUP. VALOR. PTO.]]=$B63,IF(DATOS_[[Check Periodo Ref.]:[Check Periodo Ref.]]="Dentro",DATOS_[Conc.Sal.13]))))),
0)</f>
        <v>0</v>
      </c>
      <c r="S64" s="101">
        <f t="array" ref="S64">IFERROR(
AVERAGE((IF(DATOS_[[Sexo]:[Sexo]]=$B64,IF(DATOS_[[AGRUP. VALOR. PTO.]:[AGRUP. VALOR. PTO.]]=$B63,IF(DATOS_[[Check Periodo Ref.]:[Check Periodo Ref.]]="Dentro",DATOS_[Conc.Sal.14]))))),
0)</f>
        <v>0</v>
      </c>
      <c r="T64" s="101">
        <f t="array" ref="T64">IFERROR(
AVERAGE((IF(DATOS_[[Sexo]:[Sexo]]=$B64,IF(DATOS_[[AGRUP. VALOR. PTO.]:[AGRUP. VALOR. PTO.]]=$B63,IF(DATOS_[[Check Periodo Ref.]:[Check Periodo Ref.]]="Dentro",DATOS_[Conc.Sal.15]))))),
0)</f>
        <v>0</v>
      </c>
      <c r="U64" s="101">
        <f t="array" ref="U64">IFERROR(
AVERAGE((IF(DATOS_[[Sexo]:[Sexo]]=$B64,IF(DATOS_[[AGRUP. VALOR. PTO.]:[AGRUP. VALOR. PTO.]]=$B63,IF(DATOS_[[Check Periodo Ref.]:[Check Periodo Ref.]]="Dentro",DATOS_[Conc.Sal.16]))))),
0)</f>
        <v>0</v>
      </c>
      <c r="V64" s="101">
        <f t="array" ref="V64">IFERROR(
AVERAGE((IF(DATOS_[[Sexo]:[Sexo]]=$B64,IF(DATOS_[[AGRUP. VALOR. PTO.]:[AGRUP. VALOR. PTO.]]=$B63,IF(DATOS_[[Check Periodo Ref.]:[Check Periodo Ref.]]="Dentro",DATOS_[Conc.Sal.17]))))),
0)</f>
        <v>0</v>
      </c>
      <c r="W64" s="101">
        <f t="array" ref="W64">IFERROR(
AVERAGE((IF(DATOS_[[Sexo]:[Sexo]]=$B64,IF(DATOS_[[AGRUP. VALOR. PTO.]:[AGRUP. VALOR. PTO.]]=$B63,IF(DATOS_[[Check Periodo Ref.]:[Check Periodo Ref.]]="Dentro",DATOS_[Conc.Sal.18]))))),
0)</f>
        <v>0</v>
      </c>
      <c r="X64" s="101">
        <f t="array" ref="X64">IFERROR(
AVERAGE((IF(DATOS_[[Sexo]:[Sexo]]=$B64,IF(DATOS_[[AGRUP. VALOR. PTO.]:[AGRUP. VALOR. PTO.]]=$B63,IF(DATOS_[[Check Periodo Ref.]:[Check Periodo Ref.]]="Dentro",DATOS_[Conc.Sal.19]))))),
0)</f>
        <v>0</v>
      </c>
      <c r="Y64" s="101">
        <f t="array" ref="Y64">IFERROR(
AVERAGE((IF(DATOS_[[Sexo]:[Sexo]]=$B64,IF(DATOS_[[AGRUP. VALOR. PTO.]:[AGRUP. VALOR. PTO.]]=$B63,IF(DATOS_[[Check Periodo Ref.]:[Check Periodo Ref.]]="Dentro",DATOS_[Conc.Sal.20]))))),
0)</f>
        <v>0</v>
      </c>
      <c r="Z64" s="101">
        <f t="array" ref="Z64">IFERROR(
AVERAGE((IF(DATOS_[[Sexo]:[Sexo]]=$B64,IF(DATOS_[[AGRUP. VALOR. PTO.]:[AGRUP. VALOR. PTO.]]=$B63,IF(DATOS_[[Check Periodo Ref.]:[Check Periodo Ref.]]="Dentro",DATOS_[Conc.Sal.21]))))),
0)</f>
        <v>0</v>
      </c>
      <c r="AA64" s="101">
        <f t="array" ref="AA64">IFERROR(
AVERAGE((IF(DATOS_[[Sexo]:[Sexo]]=$B64,IF(DATOS_[[AGRUP. VALOR. PTO.]:[AGRUP. VALOR. PTO.]]=$B63,IF(DATOS_[[Check Periodo Ref.]:[Check Periodo Ref.]]="Dentro",DATOS_[Conc.Sal.22]))))),
0)</f>
        <v>0</v>
      </c>
      <c r="AB64" s="101">
        <f t="array" ref="AB64">IFERROR(
AVERAGE((IF(DATOS_[[Sexo]:[Sexo]]=$B64,IF(DATOS_[[AGRUP. VALOR. PTO.]:[AGRUP. VALOR. PTO.]]=$B63,IF(DATOS_[[Check Periodo Ref.]:[Check Periodo Ref.]]="Dentro",DATOS_[Conc.Sal.23]))))),
0)</f>
        <v>0</v>
      </c>
      <c r="AC64" s="101">
        <f t="array" ref="AC64">IFERROR(
AVERAGE((IF(DATOS_[[Sexo]:[Sexo]]=$B64,IF(DATOS_[[AGRUP. VALOR. PTO.]:[AGRUP. VALOR. PTO.]]=$B63,IF(DATOS_[[Check Periodo Ref.]:[Check Periodo Ref.]]="Dentro",DATOS_[Conc.Sal.24]))))),
0)</f>
        <v>0</v>
      </c>
      <c r="AD64" s="101">
        <f t="array" ref="AD64">IFERROR(
AVERAGE((IF(DATOS_[[Sexo]:[Sexo]]=$B64,IF(DATOS_[[AGRUP. VALOR. PTO.]:[AGRUP. VALOR. PTO.]]=$B63,IF(DATOS_[[Check Periodo Ref.]:[Check Periodo Ref.]]="Dentro",DATOS_[Conc.Sal.25]))))),
0)</f>
        <v>0</v>
      </c>
      <c r="AE64" s="101">
        <f t="array" ref="AE64">IFERROR(
AVERAGE((IF(DATOS_[[Sexo]:[Sexo]]=$B64,IF(DATOS_[[AGRUP. VALOR. PTO.]:[AGRUP. VALOR. PTO.]]=$B63,IF(DATOS_[[Check Periodo Ref.]:[Check Periodo Ref.]]="Dentro",DATOS_[Conc.Sal.26]))))),
0)</f>
        <v>0</v>
      </c>
      <c r="AF64" s="101">
        <f t="array" ref="AF64">IFERROR(
AVERAGE((IF(DATOS_[[Sexo]:[Sexo]]=$B64,IF(DATOS_[[AGRUP. VALOR. PTO.]:[AGRUP. VALOR. PTO.]]=$B63,IF(DATOS_[[Check Periodo Ref.]:[Check Periodo Ref.]]="Dentro",DATOS_[Conc.Sal.27]))))),
0)</f>
        <v>0</v>
      </c>
      <c r="AG64" s="101">
        <f t="array" ref="AG64">IFERROR(
AVERAGE((IF(DATOS_[[Sexo]:[Sexo]]=$B64,IF(DATOS_[[AGRUP. VALOR. PTO.]:[AGRUP. VALOR. PTO.]]=$B63,IF(DATOS_[[Check Periodo Ref.]:[Check Periodo Ref.]]="Dentro",DATOS_[Conc.Sal.28]))))),
0)</f>
        <v>0</v>
      </c>
      <c r="AH64" s="101">
        <f t="array" ref="AH64">IFERROR(
AVERAGE((IF(DATOS_[[Sexo]:[Sexo]]=$B64,IF(DATOS_[[AGRUP. VALOR. PTO.]:[AGRUP. VALOR. PTO.]]=$B63,IF(DATOS_[[Check Periodo Ref.]:[Check Periodo Ref.]]="Dentro",DATOS_[Conc.Sal.29]))))),
0)</f>
        <v>0</v>
      </c>
      <c r="AI64" s="101">
        <f t="array" ref="AI64">IFERROR(
AVERAGE((IF(DATOS_[[Sexo]:[Sexo]]=$B64,IF(DATOS_[[AGRUP. VALOR. PTO.]:[AGRUP. VALOR. PTO.]]=$B63,IF(DATOS_[[Check Periodo Ref.]:[Check Periodo Ref.]]="Dentro",DATOS_[Conc.Sal.30]))))),
0)</f>
        <v>0</v>
      </c>
      <c r="AJ64" s="102">
        <f t="array" ref="AJ64">IFERROR(
AVERAGE(IF(DATOS_[Sexo]=$B64,IF(DATOS_[AGRUP. VALOR. PTO.]=$B63,IF(DATOS_[Check Periodo Ref.]="Dentro",DATOS_[Tot COMPL.SAL Ef],FALSE)))),
0)</f>
        <v>0</v>
      </c>
      <c r="AK64" s="104">
        <f t="array" ref="AK64">IFERROR(
AVERAGE(IF(DATOS_[Sexo]=$B64,IF(DATOS_[AGRUP. VALOR. PTO.]=$B63,IF(DATOS_[Check Periodo Ref.]="Dentro",DATOS_[TOTAL SALARIO Ef],FALSE)))),
0)</f>
        <v>0</v>
      </c>
      <c r="AL64" s="103">
        <f t="array" ref="AL64">IFERROR(
AVERAGE((IF(DATOS_[[Sexo]:[Sexo]]=$B64,IF(DATOS_[[AGRUP. VALOR. PTO.]:[AGRUP. VALOR. PTO.]]=$B63,IF(DATOS_[[Check Periodo Ref.]:[Check Periodo Ref.]]="Dentro",DATOS_[C.Extra.01]))))),
0)</f>
        <v>0</v>
      </c>
      <c r="AM64" s="103">
        <f t="array" ref="AM64">IFERROR(
AVERAGE((IF(DATOS_[[Sexo]:[Sexo]]=$B64,IF(DATOS_[[AGRUP. VALOR. PTO.]:[AGRUP. VALOR. PTO.]]=$B63,IF(DATOS_[[Check Periodo Ref.]:[Check Periodo Ref.]]="Dentro",DATOS_[C.Extra.02]))))),
0)</f>
        <v>0</v>
      </c>
      <c r="AN64" s="103">
        <f t="array" ref="AN64">IFERROR(
AVERAGE((IF(DATOS_[[Sexo]:[Sexo]]=$B64,IF(DATOS_[[AGRUP. VALOR. PTO.]:[AGRUP. VALOR. PTO.]]=$B63,IF(DATOS_[[Check Periodo Ref.]:[Check Periodo Ref.]]="Dentro",DATOS_[C.Extra.03]))))),
0)</f>
        <v>0</v>
      </c>
      <c r="AO64" s="103">
        <f t="array" ref="AO64">IFERROR(
AVERAGE((IF(DATOS_[[Sexo]:[Sexo]]=$B64,IF(DATOS_[[AGRUP. VALOR. PTO.]:[AGRUP. VALOR. PTO.]]=$B63,IF(DATOS_[[Check Periodo Ref.]:[Check Periodo Ref.]]="Dentro",DATOS_[C.Extra.04]))))),
0)</f>
        <v>0</v>
      </c>
      <c r="AP64" s="103">
        <f t="array" ref="AP64">IFERROR(
AVERAGE((IF(DATOS_[[Sexo]:[Sexo]]=$B64,IF(DATOS_[[AGRUP. VALOR. PTO.]:[AGRUP. VALOR. PTO.]]=$B63,IF(DATOS_[[Check Periodo Ref.]:[Check Periodo Ref.]]="Dentro",DATOS_[C.Extra.05]))))),
0)</f>
        <v>0</v>
      </c>
      <c r="AQ64" s="105">
        <f t="array" ref="AQ64">IFERROR(
AVERAGE(IF(DATOS_[Sexo]=$B64,IF(DATOS_[AGRUP. VALOR. PTO.]=$B63,IF(DATOS_[Check Periodo Ref.]="Dentro",DATOS_[Tot Extrasalarial Ef],FALSE)))),
0)</f>
        <v>0</v>
      </c>
      <c r="AR64" s="106">
        <f t="array" ref="AR64">IFERROR(
AVERAGE(IF(DATOS_[Sexo]=$B64,IF(DATOS_[AGRUP. VALOR. PTO.]=$B63,IF(DATOS_[Check Periodo Ref.]="Dentro",DATOS_[TOTAL Retrib Ef],FALSE)))),
0)</f>
        <v>0</v>
      </c>
    </row>
    <row r="65" spans="1:44" x14ac:dyDescent="0.3">
      <c r="A65" s="55" t="str">
        <f t="shared" ref="A65" si="70">+A64</f>
        <v>[ocultar]</v>
      </c>
      <c r="B65" s="52" t="s">
        <v>163</v>
      </c>
      <c r="C65" s="53">
        <f t="array" ref="C65">SUM(IF($B65=DATOS_[Sexo],
IF($B63=DATOS_[AGRUP. VALOR. PTO.],
IF("Dentro"=DATOS_[Check Periodo Ref.],
1/(COUNTIFS(DATOS_[Sexo],$B65,DATOS_[AGRUP. VALOR. PTO.],$B63,DATOS_[Check Periodo Ref.],"Dentro",DATOS_[id],DATOS_[id]))))))</f>
        <v>0</v>
      </c>
      <c r="D65" s="54">
        <f>COUNTIFS(DATOS_[AGRUP. VALOR. PTO.],$B63,DATOS_[Sexo],$B65,DATOS_[Check Periodo Ref.],"Dentro")</f>
        <v>0</v>
      </c>
      <c r="E65" s="100">
        <f t="array" ref="E65">IFERROR(
AVERAGE(IF(DATOS_[Sexo]=$B65,IF(DATOS_[AGRUP. VALOR. PTO.]=$B63,IF(DATOS_[Check Periodo Ref.]="Dentro",DATOS_[SALARIO BASE Ef],FALSE)))),
0)</f>
        <v>0</v>
      </c>
      <c r="F65" s="101">
        <f t="array" ref="F65">IFERROR(
AVERAGE((IF(DATOS_[[Sexo]:[Sexo]]=$B65,IF(DATOS_[[AGRUP. VALOR. PTO.]:[AGRUP. VALOR. PTO.]]=$B63,IF(DATOS_[[Check Periodo Ref.]:[Check Periodo Ref.]]="Dentro",DATOS_[Conc.Sal.01]))))),
0)</f>
        <v>0</v>
      </c>
      <c r="G65" s="101">
        <f t="array" ref="G65">IFERROR(
AVERAGE((IF(DATOS_[[Sexo]:[Sexo]]=$B65,IF(DATOS_[[AGRUP. VALOR. PTO.]:[AGRUP. VALOR. PTO.]]=$B63,IF(DATOS_[[Check Periodo Ref.]:[Check Periodo Ref.]]="Dentro",DATOS_[Conc.Sal.02]))))),
0)</f>
        <v>0</v>
      </c>
      <c r="H65" s="101">
        <f t="array" ref="H65">IFERROR(
AVERAGE((IF(DATOS_[[Sexo]:[Sexo]]=$B65,IF(DATOS_[[AGRUP. VALOR. PTO.]:[AGRUP. VALOR. PTO.]]=$B63,IF(DATOS_[[Check Periodo Ref.]:[Check Periodo Ref.]]="Dentro",DATOS_[Conc.Sal.03]))))),
0)</f>
        <v>0</v>
      </c>
      <c r="I65" s="101">
        <f t="array" ref="I65">IFERROR(
AVERAGE((IF(DATOS_[[Sexo]:[Sexo]]=$B65,IF(DATOS_[[AGRUP. VALOR. PTO.]:[AGRUP. VALOR. PTO.]]=$B63,IF(DATOS_[[Check Periodo Ref.]:[Check Periodo Ref.]]="Dentro",DATOS_[Conc.Sal.04]))))),
0)</f>
        <v>0</v>
      </c>
      <c r="J65" s="101">
        <f t="array" ref="J65">IFERROR(
AVERAGE((IF(DATOS_[[Sexo]:[Sexo]]=$B65,IF(DATOS_[[AGRUP. VALOR. PTO.]:[AGRUP. VALOR. PTO.]]=$B63,IF(DATOS_[[Check Periodo Ref.]:[Check Periodo Ref.]]="Dentro",DATOS_[Conc.Sal.05]))))),
0)</f>
        <v>0</v>
      </c>
      <c r="K65" s="101">
        <f t="array" ref="K65">IFERROR(
AVERAGE((IF(DATOS_[[Sexo]:[Sexo]]=$B65,IF(DATOS_[[AGRUP. VALOR. PTO.]:[AGRUP. VALOR. PTO.]]=$B63,IF(DATOS_[[Check Periodo Ref.]:[Check Periodo Ref.]]="Dentro",DATOS_[Conc.Sal.06]))))),
0)</f>
        <v>0</v>
      </c>
      <c r="L65" s="101">
        <f t="array" ref="L65">IFERROR(
AVERAGE((IF(DATOS_[[Sexo]:[Sexo]]=$B65,IF(DATOS_[[AGRUP. VALOR. PTO.]:[AGRUP. VALOR. PTO.]]=$B63,IF(DATOS_[[Check Periodo Ref.]:[Check Periodo Ref.]]="Dentro",DATOS_[Conc.Sal.07]))))),
0)</f>
        <v>0</v>
      </c>
      <c r="M65" s="101">
        <f t="array" ref="M65">IFERROR(
AVERAGE((IF(DATOS_[[Sexo]:[Sexo]]=$B65,IF(DATOS_[[AGRUP. VALOR. PTO.]:[AGRUP. VALOR. PTO.]]=$B63,IF(DATOS_[[Check Periodo Ref.]:[Check Periodo Ref.]]="Dentro",DATOS_[Conc.Sal.08]))))),
0)</f>
        <v>0</v>
      </c>
      <c r="N65" s="101">
        <f t="array" ref="N65">IFERROR(
AVERAGE((IF(DATOS_[[Sexo]:[Sexo]]=$B65,IF(DATOS_[[AGRUP. VALOR. PTO.]:[AGRUP. VALOR. PTO.]]=$B63,IF(DATOS_[[Check Periodo Ref.]:[Check Periodo Ref.]]="Dentro",DATOS_[Conc.Sal.09]))))),
0)</f>
        <v>0</v>
      </c>
      <c r="O65" s="101">
        <f t="array" ref="O65">IFERROR(
AVERAGE((IF(DATOS_[[Sexo]:[Sexo]]=$B65,IF(DATOS_[[AGRUP. VALOR. PTO.]:[AGRUP. VALOR. PTO.]]=$B63,IF(DATOS_[[Check Periodo Ref.]:[Check Periodo Ref.]]="Dentro",DATOS_[Conc.Sal.10]))))),
0)</f>
        <v>0</v>
      </c>
      <c r="P65" s="101">
        <f t="array" ref="P65">IFERROR(
AVERAGE((IF(DATOS_[[Sexo]:[Sexo]]=$B65,IF(DATOS_[[AGRUP. VALOR. PTO.]:[AGRUP. VALOR. PTO.]]=$B63,IF(DATOS_[[Check Periodo Ref.]:[Check Periodo Ref.]]="Dentro",DATOS_[Conc.Sal.11]))))),
0)</f>
        <v>0</v>
      </c>
      <c r="Q65" s="101">
        <f t="array" ref="Q65">IFERROR(
AVERAGE((IF(DATOS_[[Sexo]:[Sexo]]=$B65,IF(DATOS_[[AGRUP. VALOR. PTO.]:[AGRUP. VALOR. PTO.]]=$B63,IF(DATOS_[[Check Periodo Ref.]:[Check Periodo Ref.]]="Dentro",DATOS_[Conc.Sal.12]))))),
0)</f>
        <v>0</v>
      </c>
      <c r="R65" s="101">
        <f t="array" ref="R65">IFERROR(
AVERAGE((IF(DATOS_[[Sexo]:[Sexo]]=$B65,IF(DATOS_[[AGRUP. VALOR. PTO.]:[AGRUP. VALOR. PTO.]]=$B63,IF(DATOS_[[Check Periodo Ref.]:[Check Periodo Ref.]]="Dentro",DATOS_[Conc.Sal.13]))))),
0)</f>
        <v>0</v>
      </c>
      <c r="S65" s="101">
        <f t="array" ref="S65">IFERROR(
AVERAGE((IF(DATOS_[[Sexo]:[Sexo]]=$B65,IF(DATOS_[[AGRUP. VALOR. PTO.]:[AGRUP. VALOR. PTO.]]=$B63,IF(DATOS_[[Check Periodo Ref.]:[Check Periodo Ref.]]="Dentro",DATOS_[Conc.Sal.14]))))),
0)</f>
        <v>0</v>
      </c>
      <c r="T65" s="101">
        <f t="array" ref="T65">IFERROR(
AVERAGE((IF(DATOS_[[Sexo]:[Sexo]]=$B65,IF(DATOS_[[AGRUP. VALOR. PTO.]:[AGRUP. VALOR. PTO.]]=$B63,IF(DATOS_[[Check Periodo Ref.]:[Check Periodo Ref.]]="Dentro",DATOS_[Conc.Sal.15]))))),
0)</f>
        <v>0</v>
      </c>
      <c r="U65" s="101">
        <f t="array" ref="U65">IFERROR(
AVERAGE((IF(DATOS_[[Sexo]:[Sexo]]=$B65,IF(DATOS_[[AGRUP. VALOR. PTO.]:[AGRUP. VALOR. PTO.]]=$B63,IF(DATOS_[[Check Periodo Ref.]:[Check Periodo Ref.]]="Dentro",DATOS_[Conc.Sal.16]))))),
0)</f>
        <v>0</v>
      </c>
      <c r="V65" s="101">
        <f t="array" ref="V65">IFERROR(
AVERAGE((IF(DATOS_[[Sexo]:[Sexo]]=$B65,IF(DATOS_[[AGRUP. VALOR. PTO.]:[AGRUP. VALOR. PTO.]]=$B63,IF(DATOS_[[Check Periodo Ref.]:[Check Periodo Ref.]]="Dentro",DATOS_[Conc.Sal.17]))))),
0)</f>
        <v>0</v>
      </c>
      <c r="W65" s="101">
        <f t="array" ref="W65">IFERROR(
AVERAGE((IF(DATOS_[[Sexo]:[Sexo]]=$B65,IF(DATOS_[[AGRUP. VALOR. PTO.]:[AGRUP. VALOR. PTO.]]=$B63,IF(DATOS_[[Check Periodo Ref.]:[Check Periodo Ref.]]="Dentro",DATOS_[Conc.Sal.18]))))),
0)</f>
        <v>0</v>
      </c>
      <c r="X65" s="101">
        <f t="array" ref="X65">IFERROR(
AVERAGE((IF(DATOS_[[Sexo]:[Sexo]]=$B65,IF(DATOS_[[AGRUP. VALOR. PTO.]:[AGRUP. VALOR. PTO.]]=$B63,IF(DATOS_[[Check Periodo Ref.]:[Check Periodo Ref.]]="Dentro",DATOS_[Conc.Sal.19]))))),
0)</f>
        <v>0</v>
      </c>
      <c r="Y65" s="101">
        <f t="array" ref="Y65">IFERROR(
AVERAGE((IF(DATOS_[[Sexo]:[Sexo]]=$B65,IF(DATOS_[[AGRUP. VALOR. PTO.]:[AGRUP. VALOR. PTO.]]=$B63,IF(DATOS_[[Check Periodo Ref.]:[Check Periodo Ref.]]="Dentro",DATOS_[Conc.Sal.20]))))),
0)</f>
        <v>0</v>
      </c>
      <c r="Z65" s="101">
        <f t="array" ref="Z65">IFERROR(
AVERAGE((IF(DATOS_[[Sexo]:[Sexo]]=$B65,IF(DATOS_[[AGRUP. VALOR. PTO.]:[AGRUP. VALOR. PTO.]]=$B63,IF(DATOS_[[Check Periodo Ref.]:[Check Periodo Ref.]]="Dentro",DATOS_[Conc.Sal.21]))))),
0)</f>
        <v>0</v>
      </c>
      <c r="AA65" s="101">
        <f t="array" ref="AA65">IFERROR(
AVERAGE((IF(DATOS_[[Sexo]:[Sexo]]=$B65,IF(DATOS_[[AGRUP. VALOR. PTO.]:[AGRUP. VALOR. PTO.]]=$B63,IF(DATOS_[[Check Periodo Ref.]:[Check Periodo Ref.]]="Dentro",DATOS_[Conc.Sal.22]))))),
0)</f>
        <v>0</v>
      </c>
      <c r="AB65" s="101">
        <f t="array" ref="AB65">IFERROR(
AVERAGE((IF(DATOS_[[Sexo]:[Sexo]]=$B65,IF(DATOS_[[AGRUP. VALOR. PTO.]:[AGRUP. VALOR. PTO.]]=$B63,IF(DATOS_[[Check Periodo Ref.]:[Check Periodo Ref.]]="Dentro",DATOS_[Conc.Sal.23]))))),
0)</f>
        <v>0</v>
      </c>
      <c r="AC65" s="101">
        <f t="array" ref="AC65">IFERROR(
AVERAGE((IF(DATOS_[[Sexo]:[Sexo]]=$B65,IF(DATOS_[[AGRUP. VALOR. PTO.]:[AGRUP. VALOR. PTO.]]=$B63,IF(DATOS_[[Check Periodo Ref.]:[Check Periodo Ref.]]="Dentro",DATOS_[Conc.Sal.24]))))),
0)</f>
        <v>0</v>
      </c>
      <c r="AD65" s="101">
        <f t="array" ref="AD65">IFERROR(
AVERAGE((IF(DATOS_[[Sexo]:[Sexo]]=$B65,IF(DATOS_[[AGRUP. VALOR. PTO.]:[AGRUP. VALOR. PTO.]]=$B63,IF(DATOS_[[Check Periodo Ref.]:[Check Periodo Ref.]]="Dentro",DATOS_[Conc.Sal.25]))))),
0)</f>
        <v>0</v>
      </c>
      <c r="AE65" s="101">
        <f t="array" ref="AE65">IFERROR(
AVERAGE((IF(DATOS_[[Sexo]:[Sexo]]=$B65,IF(DATOS_[[AGRUP. VALOR. PTO.]:[AGRUP. VALOR. PTO.]]=$B63,IF(DATOS_[[Check Periodo Ref.]:[Check Periodo Ref.]]="Dentro",DATOS_[Conc.Sal.26]))))),
0)</f>
        <v>0</v>
      </c>
      <c r="AF65" s="101">
        <f t="array" ref="AF65">IFERROR(
AVERAGE((IF(DATOS_[[Sexo]:[Sexo]]=$B65,IF(DATOS_[[AGRUP. VALOR. PTO.]:[AGRUP. VALOR. PTO.]]=$B63,IF(DATOS_[[Check Periodo Ref.]:[Check Periodo Ref.]]="Dentro",DATOS_[Conc.Sal.27]))))),
0)</f>
        <v>0</v>
      </c>
      <c r="AG65" s="101">
        <f t="array" ref="AG65">IFERROR(
AVERAGE((IF(DATOS_[[Sexo]:[Sexo]]=$B65,IF(DATOS_[[AGRUP. VALOR. PTO.]:[AGRUP. VALOR. PTO.]]=$B63,IF(DATOS_[[Check Periodo Ref.]:[Check Periodo Ref.]]="Dentro",DATOS_[Conc.Sal.28]))))),
0)</f>
        <v>0</v>
      </c>
      <c r="AH65" s="101">
        <f t="array" ref="AH65">IFERROR(
AVERAGE((IF(DATOS_[[Sexo]:[Sexo]]=$B65,IF(DATOS_[[AGRUP. VALOR. PTO.]:[AGRUP. VALOR. PTO.]]=$B63,IF(DATOS_[[Check Periodo Ref.]:[Check Periodo Ref.]]="Dentro",DATOS_[Conc.Sal.29]))))),
0)</f>
        <v>0</v>
      </c>
      <c r="AI65" s="101">
        <f t="array" ref="AI65">IFERROR(
AVERAGE((IF(DATOS_[[Sexo]:[Sexo]]=$B65,IF(DATOS_[[AGRUP. VALOR. PTO.]:[AGRUP. VALOR. PTO.]]=$B63,IF(DATOS_[[Check Periodo Ref.]:[Check Periodo Ref.]]="Dentro",DATOS_[Conc.Sal.30]))))),
0)</f>
        <v>0</v>
      </c>
      <c r="AJ65" s="102">
        <f t="array" ref="AJ65">IFERROR(
AVERAGE(IF(DATOS_[Sexo]=$B65,IF(DATOS_[AGRUP. VALOR. PTO.]=$B63,IF(DATOS_[Check Periodo Ref.]="Dentro",DATOS_[Tot COMPL.SAL Ef],FALSE)))),
0)</f>
        <v>0</v>
      </c>
      <c r="AK65" s="104">
        <f t="array" ref="AK65">IFERROR(
AVERAGE(IF(DATOS_[Sexo]=$B65,IF(DATOS_[AGRUP. VALOR. PTO.]=$B63,IF(DATOS_[Check Periodo Ref.]="Dentro",DATOS_[TOTAL SALARIO Ef],FALSE)))),
0)</f>
        <v>0</v>
      </c>
      <c r="AL65" s="103">
        <f t="array" ref="AL65">IFERROR(
AVERAGE((IF(DATOS_[[Sexo]:[Sexo]]=$B65,IF(DATOS_[[AGRUP. VALOR. PTO.]:[AGRUP. VALOR. PTO.]]=$B63,IF(DATOS_[[Check Periodo Ref.]:[Check Periodo Ref.]]="Dentro",DATOS_[C.Extra.01]))))),
0)</f>
        <v>0</v>
      </c>
      <c r="AM65" s="103">
        <f t="array" ref="AM65">IFERROR(
AVERAGE((IF(DATOS_[[Sexo]:[Sexo]]=$B65,IF(DATOS_[[AGRUP. VALOR. PTO.]:[AGRUP. VALOR. PTO.]]=$B63,IF(DATOS_[[Check Periodo Ref.]:[Check Periodo Ref.]]="Dentro",DATOS_[C.Extra.02]))))),
0)</f>
        <v>0</v>
      </c>
      <c r="AN65" s="103">
        <f t="array" ref="AN65">IFERROR(
AVERAGE((IF(DATOS_[[Sexo]:[Sexo]]=$B65,IF(DATOS_[[AGRUP. VALOR. PTO.]:[AGRUP. VALOR. PTO.]]=$B63,IF(DATOS_[[Check Periodo Ref.]:[Check Periodo Ref.]]="Dentro",DATOS_[C.Extra.03]))))),
0)</f>
        <v>0</v>
      </c>
      <c r="AO65" s="103">
        <f t="array" ref="AO65">IFERROR(
AVERAGE((IF(DATOS_[[Sexo]:[Sexo]]=$B65,IF(DATOS_[[AGRUP. VALOR. PTO.]:[AGRUP. VALOR. PTO.]]=$B63,IF(DATOS_[[Check Periodo Ref.]:[Check Periodo Ref.]]="Dentro",DATOS_[C.Extra.04]))))),
0)</f>
        <v>0</v>
      </c>
      <c r="AP65" s="103">
        <f t="array" ref="AP65">IFERROR(
AVERAGE((IF(DATOS_[[Sexo]:[Sexo]]=$B65,IF(DATOS_[[AGRUP. VALOR. PTO.]:[AGRUP. VALOR. PTO.]]=$B63,IF(DATOS_[[Check Periodo Ref.]:[Check Periodo Ref.]]="Dentro",DATOS_[C.Extra.05]))))),
0)</f>
        <v>0</v>
      </c>
      <c r="AQ65" s="105">
        <f t="array" ref="AQ65">IFERROR(
AVERAGE(IF(DATOS_[Sexo]=$B65,IF(DATOS_[AGRUP. VALOR. PTO.]=$B63,IF(DATOS_[Check Periodo Ref.]="Dentro",DATOS_[Tot Extrasalarial Ef],FALSE)))),
0)</f>
        <v>0</v>
      </c>
      <c r="AR65" s="106">
        <f t="array" ref="AR65">IFERROR(
AVERAGE(IF(DATOS_[Sexo]=$B65,IF(DATOS_[AGRUP. VALOR. PTO.]=$B63,IF(DATOS_[Check Periodo Ref.]="Dentro",DATOS_[TOTAL Retrib Ef],FALSE)))),
0)</f>
        <v>0</v>
      </c>
    </row>
    <row r="66" spans="1:44" ht="17.25" thickBot="1" x14ac:dyDescent="0.35">
      <c r="A66" s="55" t="str">
        <f t="shared" ref="A66" si="71">+A67</f>
        <v>[ocultar]</v>
      </c>
      <c r="B66" s="58" t="s">
        <v>277</v>
      </c>
      <c r="C66" s="99"/>
      <c r="D66" s="59"/>
      <c r="E66" s="147" t="str">
        <f t="shared" ref="E66:AR66" si="72">IFERROR((E67-E68)/E67,"")</f>
        <v/>
      </c>
      <c r="F66" s="199" t="str">
        <f t="shared" si="72"/>
        <v/>
      </c>
      <c r="G66" s="200" t="str">
        <f t="shared" si="72"/>
        <v/>
      </c>
      <c r="H66" s="200" t="str">
        <f t="shared" si="72"/>
        <v/>
      </c>
      <c r="I66" s="200" t="str">
        <f t="shared" si="72"/>
        <v/>
      </c>
      <c r="J66" s="201" t="str">
        <f t="shared" si="72"/>
        <v/>
      </c>
      <c r="K66" s="202" t="str">
        <f t="shared" si="72"/>
        <v/>
      </c>
      <c r="L66" s="202" t="str">
        <f t="shared" si="72"/>
        <v/>
      </c>
      <c r="M66" s="202" t="str">
        <f t="shared" si="72"/>
        <v/>
      </c>
      <c r="N66" s="202" t="str">
        <f t="shared" si="72"/>
        <v/>
      </c>
      <c r="O66" s="202" t="str">
        <f t="shared" si="72"/>
        <v/>
      </c>
      <c r="P66" s="202" t="str">
        <f t="shared" si="72"/>
        <v/>
      </c>
      <c r="Q66" s="202" t="str">
        <f t="shared" si="72"/>
        <v/>
      </c>
      <c r="R66" s="202" t="str">
        <f t="shared" si="72"/>
        <v/>
      </c>
      <c r="S66" s="202" t="str">
        <f t="shared" si="72"/>
        <v/>
      </c>
      <c r="T66" s="202" t="str">
        <f t="shared" si="72"/>
        <v/>
      </c>
      <c r="U66" s="202" t="str">
        <f t="shared" si="72"/>
        <v/>
      </c>
      <c r="V66" s="201" t="str">
        <f t="shared" si="72"/>
        <v/>
      </c>
      <c r="W66" s="201" t="str">
        <f t="shared" si="72"/>
        <v/>
      </c>
      <c r="X66" s="201" t="str">
        <f t="shared" si="72"/>
        <v/>
      </c>
      <c r="Y66" s="201" t="str">
        <f t="shared" si="72"/>
        <v/>
      </c>
      <c r="Z66" s="201" t="str">
        <f t="shared" si="72"/>
        <v/>
      </c>
      <c r="AA66" s="201" t="str">
        <f t="shared" si="72"/>
        <v/>
      </c>
      <c r="AB66" s="201" t="str">
        <f t="shared" si="72"/>
        <v/>
      </c>
      <c r="AC66" s="201" t="str">
        <f t="shared" si="72"/>
        <v/>
      </c>
      <c r="AD66" s="201" t="str">
        <f t="shared" si="72"/>
        <v/>
      </c>
      <c r="AE66" s="201" t="str">
        <f t="shared" si="72"/>
        <v/>
      </c>
      <c r="AF66" s="201" t="str">
        <f t="shared" si="72"/>
        <v/>
      </c>
      <c r="AG66" s="201" t="str">
        <f t="shared" si="72"/>
        <v/>
      </c>
      <c r="AH66" s="201" t="str">
        <f t="shared" si="72"/>
        <v/>
      </c>
      <c r="AI66" s="201" t="str">
        <f t="shared" si="72"/>
        <v/>
      </c>
      <c r="AJ66" s="148" t="str">
        <f t="shared" si="72"/>
        <v/>
      </c>
      <c r="AK66" s="151" t="str">
        <f t="shared" si="72"/>
        <v/>
      </c>
      <c r="AL66" s="204" t="str">
        <f t="shared" si="72"/>
        <v/>
      </c>
      <c r="AM66" s="204" t="str">
        <f t="shared" si="72"/>
        <v/>
      </c>
      <c r="AN66" s="204" t="str">
        <f t="shared" si="72"/>
        <v/>
      </c>
      <c r="AO66" s="204" t="str">
        <f t="shared" si="72"/>
        <v/>
      </c>
      <c r="AP66" s="204" t="str">
        <f t="shared" si="72"/>
        <v/>
      </c>
      <c r="AQ66" s="149" t="str">
        <f t="shared" si="72"/>
        <v/>
      </c>
      <c r="AR66" s="150" t="str">
        <f t="shared" si="72"/>
        <v/>
      </c>
    </row>
    <row r="67" spans="1:44" x14ac:dyDescent="0.3">
      <c r="A67" s="55" t="str">
        <f t="shared" ref="A67" si="73">+IF(C67+C68=0,"[ocultar]","")</f>
        <v>[ocultar]</v>
      </c>
      <c r="B67" s="52" t="s">
        <v>162</v>
      </c>
      <c r="C67" s="53">
        <f t="array" ref="C67">SUM(IF($B67=DATOS_[Sexo],
IF($B66=DATOS_[AGRUP. VALOR. PTO.],
IF("Dentro"=DATOS_[Check Periodo Ref.],
1/(COUNTIFS(DATOS_[Sexo],$B67,DATOS_[AGRUP. VALOR. PTO.],$B66,DATOS_[Check Periodo Ref.],"Dentro",DATOS_[id],DATOS_[id]))))))</f>
        <v>0</v>
      </c>
      <c r="D67" s="54">
        <f>COUNTIFS(DATOS_[AGRUP. VALOR. PTO.],$B66,DATOS_[Sexo],$B67,DATOS_[Check Periodo Ref.],"Dentro")</f>
        <v>0</v>
      </c>
      <c r="E67" s="100">
        <f t="array" ref="E67">IFERROR(
AVERAGE(IF(DATOS_[Sexo]=$B67,IF(DATOS_[AGRUP. VALOR. PTO.]=$B66,IF(DATOS_[Check Periodo Ref.]="Dentro",DATOS_[SALARIO BASE Ef],FALSE)))),
0)</f>
        <v>0</v>
      </c>
      <c r="F67" s="101">
        <f t="array" ref="F67">IFERROR(
AVERAGE((IF(DATOS_[[Sexo]:[Sexo]]=$B67,IF(DATOS_[[AGRUP. VALOR. PTO.]:[AGRUP. VALOR. PTO.]]=$B66,IF(DATOS_[[Check Periodo Ref.]:[Check Periodo Ref.]]="Dentro",DATOS_[Conc.Sal.01]))))),
0)</f>
        <v>0</v>
      </c>
      <c r="G67" s="101">
        <f t="array" ref="G67">IFERROR(
AVERAGE((IF(DATOS_[[Sexo]:[Sexo]]=$B67,IF(DATOS_[[AGRUP. VALOR. PTO.]:[AGRUP. VALOR. PTO.]]=$B66,IF(DATOS_[[Check Periodo Ref.]:[Check Periodo Ref.]]="Dentro",DATOS_[Conc.Sal.02]))))),
0)</f>
        <v>0</v>
      </c>
      <c r="H67" s="101">
        <f t="array" ref="H67">IFERROR(
AVERAGE((IF(DATOS_[[Sexo]:[Sexo]]=$B67,IF(DATOS_[[AGRUP. VALOR. PTO.]:[AGRUP. VALOR. PTO.]]=$B66,IF(DATOS_[[Check Periodo Ref.]:[Check Periodo Ref.]]="Dentro",DATOS_[Conc.Sal.03]))))),
0)</f>
        <v>0</v>
      </c>
      <c r="I67" s="101">
        <f t="array" ref="I67">IFERROR(
AVERAGE((IF(DATOS_[[Sexo]:[Sexo]]=$B67,IF(DATOS_[[AGRUP. VALOR. PTO.]:[AGRUP. VALOR. PTO.]]=$B66,IF(DATOS_[[Check Periodo Ref.]:[Check Periodo Ref.]]="Dentro",DATOS_[Conc.Sal.04]))))),
0)</f>
        <v>0</v>
      </c>
      <c r="J67" s="101">
        <f t="array" ref="J67">IFERROR(
AVERAGE((IF(DATOS_[[Sexo]:[Sexo]]=$B67,IF(DATOS_[[AGRUP. VALOR. PTO.]:[AGRUP. VALOR. PTO.]]=$B66,IF(DATOS_[[Check Periodo Ref.]:[Check Periodo Ref.]]="Dentro",DATOS_[Conc.Sal.05]))))),
0)</f>
        <v>0</v>
      </c>
      <c r="K67" s="101">
        <f t="array" ref="K67">IFERROR(
AVERAGE((IF(DATOS_[[Sexo]:[Sexo]]=$B67,IF(DATOS_[[AGRUP. VALOR. PTO.]:[AGRUP. VALOR. PTO.]]=$B66,IF(DATOS_[[Check Periodo Ref.]:[Check Periodo Ref.]]="Dentro",DATOS_[Conc.Sal.06]))))),
0)</f>
        <v>0</v>
      </c>
      <c r="L67" s="101">
        <f t="array" ref="L67">IFERROR(
AVERAGE((IF(DATOS_[[Sexo]:[Sexo]]=$B67,IF(DATOS_[[AGRUP. VALOR. PTO.]:[AGRUP. VALOR. PTO.]]=$B66,IF(DATOS_[[Check Periodo Ref.]:[Check Periodo Ref.]]="Dentro",DATOS_[Conc.Sal.07]))))),
0)</f>
        <v>0</v>
      </c>
      <c r="M67" s="101">
        <f t="array" ref="M67">IFERROR(
AVERAGE((IF(DATOS_[[Sexo]:[Sexo]]=$B67,IF(DATOS_[[AGRUP. VALOR. PTO.]:[AGRUP. VALOR. PTO.]]=$B66,IF(DATOS_[[Check Periodo Ref.]:[Check Periodo Ref.]]="Dentro",DATOS_[Conc.Sal.08]))))),
0)</f>
        <v>0</v>
      </c>
      <c r="N67" s="101">
        <f t="array" ref="N67">IFERROR(
AVERAGE((IF(DATOS_[[Sexo]:[Sexo]]=$B67,IF(DATOS_[[AGRUP. VALOR. PTO.]:[AGRUP. VALOR. PTO.]]=$B66,IF(DATOS_[[Check Periodo Ref.]:[Check Periodo Ref.]]="Dentro",DATOS_[Conc.Sal.09]))))),
0)</f>
        <v>0</v>
      </c>
      <c r="O67" s="101">
        <f t="array" ref="O67">IFERROR(
AVERAGE((IF(DATOS_[[Sexo]:[Sexo]]=$B67,IF(DATOS_[[AGRUP. VALOR. PTO.]:[AGRUP. VALOR. PTO.]]=$B66,IF(DATOS_[[Check Periodo Ref.]:[Check Periodo Ref.]]="Dentro",DATOS_[Conc.Sal.10]))))),
0)</f>
        <v>0</v>
      </c>
      <c r="P67" s="101">
        <f t="array" ref="P67">IFERROR(
AVERAGE((IF(DATOS_[[Sexo]:[Sexo]]=$B67,IF(DATOS_[[AGRUP. VALOR. PTO.]:[AGRUP. VALOR. PTO.]]=$B66,IF(DATOS_[[Check Periodo Ref.]:[Check Periodo Ref.]]="Dentro",DATOS_[Conc.Sal.11]))))),
0)</f>
        <v>0</v>
      </c>
      <c r="Q67" s="101">
        <f t="array" ref="Q67">IFERROR(
AVERAGE((IF(DATOS_[[Sexo]:[Sexo]]=$B67,IF(DATOS_[[AGRUP. VALOR. PTO.]:[AGRUP. VALOR. PTO.]]=$B66,IF(DATOS_[[Check Periodo Ref.]:[Check Periodo Ref.]]="Dentro",DATOS_[Conc.Sal.12]))))),
0)</f>
        <v>0</v>
      </c>
      <c r="R67" s="101">
        <f t="array" ref="R67">IFERROR(
AVERAGE((IF(DATOS_[[Sexo]:[Sexo]]=$B67,IF(DATOS_[[AGRUP. VALOR. PTO.]:[AGRUP. VALOR. PTO.]]=$B66,IF(DATOS_[[Check Periodo Ref.]:[Check Periodo Ref.]]="Dentro",DATOS_[Conc.Sal.13]))))),
0)</f>
        <v>0</v>
      </c>
      <c r="S67" s="101">
        <f t="array" ref="S67">IFERROR(
AVERAGE((IF(DATOS_[[Sexo]:[Sexo]]=$B67,IF(DATOS_[[AGRUP. VALOR. PTO.]:[AGRUP. VALOR. PTO.]]=$B66,IF(DATOS_[[Check Periodo Ref.]:[Check Periodo Ref.]]="Dentro",DATOS_[Conc.Sal.14]))))),
0)</f>
        <v>0</v>
      </c>
      <c r="T67" s="101">
        <f t="array" ref="T67">IFERROR(
AVERAGE((IF(DATOS_[[Sexo]:[Sexo]]=$B67,IF(DATOS_[[AGRUP. VALOR. PTO.]:[AGRUP. VALOR. PTO.]]=$B66,IF(DATOS_[[Check Periodo Ref.]:[Check Periodo Ref.]]="Dentro",DATOS_[Conc.Sal.15]))))),
0)</f>
        <v>0</v>
      </c>
      <c r="U67" s="101">
        <f t="array" ref="U67">IFERROR(
AVERAGE((IF(DATOS_[[Sexo]:[Sexo]]=$B67,IF(DATOS_[[AGRUP. VALOR. PTO.]:[AGRUP. VALOR. PTO.]]=$B66,IF(DATOS_[[Check Periodo Ref.]:[Check Periodo Ref.]]="Dentro",DATOS_[Conc.Sal.16]))))),
0)</f>
        <v>0</v>
      </c>
      <c r="V67" s="101">
        <f t="array" ref="V67">IFERROR(
AVERAGE((IF(DATOS_[[Sexo]:[Sexo]]=$B67,IF(DATOS_[[AGRUP. VALOR. PTO.]:[AGRUP. VALOR. PTO.]]=$B66,IF(DATOS_[[Check Periodo Ref.]:[Check Periodo Ref.]]="Dentro",DATOS_[Conc.Sal.17]))))),
0)</f>
        <v>0</v>
      </c>
      <c r="W67" s="101">
        <f t="array" ref="W67">IFERROR(
AVERAGE((IF(DATOS_[[Sexo]:[Sexo]]=$B67,IF(DATOS_[[AGRUP. VALOR. PTO.]:[AGRUP. VALOR. PTO.]]=$B66,IF(DATOS_[[Check Periodo Ref.]:[Check Periodo Ref.]]="Dentro",DATOS_[Conc.Sal.18]))))),
0)</f>
        <v>0</v>
      </c>
      <c r="X67" s="101">
        <f t="array" ref="X67">IFERROR(
AVERAGE((IF(DATOS_[[Sexo]:[Sexo]]=$B67,IF(DATOS_[[AGRUP. VALOR. PTO.]:[AGRUP. VALOR. PTO.]]=$B66,IF(DATOS_[[Check Periodo Ref.]:[Check Periodo Ref.]]="Dentro",DATOS_[Conc.Sal.19]))))),
0)</f>
        <v>0</v>
      </c>
      <c r="Y67" s="101">
        <f t="array" ref="Y67">IFERROR(
AVERAGE((IF(DATOS_[[Sexo]:[Sexo]]=$B67,IF(DATOS_[[AGRUP. VALOR. PTO.]:[AGRUP. VALOR. PTO.]]=$B66,IF(DATOS_[[Check Periodo Ref.]:[Check Periodo Ref.]]="Dentro",DATOS_[Conc.Sal.20]))))),
0)</f>
        <v>0</v>
      </c>
      <c r="Z67" s="101">
        <f t="array" ref="Z67">IFERROR(
AVERAGE((IF(DATOS_[[Sexo]:[Sexo]]=$B67,IF(DATOS_[[AGRUP. VALOR. PTO.]:[AGRUP. VALOR. PTO.]]=$B66,IF(DATOS_[[Check Periodo Ref.]:[Check Periodo Ref.]]="Dentro",DATOS_[Conc.Sal.21]))))),
0)</f>
        <v>0</v>
      </c>
      <c r="AA67" s="101">
        <f t="array" ref="AA67">IFERROR(
AVERAGE((IF(DATOS_[[Sexo]:[Sexo]]=$B67,IF(DATOS_[[AGRUP. VALOR. PTO.]:[AGRUP. VALOR. PTO.]]=$B66,IF(DATOS_[[Check Periodo Ref.]:[Check Periodo Ref.]]="Dentro",DATOS_[Conc.Sal.22]))))),
0)</f>
        <v>0</v>
      </c>
      <c r="AB67" s="101">
        <f t="array" ref="AB67">IFERROR(
AVERAGE((IF(DATOS_[[Sexo]:[Sexo]]=$B67,IF(DATOS_[[AGRUP. VALOR. PTO.]:[AGRUP. VALOR. PTO.]]=$B66,IF(DATOS_[[Check Periodo Ref.]:[Check Periodo Ref.]]="Dentro",DATOS_[Conc.Sal.23]))))),
0)</f>
        <v>0</v>
      </c>
      <c r="AC67" s="101">
        <f t="array" ref="AC67">IFERROR(
AVERAGE((IF(DATOS_[[Sexo]:[Sexo]]=$B67,IF(DATOS_[[AGRUP. VALOR. PTO.]:[AGRUP. VALOR. PTO.]]=$B66,IF(DATOS_[[Check Periodo Ref.]:[Check Periodo Ref.]]="Dentro",DATOS_[Conc.Sal.24]))))),
0)</f>
        <v>0</v>
      </c>
      <c r="AD67" s="101">
        <f t="array" ref="AD67">IFERROR(
AVERAGE((IF(DATOS_[[Sexo]:[Sexo]]=$B67,IF(DATOS_[[AGRUP. VALOR. PTO.]:[AGRUP. VALOR. PTO.]]=$B66,IF(DATOS_[[Check Periodo Ref.]:[Check Periodo Ref.]]="Dentro",DATOS_[Conc.Sal.25]))))),
0)</f>
        <v>0</v>
      </c>
      <c r="AE67" s="101">
        <f t="array" ref="AE67">IFERROR(
AVERAGE((IF(DATOS_[[Sexo]:[Sexo]]=$B67,IF(DATOS_[[AGRUP. VALOR. PTO.]:[AGRUP. VALOR. PTO.]]=$B66,IF(DATOS_[[Check Periodo Ref.]:[Check Periodo Ref.]]="Dentro",DATOS_[Conc.Sal.26]))))),
0)</f>
        <v>0</v>
      </c>
      <c r="AF67" s="101">
        <f t="array" ref="AF67">IFERROR(
AVERAGE((IF(DATOS_[[Sexo]:[Sexo]]=$B67,IF(DATOS_[[AGRUP. VALOR. PTO.]:[AGRUP. VALOR. PTO.]]=$B66,IF(DATOS_[[Check Periodo Ref.]:[Check Periodo Ref.]]="Dentro",DATOS_[Conc.Sal.27]))))),
0)</f>
        <v>0</v>
      </c>
      <c r="AG67" s="101">
        <f t="array" ref="AG67">IFERROR(
AVERAGE((IF(DATOS_[[Sexo]:[Sexo]]=$B67,IF(DATOS_[[AGRUP. VALOR. PTO.]:[AGRUP. VALOR. PTO.]]=$B66,IF(DATOS_[[Check Periodo Ref.]:[Check Periodo Ref.]]="Dentro",DATOS_[Conc.Sal.28]))))),
0)</f>
        <v>0</v>
      </c>
      <c r="AH67" s="101">
        <f t="array" ref="AH67">IFERROR(
AVERAGE((IF(DATOS_[[Sexo]:[Sexo]]=$B67,IF(DATOS_[[AGRUP. VALOR. PTO.]:[AGRUP. VALOR. PTO.]]=$B66,IF(DATOS_[[Check Periodo Ref.]:[Check Periodo Ref.]]="Dentro",DATOS_[Conc.Sal.29]))))),
0)</f>
        <v>0</v>
      </c>
      <c r="AI67" s="101">
        <f t="array" ref="AI67">IFERROR(
AVERAGE((IF(DATOS_[[Sexo]:[Sexo]]=$B67,IF(DATOS_[[AGRUP. VALOR. PTO.]:[AGRUP. VALOR. PTO.]]=$B66,IF(DATOS_[[Check Periodo Ref.]:[Check Periodo Ref.]]="Dentro",DATOS_[Conc.Sal.30]))))),
0)</f>
        <v>0</v>
      </c>
      <c r="AJ67" s="102">
        <f t="array" ref="AJ67">IFERROR(
AVERAGE(IF(DATOS_[Sexo]=$B67,IF(DATOS_[AGRUP. VALOR. PTO.]=$B66,IF(DATOS_[Check Periodo Ref.]="Dentro",DATOS_[Tot COMPL.SAL Ef],FALSE)))),
0)</f>
        <v>0</v>
      </c>
      <c r="AK67" s="104">
        <f t="array" ref="AK67">IFERROR(
AVERAGE(IF(DATOS_[Sexo]=$B67,IF(DATOS_[AGRUP. VALOR. PTO.]=$B66,IF(DATOS_[Check Periodo Ref.]="Dentro",DATOS_[TOTAL SALARIO Ef],FALSE)))),
0)</f>
        <v>0</v>
      </c>
      <c r="AL67" s="103">
        <f t="array" ref="AL67">IFERROR(
AVERAGE((IF(DATOS_[[Sexo]:[Sexo]]=$B67,IF(DATOS_[[AGRUP. VALOR. PTO.]:[AGRUP. VALOR. PTO.]]=$B66,IF(DATOS_[[Check Periodo Ref.]:[Check Periodo Ref.]]="Dentro",DATOS_[C.Extra.01]))))),
0)</f>
        <v>0</v>
      </c>
      <c r="AM67" s="103">
        <f t="array" ref="AM67">IFERROR(
AVERAGE((IF(DATOS_[[Sexo]:[Sexo]]=$B67,IF(DATOS_[[AGRUP. VALOR. PTO.]:[AGRUP. VALOR. PTO.]]=$B66,IF(DATOS_[[Check Periodo Ref.]:[Check Periodo Ref.]]="Dentro",DATOS_[C.Extra.02]))))),
0)</f>
        <v>0</v>
      </c>
      <c r="AN67" s="103">
        <f t="array" ref="AN67">IFERROR(
AVERAGE((IF(DATOS_[[Sexo]:[Sexo]]=$B67,IF(DATOS_[[AGRUP. VALOR. PTO.]:[AGRUP. VALOR. PTO.]]=$B66,IF(DATOS_[[Check Periodo Ref.]:[Check Periodo Ref.]]="Dentro",DATOS_[C.Extra.03]))))),
0)</f>
        <v>0</v>
      </c>
      <c r="AO67" s="103">
        <f t="array" ref="AO67">IFERROR(
AVERAGE((IF(DATOS_[[Sexo]:[Sexo]]=$B67,IF(DATOS_[[AGRUP. VALOR. PTO.]:[AGRUP. VALOR. PTO.]]=$B66,IF(DATOS_[[Check Periodo Ref.]:[Check Periodo Ref.]]="Dentro",DATOS_[C.Extra.04]))))),
0)</f>
        <v>0</v>
      </c>
      <c r="AP67" s="103">
        <f t="array" ref="AP67">IFERROR(
AVERAGE((IF(DATOS_[[Sexo]:[Sexo]]=$B67,IF(DATOS_[[AGRUP. VALOR. PTO.]:[AGRUP. VALOR. PTO.]]=$B66,IF(DATOS_[[Check Periodo Ref.]:[Check Periodo Ref.]]="Dentro",DATOS_[C.Extra.05]))))),
0)</f>
        <v>0</v>
      </c>
      <c r="AQ67" s="105">
        <f t="array" ref="AQ67">IFERROR(
AVERAGE(IF(DATOS_[Sexo]=$B67,IF(DATOS_[AGRUP. VALOR. PTO.]=$B66,IF(DATOS_[Check Periodo Ref.]="Dentro",DATOS_[Tot Extrasalarial Ef],FALSE)))),
0)</f>
        <v>0</v>
      </c>
      <c r="AR67" s="106">
        <f t="array" ref="AR67">IFERROR(
AVERAGE(IF(DATOS_[Sexo]=$B67,IF(DATOS_[AGRUP. VALOR. PTO.]=$B66,IF(DATOS_[Check Periodo Ref.]="Dentro",DATOS_[TOTAL Retrib Ef],FALSE)))),
0)</f>
        <v>0</v>
      </c>
    </row>
    <row r="68" spans="1:44" x14ac:dyDescent="0.3">
      <c r="A68" s="55" t="str">
        <f t="shared" ref="A68" si="74">+A67</f>
        <v>[ocultar]</v>
      </c>
      <c r="B68" s="52" t="s">
        <v>163</v>
      </c>
      <c r="C68" s="53">
        <f t="array" ref="C68">SUM(IF($B68=DATOS_[Sexo],
IF($B66=DATOS_[AGRUP. VALOR. PTO.],
IF("Dentro"=DATOS_[Check Periodo Ref.],
1/(COUNTIFS(DATOS_[Sexo],$B68,DATOS_[AGRUP. VALOR. PTO.],$B66,DATOS_[Check Periodo Ref.],"Dentro",DATOS_[id],DATOS_[id]))))))</f>
        <v>0</v>
      </c>
      <c r="D68" s="54">
        <f>COUNTIFS(DATOS_[AGRUP. VALOR. PTO.],$B66,DATOS_[Sexo],$B68,DATOS_[Check Periodo Ref.],"Dentro")</f>
        <v>0</v>
      </c>
      <c r="E68" s="100">
        <f t="array" ref="E68">IFERROR(
AVERAGE(IF(DATOS_[Sexo]=$B68,IF(DATOS_[AGRUP. VALOR. PTO.]=$B66,IF(DATOS_[Check Periodo Ref.]="Dentro",DATOS_[SALARIO BASE Ef],FALSE)))),
0)</f>
        <v>0</v>
      </c>
      <c r="F68" s="101">
        <f t="array" ref="F68">IFERROR(
AVERAGE((IF(DATOS_[[Sexo]:[Sexo]]=$B68,IF(DATOS_[[AGRUP. VALOR. PTO.]:[AGRUP. VALOR. PTO.]]=$B66,IF(DATOS_[[Check Periodo Ref.]:[Check Periodo Ref.]]="Dentro",DATOS_[Conc.Sal.01]))))),
0)</f>
        <v>0</v>
      </c>
      <c r="G68" s="101">
        <f t="array" ref="G68">IFERROR(
AVERAGE((IF(DATOS_[[Sexo]:[Sexo]]=$B68,IF(DATOS_[[AGRUP. VALOR. PTO.]:[AGRUP. VALOR. PTO.]]=$B66,IF(DATOS_[[Check Periodo Ref.]:[Check Periodo Ref.]]="Dentro",DATOS_[Conc.Sal.02]))))),
0)</f>
        <v>0</v>
      </c>
      <c r="H68" s="101">
        <f t="array" ref="H68">IFERROR(
AVERAGE((IF(DATOS_[[Sexo]:[Sexo]]=$B68,IF(DATOS_[[AGRUP. VALOR. PTO.]:[AGRUP. VALOR. PTO.]]=$B66,IF(DATOS_[[Check Periodo Ref.]:[Check Periodo Ref.]]="Dentro",DATOS_[Conc.Sal.03]))))),
0)</f>
        <v>0</v>
      </c>
      <c r="I68" s="101">
        <f t="array" ref="I68">IFERROR(
AVERAGE((IF(DATOS_[[Sexo]:[Sexo]]=$B68,IF(DATOS_[[AGRUP. VALOR. PTO.]:[AGRUP. VALOR. PTO.]]=$B66,IF(DATOS_[[Check Periodo Ref.]:[Check Periodo Ref.]]="Dentro",DATOS_[Conc.Sal.04]))))),
0)</f>
        <v>0</v>
      </c>
      <c r="J68" s="101">
        <f t="array" ref="J68">IFERROR(
AVERAGE((IF(DATOS_[[Sexo]:[Sexo]]=$B68,IF(DATOS_[[AGRUP. VALOR. PTO.]:[AGRUP. VALOR. PTO.]]=$B66,IF(DATOS_[[Check Periodo Ref.]:[Check Periodo Ref.]]="Dentro",DATOS_[Conc.Sal.05]))))),
0)</f>
        <v>0</v>
      </c>
      <c r="K68" s="101">
        <f t="array" ref="K68">IFERROR(
AVERAGE((IF(DATOS_[[Sexo]:[Sexo]]=$B68,IF(DATOS_[[AGRUP. VALOR. PTO.]:[AGRUP. VALOR. PTO.]]=$B66,IF(DATOS_[[Check Periodo Ref.]:[Check Periodo Ref.]]="Dentro",DATOS_[Conc.Sal.06]))))),
0)</f>
        <v>0</v>
      </c>
      <c r="L68" s="101">
        <f t="array" ref="L68">IFERROR(
AVERAGE((IF(DATOS_[[Sexo]:[Sexo]]=$B68,IF(DATOS_[[AGRUP. VALOR. PTO.]:[AGRUP. VALOR. PTO.]]=$B66,IF(DATOS_[[Check Periodo Ref.]:[Check Periodo Ref.]]="Dentro",DATOS_[Conc.Sal.07]))))),
0)</f>
        <v>0</v>
      </c>
      <c r="M68" s="101">
        <f t="array" ref="M68">IFERROR(
AVERAGE((IF(DATOS_[[Sexo]:[Sexo]]=$B68,IF(DATOS_[[AGRUP. VALOR. PTO.]:[AGRUP. VALOR. PTO.]]=$B66,IF(DATOS_[[Check Periodo Ref.]:[Check Periodo Ref.]]="Dentro",DATOS_[Conc.Sal.08]))))),
0)</f>
        <v>0</v>
      </c>
      <c r="N68" s="101">
        <f t="array" ref="N68">IFERROR(
AVERAGE((IF(DATOS_[[Sexo]:[Sexo]]=$B68,IF(DATOS_[[AGRUP. VALOR. PTO.]:[AGRUP. VALOR. PTO.]]=$B66,IF(DATOS_[[Check Periodo Ref.]:[Check Periodo Ref.]]="Dentro",DATOS_[Conc.Sal.09]))))),
0)</f>
        <v>0</v>
      </c>
      <c r="O68" s="101">
        <f t="array" ref="O68">IFERROR(
AVERAGE((IF(DATOS_[[Sexo]:[Sexo]]=$B68,IF(DATOS_[[AGRUP. VALOR. PTO.]:[AGRUP. VALOR. PTO.]]=$B66,IF(DATOS_[[Check Periodo Ref.]:[Check Periodo Ref.]]="Dentro",DATOS_[Conc.Sal.10]))))),
0)</f>
        <v>0</v>
      </c>
      <c r="P68" s="101">
        <f t="array" ref="P68">IFERROR(
AVERAGE((IF(DATOS_[[Sexo]:[Sexo]]=$B68,IF(DATOS_[[AGRUP. VALOR. PTO.]:[AGRUP. VALOR. PTO.]]=$B66,IF(DATOS_[[Check Periodo Ref.]:[Check Periodo Ref.]]="Dentro",DATOS_[Conc.Sal.11]))))),
0)</f>
        <v>0</v>
      </c>
      <c r="Q68" s="101">
        <f t="array" ref="Q68">IFERROR(
AVERAGE((IF(DATOS_[[Sexo]:[Sexo]]=$B68,IF(DATOS_[[AGRUP. VALOR. PTO.]:[AGRUP. VALOR. PTO.]]=$B66,IF(DATOS_[[Check Periodo Ref.]:[Check Periodo Ref.]]="Dentro",DATOS_[Conc.Sal.12]))))),
0)</f>
        <v>0</v>
      </c>
      <c r="R68" s="101">
        <f t="array" ref="R68">IFERROR(
AVERAGE((IF(DATOS_[[Sexo]:[Sexo]]=$B68,IF(DATOS_[[AGRUP. VALOR. PTO.]:[AGRUP. VALOR. PTO.]]=$B66,IF(DATOS_[[Check Periodo Ref.]:[Check Periodo Ref.]]="Dentro",DATOS_[Conc.Sal.13]))))),
0)</f>
        <v>0</v>
      </c>
      <c r="S68" s="101">
        <f t="array" ref="S68">IFERROR(
AVERAGE((IF(DATOS_[[Sexo]:[Sexo]]=$B68,IF(DATOS_[[AGRUP. VALOR. PTO.]:[AGRUP. VALOR. PTO.]]=$B66,IF(DATOS_[[Check Periodo Ref.]:[Check Periodo Ref.]]="Dentro",DATOS_[Conc.Sal.14]))))),
0)</f>
        <v>0</v>
      </c>
      <c r="T68" s="101">
        <f t="array" ref="T68">IFERROR(
AVERAGE((IF(DATOS_[[Sexo]:[Sexo]]=$B68,IF(DATOS_[[AGRUP. VALOR. PTO.]:[AGRUP. VALOR. PTO.]]=$B66,IF(DATOS_[[Check Periodo Ref.]:[Check Periodo Ref.]]="Dentro",DATOS_[Conc.Sal.15]))))),
0)</f>
        <v>0</v>
      </c>
      <c r="U68" s="101">
        <f t="array" ref="U68">IFERROR(
AVERAGE((IF(DATOS_[[Sexo]:[Sexo]]=$B68,IF(DATOS_[[AGRUP. VALOR. PTO.]:[AGRUP. VALOR. PTO.]]=$B66,IF(DATOS_[[Check Periodo Ref.]:[Check Periodo Ref.]]="Dentro",DATOS_[Conc.Sal.16]))))),
0)</f>
        <v>0</v>
      </c>
      <c r="V68" s="101">
        <f t="array" ref="V68">IFERROR(
AVERAGE((IF(DATOS_[[Sexo]:[Sexo]]=$B68,IF(DATOS_[[AGRUP. VALOR. PTO.]:[AGRUP. VALOR. PTO.]]=$B66,IF(DATOS_[[Check Periodo Ref.]:[Check Periodo Ref.]]="Dentro",DATOS_[Conc.Sal.17]))))),
0)</f>
        <v>0</v>
      </c>
      <c r="W68" s="101">
        <f t="array" ref="W68">IFERROR(
AVERAGE((IF(DATOS_[[Sexo]:[Sexo]]=$B68,IF(DATOS_[[AGRUP. VALOR. PTO.]:[AGRUP. VALOR. PTO.]]=$B66,IF(DATOS_[[Check Periodo Ref.]:[Check Periodo Ref.]]="Dentro",DATOS_[Conc.Sal.18]))))),
0)</f>
        <v>0</v>
      </c>
      <c r="X68" s="101">
        <f t="array" ref="X68">IFERROR(
AVERAGE((IF(DATOS_[[Sexo]:[Sexo]]=$B68,IF(DATOS_[[AGRUP. VALOR. PTO.]:[AGRUP. VALOR. PTO.]]=$B66,IF(DATOS_[[Check Periodo Ref.]:[Check Periodo Ref.]]="Dentro",DATOS_[Conc.Sal.19]))))),
0)</f>
        <v>0</v>
      </c>
      <c r="Y68" s="101">
        <f t="array" ref="Y68">IFERROR(
AVERAGE((IF(DATOS_[[Sexo]:[Sexo]]=$B68,IF(DATOS_[[AGRUP. VALOR. PTO.]:[AGRUP. VALOR. PTO.]]=$B66,IF(DATOS_[[Check Periodo Ref.]:[Check Periodo Ref.]]="Dentro",DATOS_[Conc.Sal.20]))))),
0)</f>
        <v>0</v>
      </c>
      <c r="Z68" s="101">
        <f t="array" ref="Z68">IFERROR(
AVERAGE((IF(DATOS_[[Sexo]:[Sexo]]=$B68,IF(DATOS_[[AGRUP. VALOR. PTO.]:[AGRUP. VALOR. PTO.]]=$B66,IF(DATOS_[[Check Periodo Ref.]:[Check Periodo Ref.]]="Dentro",DATOS_[Conc.Sal.21]))))),
0)</f>
        <v>0</v>
      </c>
      <c r="AA68" s="101">
        <f t="array" ref="AA68">IFERROR(
AVERAGE((IF(DATOS_[[Sexo]:[Sexo]]=$B68,IF(DATOS_[[AGRUP. VALOR. PTO.]:[AGRUP. VALOR. PTO.]]=$B66,IF(DATOS_[[Check Periodo Ref.]:[Check Periodo Ref.]]="Dentro",DATOS_[Conc.Sal.22]))))),
0)</f>
        <v>0</v>
      </c>
      <c r="AB68" s="101">
        <f t="array" ref="AB68">IFERROR(
AVERAGE((IF(DATOS_[[Sexo]:[Sexo]]=$B68,IF(DATOS_[[AGRUP. VALOR. PTO.]:[AGRUP. VALOR. PTO.]]=$B66,IF(DATOS_[[Check Periodo Ref.]:[Check Periodo Ref.]]="Dentro",DATOS_[Conc.Sal.23]))))),
0)</f>
        <v>0</v>
      </c>
      <c r="AC68" s="101">
        <f t="array" ref="AC68">IFERROR(
AVERAGE((IF(DATOS_[[Sexo]:[Sexo]]=$B68,IF(DATOS_[[AGRUP. VALOR. PTO.]:[AGRUP. VALOR. PTO.]]=$B66,IF(DATOS_[[Check Periodo Ref.]:[Check Periodo Ref.]]="Dentro",DATOS_[Conc.Sal.24]))))),
0)</f>
        <v>0</v>
      </c>
      <c r="AD68" s="101">
        <f t="array" ref="AD68">IFERROR(
AVERAGE((IF(DATOS_[[Sexo]:[Sexo]]=$B68,IF(DATOS_[[AGRUP. VALOR. PTO.]:[AGRUP. VALOR. PTO.]]=$B66,IF(DATOS_[[Check Periodo Ref.]:[Check Periodo Ref.]]="Dentro",DATOS_[Conc.Sal.25]))))),
0)</f>
        <v>0</v>
      </c>
      <c r="AE68" s="101">
        <f t="array" ref="AE68">IFERROR(
AVERAGE((IF(DATOS_[[Sexo]:[Sexo]]=$B68,IF(DATOS_[[AGRUP. VALOR. PTO.]:[AGRUP. VALOR. PTO.]]=$B66,IF(DATOS_[[Check Periodo Ref.]:[Check Periodo Ref.]]="Dentro",DATOS_[Conc.Sal.26]))))),
0)</f>
        <v>0</v>
      </c>
      <c r="AF68" s="101">
        <f t="array" ref="AF68">IFERROR(
AVERAGE((IF(DATOS_[[Sexo]:[Sexo]]=$B68,IF(DATOS_[[AGRUP. VALOR. PTO.]:[AGRUP. VALOR. PTO.]]=$B66,IF(DATOS_[[Check Periodo Ref.]:[Check Periodo Ref.]]="Dentro",DATOS_[Conc.Sal.27]))))),
0)</f>
        <v>0</v>
      </c>
      <c r="AG68" s="101">
        <f t="array" ref="AG68">IFERROR(
AVERAGE((IF(DATOS_[[Sexo]:[Sexo]]=$B68,IF(DATOS_[[AGRUP. VALOR. PTO.]:[AGRUP. VALOR. PTO.]]=$B66,IF(DATOS_[[Check Periodo Ref.]:[Check Periodo Ref.]]="Dentro",DATOS_[Conc.Sal.28]))))),
0)</f>
        <v>0</v>
      </c>
      <c r="AH68" s="101">
        <f t="array" ref="AH68">IFERROR(
AVERAGE((IF(DATOS_[[Sexo]:[Sexo]]=$B68,IF(DATOS_[[AGRUP. VALOR. PTO.]:[AGRUP. VALOR. PTO.]]=$B66,IF(DATOS_[[Check Periodo Ref.]:[Check Periodo Ref.]]="Dentro",DATOS_[Conc.Sal.29]))))),
0)</f>
        <v>0</v>
      </c>
      <c r="AI68" s="101">
        <f t="array" ref="AI68">IFERROR(
AVERAGE((IF(DATOS_[[Sexo]:[Sexo]]=$B68,IF(DATOS_[[AGRUP. VALOR. PTO.]:[AGRUP. VALOR. PTO.]]=$B66,IF(DATOS_[[Check Periodo Ref.]:[Check Periodo Ref.]]="Dentro",DATOS_[Conc.Sal.30]))))),
0)</f>
        <v>0</v>
      </c>
      <c r="AJ68" s="102">
        <f t="array" ref="AJ68">IFERROR(
AVERAGE(IF(DATOS_[Sexo]=$B68,IF(DATOS_[AGRUP. VALOR. PTO.]=$B66,IF(DATOS_[Check Periodo Ref.]="Dentro",DATOS_[Tot COMPL.SAL Ef],FALSE)))),
0)</f>
        <v>0</v>
      </c>
      <c r="AK68" s="104">
        <f t="array" ref="AK68">IFERROR(
AVERAGE(IF(DATOS_[Sexo]=$B68,IF(DATOS_[AGRUP. VALOR. PTO.]=$B66,IF(DATOS_[Check Periodo Ref.]="Dentro",DATOS_[TOTAL SALARIO Ef],FALSE)))),
0)</f>
        <v>0</v>
      </c>
      <c r="AL68" s="103">
        <f t="array" ref="AL68">IFERROR(
AVERAGE((IF(DATOS_[[Sexo]:[Sexo]]=$B68,IF(DATOS_[[AGRUP. VALOR. PTO.]:[AGRUP. VALOR. PTO.]]=$B66,IF(DATOS_[[Check Periodo Ref.]:[Check Periodo Ref.]]="Dentro",DATOS_[C.Extra.01]))))),
0)</f>
        <v>0</v>
      </c>
      <c r="AM68" s="103">
        <f t="array" ref="AM68">IFERROR(
AVERAGE((IF(DATOS_[[Sexo]:[Sexo]]=$B68,IF(DATOS_[[AGRUP. VALOR. PTO.]:[AGRUP. VALOR. PTO.]]=$B66,IF(DATOS_[[Check Periodo Ref.]:[Check Periodo Ref.]]="Dentro",DATOS_[C.Extra.02]))))),
0)</f>
        <v>0</v>
      </c>
      <c r="AN68" s="103">
        <f t="array" ref="AN68">IFERROR(
AVERAGE((IF(DATOS_[[Sexo]:[Sexo]]=$B68,IF(DATOS_[[AGRUP. VALOR. PTO.]:[AGRUP. VALOR. PTO.]]=$B66,IF(DATOS_[[Check Periodo Ref.]:[Check Periodo Ref.]]="Dentro",DATOS_[C.Extra.03]))))),
0)</f>
        <v>0</v>
      </c>
      <c r="AO68" s="103">
        <f t="array" ref="AO68">IFERROR(
AVERAGE((IF(DATOS_[[Sexo]:[Sexo]]=$B68,IF(DATOS_[[AGRUP. VALOR. PTO.]:[AGRUP. VALOR. PTO.]]=$B66,IF(DATOS_[[Check Periodo Ref.]:[Check Periodo Ref.]]="Dentro",DATOS_[C.Extra.04]))))),
0)</f>
        <v>0</v>
      </c>
      <c r="AP68" s="103">
        <f t="array" ref="AP68">IFERROR(
AVERAGE((IF(DATOS_[[Sexo]:[Sexo]]=$B68,IF(DATOS_[[AGRUP. VALOR. PTO.]:[AGRUP. VALOR. PTO.]]=$B66,IF(DATOS_[[Check Periodo Ref.]:[Check Periodo Ref.]]="Dentro",DATOS_[C.Extra.05]))))),
0)</f>
        <v>0</v>
      </c>
      <c r="AQ68" s="105">
        <f t="array" ref="AQ68">IFERROR(
AVERAGE(IF(DATOS_[Sexo]=$B68,IF(DATOS_[AGRUP. VALOR. PTO.]=$B66,IF(DATOS_[Check Periodo Ref.]="Dentro",DATOS_[Tot Extrasalarial Ef],FALSE)))),
0)</f>
        <v>0</v>
      </c>
      <c r="AR68" s="106">
        <f t="array" ref="AR68">IFERROR(
AVERAGE(IF(DATOS_[Sexo]=$B68,IF(DATOS_[AGRUP. VALOR. PTO.]=$B66,IF(DATOS_[Check Periodo Ref.]="Dentro",DATOS_[TOTAL Retrib Ef],FALSE)))),
0)</f>
        <v>0</v>
      </c>
    </row>
    <row r="69" spans="1:44" ht="17.25" thickBot="1" x14ac:dyDescent="0.35">
      <c r="A69" s="55" t="str">
        <f t="shared" ref="A69" si="75">+A70</f>
        <v>[ocultar]</v>
      </c>
      <c r="B69" s="58" t="s">
        <v>278</v>
      </c>
      <c r="C69" s="99"/>
      <c r="D69" s="59"/>
      <c r="E69" s="147" t="str">
        <f t="shared" ref="E69:AR69" si="76">IFERROR((E70-E71)/E70,"")</f>
        <v/>
      </c>
      <c r="F69" s="199" t="str">
        <f t="shared" si="76"/>
        <v/>
      </c>
      <c r="G69" s="200" t="str">
        <f t="shared" si="76"/>
        <v/>
      </c>
      <c r="H69" s="200" t="str">
        <f t="shared" si="76"/>
        <v/>
      </c>
      <c r="I69" s="200" t="str">
        <f t="shared" si="76"/>
        <v/>
      </c>
      <c r="J69" s="201" t="str">
        <f t="shared" si="76"/>
        <v/>
      </c>
      <c r="K69" s="202" t="str">
        <f t="shared" si="76"/>
        <v/>
      </c>
      <c r="L69" s="202" t="str">
        <f t="shared" si="76"/>
        <v/>
      </c>
      <c r="M69" s="202" t="str">
        <f t="shared" si="76"/>
        <v/>
      </c>
      <c r="N69" s="202" t="str">
        <f t="shared" si="76"/>
        <v/>
      </c>
      <c r="O69" s="202" t="str">
        <f t="shared" si="76"/>
        <v/>
      </c>
      <c r="P69" s="202" t="str">
        <f t="shared" si="76"/>
        <v/>
      </c>
      <c r="Q69" s="202" t="str">
        <f t="shared" si="76"/>
        <v/>
      </c>
      <c r="R69" s="202" t="str">
        <f t="shared" si="76"/>
        <v/>
      </c>
      <c r="S69" s="202" t="str">
        <f t="shared" si="76"/>
        <v/>
      </c>
      <c r="T69" s="202" t="str">
        <f t="shared" si="76"/>
        <v/>
      </c>
      <c r="U69" s="202" t="str">
        <f t="shared" si="76"/>
        <v/>
      </c>
      <c r="V69" s="201" t="str">
        <f t="shared" si="76"/>
        <v/>
      </c>
      <c r="W69" s="201" t="str">
        <f t="shared" si="76"/>
        <v/>
      </c>
      <c r="X69" s="201" t="str">
        <f t="shared" si="76"/>
        <v/>
      </c>
      <c r="Y69" s="201" t="str">
        <f t="shared" si="76"/>
        <v/>
      </c>
      <c r="Z69" s="201" t="str">
        <f t="shared" si="76"/>
        <v/>
      </c>
      <c r="AA69" s="201" t="str">
        <f t="shared" si="76"/>
        <v/>
      </c>
      <c r="AB69" s="201" t="str">
        <f t="shared" si="76"/>
        <v/>
      </c>
      <c r="AC69" s="201" t="str">
        <f t="shared" si="76"/>
        <v/>
      </c>
      <c r="AD69" s="201" t="str">
        <f t="shared" si="76"/>
        <v/>
      </c>
      <c r="AE69" s="201" t="str">
        <f t="shared" si="76"/>
        <v/>
      </c>
      <c r="AF69" s="201" t="str">
        <f t="shared" si="76"/>
        <v/>
      </c>
      <c r="AG69" s="201" t="str">
        <f t="shared" si="76"/>
        <v/>
      </c>
      <c r="AH69" s="201" t="str">
        <f t="shared" si="76"/>
        <v/>
      </c>
      <c r="AI69" s="201" t="str">
        <f t="shared" si="76"/>
        <v/>
      </c>
      <c r="AJ69" s="148" t="str">
        <f t="shared" si="76"/>
        <v/>
      </c>
      <c r="AK69" s="151" t="str">
        <f t="shared" si="76"/>
        <v/>
      </c>
      <c r="AL69" s="204" t="str">
        <f t="shared" si="76"/>
        <v/>
      </c>
      <c r="AM69" s="204" t="str">
        <f t="shared" si="76"/>
        <v/>
      </c>
      <c r="AN69" s="204" t="str">
        <f t="shared" si="76"/>
        <v/>
      </c>
      <c r="AO69" s="204" t="str">
        <f t="shared" si="76"/>
        <v/>
      </c>
      <c r="AP69" s="204" t="str">
        <f t="shared" si="76"/>
        <v/>
      </c>
      <c r="AQ69" s="149" t="str">
        <f t="shared" si="76"/>
        <v/>
      </c>
      <c r="AR69" s="150" t="str">
        <f t="shared" si="76"/>
        <v/>
      </c>
    </row>
    <row r="70" spans="1:44" x14ac:dyDescent="0.3">
      <c r="A70" s="55" t="str">
        <f t="shared" ref="A70" si="77">+IF(C70+C71=0,"[ocultar]","")</f>
        <v>[ocultar]</v>
      </c>
      <c r="B70" s="52" t="s">
        <v>162</v>
      </c>
      <c r="C70" s="53">
        <f t="array" ref="C70">SUM(IF($B70=DATOS_[Sexo],
IF($B69=DATOS_[AGRUP. VALOR. PTO.],
IF("Dentro"=DATOS_[Check Periodo Ref.],
1/(COUNTIFS(DATOS_[Sexo],$B70,DATOS_[AGRUP. VALOR. PTO.],$B69,DATOS_[Check Periodo Ref.],"Dentro",DATOS_[id],DATOS_[id]))))))</f>
        <v>0</v>
      </c>
      <c r="D70" s="54">
        <f>COUNTIFS(DATOS_[AGRUP. VALOR. PTO.],$B69,DATOS_[Sexo],$B70,DATOS_[Check Periodo Ref.],"Dentro")</f>
        <v>0</v>
      </c>
      <c r="E70" s="100">
        <f t="array" ref="E70">IFERROR(
AVERAGE(IF(DATOS_[Sexo]=$B70,IF(DATOS_[AGRUP. VALOR. PTO.]=$B69,IF(DATOS_[Check Periodo Ref.]="Dentro",DATOS_[SALARIO BASE Ef],FALSE)))),
0)</f>
        <v>0</v>
      </c>
      <c r="F70" s="101">
        <f t="array" ref="F70">IFERROR(
AVERAGE((IF(DATOS_[[Sexo]:[Sexo]]=$B70,IF(DATOS_[[AGRUP. VALOR. PTO.]:[AGRUP. VALOR. PTO.]]=$B69,IF(DATOS_[[Check Periodo Ref.]:[Check Periodo Ref.]]="Dentro",DATOS_[Conc.Sal.01]))))),
0)</f>
        <v>0</v>
      </c>
      <c r="G70" s="101">
        <f t="array" ref="G70">IFERROR(
AVERAGE((IF(DATOS_[[Sexo]:[Sexo]]=$B70,IF(DATOS_[[AGRUP. VALOR. PTO.]:[AGRUP. VALOR. PTO.]]=$B69,IF(DATOS_[[Check Periodo Ref.]:[Check Periodo Ref.]]="Dentro",DATOS_[Conc.Sal.02]))))),
0)</f>
        <v>0</v>
      </c>
      <c r="H70" s="101">
        <f t="array" ref="H70">IFERROR(
AVERAGE((IF(DATOS_[[Sexo]:[Sexo]]=$B70,IF(DATOS_[[AGRUP. VALOR. PTO.]:[AGRUP. VALOR. PTO.]]=$B69,IF(DATOS_[[Check Periodo Ref.]:[Check Periodo Ref.]]="Dentro",DATOS_[Conc.Sal.03]))))),
0)</f>
        <v>0</v>
      </c>
      <c r="I70" s="101">
        <f t="array" ref="I70">IFERROR(
AVERAGE((IF(DATOS_[[Sexo]:[Sexo]]=$B70,IF(DATOS_[[AGRUP. VALOR. PTO.]:[AGRUP. VALOR. PTO.]]=$B69,IF(DATOS_[[Check Periodo Ref.]:[Check Periodo Ref.]]="Dentro",DATOS_[Conc.Sal.04]))))),
0)</f>
        <v>0</v>
      </c>
      <c r="J70" s="101">
        <f t="array" ref="J70">IFERROR(
AVERAGE((IF(DATOS_[[Sexo]:[Sexo]]=$B70,IF(DATOS_[[AGRUP. VALOR. PTO.]:[AGRUP. VALOR. PTO.]]=$B69,IF(DATOS_[[Check Periodo Ref.]:[Check Periodo Ref.]]="Dentro",DATOS_[Conc.Sal.05]))))),
0)</f>
        <v>0</v>
      </c>
      <c r="K70" s="101">
        <f t="array" ref="K70">IFERROR(
AVERAGE((IF(DATOS_[[Sexo]:[Sexo]]=$B70,IF(DATOS_[[AGRUP. VALOR. PTO.]:[AGRUP. VALOR. PTO.]]=$B69,IF(DATOS_[[Check Periodo Ref.]:[Check Periodo Ref.]]="Dentro",DATOS_[Conc.Sal.06]))))),
0)</f>
        <v>0</v>
      </c>
      <c r="L70" s="101">
        <f t="array" ref="L70">IFERROR(
AVERAGE((IF(DATOS_[[Sexo]:[Sexo]]=$B70,IF(DATOS_[[AGRUP. VALOR. PTO.]:[AGRUP. VALOR. PTO.]]=$B69,IF(DATOS_[[Check Periodo Ref.]:[Check Periodo Ref.]]="Dentro",DATOS_[Conc.Sal.07]))))),
0)</f>
        <v>0</v>
      </c>
      <c r="M70" s="101">
        <f t="array" ref="M70">IFERROR(
AVERAGE((IF(DATOS_[[Sexo]:[Sexo]]=$B70,IF(DATOS_[[AGRUP. VALOR. PTO.]:[AGRUP. VALOR. PTO.]]=$B69,IF(DATOS_[[Check Periodo Ref.]:[Check Periodo Ref.]]="Dentro",DATOS_[Conc.Sal.08]))))),
0)</f>
        <v>0</v>
      </c>
      <c r="N70" s="101">
        <f t="array" ref="N70">IFERROR(
AVERAGE((IF(DATOS_[[Sexo]:[Sexo]]=$B70,IF(DATOS_[[AGRUP. VALOR. PTO.]:[AGRUP. VALOR. PTO.]]=$B69,IF(DATOS_[[Check Periodo Ref.]:[Check Periodo Ref.]]="Dentro",DATOS_[Conc.Sal.09]))))),
0)</f>
        <v>0</v>
      </c>
      <c r="O70" s="101">
        <f t="array" ref="O70">IFERROR(
AVERAGE((IF(DATOS_[[Sexo]:[Sexo]]=$B70,IF(DATOS_[[AGRUP. VALOR. PTO.]:[AGRUP. VALOR. PTO.]]=$B69,IF(DATOS_[[Check Periodo Ref.]:[Check Periodo Ref.]]="Dentro",DATOS_[Conc.Sal.10]))))),
0)</f>
        <v>0</v>
      </c>
      <c r="P70" s="101">
        <f t="array" ref="P70">IFERROR(
AVERAGE((IF(DATOS_[[Sexo]:[Sexo]]=$B70,IF(DATOS_[[AGRUP. VALOR. PTO.]:[AGRUP. VALOR. PTO.]]=$B69,IF(DATOS_[[Check Periodo Ref.]:[Check Periodo Ref.]]="Dentro",DATOS_[Conc.Sal.11]))))),
0)</f>
        <v>0</v>
      </c>
      <c r="Q70" s="101">
        <f t="array" ref="Q70">IFERROR(
AVERAGE((IF(DATOS_[[Sexo]:[Sexo]]=$B70,IF(DATOS_[[AGRUP. VALOR. PTO.]:[AGRUP. VALOR. PTO.]]=$B69,IF(DATOS_[[Check Periodo Ref.]:[Check Periodo Ref.]]="Dentro",DATOS_[Conc.Sal.12]))))),
0)</f>
        <v>0</v>
      </c>
      <c r="R70" s="101">
        <f t="array" ref="R70">IFERROR(
AVERAGE((IF(DATOS_[[Sexo]:[Sexo]]=$B70,IF(DATOS_[[AGRUP. VALOR. PTO.]:[AGRUP. VALOR. PTO.]]=$B69,IF(DATOS_[[Check Periodo Ref.]:[Check Periodo Ref.]]="Dentro",DATOS_[Conc.Sal.13]))))),
0)</f>
        <v>0</v>
      </c>
      <c r="S70" s="101">
        <f t="array" ref="S70">IFERROR(
AVERAGE((IF(DATOS_[[Sexo]:[Sexo]]=$B70,IF(DATOS_[[AGRUP. VALOR. PTO.]:[AGRUP. VALOR. PTO.]]=$B69,IF(DATOS_[[Check Periodo Ref.]:[Check Periodo Ref.]]="Dentro",DATOS_[Conc.Sal.14]))))),
0)</f>
        <v>0</v>
      </c>
      <c r="T70" s="101">
        <f t="array" ref="T70">IFERROR(
AVERAGE((IF(DATOS_[[Sexo]:[Sexo]]=$B70,IF(DATOS_[[AGRUP. VALOR. PTO.]:[AGRUP. VALOR. PTO.]]=$B69,IF(DATOS_[[Check Periodo Ref.]:[Check Periodo Ref.]]="Dentro",DATOS_[Conc.Sal.15]))))),
0)</f>
        <v>0</v>
      </c>
      <c r="U70" s="101">
        <f t="array" ref="U70">IFERROR(
AVERAGE((IF(DATOS_[[Sexo]:[Sexo]]=$B70,IF(DATOS_[[AGRUP. VALOR. PTO.]:[AGRUP. VALOR. PTO.]]=$B69,IF(DATOS_[[Check Periodo Ref.]:[Check Periodo Ref.]]="Dentro",DATOS_[Conc.Sal.16]))))),
0)</f>
        <v>0</v>
      </c>
      <c r="V70" s="101">
        <f t="array" ref="V70">IFERROR(
AVERAGE((IF(DATOS_[[Sexo]:[Sexo]]=$B70,IF(DATOS_[[AGRUP. VALOR. PTO.]:[AGRUP. VALOR. PTO.]]=$B69,IF(DATOS_[[Check Periodo Ref.]:[Check Periodo Ref.]]="Dentro",DATOS_[Conc.Sal.17]))))),
0)</f>
        <v>0</v>
      </c>
      <c r="W70" s="101">
        <f t="array" ref="W70">IFERROR(
AVERAGE((IF(DATOS_[[Sexo]:[Sexo]]=$B70,IF(DATOS_[[AGRUP. VALOR. PTO.]:[AGRUP. VALOR. PTO.]]=$B69,IF(DATOS_[[Check Periodo Ref.]:[Check Periodo Ref.]]="Dentro",DATOS_[Conc.Sal.18]))))),
0)</f>
        <v>0</v>
      </c>
      <c r="X70" s="101">
        <f t="array" ref="X70">IFERROR(
AVERAGE((IF(DATOS_[[Sexo]:[Sexo]]=$B70,IF(DATOS_[[AGRUP. VALOR. PTO.]:[AGRUP. VALOR. PTO.]]=$B69,IF(DATOS_[[Check Periodo Ref.]:[Check Periodo Ref.]]="Dentro",DATOS_[Conc.Sal.19]))))),
0)</f>
        <v>0</v>
      </c>
      <c r="Y70" s="101">
        <f t="array" ref="Y70">IFERROR(
AVERAGE((IF(DATOS_[[Sexo]:[Sexo]]=$B70,IF(DATOS_[[AGRUP. VALOR. PTO.]:[AGRUP. VALOR. PTO.]]=$B69,IF(DATOS_[[Check Periodo Ref.]:[Check Periodo Ref.]]="Dentro",DATOS_[Conc.Sal.20]))))),
0)</f>
        <v>0</v>
      </c>
      <c r="Z70" s="101">
        <f t="array" ref="Z70">IFERROR(
AVERAGE((IF(DATOS_[[Sexo]:[Sexo]]=$B70,IF(DATOS_[[AGRUP. VALOR. PTO.]:[AGRUP. VALOR. PTO.]]=$B69,IF(DATOS_[[Check Periodo Ref.]:[Check Periodo Ref.]]="Dentro",DATOS_[Conc.Sal.21]))))),
0)</f>
        <v>0</v>
      </c>
      <c r="AA70" s="101">
        <f t="array" ref="AA70">IFERROR(
AVERAGE((IF(DATOS_[[Sexo]:[Sexo]]=$B70,IF(DATOS_[[AGRUP. VALOR. PTO.]:[AGRUP. VALOR. PTO.]]=$B69,IF(DATOS_[[Check Periodo Ref.]:[Check Periodo Ref.]]="Dentro",DATOS_[Conc.Sal.22]))))),
0)</f>
        <v>0</v>
      </c>
      <c r="AB70" s="101">
        <f t="array" ref="AB70">IFERROR(
AVERAGE((IF(DATOS_[[Sexo]:[Sexo]]=$B70,IF(DATOS_[[AGRUP. VALOR. PTO.]:[AGRUP. VALOR. PTO.]]=$B69,IF(DATOS_[[Check Periodo Ref.]:[Check Periodo Ref.]]="Dentro",DATOS_[Conc.Sal.23]))))),
0)</f>
        <v>0</v>
      </c>
      <c r="AC70" s="101">
        <f t="array" ref="AC70">IFERROR(
AVERAGE((IF(DATOS_[[Sexo]:[Sexo]]=$B70,IF(DATOS_[[AGRUP. VALOR. PTO.]:[AGRUP. VALOR. PTO.]]=$B69,IF(DATOS_[[Check Periodo Ref.]:[Check Periodo Ref.]]="Dentro",DATOS_[Conc.Sal.24]))))),
0)</f>
        <v>0</v>
      </c>
      <c r="AD70" s="101">
        <f t="array" ref="AD70">IFERROR(
AVERAGE((IF(DATOS_[[Sexo]:[Sexo]]=$B70,IF(DATOS_[[AGRUP. VALOR. PTO.]:[AGRUP. VALOR. PTO.]]=$B69,IF(DATOS_[[Check Periodo Ref.]:[Check Periodo Ref.]]="Dentro",DATOS_[Conc.Sal.25]))))),
0)</f>
        <v>0</v>
      </c>
      <c r="AE70" s="101">
        <f t="array" ref="AE70">IFERROR(
AVERAGE((IF(DATOS_[[Sexo]:[Sexo]]=$B70,IF(DATOS_[[AGRUP. VALOR. PTO.]:[AGRUP. VALOR. PTO.]]=$B69,IF(DATOS_[[Check Periodo Ref.]:[Check Periodo Ref.]]="Dentro",DATOS_[Conc.Sal.26]))))),
0)</f>
        <v>0</v>
      </c>
      <c r="AF70" s="101">
        <f t="array" ref="AF70">IFERROR(
AVERAGE((IF(DATOS_[[Sexo]:[Sexo]]=$B70,IF(DATOS_[[AGRUP. VALOR. PTO.]:[AGRUP. VALOR. PTO.]]=$B69,IF(DATOS_[[Check Periodo Ref.]:[Check Periodo Ref.]]="Dentro",DATOS_[Conc.Sal.27]))))),
0)</f>
        <v>0</v>
      </c>
      <c r="AG70" s="101">
        <f t="array" ref="AG70">IFERROR(
AVERAGE((IF(DATOS_[[Sexo]:[Sexo]]=$B70,IF(DATOS_[[AGRUP. VALOR. PTO.]:[AGRUP. VALOR. PTO.]]=$B69,IF(DATOS_[[Check Periodo Ref.]:[Check Periodo Ref.]]="Dentro",DATOS_[Conc.Sal.28]))))),
0)</f>
        <v>0</v>
      </c>
      <c r="AH70" s="101">
        <f t="array" ref="AH70">IFERROR(
AVERAGE((IF(DATOS_[[Sexo]:[Sexo]]=$B70,IF(DATOS_[[AGRUP. VALOR. PTO.]:[AGRUP. VALOR. PTO.]]=$B69,IF(DATOS_[[Check Periodo Ref.]:[Check Periodo Ref.]]="Dentro",DATOS_[Conc.Sal.29]))))),
0)</f>
        <v>0</v>
      </c>
      <c r="AI70" s="101">
        <f t="array" ref="AI70">IFERROR(
AVERAGE((IF(DATOS_[[Sexo]:[Sexo]]=$B70,IF(DATOS_[[AGRUP. VALOR. PTO.]:[AGRUP. VALOR. PTO.]]=$B69,IF(DATOS_[[Check Periodo Ref.]:[Check Periodo Ref.]]="Dentro",DATOS_[Conc.Sal.30]))))),
0)</f>
        <v>0</v>
      </c>
      <c r="AJ70" s="102">
        <f t="array" ref="AJ70">IFERROR(
AVERAGE(IF(DATOS_[Sexo]=$B70,IF(DATOS_[AGRUP. VALOR. PTO.]=$B69,IF(DATOS_[Check Periodo Ref.]="Dentro",DATOS_[Tot COMPL.SAL Ef],FALSE)))),
0)</f>
        <v>0</v>
      </c>
      <c r="AK70" s="104">
        <f t="array" ref="AK70">IFERROR(
AVERAGE(IF(DATOS_[Sexo]=$B70,IF(DATOS_[AGRUP. VALOR. PTO.]=$B69,IF(DATOS_[Check Periodo Ref.]="Dentro",DATOS_[TOTAL SALARIO Ef],FALSE)))),
0)</f>
        <v>0</v>
      </c>
      <c r="AL70" s="103">
        <f t="array" ref="AL70">IFERROR(
AVERAGE((IF(DATOS_[[Sexo]:[Sexo]]=$B70,IF(DATOS_[[AGRUP. VALOR. PTO.]:[AGRUP. VALOR. PTO.]]=$B69,IF(DATOS_[[Check Periodo Ref.]:[Check Periodo Ref.]]="Dentro",DATOS_[C.Extra.01]))))),
0)</f>
        <v>0</v>
      </c>
      <c r="AM70" s="103">
        <f t="array" ref="AM70">IFERROR(
AVERAGE((IF(DATOS_[[Sexo]:[Sexo]]=$B70,IF(DATOS_[[AGRUP. VALOR. PTO.]:[AGRUP. VALOR. PTO.]]=$B69,IF(DATOS_[[Check Periodo Ref.]:[Check Periodo Ref.]]="Dentro",DATOS_[C.Extra.02]))))),
0)</f>
        <v>0</v>
      </c>
      <c r="AN70" s="103">
        <f t="array" ref="AN70">IFERROR(
AVERAGE((IF(DATOS_[[Sexo]:[Sexo]]=$B70,IF(DATOS_[[AGRUP. VALOR. PTO.]:[AGRUP. VALOR. PTO.]]=$B69,IF(DATOS_[[Check Periodo Ref.]:[Check Periodo Ref.]]="Dentro",DATOS_[C.Extra.03]))))),
0)</f>
        <v>0</v>
      </c>
      <c r="AO70" s="103">
        <f t="array" ref="AO70">IFERROR(
AVERAGE((IF(DATOS_[[Sexo]:[Sexo]]=$B70,IF(DATOS_[[AGRUP. VALOR. PTO.]:[AGRUP. VALOR. PTO.]]=$B69,IF(DATOS_[[Check Periodo Ref.]:[Check Periodo Ref.]]="Dentro",DATOS_[C.Extra.04]))))),
0)</f>
        <v>0</v>
      </c>
      <c r="AP70" s="103">
        <f t="array" ref="AP70">IFERROR(
AVERAGE((IF(DATOS_[[Sexo]:[Sexo]]=$B70,IF(DATOS_[[AGRUP. VALOR. PTO.]:[AGRUP. VALOR. PTO.]]=$B69,IF(DATOS_[[Check Periodo Ref.]:[Check Periodo Ref.]]="Dentro",DATOS_[C.Extra.05]))))),
0)</f>
        <v>0</v>
      </c>
      <c r="AQ70" s="105">
        <f t="array" ref="AQ70">IFERROR(
AVERAGE(IF(DATOS_[Sexo]=$B70,IF(DATOS_[AGRUP. VALOR. PTO.]=$B69,IF(DATOS_[Check Periodo Ref.]="Dentro",DATOS_[Tot Extrasalarial Ef],FALSE)))),
0)</f>
        <v>0</v>
      </c>
      <c r="AR70" s="106">
        <f t="array" ref="AR70">IFERROR(
AVERAGE(IF(DATOS_[Sexo]=$B70,IF(DATOS_[AGRUP. VALOR. PTO.]=$B69,IF(DATOS_[Check Periodo Ref.]="Dentro",DATOS_[TOTAL Retrib Ef],FALSE)))),
0)</f>
        <v>0</v>
      </c>
    </row>
    <row r="71" spans="1:44" x14ac:dyDescent="0.3">
      <c r="A71" s="55" t="str">
        <f t="shared" ref="A71" si="78">+A70</f>
        <v>[ocultar]</v>
      </c>
      <c r="B71" s="52" t="s">
        <v>163</v>
      </c>
      <c r="C71" s="53">
        <f t="array" ref="C71">SUM(IF($B71=DATOS_[Sexo],
IF($B69=DATOS_[AGRUP. VALOR. PTO.],
IF("Dentro"=DATOS_[Check Periodo Ref.],
1/(COUNTIFS(DATOS_[Sexo],$B71,DATOS_[AGRUP. VALOR. PTO.],$B69,DATOS_[Check Periodo Ref.],"Dentro",DATOS_[id],DATOS_[id]))))))</f>
        <v>0</v>
      </c>
      <c r="D71" s="54">
        <f>COUNTIFS(DATOS_[AGRUP. VALOR. PTO.],$B69,DATOS_[Sexo],$B71,DATOS_[Check Periodo Ref.],"Dentro")</f>
        <v>0</v>
      </c>
      <c r="E71" s="100">
        <f t="array" ref="E71">IFERROR(
AVERAGE(IF(DATOS_[Sexo]=$B71,IF(DATOS_[AGRUP. VALOR. PTO.]=$B69,IF(DATOS_[Check Periodo Ref.]="Dentro",DATOS_[SALARIO BASE Ef],FALSE)))),
0)</f>
        <v>0</v>
      </c>
      <c r="F71" s="101">
        <f t="array" ref="F71">IFERROR(
AVERAGE((IF(DATOS_[[Sexo]:[Sexo]]=$B71,IF(DATOS_[[AGRUP. VALOR. PTO.]:[AGRUP. VALOR. PTO.]]=$B69,IF(DATOS_[[Check Periodo Ref.]:[Check Periodo Ref.]]="Dentro",DATOS_[Conc.Sal.01]))))),
0)</f>
        <v>0</v>
      </c>
      <c r="G71" s="101">
        <f t="array" ref="G71">IFERROR(
AVERAGE((IF(DATOS_[[Sexo]:[Sexo]]=$B71,IF(DATOS_[[AGRUP. VALOR. PTO.]:[AGRUP. VALOR. PTO.]]=$B69,IF(DATOS_[[Check Periodo Ref.]:[Check Periodo Ref.]]="Dentro",DATOS_[Conc.Sal.02]))))),
0)</f>
        <v>0</v>
      </c>
      <c r="H71" s="101">
        <f t="array" ref="H71">IFERROR(
AVERAGE((IF(DATOS_[[Sexo]:[Sexo]]=$B71,IF(DATOS_[[AGRUP. VALOR. PTO.]:[AGRUP. VALOR. PTO.]]=$B69,IF(DATOS_[[Check Periodo Ref.]:[Check Periodo Ref.]]="Dentro",DATOS_[Conc.Sal.03]))))),
0)</f>
        <v>0</v>
      </c>
      <c r="I71" s="101">
        <f t="array" ref="I71">IFERROR(
AVERAGE((IF(DATOS_[[Sexo]:[Sexo]]=$B71,IF(DATOS_[[AGRUP. VALOR. PTO.]:[AGRUP. VALOR. PTO.]]=$B69,IF(DATOS_[[Check Periodo Ref.]:[Check Periodo Ref.]]="Dentro",DATOS_[Conc.Sal.04]))))),
0)</f>
        <v>0</v>
      </c>
      <c r="J71" s="101">
        <f t="array" ref="J71">IFERROR(
AVERAGE((IF(DATOS_[[Sexo]:[Sexo]]=$B71,IF(DATOS_[[AGRUP. VALOR. PTO.]:[AGRUP. VALOR. PTO.]]=$B69,IF(DATOS_[[Check Periodo Ref.]:[Check Periodo Ref.]]="Dentro",DATOS_[Conc.Sal.05]))))),
0)</f>
        <v>0</v>
      </c>
      <c r="K71" s="101">
        <f t="array" ref="K71">IFERROR(
AVERAGE((IF(DATOS_[[Sexo]:[Sexo]]=$B71,IF(DATOS_[[AGRUP. VALOR. PTO.]:[AGRUP. VALOR. PTO.]]=$B69,IF(DATOS_[[Check Periodo Ref.]:[Check Periodo Ref.]]="Dentro",DATOS_[Conc.Sal.06]))))),
0)</f>
        <v>0</v>
      </c>
      <c r="L71" s="101">
        <f t="array" ref="L71">IFERROR(
AVERAGE((IF(DATOS_[[Sexo]:[Sexo]]=$B71,IF(DATOS_[[AGRUP. VALOR. PTO.]:[AGRUP. VALOR. PTO.]]=$B69,IF(DATOS_[[Check Periodo Ref.]:[Check Periodo Ref.]]="Dentro",DATOS_[Conc.Sal.07]))))),
0)</f>
        <v>0</v>
      </c>
      <c r="M71" s="101">
        <f t="array" ref="M71">IFERROR(
AVERAGE((IF(DATOS_[[Sexo]:[Sexo]]=$B71,IF(DATOS_[[AGRUP. VALOR. PTO.]:[AGRUP. VALOR. PTO.]]=$B69,IF(DATOS_[[Check Periodo Ref.]:[Check Periodo Ref.]]="Dentro",DATOS_[Conc.Sal.08]))))),
0)</f>
        <v>0</v>
      </c>
      <c r="N71" s="101">
        <f t="array" ref="N71">IFERROR(
AVERAGE((IF(DATOS_[[Sexo]:[Sexo]]=$B71,IF(DATOS_[[AGRUP. VALOR. PTO.]:[AGRUP. VALOR. PTO.]]=$B69,IF(DATOS_[[Check Periodo Ref.]:[Check Periodo Ref.]]="Dentro",DATOS_[Conc.Sal.09]))))),
0)</f>
        <v>0</v>
      </c>
      <c r="O71" s="101">
        <f t="array" ref="O71">IFERROR(
AVERAGE((IF(DATOS_[[Sexo]:[Sexo]]=$B71,IF(DATOS_[[AGRUP. VALOR. PTO.]:[AGRUP. VALOR. PTO.]]=$B69,IF(DATOS_[[Check Periodo Ref.]:[Check Periodo Ref.]]="Dentro",DATOS_[Conc.Sal.10]))))),
0)</f>
        <v>0</v>
      </c>
      <c r="P71" s="101">
        <f t="array" ref="P71">IFERROR(
AVERAGE((IF(DATOS_[[Sexo]:[Sexo]]=$B71,IF(DATOS_[[AGRUP. VALOR. PTO.]:[AGRUP. VALOR. PTO.]]=$B69,IF(DATOS_[[Check Periodo Ref.]:[Check Periodo Ref.]]="Dentro",DATOS_[Conc.Sal.11]))))),
0)</f>
        <v>0</v>
      </c>
      <c r="Q71" s="101">
        <f t="array" ref="Q71">IFERROR(
AVERAGE((IF(DATOS_[[Sexo]:[Sexo]]=$B71,IF(DATOS_[[AGRUP. VALOR. PTO.]:[AGRUP. VALOR. PTO.]]=$B69,IF(DATOS_[[Check Periodo Ref.]:[Check Periodo Ref.]]="Dentro",DATOS_[Conc.Sal.12]))))),
0)</f>
        <v>0</v>
      </c>
      <c r="R71" s="101">
        <f t="array" ref="R71">IFERROR(
AVERAGE((IF(DATOS_[[Sexo]:[Sexo]]=$B71,IF(DATOS_[[AGRUP. VALOR. PTO.]:[AGRUP. VALOR. PTO.]]=$B69,IF(DATOS_[[Check Periodo Ref.]:[Check Periodo Ref.]]="Dentro",DATOS_[Conc.Sal.13]))))),
0)</f>
        <v>0</v>
      </c>
      <c r="S71" s="101">
        <f t="array" ref="S71">IFERROR(
AVERAGE((IF(DATOS_[[Sexo]:[Sexo]]=$B71,IF(DATOS_[[AGRUP. VALOR. PTO.]:[AGRUP. VALOR. PTO.]]=$B69,IF(DATOS_[[Check Periodo Ref.]:[Check Periodo Ref.]]="Dentro",DATOS_[Conc.Sal.14]))))),
0)</f>
        <v>0</v>
      </c>
      <c r="T71" s="101">
        <f t="array" ref="T71">IFERROR(
AVERAGE((IF(DATOS_[[Sexo]:[Sexo]]=$B71,IF(DATOS_[[AGRUP. VALOR. PTO.]:[AGRUP. VALOR. PTO.]]=$B69,IF(DATOS_[[Check Periodo Ref.]:[Check Periodo Ref.]]="Dentro",DATOS_[Conc.Sal.15]))))),
0)</f>
        <v>0</v>
      </c>
      <c r="U71" s="101">
        <f t="array" ref="U71">IFERROR(
AVERAGE((IF(DATOS_[[Sexo]:[Sexo]]=$B71,IF(DATOS_[[AGRUP. VALOR. PTO.]:[AGRUP. VALOR. PTO.]]=$B69,IF(DATOS_[[Check Periodo Ref.]:[Check Periodo Ref.]]="Dentro",DATOS_[Conc.Sal.16]))))),
0)</f>
        <v>0</v>
      </c>
      <c r="V71" s="101">
        <f t="array" ref="V71">IFERROR(
AVERAGE((IF(DATOS_[[Sexo]:[Sexo]]=$B71,IF(DATOS_[[AGRUP. VALOR. PTO.]:[AGRUP. VALOR. PTO.]]=$B69,IF(DATOS_[[Check Periodo Ref.]:[Check Periodo Ref.]]="Dentro",DATOS_[Conc.Sal.17]))))),
0)</f>
        <v>0</v>
      </c>
      <c r="W71" s="101">
        <f t="array" ref="W71">IFERROR(
AVERAGE((IF(DATOS_[[Sexo]:[Sexo]]=$B71,IF(DATOS_[[AGRUP. VALOR. PTO.]:[AGRUP. VALOR. PTO.]]=$B69,IF(DATOS_[[Check Periodo Ref.]:[Check Periodo Ref.]]="Dentro",DATOS_[Conc.Sal.18]))))),
0)</f>
        <v>0</v>
      </c>
      <c r="X71" s="101">
        <f t="array" ref="X71">IFERROR(
AVERAGE((IF(DATOS_[[Sexo]:[Sexo]]=$B71,IF(DATOS_[[AGRUP. VALOR. PTO.]:[AGRUP. VALOR. PTO.]]=$B69,IF(DATOS_[[Check Periodo Ref.]:[Check Periodo Ref.]]="Dentro",DATOS_[Conc.Sal.19]))))),
0)</f>
        <v>0</v>
      </c>
      <c r="Y71" s="101">
        <f t="array" ref="Y71">IFERROR(
AVERAGE((IF(DATOS_[[Sexo]:[Sexo]]=$B71,IF(DATOS_[[AGRUP. VALOR. PTO.]:[AGRUP. VALOR. PTO.]]=$B69,IF(DATOS_[[Check Periodo Ref.]:[Check Periodo Ref.]]="Dentro",DATOS_[Conc.Sal.20]))))),
0)</f>
        <v>0</v>
      </c>
      <c r="Z71" s="101">
        <f t="array" ref="Z71">IFERROR(
AVERAGE((IF(DATOS_[[Sexo]:[Sexo]]=$B71,IF(DATOS_[[AGRUP. VALOR. PTO.]:[AGRUP. VALOR. PTO.]]=$B69,IF(DATOS_[[Check Periodo Ref.]:[Check Periodo Ref.]]="Dentro",DATOS_[Conc.Sal.21]))))),
0)</f>
        <v>0</v>
      </c>
      <c r="AA71" s="101">
        <f t="array" ref="AA71">IFERROR(
AVERAGE((IF(DATOS_[[Sexo]:[Sexo]]=$B71,IF(DATOS_[[AGRUP. VALOR. PTO.]:[AGRUP. VALOR. PTO.]]=$B69,IF(DATOS_[[Check Periodo Ref.]:[Check Periodo Ref.]]="Dentro",DATOS_[Conc.Sal.22]))))),
0)</f>
        <v>0</v>
      </c>
      <c r="AB71" s="101">
        <f t="array" ref="AB71">IFERROR(
AVERAGE((IF(DATOS_[[Sexo]:[Sexo]]=$B71,IF(DATOS_[[AGRUP. VALOR. PTO.]:[AGRUP. VALOR. PTO.]]=$B69,IF(DATOS_[[Check Periodo Ref.]:[Check Periodo Ref.]]="Dentro",DATOS_[Conc.Sal.23]))))),
0)</f>
        <v>0</v>
      </c>
      <c r="AC71" s="101">
        <f t="array" ref="AC71">IFERROR(
AVERAGE((IF(DATOS_[[Sexo]:[Sexo]]=$B71,IF(DATOS_[[AGRUP. VALOR. PTO.]:[AGRUP. VALOR. PTO.]]=$B69,IF(DATOS_[[Check Periodo Ref.]:[Check Periodo Ref.]]="Dentro",DATOS_[Conc.Sal.24]))))),
0)</f>
        <v>0</v>
      </c>
      <c r="AD71" s="101">
        <f t="array" ref="AD71">IFERROR(
AVERAGE((IF(DATOS_[[Sexo]:[Sexo]]=$B71,IF(DATOS_[[AGRUP. VALOR. PTO.]:[AGRUP. VALOR. PTO.]]=$B69,IF(DATOS_[[Check Periodo Ref.]:[Check Periodo Ref.]]="Dentro",DATOS_[Conc.Sal.25]))))),
0)</f>
        <v>0</v>
      </c>
      <c r="AE71" s="101">
        <f t="array" ref="AE71">IFERROR(
AVERAGE((IF(DATOS_[[Sexo]:[Sexo]]=$B71,IF(DATOS_[[AGRUP. VALOR. PTO.]:[AGRUP. VALOR. PTO.]]=$B69,IF(DATOS_[[Check Periodo Ref.]:[Check Periodo Ref.]]="Dentro",DATOS_[Conc.Sal.26]))))),
0)</f>
        <v>0</v>
      </c>
      <c r="AF71" s="101">
        <f t="array" ref="AF71">IFERROR(
AVERAGE((IF(DATOS_[[Sexo]:[Sexo]]=$B71,IF(DATOS_[[AGRUP. VALOR. PTO.]:[AGRUP. VALOR. PTO.]]=$B69,IF(DATOS_[[Check Periodo Ref.]:[Check Periodo Ref.]]="Dentro",DATOS_[Conc.Sal.27]))))),
0)</f>
        <v>0</v>
      </c>
      <c r="AG71" s="101">
        <f t="array" ref="AG71">IFERROR(
AVERAGE((IF(DATOS_[[Sexo]:[Sexo]]=$B71,IF(DATOS_[[AGRUP. VALOR. PTO.]:[AGRUP. VALOR. PTO.]]=$B69,IF(DATOS_[[Check Periodo Ref.]:[Check Periodo Ref.]]="Dentro",DATOS_[Conc.Sal.28]))))),
0)</f>
        <v>0</v>
      </c>
      <c r="AH71" s="101">
        <f t="array" ref="AH71">IFERROR(
AVERAGE((IF(DATOS_[[Sexo]:[Sexo]]=$B71,IF(DATOS_[[AGRUP. VALOR. PTO.]:[AGRUP. VALOR. PTO.]]=$B69,IF(DATOS_[[Check Periodo Ref.]:[Check Periodo Ref.]]="Dentro",DATOS_[Conc.Sal.29]))))),
0)</f>
        <v>0</v>
      </c>
      <c r="AI71" s="101">
        <f t="array" ref="AI71">IFERROR(
AVERAGE((IF(DATOS_[[Sexo]:[Sexo]]=$B71,IF(DATOS_[[AGRUP. VALOR. PTO.]:[AGRUP. VALOR. PTO.]]=$B69,IF(DATOS_[[Check Periodo Ref.]:[Check Periodo Ref.]]="Dentro",DATOS_[Conc.Sal.30]))))),
0)</f>
        <v>0</v>
      </c>
      <c r="AJ71" s="102">
        <f t="array" ref="AJ71">IFERROR(
AVERAGE(IF(DATOS_[Sexo]=$B71,IF(DATOS_[AGRUP. VALOR. PTO.]=$B69,IF(DATOS_[Check Periodo Ref.]="Dentro",DATOS_[Tot COMPL.SAL Ef],FALSE)))),
0)</f>
        <v>0</v>
      </c>
      <c r="AK71" s="104">
        <f t="array" ref="AK71">IFERROR(
AVERAGE(IF(DATOS_[Sexo]=$B71,IF(DATOS_[AGRUP. VALOR. PTO.]=$B69,IF(DATOS_[Check Periodo Ref.]="Dentro",DATOS_[TOTAL SALARIO Ef],FALSE)))),
0)</f>
        <v>0</v>
      </c>
      <c r="AL71" s="103">
        <f t="array" ref="AL71">IFERROR(
AVERAGE((IF(DATOS_[[Sexo]:[Sexo]]=$B71,IF(DATOS_[[AGRUP. VALOR. PTO.]:[AGRUP. VALOR. PTO.]]=$B69,IF(DATOS_[[Check Periodo Ref.]:[Check Periodo Ref.]]="Dentro",DATOS_[C.Extra.01]))))),
0)</f>
        <v>0</v>
      </c>
      <c r="AM71" s="103">
        <f t="array" ref="AM71">IFERROR(
AVERAGE((IF(DATOS_[[Sexo]:[Sexo]]=$B71,IF(DATOS_[[AGRUP. VALOR. PTO.]:[AGRUP. VALOR. PTO.]]=$B69,IF(DATOS_[[Check Periodo Ref.]:[Check Periodo Ref.]]="Dentro",DATOS_[C.Extra.02]))))),
0)</f>
        <v>0</v>
      </c>
      <c r="AN71" s="103">
        <f t="array" ref="AN71">IFERROR(
AVERAGE((IF(DATOS_[[Sexo]:[Sexo]]=$B71,IF(DATOS_[[AGRUP. VALOR. PTO.]:[AGRUP. VALOR. PTO.]]=$B69,IF(DATOS_[[Check Periodo Ref.]:[Check Periodo Ref.]]="Dentro",DATOS_[C.Extra.03]))))),
0)</f>
        <v>0</v>
      </c>
      <c r="AO71" s="103">
        <f t="array" ref="AO71">IFERROR(
AVERAGE((IF(DATOS_[[Sexo]:[Sexo]]=$B71,IF(DATOS_[[AGRUP. VALOR. PTO.]:[AGRUP. VALOR. PTO.]]=$B69,IF(DATOS_[[Check Periodo Ref.]:[Check Periodo Ref.]]="Dentro",DATOS_[C.Extra.04]))))),
0)</f>
        <v>0</v>
      </c>
      <c r="AP71" s="103">
        <f t="array" ref="AP71">IFERROR(
AVERAGE((IF(DATOS_[[Sexo]:[Sexo]]=$B71,IF(DATOS_[[AGRUP. VALOR. PTO.]:[AGRUP. VALOR. PTO.]]=$B69,IF(DATOS_[[Check Periodo Ref.]:[Check Periodo Ref.]]="Dentro",DATOS_[C.Extra.05]))))),
0)</f>
        <v>0</v>
      </c>
      <c r="AQ71" s="105">
        <f t="array" ref="AQ71">IFERROR(
AVERAGE(IF(DATOS_[Sexo]=$B71,IF(DATOS_[AGRUP. VALOR. PTO.]=$B69,IF(DATOS_[Check Periodo Ref.]="Dentro",DATOS_[Tot Extrasalarial Ef],FALSE)))),
0)</f>
        <v>0</v>
      </c>
      <c r="AR71" s="106">
        <f t="array" ref="AR71">IFERROR(
AVERAGE(IF(DATOS_[Sexo]=$B71,IF(DATOS_[AGRUP. VALOR. PTO.]=$B69,IF(DATOS_[Check Periodo Ref.]="Dentro",DATOS_[TOTAL Retrib Ef],FALSE)))),
0)</f>
        <v>0</v>
      </c>
    </row>
    <row r="72" spans="1:44" ht="17.25" thickBot="1" x14ac:dyDescent="0.35">
      <c r="A72" s="55" t="str">
        <f t="shared" ref="A72" si="79">+A73</f>
        <v>[ocultar]</v>
      </c>
      <c r="B72" s="58" t="s">
        <v>279</v>
      </c>
      <c r="C72" s="99"/>
      <c r="D72" s="59"/>
      <c r="E72" s="147" t="str">
        <f t="shared" ref="E72:AR72" si="80">IFERROR((E73-E74)/E73,"")</f>
        <v/>
      </c>
      <c r="F72" s="199" t="str">
        <f t="shared" si="80"/>
        <v/>
      </c>
      <c r="G72" s="200" t="str">
        <f t="shared" si="80"/>
        <v/>
      </c>
      <c r="H72" s="200" t="str">
        <f t="shared" si="80"/>
        <v/>
      </c>
      <c r="I72" s="200" t="str">
        <f t="shared" si="80"/>
        <v/>
      </c>
      <c r="J72" s="201" t="str">
        <f t="shared" si="80"/>
        <v/>
      </c>
      <c r="K72" s="202" t="str">
        <f t="shared" si="80"/>
        <v/>
      </c>
      <c r="L72" s="202" t="str">
        <f t="shared" si="80"/>
        <v/>
      </c>
      <c r="M72" s="202" t="str">
        <f t="shared" si="80"/>
        <v/>
      </c>
      <c r="N72" s="202" t="str">
        <f t="shared" si="80"/>
        <v/>
      </c>
      <c r="O72" s="202" t="str">
        <f t="shared" si="80"/>
        <v/>
      </c>
      <c r="P72" s="202" t="str">
        <f t="shared" si="80"/>
        <v/>
      </c>
      <c r="Q72" s="202" t="str">
        <f t="shared" si="80"/>
        <v/>
      </c>
      <c r="R72" s="202" t="str">
        <f t="shared" si="80"/>
        <v/>
      </c>
      <c r="S72" s="202" t="str">
        <f t="shared" si="80"/>
        <v/>
      </c>
      <c r="T72" s="202" t="str">
        <f t="shared" si="80"/>
        <v/>
      </c>
      <c r="U72" s="202" t="str">
        <f t="shared" si="80"/>
        <v/>
      </c>
      <c r="V72" s="201" t="str">
        <f t="shared" si="80"/>
        <v/>
      </c>
      <c r="W72" s="201" t="str">
        <f t="shared" si="80"/>
        <v/>
      </c>
      <c r="X72" s="201" t="str">
        <f t="shared" si="80"/>
        <v/>
      </c>
      <c r="Y72" s="201" t="str">
        <f t="shared" si="80"/>
        <v/>
      </c>
      <c r="Z72" s="201" t="str">
        <f t="shared" si="80"/>
        <v/>
      </c>
      <c r="AA72" s="201" t="str">
        <f t="shared" si="80"/>
        <v/>
      </c>
      <c r="AB72" s="201" t="str">
        <f t="shared" si="80"/>
        <v/>
      </c>
      <c r="AC72" s="201" t="str">
        <f t="shared" si="80"/>
        <v/>
      </c>
      <c r="AD72" s="201" t="str">
        <f t="shared" si="80"/>
        <v/>
      </c>
      <c r="AE72" s="201" t="str">
        <f t="shared" si="80"/>
        <v/>
      </c>
      <c r="AF72" s="201" t="str">
        <f t="shared" si="80"/>
        <v/>
      </c>
      <c r="AG72" s="201" t="str">
        <f t="shared" si="80"/>
        <v/>
      </c>
      <c r="AH72" s="201" t="str">
        <f t="shared" si="80"/>
        <v/>
      </c>
      <c r="AI72" s="201" t="str">
        <f t="shared" si="80"/>
        <v/>
      </c>
      <c r="AJ72" s="148" t="str">
        <f t="shared" si="80"/>
        <v/>
      </c>
      <c r="AK72" s="151" t="str">
        <f t="shared" si="80"/>
        <v/>
      </c>
      <c r="AL72" s="204" t="str">
        <f t="shared" si="80"/>
        <v/>
      </c>
      <c r="AM72" s="204" t="str">
        <f t="shared" si="80"/>
        <v/>
      </c>
      <c r="AN72" s="204" t="str">
        <f t="shared" si="80"/>
        <v/>
      </c>
      <c r="AO72" s="204" t="str">
        <f t="shared" si="80"/>
        <v/>
      </c>
      <c r="AP72" s="204" t="str">
        <f t="shared" si="80"/>
        <v/>
      </c>
      <c r="AQ72" s="149" t="str">
        <f t="shared" si="80"/>
        <v/>
      </c>
      <c r="AR72" s="150" t="str">
        <f t="shared" si="80"/>
        <v/>
      </c>
    </row>
    <row r="73" spans="1:44" x14ac:dyDescent="0.3">
      <c r="A73" s="55" t="str">
        <f t="shared" ref="A73" si="81">+IF(C73+C74=0,"[ocultar]","")</f>
        <v>[ocultar]</v>
      </c>
      <c r="B73" s="52" t="s">
        <v>162</v>
      </c>
      <c r="C73" s="53">
        <f t="array" ref="C73">SUM(IF($B73=DATOS_[Sexo],
IF($B72=DATOS_[AGRUP. VALOR. PTO.],
IF("Dentro"=DATOS_[Check Periodo Ref.],
1/(COUNTIFS(DATOS_[Sexo],$B73,DATOS_[AGRUP. VALOR. PTO.],$B72,DATOS_[Check Periodo Ref.],"Dentro",DATOS_[id],DATOS_[id]))))))</f>
        <v>0</v>
      </c>
      <c r="D73" s="54">
        <f>COUNTIFS(DATOS_[AGRUP. VALOR. PTO.],$B72,DATOS_[Sexo],$B73,DATOS_[Check Periodo Ref.],"Dentro")</f>
        <v>0</v>
      </c>
      <c r="E73" s="100">
        <f t="array" ref="E73">IFERROR(
AVERAGE(IF(DATOS_[Sexo]=$B73,IF(DATOS_[AGRUP. VALOR. PTO.]=$B72,IF(DATOS_[Check Periodo Ref.]="Dentro",DATOS_[SALARIO BASE Ef],FALSE)))),
0)</f>
        <v>0</v>
      </c>
      <c r="F73" s="101">
        <f t="array" ref="F73">IFERROR(
AVERAGE((IF(DATOS_[[Sexo]:[Sexo]]=$B73,IF(DATOS_[[AGRUP. VALOR. PTO.]:[AGRUP. VALOR. PTO.]]=$B72,IF(DATOS_[[Check Periodo Ref.]:[Check Periodo Ref.]]="Dentro",DATOS_[Conc.Sal.01]))))),
0)</f>
        <v>0</v>
      </c>
      <c r="G73" s="101">
        <f t="array" ref="G73">IFERROR(
AVERAGE((IF(DATOS_[[Sexo]:[Sexo]]=$B73,IF(DATOS_[[AGRUP. VALOR. PTO.]:[AGRUP. VALOR. PTO.]]=$B72,IF(DATOS_[[Check Periodo Ref.]:[Check Periodo Ref.]]="Dentro",DATOS_[Conc.Sal.02]))))),
0)</f>
        <v>0</v>
      </c>
      <c r="H73" s="101">
        <f t="array" ref="H73">IFERROR(
AVERAGE((IF(DATOS_[[Sexo]:[Sexo]]=$B73,IF(DATOS_[[AGRUP. VALOR. PTO.]:[AGRUP. VALOR. PTO.]]=$B72,IF(DATOS_[[Check Periodo Ref.]:[Check Periodo Ref.]]="Dentro",DATOS_[Conc.Sal.03]))))),
0)</f>
        <v>0</v>
      </c>
      <c r="I73" s="101">
        <f t="array" ref="I73">IFERROR(
AVERAGE((IF(DATOS_[[Sexo]:[Sexo]]=$B73,IF(DATOS_[[AGRUP. VALOR. PTO.]:[AGRUP. VALOR. PTO.]]=$B72,IF(DATOS_[[Check Periodo Ref.]:[Check Periodo Ref.]]="Dentro",DATOS_[Conc.Sal.04]))))),
0)</f>
        <v>0</v>
      </c>
      <c r="J73" s="101">
        <f t="array" ref="J73">IFERROR(
AVERAGE((IF(DATOS_[[Sexo]:[Sexo]]=$B73,IF(DATOS_[[AGRUP. VALOR. PTO.]:[AGRUP. VALOR. PTO.]]=$B72,IF(DATOS_[[Check Periodo Ref.]:[Check Periodo Ref.]]="Dentro",DATOS_[Conc.Sal.05]))))),
0)</f>
        <v>0</v>
      </c>
      <c r="K73" s="101">
        <f t="array" ref="K73">IFERROR(
AVERAGE((IF(DATOS_[[Sexo]:[Sexo]]=$B73,IF(DATOS_[[AGRUP. VALOR. PTO.]:[AGRUP. VALOR. PTO.]]=$B72,IF(DATOS_[[Check Periodo Ref.]:[Check Periodo Ref.]]="Dentro",DATOS_[Conc.Sal.06]))))),
0)</f>
        <v>0</v>
      </c>
      <c r="L73" s="101">
        <f t="array" ref="L73">IFERROR(
AVERAGE((IF(DATOS_[[Sexo]:[Sexo]]=$B73,IF(DATOS_[[AGRUP. VALOR. PTO.]:[AGRUP. VALOR. PTO.]]=$B72,IF(DATOS_[[Check Periodo Ref.]:[Check Periodo Ref.]]="Dentro",DATOS_[Conc.Sal.07]))))),
0)</f>
        <v>0</v>
      </c>
      <c r="M73" s="101">
        <f t="array" ref="M73">IFERROR(
AVERAGE((IF(DATOS_[[Sexo]:[Sexo]]=$B73,IF(DATOS_[[AGRUP. VALOR. PTO.]:[AGRUP. VALOR. PTO.]]=$B72,IF(DATOS_[[Check Periodo Ref.]:[Check Periodo Ref.]]="Dentro",DATOS_[Conc.Sal.08]))))),
0)</f>
        <v>0</v>
      </c>
      <c r="N73" s="101">
        <f t="array" ref="N73">IFERROR(
AVERAGE((IF(DATOS_[[Sexo]:[Sexo]]=$B73,IF(DATOS_[[AGRUP. VALOR. PTO.]:[AGRUP. VALOR. PTO.]]=$B72,IF(DATOS_[[Check Periodo Ref.]:[Check Periodo Ref.]]="Dentro",DATOS_[Conc.Sal.09]))))),
0)</f>
        <v>0</v>
      </c>
      <c r="O73" s="101">
        <f t="array" ref="O73">IFERROR(
AVERAGE((IF(DATOS_[[Sexo]:[Sexo]]=$B73,IF(DATOS_[[AGRUP. VALOR. PTO.]:[AGRUP. VALOR. PTO.]]=$B72,IF(DATOS_[[Check Periodo Ref.]:[Check Periodo Ref.]]="Dentro",DATOS_[Conc.Sal.10]))))),
0)</f>
        <v>0</v>
      </c>
      <c r="P73" s="101">
        <f t="array" ref="P73">IFERROR(
AVERAGE((IF(DATOS_[[Sexo]:[Sexo]]=$B73,IF(DATOS_[[AGRUP. VALOR. PTO.]:[AGRUP. VALOR. PTO.]]=$B72,IF(DATOS_[[Check Periodo Ref.]:[Check Periodo Ref.]]="Dentro",DATOS_[Conc.Sal.11]))))),
0)</f>
        <v>0</v>
      </c>
      <c r="Q73" s="101">
        <f t="array" ref="Q73">IFERROR(
AVERAGE((IF(DATOS_[[Sexo]:[Sexo]]=$B73,IF(DATOS_[[AGRUP. VALOR. PTO.]:[AGRUP. VALOR. PTO.]]=$B72,IF(DATOS_[[Check Periodo Ref.]:[Check Periodo Ref.]]="Dentro",DATOS_[Conc.Sal.12]))))),
0)</f>
        <v>0</v>
      </c>
      <c r="R73" s="101">
        <f t="array" ref="R73">IFERROR(
AVERAGE((IF(DATOS_[[Sexo]:[Sexo]]=$B73,IF(DATOS_[[AGRUP. VALOR. PTO.]:[AGRUP. VALOR. PTO.]]=$B72,IF(DATOS_[[Check Periodo Ref.]:[Check Periodo Ref.]]="Dentro",DATOS_[Conc.Sal.13]))))),
0)</f>
        <v>0</v>
      </c>
      <c r="S73" s="101">
        <f t="array" ref="S73">IFERROR(
AVERAGE((IF(DATOS_[[Sexo]:[Sexo]]=$B73,IF(DATOS_[[AGRUP. VALOR. PTO.]:[AGRUP. VALOR. PTO.]]=$B72,IF(DATOS_[[Check Periodo Ref.]:[Check Periodo Ref.]]="Dentro",DATOS_[Conc.Sal.14]))))),
0)</f>
        <v>0</v>
      </c>
      <c r="T73" s="101">
        <f t="array" ref="T73">IFERROR(
AVERAGE((IF(DATOS_[[Sexo]:[Sexo]]=$B73,IF(DATOS_[[AGRUP. VALOR. PTO.]:[AGRUP. VALOR. PTO.]]=$B72,IF(DATOS_[[Check Periodo Ref.]:[Check Periodo Ref.]]="Dentro",DATOS_[Conc.Sal.15]))))),
0)</f>
        <v>0</v>
      </c>
      <c r="U73" s="101">
        <f t="array" ref="U73">IFERROR(
AVERAGE((IF(DATOS_[[Sexo]:[Sexo]]=$B73,IF(DATOS_[[AGRUP. VALOR. PTO.]:[AGRUP. VALOR. PTO.]]=$B72,IF(DATOS_[[Check Periodo Ref.]:[Check Periodo Ref.]]="Dentro",DATOS_[Conc.Sal.16]))))),
0)</f>
        <v>0</v>
      </c>
      <c r="V73" s="101">
        <f t="array" ref="V73">IFERROR(
AVERAGE((IF(DATOS_[[Sexo]:[Sexo]]=$B73,IF(DATOS_[[AGRUP. VALOR. PTO.]:[AGRUP. VALOR. PTO.]]=$B72,IF(DATOS_[[Check Periodo Ref.]:[Check Periodo Ref.]]="Dentro",DATOS_[Conc.Sal.17]))))),
0)</f>
        <v>0</v>
      </c>
      <c r="W73" s="101">
        <f t="array" ref="W73">IFERROR(
AVERAGE((IF(DATOS_[[Sexo]:[Sexo]]=$B73,IF(DATOS_[[AGRUP. VALOR. PTO.]:[AGRUP. VALOR. PTO.]]=$B72,IF(DATOS_[[Check Periodo Ref.]:[Check Periodo Ref.]]="Dentro",DATOS_[Conc.Sal.18]))))),
0)</f>
        <v>0</v>
      </c>
      <c r="X73" s="101">
        <f t="array" ref="X73">IFERROR(
AVERAGE((IF(DATOS_[[Sexo]:[Sexo]]=$B73,IF(DATOS_[[AGRUP. VALOR. PTO.]:[AGRUP. VALOR. PTO.]]=$B72,IF(DATOS_[[Check Periodo Ref.]:[Check Periodo Ref.]]="Dentro",DATOS_[Conc.Sal.19]))))),
0)</f>
        <v>0</v>
      </c>
      <c r="Y73" s="101">
        <f t="array" ref="Y73">IFERROR(
AVERAGE((IF(DATOS_[[Sexo]:[Sexo]]=$B73,IF(DATOS_[[AGRUP. VALOR. PTO.]:[AGRUP. VALOR. PTO.]]=$B72,IF(DATOS_[[Check Periodo Ref.]:[Check Periodo Ref.]]="Dentro",DATOS_[Conc.Sal.20]))))),
0)</f>
        <v>0</v>
      </c>
      <c r="Z73" s="101">
        <f t="array" ref="Z73">IFERROR(
AVERAGE((IF(DATOS_[[Sexo]:[Sexo]]=$B73,IF(DATOS_[[AGRUP. VALOR. PTO.]:[AGRUP. VALOR. PTO.]]=$B72,IF(DATOS_[[Check Periodo Ref.]:[Check Periodo Ref.]]="Dentro",DATOS_[Conc.Sal.21]))))),
0)</f>
        <v>0</v>
      </c>
      <c r="AA73" s="101">
        <f t="array" ref="AA73">IFERROR(
AVERAGE((IF(DATOS_[[Sexo]:[Sexo]]=$B73,IF(DATOS_[[AGRUP. VALOR. PTO.]:[AGRUP. VALOR. PTO.]]=$B72,IF(DATOS_[[Check Periodo Ref.]:[Check Periodo Ref.]]="Dentro",DATOS_[Conc.Sal.22]))))),
0)</f>
        <v>0</v>
      </c>
      <c r="AB73" s="101">
        <f t="array" ref="AB73">IFERROR(
AVERAGE((IF(DATOS_[[Sexo]:[Sexo]]=$B73,IF(DATOS_[[AGRUP. VALOR. PTO.]:[AGRUP. VALOR. PTO.]]=$B72,IF(DATOS_[[Check Periodo Ref.]:[Check Periodo Ref.]]="Dentro",DATOS_[Conc.Sal.23]))))),
0)</f>
        <v>0</v>
      </c>
      <c r="AC73" s="101">
        <f t="array" ref="AC73">IFERROR(
AVERAGE((IF(DATOS_[[Sexo]:[Sexo]]=$B73,IF(DATOS_[[AGRUP. VALOR. PTO.]:[AGRUP. VALOR. PTO.]]=$B72,IF(DATOS_[[Check Periodo Ref.]:[Check Periodo Ref.]]="Dentro",DATOS_[Conc.Sal.24]))))),
0)</f>
        <v>0</v>
      </c>
      <c r="AD73" s="101">
        <f t="array" ref="AD73">IFERROR(
AVERAGE((IF(DATOS_[[Sexo]:[Sexo]]=$B73,IF(DATOS_[[AGRUP. VALOR. PTO.]:[AGRUP. VALOR. PTO.]]=$B72,IF(DATOS_[[Check Periodo Ref.]:[Check Periodo Ref.]]="Dentro",DATOS_[Conc.Sal.25]))))),
0)</f>
        <v>0</v>
      </c>
      <c r="AE73" s="101">
        <f t="array" ref="AE73">IFERROR(
AVERAGE((IF(DATOS_[[Sexo]:[Sexo]]=$B73,IF(DATOS_[[AGRUP. VALOR. PTO.]:[AGRUP. VALOR. PTO.]]=$B72,IF(DATOS_[[Check Periodo Ref.]:[Check Periodo Ref.]]="Dentro",DATOS_[Conc.Sal.26]))))),
0)</f>
        <v>0</v>
      </c>
      <c r="AF73" s="101">
        <f t="array" ref="AF73">IFERROR(
AVERAGE((IF(DATOS_[[Sexo]:[Sexo]]=$B73,IF(DATOS_[[AGRUP. VALOR. PTO.]:[AGRUP. VALOR. PTO.]]=$B72,IF(DATOS_[[Check Periodo Ref.]:[Check Periodo Ref.]]="Dentro",DATOS_[Conc.Sal.27]))))),
0)</f>
        <v>0</v>
      </c>
      <c r="AG73" s="101">
        <f t="array" ref="AG73">IFERROR(
AVERAGE((IF(DATOS_[[Sexo]:[Sexo]]=$B73,IF(DATOS_[[AGRUP. VALOR. PTO.]:[AGRUP. VALOR. PTO.]]=$B72,IF(DATOS_[[Check Periodo Ref.]:[Check Periodo Ref.]]="Dentro",DATOS_[Conc.Sal.28]))))),
0)</f>
        <v>0</v>
      </c>
      <c r="AH73" s="101">
        <f t="array" ref="AH73">IFERROR(
AVERAGE((IF(DATOS_[[Sexo]:[Sexo]]=$B73,IF(DATOS_[[AGRUP. VALOR. PTO.]:[AGRUP. VALOR. PTO.]]=$B72,IF(DATOS_[[Check Periodo Ref.]:[Check Periodo Ref.]]="Dentro",DATOS_[Conc.Sal.29]))))),
0)</f>
        <v>0</v>
      </c>
      <c r="AI73" s="101">
        <f t="array" ref="AI73">IFERROR(
AVERAGE((IF(DATOS_[[Sexo]:[Sexo]]=$B73,IF(DATOS_[[AGRUP. VALOR. PTO.]:[AGRUP. VALOR. PTO.]]=$B72,IF(DATOS_[[Check Periodo Ref.]:[Check Periodo Ref.]]="Dentro",DATOS_[Conc.Sal.30]))))),
0)</f>
        <v>0</v>
      </c>
      <c r="AJ73" s="102">
        <f t="array" ref="AJ73">IFERROR(
AVERAGE(IF(DATOS_[Sexo]=$B73,IF(DATOS_[AGRUP. VALOR. PTO.]=$B72,IF(DATOS_[Check Periodo Ref.]="Dentro",DATOS_[Tot COMPL.SAL Ef],FALSE)))),
0)</f>
        <v>0</v>
      </c>
      <c r="AK73" s="104">
        <f t="array" ref="AK73">IFERROR(
AVERAGE(IF(DATOS_[Sexo]=$B73,IF(DATOS_[AGRUP. VALOR. PTO.]=$B72,IF(DATOS_[Check Periodo Ref.]="Dentro",DATOS_[TOTAL SALARIO Ef],FALSE)))),
0)</f>
        <v>0</v>
      </c>
      <c r="AL73" s="103">
        <f t="array" ref="AL73">IFERROR(
AVERAGE((IF(DATOS_[[Sexo]:[Sexo]]=$B73,IF(DATOS_[[AGRUP. VALOR. PTO.]:[AGRUP. VALOR. PTO.]]=$B72,IF(DATOS_[[Check Periodo Ref.]:[Check Periodo Ref.]]="Dentro",DATOS_[C.Extra.01]))))),
0)</f>
        <v>0</v>
      </c>
      <c r="AM73" s="103">
        <f t="array" ref="AM73">IFERROR(
AVERAGE((IF(DATOS_[[Sexo]:[Sexo]]=$B73,IF(DATOS_[[AGRUP. VALOR. PTO.]:[AGRUP. VALOR. PTO.]]=$B72,IF(DATOS_[[Check Periodo Ref.]:[Check Periodo Ref.]]="Dentro",DATOS_[C.Extra.02]))))),
0)</f>
        <v>0</v>
      </c>
      <c r="AN73" s="103">
        <f t="array" ref="AN73">IFERROR(
AVERAGE((IF(DATOS_[[Sexo]:[Sexo]]=$B73,IF(DATOS_[[AGRUP. VALOR. PTO.]:[AGRUP. VALOR. PTO.]]=$B72,IF(DATOS_[[Check Periodo Ref.]:[Check Periodo Ref.]]="Dentro",DATOS_[C.Extra.03]))))),
0)</f>
        <v>0</v>
      </c>
      <c r="AO73" s="103">
        <f t="array" ref="AO73">IFERROR(
AVERAGE((IF(DATOS_[[Sexo]:[Sexo]]=$B73,IF(DATOS_[[AGRUP. VALOR. PTO.]:[AGRUP. VALOR. PTO.]]=$B72,IF(DATOS_[[Check Periodo Ref.]:[Check Periodo Ref.]]="Dentro",DATOS_[C.Extra.04]))))),
0)</f>
        <v>0</v>
      </c>
      <c r="AP73" s="103">
        <f t="array" ref="AP73">IFERROR(
AVERAGE((IF(DATOS_[[Sexo]:[Sexo]]=$B73,IF(DATOS_[[AGRUP. VALOR. PTO.]:[AGRUP. VALOR. PTO.]]=$B72,IF(DATOS_[[Check Periodo Ref.]:[Check Periodo Ref.]]="Dentro",DATOS_[C.Extra.05]))))),
0)</f>
        <v>0</v>
      </c>
      <c r="AQ73" s="105">
        <f t="array" ref="AQ73">IFERROR(
AVERAGE(IF(DATOS_[Sexo]=$B73,IF(DATOS_[AGRUP. VALOR. PTO.]=$B72,IF(DATOS_[Check Periodo Ref.]="Dentro",DATOS_[Tot Extrasalarial Ef],FALSE)))),
0)</f>
        <v>0</v>
      </c>
      <c r="AR73" s="106">
        <f t="array" ref="AR73">IFERROR(
AVERAGE(IF(DATOS_[Sexo]=$B73,IF(DATOS_[AGRUP. VALOR. PTO.]=$B72,IF(DATOS_[Check Periodo Ref.]="Dentro",DATOS_[TOTAL Retrib Ef],FALSE)))),
0)</f>
        <v>0</v>
      </c>
    </row>
    <row r="74" spans="1:44" x14ac:dyDescent="0.3">
      <c r="A74" s="55" t="str">
        <f t="shared" ref="A74" si="82">+A73</f>
        <v>[ocultar]</v>
      </c>
      <c r="B74" s="52" t="s">
        <v>163</v>
      </c>
      <c r="C74" s="53">
        <f t="array" ref="C74">SUM(IF($B74=DATOS_[Sexo],
IF($B72=DATOS_[AGRUP. VALOR. PTO.],
IF("Dentro"=DATOS_[Check Periodo Ref.],
1/(COUNTIFS(DATOS_[Sexo],$B74,DATOS_[AGRUP. VALOR. PTO.],$B72,DATOS_[Check Periodo Ref.],"Dentro",DATOS_[id],DATOS_[id]))))))</f>
        <v>0</v>
      </c>
      <c r="D74" s="54">
        <f>COUNTIFS(DATOS_[AGRUP. VALOR. PTO.],$B72,DATOS_[Sexo],$B74,DATOS_[Check Periodo Ref.],"Dentro")</f>
        <v>0</v>
      </c>
      <c r="E74" s="100">
        <f t="array" ref="E74">IFERROR(
AVERAGE(IF(DATOS_[Sexo]=$B74,IF(DATOS_[AGRUP. VALOR. PTO.]=$B72,IF(DATOS_[Check Periodo Ref.]="Dentro",DATOS_[SALARIO BASE Ef],FALSE)))),
0)</f>
        <v>0</v>
      </c>
      <c r="F74" s="101">
        <f t="array" ref="F74">IFERROR(
AVERAGE((IF(DATOS_[[Sexo]:[Sexo]]=$B74,IF(DATOS_[[AGRUP. VALOR. PTO.]:[AGRUP. VALOR. PTO.]]=$B72,IF(DATOS_[[Check Periodo Ref.]:[Check Periodo Ref.]]="Dentro",DATOS_[Conc.Sal.01]))))),
0)</f>
        <v>0</v>
      </c>
      <c r="G74" s="101">
        <f t="array" ref="G74">IFERROR(
AVERAGE((IF(DATOS_[[Sexo]:[Sexo]]=$B74,IF(DATOS_[[AGRUP. VALOR. PTO.]:[AGRUP. VALOR. PTO.]]=$B72,IF(DATOS_[[Check Periodo Ref.]:[Check Periodo Ref.]]="Dentro",DATOS_[Conc.Sal.02]))))),
0)</f>
        <v>0</v>
      </c>
      <c r="H74" s="101">
        <f t="array" ref="H74">IFERROR(
AVERAGE((IF(DATOS_[[Sexo]:[Sexo]]=$B74,IF(DATOS_[[AGRUP. VALOR. PTO.]:[AGRUP. VALOR. PTO.]]=$B72,IF(DATOS_[[Check Periodo Ref.]:[Check Periodo Ref.]]="Dentro",DATOS_[Conc.Sal.03]))))),
0)</f>
        <v>0</v>
      </c>
      <c r="I74" s="101">
        <f t="array" ref="I74">IFERROR(
AVERAGE((IF(DATOS_[[Sexo]:[Sexo]]=$B74,IF(DATOS_[[AGRUP. VALOR. PTO.]:[AGRUP. VALOR. PTO.]]=$B72,IF(DATOS_[[Check Periodo Ref.]:[Check Periodo Ref.]]="Dentro",DATOS_[Conc.Sal.04]))))),
0)</f>
        <v>0</v>
      </c>
      <c r="J74" s="101">
        <f t="array" ref="J74">IFERROR(
AVERAGE((IF(DATOS_[[Sexo]:[Sexo]]=$B74,IF(DATOS_[[AGRUP. VALOR. PTO.]:[AGRUP. VALOR. PTO.]]=$B72,IF(DATOS_[[Check Periodo Ref.]:[Check Periodo Ref.]]="Dentro",DATOS_[Conc.Sal.05]))))),
0)</f>
        <v>0</v>
      </c>
      <c r="K74" s="101">
        <f t="array" ref="K74">IFERROR(
AVERAGE((IF(DATOS_[[Sexo]:[Sexo]]=$B74,IF(DATOS_[[AGRUP. VALOR. PTO.]:[AGRUP. VALOR. PTO.]]=$B72,IF(DATOS_[[Check Periodo Ref.]:[Check Periodo Ref.]]="Dentro",DATOS_[Conc.Sal.06]))))),
0)</f>
        <v>0</v>
      </c>
      <c r="L74" s="101">
        <f t="array" ref="L74">IFERROR(
AVERAGE((IF(DATOS_[[Sexo]:[Sexo]]=$B74,IF(DATOS_[[AGRUP. VALOR. PTO.]:[AGRUP. VALOR. PTO.]]=$B72,IF(DATOS_[[Check Periodo Ref.]:[Check Periodo Ref.]]="Dentro",DATOS_[Conc.Sal.07]))))),
0)</f>
        <v>0</v>
      </c>
      <c r="M74" s="101">
        <f t="array" ref="M74">IFERROR(
AVERAGE((IF(DATOS_[[Sexo]:[Sexo]]=$B74,IF(DATOS_[[AGRUP. VALOR. PTO.]:[AGRUP. VALOR. PTO.]]=$B72,IF(DATOS_[[Check Periodo Ref.]:[Check Periodo Ref.]]="Dentro",DATOS_[Conc.Sal.08]))))),
0)</f>
        <v>0</v>
      </c>
      <c r="N74" s="101">
        <f t="array" ref="N74">IFERROR(
AVERAGE((IF(DATOS_[[Sexo]:[Sexo]]=$B74,IF(DATOS_[[AGRUP. VALOR. PTO.]:[AGRUP. VALOR. PTO.]]=$B72,IF(DATOS_[[Check Periodo Ref.]:[Check Periodo Ref.]]="Dentro",DATOS_[Conc.Sal.09]))))),
0)</f>
        <v>0</v>
      </c>
      <c r="O74" s="101">
        <f t="array" ref="O74">IFERROR(
AVERAGE((IF(DATOS_[[Sexo]:[Sexo]]=$B74,IF(DATOS_[[AGRUP. VALOR. PTO.]:[AGRUP. VALOR. PTO.]]=$B72,IF(DATOS_[[Check Periodo Ref.]:[Check Periodo Ref.]]="Dentro",DATOS_[Conc.Sal.10]))))),
0)</f>
        <v>0</v>
      </c>
      <c r="P74" s="101">
        <f t="array" ref="P74">IFERROR(
AVERAGE((IF(DATOS_[[Sexo]:[Sexo]]=$B74,IF(DATOS_[[AGRUP. VALOR. PTO.]:[AGRUP. VALOR. PTO.]]=$B72,IF(DATOS_[[Check Periodo Ref.]:[Check Periodo Ref.]]="Dentro",DATOS_[Conc.Sal.11]))))),
0)</f>
        <v>0</v>
      </c>
      <c r="Q74" s="101">
        <f t="array" ref="Q74">IFERROR(
AVERAGE((IF(DATOS_[[Sexo]:[Sexo]]=$B74,IF(DATOS_[[AGRUP. VALOR. PTO.]:[AGRUP. VALOR. PTO.]]=$B72,IF(DATOS_[[Check Periodo Ref.]:[Check Periodo Ref.]]="Dentro",DATOS_[Conc.Sal.12]))))),
0)</f>
        <v>0</v>
      </c>
      <c r="R74" s="101">
        <f t="array" ref="R74">IFERROR(
AVERAGE((IF(DATOS_[[Sexo]:[Sexo]]=$B74,IF(DATOS_[[AGRUP. VALOR. PTO.]:[AGRUP. VALOR. PTO.]]=$B72,IF(DATOS_[[Check Periodo Ref.]:[Check Periodo Ref.]]="Dentro",DATOS_[Conc.Sal.13]))))),
0)</f>
        <v>0</v>
      </c>
      <c r="S74" s="101">
        <f t="array" ref="S74">IFERROR(
AVERAGE((IF(DATOS_[[Sexo]:[Sexo]]=$B74,IF(DATOS_[[AGRUP. VALOR. PTO.]:[AGRUP. VALOR. PTO.]]=$B72,IF(DATOS_[[Check Periodo Ref.]:[Check Periodo Ref.]]="Dentro",DATOS_[Conc.Sal.14]))))),
0)</f>
        <v>0</v>
      </c>
      <c r="T74" s="101">
        <f t="array" ref="T74">IFERROR(
AVERAGE((IF(DATOS_[[Sexo]:[Sexo]]=$B74,IF(DATOS_[[AGRUP. VALOR. PTO.]:[AGRUP. VALOR. PTO.]]=$B72,IF(DATOS_[[Check Periodo Ref.]:[Check Periodo Ref.]]="Dentro",DATOS_[Conc.Sal.15]))))),
0)</f>
        <v>0</v>
      </c>
      <c r="U74" s="101">
        <f t="array" ref="U74">IFERROR(
AVERAGE((IF(DATOS_[[Sexo]:[Sexo]]=$B74,IF(DATOS_[[AGRUP. VALOR. PTO.]:[AGRUP. VALOR. PTO.]]=$B72,IF(DATOS_[[Check Periodo Ref.]:[Check Periodo Ref.]]="Dentro",DATOS_[Conc.Sal.16]))))),
0)</f>
        <v>0</v>
      </c>
      <c r="V74" s="101">
        <f t="array" ref="V74">IFERROR(
AVERAGE((IF(DATOS_[[Sexo]:[Sexo]]=$B74,IF(DATOS_[[AGRUP. VALOR. PTO.]:[AGRUP. VALOR. PTO.]]=$B72,IF(DATOS_[[Check Periodo Ref.]:[Check Periodo Ref.]]="Dentro",DATOS_[Conc.Sal.17]))))),
0)</f>
        <v>0</v>
      </c>
      <c r="W74" s="101">
        <f t="array" ref="W74">IFERROR(
AVERAGE((IF(DATOS_[[Sexo]:[Sexo]]=$B74,IF(DATOS_[[AGRUP. VALOR. PTO.]:[AGRUP. VALOR. PTO.]]=$B72,IF(DATOS_[[Check Periodo Ref.]:[Check Periodo Ref.]]="Dentro",DATOS_[Conc.Sal.18]))))),
0)</f>
        <v>0</v>
      </c>
      <c r="X74" s="101">
        <f t="array" ref="X74">IFERROR(
AVERAGE((IF(DATOS_[[Sexo]:[Sexo]]=$B74,IF(DATOS_[[AGRUP. VALOR. PTO.]:[AGRUP. VALOR. PTO.]]=$B72,IF(DATOS_[[Check Periodo Ref.]:[Check Periodo Ref.]]="Dentro",DATOS_[Conc.Sal.19]))))),
0)</f>
        <v>0</v>
      </c>
      <c r="Y74" s="101">
        <f t="array" ref="Y74">IFERROR(
AVERAGE((IF(DATOS_[[Sexo]:[Sexo]]=$B74,IF(DATOS_[[AGRUP. VALOR. PTO.]:[AGRUP. VALOR. PTO.]]=$B72,IF(DATOS_[[Check Periodo Ref.]:[Check Periodo Ref.]]="Dentro",DATOS_[Conc.Sal.20]))))),
0)</f>
        <v>0</v>
      </c>
      <c r="Z74" s="101">
        <f t="array" ref="Z74">IFERROR(
AVERAGE((IF(DATOS_[[Sexo]:[Sexo]]=$B74,IF(DATOS_[[AGRUP. VALOR. PTO.]:[AGRUP. VALOR. PTO.]]=$B72,IF(DATOS_[[Check Periodo Ref.]:[Check Periodo Ref.]]="Dentro",DATOS_[Conc.Sal.21]))))),
0)</f>
        <v>0</v>
      </c>
      <c r="AA74" s="101">
        <f t="array" ref="AA74">IFERROR(
AVERAGE((IF(DATOS_[[Sexo]:[Sexo]]=$B74,IF(DATOS_[[AGRUP. VALOR. PTO.]:[AGRUP. VALOR. PTO.]]=$B72,IF(DATOS_[[Check Periodo Ref.]:[Check Periodo Ref.]]="Dentro",DATOS_[Conc.Sal.22]))))),
0)</f>
        <v>0</v>
      </c>
      <c r="AB74" s="101">
        <f t="array" ref="AB74">IFERROR(
AVERAGE((IF(DATOS_[[Sexo]:[Sexo]]=$B74,IF(DATOS_[[AGRUP. VALOR. PTO.]:[AGRUP. VALOR. PTO.]]=$B72,IF(DATOS_[[Check Periodo Ref.]:[Check Periodo Ref.]]="Dentro",DATOS_[Conc.Sal.23]))))),
0)</f>
        <v>0</v>
      </c>
      <c r="AC74" s="101">
        <f t="array" ref="AC74">IFERROR(
AVERAGE((IF(DATOS_[[Sexo]:[Sexo]]=$B74,IF(DATOS_[[AGRUP. VALOR. PTO.]:[AGRUP. VALOR. PTO.]]=$B72,IF(DATOS_[[Check Periodo Ref.]:[Check Periodo Ref.]]="Dentro",DATOS_[Conc.Sal.24]))))),
0)</f>
        <v>0</v>
      </c>
      <c r="AD74" s="101">
        <f t="array" ref="AD74">IFERROR(
AVERAGE((IF(DATOS_[[Sexo]:[Sexo]]=$B74,IF(DATOS_[[AGRUP. VALOR. PTO.]:[AGRUP. VALOR. PTO.]]=$B72,IF(DATOS_[[Check Periodo Ref.]:[Check Periodo Ref.]]="Dentro",DATOS_[Conc.Sal.25]))))),
0)</f>
        <v>0</v>
      </c>
      <c r="AE74" s="101">
        <f t="array" ref="AE74">IFERROR(
AVERAGE((IF(DATOS_[[Sexo]:[Sexo]]=$B74,IF(DATOS_[[AGRUP. VALOR. PTO.]:[AGRUP. VALOR. PTO.]]=$B72,IF(DATOS_[[Check Periodo Ref.]:[Check Periodo Ref.]]="Dentro",DATOS_[Conc.Sal.26]))))),
0)</f>
        <v>0</v>
      </c>
      <c r="AF74" s="101">
        <f t="array" ref="AF74">IFERROR(
AVERAGE((IF(DATOS_[[Sexo]:[Sexo]]=$B74,IF(DATOS_[[AGRUP. VALOR. PTO.]:[AGRUP. VALOR. PTO.]]=$B72,IF(DATOS_[[Check Periodo Ref.]:[Check Periodo Ref.]]="Dentro",DATOS_[Conc.Sal.27]))))),
0)</f>
        <v>0</v>
      </c>
      <c r="AG74" s="101">
        <f t="array" ref="AG74">IFERROR(
AVERAGE((IF(DATOS_[[Sexo]:[Sexo]]=$B74,IF(DATOS_[[AGRUP. VALOR. PTO.]:[AGRUP. VALOR. PTO.]]=$B72,IF(DATOS_[[Check Periodo Ref.]:[Check Periodo Ref.]]="Dentro",DATOS_[Conc.Sal.28]))))),
0)</f>
        <v>0</v>
      </c>
      <c r="AH74" s="101">
        <f t="array" ref="AH74">IFERROR(
AVERAGE((IF(DATOS_[[Sexo]:[Sexo]]=$B74,IF(DATOS_[[AGRUP. VALOR. PTO.]:[AGRUP. VALOR. PTO.]]=$B72,IF(DATOS_[[Check Periodo Ref.]:[Check Periodo Ref.]]="Dentro",DATOS_[Conc.Sal.29]))))),
0)</f>
        <v>0</v>
      </c>
      <c r="AI74" s="101">
        <f t="array" ref="AI74">IFERROR(
AVERAGE((IF(DATOS_[[Sexo]:[Sexo]]=$B74,IF(DATOS_[[AGRUP. VALOR. PTO.]:[AGRUP. VALOR. PTO.]]=$B72,IF(DATOS_[[Check Periodo Ref.]:[Check Periodo Ref.]]="Dentro",DATOS_[Conc.Sal.30]))))),
0)</f>
        <v>0</v>
      </c>
      <c r="AJ74" s="102">
        <f t="array" ref="AJ74">IFERROR(
AVERAGE(IF(DATOS_[Sexo]=$B74,IF(DATOS_[AGRUP. VALOR. PTO.]=$B72,IF(DATOS_[Check Periodo Ref.]="Dentro",DATOS_[Tot COMPL.SAL Ef],FALSE)))),
0)</f>
        <v>0</v>
      </c>
      <c r="AK74" s="104">
        <f t="array" ref="AK74">IFERROR(
AVERAGE(IF(DATOS_[Sexo]=$B74,IF(DATOS_[AGRUP. VALOR. PTO.]=$B72,IF(DATOS_[Check Periodo Ref.]="Dentro",DATOS_[TOTAL SALARIO Ef],FALSE)))),
0)</f>
        <v>0</v>
      </c>
      <c r="AL74" s="103">
        <f t="array" ref="AL74">IFERROR(
AVERAGE((IF(DATOS_[[Sexo]:[Sexo]]=$B74,IF(DATOS_[[AGRUP. VALOR. PTO.]:[AGRUP. VALOR. PTO.]]=$B72,IF(DATOS_[[Check Periodo Ref.]:[Check Periodo Ref.]]="Dentro",DATOS_[C.Extra.01]))))),
0)</f>
        <v>0</v>
      </c>
      <c r="AM74" s="103">
        <f t="array" ref="AM74">IFERROR(
AVERAGE((IF(DATOS_[[Sexo]:[Sexo]]=$B74,IF(DATOS_[[AGRUP. VALOR. PTO.]:[AGRUP. VALOR. PTO.]]=$B72,IF(DATOS_[[Check Periodo Ref.]:[Check Periodo Ref.]]="Dentro",DATOS_[C.Extra.02]))))),
0)</f>
        <v>0</v>
      </c>
      <c r="AN74" s="103">
        <f t="array" ref="AN74">IFERROR(
AVERAGE((IF(DATOS_[[Sexo]:[Sexo]]=$B74,IF(DATOS_[[AGRUP. VALOR. PTO.]:[AGRUP. VALOR. PTO.]]=$B72,IF(DATOS_[[Check Periodo Ref.]:[Check Periodo Ref.]]="Dentro",DATOS_[C.Extra.03]))))),
0)</f>
        <v>0</v>
      </c>
      <c r="AO74" s="103">
        <f t="array" ref="AO74">IFERROR(
AVERAGE((IF(DATOS_[[Sexo]:[Sexo]]=$B74,IF(DATOS_[[AGRUP. VALOR. PTO.]:[AGRUP. VALOR. PTO.]]=$B72,IF(DATOS_[[Check Periodo Ref.]:[Check Periodo Ref.]]="Dentro",DATOS_[C.Extra.04]))))),
0)</f>
        <v>0</v>
      </c>
      <c r="AP74" s="103">
        <f t="array" ref="AP74">IFERROR(
AVERAGE((IF(DATOS_[[Sexo]:[Sexo]]=$B74,IF(DATOS_[[AGRUP. VALOR. PTO.]:[AGRUP. VALOR. PTO.]]=$B72,IF(DATOS_[[Check Periodo Ref.]:[Check Periodo Ref.]]="Dentro",DATOS_[C.Extra.05]))))),
0)</f>
        <v>0</v>
      </c>
      <c r="AQ74" s="105">
        <f t="array" ref="AQ74">IFERROR(
AVERAGE(IF(DATOS_[Sexo]=$B74,IF(DATOS_[AGRUP. VALOR. PTO.]=$B72,IF(DATOS_[Check Periodo Ref.]="Dentro",DATOS_[Tot Extrasalarial Ef],FALSE)))),
0)</f>
        <v>0</v>
      </c>
      <c r="AR74" s="106">
        <f t="array" ref="AR74">IFERROR(
AVERAGE(IF(DATOS_[Sexo]=$B74,IF(DATOS_[AGRUP. VALOR. PTO.]=$B72,IF(DATOS_[Check Periodo Ref.]="Dentro",DATOS_[TOTAL Retrib Ef],FALSE)))),
0)</f>
        <v>0</v>
      </c>
    </row>
    <row r="75" spans="1:44" ht="17.25" thickBot="1" x14ac:dyDescent="0.35">
      <c r="A75" s="55" t="str">
        <f t="shared" ref="A75" si="83">+A76</f>
        <v>[ocultar]</v>
      </c>
      <c r="B75" s="58" t="s">
        <v>280</v>
      </c>
      <c r="C75" s="99"/>
      <c r="D75" s="59"/>
      <c r="E75" s="147" t="str">
        <f t="shared" ref="E75:AR75" si="84">IFERROR((E76-E77)/E76,"")</f>
        <v/>
      </c>
      <c r="F75" s="199" t="str">
        <f t="shared" si="84"/>
        <v/>
      </c>
      <c r="G75" s="200" t="str">
        <f t="shared" si="84"/>
        <v/>
      </c>
      <c r="H75" s="200" t="str">
        <f t="shared" si="84"/>
        <v/>
      </c>
      <c r="I75" s="200" t="str">
        <f t="shared" si="84"/>
        <v/>
      </c>
      <c r="J75" s="201" t="str">
        <f t="shared" si="84"/>
        <v/>
      </c>
      <c r="K75" s="202" t="str">
        <f t="shared" si="84"/>
        <v/>
      </c>
      <c r="L75" s="202" t="str">
        <f t="shared" si="84"/>
        <v/>
      </c>
      <c r="M75" s="202" t="str">
        <f t="shared" si="84"/>
        <v/>
      </c>
      <c r="N75" s="202" t="str">
        <f t="shared" si="84"/>
        <v/>
      </c>
      <c r="O75" s="202" t="str">
        <f t="shared" si="84"/>
        <v/>
      </c>
      <c r="P75" s="202" t="str">
        <f t="shared" si="84"/>
        <v/>
      </c>
      <c r="Q75" s="202" t="str">
        <f t="shared" si="84"/>
        <v/>
      </c>
      <c r="R75" s="202" t="str">
        <f t="shared" si="84"/>
        <v/>
      </c>
      <c r="S75" s="202" t="str">
        <f t="shared" si="84"/>
        <v/>
      </c>
      <c r="T75" s="202" t="str">
        <f t="shared" si="84"/>
        <v/>
      </c>
      <c r="U75" s="202" t="str">
        <f t="shared" si="84"/>
        <v/>
      </c>
      <c r="V75" s="201" t="str">
        <f t="shared" si="84"/>
        <v/>
      </c>
      <c r="W75" s="201" t="str">
        <f t="shared" si="84"/>
        <v/>
      </c>
      <c r="X75" s="201" t="str">
        <f t="shared" si="84"/>
        <v/>
      </c>
      <c r="Y75" s="201" t="str">
        <f t="shared" si="84"/>
        <v/>
      </c>
      <c r="Z75" s="201" t="str">
        <f t="shared" si="84"/>
        <v/>
      </c>
      <c r="AA75" s="201" t="str">
        <f t="shared" si="84"/>
        <v/>
      </c>
      <c r="AB75" s="201" t="str">
        <f t="shared" si="84"/>
        <v/>
      </c>
      <c r="AC75" s="201" t="str">
        <f t="shared" si="84"/>
        <v/>
      </c>
      <c r="AD75" s="201" t="str">
        <f t="shared" si="84"/>
        <v/>
      </c>
      <c r="AE75" s="201" t="str">
        <f t="shared" si="84"/>
        <v/>
      </c>
      <c r="AF75" s="201" t="str">
        <f t="shared" si="84"/>
        <v/>
      </c>
      <c r="AG75" s="201" t="str">
        <f t="shared" si="84"/>
        <v/>
      </c>
      <c r="AH75" s="201" t="str">
        <f t="shared" si="84"/>
        <v/>
      </c>
      <c r="AI75" s="201" t="str">
        <f t="shared" si="84"/>
        <v/>
      </c>
      <c r="AJ75" s="148" t="str">
        <f t="shared" si="84"/>
        <v/>
      </c>
      <c r="AK75" s="151" t="str">
        <f t="shared" si="84"/>
        <v/>
      </c>
      <c r="AL75" s="204" t="str">
        <f t="shared" si="84"/>
        <v/>
      </c>
      <c r="AM75" s="204" t="str">
        <f t="shared" si="84"/>
        <v/>
      </c>
      <c r="AN75" s="204" t="str">
        <f t="shared" si="84"/>
        <v/>
      </c>
      <c r="AO75" s="204" t="str">
        <f t="shared" si="84"/>
        <v/>
      </c>
      <c r="AP75" s="204" t="str">
        <f t="shared" si="84"/>
        <v/>
      </c>
      <c r="AQ75" s="149" t="str">
        <f t="shared" si="84"/>
        <v/>
      </c>
      <c r="AR75" s="150" t="str">
        <f t="shared" si="84"/>
        <v/>
      </c>
    </row>
    <row r="76" spans="1:44" x14ac:dyDescent="0.3">
      <c r="A76" s="55" t="str">
        <f t="shared" ref="A76" si="85">+IF(C76+C77=0,"[ocultar]","")</f>
        <v>[ocultar]</v>
      </c>
      <c r="B76" s="52" t="s">
        <v>162</v>
      </c>
      <c r="C76" s="53">
        <f t="array" ref="C76">SUM(IF($B76=DATOS_[Sexo],
IF($B75=DATOS_[AGRUP. VALOR. PTO.],
IF("Dentro"=DATOS_[Check Periodo Ref.],
1/(COUNTIFS(DATOS_[Sexo],$B76,DATOS_[AGRUP. VALOR. PTO.],$B75,DATOS_[Check Periodo Ref.],"Dentro",DATOS_[id],DATOS_[id]))))))</f>
        <v>0</v>
      </c>
      <c r="D76" s="54">
        <f>COUNTIFS(DATOS_[AGRUP. VALOR. PTO.],$B75,DATOS_[Sexo],$B76,DATOS_[Check Periodo Ref.],"Dentro")</f>
        <v>0</v>
      </c>
      <c r="E76" s="100">
        <f t="array" ref="E76">IFERROR(
AVERAGE(IF(DATOS_[Sexo]=$B76,IF(DATOS_[AGRUP. VALOR. PTO.]=$B75,IF(DATOS_[Check Periodo Ref.]="Dentro",DATOS_[SALARIO BASE Ef],FALSE)))),
0)</f>
        <v>0</v>
      </c>
      <c r="F76" s="101">
        <f t="array" ref="F76">IFERROR(
AVERAGE((IF(DATOS_[[Sexo]:[Sexo]]=$B76,IF(DATOS_[[AGRUP. VALOR. PTO.]:[AGRUP. VALOR. PTO.]]=$B75,IF(DATOS_[[Check Periodo Ref.]:[Check Periodo Ref.]]="Dentro",DATOS_[Conc.Sal.01]))))),
0)</f>
        <v>0</v>
      </c>
      <c r="G76" s="101">
        <f t="array" ref="G76">IFERROR(
AVERAGE((IF(DATOS_[[Sexo]:[Sexo]]=$B76,IF(DATOS_[[AGRUP. VALOR. PTO.]:[AGRUP. VALOR. PTO.]]=$B75,IF(DATOS_[[Check Periodo Ref.]:[Check Periodo Ref.]]="Dentro",DATOS_[Conc.Sal.02]))))),
0)</f>
        <v>0</v>
      </c>
      <c r="H76" s="101">
        <f t="array" ref="H76">IFERROR(
AVERAGE((IF(DATOS_[[Sexo]:[Sexo]]=$B76,IF(DATOS_[[AGRUP. VALOR. PTO.]:[AGRUP. VALOR. PTO.]]=$B75,IF(DATOS_[[Check Periodo Ref.]:[Check Periodo Ref.]]="Dentro",DATOS_[Conc.Sal.03]))))),
0)</f>
        <v>0</v>
      </c>
      <c r="I76" s="101">
        <f t="array" ref="I76">IFERROR(
AVERAGE((IF(DATOS_[[Sexo]:[Sexo]]=$B76,IF(DATOS_[[AGRUP. VALOR. PTO.]:[AGRUP. VALOR. PTO.]]=$B75,IF(DATOS_[[Check Periodo Ref.]:[Check Periodo Ref.]]="Dentro",DATOS_[Conc.Sal.04]))))),
0)</f>
        <v>0</v>
      </c>
      <c r="J76" s="101">
        <f t="array" ref="J76">IFERROR(
AVERAGE((IF(DATOS_[[Sexo]:[Sexo]]=$B76,IF(DATOS_[[AGRUP. VALOR. PTO.]:[AGRUP. VALOR. PTO.]]=$B75,IF(DATOS_[[Check Periodo Ref.]:[Check Periodo Ref.]]="Dentro",DATOS_[Conc.Sal.05]))))),
0)</f>
        <v>0</v>
      </c>
      <c r="K76" s="101">
        <f t="array" ref="K76">IFERROR(
AVERAGE((IF(DATOS_[[Sexo]:[Sexo]]=$B76,IF(DATOS_[[AGRUP. VALOR. PTO.]:[AGRUP. VALOR. PTO.]]=$B75,IF(DATOS_[[Check Periodo Ref.]:[Check Periodo Ref.]]="Dentro",DATOS_[Conc.Sal.06]))))),
0)</f>
        <v>0</v>
      </c>
      <c r="L76" s="101">
        <f t="array" ref="L76">IFERROR(
AVERAGE((IF(DATOS_[[Sexo]:[Sexo]]=$B76,IF(DATOS_[[AGRUP. VALOR. PTO.]:[AGRUP. VALOR. PTO.]]=$B75,IF(DATOS_[[Check Periodo Ref.]:[Check Periodo Ref.]]="Dentro",DATOS_[Conc.Sal.07]))))),
0)</f>
        <v>0</v>
      </c>
      <c r="M76" s="101">
        <f t="array" ref="M76">IFERROR(
AVERAGE((IF(DATOS_[[Sexo]:[Sexo]]=$B76,IF(DATOS_[[AGRUP. VALOR. PTO.]:[AGRUP. VALOR. PTO.]]=$B75,IF(DATOS_[[Check Periodo Ref.]:[Check Periodo Ref.]]="Dentro",DATOS_[Conc.Sal.08]))))),
0)</f>
        <v>0</v>
      </c>
      <c r="N76" s="101">
        <f t="array" ref="N76">IFERROR(
AVERAGE((IF(DATOS_[[Sexo]:[Sexo]]=$B76,IF(DATOS_[[AGRUP. VALOR. PTO.]:[AGRUP. VALOR. PTO.]]=$B75,IF(DATOS_[[Check Periodo Ref.]:[Check Periodo Ref.]]="Dentro",DATOS_[Conc.Sal.09]))))),
0)</f>
        <v>0</v>
      </c>
      <c r="O76" s="101">
        <f t="array" ref="O76">IFERROR(
AVERAGE((IF(DATOS_[[Sexo]:[Sexo]]=$B76,IF(DATOS_[[AGRUP. VALOR. PTO.]:[AGRUP. VALOR. PTO.]]=$B75,IF(DATOS_[[Check Periodo Ref.]:[Check Periodo Ref.]]="Dentro",DATOS_[Conc.Sal.10]))))),
0)</f>
        <v>0</v>
      </c>
      <c r="P76" s="101">
        <f t="array" ref="P76">IFERROR(
AVERAGE((IF(DATOS_[[Sexo]:[Sexo]]=$B76,IF(DATOS_[[AGRUP. VALOR. PTO.]:[AGRUP. VALOR. PTO.]]=$B75,IF(DATOS_[[Check Periodo Ref.]:[Check Periodo Ref.]]="Dentro",DATOS_[Conc.Sal.11]))))),
0)</f>
        <v>0</v>
      </c>
      <c r="Q76" s="101">
        <f t="array" ref="Q76">IFERROR(
AVERAGE((IF(DATOS_[[Sexo]:[Sexo]]=$B76,IF(DATOS_[[AGRUP. VALOR. PTO.]:[AGRUP. VALOR. PTO.]]=$B75,IF(DATOS_[[Check Periodo Ref.]:[Check Periodo Ref.]]="Dentro",DATOS_[Conc.Sal.12]))))),
0)</f>
        <v>0</v>
      </c>
      <c r="R76" s="101">
        <f t="array" ref="R76">IFERROR(
AVERAGE((IF(DATOS_[[Sexo]:[Sexo]]=$B76,IF(DATOS_[[AGRUP. VALOR. PTO.]:[AGRUP. VALOR. PTO.]]=$B75,IF(DATOS_[[Check Periodo Ref.]:[Check Periodo Ref.]]="Dentro",DATOS_[Conc.Sal.13]))))),
0)</f>
        <v>0</v>
      </c>
      <c r="S76" s="101">
        <f t="array" ref="S76">IFERROR(
AVERAGE((IF(DATOS_[[Sexo]:[Sexo]]=$B76,IF(DATOS_[[AGRUP. VALOR. PTO.]:[AGRUP. VALOR. PTO.]]=$B75,IF(DATOS_[[Check Periodo Ref.]:[Check Periodo Ref.]]="Dentro",DATOS_[Conc.Sal.14]))))),
0)</f>
        <v>0</v>
      </c>
      <c r="T76" s="101">
        <f t="array" ref="T76">IFERROR(
AVERAGE((IF(DATOS_[[Sexo]:[Sexo]]=$B76,IF(DATOS_[[AGRUP. VALOR. PTO.]:[AGRUP. VALOR. PTO.]]=$B75,IF(DATOS_[[Check Periodo Ref.]:[Check Periodo Ref.]]="Dentro",DATOS_[Conc.Sal.15]))))),
0)</f>
        <v>0</v>
      </c>
      <c r="U76" s="101">
        <f t="array" ref="U76">IFERROR(
AVERAGE((IF(DATOS_[[Sexo]:[Sexo]]=$B76,IF(DATOS_[[AGRUP. VALOR. PTO.]:[AGRUP. VALOR. PTO.]]=$B75,IF(DATOS_[[Check Periodo Ref.]:[Check Periodo Ref.]]="Dentro",DATOS_[Conc.Sal.16]))))),
0)</f>
        <v>0</v>
      </c>
      <c r="V76" s="101">
        <f t="array" ref="V76">IFERROR(
AVERAGE((IF(DATOS_[[Sexo]:[Sexo]]=$B76,IF(DATOS_[[AGRUP. VALOR. PTO.]:[AGRUP. VALOR. PTO.]]=$B75,IF(DATOS_[[Check Periodo Ref.]:[Check Periodo Ref.]]="Dentro",DATOS_[Conc.Sal.17]))))),
0)</f>
        <v>0</v>
      </c>
      <c r="W76" s="101">
        <f t="array" ref="W76">IFERROR(
AVERAGE((IF(DATOS_[[Sexo]:[Sexo]]=$B76,IF(DATOS_[[AGRUP. VALOR. PTO.]:[AGRUP. VALOR. PTO.]]=$B75,IF(DATOS_[[Check Periodo Ref.]:[Check Periodo Ref.]]="Dentro",DATOS_[Conc.Sal.18]))))),
0)</f>
        <v>0</v>
      </c>
      <c r="X76" s="101">
        <f t="array" ref="X76">IFERROR(
AVERAGE((IF(DATOS_[[Sexo]:[Sexo]]=$B76,IF(DATOS_[[AGRUP. VALOR. PTO.]:[AGRUP. VALOR. PTO.]]=$B75,IF(DATOS_[[Check Periodo Ref.]:[Check Periodo Ref.]]="Dentro",DATOS_[Conc.Sal.19]))))),
0)</f>
        <v>0</v>
      </c>
      <c r="Y76" s="101">
        <f t="array" ref="Y76">IFERROR(
AVERAGE((IF(DATOS_[[Sexo]:[Sexo]]=$B76,IF(DATOS_[[AGRUP. VALOR. PTO.]:[AGRUP. VALOR. PTO.]]=$B75,IF(DATOS_[[Check Periodo Ref.]:[Check Periodo Ref.]]="Dentro",DATOS_[Conc.Sal.20]))))),
0)</f>
        <v>0</v>
      </c>
      <c r="Z76" s="101">
        <f t="array" ref="Z76">IFERROR(
AVERAGE((IF(DATOS_[[Sexo]:[Sexo]]=$B76,IF(DATOS_[[AGRUP. VALOR. PTO.]:[AGRUP. VALOR. PTO.]]=$B75,IF(DATOS_[[Check Periodo Ref.]:[Check Periodo Ref.]]="Dentro",DATOS_[Conc.Sal.21]))))),
0)</f>
        <v>0</v>
      </c>
      <c r="AA76" s="101">
        <f t="array" ref="AA76">IFERROR(
AVERAGE((IF(DATOS_[[Sexo]:[Sexo]]=$B76,IF(DATOS_[[AGRUP. VALOR. PTO.]:[AGRUP. VALOR. PTO.]]=$B75,IF(DATOS_[[Check Periodo Ref.]:[Check Periodo Ref.]]="Dentro",DATOS_[Conc.Sal.22]))))),
0)</f>
        <v>0</v>
      </c>
      <c r="AB76" s="101">
        <f t="array" ref="AB76">IFERROR(
AVERAGE((IF(DATOS_[[Sexo]:[Sexo]]=$B76,IF(DATOS_[[AGRUP. VALOR. PTO.]:[AGRUP. VALOR. PTO.]]=$B75,IF(DATOS_[[Check Periodo Ref.]:[Check Periodo Ref.]]="Dentro",DATOS_[Conc.Sal.23]))))),
0)</f>
        <v>0</v>
      </c>
      <c r="AC76" s="101">
        <f t="array" ref="AC76">IFERROR(
AVERAGE((IF(DATOS_[[Sexo]:[Sexo]]=$B76,IF(DATOS_[[AGRUP. VALOR. PTO.]:[AGRUP. VALOR. PTO.]]=$B75,IF(DATOS_[[Check Periodo Ref.]:[Check Periodo Ref.]]="Dentro",DATOS_[Conc.Sal.24]))))),
0)</f>
        <v>0</v>
      </c>
      <c r="AD76" s="101">
        <f t="array" ref="AD76">IFERROR(
AVERAGE((IF(DATOS_[[Sexo]:[Sexo]]=$B76,IF(DATOS_[[AGRUP. VALOR. PTO.]:[AGRUP. VALOR. PTO.]]=$B75,IF(DATOS_[[Check Periodo Ref.]:[Check Periodo Ref.]]="Dentro",DATOS_[Conc.Sal.25]))))),
0)</f>
        <v>0</v>
      </c>
      <c r="AE76" s="101">
        <f t="array" ref="AE76">IFERROR(
AVERAGE((IF(DATOS_[[Sexo]:[Sexo]]=$B76,IF(DATOS_[[AGRUP. VALOR. PTO.]:[AGRUP. VALOR. PTO.]]=$B75,IF(DATOS_[[Check Periodo Ref.]:[Check Periodo Ref.]]="Dentro",DATOS_[Conc.Sal.26]))))),
0)</f>
        <v>0</v>
      </c>
      <c r="AF76" s="101">
        <f t="array" ref="AF76">IFERROR(
AVERAGE((IF(DATOS_[[Sexo]:[Sexo]]=$B76,IF(DATOS_[[AGRUP. VALOR. PTO.]:[AGRUP. VALOR. PTO.]]=$B75,IF(DATOS_[[Check Periodo Ref.]:[Check Periodo Ref.]]="Dentro",DATOS_[Conc.Sal.27]))))),
0)</f>
        <v>0</v>
      </c>
      <c r="AG76" s="101">
        <f t="array" ref="AG76">IFERROR(
AVERAGE((IF(DATOS_[[Sexo]:[Sexo]]=$B76,IF(DATOS_[[AGRUP. VALOR. PTO.]:[AGRUP. VALOR. PTO.]]=$B75,IF(DATOS_[[Check Periodo Ref.]:[Check Periodo Ref.]]="Dentro",DATOS_[Conc.Sal.28]))))),
0)</f>
        <v>0</v>
      </c>
      <c r="AH76" s="101">
        <f t="array" ref="AH76">IFERROR(
AVERAGE((IF(DATOS_[[Sexo]:[Sexo]]=$B76,IF(DATOS_[[AGRUP. VALOR. PTO.]:[AGRUP. VALOR. PTO.]]=$B75,IF(DATOS_[[Check Periodo Ref.]:[Check Periodo Ref.]]="Dentro",DATOS_[Conc.Sal.29]))))),
0)</f>
        <v>0</v>
      </c>
      <c r="AI76" s="101">
        <f t="array" ref="AI76">IFERROR(
AVERAGE((IF(DATOS_[[Sexo]:[Sexo]]=$B76,IF(DATOS_[[AGRUP. VALOR. PTO.]:[AGRUP. VALOR. PTO.]]=$B75,IF(DATOS_[[Check Periodo Ref.]:[Check Periodo Ref.]]="Dentro",DATOS_[Conc.Sal.30]))))),
0)</f>
        <v>0</v>
      </c>
      <c r="AJ76" s="102">
        <f t="array" ref="AJ76">IFERROR(
AVERAGE(IF(DATOS_[Sexo]=$B76,IF(DATOS_[AGRUP. VALOR. PTO.]=$B75,IF(DATOS_[Check Periodo Ref.]="Dentro",DATOS_[Tot COMPL.SAL Ef],FALSE)))),
0)</f>
        <v>0</v>
      </c>
      <c r="AK76" s="104">
        <f t="array" ref="AK76">IFERROR(
AVERAGE(IF(DATOS_[Sexo]=$B76,IF(DATOS_[AGRUP. VALOR. PTO.]=$B75,IF(DATOS_[Check Periodo Ref.]="Dentro",DATOS_[TOTAL SALARIO Ef],FALSE)))),
0)</f>
        <v>0</v>
      </c>
      <c r="AL76" s="103">
        <f t="array" ref="AL76">IFERROR(
AVERAGE((IF(DATOS_[[Sexo]:[Sexo]]=$B76,IF(DATOS_[[AGRUP. VALOR. PTO.]:[AGRUP. VALOR. PTO.]]=$B75,IF(DATOS_[[Check Periodo Ref.]:[Check Periodo Ref.]]="Dentro",DATOS_[C.Extra.01]))))),
0)</f>
        <v>0</v>
      </c>
      <c r="AM76" s="103">
        <f t="array" ref="AM76">IFERROR(
AVERAGE((IF(DATOS_[[Sexo]:[Sexo]]=$B76,IF(DATOS_[[AGRUP. VALOR. PTO.]:[AGRUP. VALOR. PTO.]]=$B75,IF(DATOS_[[Check Periodo Ref.]:[Check Periodo Ref.]]="Dentro",DATOS_[C.Extra.02]))))),
0)</f>
        <v>0</v>
      </c>
      <c r="AN76" s="103">
        <f t="array" ref="AN76">IFERROR(
AVERAGE((IF(DATOS_[[Sexo]:[Sexo]]=$B76,IF(DATOS_[[AGRUP. VALOR. PTO.]:[AGRUP. VALOR. PTO.]]=$B75,IF(DATOS_[[Check Periodo Ref.]:[Check Periodo Ref.]]="Dentro",DATOS_[C.Extra.03]))))),
0)</f>
        <v>0</v>
      </c>
      <c r="AO76" s="103">
        <f t="array" ref="AO76">IFERROR(
AVERAGE((IF(DATOS_[[Sexo]:[Sexo]]=$B76,IF(DATOS_[[AGRUP. VALOR. PTO.]:[AGRUP. VALOR. PTO.]]=$B75,IF(DATOS_[[Check Periodo Ref.]:[Check Periodo Ref.]]="Dentro",DATOS_[C.Extra.04]))))),
0)</f>
        <v>0</v>
      </c>
      <c r="AP76" s="103">
        <f t="array" ref="AP76">IFERROR(
AVERAGE((IF(DATOS_[[Sexo]:[Sexo]]=$B76,IF(DATOS_[[AGRUP. VALOR. PTO.]:[AGRUP. VALOR. PTO.]]=$B75,IF(DATOS_[[Check Periodo Ref.]:[Check Periodo Ref.]]="Dentro",DATOS_[C.Extra.05]))))),
0)</f>
        <v>0</v>
      </c>
      <c r="AQ76" s="105">
        <f t="array" ref="AQ76">IFERROR(
AVERAGE(IF(DATOS_[Sexo]=$B76,IF(DATOS_[AGRUP. VALOR. PTO.]=$B75,IF(DATOS_[Check Periodo Ref.]="Dentro",DATOS_[Tot Extrasalarial Ef],FALSE)))),
0)</f>
        <v>0</v>
      </c>
      <c r="AR76" s="106">
        <f t="array" ref="AR76">IFERROR(
AVERAGE(IF(DATOS_[Sexo]=$B76,IF(DATOS_[AGRUP. VALOR. PTO.]=$B75,IF(DATOS_[Check Periodo Ref.]="Dentro",DATOS_[TOTAL Retrib Ef],FALSE)))),
0)</f>
        <v>0</v>
      </c>
    </row>
    <row r="77" spans="1:44" x14ac:dyDescent="0.3">
      <c r="A77" s="55" t="str">
        <f t="shared" ref="A77" si="86">+A76</f>
        <v>[ocultar]</v>
      </c>
      <c r="B77" s="52" t="s">
        <v>163</v>
      </c>
      <c r="C77" s="53">
        <f t="array" ref="C77">SUM(IF($B77=DATOS_[Sexo],
IF($B75=DATOS_[AGRUP. VALOR. PTO.],
IF("Dentro"=DATOS_[Check Periodo Ref.],
1/(COUNTIFS(DATOS_[Sexo],$B77,DATOS_[AGRUP. VALOR. PTO.],$B75,DATOS_[Check Periodo Ref.],"Dentro",DATOS_[id],DATOS_[id]))))))</f>
        <v>0</v>
      </c>
      <c r="D77" s="54">
        <f>COUNTIFS(DATOS_[AGRUP. VALOR. PTO.],$B75,DATOS_[Sexo],$B77,DATOS_[Check Periodo Ref.],"Dentro")</f>
        <v>0</v>
      </c>
      <c r="E77" s="100">
        <f t="array" ref="E77">IFERROR(
AVERAGE(IF(DATOS_[Sexo]=$B77,IF(DATOS_[AGRUP. VALOR. PTO.]=$B75,IF(DATOS_[Check Periodo Ref.]="Dentro",DATOS_[SALARIO BASE Ef],FALSE)))),
0)</f>
        <v>0</v>
      </c>
      <c r="F77" s="101">
        <f t="array" ref="F77">IFERROR(
AVERAGE((IF(DATOS_[[Sexo]:[Sexo]]=$B77,IF(DATOS_[[AGRUP. VALOR. PTO.]:[AGRUP. VALOR. PTO.]]=$B75,IF(DATOS_[[Check Periodo Ref.]:[Check Periodo Ref.]]="Dentro",DATOS_[Conc.Sal.01]))))),
0)</f>
        <v>0</v>
      </c>
      <c r="G77" s="101">
        <f t="array" ref="G77">IFERROR(
AVERAGE((IF(DATOS_[[Sexo]:[Sexo]]=$B77,IF(DATOS_[[AGRUP. VALOR. PTO.]:[AGRUP. VALOR. PTO.]]=$B75,IF(DATOS_[[Check Periodo Ref.]:[Check Periodo Ref.]]="Dentro",DATOS_[Conc.Sal.02]))))),
0)</f>
        <v>0</v>
      </c>
      <c r="H77" s="101">
        <f t="array" ref="H77">IFERROR(
AVERAGE((IF(DATOS_[[Sexo]:[Sexo]]=$B77,IF(DATOS_[[AGRUP. VALOR. PTO.]:[AGRUP. VALOR. PTO.]]=$B75,IF(DATOS_[[Check Periodo Ref.]:[Check Periodo Ref.]]="Dentro",DATOS_[Conc.Sal.03]))))),
0)</f>
        <v>0</v>
      </c>
      <c r="I77" s="101">
        <f t="array" ref="I77">IFERROR(
AVERAGE((IF(DATOS_[[Sexo]:[Sexo]]=$B77,IF(DATOS_[[AGRUP. VALOR. PTO.]:[AGRUP. VALOR. PTO.]]=$B75,IF(DATOS_[[Check Periodo Ref.]:[Check Periodo Ref.]]="Dentro",DATOS_[Conc.Sal.04]))))),
0)</f>
        <v>0</v>
      </c>
      <c r="J77" s="101">
        <f t="array" ref="J77">IFERROR(
AVERAGE((IF(DATOS_[[Sexo]:[Sexo]]=$B77,IF(DATOS_[[AGRUP. VALOR. PTO.]:[AGRUP. VALOR. PTO.]]=$B75,IF(DATOS_[[Check Periodo Ref.]:[Check Periodo Ref.]]="Dentro",DATOS_[Conc.Sal.05]))))),
0)</f>
        <v>0</v>
      </c>
      <c r="K77" s="101">
        <f t="array" ref="K77">IFERROR(
AVERAGE((IF(DATOS_[[Sexo]:[Sexo]]=$B77,IF(DATOS_[[AGRUP. VALOR. PTO.]:[AGRUP. VALOR. PTO.]]=$B75,IF(DATOS_[[Check Periodo Ref.]:[Check Periodo Ref.]]="Dentro",DATOS_[Conc.Sal.06]))))),
0)</f>
        <v>0</v>
      </c>
      <c r="L77" s="101">
        <f t="array" ref="L77">IFERROR(
AVERAGE((IF(DATOS_[[Sexo]:[Sexo]]=$B77,IF(DATOS_[[AGRUP. VALOR. PTO.]:[AGRUP. VALOR. PTO.]]=$B75,IF(DATOS_[[Check Periodo Ref.]:[Check Periodo Ref.]]="Dentro",DATOS_[Conc.Sal.07]))))),
0)</f>
        <v>0</v>
      </c>
      <c r="M77" s="101">
        <f t="array" ref="M77">IFERROR(
AVERAGE((IF(DATOS_[[Sexo]:[Sexo]]=$B77,IF(DATOS_[[AGRUP. VALOR. PTO.]:[AGRUP. VALOR. PTO.]]=$B75,IF(DATOS_[[Check Periodo Ref.]:[Check Periodo Ref.]]="Dentro",DATOS_[Conc.Sal.08]))))),
0)</f>
        <v>0</v>
      </c>
      <c r="N77" s="101">
        <f t="array" ref="N77">IFERROR(
AVERAGE((IF(DATOS_[[Sexo]:[Sexo]]=$B77,IF(DATOS_[[AGRUP. VALOR. PTO.]:[AGRUP. VALOR. PTO.]]=$B75,IF(DATOS_[[Check Periodo Ref.]:[Check Periodo Ref.]]="Dentro",DATOS_[Conc.Sal.09]))))),
0)</f>
        <v>0</v>
      </c>
      <c r="O77" s="101">
        <f t="array" ref="O77">IFERROR(
AVERAGE((IF(DATOS_[[Sexo]:[Sexo]]=$B77,IF(DATOS_[[AGRUP. VALOR. PTO.]:[AGRUP. VALOR. PTO.]]=$B75,IF(DATOS_[[Check Periodo Ref.]:[Check Periodo Ref.]]="Dentro",DATOS_[Conc.Sal.10]))))),
0)</f>
        <v>0</v>
      </c>
      <c r="P77" s="101">
        <f t="array" ref="P77">IFERROR(
AVERAGE((IF(DATOS_[[Sexo]:[Sexo]]=$B77,IF(DATOS_[[AGRUP. VALOR. PTO.]:[AGRUP. VALOR. PTO.]]=$B75,IF(DATOS_[[Check Periodo Ref.]:[Check Periodo Ref.]]="Dentro",DATOS_[Conc.Sal.11]))))),
0)</f>
        <v>0</v>
      </c>
      <c r="Q77" s="101">
        <f t="array" ref="Q77">IFERROR(
AVERAGE((IF(DATOS_[[Sexo]:[Sexo]]=$B77,IF(DATOS_[[AGRUP. VALOR. PTO.]:[AGRUP. VALOR. PTO.]]=$B75,IF(DATOS_[[Check Periodo Ref.]:[Check Periodo Ref.]]="Dentro",DATOS_[Conc.Sal.12]))))),
0)</f>
        <v>0</v>
      </c>
      <c r="R77" s="101">
        <f t="array" ref="R77">IFERROR(
AVERAGE((IF(DATOS_[[Sexo]:[Sexo]]=$B77,IF(DATOS_[[AGRUP. VALOR. PTO.]:[AGRUP. VALOR. PTO.]]=$B75,IF(DATOS_[[Check Periodo Ref.]:[Check Periodo Ref.]]="Dentro",DATOS_[Conc.Sal.13]))))),
0)</f>
        <v>0</v>
      </c>
      <c r="S77" s="101">
        <f t="array" ref="S77">IFERROR(
AVERAGE((IF(DATOS_[[Sexo]:[Sexo]]=$B77,IF(DATOS_[[AGRUP. VALOR. PTO.]:[AGRUP. VALOR. PTO.]]=$B75,IF(DATOS_[[Check Periodo Ref.]:[Check Periodo Ref.]]="Dentro",DATOS_[Conc.Sal.14]))))),
0)</f>
        <v>0</v>
      </c>
      <c r="T77" s="101">
        <f t="array" ref="T77">IFERROR(
AVERAGE((IF(DATOS_[[Sexo]:[Sexo]]=$B77,IF(DATOS_[[AGRUP. VALOR. PTO.]:[AGRUP. VALOR. PTO.]]=$B75,IF(DATOS_[[Check Periodo Ref.]:[Check Periodo Ref.]]="Dentro",DATOS_[Conc.Sal.15]))))),
0)</f>
        <v>0</v>
      </c>
      <c r="U77" s="101">
        <f t="array" ref="U77">IFERROR(
AVERAGE((IF(DATOS_[[Sexo]:[Sexo]]=$B77,IF(DATOS_[[AGRUP. VALOR. PTO.]:[AGRUP. VALOR. PTO.]]=$B75,IF(DATOS_[[Check Periodo Ref.]:[Check Periodo Ref.]]="Dentro",DATOS_[Conc.Sal.16]))))),
0)</f>
        <v>0</v>
      </c>
      <c r="V77" s="101">
        <f t="array" ref="V77">IFERROR(
AVERAGE((IF(DATOS_[[Sexo]:[Sexo]]=$B77,IF(DATOS_[[AGRUP. VALOR. PTO.]:[AGRUP. VALOR. PTO.]]=$B75,IF(DATOS_[[Check Periodo Ref.]:[Check Periodo Ref.]]="Dentro",DATOS_[Conc.Sal.17]))))),
0)</f>
        <v>0</v>
      </c>
      <c r="W77" s="101">
        <f t="array" ref="W77">IFERROR(
AVERAGE((IF(DATOS_[[Sexo]:[Sexo]]=$B77,IF(DATOS_[[AGRUP. VALOR. PTO.]:[AGRUP. VALOR. PTO.]]=$B75,IF(DATOS_[[Check Periodo Ref.]:[Check Periodo Ref.]]="Dentro",DATOS_[Conc.Sal.18]))))),
0)</f>
        <v>0</v>
      </c>
      <c r="X77" s="101">
        <f t="array" ref="X77">IFERROR(
AVERAGE((IF(DATOS_[[Sexo]:[Sexo]]=$B77,IF(DATOS_[[AGRUP. VALOR. PTO.]:[AGRUP. VALOR. PTO.]]=$B75,IF(DATOS_[[Check Periodo Ref.]:[Check Periodo Ref.]]="Dentro",DATOS_[Conc.Sal.19]))))),
0)</f>
        <v>0</v>
      </c>
      <c r="Y77" s="101">
        <f t="array" ref="Y77">IFERROR(
AVERAGE((IF(DATOS_[[Sexo]:[Sexo]]=$B77,IF(DATOS_[[AGRUP. VALOR. PTO.]:[AGRUP. VALOR. PTO.]]=$B75,IF(DATOS_[[Check Periodo Ref.]:[Check Periodo Ref.]]="Dentro",DATOS_[Conc.Sal.20]))))),
0)</f>
        <v>0</v>
      </c>
      <c r="Z77" s="101">
        <f t="array" ref="Z77">IFERROR(
AVERAGE((IF(DATOS_[[Sexo]:[Sexo]]=$B77,IF(DATOS_[[AGRUP. VALOR. PTO.]:[AGRUP. VALOR. PTO.]]=$B75,IF(DATOS_[[Check Periodo Ref.]:[Check Periodo Ref.]]="Dentro",DATOS_[Conc.Sal.21]))))),
0)</f>
        <v>0</v>
      </c>
      <c r="AA77" s="101">
        <f t="array" ref="AA77">IFERROR(
AVERAGE((IF(DATOS_[[Sexo]:[Sexo]]=$B77,IF(DATOS_[[AGRUP. VALOR. PTO.]:[AGRUP. VALOR. PTO.]]=$B75,IF(DATOS_[[Check Periodo Ref.]:[Check Periodo Ref.]]="Dentro",DATOS_[Conc.Sal.22]))))),
0)</f>
        <v>0</v>
      </c>
      <c r="AB77" s="101">
        <f t="array" ref="AB77">IFERROR(
AVERAGE((IF(DATOS_[[Sexo]:[Sexo]]=$B77,IF(DATOS_[[AGRUP. VALOR. PTO.]:[AGRUP. VALOR. PTO.]]=$B75,IF(DATOS_[[Check Periodo Ref.]:[Check Periodo Ref.]]="Dentro",DATOS_[Conc.Sal.23]))))),
0)</f>
        <v>0</v>
      </c>
      <c r="AC77" s="101">
        <f t="array" ref="AC77">IFERROR(
AVERAGE((IF(DATOS_[[Sexo]:[Sexo]]=$B77,IF(DATOS_[[AGRUP. VALOR. PTO.]:[AGRUP. VALOR. PTO.]]=$B75,IF(DATOS_[[Check Periodo Ref.]:[Check Periodo Ref.]]="Dentro",DATOS_[Conc.Sal.24]))))),
0)</f>
        <v>0</v>
      </c>
      <c r="AD77" s="101">
        <f t="array" ref="AD77">IFERROR(
AVERAGE((IF(DATOS_[[Sexo]:[Sexo]]=$B77,IF(DATOS_[[AGRUP. VALOR. PTO.]:[AGRUP. VALOR. PTO.]]=$B75,IF(DATOS_[[Check Periodo Ref.]:[Check Periodo Ref.]]="Dentro",DATOS_[Conc.Sal.25]))))),
0)</f>
        <v>0</v>
      </c>
      <c r="AE77" s="101">
        <f t="array" ref="AE77">IFERROR(
AVERAGE((IF(DATOS_[[Sexo]:[Sexo]]=$B77,IF(DATOS_[[AGRUP. VALOR. PTO.]:[AGRUP. VALOR. PTO.]]=$B75,IF(DATOS_[[Check Periodo Ref.]:[Check Periodo Ref.]]="Dentro",DATOS_[Conc.Sal.26]))))),
0)</f>
        <v>0</v>
      </c>
      <c r="AF77" s="101">
        <f t="array" ref="AF77">IFERROR(
AVERAGE((IF(DATOS_[[Sexo]:[Sexo]]=$B77,IF(DATOS_[[AGRUP. VALOR. PTO.]:[AGRUP. VALOR. PTO.]]=$B75,IF(DATOS_[[Check Periodo Ref.]:[Check Periodo Ref.]]="Dentro",DATOS_[Conc.Sal.27]))))),
0)</f>
        <v>0</v>
      </c>
      <c r="AG77" s="101">
        <f t="array" ref="AG77">IFERROR(
AVERAGE((IF(DATOS_[[Sexo]:[Sexo]]=$B77,IF(DATOS_[[AGRUP. VALOR. PTO.]:[AGRUP. VALOR. PTO.]]=$B75,IF(DATOS_[[Check Periodo Ref.]:[Check Periodo Ref.]]="Dentro",DATOS_[Conc.Sal.28]))))),
0)</f>
        <v>0</v>
      </c>
      <c r="AH77" s="101">
        <f t="array" ref="AH77">IFERROR(
AVERAGE((IF(DATOS_[[Sexo]:[Sexo]]=$B77,IF(DATOS_[[AGRUP. VALOR. PTO.]:[AGRUP. VALOR. PTO.]]=$B75,IF(DATOS_[[Check Periodo Ref.]:[Check Periodo Ref.]]="Dentro",DATOS_[Conc.Sal.29]))))),
0)</f>
        <v>0</v>
      </c>
      <c r="AI77" s="101">
        <f t="array" ref="AI77">IFERROR(
AVERAGE((IF(DATOS_[[Sexo]:[Sexo]]=$B77,IF(DATOS_[[AGRUP. VALOR. PTO.]:[AGRUP. VALOR. PTO.]]=$B75,IF(DATOS_[[Check Periodo Ref.]:[Check Periodo Ref.]]="Dentro",DATOS_[Conc.Sal.30]))))),
0)</f>
        <v>0</v>
      </c>
      <c r="AJ77" s="102">
        <f t="array" ref="AJ77">IFERROR(
AVERAGE(IF(DATOS_[Sexo]=$B77,IF(DATOS_[AGRUP. VALOR. PTO.]=$B75,IF(DATOS_[Check Periodo Ref.]="Dentro",DATOS_[Tot COMPL.SAL Ef],FALSE)))),
0)</f>
        <v>0</v>
      </c>
      <c r="AK77" s="104">
        <f t="array" ref="AK77">IFERROR(
AVERAGE(IF(DATOS_[Sexo]=$B77,IF(DATOS_[AGRUP. VALOR. PTO.]=$B75,IF(DATOS_[Check Periodo Ref.]="Dentro",DATOS_[TOTAL SALARIO Ef],FALSE)))),
0)</f>
        <v>0</v>
      </c>
      <c r="AL77" s="103">
        <f t="array" ref="AL77">IFERROR(
AVERAGE((IF(DATOS_[[Sexo]:[Sexo]]=$B77,IF(DATOS_[[AGRUP. VALOR. PTO.]:[AGRUP. VALOR. PTO.]]=$B75,IF(DATOS_[[Check Periodo Ref.]:[Check Periodo Ref.]]="Dentro",DATOS_[C.Extra.01]))))),
0)</f>
        <v>0</v>
      </c>
      <c r="AM77" s="103">
        <f t="array" ref="AM77">IFERROR(
AVERAGE((IF(DATOS_[[Sexo]:[Sexo]]=$B77,IF(DATOS_[[AGRUP. VALOR. PTO.]:[AGRUP. VALOR. PTO.]]=$B75,IF(DATOS_[[Check Periodo Ref.]:[Check Periodo Ref.]]="Dentro",DATOS_[C.Extra.02]))))),
0)</f>
        <v>0</v>
      </c>
      <c r="AN77" s="103">
        <f t="array" ref="AN77">IFERROR(
AVERAGE((IF(DATOS_[[Sexo]:[Sexo]]=$B77,IF(DATOS_[[AGRUP. VALOR. PTO.]:[AGRUP. VALOR. PTO.]]=$B75,IF(DATOS_[[Check Periodo Ref.]:[Check Periodo Ref.]]="Dentro",DATOS_[C.Extra.03]))))),
0)</f>
        <v>0</v>
      </c>
      <c r="AO77" s="103">
        <f t="array" ref="AO77">IFERROR(
AVERAGE((IF(DATOS_[[Sexo]:[Sexo]]=$B77,IF(DATOS_[[AGRUP. VALOR. PTO.]:[AGRUP. VALOR. PTO.]]=$B75,IF(DATOS_[[Check Periodo Ref.]:[Check Periodo Ref.]]="Dentro",DATOS_[C.Extra.04]))))),
0)</f>
        <v>0</v>
      </c>
      <c r="AP77" s="103">
        <f t="array" ref="AP77">IFERROR(
AVERAGE((IF(DATOS_[[Sexo]:[Sexo]]=$B77,IF(DATOS_[[AGRUP. VALOR. PTO.]:[AGRUP. VALOR. PTO.]]=$B75,IF(DATOS_[[Check Periodo Ref.]:[Check Periodo Ref.]]="Dentro",DATOS_[C.Extra.05]))))),
0)</f>
        <v>0</v>
      </c>
      <c r="AQ77" s="105">
        <f t="array" ref="AQ77">IFERROR(
AVERAGE(IF(DATOS_[Sexo]=$B77,IF(DATOS_[AGRUP. VALOR. PTO.]=$B75,IF(DATOS_[Check Periodo Ref.]="Dentro",DATOS_[Tot Extrasalarial Ef],FALSE)))),
0)</f>
        <v>0</v>
      </c>
      <c r="AR77" s="106">
        <f t="array" ref="AR77">IFERROR(
AVERAGE(IF(DATOS_[Sexo]=$B77,IF(DATOS_[AGRUP. VALOR. PTO.]=$B75,IF(DATOS_[Check Periodo Ref.]="Dentro",DATOS_[TOTAL Retrib Ef],FALSE)))),
0)</f>
        <v>0</v>
      </c>
    </row>
    <row r="78" spans="1:44" ht="17.25" thickBot="1" x14ac:dyDescent="0.35">
      <c r="A78" s="55" t="str">
        <f t="shared" ref="A78" si="87">+A79</f>
        <v>[ocultar]</v>
      </c>
      <c r="B78" s="58" t="s">
        <v>281</v>
      </c>
      <c r="C78" s="99"/>
      <c r="D78" s="59"/>
      <c r="E78" s="147" t="str">
        <f t="shared" ref="E78:AR78" si="88">IFERROR((E79-E80)/E79,"")</f>
        <v/>
      </c>
      <c r="F78" s="199" t="str">
        <f t="shared" si="88"/>
        <v/>
      </c>
      <c r="G78" s="200" t="str">
        <f t="shared" si="88"/>
        <v/>
      </c>
      <c r="H78" s="200" t="str">
        <f t="shared" si="88"/>
        <v/>
      </c>
      <c r="I78" s="200" t="str">
        <f t="shared" si="88"/>
        <v/>
      </c>
      <c r="J78" s="201" t="str">
        <f t="shared" si="88"/>
        <v/>
      </c>
      <c r="K78" s="202" t="str">
        <f t="shared" si="88"/>
        <v/>
      </c>
      <c r="L78" s="202" t="str">
        <f t="shared" si="88"/>
        <v/>
      </c>
      <c r="M78" s="202" t="str">
        <f t="shared" si="88"/>
        <v/>
      </c>
      <c r="N78" s="202" t="str">
        <f t="shared" si="88"/>
        <v/>
      </c>
      <c r="O78" s="202" t="str">
        <f t="shared" si="88"/>
        <v/>
      </c>
      <c r="P78" s="202" t="str">
        <f t="shared" si="88"/>
        <v/>
      </c>
      <c r="Q78" s="202" t="str">
        <f t="shared" si="88"/>
        <v/>
      </c>
      <c r="R78" s="202" t="str">
        <f t="shared" si="88"/>
        <v/>
      </c>
      <c r="S78" s="202" t="str">
        <f t="shared" si="88"/>
        <v/>
      </c>
      <c r="T78" s="202" t="str">
        <f t="shared" si="88"/>
        <v/>
      </c>
      <c r="U78" s="202" t="str">
        <f t="shared" si="88"/>
        <v/>
      </c>
      <c r="V78" s="201" t="str">
        <f t="shared" si="88"/>
        <v/>
      </c>
      <c r="W78" s="201" t="str">
        <f t="shared" si="88"/>
        <v/>
      </c>
      <c r="X78" s="201" t="str">
        <f t="shared" si="88"/>
        <v/>
      </c>
      <c r="Y78" s="201" t="str">
        <f t="shared" si="88"/>
        <v/>
      </c>
      <c r="Z78" s="201" t="str">
        <f t="shared" si="88"/>
        <v/>
      </c>
      <c r="AA78" s="201" t="str">
        <f t="shared" si="88"/>
        <v/>
      </c>
      <c r="AB78" s="201" t="str">
        <f t="shared" si="88"/>
        <v/>
      </c>
      <c r="AC78" s="201" t="str">
        <f t="shared" si="88"/>
        <v/>
      </c>
      <c r="AD78" s="201" t="str">
        <f t="shared" si="88"/>
        <v/>
      </c>
      <c r="AE78" s="201" t="str">
        <f t="shared" si="88"/>
        <v/>
      </c>
      <c r="AF78" s="201" t="str">
        <f t="shared" si="88"/>
        <v/>
      </c>
      <c r="AG78" s="201" t="str">
        <f t="shared" si="88"/>
        <v/>
      </c>
      <c r="AH78" s="201" t="str">
        <f t="shared" si="88"/>
        <v/>
      </c>
      <c r="AI78" s="201" t="str">
        <f t="shared" si="88"/>
        <v/>
      </c>
      <c r="AJ78" s="148" t="str">
        <f t="shared" si="88"/>
        <v/>
      </c>
      <c r="AK78" s="151" t="str">
        <f t="shared" si="88"/>
        <v/>
      </c>
      <c r="AL78" s="204" t="str">
        <f t="shared" si="88"/>
        <v/>
      </c>
      <c r="AM78" s="204" t="str">
        <f t="shared" si="88"/>
        <v/>
      </c>
      <c r="AN78" s="204" t="str">
        <f t="shared" si="88"/>
        <v/>
      </c>
      <c r="AO78" s="204" t="str">
        <f t="shared" si="88"/>
        <v/>
      </c>
      <c r="AP78" s="204" t="str">
        <f t="shared" si="88"/>
        <v/>
      </c>
      <c r="AQ78" s="149" t="str">
        <f t="shared" si="88"/>
        <v/>
      </c>
      <c r="AR78" s="150" t="str">
        <f t="shared" si="88"/>
        <v/>
      </c>
    </row>
    <row r="79" spans="1:44" x14ac:dyDescent="0.3">
      <c r="A79" s="55" t="str">
        <f t="shared" ref="A79" si="89">+IF(C79+C80=0,"[ocultar]","")</f>
        <v>[ocultar]</v>
      </c>
      <c r="B79" s="52" t="s">
        <v>162</v>
      </c>
      <c r="C79" s="53">
        <f t="array" ref="C79">SUM(IF($B79=DATOS_[Sexo],
IF($B78=DATOS_[AGRUP. VALOR. PTO.],
IF("Dentro"=DATOS_[Check Periodo Ref.],
1/(COUNTIFS(DATOS_[Sexo],$B79,DATOS_[AGRUP. VALOR. PTO.],$B78,DATOS_[Check Periodo Ref.],"Dentro",DATOS_[id],DATOS_[id]))))))</f>
        <v>0</v>
      </c>
      <c r="D79" s="54">
        <f>COUNTIFS(DATOS_[AGRUP. VALOR. PTO.],$B78,DATOS_[Sexo],$B79,DATOS_[Check Periodo Ref.],"Dentro")</f>
        <v>0</v>
      </c>
      <c r="E79" s="100">
        <f t="array" ref="E79">IFERROR(
AVERAGE(IF(DATOS_[Sexo]=$B79,IF(DATOS_[AGRUP. VALOR. PTO.]=$B78,IF(DATOS_[Check Periodo Ref.]="Dentro",DATOS_[SALARIO BASE Ef],FALSE)))),
0)</f>
        <v>0</v>
      </c>
      <c r="F79" s="101">
        <f t="array" ref="F79">IFERROR(
AVERAGE((IF(DATOS_[[Sexo]:[Sexo]]=$B79,IF(DATOS_[[AGRUP. VALOR. PTO.]:[AGRUP. VALOR. PTO.]]=$B78,IF(DATOS_[[Check Periodo Ref.]:[Check Periodo Ref.]]="Dentro",DATOS_[Conc.Sal.01]))))),
0)</f>
        <v>0</v>
      </c>
      <c r="G79" s="101">
        <f t="array" ref="G79">IFERROR(
AVERAGE((IF(DATOS_[[Sexo]:[Sexo]]=$B79,IF(DATOS_[[AGRUP. VALOR. PTO.]:[AGRUP. VALOR. PTO.]]=$B78,IF(DATOS_[[Check Periodo Ref.]:[Check Periodo Ref.]]="Dentro",DATOS_[Conc.Sal.02]))))),
0)</f>
        <v>0</v>
      </c>
      <c r="H79" s="101">
        <f t="array" ref="H79">IFERROR(
AVERAGE((IF(DATOS_[[Sexo]:[Sexo]]=$B79,IF(DATOS_[[AGRUP. VALOR. PTO.]:[AGRUP. VALOR. PTO.]]=$B78,IF(DATOS_[[Check Periodo Ref.]:[Check Periodo Ref.]]="Dentro",DATOS_[Conc.Sal.03]))))),
0)</f>
        <v>0</v>
      </c>
      <c r="I79" s="101">
        <f t="array" ref="I79">IFERROR(
AVERAGE((IF(DATOS_[[Sexo]:[Sexo]]=$B79,IF(DATOS_[[AGRUP. VALOR. PTO.]:[AGRUP. VALOR. PTO.]]=$B78,IF(DATOS_[[Check Periodo Ref.]:[Check Periodo Ref.]]="Dentro",DATOS_[Conc.Sal.04]))))),
0)</f>
        <v>0</v>
      </c>
      <c r="J79" s="101">
        <f t="array" ref="J79">IFERROR(
AVERAGE((IF(DATOS_[[Sexo]:[Sexo]]=$B79,IF(DATOS_[[AGRUP. VALOR. PTO.]:[AGRUP. VALOR. PTO.]]=$B78,IF(DATOS_[[Check Periodo Ref.]:[Check Periodo Ref.]]="Dentro",DATOS_[Conc.Sal.05]))))),
0)</f>
        <v>0</v>
      </c>
      <c r="K79" s="101">
        <f t="array" ref="K79">IFERROR(
AVERAGE((IF(DATOS_[[Sexo]:[Sexo]]=$B79,IF(DATOS_[[AGRUP. VALOR. PTO.]:[AGRUP. VALOR. PTO.]]=$B78,IF(DATOS_[[Check Periodo Ref.]:[Check Periodo Ref.]]="Dentro",DATOS_[Conc.Sal.06]))))),
0)</f>
        <v>0</v>
      </c>
      <c r="L79" s="101">
        <f t="array" ref="L79">IFERROR(
AVERAGE((IF(DATOS_[[Sexo]:[Sexo]]=$B79,IF(DATOS_[[AGRUP. VALOR. PTO.]:[AGRUP. VALOR. PTO.]]=$B78,IF(DATOS_[[Check Periodo Ref.]:[Check Periodo Ref.]]="Dentro",DATOS_[Conc.Sal.07]))))),
0)</f>
        <v>0</v>
      </c>
      <c r="M79" s="101">
        <f t="array" ref="M79">IFERROR(
AVERAGE((IF(DATOS_[[Sexo]:[Sexo]]=$B79,IF(DATOS_[[AGRUP. VALOR. PTO.]:[AGRUP. VALOR. PTO.]]=$B78,IF(DATOS_[[Check Periodo Ref.]:[Check Periodo Ref.]]="Dentro",DATOS_[Conc.Sal.08]))))),
0)</f>
        <v>0</v>
      </c>
      <c r="N79" s="101">
        <f t="array" ref="N79">IFERROR(
AVERAGE((IF(DATOS_[[Sexo]:[Sexo]]=$B79,IF(DATOS_[[AGRUP. VALOR. PTO.]:[AGRUP. VALOR. PTO.]]=$B78,IF(DATOS_[[Check Periodo Ref.]:[Check Periodo Ref.]]="Dentro",DATOS_[Conc.Sal.09]))))),
0)</f>
        <v>0</v>
      </c>
      <c r="O79" s="101">
        <f t="array" ref="O79">IFERROR(
AVERAGE((IF(DATOS_[[Sexo]:[Sexo]]=$B79,IF(DATOS_[[AGRUP. VALOR. PTO.]:[AGRUP. VALOR. PTO.]]=$B78,IF(DATOS_[[Check Periodo Ref.]:[Check Periodo Ref.]]="Dentro",DATOS_[Conc.Sal.10]))))),
0)</f>
        <v>0</v>
      </c>
      <c r="P79" s="101">
        <f t="array" ref="P79">IFERROR(
AVERAGE((IF(DATOS_[[Sexo]:[Sexo]]=$B79,IF(DATOS_[[AGRUP. VALOR. PTO.]:[AGRUP. VALOR. PTO.]]=$B78,IF(DATOS_[[Check Periodo Ref.]:[Check Periodo Ref.]]="Dentro",DATOS_[Conc.Sal.11]))))),
0)</f>
        <v>0</v>
      </c>
      <c r="Q79" s="101">
        <f t="array" ref="Q79">IFERROR(
AVERAGE((IF(DATOS_[[Sexo]:[Sexo]]=$B79,IF(DATOS_[[AGRUP. VALOR. PTO.]:[AGRUP. VALOR. PTO.]]=$B78,IF(DATOS_[[Check Periodo Ref.]:[Check Periodo Ref.]]="Dentro",DATOS_[Conc.Sal.12]))))),
0)</f>
        <v>0</v>
      </c>
      <c r="R79" s="101">
        <f t="array" ref="R79">IFERROR(
AVERAGE((IF(DATOS_[[Sexo]:[Sexo]]=$B79,IF(DATOS_[[AGRUP. VALOR. PTO.]:[AGRUP. VALOR. PTO.]]=$B78,IF(DATOS_[[Check Periodo Ref.]:[Check Periodo Ref.]]="Dentro",DATOS_[Conc.Sal.13]))))),
0)</f>
        <v>0</v>
      </c>
      <c r="S79" s="101">
        <f t="array" ref="S79">IFERROR(
AVERAGE((IF(DATOS_[[Sexo]:[Sexo]]=$B79,IF(DATOS_[[AGRUP. VALOR. PTO.]:[AGRUP. VALOR. PTO.]]=$B78,IF(DATOS_[[Check Periodo Ref.]:[Check Periodo Ref.]]="Dentro",DATOS_[Conc.Sal.14]))))),
0)</f>
        <v>0</v>
      </c>
      <c r="T79" s="101">
        <f t="array" ref="T79">IFERROR(
AVERAGE((IF(DATOS_[[Sexo]:[Sexo]]=$B79,IF(DATOS_[[AGRUP. VALOR. PTO.]:[AGRUP. VALOR. PTO.]]=$B78,IF(DATOS_[[Check Periodo Ref.]:[Check Periodo Ref.]]="Dentro",DATOS_[Conc.Sal.15]))))),
0)</f>
        <v>0</v>
      </c>
      <c r="U79" s="101">
        <f t="array" ref="U79">IFERROR(
AVERAGE((IF(DATOS_[[Sexo]:[Sexo]]=$B79,IF(DATOS_[[AGRUP. VALOR. PTO.]:[AGRUP. VALOR. PTO.]]=$B78,IF(DATOS_[[Check Periodo Ref.]:[Check Periodo Ref.]]="Dentro",DATOS_[Conc.Sal.16]))))),
0)</f>
        <v>0</v>
      </c>
      <c r="V79" s="101">
        <f t="array" ref="V79">IFERROR(
AVERAGE((IF(DATOS_[[Sexo]:[Sexo]]=$B79,IF(DATOS_[[AGRUP. VALOR. PTO.]:[AGRUP. VALOR. PTO.]]=$B78,IF(DATOS_[[Check Periodo Ref.]:[Check Periodo Ref.]]="Dentro",DATOS_[Conc.Sal.17]))))),
0)</f>
        <v>0</v>
      </c>
      <c r="W79" s="101">
        <f t="array" ref="W79">IFERROR(
AVERAGE((IF(DATOS_[[Sexo]:[Sexo]]=$B79,IF(DATOS_[[AGRUP. VALOR. PTO.]:[AGRUP. VALOR. PTO.]]=$B78,IF(DATOS_[[Check Periodo Ref.]:[Check Periodo Ref.]]="Dentro",DATOS_[Conc.Sal.18]))))),
0)</f>
        <v>0</v>
      </c>
      <c r="X79" s="101">
        <f t="array" ref="X79">IFERROR(
AVERAGE((IF(DATOS_[[Sexo]:[Sexo]]=$B79,IF(DATOS_[[AGRUP. VALOR. PTO.]:[AGRUP. VALOR. PTO.]]=$B78,IF(DATOS_[[Check Periodo Ref.]:[Check Periodo Ref.]]="Dentro",DATOS_[Conc.Sal.19]))))),
0)</f>
        <v>0</v>
      </c>
      <c r="Y79" s="101">
        <f t="array" ref="Y79">IFERROR(
AVERAGE((IF(DATOS_[[Sexo]:[Sexo]]=$B79,IF(DATOS_[[AGRUP. VALOR. PTO.]:[AGRUP. VALOR. PTO.]]=$B78,IF(DATOS_[[Check Periodo Ref.]:[Check Periodo Ref.]]="Dentro",DATOS_[Conc.Sal.20]))))),
0)</f>
        <v>0</v>
      </c>
      <c r="Z79" s="101">
        <f t="array" ref="Z79">IFERROR(
AVERAGE((IF(DATOS_[[Sexo]:[Sexo]]=$B79,IF(DATOS_[[AGRUP. VALOR. PTO.]:[AGRUP. VALOR. PTO.]]=$B78,IF(DATOS_[[Check Periodo Ref.]:[Check Periodo Ref.]]="Dentro",DATOS_[Conc.Sal.21]))))),
0)</f>
        <v>0</v>
      </c>
      <c r="AA79" s="101">
        <f t="array" ref="AA79">IFERROR(
AVERAGE((IF(DATOS_[[Sexo]:[Sexo]]=$B79,IF(DATOS_[[AGRUP. VALOR. PTO.]:[AGRUP. VALOR. PTO.]]=$B78,IF(DATOS_[[Check Periodo Ref.]:[Check Periodo Ref.]]="Dentro",DATOS_[Conc.Sal.22]))))),
0)</f>
        <v>0</v>
      </c>
      <c r="AB79" s="101">
        <f t="array" ref="AB79">IFERROR(
AVERAGE((IF(DATOS_[[Sexo]:[Sexo]]=$B79,IF(DATOS_[[AGRUP. VALOR. PTO.]:[AGRUP. VALOR. PTO.]]=$B78,IF(DATOS_[[Check Periodo Ref.]:[Check Periodo Ref.]]="Dentro",DATOS_[Conc.Sal.23]))))),
0)</f>
        <v>0</v>
      </c>
      <c r="AC79" s="101">
        <f t="array" ref="AC79">IFERROR(
AVERAGE((IF(DATOS_[[Sexo]:[Sexo]]=$B79,IF(DATOS_[[AGRUP. VALOR. PTO.]:[AGRUP. VALOR. PTO.]]=$B78,IF(DATOS_[[Check Periodo Ref.]:[Check Periodo Ref.]]="Dentro",DATOS_[Conc.Sal.24]))))),
0)</f>
        <v>0</v>
      </c>
      <c r="AD79" s="101">
        <f t="array" ref="AD79">IFERROR(
AVERAGE((IF(DATOS_[[Sexo]:[Sexo]]=$B79,IF(DATOS_[[AGRUP. VALOR. PTO.]:[AGRUP. VALOR. PTO.]]=$B78,IF(DATOS_[[Check Periodo Ref.]:[Check Periodo Ref.]]="Dentro",DATOS_[Conc.Sal.25]))))),
0)</f>
        <v>0</v>
      </c>
      <c r="AE79" s="101">
        <f t="array" ref="AE79">IFERROR(
AVERAGE((IF(DATOS_[[Sexo]:[Sexo]]=$B79,IF(DATOS_[[AGRUP. VALOR. PTO.]:[AGRUP. VALOR. PTO.]]=$B78,IF(DATOS_[[Check Periodo Ref.]:[Check Periodo Ref.]]="Dentro",DATOS_[Conc.Sal.26]))))),
0)</f>
        <v>0</v>
      </c>
      <c r="AF79" s="101">
        <f t="array" ref="AF79">IFERROR(
AVERAGE((IF(DATOS_[[Sexo]:[Sexo]]=$B79,IF(DATOS_[[AGRUP. VALOR. PTO.]:[AGRUP. VALOR. PTO.]]=$B78,IF(DATOS_[[Check Periodo Ref.]:[Check Periodo Ref.]]="Dentro",DATOS_[Conc.Sal.27]))))),
0)</f>
        <v>0</v>
      </c>
      <c r="AG79" s="101">
        <f t="array" ref="AG79">IFERROR(
AVERAGE((IF(DATOS_[[Sexo]:[Sexo]]=$B79,IF(DATOS_[[AGRUP. VALOR. PTO.]:[AGRUP. VALOR. PTO.]]=$B78,IF(DATOS_[[Check Periodo Ref.]:[Check Periodo Ref.]]="Dentro",DATOS_[Conc.Sal.28]))))),
0)</f>
        <v>0</v>
      </c>
      <c r="AH79" s="101">
        <f t="array" ref="AH79">IFERROR(
AVERAGE((IF(DATOS_[[Sexo]:[Sexo]]=$B79,IF(DATOS_[[AGRUP. VALOR. PTO.]:[AGRUP. VALOR. PTO.]]=$B78,IF(DATOS_[[Check Periodo Ref.]:[Check Periodo Ref.]]="Dentro",DATOS_[Conc.Sal.29]))))),
0)</f>
        <v>0</v>
      </c>
      <c r="AI79" s="101">
        <f t="array" ref="AI79">IFERROR(
AVERAGE((IF(DATOS_[[Sexo]:[Sexo]]=$B79,IF(DATOS_[[AGRUP. VALOR. PTO.]:[AGRUP. VALOR. PTO.]]=$B78,IF(DATOS_[[Check Periodo Ref.]:[Check Periodo Ref.]]="Dentro",DATOS_[Conc.Sal.30]))))),
0)</f>
        <v>0</v>
      </c>
      <c r="AJ79" s="102">
        <f t="array" ref="AJ79">IFERROR(
AVERAGE(IF(DATOS_[Sexo]=$B79,IF(DATOS_[AGRUP. VALOR. PTO.]=$B78,IF(DATOS_[Check Periodo Ref.]="Dentro",DATOS_[Tot COMPL.SAL Ef],FALSE)))),
0)</f>
        <v>0</v>
      </c>
      <c r="AK79" s="104">
        <f t="array" ref="AK79">IFERROR(
AVERAGE(IF(DATOS_[Sexo]=$B79,IF(DATOS_[AGRUP. VALOR. PTO.]=$B78,IF(DATOS_[Check Periodo Ref.]="Dentro",DATOS_[TOTAL SALARIO Ef],FALSE)))),
0)</f>
        <v>0</v>
      </c>
      <c r="AL79" s="103">
        <f t="array" ref="AL79">IFERROR(
AVERAGE((IF(DATOS_[[Sexo]:[Sexo]]=$B79,IF(DATOS_[[AGRUP. VALOR. PTO.]:[AGRUP. VALOR. PTO.]]=$B78,IF(DATOS_[[Check Periodo Ref.]:[Check Periodo Ref.]]="Dentro",DATOS_[C.Extra.01]))))),
0)</f>
        <v>0</v>
      </c>
      <c r="AM79" s="103">
        <f t="array" ref="AM79">IFERROR(
AVERAGE((IF(DATOS_[[Sexo]:[Sexo]]=$B79,IF(DATOS_[[AGRUP. VALOR. PTO.]:[AGRUP. VALOR. PTO.]]=$B78,IF(DATOS_[[Check Periodo Ref.]:[Check Periodo Ref.]]="Dentro",DATOS_[C.Extra.02]))))),
0)</f>
        <v>0</v>
      </c>
      <c r="AN79" s="103">
        <f t="array" ref="AN79">IFERROR(
AVERAGE((IF(DATOS_[[Sexo]:[Sexo]]=$B79,IF(DATOS_[[AGRUP. VALOR. PTO.]:[AGRUP. VALOR. PTO.]]=$B78,IF(DATOS_[[Check Periodo Ref.]:[Check Periodo Ref.]]="Dentro",DATOS_[C.Extra.03]))))),
0)</f>
        <v>0</v>
      </c>
      <c r="AO79" s="103">
        <f t="array" ref="AO79">IFERROR(
AVERAGE((IF(DATOS_[[Sexo]:[Sexo]]=$B79,IF(DATOS_[[AGRUP. VALOR. PTO.]:[AGRUP. VALOR. PTO.]]=$B78,IF(DATOS_[[Check Periodo Ref.]:[Check Periodo Ref.]]="Dentro",DATOS_[C.Extra.04]))))),
0)</f>
        <v>0</v>
      </c>
      <c r="AP79" s="103">
        <f t="array" ref="AP79">IFERROR(
AVERAGE((IF(DATOS_[[Sexo]:[Sexo]]=$B79,IF(DATOS_[[AGRUP. VALOR. PTO.]:[AGRUP. VALOR. PTO.]]=$B78,IF(DATOS_[[Check Periodo Ref.]:[Check Periodo Ref.]]="Dentro",DATOS_[C.Extra.05]))))),
0)</f>
        <v>0</v>
      </c>
      <c r="AQ79" s="105">
        <f t="array" ref="AQ79">IFERROR(
AVERAGE(IF(DATOS_[Sexo]=$B79,IF(DATOS_[AGRUP. VALOR. PTO.]=$B78,IF(DATOS_[Check Periodo Ref.]="Dentro",DATOS_[Tot Extrasalarial Ef],FALSE)))),
0)</f>
        <v>0</v>
      </c>
      <c r="AR79" s="106">
        <f t="array" ref="AR79">IFERROR(
AVERAGE(IF(DATOS_[Sexo]=$B79,IF(DATOS_[AGRUP. VALOR. PTO.]=$B78,IF(DATOS_[Check Periodo Ref.]="Dentro",DATOS_[TOTAL Retrib Ef],FALSE)))),
0)</f>
        <v>0</v>
      </c>
    </row>
    <row r="80" spans="1:44" x14ac:dyDescent="0.3">
      <c r="A80" s="55" t="str">
        <f t="shared" ref="A80" si="90">+A79</f>
        <v>[ocultar]</v>
      </c>
      <c r="B80" s="52" t="s">
        <v>163</v>
      </c>
      <c r="C80" s="53">
        <f t="array" ref="C80">SUM(IF($B80=DATOS_[Sexo],
IF($B78=DATOS_[AGRUP. VALOR. PTO.],
IF("Dentro"=DATOS_[Check Periodo Ref.],
1/(COUNTIFS(DATOS_[Sexo],$B80,DATOS_[AGRUP. VALOR. PTO.],$B78,DATOS_[Check Periodo Ref.],"Dentro",DATOS_[id],DATOS_[id]))))))</f>
        <v>0</v>
      </c>
      <c r="D80" s="54">
        <f>COUNTIFS(DATOS_[AGRUP. VALOR. PTO.],$B78,DATOS_[Sexo],$B80,DATOS_[Check Periodo Ref.],"Dentro")</f>
        <v>0</v>
      </c>
      <c r="E80" s="100">
        <f t="array" ref="E80">IFERROR(
AVERAGE(IF(DATOS_[Sexo]=$B80,IF(DATOS_[AGRUP. VALOR. PTO.]=$B78,IF(DATOS_[Check Periodo Ref.]="Dentro",DATOS_[SALARIO BASE Ef],FALSE)))),
0)</f>
        <v>0</v>
      </c>
      <c r="F80" s="101">
        <f t="array" ref="F80">IFERROR(
AVERAGE((IF(DATOS_[[Sexo]:[Sexo]]=$B80,IF(DATOS_[[AGRUP. VALOR. PTO.]:[AGRUP. VALOR. PTO.]]=$B78,IF(DATOS_[[Check Periodo Ref.]:[Check Periodo Ref.]]="Dentro",DATOS_[Conc.Sal.01]))))),
0)</f>
        <v>0</v>
      </c>
      <c r="G80" s="101">
        <f t="array" ref="G80">IFERROR(
AVERAGE((IF(DATOS_[[Sexo]:[Sexo]]=$B80,IF(DATOS_[[AGRUP. VALOR. PTO.]:[AGRUP. VALOR. PTO.]]=$B78,IF(DATOS_[[Check Periodo Ref.]:[Check Periodo Ref.]]="Dentro",DATOS_[Conc.Sal.02]))))),
0)</f>
        <v>0</v>
      </c>
      <c r="H80" s="101">
        <f t="array" ref="H80">IFERROR(
AVERAGE((IF(DATOS_[[Sexo]:[Sexo]]=$B80,IF(DATOS_[[AGRUP. VALOR. PTO.]:[AGRUP. VALOR. PTO.]]=$B78,IF(DATOS_[[Check Periodo Ref.]:[Check Periodo Ref.]]="Dentro",DATOS_[Conc.Sal.03]))))),
0)</f>
        <v>0</v>
      </c>
      <c r="I80" s="101">
        <f t="array" ref="I80">IFERROR(
AVERAGE((IF(DATOS_[[Sexo]:[Sexo]]=$B80,IF(DATOS_[[AGRUP. VALOR. PTO.]:[AGRUP. VALOR. PTO.]]=$B78,IF(DATOS_[[Check Periodo Ref.]:[Check Periodo Ref.]]="Dentro",DATOS_[Conc.Sal.04]))))),
0)</f>
        <v>0</v>
      </c>
      <c r="J80" s="101">
        <f t="array" ref="J80">IFERROR(
AVERAGE((IF(DATOS_[[Sexo]:[Sexo]]=$B80,IF(DATOS_[[AGRUP. VALOR. PTO.]:[AGRUP. VALOR. PTO.]]=$B78,IF(DATOS_[[Check Periodo Ref.]:[Check Periodo Ref.]]="Dentro",DATOS_[Conc.Sal.05]))))),
0)</f>
        <v>0</v>
      </c>
      <c r="K80" s="101">
        <f t="array" ref="K80">IFERROR(
AVERAGE((IF(DATOS_[[Sexo]:[Sexo]]=$B80,IF(DATOS_[[AGRUP. VALOR. PTO.]:[AGRUP. VALOR. PTO.]]=$B78,IF(DATOS_[[Check Periodo Ref.]:[Check Periodo Ref.]]="Dentro",DATOS_[Conc.Sal.06]))))),
0)</f>
        <v>0</v>
      </c>
      <c r="L80" s="101">
        <f t="array" ref="L80">IFERROR(
AVERAGE((IF(DATOS_[[Sexo]:[Sexo]]=$B80,IF(DATOS_[[AGRUP. VALOR. PTO.]:[AGRUP. VALOR. PTO.]]=$B78,IF(DATOS_[[Check Periodo Ref.]:[Check Periodo Ref.]]="Dentro",DATOS_[Conc.Sal.07]))))),
0)</f>
        <v>0</v>
      </c>
      <c r="M80" s="101">
        <f t="array" ref="M80">IFERROR(
AVERAGE((IF(DATOS_[[Sexo]:[Sexo]]=$B80,IF(DATOS_[[AGRUP. VALOR. PTO.]:[AGRUP. VALOR. PTO.]]=$B78,IF(DATOS_[[Check Periodo Ref.]:[Check Periodo Ref.]]="Dentro",DATOS_[Conc.Sal.08]))))),
0)</f>
        <v>0</v>
      </c>
      <c r="N80" s="101">
        <f t="array" ref="N80">IFERROR(
AVERAGE((IF(DATOS_[[Sexo]:[Sexo]]=$B80,IF(DATOS_[[AGRUP. VALOR. PTO.]:[AGRUP. VALOR. PTO.]]=$B78,IF(DATOS_[[Check Periodo Ref.]:[Check Periodo Ref.]]="Dentro",DATOS_[Conc.Sal.09]))))),
0)</f>
        <v>0</v>
      </c>
      <c r="O80" s="101">
        <f t="array" ref="O80">IFERROR(
AVERAGE((IF(DATOS_[[Sexo]:[Sexo]]=$B80,IF(DATOS_[[AGRUP. VALOR. PTO.]:[AGRUP. VALOR. PTO.]]=$B78,IF(DATOS_[[Check Periodo Ref.]:[Check Periodo Ref.]]="Dentro",DATOS_[Conc.Sal.10]))))),
0)</f>
        <v>0</v>
      </c>
      <c r="P80" s="101">
        <f t="array" ref="P80">IFERROR(
AVERAGE((IF(DATOS_[[Sexo]:[Sexo]]=$B80,IF(DATOS_[[AGRUP. VALOR. PTO.]:[AGRUP. VALOR. PTO.]]=$B78,IF(DATOS_[[Check Periodo Ref.]:[Check Periodo Ref.]]="Dentro",DATOS_[Conc.Sal.11]))))),
0)</f>
        <v>0</v>
      </c>
      <c r="Q80" s="101">
        <f t="array" ref="Q80">IFERROR(
AVERAGE((IF(DATOS_[[Sexo]:[Sexo]]=$B80,IF(DATOS_[[AGRUP. VALOR. PTO.]:[AGRUP. VALOR. PTO.]]=$B78,IF(DATOS_[[Check Periodo Ref.]:[Check Periodo Ref.]]="Dentro",DATOS_[Conc.Sal.12]))))),
0)</f>
        <v>0</v>
      </c>
      <c r="R80" s="101">
        <f t="array" ref="R80">IFERROR(
AVERAGE((IF(DATOS_[[Sexo]:[Sexo]]=$B80,IF(DATOS_[[AGRUP. VALOR. PTO.]:[AGRUP. VALOR. PTO.]]=$B78,IF(DATOS_[[Check Periodo Ref.]:[Check Periodo Ref.]]="Dentro",DATOS_[Conc.Sal.13]))))),
0)</f>
        <v>0</v>
      </c>
      <c r="S80" s="101">
        <f t="array" ref="S80">IFERROR(
AVERAGE((IF(DATOS_[[Sexo]:[Sexo]]=$B80,IF(DATOS_[[AGRUP. VALOR. PTO.]:[AGRUP. VALOR. PTO.]]=$B78,IF(DATOS_[[Check Periodo Ref.]:[Check Periodo Ref.]]="Dentro",DATOS_[Conc.Sal.14]))))),
0)</f>
        <v>0</v>
      </c>
      <c r="T80" s="101">
        <f t="array" ref="T80">IFERROR(
AVERAGE((IF(DATOS_[[Sexo]:[Sexo]]=$B80,IF(DATOS_[[AGRUP. VALOR. PTO.]:[AGRUP. VALOR. PTO.]]=$B78,IF(DATOS_[[Check Periodo Ref.]:[Check Periodo Ref.]]="Dentro",DATOS_[Conc.Sal.15]))))),
0)</f>
        <v>0</v>
      </c>
      <c r="U80" s="101">
        <f t="array" ref="U80">IFERROR(
AVERAGE((IF(DATOS_[[Sexo]:[Sexo]]=$B80,IF(DATOS_[[AGRUP. VALOR. PTO.]:[AGRUP. VALOR. PTO.]]=$B78,IF(DATOS_[[Check Periodo Ref.]:[Check Periodo Ref.]]="Dentro",DATOS_[Conc.Sal.16]))))),
0)</f>
        <v>0</v>
      </c>
      <c r="V80" s="101">
        <f t="array" ref="V80">IFERROR(
AVERAGE((IF(DATOS_[[Sexo]:[Sexo]]=$B80,IF(DATOS_[[AGRUP. VALOR. PTO.]:[AGRUP. VALOR. PTO.]]=$B78,IF(DATOS_[[Check Periodo Ref.]:[Check Periodo Ref.]]="Dentro",DATOS_[Conc.Sal.17]))))),
0)</f>
        <v>0</v>
      </c>
      <c r="W80" s="101">
        <f t="array" ref="W80">IFERROR(
AVERAGE((IF(DATOS_[[Sexo]:[Sexo]]=$B80,IF(DATOS_[[AGRUP. VALOR. PTO.]:[AGRUP. VALOR. PTO.]]=$B78,IF(DATOS_[[Check Periodo Ref.]:[Check Periodo Ref.]]="Dentro",DATOS_[Conc.Sal.18]))))),
0)</f>
        <v>0</v>
      </c>
      <c r="X80" s="101">
        <f t="array" ref="X80">IFERROR(
AVERAGE((IF(DATOS_[[Sexo]:[Sexo]]=$B80,IF(DATOS_[[AGRUP. VALOR. PTO.]:[AGRUP. VALOR. PTO.]]=$B78,IF(DATOS_[[Check Periodo Ref.]:[Check Periodo Ref.]]="Dentro",DATOS_[Conc.Sal.19]))))),
0)</f>
        <v>0</v>
      </c>
      <c r="Y80" s="101">
        <f t="array" ref="Y80">IFERROR(
AVERAGE((IF(DATOS_[[Sexo]:[Sexo]]=$B80,IF(DATOS_[[AGRUP. VALOR. PTO.]:[AGRUP. VALOR. PTO.]]=$B78,IF(DATOS_[[Check Periodo Ref.]:[Check Periodo Ref.]]="Dentro",DATOS_[Conc.Sal.20]))))),
0)</f>
        <v>0</v>
      </c>
      <c r="Z80" s="101">
        <f t="array" ref="Z80">IFERROR(
AVERAGE((IF(DATOS_[[Sexo]:[Sexo]]=$B80,IF(DATOS_[[AGRUP. VALOR. PTO.]:[AGRUP. VALOR. PTO.]]=$B78,IF(DATOS_[[Check Periodo Ref.]:[Check Periodo Ref.]]="Dentro",DATOS_[Conc.Sal.21]))))),
0)</f>
        <v>0</v>
      </c>
      <c r="AA80" s="101">
        <f t="array" ref="AA80">IFERROR(
AVERAGE((IF(DATOS_[[Sexo]:[Sexo]]=$B80,IF(DATOS_[[AGRUP. VALOR. PTO.]:[AGRUP. VALOR. PTO.]]=$B78,IF(DATOS_[[Check Periodo Ref.]:[Check Periodo Ref.]]="Dentro",DATOS_[Conc.Sal.22]))))),
0)</f>
        <v>0</v>
      </c>
      <c r="AB80" s="101">
        <f t="array" ref="AB80">IFERROR(
AVERAGE((IF(DATOS_[[Sexo]:[Sexo]]=$B80,IF(DATOS_[[AGRUP. VALOR. PTO.]:[AGRUP. VALOR. PTO.]]=$B78,IF(DATOS_[[Check Periodo Ref.]:[Check Periodo Ref.]]="Dentro",DATOS_[Conc.Sal.23]))))),
0)</f>
        <v>0</v>
      </c>
      <c r="AC80" s="101">
        <f t="array" ref="AC80">IFERROR(
AVERAGE((IF(DATOS_[[Sexo]:[Sexo]]=$B80,IF(DATOS_[[AGRUP. VALOR. PTO.]:[AGRUP. VALOR. PTO.]]=$B78,IF(DATOS_[[Check Periodo Ref.]:[Check Periodo Ref.]]="Dentro",DATOS_[Conc.Sal.24]))))),
0)</f>
        <v>0</v>
      </c>
      <c r="AD80" s="101">
        <f t="array" ref="AD80">IFERROR(
AVERAGE((IF(DATOS_[[Sexo]:[Sexo]]=$B80,IF(DATOS_[[AGRUP. VALOR. PTO.]:[AGRUP. VALOR. PTO.]]=$B78,IF(DATOS_[[Check Periodo Ref.]:[Check Periodo Ref.]]="Dentro",DATOS_[Conc.Sal.25]))))),
0)</f>
        <v>0</v>
      </c>
      <c r="AE80" s="101">
        <f t="array" ref="AE80">IFERROR(
AVERAGE((IF(DATOS_[[Sexo]:[Sexo]]=$B80,IF(DATOS_[[AGRUP. VALOR. PTO.]:[AGRUP. VALOR. PTO.]]=$B78,IF(DATOS_[[Check Periodo Ref.]:[Check Periodo Ref.]]="Dentro",DATOS_[Conc.Sal.26]))))),
0)</f>
        <v>0</v>
      </c>
      <c r="AF80" s="101">
        <f t="array" ref="AF80">IFERROR(
AVERAGE((IF(DATOS_[[Sexo]:[Sexo]]=$B80,IF(DATOS_[[AGRUP. VALOR. PTO.]:[AGRUP. VALOR. PTO.]]=$B78,IF(DATOS_[[Check Periodo Ref.]:[Check Periodo Ref.]]="Dentro",DATOS_[Conc.Sal.27]))))),
0)</f>
        <v>0</v>
      </c>
      <c r="AG80" s="101">
        <f t="array" ref="AG80">IFERROR(
AVERAGE((IF(DATOS_[[Sexo]:[Sexo]]=$B80,IF(DATOS_[[AGRUP. VALOR. PTO.]:[AGRUP. VALOR. PTO.]]=$B78,IF(DATOS_[[Check Periodo Ref.]:[Check Periodo Ref.]]="Dentro",DATOS_[Conc.Sal.28]))))),
0)</f>
        <v>0</v>
      </c>
      <c r="AH80" s="101">
        <f t="array" ref="AH80">IFERROR(
AVERAGE((IF(DATOS_[[Sexo]:[Sexo]]=$B80,IF(DATOS_[[AGRUP. VALOR. PTO.]:[AGRUP. VALOR. PTO.]]=$B78,IF(DATOS_[[Check Periodo Ref.]:[Check Periodo Ref.]]="Dentro",DATOS_[Conc.Sal.29]))))),
0)</f>
        <v>0</v>
      </c>
      <c r="AI80" s="101">
        <f t="array" ref="AI80">IFERROR(
AVERAGE((IF(DATOS_[[Sexo]:[Sexo]]=$B80,IF(DATOS_[[AGRUP. VALOR. PTO.]:[AGRUP. VALOR. PTO.]]=$B78,IF(DATOS_[[Check Periodo Ref.]:[Check Periodo Ref.]]="Dentro",DATOS_[Conc.Sal.30]))))),
0)</f>
        <v>0</v>
      </c>
      <c r="AJ80" s="102">
        <f t="array" ref="AJ80">IFERROR(
AVERAGE(IF(DATOS_[Sexo]=$B80,IF(DATOS_[AGRUP. VALOR. PTO.]=$B78,IF(DATOS_[Check Periodo Ref.]="Dentro",DATOS_[Tot COMPL.SAL Ef],FALSE)))),
0)</f>
        <v>0</v>
      </c>
      <c r="AK80" s="104">
        <f t="array" ref="AK80">IFERROR(
AVERAGE(IF(DATOS_[Sexo]=$B80,IF(DATOS_[AGRUP. VALOR. PTO.]=$B78,IF(DATOS_[Check Periodo Ref.]="Dentro",DATOS_[TOTAL SALARIO Ef],FALSE)))),
0)</f>
        <v>0</v>
      </c>
      <c r="AL80" s="103">
        <f t="array" ref="AL80">IFERROR(
AVERAGE((IF(DATOS_[[Sexo]:[Sexo]]=$B80,IF(DATOS_[[AGRUP. VALOR. PTO.]:[AGRUP. VALOR. PTO.]]=$B78,IF(DATOS_[[Check Periodo Ref.]:[Check Periodo Ref.]]="Dentro",DATOS_[C.Extra.01]))))),
0)</f>
        <v>0</v>
      </c>
      <c r="AM80" s="103">
        <f t="array" ref="AM80">IFERROR(
AVERAGE((IF(DATOS_[[Sexo]:[Sexo]]=$B80,IF(DATOS_[[AGRUP. VALOR. PTO.]:[AGRUP. VALOR. PTO.]]=$B78,IF(DATOS_[[Check Periodo Ref.]:[Check Periodo Ref.]]="Dentro",DATOS_[C.Extra.02]))))),
0)</f>
        <v>0</v>
      </c>
      <c r="AN80" s="103">
        <f t="array" ref="AN80">IFERROR(
AVERAGE((IF(DATOS_[[Sexo]:[Sexo]]=$B80,IF(DATOS_[[AGRUP. VALOR. PTO.]:[AGRUP. VALOR. PTO.]]=$B78,IF(DATOS_[[Check Periodo Ref.]:[Check Periodo Ref.]]="Dentro",DATOS_[C.Extra.03]))))),
0)</f>
        <v>0</v>
      </c>
      <c r="AO80" s="103">
        <f t="array" ref="AO80">IFERROR(
AVERAGE((IF(DATOS_[[Sexo]:[Sexo]]=$B80,IF(DATOS_[[AGRUP. VALOR. PTO.]:[AGRUP. VALOR. PTO.]]=$B78,IF(DATOS_[[Check Periodo Ref.]:[Check Periodo Ref.]]="Dentro",DATOS_[C.Extra.04]))))),
0)</f>
        <v>0</v>
      </c>
      <c r="AP80" s="103">
        <f t="array" ref="AP80">IFERROR(
AVERAGE((IF(DATOS_[[Sexo]:[Sexo]]=$B80,IF(DATOS_[[AGRUP. VALOR. PTO.]:[AGRUP. VALOR. PTO.]]=$B78,IF(DATOS_[[Check Periodo Ref.]:[Check Periodo Ref.]]="Dentro",DATOS_[C.Extra.05]))))),
0)</f>
        <v>0</v>
      </c>
      <c r="AQ80" s="105">
        <f t="array" ref="AQ80">IFERROR(
AVERAGE(IF(DATOS_[Sexo]=$B80,IF(DATOS_[AGRUP. VALOR. PTO.]=$B78,IF(DATOS_[Check Periodo Ref.]="Dentro",DATOS_[Tot Extrasalarial Ef],FALSE)))),
0)</f>
        <v>0</v>
      </c>
      <c r="AR80" s="106">
        <f t="array" ref="AR80">IFERROR(
AVERAGE(IF(DATOS_[Sexo]=$B80,IF(DATOS_[AGRUP. VALOR. PTO.]=$B78,IF(DATOS_[Check Periodo Ref.]="Dentro",DATOS_[TOTAL Retrib Ef],FALSE)))),
0)</f>
        <v>0</v>
      </c>
    </row>
    <row r="81" spans="1:44" ht="17.25" thickBot="1" x14ac:dyDescent="0.35">
      <c r="A81" s="55" t="str">
        <f t="shared" ref="A81" si="91">+A82</f>
        <v>[ocultar]</v>
      </c>
      <c r="B81" s="58" t="s">
        <v>282</v>
      </c>
      <c r="C81" s="99"/>
      <c r="D81" s="59"/>
      <c r="E81" s="147" t="str">
        <f t="shared" ref="E81:AR81" si="92">IFERROR((E82-E83)/E82,"")</f>
        <v/>
      </c>
      <c r="F81" s="199" t="str">
        <f t="shared" si="92"/>
        <v/>
      </c>
      <c r="G81" s="200" t="str">
        <f t="shared" si="92"/>
        <v/>
      </c>
      <c r="H81" s="200" t="str">
        <f t="shared" si="92"/>
        <v/>
      </c>
      <c r="I81" s="200" t="str">
        <f t="shared" si="92"/>
        <v/>
      </c>
      <c r="J81" s="201" t="str">
        <f t="shared" si="92"/>
        <v/>
      </c>
      <c r="K81" s="202" t="str">
        <f t="shared" si="92"/>
        <v/>
      </c>
      <c r="L81" s="202" t="str">
        <f t="shared" si="92"/>
        <v/>
      </c>
      <c r="M81" s="202" t="str">
        <f t="shared" si="92"/>
        <v/>
      </c>
      <c r="N81" s="202" t="str">
        <f t="shared" si="92"/>
        <v/>
      </c>
      <c r="O81" s="202" t="str">
        <f t="shared" si="92"/>
        <v/>
      </c>
      <c r="P81" s="202" t="str">
        <f t="shared" si="92"/>
        <v/>
      </c>
      <c r="Q81" s="202" t="str">
        <f t="shared" si="92"/>
        <v/>
      </c>
      <c r="R81" s="202" t="str">
        <f t="shared" si="92"/>
        <v/>
      </c>
      <c r="S81" s="202" t="str">
        <f t="shared" si="92"/>
        <v/>
      </c>
      <c r="T81" s="202" t="str">
        <f t="shared" si="92"/>
        <v/>
      </c>
      <c r="U81" s="202" t="str">
        <f t="shared" si="92"/>
        <v/>
      </c>
      <c r="V81" s="201" t="str">
        <f t="shared" si="92"/>
        <v/>
      </c>
      <c r="W81" s="201" t="str">
        <f t="shared" si="92"/>
        <v/>
      </c>
      <c r="X81" s="201" t="str">
        <f t="shared" si="92"/>
        <v/>
      </c>
      <c r="Y81" s="201" t="str">
        <f t="shared" si="92"/>
        <v/>
      </c>
      <c r="Z81" s="201" t="str">
        <f t="shared" si="92"/>
        <v/>
      </c>
      <c r="AA81" s="201" t="str">
        <f t="shared" si="92"/>
        <v/>
      </c>
      <c r="AB81" s="201" t="str">
        <f t="shared" si="92"/>
        <v/>
      </c>
      <c r="AC81" s="201" t="str">
        <f t="shared" si="92"/>
        <v/>
      </c>
      <c r="AD81" s="201" t="str">
        <f t="shared" si="92"/>
        <v/>
      </c>
      <c r="AE81" s="201" t="str">
        <f t="shared" si="92"/>
        <v/>
      </c>
      <c r="AF81" s="201" t="str">
        <f t="shared" si="92"/>
        <v/>
      </c>
      <c r="AG81" s="201" t="str">
        <f t="shared" si="92"/>
        <v/>
      </c>
      <c r="AH81" s="201" t="str">
        <f t="shared" si="92"/>
        <v/>
      </c>
      <c r="AI81" s="201" t="str">
        <f t="shared" si="92"/>
        <v/>
      </c>
      <c r="AJ81" s="148" t="str">
        <f t="shared" si="92"/>
        <v/>
      </c>
      <c r="AK81" s="151" t="str">
        <f t="shared" si="92"/>
        <v/>
      </c>
      <c r="AL81" s="204" t="str">
        <f t="shared" si="92"/>
        <v/>
      </c>
      <c r="AM81" s="204" t="str">
        <f t="shared" si="92"/>
        <v/>
      </c>
      <c r="AN81" s="204" t="str">
        <f t="shared" si="92"/>
        <v/>
      </c>
      <c r="AO81" s="204" t="str">
        <f t="shared" si="92"/>
        <v/>
      </c>
      <c r="AP81" s="204" t="str">
        <f t="shared" si="92"/>
        <v/>
      </c>
      <c r="AQ81" s="149" t="str">
        <f t="shared" si="92"/>
        <v/>
      </c>
      <c r="AR81" s="150" t="str">
        <f t="shared" si="92"/>
        <v/>
      </c>
    </row>
    <row r="82" spans="1:44" x14ac:dyDescent="0.3">
      <c r="A82" s="55" t="str">
        <f t="shared" ref="A82" si="93">+IF(C82+C83=0,"[ocultar]","")</f>
        <v>[ocultar]</v>
      </c>
      <c r="B82" s="52" t="s">
        <v>162</v>
      </c>
      <c r="C82" s="53">
        <f t="array" ref="C82">SUM(IF($B82=DATOS_[Sexo],
IF($B81=DATOS_[AGRUP. VALOR. PTO.],
IF("Dentro"=DATOS_[Check Periodo Ref.],
1/(COUNTIFS(DATOS_[Sexo],$B82,DATOS_[AGRUP. VALOR. PTO.],$B81,DATOS_[Check Periodo Ref.],"Dentro",DATOS_[id],DATOS_[id]))))))</f>
        <v>0</v>
      </c>
      <c r="D82" s="54">
        <f>COUNTIFS(DATOS_[AGRUP. VALOR. PTO.],$B81,DATOS_[Sexo],$B82,DATOS_[Check Periodo Ref.],"Dentro")</f>
        <v>0</v>
      </c>
      <c r="E82" s="100">
        <f t="array" ref="E82">IFERROR(
AVERAGE(IF(DATOS_[Sexo]=$B82,IF(DATOS_[AGRUP. VALOR. PTO.]=$B81,IF(DATOS_[Check Periodo Ref.]="Dentro",DATOS_[SALARIO BASE Ef],FALSE)))),
0)</f>
        <v>0</v>
      </c>
      <c r="F82" s="101">
        <f t="array" ref="F82">IFERROR(
AVERAGE((IF(DATOS_[[Sexo]:[Sexo]]=$B82,IF(DATOS_[[AGRUP. VALOR. PTO.]:[AGRUP. VALOR. PTO.]]=$B81,IF(DATOS_[[Check Periodo Ref.]:[Check Periodo Ref.]]="Dentro",DATOS_[Conc.Sal.01]))))),
0)</f>
        <v>0</v>
      </c>
      <c r="G82" s="101">
        <f t="array" ref="G82">IFERROR(
AVERAGE((IF(DATOS_[[Sexo]:[Sexo]]=$B82,IF(DATOS_[[AGRUP. VALOR. PTO.]:[AGRUP. VALOR. PTO.]]=$B81,IF(DATOS_[[Check Periodo Ref.]:[Check Periodo Ref.]]="Dentro",DATOS_[Conc.Sal.02]))))),
0)</f>
        <v>0</v>
      </c>
      <c r="H82" s="101">
        <f t="array" ref="H82">IFERROR(
AVERAGE((IF(DATOS_[[Sexo]:[Sexo]]=$B82,IF(DATOS_[[AGRUP. VALOR. PTO.]:[AGRUP. VALOR. PTO.]]=$B81,IF(DATOS_[[Check Periodo Ref.]:[Check Periodo Ref.]]="Dentro",DATOS_[Conc.Sal.03]))))),
0)</f>
        <v>0</v>
      </c>
      <c r="I82" s="101">
        <f t="array" ref="I82">IFERROR(
AVERAGE((IF(DATOS_[[Sexo]:[Sexo]]=$B82,IF(DATOS_[[AGRUP. VALOR. PTO.]:[AGRUP. VALOR. PTO.]]=$B81,IF(DATOS_[[Check Periodo Ref.]:[Check Periodo Ref.]]="Dentro",DATOS_[Conc.Sal.04]))))),
0)</f>
        <v>0</v>
      </c>
      <c r="J82" s="101">
        <f t="array" ref="J82">IFERROR(
AVERAGE((IF(DATOS_[[Sexo]:[Sexo]]=$B82,IF(DATOS_[[AGRUP. VALOR. PTO.]:[AGRUP. VALOR. PTO.]]=$B81,IF(DATOS_[[Check Periodo Ref.]:[Check Periodo Ref.]]="Dentro",DATOS_[Conc.Sal.05]))))),
0)</f>
        <v>0</v>
      </c>
      <c r="K82" s="101">
        <f t="array" ref="K82">IFERROR(
AVERAGE((IF(DATOS_[[Sexo]:[Sexo]]=$B82,IF(DATOS_[[AGRUP. VALOR. PTO.]:[AGRUP. VALOR. PTO.]]=$B81,IF(DATOS_[[Check Periodo Ref.]:[Check Periodo Ref.]]="Dentro",DATOS_[Conc.Sal.06]))))),
0)</f>
        <v>0</v>
      </c>
      <c r="L82" s="101">
        <f t="array" ref="L82">IFERROR(
AVERAGE((IF(DATOS_[[Sexo]:[Sexo]]=$B82,IF(DATOS_[[AGRUP. VALOR. PTO.]:[AGRUP. VALOR. PTO.]]=$B81,IF(DATOS_[[Check Periodo Ref.]:[Check Periodo Ref.]]="Dentro",DATOS_[Conc.Sal.07]))))),
0)</f>
        <v>0</v>
      </c>
      <c r="M82" s="101">
        <f t="array" ref="M82">IFERROR(
AVERAGE((IF(DATOS_[[Sexo]:[Sexo]]=$B82,IF(DATOS_[[AGRUP. VALOR. PTO.]:[AGRUP. VALOR. PTO.]]=$B81,IF(DATOS_[[Check Periodo Ref.]:[Check Periodo Ref.]]="Dentro",DATOS_[Conc.Sal.08]))))),
0)</f>
        <v>0</v>
      </c>
      <c r="N82" s="101">
        <f t="array" ref="N82">IFERROR(
AVERAGE((IF(DATOS_[[Sexo]:[Sexo]]=$B82,IF(DATOS_[[AGRUP. VALOR. PTO.]:[AGRUP. VALOR. PTO.]]=$B81,IF(DATOS_[[Check Periodo Ref.]:[Check Periodo Ref.]]="Dentro",DATOS_[Conc.Sal.09]))))),
0)</f>
        <v>0</v>
      </c>
      <c r="O82" s="101">
        <f t="array" ref="O82">IFERROR(
AVERAGE((IF(DATOS_[[Sexo]:[Sexo]]=$B82,IF(DATOS_[[AGRUP. VALOR. PTO.]:[AGRUP. VALOR. PTO.]]=$B81,IF(DATOS_[[Check Periodo Ref.]:[Check Periodo Ref.]]="Dentro",DATOS_[Conc.Sal.10]))))),
0)</f>
        <v>0</v>
      </c>
      <c r="P82" s="101">
        <f t="array" ref="P82">IFERROR(
AVERAGE((IF(DATOS_[[Sexo]:[Sexo]]=$B82,IF(DATOS_[[AGRUP. VALOR. PTO.]:[AGRUP. VALOR. PTO.]]=$B81,IF(DATOS_[[Check Periodo Ref.]:[Check Periodo Ref.]]="Dentro",DATOS_[Conc.Sal.11]))))),
0)</f>
        <v>0</v>
      </c>
      <c r="Q82" s="101">
        <f t="array" ref="Q82">IFERROR(
AVERAGE((IF(DATOS_[[Sexo]:[Sexo]]=$B82,IF(DATOS_[[AGRUP. VALOR. PTO.]:[AGRUP. VALOR. PTO.]]=$B81,IF(DATOS_[[Check Periodo Ref.]:[Check Periodo Ref.]]="Dentro",DATOS_[Conc.Sal.12]))))),
0)</f>
        <v>0</v>
      </c>
      <c r="R82" s="101">
        <f t="array" ref="R82">IFERROR(
AVERAGE((IF(DATOS_[[Sexo]:[Sexo]]=$B82,IF(DATOS_[[AGRUP. VALOR. PTO.]:[AGRUP. VALOR. PTO.]]=$B81,IF(DATOS_[[Check Periodo Ref.]:[Check Periodo Ref.]]="Dentro",DATOS_[Conc.Sal.13]))))),
0)</f>
        <v>0</v>
      </c>
      <c r="S82" s="101">
        <f t="array" ref="S82">IFERROR(
AVERAGE((IF(DATOS_[[Sexo]:[Sexo]]=$B82,IF(DATOS_[[AGRUP. VALOR. PTO.]:[AGRUP. VALOR. PTO.]]=$B81,IF(DATOS_[[Check Periodo Ref.]:[Check Periodo Ref.]]="Dentro",DATOS_[Conc.Sal.14]))))),
0)</f>
        <v>0</v>
      </c>
      <c r="T82" s="101">
        <f t="array" ref="T82">IFERROR(
AVERAGE((IF(DATOS_[[Sexo]:[Sexo]]=$B82,IF(DATOS_[[AGRUP. VALOR. PTO.]:[AGRUP. VALOR. PTO.]]=$B81,IF(DATOS_[[Check Periodo Ref.]:[Check Periodo Ref.]]="Dentro",DATOS_[Conc.Sal.15]))))),
0)</f>
        <v>0</v>
      </c>
      <c r="U82" s="101">
        <f t="array" ref="U82">IFERROR(
AVERAGE((IF(DATOS_[[Sexo]:[Sexo]]=$B82,IF(DATOS_[[AGRUP. VALOR. PTO.]:[AGRUP. VALOR. PTO.]]=$B81,IF(DATOS_[[Check Periodo Ref.]:[Check Periodo Ref.]]="Dentro",DATOS_[Conc.Sal.16]))))),
0)</f>
        <v>0</v>
      </c>
      <c r="V82" s="101">
        <f t="array" ref="V82">IFERROR(
AVERAGE((IF(DATOS_[[Sexo]:[Sexo]]=$B82,IF(DATOS_[[AGRUP. VALOR. PTO.]:[AGRUP. VALOR. PTO.]]=$B81,IF(DATOS_[[Check Periodo Ref.]:[Check Periodo Ref.]]="Dentro",DATOS_[Conc.Sal.17]))))),
0)</f>
        <v>0</v>
      </c>
      <c r="W82" s="101">
        <f t="array" ref="W82">IFERROR(
AVERAGE((IF(DATOS_[[Sexo]:[Sexo]]=$B82,IF(DATOS_[[AGRUP. VALOR. PTO.]:[AGRUP. VALOR. PTO.]]=$B81,IF(DATOS_[[Check Periodo Ref.]:[Check Periodo Ref.]]="Dentro",DATOS_[Conc.Sal.18]))))),
0)</f>
        <v>0</v>
      </c>
      <c r="X82" s="101">
        <f t="array" ref="X82">IFERROR(
AVERAGE((IF(DATOS_[[Sexo]:[Sexo]]=$B82,IF(DATOS_[[AGRUP. VALOR. PTO.]:[AGRUP. VALOR. PTO.]]=$B81,IF(DATOS_[[Check Periodo Ref.]:[Check Periodo Ref.]]="Dentro",DATOS_[Conc.Sal.19]))))),
0)</f>
        <v>0</v>
      </c>
      <c r="Y82" s="101">
        <f t="array" ref="Y82">IFERROR(
AVERAGE((IF(DATOS_[[Sexo]:[Sexo]]=$B82,IF(DATOS_[[AGRUP. VALOR. PTO.]:[AGRUP. VALOR. PTO.]]=$B81,IF(DATOS_[[Check Periodo Ref.]:[Check Periodo Ref.]]="Dentro",DATOS_[Conc.Sal.20]))))),
0)</f>
        <v>0</v>
      </c>
      <c r="Z82" s="101">
        <f t="array" ref="Z82">IFERROR(
AVERAGE((IF(DATOS_[[Sexo]:[Sexo]]=$B82,IF(DATOS_[[AGRUP. VALOR. PTO.]:[AGRUP. VALOR. PTO.]]=$B81,IF(DATOS_[[Check Periodo Ref.]:[Check Periodo Ref.]]="Dentro",DATOS_[Conc.Sal.21]))))),
0)</f>
        <v>0</v>
      </c>
      <c r="AA82" s="101">
        <f t="array" ref="AA82">IFERROR(
AVERAGE((IF(DATOS_[[Sexo]:[Sexo]]=$B82,IF(DATOS_[[AGRUP. VALOR. PTO.]:[AGRUP. VALOR. PTO.]]=$B81,IF(DATOS_[[Check Periodo Ref.]:[Check Periodo Ref.]]="Dentro",DATOS_[Conc.Sal.22]))))),
0)</f>
        <v>0</v>
      </c>
      <c r="AB82" s="101">
        <f t="array" ref="AB82">IFERROR(
AVERAGE((IF(DATOS_[[Sexo]:[Sexo]]=$B82,IF(DATOS_[[AGRUP. VALOR. PTO.]:[AGRUP. VALOR. PTO.]]=$B81,IF(DATOS_[[Check Periodo Ref.]:[Check Periodo Ref.]]="Dentro",DATOS_[Conc.Sal.23]))))),
0)</f>
        <v>0</v>
      </c>
      <c r="AC82" s="101">
        <f t="array" ref="AC82">IFERROR(
AVERAGE((IF(DATOS_[[Sexo]:[Sexo]]=$B82,IF(DATOS_[[AGRUP. VALOR. PTO.]:[AGRUP. VALOR. PTO.]]=$B81,IF(DATOS_[[Check Periodo Ref.]:[Check Periodo Ref.]]="Dentro",DATOS_[Conc.Sal.24]))))),
0)</f>
        <v>0</v>
      </c>
      <c r="AD82" s="101">
        <f t="array" ref="AD82">IFERROR(
AVERAGE((IF(DATOS_[[Sexo]:[Sexo]]=$B82,IF(DATOS_[[AGRUP. VALOR. PTO.]:[AGRUP. VALOR. PTO.]]=$B81,IF(DATOS_[[Check Periodo Ref.]:[Check Periodo Ref.]]="Dentro",DATOS_[Conc.Sal.25]))))),
0)</f>
        <v>0</v>
      </c>
      <c r="AE82" s="101">
        <f t="array" ref="AE82">IFERROR(
AVERAGE((IF(DATOS_[[Sexo]:[Sexo]]=$B82,IF(DATOS_[[AGRUP. VALOR. PTO.]:[AGRUP. VALOR. PTO.]]=$B81,IF(DATOS_[[Check Periodo Ref.]:[Check Periodo Ref.]]="Dentro",DATOS_[Conc.Sal.26]))))),
0)</f>
        <v>0</v>
      </c>
      <c r="AF82" s="101">
        <f t="array" ref="AF82">IFERROR(
AVERAGE((IF(DATOS_[[Sexo]:[Sexo]]=$B82,IF(DATOS_[[AGRUP. VALOR. PTO.]:[AGRUP. VALOR. PTO.]]=$B81,IF(DATOS_[[Check Periodo Ref.]:[Check Periodo Ref.]]="Dentro",DATOS_[Conc.Sal.27]))))),
0)</f>
        <v>0</v>
      </c>
      <c r="AG82" s="101">
        <f t="array" ref="AG82">IFERROR(
AVERAGE((IF(DATOS_[[Sexo]:[Sexo]]=$B82,IF(DATOS_[[AGRUP. VALOR. PTO.]:[AGRUP. VALOR. PTO.]]=$B81,IF(DATOS_[[Check Periodo Ref.]:[Check Periodo Ref.]]="Dentro",DATOS_[Conc.Sal.28]))))),
0)</f>
        <v>0</v>
      </c>
      <c r="AH82" s="101">
        <f t="array" ref="AH82">IFERROR(
AVERAGE((IF(DATOS_[[Sexo]:[Sexo]]=$B82,IF(DATOS_[[AGRUP. VALOR. PTO.]:[AGRUP. VALOR. PTO.]]=$B81,IF(DATOS_[[Check Periodo Ref.]:[Check Periodo Ref.]]="Dentro",DATOS_[Conc.Sal.29]))))),
0)</f>
        <v>0</v>
      </c>
      <c r="AI82" s="101">
        <f t="array" ref="AI82">IFERROR(
AVERAGE((IF(DATOS_[[Sexo]:[Sexo]]=$B82,IF(DATOS_[[AGRUP. VALOR. PTO.]:[AGRUP. VALOR. PTO.]]=$B81,IF(DATOS_[[Check Periodo Ref.]:[Check Periodo Ref.]]="Dentro",DATOS_[Conc.Sal.30]))))),
0)</f>
        <v>0</v>
      </c>
      <c r="AJ82" s="102">
        <f t="array" ref="AJ82">IFERROR(
AVERAGE(IF(DATOS_[Sexo]=$B82,IF(DATOS_[AGRUP. VALOR. PTO.]=$B81,IF(DATOS_[Check Periodo Ref.]="Dentro",DATOS_[Tot COMPL.SAL Ef],FALSE)))),
0)</f>
        <v>0</v>
      </c>
      <c r="AK82" s="104">
        <f t="array" ref="AK82">IFERROR(
AVERAGE(IF(DATOS_[Sexo]=$B82,IF(DATOS_[AGRUP. VALOR. PTO.]=$B81,IF(DATOS_[Check Periodo Ref.]="Dentro",DATOS_[TOTAL SALARIO Ef],FALSE)))),
0)</f>
        <v>0</v>
      </c>
      <c r="AL82" s="103">
        <f t="array" ref="AL82">IFERROR(
AVERAGE((IF(DATOS_[[Sexo]:[Sexo]]=$B82,IF(DATOS_[[AGRUP. VALOR. PTO.]:[AGRUP. VALOR. PTO.]]=$B81,IF(DATOS_[[Check Periodo Ref.]:[Check Periodo Ref.]]="Dentro",DATOS_[C.Extra.01]))))),
0)</f>
        <v>0</v>
      </c>
      <c r="AM82" s="103">
        <f t="array" ref="AM82">IFERROR(
AVERAGE((IF(DATOS_[[Sexo]:[Sexo]]=$B82,IF(DATOS_[[AGRUP. VALOR. PTO.]:[AGRUP. VALOR. PTO.]]=$B81,IF(DATOS_[[Check Periodo Ref.]:[Check Periodo Ref.]]="Dentro",DATOS_[C.Extra.02]))))),
0)</f>
        <v>0</v>
      </c>
      <c r="AN82" s="103">
        <f t="array" ref="AN82">IFERROR(
AVERAGE((IF(DATOS_[[Sexo]:[Sexo]]=$B82,IF(DATOS_[[AGRUP. VALOR. PTO.]:[AGRUP. VALOR. PTO.]]=$B81,IF(DATOS_[[Check Periodo Ref.]:[Check Periodo Ref.]]="Dentro",DATOS_[C.Extra.03]))))),
0)</f>
        <v>0</v>
      </c>
      <c r="AO82" s="103">
        <f t="array" ref="AO82">IFERROR(
AVERAGE((IF(DATOS_[[Sexo]:[Sexo]]=$B82,IF(DATOS_[[AGRUP. VALOR. PTO.]:[AGRUP. VALOR. PTO.]]=$B81,IF(DATOS_[[Check Periodo Ref.]:[Check Periodo Ref.]]="Dentro",DATOS_[C.Extra.04]))))),
0)</f>
        <v>0</v>
      </c>
      <c r="AP82" s="103">
        <f t="array" ref="AP82">IFERROR(
AVERAGE((IF(DATOS_[[Sexo]:[Sexo]]=$B82,IF(DATOS_[[AGRUP. VALOR. PTO.]:[AGRUP. VALOR. PTO.]]=$B81,IF(DATOS_[[Check Periodo Ref.]:[Check Periodo Ref.]]="Dentro",DATOS_[C.Extra.05]))))),
0)</f>
        <v>0</v>
      </c>
      <c r="AQ82" s="105">
        <f t="array" ref="AQ82">IFERROR(
AVERAGE(IF(DATOS_[Sexo]=$B82,IF(DATOS_[AGRUP. VALOR. PTO.]=$B81,IF(DATOS_[Check Periodo Ref.]="Dentro",DATOS_[Tot Extrasalarial Ef],FALSE)))),
0)</f>
        <v>0</v>
      </c>
      <c r="AR82" s="106">
        <f t="array" ref="AR82">IFERROR(
AVERAGE(IF(DATOS_[Sexo]=$B82,IF(DATOS_[AGRUP. VALOR. PTO.]=$B81,IF(DATOS_[Check Periodo Ref.]="Dentro",DATOS_[TOTAL Retrib Ef],FALSE)))),
0)</f>
        <v>0</v>
      </c>
    </row>
    <row r="83" spans="1:44" x14ac:dyDescent="0.3">
      <c r="A83" s="55" t="str">
        <f t="shared" ref="A83" si="94">+A82</f>
        <v>[ocultar]</v>
      </c>
      <c r="B83" s="52" t="s">
        <v>163</v>
      </c>
      <c r="C83" s="53">
        <f t="array" ref="C83">SUM(IF($B83=DATOS_[Sexo],
IF($B81=DATOS_[AGRUP. VALOR. PTO.],
IF("Dentro"=DATOS_[Check Periodo Ref.],
1/(COUNTIFS(DATOS_[Sexo],$B83,DATOS_[AGRUP. VALOR. PTO.],$B81,DATOS_[Check Periodo Ref.],"Dentro",DATOS_[id],DATOS_[id]))))))</f>
        <v>0</v>
      </c>
      <c r="D83" s="54">
        <f>COUNTIFS(DATOS_[AGRUP. VALOR. PTO.],$B81,DATOS_[Sexo],$B83,DATOS_[Check Periodo Ref.],"Dentro")</f>
        <v>0</v>
      </c>
      <c r="E83" s="100">
        <f t="array" ref="E83">IFERROR(
AVERAGE(IF(DATOS_[Sexo]=$B83,IF(DATOS_[AGRUP. VALOR. PTO.]=$B81,IF(DATOS_[Check Periodo Ref.]="Dentro",DATOS_[SALARIO BASE Ef],FALSE)))),
0)</f>
        <v>0</v>
      </c>
      <c r="F83" s="101">
        <f t="array" ref="F83">IFERROR(
AVERAGE((IF(DATOS_[[Sexo]:[Sexo]]=$B83,IF(DATOS_[[AGRUP. VALOR. PTO.]:[AGRUP. VALOR. PTO.]]=$B81,IF(DATOS_[[Check Periodo Ref.]:[Check Periodo Ref.]]="Dentro",DATOS_[Conc.Sal.01]))))),
0)</f>
        <v>0</v>
      </c>
      <c r="G83" s="101">
        <f t="array" ref="G83">IFERROR(
AVERAGE((IF(DATOS_[[Sexo]:[Sexo]]=$B83,IF(DATOS_[[AGRUP. VALOR. PTO.]:[AGRUP. VALOR. PTO.]]=$B81,IF(DATOS_[[Check Periodo Ref.]:[Check Periodo Ref.]]="Dentro",DATOS_[Conc.Sal.02]))))),
0)</f>
        <v>0</v>
      </c>
      <c r="H83" s="101">
        <f t="array" ref="H83">IFERROR(
AVERAGE((IF(DATOS_[[Sexo]:[Sexo]]=$B83,IF(DATOS_[[AGRUP. VALOR. PTO.]:[AGRUP. VALOR. PTO.]]=$B81,IF(DATOS_[[Check Periodo Ref.]:[Check Periodo Ref.]]="Dentro",DATOS_[Conc.Sal.03]))))),
0)</f>
        <v>0</v>
      </c>
      <c r="I83" s="101">
        <f t="array" ref="I83">IFERROR(
AVERAGE((IF(DATOS_[[Sexo]:[Sexo]]=$B83,IF(DATOS_[[AGRUP. VALOR. PTO.]:[AGRUP. VALOR. PTO.]]=$B81,IF(DATOS_[[Check Periodo Ref.]:[Check Periodo Ref.]]="Dentro",DATOS_[Conc.Sal.04]))))),
0)</f>
        <v>0</v>
      </c>
      <c r="J83" s="101">
        <f t="array" ref="J83">IFERROR(
AVERAGE((IF(DATOS_[[Sexo]:[Sexo]]=$B83,IF(DATOS_[[AGRUP. VALOR. PTO.]:[AGRUP. VALOR. PTO.]]=$B81,IF(DATOS_[[Check Periodo Ref.]:[Check Periodo Ref.]]="Dentro",DATOS_[Conc.Sal.05]))))),
0)</f>
        <v>0</v>
      </c>
      <c r="K83" s="101">
        <f t="array" ref="K83">IFERROR(
AVERAGE((IF(DATOS_[[Sexo]:[Sexo]]=$B83,IF(DATOS_[[AGRUP. VALOR. PTO.]:[AGRUP. VALOR. PTO.]]=$B81,IF(DATOS_[[Check Periodo Ref.]:[Check Periodo Ref.]]="Dentro",DATOS_[Conc.Sal.06]))))),
0)</f>
        <v>0</v>
      </c>
      <c r="L83" s="101">
        <f t="array" ref="L83">IFERROR(
AVERAGE((IF(DATOS_[[Sexo]:[Sexo]]=$B83,IF(DATOS_[[AGRUP. VALOR. PTO.]:[AGRUP. VALOR. PTO.]]=$B81,IF(DATOS_[[Check Periodo Ref.]:[Check Periodo Ref.]]="Dentro",DATOS_[Conc.Sal.07]))))),
0)</f>
        <v>0</v>
      </c>
      <c r="M83" s="101">
        <f t="array" ref="M83">IFERROR(
AVERAGE((IF(DATOS_[[Sexo]:[Sexo]]=$B83,IF(DATOS_[[AGRUP. VALOR. PTO.]:[AGRUP. VALOR. PTO.]]=$B81,IF(DATOS_[[Check Periodo Ref.]:[Check Periodo Ref.]]="Dentro",DATOS_[Conc.Sal.08]))))),
0)</f>
        <v>0</v>
      </c>
      <c r="N83" s="101">
        <f t="array" ref="N83">IFERROR(
AVERAGE((IF(DATOS_[[Sexo]:[Sexo]]=$B83,IF(DATOS_[[AGRUP. VALOR. PTO.]:[AGRUP. VALOR. PTO.]]=$B81,IF(DATOS_[[Check Periodo Ref.]:[Check Periodo Ref.]]="Dentro",DATOS_[Conc.Sal.09]))))),
0)</f>
        <v>0</v>
      </c>
      <c r="O83" s="101">
        <f t="array" ref="O83">IFERROR(
AVERAGE((IF(DATOS_[[Sexo]:[Sexo]]=$B83,IF(DATOS_[[AGRUP. VALOR. PTO.]:[AGRUP. VALOR. PTO.]]=$B81,IF(DATOS_[[Check Periodo Ref.]:[Check Periodo Ref.]]="Dentro",DATOS_[Conc.Sal.10]))))),
0)</f>
        <v>0</v>
      </c>
      <c r="P83" s="101">
        <f t="array" ref="P83">IFERROR(
AVERAGE((IF(DATOS_[[Sexo]:[Sexo]]=$B83,IF(DATOS_[[AGRUP. VALOR. PTO.]:[AGRUP. VALOR. PTO.]]=$B81,IF(DATOS_[[Check Periodo Ref.]:[Check Periodo Ref.]]="Dentro",DATOS_[Conc.Sal.11]))))),
0)</f>
        <v>0</v>
      </c>
      <c r="Q83" s="101">
        <f t="array" ref="Q83">IFERROR(
AVERAGE((IF(DATOS_[[Sexo]:[Sexo]]=$B83,IF(DATOS_[[AGRUP. VALOR. PTO.]:[AGRUP. VALOR. PTO.]]=$B81,IF(DATOS_[[Check Periodo Ref.]:[Check Periodo Ref.]]="Dentro",DATOS_[Conc.Sal.12]))))),
0)</f>
        <v>0</v>
      </c>
      <c r="R83" s="101">
        <f t="array" ref="R83">IFERROR(
AVERAGE((IF(DATOS_[[Sexo]:[Sexo]]=$B83,IF(DATOS_[[AGRUP. VALOR. PTO.]:[AGRUP. VALOR. PTO.]]=$B81,IF(DATOS_[[Check Periodo Ref.]:[Check Periodo Ref.]]="Dentro",DATOS_[Conc.Sal.13]))))),
0)</f>
        <v>0</v>
      </c>
      <c r="S83" s="101">
        <f t="array" ref="S83">IFERROR(
AVERAGE((IF(DATOS_[[Sexo]:[Sexo]]=$B83,IF(DATOS_[[AGRUP. VALOR. PTO.]:[AGRUP. VALOR. PTO.]]=$B81,IF(DATOS_[[Check Periodo Ref.]:[Check Periodo Ref.]]="Dentro",DATOS_[Conc.Sal.14]))))),
0)</f>
        <v>0</v>
      </c>
      <c r="T83" s="101">
        <f t="array" ref="T83">IFERROR(
AVERAGE((IF(DATOS_[[Sexo]:[Sexo]]=$B83,IF(DATOS_[[AGRUP. VALOR. PTO.]:[AGRUP. VALOR. PTO.]]=$B81,IF(DATOS_[[Check Periodo Ref.]:[Check Periodo Ref.]]="Dentro",DATOS_[Conc.Sal.15]))))),
0)</f>
        <v>0</v>
      </c>
      <c r="U83" s="101">
        <f t="array" ref="U83">IFERROR(
AVERAGE((IF(DATOS_[[Sexo]:[Sexo]]=$B83,IF(DATOS_[[AGRUP. VALOR. PTO.]:[AGRUP. VALOR. PTO.]]=$B81,IF(DATOS_[[Check Periodo Ref.]:[Check Periodo Ref.]]="Dentro",DATOS_[Conc.Sal.16]))))),
0)</f>
        <v>0</v>
      </c>
      <c r="V83" s="101">
        <f t="array" ref="V83">IFERROR(
AVERAGE((IF(DATOS_[[Sexo]:[Sexo]]=$B83,IF(DATOS_[[AGRUP. VALOR. PTO.]:[AGRUP. VALOR. PTO.]]=$B81,IF(DATOS_[[Check Periodo Ref.]:[Check Periodo Ref.]]="Dentro",DATOS_[Conc.Sal.17]))))),
0)</f>
        <v>0</v>
      </c>
      <c r="W83" s="101">
        <f t="array" ref="W83">IFERROR(
AVERAGE((IF(DATOS_[[Sexo]:[Sexo]]=$B83,IF(DATOS_[[AGRUP. VALOR. PTO.]:[AGRUP. VALOR. PTO.]]=$B81,IF(DATOS_[[Check Periodo Ref.]:[Check Periodo Ref.]]="Dentro",DATOS_[Conc.Sal.18]))))),
0)</f>
        <v>0</v>
      </c>
      <c r="X83" s="101">
        <f t="array" ref="X83">IFERROR(
AVERAGE((IF(DATOS_[[Sexo]:[Sexo]]=$B83,IF(DATOS_[[AGRUP. VALOR. PTO.]:[AGRUP. VALOR. PTO.]]=$B81,IF(DATOS_[[Check Periodo Ref.]:[Check Periodo Ref.]]="Dentro",DATOS_[Conc.Sal.19]))))),
0)</f>
        <v>0</v>
      </c>
      <c r="Y83" s="101">
        <f t="array" ref="Y83">IFERROR(
AVERAGE((IF(DATOS_[[Sexo]:[Sexo]]=$B83,IF(DATOS_[[AGRUP. VALOR. PTO.]:[AGRUP. VALOR. PTO.]]=$B81,IF(DATOS_[[Check Periodo Ref.]:[Check Periodo Ref.]]="Dentro",DATOS_[Conc.Sal.20]))))),
0)</f>
        <v>0</v>
      </c>
      <c r="Z83" s="101">
        <f t="array" ref="Z83">IFERROR(
AVERAGE((IF(DATOS_[[Sexo]:[Sexo]]=$B83,IF(DATOS_[[AGRUP. VALOR. PTO.]:[AGRUP. VALOR. PTO.]]=$B81,IF(DATOS_[[Check Periodo Ref.]:[Check Periodo Ref.]]="Dentro",DATOS_[Conc.Sal.21]))))),
0)</f>
        <v>0</v>
      </c>
      <c r="AA83" s="101">
        <f t="array" ref="AA83">IFERROR(
AVERAGE((IF(DATOS_[[Sexo]:[Sexo]]=$B83,IF(DATOS_[[AGRUP. VALOR. PTO.]:[AGRUP. VALOR. PTO.]]=$B81,IF(DATOS_[[Check Periodo Ref.]:[Check Periodo Ref.]]="Dentro",DATOS_[Conc.Sal.22]))))),
0)</f>
        <v>0</v>
      </c>
      <c r="AB83" s="101">
        <f t="array" ref="AB83">IFERROR(
AVERAGE((IF(DATOS_[[Sexo]:[Sexo]]=$B83,IF(DATOS_[[AGRUP. VALOR. PTO.]:[AGRUP. VALOR. PTO.]]=$B81,IF(DATOS_[[Check Periodo Ref.]:[Check Periodo Ref.]]="Dentro",DATOS_[Conc.Sal.23]))))),
0)</f>
        <v>0</v>
      </c>
      <c r="AC83" s="101">
        <f t="array" ref="AC83">IFERROR(
AVERAGE((IF(DATOS_[[Sexo]:[Sexo]]=$B83,IF(DATOS_[[AGRUP. VALOR. PTO.]:[AGRUP. VALOR. PTO.]]=$B81,IF(DATOS_[[Check Periodo Ref.]:[Check Periodo Ref.]]="Dentro",DATOS_[Conc.Sal.24]))))),
0)</f>
        <v>0</v>
      </c>
      <c r="AD83" s="101">
        <f t="array" ref="AD83">IFERROR(
AVERAGE((IF(DATOS_[[Sexo]:[Sexo]]=$B83,IF(DATOS_[[AGRUP. VALOR. PTO.]:[AGRUP. VALOR. PTO.]]=$B81,IF(DATOS_[[Check Periodo Ref.]:[Check Periodo Ref.]]="Dentro",DATOS_[Conc.Sal.25]))))),
0)</f>
        <v>0</v>
      </c>
      <c r="AE83" s="101">
        <f t="array" ref="AE83">IFERROR(
AVERAGE((IF(DATOS_[[Sexo]:[Sexo]]=$B83,IF(DATOS_[[AGRUP. VALOR. PTO.]:[AGRUP. VALOR. PTO.]]=$B81,IF(DATOS_[[Check Periodo Ref.]:[Check Periodo Ref.]]="Dentro",DATOS_[Conc.Sal.26]))))),
0)</f>
        <v>0</v>
      </c>
      <c r="AF83" s="101">
        <f t="array" ref="AF83">IFERROR(
AVERAGE((IF(DATOS_[[Sexo]:[Sexo]]=$B83,IF(DATOS_[[AGRUP. VALOR. PTO.]:[AGRUP. VALOR. PTO.]]=$B81,IF(DATOS_[[Check Periodo Ref.]:[Check Periodo Ref.]]="Dentro",DATOS_[Conc.Sal.27]))))),
0)</f>
        <v>0</v>
      </c>
      <c r="AG83" s="101">
        <f t="array" ref="AG83">IFERROR(
AVERAGE((IF(DATOS_[[Sexo]:[Sexo]]=$B83,IF(DATOS_[[AGRUP. VALOR. PTO.]:[AGRUP. VALOR. PTO.]]=$B81,IF(DATOS_[[Check Periodo Ref.]:[Check Periodo Ref.]]="Dentro",DATOS_[Conc.Sal.28]))))),
0)</f>
        <v>0</v>
      </c>
      <c r="AH83" s="101">
        <f t="array" ref="AH83">IFERROR(
AVERAGE((IF(DATOS_[[Sexo]:[Sexo]]=$B83,IF(DATOS_[[AGRUP. VALOR. PTO.]:[AGRUP. VALOR. PTO.]]=$B81,IF(DATOS_[[Check Periodo Ref.]:[Check Periodo Ref.]]="Dentro",DATOS_[Conc.Sal.29]))))),
0)</f>
        <v>0</v>
      </c>
      <c r="AI83" s="101">
        <f t="array" ref="AI83">IFERROR(
AVERAGE((IF(DATOS_[[Sexo]:[Sexo]]=$B83,IF(DATOS_[[AGRUP. VALOR. PTO.]:[AGRUP. VALOR. PTO.]]=$B81,IF(DATOS_[[Check Periodo Ref.]:[Check Periodo Ref.]]="Dentro",DATOS_[Conc.Sal.30]))))),
0)</f>
        <v>0</v>
      </c>
      <c r="AJ83" s="102">
        <f t="array" ref="AJ83">IFERROR(
AVERAGE(IF(DATOS_[Sexo]=$B83,IF(DATOS_[AGRUP. VALOR. PTO.]=$B81,IF(DATOS_[Check Periodo Ref.]="Dentro",DATOS_[Tot COMPL.SAL Ef],FALSE)))),
0)</f>
        <v>0</v>
      </c>
      <c r="AK83" s="104">
        <f t="array" ref="AK83">IFERROR(
AVERAGE(IF(DATOS_[Sexo]=$B83,IF(DATOS_[AGRUP. VALOR. PTO.]=$B81,IF(DATOS_[Check Periodo Ref.]="Dentro",DATOS_[TOTAL SALARIO Ef],FALSE)))),
0)</f>
        <v>0</v>
      </c>
      <c r="AL83" s="103">
        <f t="array" ref="AL83">IFERROR(
AVERAGE((IF(DATOS_[[Sexo]:[Sexo]]=$B83,IF(DATOS_[[AGRUP. VALOR. PTO.]:[AGRUP. VALOR. PTO.]]=$B81,IF(DATOS_[[Check Periodo Ref.]:[Check Periodo Ref.]]="Dentro",DATOS_[C.Extra.01]))))),
0)</f>
        <v>0</v>
      </c>
      <c r="AM83" s="103">
        <f t="array" ref="AM83">IFERROR(
AVERAGE((IF(DATOS_[[Sexo]:[Sexo]]=$B83,IF(DATOS_[[AGRUP. VALOR. PTO.]:[AGRUP. VALOR. PTO.]]=$B81,IF(DATOS_[[Check Periodo Ref.]:[Check Periodo Ref.]]="Dentro",DATOS_[C.Extra.02]))))),
0)</f>
        <v>0</v>
      </c>
      <c r="AN83" s="103">
        <f t="array" ref="AN83">IFERROR(
AVERAGE((IF(DATOS_[[Sexo]:[Sexo]]=$B83,IF(DATOS_[[AGRUP. VALOR. PTO.]:[AGRUP. VALOR. PTO.]]=$B81,IF(DATOS_[[Check Periodo Ref.]:[Check Periodo Ref.]]="Dentro",DATOS_[C.Extra.03]))))),
0)</f>
        <v>0</v>
      </c>
      <c r="AO83" s="103">
        <f t="array" ref="AO83">IFERROR(
AVERAGE((IF(DATOS_[[Sexo]:[Sexo]]=$B83,IF(DATOS_[[AGRUP. VALOR. PTO.]:[AGRUP. VALOR. PTO.]]=$B81,IF(DATOS_[[Check Periodo Ref.]:[Check Periodo Ref.]]="Dentro",DATOS_[C.Extra.04]))))),
0)</f>
        <v>0</v>
      </c>
      <c r="AP83" s="103">
        <f t="array" ref="AP83">IFERROR(
AVERAGE((IF(DATOS_[[Sexo]:[Sexo]]=$B83,IF(DATOS_[[AGRUP. VALOR. PTO.]:[AGRUP. VALOR. PTO.]]=$B81,IF(DATOS_[[Check Periodo Ref.]:[Check Periodo Ref.]]="Dentro",DATOS_[C.Extra.05]))))),
0)</f>
        <v>0</v>
      </c>
      <c r="AQ83" s="105">
        <f t="array" ref="AQ83">IFERROR(
AVERAGE(IF(DATOS_[Sexo]=$B83,IF(DATOS_[AGRUP. VALOR. PTO.]=$B81,IF(DATOS_[Check Periodo Ref.]="Dentro",DATOS_[Tot Extrasalarial Ef],FALSE)))),
0)</f>
        <v>0</v>
      </c>
      <c r="AR83" s="106">
        <f t="array" ref="AR83">IFERROR(
AVERAGE(IF(DATOS_[Sexo]=$B83,IF(DATOS_[AGRUP. VALOR. PTO.]=$B81,IF(DATOS_[Check Periodo Ref.]="Dentro",DATOS_[TOTAL Retrib Ef],FALSE)))),
0)</f>
        <v>0</v>
      </c>
    </row>
    <row r="84" spans="1:44" ht="17.25" thickBot="1" x14ac:dyDescent="0.35">
      <c r="A84" s="55" t="str">
        <f t="shared" ref="A84" si="95">+A85</f>
        <v>[ocultar]</v>
      </c>
      <c r="B84" s="58" t="s">
        <v>283</v>
      </c>
      <c r="C84" s="99"/>
      <c r="D84" s="59"/>
      <c r="E84" s="147" t="str">
        <f t="shared" ref="E84:AR84" si="96">IFERROR((E85-E86)/E85,"")</f>
        <v/>
      </c>
      <c r="F84" s="199" t="str">
        <f t="shared" si="96"/>
        <v/>
      </c>
      <c r="G84" s="200" t="str">
        <f t="shared" si="96"/>
        <v/>
      </c>
      <c r="H84" s="200" t="str">
        <f t="shared" si="96"/>
        <v/>
      </c>
      <c r="I84" s="200" t="str">
        <f t="shared" si="96"/>
        <v/>
      </c>
      <c r="J84" s="201" t="str">
        <f t="shared" si="96"/>
        <v/>
      </c>
      <c r="K84" s="202" t="str">
        <f t="shared" si="96"/>
        <v/>
      </c>
      <c r="L84" s="202" t="str">
        <f t="shared" si="96"/>
        <v/>
      </c>
      <c r="M84" s="202" t="str">
        <f t="shared" si="96"/>
        <v/>
      </c>
      <c r="N84" s="202" t="str">
        <f t="shared" si="96"/>
        <v/>
      </c>
      <c r="O84" s="202" t="str">
        <f t="shared" si="96"/>
        <v/>
      </c>
      <c r="P84" s="202" t="str">
        <f t="shared" si="96"/>
        <v/>
      </c>
      <c r="Q84" s="202" t="str">
        <f t="shared" si="96"/>
        <v/>
      </c>
      <c r="R84" s="202" t="str">
        <f t="shared" si="96"/>
        <v/>
      </c>
      <c r="S84" s="202" t="str">
        <f t="shared" si="96"/>
        <v/>
      </c>
      <c r="T84" s="202" t="str">
        <f t="shared" si="96"/>
        <v/>
      </c>
      <c r="U84" s="202" t="str">
        <f t="shared" si="96"/>
        <v/>
      </c>
      <c r="V84" s="201" t="str">
        <f t="shared" si="96"/>
        <v/>
      </c>
      <c r="W84" s="201" t="str">
        <f t="shared" si="96"/>
        <v/>
      </c>
      <c r="X84" s="201" t="str">
        <f t="shared" si="96"/>
        <v/>
      </c>
      <c r="Y84" s="201" t="str">
        <f t="shared" si="96"/>
        <v/>
      </c>
      <c r="Z84" s="201" t="str">
        <f t="shared" si="96"/>
        <v/>
      </c>
      <c r="AA84" s="201" t="str">
        <f t="shared" si="96"/>
        <v/>
      </c>
      <c r="AB84" s="201" t="str">
        <f t="shared" si="96"/>
        <v/>
      </c>
      <c r="AC84" s="201" t="str">
        <f t="shared" si="96"/>
        <v/>
      </c>
      <c r="AD84" s="201" t="str">
        <f t="shared" si="96"/>
        <v/>
      </c>
      <c r="AE84" s="201" t="str">
        <f t="shared" si="96"/>
        <v/>
      </c>
      <c r="AF84" s="201" t="str">
        <f t="shared" si="96"/>
        <v/>
      </c>
      <c r="AG84" s="201" t="str">
        <f t="shared" si="96"/>
        <v/>
      </c>
      <c r="AH84" s="201" t="str">
        <f t="shared" si="96"/>
        <v/>
      </c>
      <c r="AI84" s="201" t="str">
        <f t="shared" si="96"/>
        <v/>
      </c>
      <c r="AJ84" s="148" t="str">
        <f t="shared" si="96"/>
        <v/>
      </c>
      <c r="AK84" s="151" t="str">
        <f t="shared" si="96"/>
        <v/>
      </c>
      <c r="AL84" s="204" t="str">
        <f t="shared" si="96"/>
        <v/>
      </c>
      <c r="AM84" s="204" t="str">
        <f t="shared" si="96"/>
        <v/>
      </c>
      <c r="AN84" s="204" t="str">
        <f t="shared" si="96"/>
        <v/>
      </c>
      <c r="AO84" s="204" t="str">
        <f t="shared" si="96"/>
        <v/>
      </c>
      <c r="AP84" s="204" t="str">
        <f t="shared" si="96"/>
        <v/>
      </c>
      <c r="AQ84" s="149" t="str">
        <f t="shared" si="96"/>
        <v/>
      </c>
      <c r="AR84" s="150" t="str">
        <f t="shared" si="96"/>
        <v/>
      </c>
    </row>
    <row r="85" spans="1:44" x14ac:dyDescent="0.3">
      <c r="A85" s="55" t="str">
        <f t="shared" ref="A85" si="97">+IF(C85+C86=0,"[ocultar]","")</f>
        <v>[ocultar]</v>
      </c>
      <c r="B85" s="52" t="s">
        <v>162</v>
      </c>
      <c r="C85" s="53">
        <f t="array" ref="C85">SUM(IF($B85=DATOS_[Sexo],
IF($B84=DATOS_[AGRUP. VALOR. PTO.],
IF("Dentro"=DATOS_[Check Periodo Ref.],
1/(COUNTIFS(DATOS_[Sexo],$B85,DATOS_[AGRUP. VALOR. PTO.],$B84,DATOS_[Check Periodo Ref.],"Dentro",DATOS_[id],DATOS_[id]))))))</f>
        <v>0</v>
      </c>
      <c r="D85" s="54">
        <f>COUNTIFS(DATOS_[AGRUP. VALOR. PTO.],$B84,DATOS_[Sexo],$B85,DATOS_[Check Periodo Ref.],"Dentro")</f>
        <v>0</v>
      </c>
      <c r="E85" s="100">
        <f t="array" ref="E85">IFERROR(
AVERAGE(IF(DATOS_[Sexo]=$B85,IF(DATOS_[AGRUP. VALOR. PTO.]=$B84,IF(DATOS_[Check Periodo Ref.]="Dentro",DATOS_[SALARIO BASE Ef],FALSE)))),
0)</f>
        <v>0</v>
      </c>
      <c r="F85" s="101">
        <f t="array" ref="F85">IFERROR(
AVERAGE((IF(DATOS_[[Sexo]:[Sexo]]=$B85,IF(DATOS_[[AGRUP. VALOR. PTO.]:[AGRUP. VALOR. PTO.]]=$B84,IF(DATOS_[[Check Periodo Ref.]:[Check Periodo Ref.]]="Dentro",DATOS_[Conc.Sal.01]))))),
0)</f>
        <v>0</v>
      </c>
      <c r="G85" s="101">
        <f t="array" ref="G85">IFERROR(
AVERAGE((IF(DATOS_[[Sexo]:[Sexo]]=$B85,IF(DATOS_[[AGRUP. VALOR. PTO.]:[AGRUP. VALOR. PTO.]]=$B84,IF(DATOS_[[Check Periodo Ref.]:[Check Periodo Ref.]]="Dentro",DATOS_[Conc.Sal.02]))))),
0)</f>
        <v>0</v>
      </c>
      <c r="H85" s="101">
        <f t="array" ref="H85">IFERROR(
AVERAGE((IF(DATOS_[[Sexo]:[Sexo]]=$B85,IF(DATOS_[[AGRUP. VALOR. PTO.]:[AGRUP. VALOR. PTO.]]=$B84,IF(DATOS_[[Check Periodo Ref.]:[Check Periodo Ref.]]="Dentro",DATOS_[Conc.Sal.03]))))),
0)</f>
        <v>0</v>
      </c>
      <c r="I85" s="101">
        <f t="array" ref="I85">IFERROR(
AVERAGE((IF(DATOS_[[Sexo]:[Sexo]]=$B85,IF(DATOS_[[AGRUP. VALOR. PTO.]:[AGRUP. VALOR. PTO.]]=$B84,IF(DATOS_[[Check Periodo Ref.]:[Check Periodo Ref.]]="Dentro",DATOS_[Conc.Sal.04]))))),
0)</f>
        <v>0</v>
      </c>
      <c r="J85" s="101">
        <f t="array" ref="J85">IFERROR(
AVERAGE((IF(DATOS_[[Sexo]:[Sexo]]=$B85,IF(DATOS_[[AGRUP. VALOR. PTO.]:[AGRUP. VALOR. PTO.]]=$B84,IF(DATOS_[[Check Periodo Ref.]:[Check Periodo Ref.]]="Dentro",DATOS_[Conc.Sal.05]))))),
0)</f>
        <v>0</v>
      </c>
      <c r="K85" s="101">
        <f t="array" ref="K85">IFERROR(
AVERAGE((IF(DATOS_[[Sexo]:[Sexo]]=$B85,IF(DATOS_[[AGRUP. VALOR. PTO.]:[AGRUP. VALOR. PTO.]]=$B84,IF(DATOS_[[Check Periodo Ref.]:[Check Periodo Ref.]]="Dentro",DATOS_[Conc.Sal.06]))))),
0)</f>
        <v>0</v>
      </c>
      <c r="L85" s="101">
        <f t="array" ref="L85">IFERROR(
AVERAGE((IF(DATOS_[[Sexo]:[Sexo]]=$B85,IF(DATOS_[[AGRUP. VALOR. PTO.]:[AGRUP. VALOR. PTO.]]=$B84,IF(DATOS_[[Check Periodo Ref.]:[Check Periodo Ref.]]="Dentro",DATOS_[Conc.Sal.07]))))),
0)</f>
        <v>0</v>
      </c>
      <c r="M85" s="101">
        <f t="array" ref="M85">IFERROR(
AVERAGE((IF(DATOS_[[Sexo]:[Sexo]]=$B85,IF(DATOS_[[AGRUP. VALOR. PTO.]:[AGRUP. VALOR. PTO.]]=$B84,IF(DATOS_[[Check Periodo Ref.]:[Check Periodo Ref.]]="Dentro",DATOS_[Conc.Sal.08]))))),
0)</f>
        <v>0</v>
      </c>
      <c r="N85" s="101">
        <f t="array" ref="N85">IFERROR(
AVERAGE((IF(DATOS_[[Sexo]:[Sexo]]=$B85,IF(DATOS_[[AGRUP. VALOR. PTO.]:[AGRUP. VALOR. PTO.]]=$B84,IF(DATOS_[[Check Periodo Ref.]:[Check Periodo Ref.]]="Dentro",DATOS_[Conc.Sal.09]))))),
0)</f>
        <v>0</v>
      </c>
      <c r="O85" s="101">
        <f t="array" ref="O85">IFERROR(
AVERAGE((IF(DATOS_[[Sexo]:[Sexo]]=$B85,IF(DATOS_[[AGRUP. VALOR. PTO.]:[AGRUP. VALOR. PTO.]]=$B84,IF(DATOS_[[Check Periodo Ref.]:[Check Periodo Ref.]]="Dentro",DATOS_[Conc.Sal.10]))))),
0)</f>
        <v>0</v>
      </c>
      <c r="P85" s="101">
        <f t="array" ref="P85">IFERROR(
AVERAGE((IF(DATOS_[[Sexo]:[Sexo]]=$B85,IF(DATOS_[[AGRUP. VALOR. PTO.]:[AGRUP. VALOR. PTO.]]=$B84,IF(DATOS_[[Check Periodo Ref.]:[Check Periodo Ref.]]="Dentro",DATOS_[Conc.Sal.11]))))),
0)</f>
        <v>0</v>
      </c>
      <c r="Q85" s="101">
        <f t="array" ref="Q85">IFERROR(
AVERAGE((IF(DATOS_[[Sexo]:[Sexo]]=$B85,IF(DATOS_[[AGRUP. VALOR. PTO.]:[AGRUP. VALOR. PTO.]]=$B84,IF(DATOS_[[Check Periodo Ref.]:[Check Periodo Ref.]]="Dentro",DATOS_[Conc.Sal.12]))))),
0)</f>
        <v>0</v>
      </c>
      <c r="R85" s="101">
        <f t="array" ref="R85">IFERROR(
AVERAGE((IF(DATOS_[[Sexo]:[Sexo]]=$B85,IF(DATOS_[[AGRUP. VALOR. PTO.]:[AGRUP. VALOR. PTO.]]=$B84,IF(DATOS_[[Check Periodo Ref.]:[Check Periodo Ref.]]="Dentro",DATOS_[Conc.Sal.13]))))),
0)</f>
        <v>0</v>
      </c>
      <c r="S85" s="101">
        <f t="array" ref="S85">IFERROR(
AVERAGE((IF(DATOS_[[Sexo]:[Sexo]]=$B85,IF(DATOS_[[AGRUP. VALOR. PTO.]:[AGRUP. VALOR. PTO.]]=$B84,IF(DATOS_[[Check Periodo Ref.]:[Check Periodo Ref.]]="Dentro",DATOS_[Conc.Sal.14]))))),
0)</f>
        <v>0</v>
      </c>
      <c r="T85" s="101">
        <f t="array" ref="T85">IFERROR(
AVERAGE((IF(DATOS_[[Sexo]:[Sexo]]=$B85,IF(DATOS_[[AGRUP. VALOR. PTO.]:[AGRUP. VALOR. PTO.]]=$B84,IF(DATOS_[[Check Periodo Ref.]:[Check Periodo Ref.]]="Dentro",DATOS_[Conc.Sal.15]))))),
0)</f>
        <v>0</v>
      </c>
      <c r="U85" s="101">
        <f t="array" ref="U85">IFERROR(
AVERAGE((IF(DATOS_[[Sexo]:[Sexo]]=$B85,IF(DATOS_[[AGRUP. VALOR. PTO.]:[AGRUP. VALOR. PTO.]]=$B84,IF(DATOS_[[Check Periodo Ref.]:[Check Periodo Ref.]]="Dentro",DATOS_[Conc.Sal.16]))))),
0)</f>
        <v>0</v>
      </c>
      <c r="V85" s="101">
        <f t="array" ref="V85">IFERROR(
AVERAGE((IF(DATOS_[[Sexo]:[Sexo]]=$B85,IF(DATOS_[[AGRUP. VALOR. PTO.]:[AGRUP. VALOR. PTO.]]=$B84,IF(DATOS_[[Check Periodo Ref.]:[Check Periodo Ref.]]="Dentro",DATOS_[Conc.Sal.17]))))),
0)</f>
        <v>0</v>
      </c>
      <c r="W85" s="101">
        <f t="array" ref="W85">IFERROR(
AVERAGE((IF(DATOS_[[Sexo]:[Sexo]]=$B85,IF(DATOS_[[AGRUP. VALOR. PTO.]:[AGRUP. VALOR. PTO.]]=$B84,IF(DATOS_[[Check Periodo Ref.]:[Check Periodo Ref.]]="Dentro",DATOS_[Conc.Sal.18]))))),
0)</f>
        <v>0</v>
      </c>
      <c r="X85" s="101">
        <f t="array" ref="X85">IFERROR(
AVERAGE((IF(DATOS_[[Sexo]:[Sexo]]=$B85,IF(DATOS_[[AGRUP. VALOR. PTO.]:[AGRUP. VALOR. PTO.]]=$B84,IF(DATOS_[[Check Periodo Ref.]:[Check Periodo Ref.]]="Dentro",DATOS_[Conc.Sal.19]))))),
0)</f>
        <v>0</v>
      </c>
      <c r="Y85" s="101">
        <f t="array" ref="Y85">IFERROR(
AVERAGE((IF(DATOS_[[Sexo]:[Sexo]]=$B85,IF(DATOS_[[AGRUP. VALOR. PTO.]:[AGRUP. VALOR. PTO.]]=$B84,IF(DATOS_[[Check Periodo Ref.]:[Check Periodo Ref.]]="Dentro",DATOS_[Conc.Sal.20]))))),
0)</f>
        <v>0</v>
      </c>
      <c r="Z85" s="101">
        <f t="array" ref="Z85">IFERROR(
AVERAGE((IF(DATOS_[[Sexo]:[Sexo]]=$B85,IF(DATOS_[[AGRUP. VALOR. PTO.]:[AGRUP. VALOR. PTO.]]=$B84,IF(DATOS_[[Check Periodo Ref.]:[Check Periodo Ref.]]="Dentro",DATOS_[Conc.Sal.21]))))),
0)</f>
        <v>0</v>
      </c>
      <c r="AA85" s="101">
        <f t="array" ref="AA85">IFERROR(
AVERAGE((IF(DATOS_[[Sexo]:[Sexo]]=$B85,IF(DATOS_[[AGRUP. VALOR. PTO.]:[AGRUP. VALOR. PTO.]]=$B84,IF(DATOS_[[Check Periodo Ref.]:[Check Periodo Ref.]]="Dentro",DATOS_[Conc.Sal.22]))))),
0)</f>
        <v>0</v>
      </c>
      <c r="AB85" s="101">
        <f t="array" ref="AB85">IFERROR(
AVERAGE((IF(DATOS_[[Sexo]:[Sexo]]=$B85,IF(DATOS_[[AGRUP. VALOR. PTO.]:[AGRUP. VALOR. PTO.]]=$B84,IF(DATOS_[[Check Periodo Ref.]:[Check Periodo Ref.]]="Dentro",DATOS_[Conc.Sal.23]))))),
0)</f>
        <v>0</v>
      </c>
      <c r="AC85" s="101">
        <f t="array" ref="AC85">IFERROR(
AVERAGE((IF(DATOS_[[Sexo]:[Sexo]]=$B85,IF(DATOS_[[AGRUP. VALOR. PTO.]:[AGRUP. VALOR. PTO.]]=$B84,IF(DATOS_[[Check Periodo Ref.]:[Check Periodo Ref.]]="Dentro",DATOS_[Conc.Sal.24]))))),
0)</f>
        <v>0</v>
      </c>
      <c r="AD85" s="101">
        <f t="array" ref="AD85">IFERROR(
AVERAGE((IF(DATOS_[[Sexo]:[Sexo]]=$B85,IF(DATOS_[[AGRUP. VALOR. PTO.]:[AGRUP. VALOR. PTO.]]=$B84,IF(DATOS_[[Check Periodo Ref.]:[Check Periodo Ref.]]="Dentro",DATOS_[Conc.Sal.25]))))),
0)</f>
        <v>0</v>
      </c>
      <c r="AE85" s="101">
        <f t="array" ref="AE85">IFERROR(
AVERAGE((IF(DATOS_[[Sexo]:[Sexo]]=$B85,IF(DATOS_[[AGRUP. VALOR. PTO.]:[AGRUP. VALOR. PTO.]]=$B84,IF(DATOS_[[Check Periodo Ref.]:[Check Periodo Ref.]]="Dentro",DATOS_[Conc.Sal.26]))))),
0)</f>
        <v>0</v>
      </c>
      <c r="AF85" s="101">
        <f t="array" ref="AF85">IFERROR(
AVERAGE((IF(DATOS_[[Sexo]:[Sexo]]=$B85,IF(DATOS_[[AGRUP. VALOR. PTO.]:[AGRUP. VALOR. PTO.]]=$B84,IF(DATOS_[[Check Periodo Ref.]:[Check Periodo Ref.]]="Dentro",DATOS_[Conc.Sal.27]))))),
0)</f>
        <v>0</v>
      </c>
      <c r="AG85" s="101">
        <f t="array" ref="AG85">IFERROR(
AVERAGE((IF(DATOS_[[Sexo]:[Sexo]]=$B85,IF(DATOS_[[AGRUP. VALOR. PTO.]:[AGRUP. VALOR. PTO.]]=$B84,IF(DATOS_[[Check Periodo Ref.]:[Check Periodo Ref.]]="Dentro",DATOS_[Conc.Sal.28]))))),
0)</f>
        <v>0</v>
      </c>
      <c r="AH85" s="101">
        <f t="array" ref="AH85">IFERROR(
AVERAGE((IF(DATOS_[[Sexo]:[Sexo]]=$B85,IF(DATOS_[[AGRUP. VALOR. PTO.]:[AGRUP. VALOR. PTO.]]=$B84,IF(DATOS_[[Check Periodo Ref.]:[Check Periodo Ref.]]="Dentro",DATOS_[Conc.Sal.29]))))),
0)</f>
        <v>0</v>
      </c>
      <c r="AI85" s="101">
        <f t="array" ref="AI85">IFERROR(
AVERAGE((IF(DATOS_[[Sexo]:[Sexo]]=$B85,IF(DATOS_[[AGRUP. VALOR. PTO.]:[AGRUP. VALOR. PTO.]]=$B84,IF(DATOS_[[Check Periodo Ref.]:[Check Periodo Ref.]]="Dentro",DATOS_[Conc.Sal.30]))))),
0)</f>
        <v>0</v>
      </c>
      <c r="AJ85" s="102">
        <f t="array" ref="AJ85">IFERROR(
AVERAGE(IF(DATOS_[Sexo]=$B85,IF(DATOS_[AGRUP. VALOR. PTO.]=$B84,IF(DATOS_[Check Periodo Ref.]="Dentro",DATOS_[Tot COMPL.SAL Ef],FALSE)))),
0)</f>
        <v>0</v>
      </c>
      <c r="AK85" s="104">
        <f t="array" ref="AK85">IFERROR(
AVERAGE(IF(DATOS_[Sexo]=$B85,IF(DATOS_[AGRUP. VALOR. PTO.]=$B84,IF(DATOS_[Check Periodo Ref.]="Dentro",DATOS_[TOTAL SALARIO Ef],FALSE)))),
0)</f>
        <v>0</v>
      </c>
      <c r="AL85" s="103">
        <f t="array" ref="AL85">IFERROR(
AVERAGE((IF(DATOS_[[Sexo]:[Sexo]]=$B85,IF(DATOS_[[AGRUP. VALOR. PTO.]:[AGRUP. VALOR. PTO.]]=$B84,IF(DATOS_[[Check Periodo Ref.]:[Check Periodo Ref.]]="Dentro",DATOS_[C.Extra.01]))))),
0)</f>
        <v>0</v>
      </c>
      <c r="AM85" s="103">
        <f t="array" ref="AM85">IFERROR(
AVERAGE((IF(DATOS_[[Sexo]:[Sexo]]=$B85,IF(DATOS_[[AGRUP. VALOR. PTO.]:[AGRUP. VALOR. PTO.]]=$B84,IF(DATOS_[[Check Periodo Ref.]:[Check Periodo Ref.]]="Dentro",DATOS_[C.Extra.02]))))),
0)</f>
        <v>0</v>
      </c>
      <c r="AN85" s="103">
        <f t="array" ref="AN85">IFERROR(
AVERAGE((IF(DATOS_[[Sexo]:[Sexo]]=$B85,IF(DATOS_[[AGRUP. VALOR. PTO.]:[AGRUP. VALOR. PTO.]]=$B84,IF(DATOS_[[Check Periodo Ref.]:[Check Periodo Ref.]]="Dentro",DATOS_[C.Extra.03]))))),
0)</f>
        <v>0</v>
      </c>
      <c r="AO85" s="103">
        <f t="array" ref="AO85">IFERROR(
AVERAGE((IF(DATOS_[[Sexo]:[Sexo]]=$B85,IF(DATOS_[[AGRUP. VALOR. PTO.]:[AGRUP. VALOR. PTO.]]=$B84,IF(DATOS_[[Check Periodo Ref.]:[Check Periodo Ref.]]="Dentro",DATOS_[C.Extra.04]))))),
0)</f>
        <v>0</v>
      </c>
      <c r="AP85" s="103">
        <f t="array" ref="AP85">IFERROR(
AVERAGE((IF(DATOS_[[Sexo]:[Sexo]]=$B85,IF(DATOS_[[AGRUP. VALOR. PTO.]:[AGRUP. VALOR. PTO.]]=$B84,IF(DATOS_[[Check Periodo Ref.]:[Check Periodo Ref.]]="Dentro",DATOS_[C.Extra.05]))))),
0)</f>
        <v>0</v>
      </c>
      <c r="AQ85" s="105">
        <f t="array" ref="AQ85">IFERROR(
AVERAGE(IF(DATOS_[Sexo]=$B85,IF(DATOS_[AGRUP. VALOR. PTO.]=$B84,IF(DATOS_[Check Periodo Ref.]="Dentro",DATOS_[Tot Extrasalarial Ef],FALSE)))),
0)</f>
        <v>0</v>
      </c>
      <c r="AR85" s="106">
        <f t="array" ref="AR85">IFERROR(
AVERAGE(IF(DATOS_[Sexo]=$B85,IF(DATOS_[AGRUP. VALOR. PTO.]=$B84,IF(DATOS_[Check Periodo Ref.]="Dentro",DATOS_[TOTAL Retrib Ef],FALSE)))),
0)</f>
        <v>0</v>
      </c>
    </row>
    <row r="86" spans="1:44" x14ac:dyDescent="0.3">
      <c r="A86" s="55" t="str">
        <f t="shared" ref="A86" si="98">+A85</f>
        <v>[ocultar]</v>
      </c>
      <c r="B86" s="52" t="s">
        <v>163</v>
      </c>
      <c r="C86" s="53">
        <f t="array" ref="C86">SUM(IF($B86=DATOS_[Sexo],
IF($B84=DATOS_[AGRUP. VALOR. PTO.],
IF("Dentro"=DATOS_[Check Periodo Ref.],
1/(COUNTIFS(DATOS_[Sexo],$B86,DATOS_[AGRUP. VALOR. PTO.],$B84,DATOS_[Check Periodo Ref.],"Dentro",DATOS_[id],DATOS_[id]))))))</f>
        <v>0</v>
      </c>
      <c r="D86" s="54">
        <f>COUNTIFS(DATOS_[AGRUP. VALOR. PTO.],$B84,DATOS_[Sexo],$B86,DATOS_[Check Periodo Ref.],"Dentro")</f>
        <v>0</v>
      </c>
      <c r="E86" s="100">
        <f t="array" ref="E86">IFERROR(
AVERAGE(IF(DATOS_[Sexo]=$B86,IF(DATOS_[AGRUP. VALOR. PTO.]=$B84,IF(DATOS_[Check Periodo Ref.]="Dentro",DATOS_[SALARIO BASE Ef],FALSE)))),
0)</f>
        <v>0</v>
      </c>
      <c r="F86" s="101">
        <f t="array" ref="F86">IFERROR(
AVERAGE((IF(DATOS_[[Sexo]:[Sexo]]=$B86,IF(DATOS_[[AGRUP. VALOR. PTO.]:[AGRUP. VALOR. PTO.]]=$B84,IF(DATOS_[[Check Periodo Ref.]:[Check Periodo Ref.]]="Dentro",DATOS_[Conc.Sal.01]))))),
0)</f>
        <v>0</v>
      </c>
      <c r="G86" s="101">
        <f t="array" ref="G86">IFERROR(
AVERAGE((IF(DATOS_[[Sexo]:[Sexo]]=$B86,IF(DATOS_[[AGRUP. VALOR. PTO.]:[AGRUP. VALOR. PTO.]]=$B84,IF(DATOS_[[Check Periodo Ref.]:[Check Periodo Ref.]]="Dentro",DATOS_[Conc.Sal.02]))))),
0)</f>
        <v>0</v>
      </c>
      <c r="H86" s="101">
        <f t="array" ref="H86">IFERROR(
AVERAGE((IF(DATOS_[[Sexo]:[Sexo]]=$B86,IF(DATOS_[[AGRUP. VALOR. PTO.]:[AGRUP. VALOR. PTO.]]=$B84,IF(DATOS_[[Check Periodo Ref.]:[Check Periodo Ref.]]="Dentro",DATOS_[Conc.Sal.03]))))),
0)</f>
        <v>0</v>
      </c>
      <c r="I86" s="101">
        <f t="array" ref="I86">IFERROR(
AVERAGE((IF(DATOS_[[Sexo]:[Sexo]]=$B86,IF(DATOS_[[AGRUP. VALOR. PTO.]:[AGRUP. VALOR. PTO.]]=$B84,IF(DATOS_[[Check Periodo Ref.]:[Check Periodo Ref.]]="Dentro",DATOS_[Conc.Sal.04]))))),
0)</f>
        <v>0</v>
      </c>
      <c r="J86" s="101">
        <f t="array" ref="J86">IFERROR(
AVERAGE((IF(DATOS_[[Sexo]:[Sexo]]=$B86,IF(DATOS_[[AGRUP. VALOR. PTO.]:[AGRUP. VALOR. PTO.]]=$B84,IF(DATOS_[[Check Periodo Ref.]:[Check Periodo Ref.]]="Dentro",DATOS_[Conc.Sal.05]))))),
0)</f>
        <v>0</v>
      </c>
      <c r="K86" s="101">
        <f t="array" ref="K86">IFERROR(
AVERAGE((IF(DATOS_[[Sexo]:[Sexo]]=$B86,IF(DATOS_[[AGRUP. VALOR. PTO.]:[AGRUP. VALOR. PTO.]]=$B84,IF(DATOS_[[Check Periodo Ref.]:[Check Periodo Ref.]]="Dentro",DATOS_[Conc.Sal.06]))))),
0)</f>
        <v>0</v>
      </c>
      <c r="L86" s="101">
        <f t="array" ref="L86">IFERROR(
AVERAGE((IF(DATOS_[[Sexo]:[Sexo]]=$B86,IF(DATOS_[[AGRUP. VALOR. PTO.]:[AGRUP. VALOR. PTO.]]=$B84,IF(DATOS_[[Check Periodo Ref.]:[Check Periodo Ref.]]="Dentro",DATOS_[Conc.Sal.07]))))),
0)</f>
        <v>0</v>
      </c>
      <c r="M86" s="101">
        <f t="array" ref="M86">IFERROR(
AVERAGE((IF(DATOS_[[Sexo]:[Sexo]]=$B86,IF(DATOS_[[AGRUP. VALOR. PTO.]:[AGRUP. VALOR. PTO.]]=$B84,IF(DATOS_[[Check Periodo Ref.]:[Check Periodo Ref.]]="Dentro",DATOS_[Conc.Sal.08]))))),
0)</f>
        <v>0</v>
      </c>
      <c r="N86" s="101">
        <f t="array" ref="N86">IFERROR(
AVERAGE((IF(DATOS_[[Sexo]:[Sexo]]=$B86,IF(DATOS_[[AGRUP. VALOR. PTO.]:[AGRUP. VALOR. PTO.]]=$B84,IF(DATOS_[[Check Periodo Ref.]:[Check Periodo Ref.]]="Dentro",DATOS_[Conc.Sal.09]))))),
0)</f>
        <v>0</v>
      </c>
      <c r="O86" s="101">
        <f t="array" ref="O86">IFERROR(
AVERAGE((IF(DATOS_[[Sexo]:[Sexo]]=$B86,IF(DATOS_[[AGRUP. VALOR. PTO.]:[AGRUP. VALOR. PTO.]]=$B84,IF(DATOS_[[Check Periodo Ref.]:[Check Periodo Ref.]]="Dentro",DATOS_[Conc.Sal.10]))))),
0)</f>
        <v>0</v>
      </c>
      <c r="P86" s="101">
        <f t="array" ref="P86">IFERROR(
AVERAGE((IF(DATOS_[[Sexo]:[Sexo]]=$B86,IF(DATOS_[[AGRUP. VALOR. PTO.]:[AGRUP. VALOR. PTO.]]=$B84,IF(DATOS_[[Check Periodo Ref.]:[Check Periodo Ref.]]="Dentro",DATOS_[Conc.Sal.11]))))),
0)</f>
        <v>0</v>
      </c>
      <c r="Q86" s="101">
        <f t="array" ref="Q86">IFERROR(
AVERAGE((IF(DATOS_[[Sexo]:[Sexo]]=$B86,IF(DATOS_[[AGRUP. VALOR. PTO.]:[AGRUP. VALOR. PTO.]]=$B84,IF(DATOS_[[Check Periodo Ref.]:[Check Periodo Ref.]]="Dentro",DATOS_[Conc.Sal.12]))))),
0)</f>
        <v>0</v>
      </c>
      <c r="R86" s="101">
        <f t="array" ref="R86">IFERROR(
AVERAGE((IF(DATOS_[[Sexo]:[Sexo]]=$B86,IF(DATOS_[[AGRUP. VALOR. PTO.]:[AGRUP. VALOR. PTO.]]=$B84,IF(DATOS_[[Check Periodo Ref.]:[Check Periodo Ref.]]="Dentro",DATOS_[Conc.Sal.13]))))),
0)</f>
        <v>0</v>
      </c>
      <c r="S86" s="101">
        <f t="array" ref="S86">IFERROR(
AVERAGE((IF(DATOS_[[Sexo]:[Sexo]]=$B86,IF(DATOS_[[AGRUP. VALOR. PTO.]:[AGRUP. VALOR. PTO.]]=$B84,IF(DATOS_[[Check Periodo Ref.]:[Check Periodo Ref.]]="Dentro",DATOS_[Conc.Sal.14]))))),
0)</f>
        <v>0</v>
      </c>
      <c r="T86" s="101">
        <f t="array" ref="T86">IFERROR(
AVERAGE((IF(DATOS_[[Sexo]:[Sexo]]=$B86,IF(DATOS_[[AGRUP. VALOR. PTO.]:[AGRUP. VALOR. PTO.]]=$B84,IF(DATOS_[[Check Periodo Ref.]:[Check Periodo Ref.]]="Dentro",DATOS_[Conc.Sal.15]))))),
0)</f>
        <v>0</v>
      </c>
      <c r="U86" s="101">
        <f t="array" ref="U86">IFERROR(
AVERAGE((IF(DATOS_[[Sexo]:[Sexo]]=$B86,IF(DATOS_[[AGRUP. VALOR. PTO.]:[AGRUP. VALOR. PTO.]]=$B84,IF(DATOS_[[Check Periodo Ref.]:[Check Periodo Ref.]]="Dentro",DATOS_[Conc.Sal.16]))))),
0)</f>
        <v>0</v>
      </c>
      <c r="V86" s="101">
        <f t="array" ref="V86">IFERROR(
AVERAGE((IF(DATOS_[[Sexo]:[Sexo]]=$B86,IF(DATOS_[[AGRUP. VALOR. PTO.]:[AGRUP. VALOR. PTO.]]=$B84,IF(DATOS_[[Check Periodo Ref.]:[Check Periodo Ref.]]="Dentro",DATOS_[Conc.Sal.17]))))),
0)</f>
        <v>0</v>
      </c>
      <c r="W86" s="101">
        <f t="array" ref="W86">IFERROR(
AVERAGE((IF(DATOS_[[Sexo]:[Sexo]]=$B86,IF(DATOS_[[AGRUP. VALOR. PTO.]:[AGRUP. VALOR. PTO.]]=$B84,IF(DATOS_[[Check Periodo Ref.]:[Check Periodo Ref.]]="Dentro",DATOS_[Conc.Sal.18]))))),
0)</f>
        <v>0</v>
      </c>
      <c r="X86" s="101">
        <f t="array" ref="X86">IFERROR(
AVERAGE((IF(DATOS_[[Sexo]:[Sexo]]=$B86,IF(DATOS_[[AGRUP. VALOR. PTO.]:[AGRUP. VALOR. PTO.]]=$B84,IF(DATOS_[[Check Periodo Ref.]:[Check Periodo Ref.]]="Dentro",DATOS_[Conc.Sal.19]))))),
0)</f>
        <v>0</v>
      </c>
      <c r="Y86" s="101">
        <f t="array" ref="Y86">IFERROR(
AVERAGE((IF(DATOS_[[Sexo]:[Sexo]]=$B86,IF(DATOS_[[AGRUP. VALOR. PTO.]:[AGRUP. VALOR. PTO.]]=$B84,IF(DATOS_[[Check Periodo Ref.]:[Check Periodo Ref.]]="Dentro",DATOS_[Conc.Sal.20]))))),
0)</f>
        <v>0</v>
      </c>
      <c r="Z86" s="101">
        <f t="array" ref="Z86">IFERROR(
AVERAGE((IF(DATOS_[[Sexo]:[Sexo]]=$B86,IF(DATOS_[[AGRUP. VALOR. PTO.]:[AGRUP. VALOR. PTO.]]=$B84,IF(DATOS_[[Check Periodo Ref.]:[Check Periodo Ref.]]="Dentro",DATOS_[Conc.Sal.21]))))),
0)</f>
        <v>0</v>
      </c>
      <c r="AA86" s="101">
        <f t="array" ref="AA86">IFERROR(
AVERAGE((IF(DATOS_[[Sexo]:[Sexo]]=$B86,IF(DATOS_[[AGRUP. VALOR. PTO.]:[AGRUP. VALOR. PTO.]]=$B84,IF(DATOS_[[Check Periodo Ref.]:[Check Periodo Ref.]]="Dentro",DATOS_[Conc.Sal.22]))))),
0)</f>
        <v>0</v>
      </c>
      <c r="AB86" s="101">
        <f t="array" ref="AB86">IFERROR(
AVERAGE((IF(DATOS_[[Sexo]:[Sexo]]=$B86,IF(DATOS_[[AGRUP. VALOR. PTO.]:[AGRUP. VALOR. PTO.]]=$B84,IF(DATOS_[[Check Periodo Ref.]:[Check Periodo Ref.]]="Dentro",DATOS_[Conc.Sal.23]))))),
0)</f>
        <v>0</v>
      </c>
      <c r="AC86" s="101">
        <f t="array" ref="AC86">IFERROR(
AVERAGE((IF(DATOS_[[Sexo]:[Sexo]]=$B86,IF(DATOS_[[AGRUP. VALOR. PTO.]:[AGRUP. VALOR. PTO.]]=$B84,IF(DATOS_[[Check Periodo Ref.]:[Check Periodo Ref.]]="Dentro",DATOS_[Conc.Sal.24]))))),
0)</f>
        <v>0</v>
      </c>
      <c r="AD86" s="101">
        <f t="array" ref="AD86">IFERROR(
AVERAGE((IF(DATOS_[[Sexo]:[Sexo]]=$B86,IF(DATOS_[[AGRUP. VALOR. PTO.]:[AGRUP. VALOR. PTO.]]=$B84,IF(DATOS_[[Check Periodo Ref.]:[Check Periodo Ref.]]="Dentro",DATOS_[Conc.Sal.25]))))),
0)</f>
        <v>0</v>
      </c>
      <c r="AE86" s="101">
        <f t="array" ref="AE86">IFERROR(
AVERAGE((IF(DATOS_[[Sexo]:[Sexo]]=$B86,IF(DATOS_[[AGRUP. VALOR. PTO.]:[AGRUP. VALOR. PTO.]]=$B84,IF(DATOS_[[Check Periodo Ref.]:[Check Periodo Ref.]]="Dentro",DATOS_[Conc.Sal.26]))))),
0)</f>
        <v>0</v>
      </c>
      <c r="AF86" s="101">
        <f t="array" ref="AF86">IFERROR(
AVERAGE((IF(DATOS_[[Sexo]:[Sexo]]=$B86,IF(DATOS_[[AGRUP. VALOR. PTO.]:[AGRUP. VALOR. PTO.]]=$B84,IF(DATOS_[[Check Periodo Ref.]:[Check Periodo Ref.]]="Dentro",DATOS_[Conc.Sal.27]))))),
0)</f>
        <v>0</v>
      </c>
      <c r="AG86" s="101">
        <f t="array" ref="AG86">IFERROR(
AVERAGE((IF(DATOS_[[Sexo]:[Sexo]]=$B86,IF(DATOS_[[AGRUP. VALOR. PTO.]:[AGRUP. VALOR. PTO.]]=$B84,IF(DATOS_[[Check Periodo Ref.]:[Check Periodo Ref.]]="Dentro",DATOS_[Conc.Sal.28]))))),
0)</f>
        <v>0</v>
      </c>
      <c r="AH86" s="101">
        <f t="array" ref="AH86">IFERROR(
AVERAGE((IF(DATOS_[[Sexo]:[Sexo]]=$B86,IF(DATOS_[[AGRUP. VALOR. PTO.]:[AGRUP. VALOR. PTO.]]=$B84,IF(DATOS_[[Check Periodo Ref.]:[Check Periodo Ref.]]="Dentro",DATOS_[Conc.Sal.29]))))),
0)</f>
        <v>0</v>
      </c>
      <c r="AI86" s="101">
        <f t="array" ref="AI86">IFERROR(
AVERAGE((IF(DATOS_[[Sexo]:[Sexo]]=$B86,IF(DATOS_[[AGRUP. VALOR. PTO.]:[AGRUP. VALOR. PTO.]]=$B84,IF(DATOS_[[Check Periodo Ref.]:[Check Periodo Ref.]]="Dentro",DATOS_[Conc.Sal.30]))))),
0)</f>
        <v>0</v>
      </c>
      <c r="AJ86" s="102">
        <f t="array" ref="AJ86">IFERROR(
AVERAGE(IF(DATOS_[Sexo]=$B86,IF(DATOS_[AGRUP. VALOR. PTO.]=$B84,IF(DATOS_[Check Periodo Ref.]="Dentro",DATOS_[Tot COMPL.SAL Ef],FALSE)))),
0)</f>
        <v>0</v>
      </c>
      <c r="AK86" s="104">
        <f t="array" ref="AK86">IFERROR(
AVERAGE(IF(DATOS_[Sexo]=$B86,IF(DATOS_[AGRUP. VALOR. PTO.]=$B84,IF(DATOS_[Check Periodo Ref.]="Dentro",DATOS_[TOTAL SALARIO Ef],FALSE)))),
0)</f>
        <v>0</v>
      </c>
      <c r="AL86" s="103">
        <f t="array" ref="AL86">IFERROR(
AVERAGE((IF(DATOS_[[Sexo]:[Sexo]]=$B86,IF(DATOS_[[AGRUP. VALOR. PTO.]:[AGRUP. VALOR. PTO.]]=$B84,IF(DATOS_[[Check Periodo Ref.]:[Check Periodo Ref.]]="Dentro",DATOS_[C.Extra.01]))))),
0)</f>
        <v>0</v>
      </c>
      <c r="AM86" s="103">
        <f t="array" ref="AM86">IFERROR(
AVERAGE((IF(DATOS_[[Sexo]:[Sexo]]=$B86,IF(DATOS_[[AGRUP. VALOR. PTO.]:[AGRUP. VALOR. PTO.]]=$B84,IF(DATOS_[[Check Periodo Ref.]:[Check Periodo Ref.]]="Dentro",DATOS_[C.Extra.02]))))),
0)</f>
        <v>0</v>
      </c>
      <c r="AN86" s="103">
        <f t="array" ref="AN86">IFERROR(
AVERAGE((IF(DATOS_[[Sexo]:[Sexo]]=$B86,IF(DATOS_[[AGRUP. VALOR. PTO.]:[AGRUP. VALOR. PTO.]]=$B84,IF(DATOS_[[Check Periodo Ref.]:[Check Periodo Ref.]]="Dentro",DATOS_[C.Extra.03]))))),
0)</f>
        <v>0</v>
      </c>
      <c r="AO86" s="103">
        <f t="array" ref="AO86">IFERROR(
AVERAGE((IF(DATOS_[[Sexo]:[Sexo]]=$B86,IF(DATOS_[[AGRUP. VALOR. PTO.]:[AGRUP. VALOR. PTO.]]=$B84,IF(DATOS_[[Check Periodo Ref.]:[Check Periodo Ref.]]="Dentro",DATOS_[C.Extra.04]))))),
0)</f>
        <v>0</v>
      </c>
      <c r="AP86" s="103">
        <f t="array" ref="AP86">IFERROR(
AVERAGE((IF(DATOS_[[Sexo]:[Sexo]]=$B86,IF(DATOS_[[AGRUP. VALOR. PTO.]:[AGRUP. VALOR. PTO.]]=$B84,IF(DATOS_[[Check Periodo Ref.]:[Check Periodo Ref.]]="Dentro",DATOS_[C.Extra.05]))))),
0)</f>
        <v>0</v>
      </c>
      <c r="AQ86" s="105">
        <f t="array" ref="AQ86">IFERROR(
AVERAGE(IF(DATOS_[Sexo]=$B86,IF(DATOS_[AGRUP. VALOR. PTO.]=$B84,IF(DATOS_[Check Periodo Ref.]="Dentro",DATOS_[Tot Extrasalarial Ef],FALSE)))),
0)</f>
        <v>0</v>
      </c>
      <c r="AR86" s="106">
        <f t="array" ref="AR86">IFERROR(
AVERAGE(IF(DATOS_[Sexo]=$B86,IF(DATOS_[AGRUP. VALOR. PTO.]=$B84,IF(DATOS_[Check Periodo Ref.]="Dentro",DATOS_[TOTAL Retrib Ef],FALSE)))),
0)</f>
        <v>0</v>
      </c>
    </row>
    <row r="87" spans="1:44" ht="17.25" thickBot="1" x14ac:dyDescent="0.35">
      <c r="A87" s="55" t="str">
        <f t="shared" ref="A87" si="99">+A88</f>
        <v>[ocultar]</v>
      </c>
      <c r="B87" s="58" t="s">
        <v>284</v>
      </c>
      <c r="C87" s="99"/>
      <c r="D87" s="59"/>
      <c r="E87" s="147" t="str">
        <f t="shared" ref="E87:AR87" si="100">IFERROR((E88-E89)/E88,"")</f>
        <v/>
      </c>
      <c r="F87" s="199" t="str">
        <f t="shared" si="100"/>
        <v/>
      </c>
      <c r="G87" s="200" t="str">
        <f t="shared" si="100"/>
        <v/>
      </c>
      <c r="H87" s="200" t="str">
        <f t="shared" si="100"/>
        <v/>
      </c>
      <c r="I87" s="200" t="str">
        <f t="shared" si="100"/>
        <v/>
      </c>
      <c r="J87" s="201" t="str">
        <f t="shared" si="100"/>
        <v/>
      </c>
      <c r="K87" s="202" t="str">
        <f t="shared" si="100"/>
        <v/>
      </c>
      <c r="L87" s="202" t="str">
        <f t="shared" si="100"/>
        <v/>
      </c>
      <c r="M87" s="202" t="str">
        <f t="shared" si="100"/>
        <v/>
      </c>
      <c r="N87" s="202" t="str">
        <f t="shared" si="100"/>
        <v/>
      </c>
      <c r="O87" s="202" t="str">
        <f t="shared" si="100"/>
        <v/>
      </c>
      <c r="P87" s="202" t="str">
        <f t="shared" si="100"/>
        <v/>
      </c>
      <c r="Q87" s="202" t="str">
        <f t="shared" si="100"/>
        <v/>
      </c>
      <c r="R87" s="202" t="str">
        <f t="shared" si="100"/>
        <v/>
      </c>
      <c r="S87" s="202" t="str">
        <f t="shared" si="100"/>
        <v/>
      </c>
      <c r="T87" s="202" t="str">
        <f t="shared" si="100"/>
        <v/>
      </c>
      <c r="U87" s="202" t="str">
        <f t="shared" si="100"/>
        <v/>
      </c>
      <c r="V87" s="201" t="str">
        <f t="shared" si="100"/>
        <v/>
      </c>
      <c r="W87" s="201" t="str">
        <f t="shared" si="100"/>
        <v/>
      </c>
      <c r="X87" s="201" t="str">
        <f t="shared" si="100"/>
        <v/>
      </c>
      <c r="Y87" s="201" t="str">
        <f t="shared" si="100"/>
        <v/>
      </c>
      <c r="Z87" s="201" t="str">
        <f t="shared" si="100"/>
        <v/>
      </c>
      <c r="AA87" s="201" t="str">
        <f t="shared" si="100"/>
        <v/>
      </c>
      <c r="AB87" s="201" t="str">
        <f t="shared" si="100"/>
        <v/>
      </c>
      <c r="AC87" s="201" t="str">
        <f t="shared" si="100"/>
        <v/>
      </c>
      <c r="AD87" s="201" t="str">
        <f t="shared" si="100"/>
        <v/>
      </c>
      <c r="AE87" s="201" t="str">
        <f t="shared" si="100"/>
        <v/>
      </c>
      <c r="AF87" s="201" t="str">
        <f t="shared" si="100"/>
        <v/>
      </c>
      <c r="AG87" s="201" t="str">
        <f t="shared" si="100"/>
        <v/>
      </c>
      <c r="AH87" s="201" t="str">
        <f t="shared" si="100"/>
        <v/>
      </c>
      <c r="AI87" s="201" t="str">
        <f t="shared" si="100"/>
        <v/>
      </c>
      <c r="AJ87" s="148" t="str">
        <f t="shared" si="100"/>
        <v/>
      </c>
      <c r="AK87" s="151" t="str">
        <f t="shared" si="100"/>
        <v/>
      </c>
      <c r="AL87" s="204" t="str">
        <f t="shared" si="100"/>
        <v/>
      </c>
      <c r="AM87" s="204" t="str">
        <f t="shared" si="100"/>
        <v/>
      </c>
      <c r="AN87" s="204" t="str">
        <f t="shared" si="100"/>
        <v/>
      </c>
      <c r="AO87" s="204" t="str">
        <f t="shared" si="100"/>
        <v/>
      </c>
      <c r="AP87" s="204" t="str">
        <f t="shared" si="100"/>
        <v/>
      </c>
      <c r="AQ87" s="149" t="str">
        <f t="shared" si="100"/>
        <v/>
      </c>
      <c r="AR87" s="150" t="str">
        <f t="shared" si="100"/>
        <v/>
      </c>
    </row>
    <row r="88" spans="1:44" x14ac:dyDescent="0.3">
      <c r="A88" s="55" t="str">
        <f t="shared" ref="A88" si="101">+IF(C88+C89=0,"[ocultar]","")</f>
        <v>[ocultar]</v>
      </c>
      <c r="B88" s="52" t="s">
        <v>162</v>
      </c>
      <c r="C88" s="53">
        <f t="array" ref="C88">SUM(IF($B88=DATOS_[Sexo],
IF($B87=DATOS_[AGRUP. VALOR. PTO.],
IF("Dentro"=DATOS_[Check Periodo Ref.],
1/(COUNTIFS(DATOS_[Sexo],$B88,DATOS_[AGRUP. VALOR. PTO.],$B87,DATOS_[Check Periodo Ref.],"Dentro",DATOS_[id],DATOS_[id]))))))</f>
        <v>0</v>
      </c>
      <c r="D88" s="54">
        <f>COUNTIFS(DATOS_[AGRUP. VALOR. PTO.],$B87,DATOS_[Sexo],$B88,DATOS_[Check Periodo Ref.],"Dentro")</f>
        <v>0</v>
      </c>
      <c r="E88" s="100">
        <f t="array" ref="E88">IFERROR(
AVERAGE(IF(DATOS_[Sexo]=$B88,IF(DATOS_[AGRUP. VALOR. PTO.]=$B87,IF(DATOS_[Check Periodo Ref.]="Dentro",DATOS_[SALARIO BASE Ef],FALSE)))),
0)</f>
        <v>0</v>
      </c>
      <c r="F88" s="101">
        <f t="array" ref="F88">IFERROR(
AVERAGE((IF(DATOS_[[Sexo]:[Sexo]]=$B88,IF(DATOS_[[AGRUP. VALOR. PTO.]:[AGRUP. VALOR. PTO.]]=$B87,IF(DATOS_[[Check Periodo Ref.]:[Check Periodo Ref.]]="Dentro",DATOS_[Conc.Sal.01]))))),
0)</f>
        <v>0</v>
      </c>
      <c r="G88" s="101">
        <f t="array" ref="G88">IFERROR(
AVERAGE((IF(DATOS_[[Sexo]:[Sexo]]=$B88,IF(DATOS_[[AGRUP. VALOR. PTO.]:[AGRUP. VALOR. PTO.]]=$B87,IF(DATOS_[[Check Periodo Ref.]:[Check Periodo Ref.]]="Dentro",DATOS_[Conc.Sal.02]))))),
0)</f>
        <v>0</v>
      </c>
      <c r="H88" s="101">
        <f t="array" ref="H88">IFERROR(
AVERAGE((IF(DATOS_[[Sexo]:[Sexo]]=$B88,IF(DATOS_[[AGRUP. VALOR. PTO.]:[AGRUP. VALOR. PTO.]]=$B87,IF(DATOS_[[Check Periodo Ref.]:[Check Periodo Ref.]]="Dentro",DATOS_[Conc.Sal.03]))))),
0)</f>
        <v>0</v>
      </c>
      <c r="I88" s="101">
        <f t="array" ref="I88">IFERROR(
AVERAGE((IF(DATOS_[[Sexo]:[Sexo]]=$B88,IF(DATOS_[[AGRUP. VALOR. PTO.]:[AGRUP. VALOR. PTO.]]=$B87,IF(DATOS_[[Check Periodo Ref.]:[Check Periodo Ref.]]="Dentro",DATOS_[Conc.Sal.04]))))),
0)</f>
        <v>0</v>
      </c>
      <c r="J88" s="101">
        <f t="array" ref="J88">IFERROR(
AVERAGE((IF(DATOS_[[Sexo]:[Sexo]]=$B88,IF(DATOS_[[AGRUP. VALOR. PTO.]:[AGRUP. VALOR. PTO.]]=$B87,IF(DATOS_[[Check Periodo Ref.]:[Check Periodo Ref.]]="Dentro",DATOS_[Conc.Sal.05]))))),
0)</f>
        <v>0</v>
      </c>
      <c r="K88" s="101">
        <f t="array" ref="K88">IFERROR(
AVERAGE((IF(DATOS_[[Sexo]:[Sexo]]=$B88,IF(DATOS_[[AGRUP. VALOR. PTO.]:[AGRUP. VALOR. PTO.]]=$B87,IF(DATOS_[[Check Periodo Ref.]:[Check Periodo Ref.]]="Dentro",DATOS_[Conc.Sal.06]))))),
0)</f>
        <v>0</v>
      </c>
      <c r="L88" s="101">
        <f t="array" ref="L88">IFERROR(
AVERAGE((IF(DATOS_[[Sexo]:[Sexo]]=$B88,IF(DATOS_[[AGRUP. VALOR. PTO.]:[AGRUP. VALOR. PTO.]]=$B87,IF(DATOS_[[Check Periodo Ref.]:[Check Periodo Ref.]]="Dentro",DATOS_[Conc.Sal.07]))))),
0)</f>
        <v>0</v>
      </c>
      <c r="M88" s="101">
        <f t="array" ref="M88">IFERROR(
AVERAGE((IF(DATOS_[[Sexo]:[Sexo]]=$B88,IF(DATOS_[[AGRUP. VALOR. PTO.]:[AGRUP. VALOR. PTO.]]=$B87,IF(DATOS_[[Check Periodo Ref.]:[Check Periodo Ref.]]="Dentro",DATOS_[Conc.Sal.08]))))),
0)</f>
        <v>0</v>
      </c>
      <c r="N88" s="101">
        <f t="array" ref="N88">IFERROR(
AVERAGE((IF(DATOS_[[Sexo]:[Sexo]]=$B88,IF(DATOS_[[AGRUP. VALOR. PTO.]:[AGRUP. VALOR. PTO.]]=$B87,IF(DATOS_[[Check Periodo Ref.]:[Check Periodo Ref.]]="Dentro",DATOS_[Conc.Sal.09]))))),
0)</f>
        <v>0</v>
      </c>
      <c r="O88" s="101">
        <f t="array" ref="O88">IFERROR(
AVERAGE((IF(DATOS_[[Sexo]:[Sexo]]=$B88,IF(DATOS_[[AGRUP. VALOR. PTO.]:[AGRUP. VALOR. PTO.]]=$B87,IF(DATOS_[[Check Periodo Ref.]:[Check Periodo Ref.]]="Dentro",DATOS_[Conc.Sal.10]))))),
0)</f>
        <v>0</v>
      </c>
      <c r="P88" s="101">
        <f t="array" ref="P88">IFERROR(
AVERAGE((IF(DATOS_[[Sexo]:[Sexo]]=$B88,IF(DATOS_[[AGRUP. VALOR. PTO.]:[AGRUP. VALOR. PTO.]]=$B87,IF(DATOS_[[Check Periodo Ref.]:[Check Periodo Ref.]]="Dentro",DATOS_[Conc.Sal.11]))))),
0)</f>
        <v>0</v>
      </c>
      <c r="Q88" s="101">
        <f t="array" ref="Q88">IFERROR(
AVERAGE((IF(DATOS_[[Sexo]:[Sexo]]=$B88,IF(DATOS_[[AGRUP. VALOR. PTO.]:[AGRUP. VALOR. PTO.]]=$B87,IF(DATOS_[[Check Periodo Ref.]:[Check Periodo Ref.]]="Dentro",DATOS_[Conc.Sal.12]))))),
0)</f>
        <v>0</v>
      </c>
      <c r="R88" s="101">
        <f t="array" ref="R88">IFERROR(
AVERAGE((IF(DATOS_[[Sexo]:[Sexo]]=$B88,IF(DATOS_[[AGRUP. VALOR. PTO.]:[AGRUP. VALOR. PTO.]]=$B87,IF(DATOS_[[Check Periodo Ref.]:[Check Periodo Ref.]]="Dentro",DATOS_[Conc.Sal.13]))))),
0)</f>
        <v>0</v>
      </c>
      <c r="S88" s="101">
        <f t="array" ref="S88">IFERROR(
AVERAGE((IF(DATOS_[[Sexo]:[Sexo]]=$B88,IF(DATOS_[[AGRUP. VALOR. PTO.]:[AGRUP. VALOR. PTO.]]=$B87,IF(DATOS_[[Check Periodo Ref.]:[Check Periodo Ref.]]="Dentro",DATOS_[Conc.Sal.14]))))),
0)</f>
        <v>0</v>
      </c>
      <c r="T88" s="101">
        <f t="array" ref="T88">IFERROR(
AVERAGE((IF(DATOS_[[Sexo]:[Sexo]]=$B88,IF(DATOS_[[AGRUP. VALOR. PTO.]:[AGRUP. VALOR. PTO.]]=$B87,IF(DATOS_[[Check Periodo Ref.]:[Check Periodo Ref.]]="Dentro",DATOS_[Conc.Sal.15]))))),
0)</f>
        <v>0</v>
      </c>
      <c r="U88" s="101">
        <f t="array" ref="U88">IFERROR(
AVERAGE((IF(DATOS_[[Sexo]:[Sexo]]=$B88,IF(DATOS_[[AGRUP. VALOR. PTO.]:[AGRUP. VALOR. PTO.]]=$B87,IF(DATOS_[[Check Periodo Ref.]:[Check Periodo Ref.]]="Dentro",DATOS_[Conc.Sal.16]))))),
0)</f>
        <v>0</v>
      </c>
      <c r="V88" s="101">
        <f t="array" ref="V88">IFERROR(
AVERAGE((IF(DATOS_[[Sexo]:[Sexo]]=$B88,IF(DATOS_[[AGRUP. VALOR. PTO.]:[AGRUP. VALOR. PTO.]]=$B87,IF(DATOS_[[Check Periodo Ref.]:[Check Periodo Ref.]]="Dentro",DATOS_[Conc.Sal.17]))))),
0)</f>
        <v>0</v>
      </c>
      <c r="W88" s="101">
        <f t="array" ref="W88">IFERROR(
AVERAGE((IF(DATOS_[[Sexo]:[Sexo]]=$B88,IF(DATOS_[[AGRUP. VALOR. PTO.]:[AGRUP. VALOR. PTO.]]=$B87,IF(DATOS_[[Check Periodo Ref.]:[Check Periodo Ref.]]="Dentro",DATOS_[Conc.Sal.18]))))),
0)</f>
        <v>0</v>
      </c>
      <c r="X88" s="101">
        <f t="array" ref="X88">IFERROR(
AVERAGE((IF(DATOS_[[Sexo]:[Sexo]]=$B88,IF(DATOS_[[AGRUP. VALOR. PTO.]:[AGRUP. VALOR. PTO.]]=$B87,IF(DATOS_[[Check Periodo Ref.]:[Check Periodo Ref.]]="Dentro",DATOS_[Conc.Sal.19]))))),
0)</f>
        <v>0</v>
      </c>
      <c r="Y88" s="101">
        <f t="array" ref="Y88">IFERROR(
AVERAGE((IF(DATOS_[[Sexo]:[Sexo]]=$B88,IF(DATOS_[[AGRUP. VALOR. PTO.]:[AGRUP. VALOR. PTO.]]=$B87,IF(DATOS_[[Check Periodo Ref.]:[Check Periodo Ref.]]="Dentro",DATOS_[Conc.Sal.20]))))),
0)</f>
        <v>0</v>
      </c>
      <c r="Z88" s="101">
        <f t="array" ref="Z88">IFERROR(
AVERAGE((IF(DATOS_[[Sexo]:[Sexo]]=$B88,IF(DATOS_[[AGRUP. VALOR. PTO.]:[AGRUP. VALOR. PTO.]]=$B87,IF(DATOS_[[Check Periodo Ref.]:[Check Periodo Ref.]]="Dentro",DATOS_[Conc.Sal.21]))))),
0)</f>
        <v>0</v>
      </c>
      <c r="AA88" s="101">
        <f t="array" ref="AA88">IFERROR(
AVERAGE((IF(DATOS_[[Sexo]:[Sexo]]=$B88,IF(DATOS_[[AGRUP. VALOR. PTO.]:[AGRUP. VALOR. PTO.]]=$B87,IF(DATOS_[[Check Periodo Ref.]:[Check Periodo Ref.]]="Dentro",DATOS_[Conc.Sal.22]))))),
0)</f>
        <v>0</v>
      </c>
      <c r="AB88" s="101">
        <f t="array" ref="AB88">IFERROR(
AVERAGE((IF(DATOS_[[Sexo]:[Sexo]]=$B88,IF(DATOS_[[AGRUP. VALOR. PTO.]:[AGRUP. VALOR. PTO.]]=$B87,IF(DATOS_[[Check Periodo Ref.]:[Check Periodo Ref.]]="Dentro",DATOS_[Conc.Sal.23]))))),
0)</f>
        <v>0</v>
      </c>
      <c r="AC88" s="101">
        <f t="array" ref="AC88">IFERROR(
AVERAGE((IF(DATOS_[[Sexo]:[Sexo]]=$B88,IF(DATOS_[[AGRUP. VALOR. PTO.]:[AGRUP. VALOR. PTO.]]=$B87,IF(DATOS_[[Check Periodo Ref.]:[Check Periodo Ref.]]="Dentro",DATOS_[Conc.Sal.24]))))),
0)</f>
        <v>0</v>
      </c>
      <c r="AD88" s="101">
        <f t="array" ref="AD88">IFERROR(
AVERAGE((IF(DATOS_[[Sexo]:[Sexo]]=$B88,IF(DATOS_[[AGRUP. VALOR. PTO.]:[AGRUP. VALOR. PTO.]]=$B87,IF(DATOS_[[Check Periodo Ref.]:[Check Periodo Ref.]]="Dentro",DATOS_[Conc.Sal.25]))))),
0)</f>
        <v>0</v>
      </c>
      <c r="AE88" s="101">
        <f t="array" ref="AE88">IFERROR(
AVERAGE((IF(DATOS_[[Sexo]:[Sexo]]=$B88,IF(DATOS_[[AGRUP. VALOR. PTO.]:[AGRUP. VALOR. PTO.]]=$B87,IF(DATOS_[[Check Periodo Ref.]:[Check Periodo Ref.]]="Dentro",DATOS_[Conc.Sal.26]))))),
0)</f>
        <v>0</v>
      </c>
      <c r="AF88" s="101">
        <f t="array" ref="AF88">IFERROR(
AVERAGE((IF(DATOS_[[Sexo]:[Sexo]]=$B88,IF(DATOS_[[AGRUP. VALOR. PTO.]:[AGRUP. VALOR. PTO.]]=$B87,IF(DATOS_[[Check Periodo Ref.]:[Check Periodo Ref.]]="Dentro",DATOS_[Conc.Sal.27]))))),
0)</f>
        <v>0</v>
      </c>
      <c r="AG88" s="101">
        <f t="array" ref="AG88">IFERROR(
AVERAGE((IF(DATOS_[[Sexo]:[Sexo]]=$B88,IF(DATOS_[[AGRUP. VALOR. PTO.]:[AGRUP. VALOR. PTO.]]=$B87,IF(DATOS_[[Check Periodo Ref.]:[Check Periodo Ref.]]="Dentro",DATOS_[Conc.Sal.28]))))),
0)</f>
        <v>0</v>
      </c>
      <c r="AH88" s="101">
        <f t="array" ref="AH88">IFERROR(
AVERAGE((IF(DATOS_[[Sexo]:[Sexo]]=$B88,IF(DATOS_[[AGRUP. VALOR. PTO.]:[AGRUP. VALOR. PTO.]]=$B87,IF(DATOS_[[Check Periodo Ref.]:[Check Periodo Ref.]]="Dentro",DATOS_[Conc.Sal.29]))))),
0)</f>
        <v>0</v>
      </c>
      <c r="AI88" s="101">
        <f t="array" ref="AI88">IFERROR(
AVERAGE((IF(DATOS_[[Sexo]:[Sexo]]=$B88,IF(DATOS_[[AGRUP. VALOR. PTO.]:[AGRUP. VALOR. PTO.]]=$B87,IF(DATOS_[[Check Periodo Ref.]:[Check Periodo Ref.]]="Dentro",DATOS_[Conc.Sal.30]))))),
0)</f>
        <v>0</v>
      </c>
      <c r="AJ88" s="102">
        <f t="array" ref="AJ88">IFERROR(
AVERAGE(IF(DATOS_[Sexo]=$B88,IF(DATOS_[AGRUP. VALOR. PTO.]=$B87,IF(DATOS_[Check Periodo Ref.]="Dentro",DATOS_[Tot COMPL.SAL Ef],FALSE)))),
0)</f>
        <v>0</v>
      </c>
      <c r="AK88" s="104">
        <f t="array" ref="AK88">IFERROR(
AVERAGE(IF(DATOS_[Sexo]=$B88,IF(DATOS_[AGRUP. VALOR. PTO.]=$B87,IF(DATOS_[Check Periodo Ref.]="Dentro",DATOS_[TOTAL SALARIO Ef],FALSE)))),
0)</f>
        <v>0</v>
      </c>
      <c r="AL88" s="103">
        <f t="array" ref="AL88">IFERROR(
AVERAGE((IF(DATOS_[[Sexo]:[Sexo]]=$B88,IF(DATOS_[[AGRUP. VALOR. PTO.]:[AGRUP. VALOR. PTO.]]=$B87,IF(DATOS_[[Check Periodo Ref.]:[Check Periodo Ref.]]="Dentro",DATOS_[C.Extra.01]))))),
0)</f>
        <v>0</v>
      </c>
      <c r="AM88" s="103">
        <f t="array" ref="AM88">IFERROR(
AVERAGE((IF(DATOS_[[Sexo]:[Sexo]]=$B88,IF(DATOS_[[AGRUP. VALOR. PTO.]:[AGRUP. VALOR. PTO.]]=$B87,IF(DATOS_[[Check Periodo Ref.]:[Check Periodo Ref.]]="Dentro",DATOS_[C.Extra.02]))))),
0)</f>
        <v>0</v>
      </c>
      <c r="AN88" s="103">
        <f t="array" ref="AN88">IFERROR(
AVERAGE((IF(DATOS_[[Sexo]:[Sexo]]=$B88,IF(DATOS_[[AGRUP. VALOR. PTO.]:[AGRUP. VALOR. PTO.]]=$B87,IF(DATOS_[[Check Periodo Ref.]:[Check Periodo Ref.]]="Dentro",DATOS_[C.Extra.03]))))),
0)</f>
        <v>0</v>
      </c>
      <c r="AO88" s="103">
        <f t="array" ref="AO88">IFERROR(
AVERAGE((IF(DATOS_[[Sexo]:[Sexo]]=$B88,IF(DATOS_[[AGRUP. VALOR. PTO.]:[AGRUP. VALOR. PTO.]]=$B87,IF(DATOS_[[Check Periodo Ref.]:[Check Periodo Ref.]]="Dentro",DATOS_[C.Extra.04]))))),
0)</f>
        <v>0</v>
      </c>
      <c r="AP88" s="103">
        <f t="array" ref="AP88">IFERROR(
AVERAGE((IF(DATOS_[[Sexo]:[Sexo]]=$B88,IF(DATOS_[[AGRUP. VALOR. PTO.]:[AGRUP. VALOR. PTO.]]=$B87,IF(DATOS_[[Check Periodo Ref.]:[Check Periodo Ref.]]="Dentro",DATOS_[C.Extra.05]))))),
0)</f>
        <v>0</v>
      </c>
      <c r="AQ88" s="105">
        <f t="array" ref="AQ88">IFERROR(
AVERAGE(IF(DATOS_[Sexo]=$B88,IF(DATOS_[AGRUP. VALOR. PTO.]=$B87,IF(DATOS_[Check Periodo Ref.]="Dentro",DATOS_[Tot Extrasalarial Ef],FALSE)))),
0)</f>
        <v>0</v>
      </c>
      <c r="AR88" s="106">
        <f t="array" ref="AR88">IFERROR(
AVERAGE(IF(DATOS_[Sexo]=$B88,IF(DATOS_[AGRUP. VALOR. PTO.]=$B87,IF(DATOS_[Check Periodo Ref.]="Dentro",DATOS_[TOTAL Retrib Ef],FALSE)))),
0)</f>
        <v>0</v>
      </c>
    </row>
    <row r="89" spans="1:44" x14ac:dyDescent="0.3">
      <c r="A89" s="55" t="str">
        <f t="shared" ref="A89" si="102">+A88</f>
        <v>[ocultar]</v>
      </c>
      <c r="B89" s="52" t="s">
        <v>163</v>
      </c>
      <c r="C89" s="53">
        <f t="array" ref="C89">SUM(IF($B89=DATOS_[Sexo],
IF($B87=DATOS_[AGRUP. VALOR. PTO.],
IF("Dentro"=DATOS_[Check Periodo Ref.],
1/(COUNTIFS(DATOS_[Sexo],$B89,DATOS_[AGRUP. VALOR. PTO.],$B87,DATOS_[Check Periodo Ref.],"Dentro",DATOS_[id],DATOS_[id]))))))</f>
        <v>0</v>
      </c>
      <c r="D89" s="54">
        <f>COUNTIFS(DATOS_[AGRUP. VALOR. PTO.],$B87,DATOS_[Sexo],$B89,DATOS_[Check Periodo Ref.],"Dentro")</f>
        <v>0</v>
      </c>
      <c r="E89" s="100">
        <f t="array" ref="E89">IFERROR(
AVERAGE(IF(DATOS_[Sexo]=$B89,IF(DATOS_[AGRUP. VALOR. PTO.]=$B87,IF(DATOS_[Check Periodo Ref.]="Dentro",DATOS_[SALARIO BASE Ef],FALSE)))),
0)</f>
        <v>0</v>
      </c>
      <c r="F89" s="101">
        <f t="array" ref="F89">IFERROR(
AVERAGE((IF(DATOS_[[Sexo]:[Sexo]]=$B89,IF(DATOS_[[AGRUP. VALOR. PTO.]:[AGRUP. VALOR. PTO.]]=$B87,IF(DATOS_[[Check Periodo Ref.]:[Check Periodo Ref.]]="Dentro",DATOS_[Conc.Sal.01]))))),
0)</f>
        <v>0</v>
      </c>
      <c r="G89" s="101">
        <f t="array" ref="G89">IFERROR(
AVERAGE((IF(DATOS_[[Sexo]:[Sexo]]=$B89,IF(DATOS_[[AGRUP. VALOR. PTO.]:[AGRUP. VALOR. PTO.]]=$B87,IF(DATOS_[[Check Periodo Ref.]:[Check Periodo Ref.]]="Dentro",DATOS_[Conc.Sal.02]))))),
0)</f>
        <v>0</v>
      </c>
      <c r="H89" s="101">
        <f t="array" ref="H89">IFERROR(
AVERAGE((IF(DATOS_[[Sexo]:[Sexo]]=$B89,IF(DATOS_[[AGRUP. VALOR. PTO.]:[AGRUP. VALOR. PTO.]]=$B87,IF(DATOS_[[Check Periodo Ref.]:[Check Periodo Ref.]]="Dentro",DATOS_[Conc.Sal.03]))))),
0)</f>
        <v>0</v>
      </c>
      <c r="I89" s="101">
        <f t="array" ref="I89">IFERROR(
AVERAGE((IF(DATOS_[[Sexo]:[Sexo]]=$B89,IF(DATOS_[[AGRUP. VALOR. PTO.]:[AGRUP. VALOR. PTO.]]=$B87,IF(DATOS_[[Check Periodo Ref.]:[Check Periodo Ref.]]="Dentro",DATOS_[Conc.Sal.04]))))),
0)</f>
        <v>0</v>
      </c>
      <c r="J89" s="101">
        <f t="array" ref="J89">IFERROR(
AVERAGE((IF(DATOS_[[Sexo]:[Sexo]]=$B89,IF(DATOS_[[AGRUP. VALOR. PTO.]:[AGRUP. VALOR. PTO.]]=$B87,IF(DATOS_[[Check Periodo Ref.]:[Check Periodo Ref.]]="Dentro",DATOS_[Conc.Sal.05]))))),
0)</f>
        <v>0</v>
      </c>
      <c r="K89" s="101">
        <f t="array" ref="K89">IFERROR(
AVERAGE((IF(DATOS_[[Sexo]:[Sexo]]=$B89,IF(DATOS_[[AGRUP. VALOR. PTO.]:[AGRUP. VALOR. PTO.]]=$B87,IF(DATOS_[[Check Periodo Ref.]:[Check Periodo Ref.]]="Dentro",DATOS_[Conc.Sal.06]))))),
0)</f>
        <v>0</v>
      </c>
      <c r="L89" s="101">
        <f t="array" ref="L89">IFERROR(
AVERAGE((IF(DATOS_[[Sexo]:[Sexo]]=$B89,IF(DATOS_[[AGRUP. VALOR. PTO.]:[AGRUP. VALOR. PTO.]]=$B87,IF(DATOS_[[Check Periodo Ref.]:[Check Periodo Ref.]]="Dentro",DATOS_[Conc.Sal.07]))))),
0)</f>
        <v>0</v>
      </c>
      <c r="M89" s="101">
        <f t="array" ref="M89">IFERROR(
AVERAGE((IF(DATOS_[[Sexo]:[Sexo]]=$B89,IF(DATOS_[[AGRUP. VALOR. PTO.]:[AGRUP. VALOR. PTO.]]=$B87,IF(DATOS_[[Check Periodo Ref.]:[Check Periodo Ref.]]="Dentro",DATOS_[Conc.Sal.08]))))),
0)</f>
        <v>0</v>
      </c>
      <c r="N89" s="101">
        <f t="array" ref="N89">IFERROR(
AVERAGE((IF(DATOS_[[Sexo]:[Sexo]]=$B89,IF(DATOS_[[AGRUP. VALOR. PTO.]:[AGRUP. VALOR. PTO.]]=$B87,IF(DATOS_[[Check Periodo Ref.]:[Check Periodo Ref.]]="Dentro",DATOS_[Conc.Sal.09]))))),
0)</f>
        <v>0</v>
      </c>
      <c r="O89" s="101">
        <f t="array" ref="O89">IFERROR(
AVERAGE((IF(DATOS_[[Sexo]:[Sexo]]=$B89,IF(DATOS_[[AGRUP. VALOR. PTO.]:[AGRUP. VALOR. PTO.]]=$B87,IF(DATOS_[[Check Periodo Ref.]:[Check Periodo Ref.]]="Dentro",DATOS_[Conc.Sal.10]))))),
0)</f>
        <v>0</v>
      </c>
      <c r="P89" s="101">
        <f t="array" ref="P89">IFERROR(
AVERAGE((IF(DATOS_[[Sexo]:[Sexo]]=$B89,IF(DATOS_[[AGRUP. VALOR. PTO.]:[AGRUP. VALOR. PTO.]]=$B87,IF(DATOS_[[Check Periodo Ref.]:[Check Periodo Ref.]]="Dentro",DATOS_[Conc.Sal.11]))))),
0)</f>
        <v>0</v>
      </c>
      <c r="Q89" s="101">
        <f t="array" ref="Q89">IFERROR(
AVERAGE((IF(DATOS_[[Sexo]:[Sexo]]=$B89,IF(DATOS_[[AGRUP. VALOR. PTO.]:[AGRUP. VALOR. PTO.]]=$B87,IF(DATOS_[[Check Periodo Ref.]:[Check Periodo Ref.]]="Dentro",DATOS_[Conc.Sal.12]))))),
0)</f>
        <v>0</v>
      </c>
      <c r="R89" s="101">
        <f t="array" ref="R89">IFERROR(
AVERAGE((IF(DATOS_[[Sexo]:[Sexo]]=$B89,IF(DATOS_[[AGRUP. VALOR. PTO.]:[AGRUP. VALOR. PTO.]]=$B87,IF(DATOS_[[Check Periodo Ref.]:[Check Periodo Ref.]]="Dentro",DATOS_[Conc.Sal.13]))))),
0)</f>
        <v>0</v>
      </c>
      <c r="S89" s="101">
        <f t="array" ref="S89">IFERROR(
AVERAGE((IF(DATOS_[[Sexo]:[Sexo]]=$B89,IF(DATOS_[[AGRUP. VALOR. PTO.]:[AGRUP. VALOR. PTO.]]=$B87,IF(DATOS_[[Check Periodo Ref.]:[Check Periodo Ref.]]="Dentro",DATOS_[Conc.Sal.14]))))),
0)</f>
        <v>0</v>
      </c>
      <c r="T89" s="101">
        <f t="array" ref="T89">IFERROR(
AVERAGE((IF(DATOS_[[Sexo]:[Sexo]]=$B89,IF(DATOS_[[AGRUP. VALOR. PTO.]:[AGRUP. VALOR. PTO.]]=$B87,IF(DATOS_[[Check Periodo Ref.]:[Check Periodo Ref.]]="Dentro",DATOS_[Conc.Sal.15]))))),
0)</f>
        <v>0</v>
      </c>
      <c r="U89" s="101">
        <f t="array" ref="U89">IFERROR(
AVERAGE((IF(DATOS_[[Sexo]:[Sexo]]=$B89,IF(DATOS_[[AGRUP. VALOR. PTO.]:[AGRUP. VALOR. PTO.]]=$B87,IF(DATOS_[[Check Periodo Ref.]:[Check Periodo Ref.]]="Dentro",DATOS_[Conc.Sal.16]))))),
0)</f>
        <v>0</v>
      </c>
      <c r="V89" s="101">
        <f t="array" ref="V89">IFERROR(
AVERAGE((IF(DATOS_[[Sexo]:[Sexo]]=$B89,IF(DATOS_[[AGRUP. VALOR. PTO.]:[AGRUP. VALOR. PTO.]]=$B87,IF(DATOS_[[Check Periodo Ref.]:[Check Periodo Ref.]]="Dentro",DATOS_[Conc.Sal.17]))))),
0)</f>
        <v>0</v>
      </c>
      <c r="W89" s="101">
        <f t="array" ref="W89">IFERROR(
AVERAGE((IF(DATOS_[[Sexo]:[Sexo]]=$B89,IF(DATOS_[[AGRUP. VALOR. PTO.]:[AGRUP. VALOR. PTO.]]=$B87,IF(DATOS_[[Check Periodo Ref.]:[Check Periodo Ref.]]="Dentro",DATOS_[Conc.Sal.18]))))),
0)</f>
        <v>0</v>
      </c>
      <c r="X89" s="101">
        <f t="array" ref="X89">IFERROR(
AVERAGE((IF(DATOS_[[Sexo]:[Sexo]]=$B89,IF(DATOS_[[AGRUP. VALOR. PTO.]:[AGRUP. VALOR. PTO.]]=$B87,IF(DATOS_[[Check Periodo Ref.]:[Check Periodo Ref.]]="Dentro",DATOS_[Conc.Sal.19]))))),
0)</f>
        <v>0</v>
      </c>
      <c r="Y89" s="101">
        <f t="array" ref="Y89">IFERROR(
AVERAGE((IF(DATOS_[[Sexo]:[Sexo]]=$B89,IF(DATOS_[[AGRUP. VALOR. PTO.]:[AGRUP. VALOR. PTO.]]=$B87,IF(DATOS_[[Check Periodo Ref.]:[Check Periodo Ref.]]="Dentro",DATOS_[Conc.Sal.20]))))),
0)</f>
        <v>0</v>
      </c>
      <c r="Z89" s="101">
        <f t="array" ref="Z89">IFERROR(
AVERAGE((IF(DATOS_[[Sexo]:[Sexo]]=$B89,IF(DATOS_[[AGRUP. VALOR. PTO.]:[AGRUP. VALOR. PTO.]]=$B87,IF(DATOS_[[Check Periodo Ref.]:[Check Periodo Ref.]]="Dentro",DATOS_[Conc.Sal.21]))))),
0)</f>
        <v>0</v>
      </c>
      <c r="AA89" s="101">
        <f t="array" ref="AA89">IFERROR(
AVERAGE((IF(DATOS_[[Sexo]:[Sexo]]=$B89,IF(DATOS_[[AGRUP. VALOR. PTO.]:[AGRUP. VALOR. PTO.]]=$B87,IF(DATOS_[[Check Periodo Ref.]:[Check Periodo Ref.]]="Dentro",DATOS_[Conc.Sal.22]))))),
0)</f>
        <v>0</v>
      </c>
      <c r="AB89" s="101">
        <f t="array" ref="AB89">IFERROR(
AVERAGE((IF(DATOS_[[Sexo]:[Sexo]]=$B89,IF(DATOS_[[AGRUP. VALOR. PTO.]:[AGRUP. VALOR. PTO.]]=$B87,IF(DATOS_[[Check Periodo Ref.]:[Check Periodo Ref.]]="Dentro",DATOS_[Conc.Sal.23]))))),
0)</f>
        <v>0</v>
      </c>
      <c r="AC89" s="101">
        <f t="array" ref="AC89">IFERROR(
AVERAGE((IF(DATOS_[[Sexo]:[Sexo]]=$B89,IF(DATOS_[[AGRUP. VALOR. PTO.]:[AGRUP. VALOR. PTO.]]=$B87,IF(DATOS_[[Check Periodo Ref.]:[Check Periodo Ref.]]="Dentro",DATOS_[Conc.Sal.24]))))),
0)</f>
        <v>0</v>
      </c>
      <c r="AD89" s="101">
        <f t="array" ref="AD89">IFERROR(
AVERAGE((IF(DATOS_[[Sexo]:[Sexo]]=$B89,IF(DATOS_[[AGRUP. VALOR. PTO.]:[AGRUP. VALOR. PTO.]]=$B87,IF(DATOS_[[Check Periodo Ref.]:[Check Periodo Ref.]]="Dentro",DATOS_[Conc.Sal.25]))))),
0)</f>
        <v>0</v>
      </c>
      <c r="AE89" s="101">
        <f t="array" ref="AE89">IFERROR(
AVERAGE((IF(DATOS_[[Sexo]:[Sexo]]=$B89,IF(DATOS_[[AGRUP. VALOR. PTO.]:[AGRUP. VALOR. PTO.]]=$B87,IF(DATOS_[[Check Periodo Ref.]:[Check Periodo Ref.]]="Dentro",DATOS_[Conc.Sal.26]))))),
0)</f>
        <v>0</v>
      </c>
      <c r="AF89" s="101">
        <f t="array" ref="AF89">IFERROR(
AVERAGE((IF(DATOS_[[Sexo]:[Sexo]]=$B89,IF(DATOS_[[AGRUP. VALOR. PTO.]:[AGRUP. VALOR. PTO.]]=$B87,IF(DATOS_[[Check Periodo Ref.]:[Check Periodo Ref.]]="Dentro",DATOS_[Conc.Sal.27]))))),
0)</f>
        <v>0</v>
      </c>
      <c r="AG89" s="101">
        <f t="array" ref="AG89">IFERROR(
AVERAGE((IF(DATOS_[[Sexo]:[Sexo]]=$B89,IF(DATOS_[[AGRUP. VALOR. PTO.]:[AGRUP. VALOR. PTO.]]=$B87,IF(DATOS_[[Check Periodo Ref.]:[Check Periodo Ref.]]="Dentro",DATOS_[Conc.Sal.28]))))),
0)</f>
        <v>0</v>
      </c>
      <c r="AH89" s="101">
        <f t="array" ref="AH89">IFERROR(
AVERAGE((IF(DATOS_[[Sexo]:[Sexo]]=$B89,IF(DATOS_[[AGRUP. VALOR. PTO.]:[AGRUP. VALOR. PTO.]]=$B87,IF(DATOS_[[Check Periodo Ref.]:[Check Periodo Ref.]]="Dentro",DATOS_[Conc.Sal.29]))))),
0)</f>
        <v>0</v>
      </c>
      <c r="AI89" s="101">
        <f t="array" ref="AI89">IFERROR(
AVERAGE((IF(DATOS_[[Sexo]:[Sexo]]=$B89,IF(DATOS_[[AGRUP. VALOR. PTO.]:[AGRUP. VALOR. PTO.]]=$B87,IF(DATOS_[[Check Periodo Ref.]:[Check Periodo Ref.]]="Dentro",DATOS_[Conc.Sal.30]))))),
0)</f>
        <v>0</v>
      </c>
      <c r="AJ89" s="102">
        <f t="array" ref="AJ89">IFERROR(
AVERAGE(IF(DATOS_[Sexo]=$B89,IF(DATOS_[AGRUP. VALOR. PTO.]=$B87,IF(DATOS_[Check Periodo Ref.]="Dentro",DATOS_[Tot COMPL.SAL Ef],FALSE)))),
0)</f>
        <v>0</v>
      </c>
      <c r="AK89" s="104">
        <f t="array" ref="AK89">IFERROR(
AVERAGE(IF(DATOS_[Sexo]=$B89,IF(DATOS_[AGRUP. VALOR. PTO.]=$B87,IF(DATOS_[Check Periodo Ref.]="Dentro",DATOS_[TOTAL SALARIO Ef],FALSE)))),
0)</f>
        <v>0</v>
      </c>
      <c r="AL89" s="103">
        <f t="array" ref="AL89">IFERROR(
AVERAGE((IF(DATOS_[[Sexo]:[Sexo]]=$B89,IF(DATOS_[[AGRUP. VALOR. PTO.]:[AGRUP. VALOR. PTO.]]=$B87,IF(DATOS_[[Check Periodo Ref.]:[Check Periodo Ref.]]="Dentro",DATOS_[C.Extra.01]))))),
0)</f>
        <v>0</v>
      </c>
      <c r="AM89" s="103">
        <f t="array" ref="AM89">IFERROR(
AVERAGE((IF(DATOS_[[Sexo]:[Sexo]]=$B89,IF(DATOS_[[AGRUP. VALOR. PTO.]:[AGRUP. VALOR. PTO.]]=$B87,IF(DATOS_[[Check Periodo Ref.]:[Check Periodo Ref.]]="Dentro",DATOS_[C.Extra.02]))))),
0)</f>
        <v>0</v>
      </c>
      <c r="AN89" s="103">
        <f t="array" ref="AN89">IFERROR(
AVERAGE((IF(DATOS_[[Sexo]:[Sexo]]=$B89,IF(DATOS_[[AGRUP. VALOR. PTO.]:[AGRUP. VALOR. PTO.]]=$B87,IF(DATOS_[[Check Periodo Ref.]:[Check Periodo Ref.]]="Dentro",DATOS_[C.Extra.03]))))),
0)</f>
        <v>0</v>
      </c>
      <c r="AO89" s="103">
        <f t="array" ref="AO89">IFERROR(
AVERAGE((IF(DATOS_[[Sexo]:[Sexo]]=$B89,IF(DATOS_[[AGRUP. VALOR. PTO.]:[AGRUP. VALOR. PTO.]]=$B87,IF(DATOS_[[Check Periodo Ref.]:[Check Periodo Ref.]]="Dentro",DATOS_[C.Extra.04]))))),
0)</f>
        <v>0</v>
      </c>
      <c r="AP89" s="103">
        <f t="array" ref="AP89">IFERROR(
AVERAGE((IF(DATOS_[[Sexo]:[Sexo]]=$B89,IF(DATOS_[[AGRUP. VALOR. PTO.]:[AGRUP. VALOR. PTO.]]=$B87,IF(DATOS_[[Check Periodo Ref.]:[Check Periodo Ref.]]="Dentro",DATOS_[C.Extra.05]))))),
0)</f>
        <v>0</v>
      </c>
      <c r="AQ89" s="105">
        <f t="array" ref="AQ89">IFERROR(
AVERAGE(IF(DATOS_[Sexo]=$B89,IF(DATOS_[AGRUP. VALOR. PTO.]=$B87,IF(DATOS_[Check Periodo Ref.]="Dentro",DATOS_[Tot Extrasalarial Ef],FALSE)))),
0)</f>
        <v>0</v>
      </c>
      <c r="AR89" s="106">
        <f t="array" ref="AR89">IFERROR(
AVERAGE(IF(DATOS_[Sexo]=$B89,IF(DATOS_[AGRUP. VALOR. PTO.]=$B87,IF(DATOS_[Check Periodo Ref.]="Dentro",DATOS_[TOTAL Retrib Ef],FALSE)))),
0)</f>
        <v>0</v>
      </c>
    </row>
    <row r="90" spans="1:44" ht="17.25" thickBot="1" x14ac:dyDescent="0.35">
      <c r="A90" s="55" t="str">
        <f t="shared" ref="A90" si="103">+A91</f>
        <v>[ocultar]</v>
      </c>
      <c r="B90" s="58" t="s">
        <v>285</v>
      </c>
      <c r="C90" s="99"/>
      <c r="D90" s="59"/>
      <c r="E90" s="147" t="str">
        <f t="shared" ref="E90:AR90" si="104">IFERROR((E91-E92)/E91,"")</f>
        <v/>
      </c>
      <c r="F90" s="199" t="str">
        <f t="shared" si="104"/>
        <v/>
      </c>
      <c r="G90" s="200" t="str">
        <f t="shared" si="104"/>
        <v/>
      </c>
      <c r="H90" s="200" t="str">
        <f t="shared" si="104"/>
        <v/>
      </c>
      <c r="I90" s="200" t="str">
        <f t="shared" si="104"/>
        <v/>
      </c>
      <c r="J90" s="201" t="str">
        <f t="shared" si="104"/>
        <v/>
      </c>
      <c r="K90" s="202" t="str">
        <f t="shared" si="104"/>
        <v/>
      </c>
      <c r="L90" s="202" t="str">
        <f t="shared" si="104"/>
        <v/>
      </c>
      <c r="M90" s="202" t="str">
        <f t="shared" si="104"/>
        <v/>
      </c>
      <c r="N90" s="202" t="str">
        <f t="shared" si="104"/>
        <v/>
      </c>
      <c r="O90" s="202" t="str">
        <f t="shared" si="104"/>
        <v/>
      </c>
      <c r="P90" s="202" t="str">
        <f t="shared" si="104"/>
        <v/>
      </c>
      <c r="Q90" s="202" t="str">
        <f t="shared" si="104"/>
        <v/>
      </c>
      <c r="R90" s="202" t="str">
        <f t="shared" si="104"/>
        <v/>
      </c>
      <c r="S90" s="202" t="str">
        <f t="shared" si="104"/>
        <v/>
      </c>
      <c r="T90" s="202" t="str">
        <f t="shared" si="104"/>
        <v/>
      </c>
      <c r="U90" s="202" t="str">
        <f t="shared" si="104"/>
        <v/>
      </c>
      <c r="V90" s="201" t="str">
        <f t="shared" si="104"/>
        <v/>
      </c>
      <c r="W90" s="201" t="str">
        <f t="shared" si="104"/>
        <v/>
      </c>
      <c r="X90" s="201" t="str">
        <f t="shared" si="104"/>
        <v/>
      </c>
      <c r="Y90" s="201" t="str">
        <f t="shared" si="104"/>
        <v/>
      </c>
      <c r="Z90" s="201" t="str">
        <f t="shared" si="104"/>
        <v/>
      </c>
      <c r="AA90" s="201" t="str">
        <f t="shared" si="104"/>
        <v/>
      </c>
      <c r="AB90" s="201" t="str">
        <f t="shared" si="104"/>
        <v/>
      </c>
      <c r="AC90" s="201" t="str">
        <f t="shared" si="104"/>
        <v/>
      </c>
      <c r="AD90" s="201" t="str">
        <f t="shared" si="104"/>
        <v/>
      </c>
      <c r="AE90" s="201" t="str">
        <f t="shared" si="104"/>
        <v/>
      </c>
      <c r="AF90" s="201" t="str">
        <f t="shared" si="104"/>
        <v/>
      </c>
      <c r="AG90" s="201" t="str">
        <f t="shared" si="104"/>
        <v/>
      </c>
      <c r="AH90" s="201" t="str">
        <f t="shared" si="104"/>
        <v/>
      </c>
      <c r="AI90" s="201" t="str">
        <f t="shared" si="104"/>
        <v/>
      </c>
      <c r="AJ90" s="148" t="str">
        <f t="shared" si="104"/>
        <v/>
      </c>
      <c r="AK90" s="151" t="str">
        <f t="shared" si="104"/>
        <v/>
      </c>
      <c r="AL90" s="204" t="str">
        <f t="shared" si="104"/>
        <v/>
      </c>
      <c r="AM90" s="204" t="str">
        <f t="shared" si="104"/>
        <v/>
      </c>
      <c r="AN90" s="204" t="str">
        <f t="shared" si="104"/>
        <v/>
      </c>
      <c r="AO90" s="204" t="str">
        <f t="shared" si="104"/>
        <v/>
      </c>
      <c r="AP90" s="204" t="str">
        <f t="shared" si="104"/>
        <v/>
      </c>
      <c r="AQ90" s="149" t="str">
        <f t="shared" si="104"/>
        <v/>
      </c>
      <c r="AR90" s="150" t="str">
        <f t="shared" si="104"/>
        <v/>
      </c>
    </row>
    <row r="91" spans="1:44" x14ac:dyDescent="0.3">
      <c r="A91" s="55" t="str">
        <f t="shared" ref="A91" si="105">+IF(C91+C92=0,"[ocultar]","")</f>
        <v>[ocultar]</v>
      </c>
      <c r="B91" s="52" t="s">
        <v>162</v>
      </c>
      <c r="C91" s="53">
        <f t="array" ref="C91">SUM(IF($B91=DATOS_[Sexo],
IF($B90=DATOS_[AGRUP. VALOR. PTO.],
IF("Dentro"=DATOS_[Check Periodo Ref.],
1/(COUNTIFS(DATOS_[Sexo],$B91,DATOS_[AGRUP. VALOR. PTO.],$B90,DATOS_[Check Periodo Ref.],"Dentro",DATOS_[id],DATOS_[id]))))))</f>
        <v>0</v>
      </c>
      <c r="D91" s="54">
        <f>COUNTIFS(DATOS_[AGRUP. VALOR. PTO.],$B90,DATOS_[Sexo],$B91,DATOS_[Check Periodo Ref.],"Dentro")</f>
        <v>0</v>
      </c>
      <c r="E91" s="100">
        <f t="array" ref="E91">IFERROR(
AVERAGE(IF(DATOS_[Sexo]=$B91,IF(DATOS_[AGRUP. VALOR. PTO.]=$B90,IF(DATOS_[Check Periodo Ref.]="Dentro",DATOS_[SALARIO BASE Ef],FALSE)))),
0)</f>
        <v>0</v>
      </c>
      <c r="F91" s="101">
        <f t="array" ref="F91">IFERROR(
AVERAGE((IF(DATOS_[[Sexo]:[Sexo]]=$B91,IF(DATOS_[[AGRUP. VALOR. PTO.]:[AGRUP. VALOR. PTO.]]=$B90,IF(DATOS_[[Check Periodo Ref.]:[Check Periodo Ref.]]="Dentro",DATOS_[Conc.Sal.01]))))),
0)</f>
        <v>0</v>
      </c>
      <c r="G91" s="101">
        <f t="array" ref="G91">IFERROR(
AVERAGE((IF(DATOS_[[Sexo]:[Sexo]]=$B91,IF(DATOS_[[AGRUP. VALOR. PTO.]:[AGRUP. VALOR. PTO.]]=$B90,IF(DATOS_[[Check Periodo Ref.]:[Check Periodo Ref.]]="Dentro",DATOS_[Conc.Sal.02]))))),
0)</f>
        <v>0</v>
      </c>
      <c r="H91" s="101">
        <f t="array" ref="H91">IFERROR(
AVERAGE((IF(DATOS_[[Sexo]:[Sexo]]=$B91,IF(DATOS_[[AGRUP. VALOR. PTO.]:[AGRUP. VALOR. PTO.]]=$B90,IF(DATOS_[[Check Periodo Ref.]:[Check Periodo Ref.]]="Dentro",DATOS_[Conc.Sal.03]))))),
0)</f>
        <v>0</v>
      </c>
      <c r="I91" s="101">
        <f t="array" ref="I91">IFERROR(
AVERAGE((IF(DATOS_[[Sexo]:[Sexo]]=$B91,IF(DATOS_[[AGRUP. VALOR. PTO.]:[AGRUP. VALOR. PTO.]]=$B90,IF(DATOS_[[Check Periodo Ref.]:[Check Periodo Ref.]]="Dentro",DATOS_[Conc.Sal.04]))))),
0)</f>
        <v>0</v>
      </c>
      <c r="J91" s="101">
        <f t="array" ref="J91">IFERROR(
AVERAGE((IF(DATOS_[[Sexo]:[Sexo]]=$B91,IF(DATOS_[[AGRUP. VALOR. PTO.]:[AGRUP. VALOR. PTO.]]=$B90,IF(DATOS_[[Check Periodo Ref.]:[Check Periodo Ref.]]="Dentro",DATOS_[Conc.Sal.05]))))),
0)</f>
        <v>0</v>
      </c>
      <c r="K91" s="101">
        <f t="array" ref="K91">IFERROR(
AVERAGE((IF(DATOS_[[Sexo]:[Sexo]]=$B91,IF(DATOS_[[AGRUP. VALOR. PTO.]:[AGRUP. VALOR. PTO.]]=$B90,IF(DATOS_[[Check Periodo Ref.]:[Check Periodo Ref.]]="Dentro",DATOS_[Conc.Sal.06]))))),
0)</f>
        <v>0</v>
      </c>
      <c r="L91" s="101">
        <f t="array" ref="L91">IFERROR(
AVERAGE((IF(DATOS_[[Sexo]:[Sexo]]=$B91,IF(DATOS_[[AGRUP. VALOR. PTO.]:[AGRUP. VALOR. PTO.]]=$B90,IF(DATOS_[[Check Periodo Ref.]:[Check Periodo Ref.]]="Dentro",DATOS_[Conc.Sal.07]))))),
0)</f>
        <v>0</v>
      </c>
      <c r="M91" s="101">
        <f t="array" ref="M91">IFERROR(
AVERAGE((IF(DATOS_[[Sexo]:[Sexo]]=$B91,IF(DATOS_[[AGRUP. VALOR. PTO.]:[AGRUP. VALOR. PTO.]]=$B90,IF(DATOS_[[Check Periodo Ref.]:[Check Periodo Ref.]]="Dentro",DATOS_[Conc.Sal.08]))))),
0)</f>
        <v>0</v>
      </c>
      <c r="N91" s="101">
        <f t="array" ref="N91">IFERROR(
AVERAGE((IF(DATOS_[[Sexo]:[Sexo]]=$B91,IF(DATOS_[[AGRUP. VALOR. PTO.]:[AGRUP. VALOR. PTO.]]=$B90,IF(DATOS_[[Check Periodo Ref.]:[Check Periodo Ref.]]="Dentro",DATOS_[Conc.Sal.09]))))),
0)</f>
        <v>0</v>
      </c>
      <c r="O91" s="101">
        <f t="array" ref="O91">IFERROR(
AVERAGE((IF(DATOS_[[Sexo]:[Sexo]]=$B91,IF(DATOS_[[AGRUP. VALOR. PTO.]:[AGRUP. VALOR. PTO.]]=$B90,IF(DATOS_[[Check Periodo Ref.]:[Check Periodo Ref.]]="Dentro",DATOS_[Conc.Sal.10]))))),
0)</f>
        <v>0</v>
      </c>
      <c r="P91" s="101">
        <f t="array" ref="P91">IFERROR(
AVERAGE((IF(DATOS_[[Sexo]:[Sexo]]=$B91,IF(DATOS_[[AGRUP. VALOR. PTO.]:[AGRUP. VALOR. PTO.]]=$B90,IF(DATOS_[[Check Periodo Ref.]:[Check Periodo Ref.]]="Dentro",DATOS_[Conc.Sal.11]))))),
0)</f>
        <v>0</v>
      </c>
      <c r="Q91" s="101">
        <f t="array" ref="Q91">IFERROR(
AVERAGE((IF(DATOS_[[Sexo]:[Sexo]]=$B91,IF(DATOS_[[AGRUP. VALOR. PTO.]:[AGRUP. VALOR. PTO.]]=$B90,IF(DATOS_[[Check Periodo Ref.]:[Check Periodo Ref.]]="Dentro",DATOS_[Conc.Sal.12]))))),
0)</f>
        <v>0</v>
      </c>
      <c r="R91" s="101">
        <f t="array" ref="R91">IFERROR(
AVERAGE((IF(DATOS_[[Sexo]:[Sexo]]=$B91,IF(DATOS_[[AGRUP. VALOR. PTO.]:[AGRUP. VALOR. PTO.]]=$B90,IF(DATOS_[[Check Periodo Ref.]:[Check Periodo Ref.]]="Dentro",DATOS_[Conc.Sal.13]))))),
0)</f>
        <v>0</v>
      </c>
      <c r="S91" s="101">
        <f t="array" ref="S91">IFERROR(
AVERAGE((IF(DATOS_[[Sexo]:[Sexo]]=$B91,IF(DATOS_[[AGRUP. VALOR. PTO.]:[AGRUP. VALOR. PTO.]]=$B90,IF(DATOS_[[Check Periodo Ref.]:[Check Periodo Ref.]]="Dentro",DATOS_[Conc.Sal.14]))))),
0)</f>
        <v>0</v>
      </c>
      <c r="T91" s="101">
        <f t="array" ref="T91">IFERROR(
AVERAGE((IF(DATOS_[[Sexo]:[Sexo]]=$B91,IF(DATOS_[[AGRUP. VALOR. PTO.]:[AGRUP. VALOR. PTO.]]=$B90,IF(DATOS_[[Check Periodo Ref.]:[Check Periodo Ref.]]="Dentro",DATOS_[Conc.Sal.15]))))),
0)</f>
        <v>0</v>
      </c>
      <c r="U91" s="101">
        <f t="array" ref="U91">IFERROR(
AVERAGE((IF(DATOS_[[Sexo]:[Sexo]]=$B91,IF(DATOS_[[AGRUP. VALOR. PTO.]:[AGRUP. VALOR. PTO.]]=$B90,IF(DATOS_[[Check Periodo Ref.]:[Check Periodo Ref.]]="Dentro",DATOS_[Conc.Sal.16]))))),
0)</f>
        <v>0</v>
      </c>
      <c r="V91" s="101">
        <f t="array" ref="V91">IFERROR(
AVERAGE((IF(DATOS_[[Sexo]:[Sexo]]=$B91,IF(DATOS_[[AGRUP. VALOR. PTO.]:[AGRUP. VALOR. PTO.]]=$B90,IF(DATOS_[[Check Periodo Ref.]:[Check Periodo Ref.]]="Dentro",DATOS_[Conc.Sal.17]))))),
0)</f>
        <v>0</v>
      </c>
      <c r="W91" s="101">
        <f t="array" ref="W91">IFERROR(
AVERAGE((IF(DATOS_[[Sexo]:[Sexo]]=$B91,IF(DATOS_[[AGRUP. VALOR. PTO.]:[AGRUP. VALOR. PTO.]]=$B90,IF(DATOS_[[Check Periodo Ref.]:[Check Periodo Ref.]]="Dentro",DATOS_[Conc.Sal.18]))))),
0)</f>
        <v>0</v>
      </c>
      <c r="X91" s="101">
        <f t="array" ref="X91">IFERROR(
AVERAGE((IF(DATOS_[[Sexo]:[Sexo]]=$B91,IF(DATOS_[[AGRUP. VALOR. PTO.]:[AGRUP. VALOR. PTO.]]=$B90,IF(DATOS_[[Check Periodo Ref.]:[Check Periodo Ref.]]="Dentro",DATOS_[Conc.Sal.19]))))),
0)</f>
        <v>0</v>
      </c>
      <c r="Y91" s="101">
        <f t="array" ref="Y91">IFERROR(
AVERAGE((IF(DATOS_[[Sexo]:[Sexo]]=$B91,IF(DATOS_[[AGRUP. VALOR. PTO.]:[AGRUP. VALOR. PTO.]]=$B90,IF(DATOS_[[Check Periodo Ref.]:[Check Periodo Ref.]]="Dentro",DATOS_[Conc.Sal.20]))))),
0)</f>
        <v>0</v>
      </c>
      <c r="Z91" s="101">
        <f t="array" ref="Z91">IFERROR(
AVERAGE((IF(DATOS_[[Sexo]:[Sexo]]=$B91,IF(DATOS_[[AGRUP. VALOR. PTO.]:[AGRUP. VALOR. PTO.]]=$B90,IF(DATOS_[[Check Periodo Ref.]:[Check Periodo Ref.]]="Dentro",DATOS_[Conc.Sal.21]))))),
0)</f>
        <v>0</v>
      </c>
      <c r="AA91" s="101">
        <f t="array" ref="AA91">IFERROR(
AVERAGE((IF(DATOS_[[Sexo]:[Sexo]]=$B91,IF(DATOS_[[AGRUP. VALOR. PTO.]:[AGRUP. VALOR. PTO.]]=$B90,IF(DATOS_[[Check Periodo Ref.]:[Check Periodo Ref.]]="Dentro",DATOS_[Conc.Sal.22]))))),
0)</f>
        <v>0</v>
      </c>
      <c r="AB91" s="101">
        <f t="array" ref="AB91">IFERROR(
AVERAGE((IF(DATOS_[[Sexo]:[Sexo]]=$B91,IF(DATOS_[[AGRUP. VALOR. PTO.]:[AGRUP. VALOR. PTO.]]=$B90,IF(DATOS_[[Check Periodo Ref.]:[Check Periodo Ref.]]="Dentro",DATOS_[Conc.Sal.23]))))),
0)</f>
        <v>0</v>
      </c>
      <c r="AC91" s="101">
        <f t="array" ref="AC91">IFERROR(
AVERAGE((IF(DATOS_[[Sexo]:[Sexo]]=$B91,IF(DATOS_[[AGRUP. VALOR. PTO.]:[AGRUP. VALOR. PTO.]]=$B90,IF(DATOS_[[Check Periodo Ref.]:[Check Periodo Ref.]]="Dentro",DATOS_[Conc.Sal.24]))))),
0)</f>
        <v>0</v>
      </c>
      <c r="AD91" s="101">
        <f t="array" ref="AD91">IFERROR(
AVERAGE((IF(DATOS_[[Sexo]:[Sexo]]=$B91,IF(DATOS_[[AGRUP. VALOR. PTO.]:[AGRUP. VALOR. PTO.]]=$B90,IF(DATOS_[[Check Periodo Ref.]:[Check Periodo Ref.]]="Dentro",DATOS_[Conc.Sal.25]))))),
0)</f>
        <v>0</v>
      </c>
      <c r="AE91" s="101">
        <f t="array" ref="AE91">IFERROR(
AVERAGE((IF(DATOS_[[Sexo]:[Sexo]]=$B91,IF(DATOS_[[AGRUP. VALOR. PTO.]:[AGRUP. VALOR. PTO.]]=$B90,IF(DATOS_[[Check Periodo Ref.]:[Check Periodo Ref.]]="Dentro",DATOS_[Conc.Sal.26]))))),
0)</f>
        <v>0</v>
      </c>
      <c r="AF91" s="101">
        <f t="array" ref="AF91">IFERROR(
AVERAGE((IF(DATOS_[[Sexo]:[Sexo]]=$B91,IF(DATOS_[[AGRUP. VALOR. PTO.]:[AGRUP. VALOR. PTO.]]=$B90,IF(DATOS_[[Check Periodo Ref.]:[Check Periodo Ref.]]="Dentro",DATOS_[Conc.Sal.27]))))),
0)</f>
        <v>0</v>
      </c>
      <c r="AG91" s="101">
        <f t="array" ref="AG91">IFERROR(
AVERAGE((IF(DATOS_[[Sexo]:[Sexo]]=$B91,IF(DATOS_[[AGRUP. VALOR. PTO.]:[AGRUP. VALOR. PTO.]]=$B90,IF(DATOS_[[Check Periodo Ref.]:[Check Periodo Ref.]]="Dentro",DATOS_[Conc.Sal.28]))))),
0)</f>
        <v>0</v>
      </c>
      <c r="AH91" s="101">
        <f t="array" ref="AH91">IFERROR(
AVERAGE((IF(DATOS_[[Sexo]:[Sexo]]=$B91,IF(DATOS_[[AGRUP. VALOR. PTO.]:[AGRUP. VALOR. PTO.]]=$B90,IF(DATOS_[[Check Periodo Ref.]:[Check Periodo Ref.]]="Dentro",DATOS_[Conc.Sal.29]))))),
0)</f>
        <v>0</v>
      </c>
      <c r="AI91" s="101">
        <f t="array" ref="AI91">IFERROR(
AVERAGE((IF(DATOS_[[Sexo]:[Sexo]]=$B91,IF(DATOS_[[AGRUP. VALOR. PTO.]:[AGRUP. VALOR. PTO.]]=$B90,IF(DATOS_[[Check Periodo Ref.]:[Check Periodo Ref.]]="Dentro",DATOS_[Conc.Sal.30]))))),
0)</f>
        <v>0</v>
      </c>
      <c r="AJ91" s="102">
        <f t="array" ref="AJ91">IFERROR(
AVERAGE(IF(DATOS_[Sexo]=$B91,IF(DATOS_[AGRUP. VALOR. PTO.]=$B90,IF(DATOS_[Check Periodo Ref.]="Dentro",DATOS_[Tot COMPL.SAL Ef],FALSE)))),
0)</f>
        <v>0</v>
      </c>
      <c r="AK91" s="104">
        <f t="array" ref="AK91">IFERROR(
AVERAGE(IF(DATOS_[Sexo]=$B91,IF(DATOS_[AGRUP. VALOR. PTO.]=$B90,IF(DATOS_[Check Periodo Ref.]="Dentro",DATOS_[TOTAL SALARIO Ef],FALSE)))),
0)</f>
        <v>0</v>
      </c>
      <c r="AL91" s="103">
        <f t="array" ref="AL91">IFERROR(
AVERAGE((IF(DATOS_[[Sexo]:[Sexo]]=$B91,IF(DATOS_[[AGRUP. VALOR. PTO.]:[AGRUP. VALOR. PTO.]]=$B90,IF(DATOS_[[Check Periodo Ref.]:[Check Periodo Ref.]]="Dentro",DATOS_[C.Extra.01]))))),
0)</f>
        <v>0</v>
      </c>
      <c r="AM91" s="103">
        <f t="array" ref="AM91">IFERROR(
AVERAGE((IF(DATOS_[[Sexo]:[Sexo]]=$B91,IF(DATOS_[[AGRUP. VALOR. PTO.]:[AGRUP. VALOR. PTO.]]=$B90,IF(DATOS_[[Check Periodo Ref.]:[Check Periodo Ref.]]="Dentro",DATOS_[C.Extra.02]))))),
0)</f>
        <v>0</v>
      </c>
      <c r="AN91" s="103">
        <f t="array" ref="AN91">IFERROR(
AVERAGE((IF(DATOS_[[Sexo]:[Sexo]]=$B91,IF(DATOS_[[AGRUP. VALOR. PTO.]:[AGRUP. VALOR. PTO.]]=$B90,IF(DATOS_[[Check Periodo Ref.]:[Check Periodo Ref.]]="Dentro",DATOS_[C.Extra.03]))))),
0)</f>
        <v>0</v>
      </c>
      <c r="AO91" s="103">
        <f t="array" ref="AO91">IFERROR(
AVERAGE((IF(DATOS_[[Sexo]:[Sexo]]=$B91,IF(DATOS_[[AGRUP. VALOR. PTO.]:[AGRUP. VALOR. PTO.]]=$B90,IF(DATOS_[[Check Periodo Ref.]:[Check Periodo Ref.]]="Dentro",DATOS_[C.Extra.04]))))),
0)</f>
        <v>0</v>
      </c>
      <c r="AP91" s="103">
        <f t="array" ref="AP91">IFERROR(
AVERAGE((IF(DATOS_[[Sexo]:[Sexo]]=$B91,IF(DATOS_[[AGRUP. VALOR. PTO.]:[AGRUP. VALOR. PTO.]]=$B90,IF(DATOS_[[Check Periodo Ref.]:[Check Periodo Ref.]]="Dentro",DATOS_[C.Extra.05]))))),
0)</f>
        <v>0</v>
      </c>
      <c r="AQ91" s="105">
        <f t="array" ref="AQ91">IFERROR(
AVERAGE(IF(DATOS_[Sexo]=$B91,IF(DATOS_[AGRUP. VALOR. PTO.]=$B90,IF(DATOS_[Check Periodo Ref.]="Dentro",DATOS_[Tot Extrasalarial Ef],FALSE)))),
0)</f>
        <v>0</v>
      </c>
      <c r="AR91" s="106">
        <f t="array" ref="AR91">IFERROR(
AVERAGE(IF(DATOS_[Sexo]=$B91,IF(DATOS_[AGRUP. VALOR. PTO.]=$B90,IF(DATOS_[Check Periodo Ref.]="Dentro",DATOS_[TOTAL Retrib Ef],FALSE)))),
0)</f>
        <v>0</v>
      </c>
    </row>
    <row r="92" spans="1:44" x14ac:dyDescent="0.3">
      <c r="A92" s="55" t="str">
        <f t="shared" ref="A92" si="106">+A91</f>
        <v>[ocultar]</v>
      </c>
      <c r="B92" s="52" t="s">
        <v>163</v>
      </c>
      <c r="C92" s="53">
        <f t="array" ref="C92">SUM(IF($B92=DATOS_[Sexo],
IF($B90=DATOS_[AGRUP. VALOR. PTO.],
IF("Dentro"=DATOS_[Check Periodo Ref.],
1/(COUNTIFS(DATOS_[Sexo],$B92,DATOS_[AGRUP. VALOR. PTO.],$B90,DATOS_[Check Periodo Ref.],"Dentro",DATOS_[id],DATOS_[id]))))))</f>
        <v>0</v>
      </c>
      <c r="D92" s="54">
        <f>COUNTIFS(DATOS_[AGRUP. VALOR. PTO.],$B90,DATOS_[Sexo],$B92,DATOS_[Check Periodo Ref.],"Dentro")</f>
        <v>0</v>
      </c>
      <c r="E92" s="100">
        <f t="array" ref="E92">IFERROR(
AVERAGE(IF(DATOS_[Sexo]=$B92,IF(DATOS_[AGRUP. VALOR. PTO.]=$B90,IF(DATOS_[Check Periodo Ref.]="Dentro",DATOS_[SALARIO BASE Ef],FALSE)))),
0)</f>
        <v>0</v>
      </c>
      <c r="F92" s="101">
        <f t="array" ref="F92">IFERROR(
AVERAGE((IF(DATOS_[[Sexo]:[Sexo]]=$B92,IF(DATOS_[[AGRUP. VALOR. PTO.]:[AGRUP. VALOR. PTO.]]=$B90,IF(DATOS_[[Check Periodo Ref.]:[Check Periodo Ref.]]="Dentro",DATOS_[Conc.Sal.01]))))),
0)</f>
        <v>0</v>
      </c>
      <c r="G92" s="101">
        <f t="array" ref="G92">IFERROR(
AVERAGE((IF(DATOS_[[Sexo]:[Sexo]]=$B92,IF(DATOS_[[AGRUP. VALOR. PTO.]:[AGRUP. VALOR. PTO.]]=$B90,IF(DATOS_[[Check Periodo Ref.]:[Check Periodo Ref.]]="Dentro",DATOS_[Conc.Sal.02]))))),
0)</f>
        <v>0</v>
      </c>
      <c r="H92" s="101">
        <f t="array" ref="H92">IFERROR(
AVERAGE((IF(DATOS_[[Sexo]:[Sexo]]=$B92,IF(DATOS_[[AGRUP. VALOR. PTO.]:[AGRUP. VALOR. PTO.]]=$B90,IF(DATOS_[[Check Periodo Ref.]:[Check Periodo Ref.]]="Dentro",DATOS_[Conc.Sal.03]))))),
0)</f>
        <v>0</v>
      </c>
      <c r="I92" s="101">
        <f t="array" ref="I92">IFERROR(
AVERAGE((IF(DATOS_[[Sexo]:[Sexo]]=$B92,IF(DATOS_[[AGRUP. VALOR. PTO.]:[AGRUP. VALOR. PTO.]]=$B90,IF(DATOS_[[Check Periodo Ref.]:[Check Periodo Ref.]]="Dentro",DATOS_[Conc.Sal.04]))))),
0)</f>
        <v>0</v>
      </c>
      <c r="J92" s="101">
        <f t="array" ref="J92">IFERROR(
AVERAGE((IF(DATOS_[[Sexo]:[Sexo]]=$B92,IF(DATOS_[[AGRUP. VALOR. PTO.]:[AGRUP. VALOR. PTO.]]=$B90,IF(DATOS_[[Check Periodo Ref.]:[Check Periodo Ref.]]="Dentro",DATOS_[Conc.Sal.05]))))),
0)</f>
        <v>0</v>
      </c>
      <c r="K92" s="101">
        <f t="array" ref="K92">IFERROR(
AVERAGE((IF(DATOS_[[Sexo]:[Sexo]]=$B92,IF(DATOS_[[AGRUP. VALOR. PTO.]:[AGRUP. VALOR. PTO.]]=$B90,IF(DATOS_[[Check Periodo Ref.]:[Check Periodo Ref.]]="Dentro",DATOS_[Conc.Sal.06]))))),
0)</f>
        <v>0</v>
      </c>
      <c r="L92" s="101">
        <f t="array" ref="L92">IFERROR(
AVERAGE((IF(DATOS_[[Sexo]:[Sexo]]=$B92,IF(DATOS_[[AGRUP. VALOR. PTO.]:[AGRUP. VALOR. PTO.]]=$B90,IF(DATOS_[[Check Periodo Ref.]:[Check Periodo Ref.]]="Dentro",DATOS_[Conc.Sal.07]))))),
0)</f>
        <v>0</v>
      </c>
      <c r="M92" s="101">
        <f t="array" ref="M92">IFERROR(
AVERAGE((IF(DATOS_[[Sexo]:[Sexo]]=$B92,IF(DATOS_[[AGRUP. VALOR. PTO.]:[AGRUP. VALOR. PTO.]]=$B90,IF(DATOS_[[Check Periodo Ref.]:[Check Periodo Ref.]]="Dentro",DATOS_[Conc.Sal.08]))))),
0)</f>
        <v>0</v>
      </c>
      <c r="N92" s="101">
        <f t="array" ref="N92">IFERROR(
AVERAGE((IF(DATOS_[[Sexo]:[Sexo]]=$B92,IF(DATOS_[[AGRUP. VALOR. PTO.]:[AGRUP. VALOR. PTO.]]=$B90,IF(DATOS_[[Check Periodo Ref.]:[Check Periodo Ref.]]="Dentro",DATOS_[Conc.Sal.09]))))),
0)</f>
        <v>0</v>
      </c>
      <c r="O92" s="101">
        <f t="array" ref="O92">IFERROR(
AVERAGE((IF(DATOS_[[Sexo]:[Sexo]]=$B92,IF(DATOS_[[AGRUP. VALOR. PTO.]:[AGRUP. VALOR. PTO.]]=$B90,IF(DATOS_[[Check Periodo Ref.]:[Check Periodo Ref.]]="Dentro",DATOS_[Conc.Sal.10]))))),
0)</f>
        <v>0</v>
      </c>
      <c r="P92" s="101">
        <f t="array" ref="P92">IFERROR(
AVERAGE((IF(DATOS_[[Sexo]:[Sexo]]=$B92,IF(DATOS_[[AGRUP. VALOR. PTO.]:[AGRUP. VALOR. PTO.]]=$B90,IF(DATOS_[[Check Periodo Ref.]:[Check Periodo Ref.]]="Dentro",DATOS_[Conc.Sal.11]))))),
0)</f>
        <v>0</v>
      </c>
      <c r="Q92" s="101">
        <f t="array" ref="Q92">IFERROR(
AVERAGE((IF(DATOS_[[Sexo]:[Sexo]]=$B92,IF(DATOS_[[AGRUP. VALOR. PTO.]:[AGRUP. VALOR. PTO.]]=$B90,IF(DATOS_[[Check Periodo Ref.]:[Check Periodo Ref.]]="Dentro",DATOS_[Conc.Sal.12]))))),
0)</f>
        <v>0</v>
      </c>
      <c r="R92" s="101">
        <f t="array" ref="R92">IFERROR(
AVERAGE((IF(DATOS_[[Sexo]:[Sexo]]=$B92,IF(DATOS_[[AGRUP. VALOR. PTO.]:[AGRUP. VALOR. PTO.]]=$B90,IF(DATOS_[[Check Periodo Ref.]:[Check Periodo Ref.]]="Dentro",DATOS_[Conc.Sal.13]))))),
0)</f>
        <v>0</v>
      </c>
      <c r="S92" s="101">
        <f t="array" ref="S92">IFERROR(
AVERAGE((IF(DATOS_[[Sexo]:[Sexo]]=$B92,IF(DATOS_[[AGRUP. VALOR. PTO.]:[AGRUP. VALOR. PTO.]]=$B90,IF(DATOS_[[Check Periodo Ref.]:[Check Periodo Ref.]]="Dentro",DATOS_[Conc.Sal.14]))))),
0)</f>
        <v>0</v>
      </c>
      <c r="T92" s="101">
        <f t="array" ref="T92">IFERROR(
AVERAGE((IF(DATOS_[[Sexo]:[Sexo]]=$B92,IF(DATOS_[[AGRUP. VALOR. PTO.]:[AGRUP. VALOR. PTO.]]=$B90,IF(DATOS_[[Check Periodo Ref.]:[Check Periodo Ref.]]="Dentro",DATOS_[Conc.Sal.15]))))),
0)</f>
        <v>0</v>
      </c>
      <c r="U92" s="101">
        <f t="array" ref="U92">IFERROR(
AVERAGE((IF(DATOS_[[Sexo]:[Sexo]]=$B92,IF(DATOS_[[AGRUP. VALOR. PTO.]:[AGRUP. VALOR. PTO.]]=$B90,IF(DATOS_[[Check Periodo Ref.]:[Check Periodo Ref.]]="Dentro",DATOS_[Conc.Sal.16]))))),
0)</f>
        <v>0</v>
      </c>
      <c r="V92" s="101">
        <f t="array" ref="V92">IFERROR(
AVERAGE((IF(DATOS_[[Sexo]:[Sexo]]=$B92,IF(DATOS_[[AGRUP. VALOR. PTO.]:[AGRUP. VALOR. PTO.]]=$B90,IF(DATOS_[[Check Periodo Ref.]:[Check Periodo Ref.]]="Dentro",DATOS_[Conc.Sal.17]))))),
0)</f>
        <v>0</v>
      </c>
      <c r="W92" s="101">
        <f t="array" ref="W92">IFERROR(
AVERAGE((IF(DATOS_[[Sexo]:[Sexo]]=$B92,IF(DATOS_[[AGRUP. VALOR. PTO.]:[AGRUP. VALOR. PTO.]]=$B90,IF(DATOS_[[Check Periodo Ref.]:[Check Periodo Ref.]]="Dentro",DATOS_[Conc.Sal.18]))))),
0)</f>
        <v>0</v>
      </c>
      <c r="X92" s="101">
        <f t="array" ref="X92">IFERROR(
AVERAGE((IF(DATOS_[[Sexo]:[Sexo]]=$B92,IF(DATOS_[[AGRUP. VALOR. PTO.]:[AGRUP. VALOR. PTO.]]=$B90,IF(DATOS_[[Check Periodo Ref.]:[Check Periodo Ref.]]="Dentro",DATOS_[Conc.Sal.19]))))),
0)</f>
        <v>0</v>
      </c>
      <c r="Y92" s="101">
        <f t="array" ref="Y92">IFERROR(
AVERAGE((IF(DATOS_[[Sexo]:[Sexo]]=$B92,IF(DATOS_[[AGRUP. VALOR. PTO.]:[AGRUP. VALOR. PTO.]]=$B90,IF(DATOS_[[Check Periodo Ref.]:[Check Periodo Ref.]]="Dentro",DATOS_[Conc.Sal.20]))))),
0)</f>
        <v>0</v>
      </c>
      <c r="Z92" s="101">
        <f t="array" ref="Z92">IFERROR(
AVERAGE((IF(DATOS_[[Sexo]:[Sexo]]=$B92,IF(DATOS_[[AGRUP. VALOR. PTO.]:[AGRUP. VALOR. PTO.]]=$B90,IF(DATOS_[[Check Periodo Ref.]:[Check Periodo Ref.]]="Dentro",DATOS_[Conc.Sal.21]))))),
0)</f>
        <v>0</v>
      </c>
      <c r="AA92" s="101">
        <f t="array" ref="AA92">IFERROR(
AVERAGE((IF(DATOS_[[Sexo]:[Sexo]]=$B92,IF(DATOS_[[AGRUP. VALOR. PTO.]:[AGRUP. VALOR. PTO.]]=$B90,IF(DATOS_[[Check Periodo Ref.]:[Check Periodo Ref.]]="Dentro",DATOS_[Conc.Sal.22]))))),
0)</f>
        <v>0</v>
      </c>
      <c r="AB92" s="101">
        <f t="array" ref="AB92">IFERROR(
AVERAGE((IF(DATOS_[[Sexo]:[Sexo]]=$B92,IF(DATOS_[[AGRUP. VALOR. PTO.]:[AGRUP. VALOR. PTO.]]=$B90,IF(DATOS_[[Check Periodo Ref.]:[Check Periodo Ref.]]="Dentro",DATOS_[Conc.Sal.23]))))),
0)</f>
        <v>0</v>
      </c>
      <c r="AC92" s="101">
        <f t="array" ref="AC92">IFERROR(
AVERAGE((IF(DATOS_[[Sexo]:[Sexo]]=$B92,IF(DATOS_[[AGRUP. VALOR. PTO.]:[AGRUP. VALOR. PTO.]]=$B90,IF(DATOS_[[Check Periodo Ref.]:[Check Periodo Ref.]]="Dentro",DATOS_[Conc.Sal.24]))))),
0)</f>
        <v>0</v>
      </c>
      <c r="AD92" s="101">
        <f t="array" ref="AD92">IFERROR(
AVERAGE((IF(DATOS_[[Sexo]:[Sexo]]=$B92,IF(DATOS_[[AGRUP. VALOR. PTO.]:[AGRUP. VALOR. PTO.]]=$B90,IF(DATOS_[[Check Periodo Ref.]:[Check Periodo Ref.]]="Dentro",DATOS_[Conc.Sal.25]))))),
0)</f>
        <v>0</v>
      </c>
      <c r="AE92" s="101">
        <f t="array" ref="AE92">IFERROR(
AVERAGE((IF(DATOS_[[Sexo]:[Sexo]]=$B92,IF(DATOS_[[AGRUP. VALOR. PTO.]:[AGRUP. VALOR. PTO.]]=$B90,IF(DATOS_[[Check Periodo Ref.]:[Check Periodo Ref.]]="Dentro",DATOS_[Conc.Sal.26]))))),
0)</f>
        <v>0</v>
      </c>
      <c r="AF92" s="101">
        <f t="array" ref="AF92">IFERROR(
AVERAGE((IF(DATOS_[[Sexo]:[Sexo]]=$B92,IF(DATOS_[[AGRUP. VALOR. PTO.]:[AGRUP. VALOR. PTO.]]=$B90,IF(DATOS_[[Check Periodo Ref.]:[Check Periodo Ref.]]="Dentro",DATOS_[Conc.Sal.27]))))),
0)</f>
        <v>0</v>
      </c>
      <c r="AG92" s="101">
        <f t="array" ref="AG92">IFERROR(
AVERAGE((IF(DATOS_[[Sexo]:[Sexo]]=$B92,IF(DATOS_[[AGRUP. VALOR. PTO.]:[AGRUP. VALOR. PTO.]]=$B90,IF(DATOS_[[Check Periodo Ref.]:[Check Periodo Ref.]]="Dentro",DATOS_[Conc.Sal.28]))))),
0)</f>
        <v>0</v>
      </c>
      <c r="AH92" s="101">
        <f t="array" ref="AH92">IFERROR(
AVERAGE((IF(DATOS_[[Sexo]:[Sexo]]=$B92,IF(DATOS_[[AGRUP. VALOR. PTO.]:[AGRUP. VALOR. PTO.]]=$B90,IF(DATOS_[[Check Periodo Ref.]:[Check Periodo Ref.]]="Dentro",DATOS_[Conc.Sal.29]))))),
0)</f>
        <v>0</v>
      </c>
      <c r="AI92" s="101">
        <f t="array" ref="AI92">IFERROR(
AVERAGE((IF(DATOS_[[Sexo]:[Sexo]]=$B92,IF(DATOS_[[AGRUP. VALOR. PTO.]:[AGRUP. VALOR. PTO.]]=$B90,IF(DATOS_[[Check Periodo Ref.]:[Check Periodo Ref.]]="Dentro",DATOS_[Conc.Sal.30]))))),
0)</f>
        <v>0</v>
      </c>
      <c r="AJ92" s="102">
        <f t="array" ref="AJ92">IFERROR(
AVERAGE(IF(DATOS_[Sexo]=$B92,IF(DATOS_[AGRUP. VALOR. PTO.]=$B90,IF(DATOS_[Check Periodo Ref.]="Dentro",DATOS_[Tot COMPL.SAL Ef],FALSE)))),
0)</f>
        <v>0</v>
      </c>
      <c r="AK92" s="104">
        <f t="array" ref="AK92">IFERROR(
AVERAGE(IF(DATOS_[Sexo]=$B92,IF(DATOS_[AGRUP. VALOR. PTO.]=$B90,IF(DATOS_[Check Periodo Ref.]="Dentro",DATOS_[TOTAL SALARIO Ef],FALSE)))),
0)</f>
        <v>0</v>
      </c>
      <c r="AL92" s="103">
        <f t="array" ref="AL92">IFERROR(
AVERAGE((IF(DATOS_[[Sexo]:[Sexo]]=$B92,IF(DATOS_[[AGRUP. VALOR. PTO.]:[AGRUP. VALOR. PTO.]]=$B90,IF(DATOS_[[Check Periodo Ref.]:[Check Periodo Ref.]]="Dentro",DATOS_[C.Extra.01]))))),
0)</f>
        <v>0</v>
      </c>
      <c r="AM92" s="103">
        <f t="array" ref="AM92">IFERROR(
AVERAGE((IF(DATOS_[[Sexo]:[Sexo]]=$B92,IF(DATOS_[[AGRUP. VALOR. PTO.]:[AGRUP. VALOR. PTO.]]=$B90,IF(DATOS_[[Check Periodo Ref.]:[Check Periodo Ref.]]="Dentro",DATOS_[C.Extra.02]))))),
0)</f>
        <v>0</v>
      </c>
      <c r="AN92" s="103">
        <f t="array" ref="AN92">IFERROR(
AVERAGE((IF(DATOS_[[Sexo]:[Sexo]]=$B92,IF(DATOS_[[AGRUP. VALOR. PTO.]:[AGRUP. VALOR. PTO.]]=$B90,IF(DATOS_[[Check Periodo Ref.]:[Check Periodo Ref.]]="Dentro",DATOS_[C.Extra.03]))))),
0)</f>
        <v>0</v>
      </c>
      <c r="AO92" s="103">
        <f t="array" ref="AO92">IFERROR(
AVERAGE((IF(DATOS_[[Sexo]:[Sexo]]=$B92,IF(DATOS_[[AGRUP. VALOR. PTO.]:[AGRUP. VALOR. PTO.]]=$B90,IF(DATOS_[[Check Periodo Ref.]:[Check Periodo Ref.]]="Dentro",DATOS_[C.Extra.04]))))),
0)</f>
        <v>0</v>
      </c>
      <c r="AP92" s="103">
        <f t="array" ref="AP92">IFERROR(
AVERAGE((IF(DATOS_[[Sexo]:[Sexo]]=$B92,IF(DATOS_[[AGRUP. VALOR. PTO.]:[AGRUP. VALOR. PTO.]]=$B90,IF(DATOS_[[Check Periodo Ref.]:[Check Periodo Ref.]]="Dentro",DATOS_[C.Extra.05]))))),
0)</f>
        <v>0</v>
      </c>
      <c r="AQ92" s="105">
        <f t="array" ref="AQ92">IFERROR(
AVERAGE(IF(DATOS_[Sexo]=$B92,IF(DATOS_[AGRUP. VALOR. PTO.]=$B90,IF(DATOS_[Check Periodo Ref.]="Dentro",DATOS_[Tot Extrasalarial Ef],FALSE)))),
0)</f>
        <v>0</v>
      </c>
      <c r="AR92" s="106">
        <f t="array" ref="AR92">IFERROR(
AVERAGE(IF(DATOS_[Sexo]=$B92,IF(DATOS_[AGRUP. VALOR. PTO.]=$B90,IF(DATOS_[Check Periodo Ref.]="Dentro",DATOS_[TOTAL Retrib Ef],FALSE)))),
0)</f>
        <v>0</v>
      </c>
    </row>
    <row r="93" spans="1:44" ht="17.25" thickBot="1" x14ac:dyDescent="0.35">
      <c r="A93" s="55" t="str">
        <f t="shared" ref="A93" si="107">+A94</f>
        <v>[ocultar]</v>
      </c>
      <c r="B93" s="58" t="s">
        <v>286</v>
      </c>
      <c r="C93" s="99"/>
      <c r="D93" s="59"/>
      <c r="E93" s="147" t="str">
        <f t="shared" ref="E93:AR93" si="108">IFERROR((E94-E95)/E94,"")</f>
        <v/>
      </c>
      <c r="F93" s="199" t="str">
        <f t="shared" si="108"/>
        <v/>
      </c>
      <c r="G93" s="200" t="str">
        <f t="shared" si="108"/>
        <v/>
      </c>
      <c r="H93" s="200" t="str">
        <f t="shared" si="108"/>
        <v/>
      </c>
      <c r="I93" s="200" t="str">
        <f t="shared" si="108"/>
        <v/>
      </c>
      <c r="J93" s="201" t="str">
        <f t="shared" si="108"/>
        <v/>
      </c>
      <c r="K93" s="202" t="str">
        <f t="shared" si="108"/>
        <v/>
      </c>
      <c r="L93" s="202" t="str">
        <f t="shared" si="108"/>
        <v/>
      </c>
      <c r="M93" s="202" t="str">
        <f t="shared" si="108"/>
        <v/>
      </c>
      <c r="N93" s="202" t="str">
        <f t="shared" si="108"/>
        <v/>
      </c>
      <c r="O93" s="202" t="str">
        <f t="shared" si="108"/>
        <v/>
      </c>
      <c r="P93" s="202" t="str">
        <f t="shared" si="108"/>
        <v/>
      </c>
      <c r="Q93" s="202" t="str">
        <f t="shared" si="108"/>
        <v/>
      </c>
      <c r="R93" s="202" t="str">
        <f t="shared" si="108"/>
        <v/>
      </c>
      <c r="S93" s="202" t="str">
        <f t="shared" si="108"/>
        <v/>
      </c>
      <c r="T93" s="202" t="str">
        <f t="shared" si="108"/>
        <v/>
      </c>
      <c r="U93" s="202" t="str">
        <f t="shared" si="108"/>
        <v/>
      </c>
      <c r="V93" s="201" t="str">
        <f t="shared" si="108"/>
        <v/>
      </c>
      <c r="W93" s="201" t="str">
        <f t="shared" si="108"/>
        <v/>
      </c>
      <c r="X93" s="201" t="str">
        <f t="shared" si="108"/>
        <v/>
      </c>
      <c r="Y93" s="201" t="str">
        <f t="shared" si="108"/>
        <v/>
      </c>
      <c r="Z93" s="201" t="str">
        <f t="shared" si="108"/>
        <v/>
      </c>
      <c r="AA93" s="201" t="str">
        <f t="shared" si="108"/>
        <v/>
      </c>
      <c r="AB93" s="201" t="str">
        <f t="shared" si="108"/>
        <v/>
      </c>
      <c r="AC93" s="201" t="str">
        <f t="shared" si="108"/>
        <v/>
      </c>
      <c r="AD93" s="201" t="str">
        <f t="shared" si="108"/>
        <v/>
      </c>
      <c r="AE93" s="201" t="str">
        <f t="shared" si="108"/>
        <v/>
      </c>
      <c r="AF93" s="201" t="str">
        <f t="shared" si="108"/>
        <v/>
      </c>
      <c r="AG93" s="201" t="str">
        <f t="shared" si="108"/>
        <v/>
      </c>
      <c r="AH93" s="201" t="str">
        <f t="shared" si="108"/>
        <v/>
      </c>
      <c r="AI93" s="201" t="str">
        <f t="shared" si="108"/>
        <v/>
      </c>
      <c r="AJ93" s="148" t="str">
        <f t="shared" si="108"/>
        <v/>
      </c>
      <c r="AK93" s="151" t="str">
        <f t="shared" si="108"/>
        <v/>
      </c>
      <c r="AL93" s="204" t="str">
        <f t="shared" si="108"/>
        <v/>
      </c>
      <c r="AM93" s="204" t="str">
        <f t="shared" si="108"/>
        <v/>
      </c>
      <c r="AN93" s="204" t="str">
        <f t="shared" si="108"/>
        <v/>
      </c>
      <c r="AO93" s="204" t="str">
        <f t="shared" si="108"/>
        <v/>
      </c>
      <c r="AP93" s="204" t="str">
        <f t="shared" si="108"/>
        <v/>
      </c>
      <c r="AQ93" s="149" t="str">
        <f t="shared" si="108"/>
        <v/>
      </c>
      <c r="AR93" s="150" t="str">
        <f t="shared" si="108"/>
        <v/>
      </c>
    </row>
    <row r="94" spans="1:44" x14ac:dyDescent="0.3">
      <c r="A94" s="55" t="str">
        <f t="shared" ref="A94" si="109">+IF(C94+C95=0,"[ocultar]","")</f>
        <v>[ocultar]</v>
      </c>
      <c r="B94" s="52" t="s">
        <v>162</v>
      </c>
      <c r="C94" s="53">
        <f t="array" ref="C94">SUM(IF($B94=DATOS_[Sexo],
IF($B93=DATOS_[AGRUP. VALOR. PTO.],
IF("Dentro"=DATOS_[Check Periodo Ref.],
1/(COUNTIFS(DATOS_[Sexo],$B94,DATOS_[AGRUP. VALOR. PTO.],$B93,DATOS_[Check Periodo Ref.],"Dentro",DATOS_[id],DATOS_[id]))))))</f>
        <v>0</v>
      </c>
      <c r="D94" s="54">
        <f>COUNTIFS(DATOS_[AGRUP. VALOR. PTO.],$B93,DATOS_[Sexo],$B94,DATOS_[Check Periodo Ref.],"Dentro")</f>
        <v>0</v>
      </c>
      <c r="E94" s="100">
        <f t="array" ref="E94">IFERROR(
AVERAGE(IF(DATOS_[Sexo]=$B94,IF(DATOS_[AGRUP. VALOR. PTO.]=$B93,IF(DATOS_[Check Periodo Ref.]="Dentro",DATOS_[SALARIO BASE Ef],FALSE)))),
0)</f>
        <v>0</v>
      </c>
      <c r="F94" s="101">
        <f t="array" ref="F94">IFERROR(
AVERAGE((IF(DATOS_[[Sexo]:[Sexo]]=$B94,IF(DATOS_[[AGRUP. VALOR. PTO.]:[AGRUP. VALOR. PTO.]]=$B93,IF(DATOS_[[Check Periodo Ref.]:[Check Periodo Ref.]]="Dentro",DATOS_[Conc.Sal.01]))))),
0)</f>
        <v>0</v>
      </c>
      <c r="G94" s="101">
        <f t="array" ref="G94">IFERROR(
AVERAGE((IF(DATOS_[[Sexo]:[Sexo]]=$B94,IF(DATOS_[[AGRUP. VALOR. PTO.]:[AGRUP. VALOR. PTO.]]=$B93,IF(DATOS_[[Check Periodo Ref.]:[Check Periodo Ref.]]="Dentro",DATOS_[Conc.Sal.02]))))),
0)</f>
        <v>0</v>
      </c>
      <c r="H94" s="101">
        <f t="array" ref="H94">IFERROR(
AVERAGE((IF(DATOS_[[Sexo]:[Sexo]]=$B94,IF(DATOS_[[AGRUP. VALOR. PTO.]:[AGRUP. VALOR. PTO.]]=$B93,IF(DATOS_[[Check Periodo Ref.]:[Check Periodo Ref.]]="Dentro",DATOS_[Conc.Sal.03]))))),
0)</f>
        <v>0</v>
      </c>
      <c r="I94" s="101">
        <f t="array" ref="I94">IFERROR(
AVERAGE((IF(DATOS_[[Sexo]:[Sexo]]=$B94,IF(DATOS_[[AGRUP. VALOR. PTO.]:[AGRUP. VALOR. PTO.]]=$B93,IF(DATOS_[[Check Periodo Ref.]:[Check Periodo Ref.]]="Dentro",DATOS_[Conc.Sal.04]))))),
0)</f>
        <v>0</v>
      </c>
      <c r="J94" s="101">
        <f t="array" ref="J94">IFERROR(
AVERAGE((IF(DATOS_[[Sexo]:[Sexo]]=$B94,IF(DATOS_[[AGRUP. VALOR. PTO.]:[AGRUP. VALOR. PTO.]]=$B93,IF(DATOS_[[Check Periodo Ref.]:[Check Periodo Ref.]]="Dentro",DATOS_[Conc.Sal.05]))))),
0)</f>
        <v>0</v>
      </c>
      <c r="K94" s="101">
        <f t="array" ref="K94">IFERROR(
AVERAGE((IF(DATOS_[[Sexo]:[Sexo]]=$B94,IF(DATOS_[[AGRUP. VALOR. PTO.]:[AGRUP. VALOR. PTO.]]=$B93,IF(DATOS_[[Check Periodo Ref.]:[Check Periodo Ref.]]="Dentro",DATOS_[Conc.Sal.06]))))),
0)</f>
        <v>0</v>
      </c>
      <c r="L94" s="101">
        <f t="array" ref="L94">IFERROR(
AVERAGE((IF(DATOS_[[Sexo]:[Sexo]]=$B94,IF(DATOS_[[AGRUP. VALOR. PTO.]:[AGRUP. VALOR. PTO.]]=$B93,IF(DATOS_[[Check Periodo Ref.]:[Check Periodo Ref.]]="Dentro",DATOS_[Conc.Sal.07]))))),
0)</f>
        <v>0</v>
      </c>
      <c r="M94" s="101">
        <f t="array" ref="M94">IFERROR(
AVERAGE((IF(DATOS_[[Sexo]:[Sexo]]=$B94,IF(DATOS_[[AGRUP. VALOR. PTO.]:[AGRUP. VALOR. PTO.]]=$B93,IF(DATOS_[[Check Periodo Ref.]:[Check Periodo Ref.]]="Dentro",DATOS_[Conc.Sal.08]))))),
0)</f>
        <v>0</v>
      </c>
      <c r="N94" s="101">
        <f t="array" ref="N94">IFERROR(
AVERAGE((IF(DATOS_[[Sexo]:[Sexo]]=$B94,IF(DATOS_[[AGRUP. VALOR. PTO.]:[AGRUP. VALOR. PTO.]]=$B93,IF(DATOS_[[Check Periodo Ref.]:[Check Periodo Ref.]]="Dentro",DATOS_[Conc.Sal.09]))))),
0)</f>
        <v>0</v>
      </c>
      <c r="O94" s="101">
        <f t="array" ref="O94">IFERROR(
AVERAGE((IF(DATOS_[[Sexo]:[Sexo]]=$B94,IF(DATOS_[[AGRUP. VALOR. PTO.]:[AGRUP. VALOR. PTO.]]=$B93,IF(DATOS_[[Check Periodo Ref.]:[Check Periodo Ref.]]="Dentro",DATOS_[Conc.Sal.10]))))),
0)</f>
        <v>0</v>
      </c>
      <c r="P94" s="101">
        <f t="array" ref="P94">IFERROR(
AVERAGE((IF(DATOS_[[Sexo]:[Sexo]]=$B94,IF(DATOS_[[AGRUP. VALOR. PTO.]:[AGRUP. VALOR. PTO.]]=$B93,IF(DATOS_[[Check Periodo Ref.]:[Check Periodo Ref.]]="Dentro",DATOS_[Conc.Sal.11]))))),
0)</f>
        <v>0</v>
      </c>
      <c r="Q94" s="101">
        <f t="array" ref="Q94">IFERROR(
AVERAGE((IF(DATOS_[[Sexo]:[Sexo]]=$B94,IF(DATOS_[[AGRUP. VALOR. PTO.]:[AGRUP. VALOR. PTO.]]=$B93,IF(DATOS_[[Check Periodo Ref.]:[Check Periodo Ref.]]="Dentro",DATOS_[Conc.Sal.12]))))),
0)</f>
        <v>0</v>
      </c>
      <c r="R94" s="101">
        <f t="array" ref="R94">IFERROR(
AVERAGE((IF(DATOS_[[Sexo]:[Sexo]]=$B94,IF(DATOS_[[AGRUP. VALOR. PTO.]:[AGRUP. VALOR. PTO.]]=$B93,IF(DATOS_[[Check Periodo Ref.]:[Check Periodo Ref.]]="Dentro",DATOS_[Conc.Sal.13]))))),
0)</f>
        <v>0</v>
      </c>
      <c r="S94" s="101">
        <f t="array" ref="S94">IFERROR(
AVERAGE((IF(DATOS_[[Sexo]:[Sexo]]=$B94,IF(DATOS_[[AGRUP. VALOR. PTO.]:[AGRUP. VALOR. PTO.]]=$B93,IF(DATOS_[[Check Periodo Ref.]:[Check Periodo Ref.]]="Dentro",DATOS_[Conc.Sal.14]))))),
0)</f>
        <v>0</v>
      </c>
      <c r="T94" s="101">
        <f t="array" ref="T94">IFERROR(
AVERAGE((IF(DATOS_[[Sexo]:[Sexo]]=$B94,IF(DATOS_[[AGRUP. VALOR. PTO.]:[AGRUP. VALOR. PTO.]]=$B93,IF(DATOS_[[Check Periodo Ref.]:[Check Periodo Ref.]]="Dentro",DATOS_[Conc.Sal.15]))))),
0)</f>
        <v>0</v>
      </c>
      <c r="U94" s="101">
        <f t="array" ref="U94">IFERROR(
AVERAGE((IF(DATOS_[[Sexo]:[Sexo]]=$B94,IF(DATOS_[[AGRUP. VALOR. PTO.]:[AGRUP. VALOR. PTO.]]=$B93,IF(DATOS_[[Check Periodo Ref.]:[Check Periodo Ref.]]="Dentro",DATOS_[Conc.Sal.16]))))),
0)</f>
        <v>0</v>
      </c>
      <c r="V94" s="101">
        <f t="array" ref="V94">IFERROR(
AVERAGE((IF(DATOS_[[Sexo]:[Sexo]]=$B94,IF(DATOS_[[AGRUP. VALOR. PTO.]:[AGRUP. VALOR. PTO.]]=$B93,IF(DATOS_[[Check Periodo Ref.]:[Check Periodo Ref.]]="Dentro",DATOS_[Conc.Sal.17]))))),
0)</f>
        <v>0</v>
      </c>
      <c r="W94" s="101">
        <f t="array" ref="W94">IFERROR(
AVERAGE((IF(DATOS_[[Sexo]:[Sexo]]=$B94,IF(DATOS_[[AGRUP. VALOR. PTO.]:[AGRUP. VALOR. PTO.]]=$B93,IF(DATOS_[[Check Periodo Ref.]:[Check Periodo Ref.]]="Dentro",DATOS_[Conc.Sal.18]))))),
0)</f>
        <v>0</v>
      </c>
      <c r="X94" s="101">
        <f t="array" ref="X94">IFERROR(
AVERAGE((IF(DATOS_[[Sexo]:[Sexo]]=$B94,IF(DATOS_[[AGRUP. VALOR. PTO.]:[AGRUP. VALOR. PTO.]]=$B93,IF(DATOS_[[Check Periodo Ref.]:[Check Periodo Ref.]]="Dentro",DATOS_[Conc.Sal.19]))))),
0)</f>
        <v>0</v>
      </c>
      <c r="Y94" s="101">
        <f t="array" ref="Y94">IFERROR(
AVERAGE((IF(DATOS_[[Sexo]:[Sexo]]=$B94,IF(DATOS_[[AGRUP. VALOR. PTO.]:[AGRUP. VALOR. PTO.]]=$B93,IF(DATOS_[[Check Periodo Ref.]:[Check Periodo Ref.]]="Dentro",DATOS_[Conc.Sal.20]))))),
0)</f>
        <v>0</v>
      </c>
      <c r="Z94" s="101">
        <f t="array" ref="Z94">IFERROR(
AVERAGE((IF(DATOS_[[Sexo]:[Sexo]]=$B94,IF(DATOS_[[AGRUP. VALOR. PTO.]:[AGRUP. VALOR. PTO.]]=$B93,IF(DATOS_[[Check Periodo Ref.]:[Check Periodo Ref.]]="Dentro",DATOS_[Conc.Sal.21]))))),
0)</f>
        <v>0</v>
      </c>
      <c r="AA94" s="101">
        <f t="array" ref="AA94">IFERROR(
AVERAGE((IF(DATOS_[[Sexo]:[Sexo]]=$B94,IF(DATOS_[[AGRUP. VALOR. PTO.]:[AGRUP. VALOR. PTO.]]=$B93,IF(DATOS_[[Check Periodo Ref.]:[Check Periodo Ref.]]="Dentro",DATOS_[Conc.Sal.22]))))),
0)</f>
        <v>0</v>
      </c>
      <c r="AB94" s="101">
        <f t="array" ref="AB94">IFERROR(
AVERAGE((IF(DATOS_[[Sexo]:[Sexo]]=$B94,IF(DATOS_[[AGRUP. VALOR. PTO.]:[AGRUP. VALOR. PTO.]]=$B93,IF(DATOS_[[Check Periodo Ref.]:[Check Periodo Ref.]]="Dentro",DATOS_[Conc.Sal.23]))))),
0)</f>
        <v>0</v>
      </c>
      <c r="AC94" s="101">
        <f t="array" ref="AC94">IFERROR(
AVERAGE((IF(DATOS_[[Sexo]:[Sexo]]=$B94,IF(DATOS_[[AGRUP. VALOR. PTO.]:[AGRUP. VALOR. PTO.]]=$B93,IF(DATOS_[[Check Periodo Ref.]:[Check Periodo Ref.]]="Dentro",DATOS_[Conc.Sal.24]))))),
0)</f>
        <v>0</v>
      </c>
      <c r="AD94" s="101">
        <f t="array" ref="AD94">IFERROR(
AVERAGE((IF(DATOS_[[Sexo]:[Sexo]]=$B94,IF(DATOS_[[AGRUP. VALOR. PTO.]:[AGRUP. VALOR. PTO.]]=$B93,IF(DATOS_[[Check Periodo Ref.]:[Check Periodo Ref.]]="Dentro",DATOS_[Conc.Sal.25]))))),
0)</f>
        <v>0</v>
      </c>
      <c r="AE94" s="101">
        <f t="array" ref="AE94">IFERROR(
AVERAGE((IF(DATOS_[[Sexo]:[Sexo]]=$B94,IF(DATOS_[[AGRUP. VALOR. PTO.]:[AGRUP. VALOR. PTO.]]=$B93,IF(DATOS_[[Check Periodo Ref.]:[Check Periodo Ref.]]="Dentro",DATOS_[Conc.Sal.26]))))),
0)</f>
        <v>0</v>
      </c>
      <c r="AF94" s="101">
        <f t="array" ref="AF94">IFERROR(
AVERAGE((IF(DATOS_[[Sexo]:[Sexo]]=$B94,IF(DATOS_[[AGRUP. VALOR. PTO.]:[AGRUP. VALOR. PTO.]]=$B93,IF(DATOS_[[Check Periodo Ref.]:[Check Periodo Ref.]]="Dentro",DATOS_[Conc.Sal.27]))))),
0)</f>
        <v>0</v>
      </c>
      <c r="AG94" s="101">
        <f t="array" ref="AG94">IFERROR(
AVERAGE((IF(DATOS_[[Sexo]:[Sexo]]=$B94,IF(DATOS_[[AGRUP. VALOR. PTO.]:[AGRUP. VALOR. PTO.]]=$B93,IF(DATOS_[[Check Periodo Ref.]:[Check Periodo Ref.]]="Dentro",DATOS_[Conc.Sal.28]))))),
0)</f>
        <v>0</v>
      </c>
      <c r="AH94" s="101">
        <f t="array" ref="AH94">IFERROR(
AVERAGE((IF(DATOS_[[Sexo]:[Sexo]]=$B94,IF(DATOS_[[AGRUP. VALOR. PTO.]:[AGRUP. VALOR. PTO.]]=$B93,IF(DATOS_[[Check Periodo Ref.]:[Check Periodo Ref.]]="Dentro",DATOS_[Conc.Sal.29]))))),
0)</f>
        <v>0</v>
      </c>
      <c r="AI94" s="101">
        <f t="array" ref="AI94">IFERROR(
AVERAGE((IF(DATOS_[[Sexo]:[Sexo]]=$B94,IF(DATOS_[[AGRUP. VALOR. PTO.]:[AGRUP. VALOR. PTO.]]=$B93,IF(DATOS_[[Check Periodo Ref.]:[Check Periodo Ref.]]="Dentro",DATOS_[Conc.Sal.30]))))),
0)</f>
        <v>0</v>
      </c>
      <c r="AJ94" s="102">
        <f t="array" ref="AJ94">IFERROR(
AVERAGE(IF(DATOS_[Sexo]=$B94,IF(DATOS_[AGRUP. VALOR. PTO.]=$B93,IF(DATOS_[Check Periodo Ref.]="Dentro",DATOS_[Tot COMPL.SAL Ef],FALSE)))),
0)</f>
        <v>0</v>
      </c>
      <c r="AK94" s="104">
        <f t="array" ref="AK94">IFERROR(
AVERAGE(IF(DATOS_[Sexo]=$B94,IF(DATOS_[AGRUP. VALOR. PTO.]=$B93,IF(DATOS_[Check Periodo Ref.]="Dentro",DATOS_[TOTAL SALARIO Ef],FALSE)))),
0)</f>
        <v>0</v>
      </c>
      <c r="AL94" s="103">
        <f t="array" ref="AL94">IFERROR(
AVERAGE((IF(DATOS_[[Sexo]:[Sexo]]=$B94,IF(DATOS_[[AGRUP. VALOR. PTO.]:[AGRUP. VALOR. PTO.]]=$B93,IF(DATOS_[[Check Periodo Ref.]:[Check Periodo Ref.]]="Dentro",DATOS_[C.Extra.01]))))),
0)</f>
        <v>0</v>
      </c>
      <c r="AM94" s="103">
        <f t="array" ref="AM94">IFERROR(
AVERAGE((IF(DATOS_[[Sexo]:[Sexo]]=$B94,IF(DATOS_[[AGRUP. VALOR. PTO.]:[AGRUP. VALOR. PTO.]]=$B93,IF(DATOS_[[Check Periodo Ref.]:[Check Periodo Ref.]]="Dentro",DATOS_[C.Extra.02]))))),
0)</f>
        <v>0</v>
      </c>
      <c r="AN94" s="103">
        <f t="array" ref="AN94">IFERROR(
AVERAGE((IF(DATOS_[[Sexo]:[Sexo]]=$B94,IF(DATOS_[[AGRUP. VALOR. PTO.]:[AGRUP. VALOR. PTO.]]=$B93,IF(DATOS_[[Check Periodo Ref.]:[Check Periodo Ref.]]="Dentro",DATOS_[C.Extra.03]))))),
0)</f>
        <v>0</v>
      </c>
      <c r="AO94" s="103">
        <f t="array" ref="AO94">IFERROR(
AVERAGE((IF(DATOS_[[Sexo]:[Sexo]]=$B94,IF(DATOS_[[AGRUP. VALOR. PTO.]:[AGRUP. VALOR. PTO.]]=$B93,IF(DATOS_[[Check Periodo Ref.]:[Check Periodo Ref.]]="Dentro",DATOS_[C.Extra.04]))))),
0)</f>
        <v>0</v>
      </c>
      <c r="AP94" s="103">
        <f t="array" ref="AP94">IFERROR(
AVERAGE((IF(DATOS_[[Sexo]:[Sexo]]=$B94,IF(DATOS_[[AGRUP. VALOR. PTO.]:[AGRUP. VALOR. PTO.]]=$B93,IF(DATOS_[[Check Periodo Ref.]:[Check Periodo Ref.]]="Dentro",DATOS_[C.Extra.05]))))),
0)</f>
        <v>0</v>
      </c>
      <c r="AQ94" s="105">
        <f t="array" ref="AQ94">IFERROR(
AVERAGE(IF(DATOS_[Sexo]=$B94,IF(DATOS_[AGRUP. VALOR. PTO.]=$B93,IF(DATOS_[Check Periodo Ref.]="Dentro",DATOS_[Tot Extrasalarial Ef],FALSE)))),
0)</f>
        <v>0</v>
      </c>
      <c r="AR94" s="106">
        <f t="array" ref="AR94">IFERROR(
AVERAGE(IF(DATOS_[Sexo]=$B94,IF(DATOS_[AGRUP. VALOR. PTO.]=$B93,IF(DATOS_[Check Periodo Ref.]="Dentro",DATOS_[TOTAL Retrib Ef],FALSE)))),
0)</f>
        <v>0</v>
      </c>
    </row>
    <row r="95" spans="1:44" x14ac:dyDescent="0.3">
      <c r="A95" s="55" t="str">
        <f t="shared" ref="A95" si="110">+A94</f>
        <v>[ocultar]</v>
      </c>
      <c r="B95" s="52" t="s">
        <v>163</v>
      </c>
      <c r="C95" s="53">
        <f t="array" ref="C95">SUM(IF($B95=DATOS_[Sexo],
IF($B93=DATOS_[AGRUP. VALOR. PTO.],
IF("Dentro"=DATOS_[Check Periodo Ref.],
1/(COUNTIFS(DATOS_[Sexo],$B95,DATOS_[AGRUP. VALOR. PTO.],$B93,DATOS_[Check Periodo Ref.],"Dentro",DATOS_[id],DATOS_[id]))))))</f>
        <v>0</v>
      </c>
      <c r="D95" s="54">
        <f>COUNTIFS(DATOS_[AGRUP. VALOR. PTO.],$B93,DATOS_[Sexo],$B95,DATOS_[Check Periodo Ref.],"Dentro")</f>
        <v>0</v>
      </c>
      <c r="E95" s="100">
        <f t="array" ref="E95">IFERROR(
AVERAGE(IF(DATOS_[Sexo]=$B95,IF(DATOS_[AGRUP. VALOR. PTO.]=$B93,IF(DATOS_[Check Periodo Ref.]="Dentro",DATOS_[SALARIO BASE Ef],FALSE)))),
0)</f>
        <v>0</v>
      </c>
      <c r="F95" s="101">
        <f t="array" ref="F95">IFERROR(
AVERAGE((IF(DATOS_[[Sexo]:[Sexo]]=$B95,IF(DATOS_[[AGRUP. VALOR. PTO.]:[AGRUP. VALOR. PTO.]]=$B93,IF(DATOS_[[Check Periodo Ref.]:[Check Periodo Ref.]]="Dentro",DATOS_[Conc.Sal.01]))))),
0)</f>
        <v>0</v>
      </c>
      <c r="G95" s="101">
        <f t="array" ref="G95">IFERROR(
AVERAGE((IF(DATOS_[[Sexo]:[Sexo]]=$B95,IF(DATOS_[[AGRUP. VALOR. PTO.]:[AGRUP. VALOR. PTO.]]=$B93,IF(DATOS_[[Check Periodo Ref.]:[Check Periodo Ref.]]="Dentro",DATOS_[Conc.Sal.02]))))),
0)</f>
        <v>0</v>
      </c>
      <c r="H95" s="101">
        <f t="array" ref="H95">IFERROR(
AVERAGE((IF(DATOS_[[Sexo]:[Sexo]]=$B95,IF(DATOS_[[AGRUP. VALOR. PTO.]:[AGRUP. VALOR. PTO.]]=$B93,IF(DATOS_[[Check Periodo Ref.]:[Check Periodo Ref.]]="Dentro",DATOS_[Conc.Sal.03]))))),
0)</f>
        <v>0</v>
      </c>
      <c r="I95" s="101">
        <f t="array" ref="I95">IFERROR(
AVERAGE((IF(DATOS_[[Sexo]:[Sexo]]=$B95,IF(DATOS_[[AGRUP. VALOR. PTO.]:[AGRUP. VALOR. PTO.]]=$B93,IF(DATOS_[[Check Periodo Ref.]:[Check Periodo Ref.]]="Dentro",DATOS_[Conc.Sal.04]))))),
0)</f>
        <v>0</v>
      </c>
      <c r="J95" s="101">
        <f t="array" ref="J95">IFERROR(
AVERAGE((IF(DATOS_[[Sexo]:[Sexo]]=$B95,IF(DATOS_[[AGRUP. VALOR. PTO.]:[AGRUP. VALOR. PTO.]]=$B93,IF(DATOS_[[Check Periodo Ref.]:[Check Periodo Ref.]]="Dentro",DATOS_[Conc.Sal.05]))))),
0)</f>
        <v>0</v>
      </c>
      <c r="K95" s="101">
        <f t="array" ref="K95">IFERROR(
AVERAGE((IF(DATOS_[[Sexo]:[Sexo]]=$B95,IF(DATOS_[[AGRUP. VALOR. PTO.]:[AGRUP. VALOR. PTO.]]=$B93,IF(DATOS_[[Check Periodo Ref.]:[Check Periodo Ref.]]="Dentro",DATOS_[Conc.Sal.06]))))),
0)</f>
        <v>0</v>
      </c>
      <c r="L95" s="101">
        <f t="array" ref="L95">IFERROR(
AVERAGE((IF(DATOS_[[Sexo]:[Sexo]]=$B95,IF(DATOS_[[AGRUP. VALOR. PTO.]:[AGRUP. VALOR. PTO.]]=$B93,IF(DATOS_[[Check Periodo Ref.]:[Check Periodo Ref.]]="Dentro",DATOS_[Conc.Sal.07]))))),
0)</f>
        <v>0</v>
      </c>
      <c r="M95" s="101">
        <f t="array" ref="M95">IFERROR(
AVERAGE((IF(DATOS_[[Sexo]:[Sexo]]=$B95,IF(DATOS_[[AGRUP. VALOR. PTO.]:[AGRUP. VALOR. PTO.]]=$B93,IF(DATOS_[[Check Periodo Ref.]:[Check Periodo Ref.]]="Dentro",DATOS_[Conc.Sal.08]))))),
0)</f>
        <v>0</v>
      </c>
      <c r="N95" s="101">
        <f t="array" ref="N95">IFERROR(
AVERAGE((IF(DATOS_[[Sexo]:[Sexo]]=$B95,IF(DATOS_[[AGRUP. VALOR. PTO.]:[AGRUP. VALOR. PTO.]]=$B93,IF(DATOS_[[Check Periodo Ref.]:[Check Periodo Ref.]]="Dentro",DATOS_[Conc.Sal.09]))))),
0)</f>
        <v>0</v>
      </c>
      <c r="O95" s="101">
        <f t="array" ref="O95">IFERROR(
AVERAGE((IF(DATOS_[[Sexo]:[Sexo]]=$B95,IF(DATOS_[[AGRUP. VALOR. PTO.]:[AGRUP. VALOR. PTO.]]=$B93,IF(DATOS_[[Check Periodo Ref.]:[Check Periodo Ref.]]="Dentro",DATOS_[Conc.Sal.10]))))),
0)</f>
        <v>0</v>
      </c>
      <c r="P95" s="101">
        <f t="array" ref="P95">IFERROR(
AVERAGE((IF(DATOS_[[Sexo]:[Sexo]]=$B95,IF(DATOS_[[AGRUP. VALOR. PTO.]:[AGRUP. VALOR. PTO.]]=$B93,IF(DATOS_[[Check Periodo Ref.]:[Check Periodo Ref.]]="Dentro",DATOS_[Conc.Sal.11]))))),
0)</f>
        <v>0</v>
      </c>
      <c r="Q95" s="101">
        <f t="array" ref="Q95">IFERROR(
AVERAGE((IF(DATOS_[[Sexo]:[Sexo]]=$B95,IF(DATOS_[[AGRUP. VALOR. PTO.]:[AGRUP. VALOR. PTO.]]=$B93,IF(DATOS_[[Check Periodo Ref.]:[Check Periodo Ref.]]="Dentro",DATOS_[Conc.Sal.12]))))),
0)</f>
        <v>0</v>
      </c>
      <c r="R95" s="101">
        <f t="array" ref="R95">IFERROR(
AVERAGE((IF(DATOS_[[Sexo]:[Sexo]]=$B95,IF(DATOS_[[AGRUP. VALOR. PTO.]:[AGRUP. VALOR. PTO.]]=$B93,IF(DATOS_[[Check Periodo Ref.]:[Check Periodo Ref.]]="Dentro",DATOS_[Conc.Sal.13]))))),
0)</f>
        <v>0</v>
      </c>
      <c r="S95" s="101">
        <f t="array" ref="S95">IFERROR(
AVERAGE((IF(DATOS_[[Sexo]:[Sexo]]=$B95,IF(DATOS_[[AGRUP. VALOR. PTO.]:[AGRUP. VALOR. PTO.]]=$B93,IF(DATOS_[[Check Periodo Ref.]:[Check Periodo Ref.]]="Dentro",DATOS_[Conc.Sal.14]))))),
0)</f>
        <v>0</v>
      </c>
      <c r="T95" s="101">
        <f t="array" ref="T95">IFERROR(
AVERAGE((IF(DATOS_[[Sexo]:[Sexo]]=$B95,IF(DATOS_[[AGRUP. VALOR. PTO.]:[AGRUP. VALOR. PTO.]]=$B93,IF(DATOS_[[Check Periodo Ref.]:[Check Periodo Ref.]]="Dentro",DATOS_[Conc.Sal.15]))))),
0)</f>
        <v>0</v>
      </c>
      <c r="U95" s="101">
        <f t="array" ref="U95">IFERROR(
AVERAGE((IF(DATOS_[[Sexo]:[Sexo]]=$B95,IF(DATOS_[[AGRUP. VALOR. PTO.]:[AGRUP. VALOR. PTO.]]=$B93,IF(DATOS_[[Check Periodo Ref.]:[Check Periodo Ref.]]="Dentro",DATOS_[Conc.Sal.16]))))),
0)</f>
        <v>0</v>
      </c>
      <c r="V95" s="101">
        <f t="array" ref="V95">IFERROR(
AVERAGE((IF(DATOS_[[Sexo]:[Sexo]]=$B95,IF(DATOS_[[AGRUP. VALOR. PTO.]:[AGRUP. VALOR. PTO.]]=$B93,IF(DATOS_[[Check Periodo Ref.]:[Check Periodo Ref.]]="Dentro",DATOS_[Conc.Sal.17]))))),
0)</f>
        <v>0</v>
      </c>
      <c r="W95" s="101">
        <f t="array" ref="W95">IFERROR(
AVERAGE((IF(DATOS_[[Sexo]:[Sexo]]=$B95,IF(DATOS_[[AGRUP. VALOR. PTO.]:[AGRUP. VALOR. PTO.]]=$B93,IF(DATOS_[[Check Periodo Ref.]:[Check Periodo Ref.]]="Dentro",DATOS_[Conc.Sal.18]))))),
0)</f>
        <v>0</v>
      </c>
      <c r="X95" s="101">
        <f t="array" ref="X95">IFERROR(
AVERAGE((IF(DATOS_[[Sexo]:[Sexo]]=$B95,IF(DATOS_[[AGRUP. VALOR. PTO.]:[AGRUP. VALOR. PTO.]]=$B93,IF(DATOS_[[Check Periodo Ref.]:[Check Periodo Ref.]]="Dentro",DATOS_[Conc.Sal.19]))))),
0)</f>
        <v>0</v>
      </c>
      <c r="Y95" s="101">
        <f t="array" ref="Y95">IFERROR(
AVERAGE((IF(DATOS_[[Sexo]:[Sexo]]=$B95,IF(DATOS_[[AGRUP. VALOR. PTO.]:[AGRUP. VALOR. PTO.]]=$B93,IF(DATOS_[[Check Periodo Ref.]:[Check Periodo Ref.]]="Dentro",DATOS_[Conc.Sal.20]))))),
0)</f>
        <v>0</v>
      </c>
      <c r="Z95" s="101">
        <f t="array" ref="Z95">IFERROR(
AVERAGE((IF(DATOS_[[Sexo]:[Sexo]]=$B95,IF(DATOS_[[AGRUP. VALOR. PTO.]:[AGRUP. VALOR. PTO.]]=$B93,IF(DATOS_[[Check Periodo Ref.]:[Check Periodo Ref.]]="Dentro",DATOS_[Conc.Sal.21]))))),
0)</f>
        <v>0</v>
      </c>
      <c r="AA95" s="101">
        <f t="array" ref="AA95">IFERROR(
AVERAGE((IF(DATOS_[[Sexo]:[Sexo]]=$B95,IF(DATOS_[[AGRUP. VALOR. PTO.]:[AGRUP. VALOR. PTO.]]=$B93,IF(DATOS_[[Check Periodo Ref.]:[Check Periodo Ref.]]="Dentro",DATOS_[Conc.Sal.22]))))),
0)</f>
        <v>0</v>
      </c>
      <c r="AB95" s="101">
        <f t="array" ref="AB95">IFERROR(
AVERAGE((IF(DATOS_[[Sexo]:[Sexo]]=$B95,IF(DATOS_[[AGRUP. VALOR. PTO.]:[AGRUP. VALOR. PTO.]]=$B93,IF(DATOS_[[Check Periodo Ref.]:[Check Periodo Ref.]]="Dentro",DATOS_[Conc.Sal.23]))))),
0)</f>
        <v>0</v>
      </c>
      <c r="AC95" s="101">
        <f t="array" ref="AC95">IFERROR(
AVERAGE((IF(DATOS_[[Sexo]:[Sexo]]=$B95,IF(DATOS_[[AGRUP. VALOR. PTO.]:[AGRUP. VALOR. PTO.]]=$B93,IF(DATOS_[[Check Periodo Ref.]:[Check Periodo Ref.]]="Dentro",DATOS_[Conc.Sal.24]))))),
0)</f>
        <v>0</v>
      </c>
      <c r="AD95" s="101">
        <f t="array" ref="AD95">IFERROR(
AVERAGE((IF(DATOS_[[Sexo]:[Sexo]]=$B95,IF(DATOS_[[AGRUP. VALOR. PTO.]:[AGRUP. VALOR. PTO.]]=$B93,IF(DATOS_[[Check Periodo Ref.]:[Check Periodo Ref.]]="Dentro",DATOS_[Conc.Sal.25]))))),
0)</f>
        <v>0</v>
      </c>
      <c r="AE95" s="101">
        <f t="array" ref="AE95">IFERROR(
AVERAGE((IF(DATOS_[[Sexo]:[Sexo]]=$B95,IF(DATOS_[[AGRUP. VALOR. PTO.]:[AGRUP. VALOR. PTO.]]=$B93,IF(DATOS_[[Check Periodo Ref.]:[Check Periodo Ref.]]="Dentro",DATOS_[Conc.Sal.26]))))),
0)</f>
        <v>0</v>
      </c>
      <c r="AF95" s="101">
        <f t="array" ref="AF95">IFERROR(
AVERAGE((IF(DATOS_[[Sexo]:[Sexo]]=$B95,IF(DATOS_[[AGRUP. VALOR. PTO.]:[AGRUP. VALOR. PTO.]]=$B93,IF(DATOS_[[Check Periodo Ref.]:[Check Periodo Ref.]]="Dentro",DATOS_[Conc.Sal.27]))))),
0)</f>
        <v>0</v>
      </c>
      <c r="AG95" s="101">
        <f t="array" ref="AG95">IFERROR(
AVERAGE((IF(DATOS_[[Sexo]:[Sexo]]=$B95,IF(DATOS_[[AGRUP. VALOR. PTO.]:[AGRUP. VALOR. PTO.]]=$B93,IF(DATOS_[[Check Periodo Ref.]:[Check Periodo Ref.]]="Dentro",DATOS_[Conc.Sal.28]))))),
0)</f>
        <v>0</v>
      </c>
      <c r="AH95" s="101">
        <f t="array" ref="AH95">IFERROR(
AVERAGE((IF(DATOS_[[Sexo]:[Sexo]]=$B95,IF(DATOS_[[AGRUP. VALOR. PTO.]:[AGRUP. VALOR. PTO.]]=$B93,IF(DATOS_[[Check Periodo Ref.]:[Check Periodo Ref.]]="Dentro",DATOS_[Conc.Sal.29]))))),
0)</f>
        <v>0</v>
      </c>
      <c r="AI95" s="101">
        <f t="array" ref="AI95">IFERROR(
AVERAGE((IF(DATOS_[[Sexo]:[Sexo]]=$B95,IF(DATOS_[[AGRUP. VALOR. PTO.]:[AGRUP. VALOR. PTO.]]=$B93,IF(DATOS_[[Check Periodo Ref.]:[Check Periodo Ref.]]="Dentro",DATOS_[Conc.Sal.30]))))),
0)</f>
        <v>0</v>
      </c>
      <c r="AJ95" s="102">
        <f t="array" ref="AJ95">IFERROR(
AVERAGE(IF(DATOS_[Sexo]=$B95,IF(DATOS_[AGRUP. VALOR. PTO.]=$B93,IF(DATOS_[Check Periodo Ref.]="Dentro",DATOS_[Tot COMPL.SAL Ef],FALSE)))),
0)</f>
        <v>0</v>
      </c>
      <c r="AK95" s="104">
        <f t="array" ref="AK95">IFERROR(
AVERAGE(IF(DATOS_[Sexo]=$B95,IF(DATOS_[AGRUP. VALOR. PTO.]=$B93,IF(DATOS_[Check Periodo Ref.]="Dentro",DATOS_[TOTAL SALARIO Ef],FALSE)))),
0)</f>
        <v>0</v>
      </c>
      <c r="AL95" s="103">
        <f t="array" ref="AL95">IFERROR(
AVERAGE((IF(DATOS_[[Sexo]:[Sexo]]=$B95,IF(DATOS_[[AGRUP. VALOR. PTO.]:[AGRUP. VALOR. PTO.]]=$B93,IF(DATOS_[[Check Periodo Ref.]:[Check Periodo Ref.]]="Dentro",DATOS_[C.Extra.01]))))),
0)</f>
        <v>0</v>
      </c>
      <c r="AM95" s="103">
        <f t="array" ref="AM95">IFERROR(
AVERAGE((IF(DATOS_[[Sexo]:[Sexo]]=$B95,IF(DATOS_[[AGRUP. VALOR. PTO.]:[AGRUP. VALOR. PTO.]]=$B93,IF(DATOS_[[Check Periodo Ref.]:[Check Periodo Ref.]]="Dentro",DATOS_[C.Extra.02]))))),
0)</f>
        <v>0</v>
      </c>
      <c r="AN95" s="103">
        <f t="array" ref="AN95">IFERROR(
AVERAGE((IF(DATOS_[[Sexo]:[Sexo]]=$B95,IF(DATOS_[[AGRUP. VALOR. PTO.]:[AGRUP. VALOR. PTO.]]=$B93,IF(DATOS_[[Check Periodo Ref.]:[Check Periodo Ref.]]="Dentro",DATOS_[C.Extra.03]))))),
0)</f>
        <v>0</v>
      </c>
      <c r="AO95" s="103">
        <f t="array" ref="AO95">IFERROR(
AVERAGE((IF(DATOS_[[Sexo]:[Sexo]]=$B95,IF(DATOS_[[AGRUP. VALOR. PTO.]:[AGRUP. VALOR. PTO.]]=$B93,IF(DATOS_[[Check Periodo Ref.]:[Check Periodo Ref.]]="Dentro",DATOS_[C.Extra.04]))))),
0)</f>
        <v>0</v>
      </c>
      <c r="AP95" s="103">
        <f t="array" ref="AP95">IFERROR(
AVERAGE((IF(DATOS_[[Sexo]:[Sexo]]=$B95,IF(DATOS_[[AGRUP. VALOR. PTO.]:[AGRUP. VALOR. PTO.]]=$B93,IF(DATOS_[[Check Periodo Ref.]:[Check Periodo Ref.]]="Dentro",DATOS_[C.Extra.05]))))),
0)</f>
        <v>0</v>
      </c>
      <c r="AQ95" s="105">
        <f t="array" ref="AQ95">IFERROR(
AVERAGE(IF(DATOS_[Sexo]=$B95,IF(DATOS_[AGRUP. VALOR. PTO.]=$B93,IF(DATOS_[Check Periodo Ref.]="Dentro",DATOS_[Tot Extrasalarial Ef],FALSE)))),
0)</f>
        <v>0</v>
      </c>
      <c r="AR95" s="106">
        <f t="array" ref="AR95">IFERROR(
AVERAGE(IF(DATOS_[Sexo]=$B95,IF(DATOS_[AGRUP. VALOR. PTO.]=$B93,IF(DATOS_[Check Periodo Ref.]="Dentro",DATOS_[TOTAL Retrib Ef],FALSE)))),
0)</f>
        <v>0</v>
      </c>
    </row>
    <row r="96" spans="1:44" ht="17.25" thickBot="1" x14ac:dyDescent="0.35">
      <c r="A96" s="55" t="str">
        <f t="shared" ref="A96" si="111">+A97</f>
        <v>[ocultar]</v>
      </c>
      <c r="B96" s="58" t="s">
        <v>287</v>
      </c>
      <c r="C96" s="99"/>
      <c r="D96" s="59"/>
      <c r="E96" s="147" t="str">
        <f t="shared" ref="E96:AR96" si="112">IFERROR((E97-E98)/E97,"")</f>
        <v/>
      </c>
      <c r="F96" s="199" t="str">
        <f t="shared" si="112"/>
        <v/>
      </c>
      <c r="G96" s="200" t="str">
        <f t="shared" si="112"/>
        <v/>
      </c>
      <c r="H96" s="200" t="str">
        <f t="shared" si="112"/>
        <v/>
      </c>
      <c r="I96" s="200" t="str">
        <f t="shared" si="112"/>
        <v/>
      </c>
      <c r="J96" s="201" t="str">
        <f t="shared" si="112"/>
        <v/>
      </c>
      <c r="K96" s="202" t="str">
        <f t="shared" si="112"/>
        <v/>
      </c>
      <c r="L96" s="202" t="str">
        <f t="shared" si="112"/>
        <v/>
      </c>
      <c r="M96" s="202" t="str">
        <f t="shared" si="112"/>
        <v/>
      </c>
      <c r="N96" s="202" t="str">
        <f t="shared" si="112"/>
        <v/>
      </c>
      <c r="O96" s="202" t="str">
        <f t="shared" si="112"/>
        <v/>
      </c>
      <c r="P96" s="202" t="str">
        <f t="shared" si="112"/>
        <v/>
      </c>
      <c r="Q96" s="202" t="str">
        <f t="shared" si="112"/>
        <v/>
      </c>
      <c r="R96" s="202" t="str">
        <f t="shared" si="112"/>
        <v/>
      </c>
      <c r="S96" s="202" t="str">
        <f t="shared" si="112"/>
        <v/>
      </c>
      <c r="T96" s="202" t="str">
        <f t="shared" si="112"/>
        <v/>
      </c>
      <c r="U96" s="202" t="str">
        <f t="shared" si="112"/>
        <v/>
      </c>
      <c r="V96" s="201" t="str">
        <f t="shared" si="112"/>
        <v/>
      </c>
      <c r="W96" s="201" t="str">
        <f t="shared" si="112"/>
        <v/>
      </c>
      <c r="X96" s="201" t="str">
        <f t="shared" si="112"/>
        <v/>
      </c>
      <c r="Y96" s="201" t="str">
        <f t="shared" si="112"/>
        <v/>
      </c>
      <c r="Z96" s="201" t="str">
        <f t="shared" si="112"/>
        <v/>
      </c>
      <c r="AA96" s="201" t="str">
        <f t="shared" si="112"/>
        <v/>
      </c>
      <c r="AB96" s="201" t="str">
        <f t="shared" si="112"/>
        <v/>
      </c>
      <c r="AC96" s="201" t="str">
        <f t="shared" si="112"/>
        <v/>
      </c>
      <c r="AD96" s="201" t="str">
        <f t="shared" si="112"/>
        <v/>
      </c>
      <c r="AE96" s="201" t="str">
        <f t="shared" si="112"/>
        <v/>
      </c>
      <c r="AF96" s="201" t="str">
        <f t="shared" si="112"/>
        <v/>
      </c>
      <c r="AG96" s="201" t="str">
        <f t="shared" si="112"/>
        <v/>
      </c>
      <c r="AH96" s="201" t="str">
        <f t="shared" si="112"/>
        <v/>
      </c>
      <c r="AI96" s="201" t="str">
        <f t="shared" si="112"/>
        <v/>
      </c>
      <c r="AJ96" s="148" t="str">
        <f t="shared" si="112"/>
        <v/>
      </c>
      <c r="AK96" s="151" t="str">
        <f t="shared" si="112"/>
        <v/>
      </c>
      <c r="AL96" s="204" t="str">
        <f t="shared" si="112"/>
        <v/>
      </c>
      <c r="AM96" s="204" t="str">
        <f t="shared" si="112"/>
        <v/>
      </c>
      <c r="AN96" s="204" t="str">
        <f t="shared" si="112"/>
        <v/>
      </c>
      <c r="AO96" s="204" t="str">
        <f t="shared" si="112"/>
        <v/>
      </c>
      <c r="AP96" s="204" t="str">
        <f t="shared" si="112"/>
        <v/>
      </c>
      <c r="AQ96" s="149" t="str">
        <f t="shared" si="112"/>
        <v/>
      </c>
      <c r="AR96" s="150" t="str">
        <f t="shared" si="112"/>
        <v/>
      </c>
    </row>
    <row r="97" spans="1:44" x14ac:dyDescent="0.3">
      <c r="A97" s="55" t="str">
        <f t="shared" ref="A97" si="113">+IF(C97+C98=0,"[ocultar]","")</f>
        <v>[ocultar]</v>
      </c>
      <c r="B97" s="52" t="s">
        <v>162</v>
      </c>
      <c r="C97" s="53">
        <f t="array" ref="C97">SUM(IF($B97=DATOS_[Sexo],
IF($B96=DATOS_[AGRUP. VALOR. PTO.],
IF("Dentro"=DATOS_[Check Periodo Ref.],
1/(COUNTIFS(DATOS_[Sexo],$B97,DATOS_[AGRUP. VALOR. PTO.],$B96,DATOS_[Check Periodo Ref.],"Dentro",DATOS_[id],DATOS_[id]))))))</f>
        <v>0</v>
      </c>
      <c r="D97" s="54">
        <f>COUNTIFS(DATOS_[AGRUP. VALOR. PTO.],$B96,DATOS_[Sexo],$B97,DATOS_[Check Periodo Ref.],"Dentro")</f>
        <v>0</v>
      </c>
      <c r="E97" s="100">
        <f t="array" ref="E97">IFERROR(
AVERAGE(IF(DATOS_[Sexo]=$B97,IF(DATOS_[AGRUP. VALOR. PTO.]=$B96,IF(DATOS_[Check Periodo Ref.]="Dentro",DATOS_[SALARIO BASE Ef],FALSE)))),
0)</f>
        <v>0</v>
      </c>
      <c r="F97" s="101">
        <f t="array" ref="F97">IFERROR(
AVERAGE((IF(DATOS_[[Sexo]:[Sexo]]=$B97,IF(DATOS_[[AGRUP. VALOR. PTO.]:[AGRUP. VALOR. PTO.]]=$B96,IF(DATOS_[[Check Periodo Ref.]:[Check Periodo Ref.]]="Dentro",DATOS_[Conc.Sal.01]))))),
0)</f>
        <v>0</v>
      </c>
      <c r="G97" s="101">
        <f t="array" ref="G97">IFERROR(
AVERAGE((IF(DATOS_[[Sexo]:[Sexo]]=$B97,IF(DATOS_[[AGRUP. VALOR. PTO.]:[AGRUP. VALOR. PTO.]]=$B96,IF(DATOS_[[Check Periodo Ref.]:[Check Periodo Ref.]]="Dentro",DATOS_[Conc.Sal.02]))))),
0)</f>
        <v>0</v>
      </c>
      <c r="H97" s="101">
        <f t="array" ref="H97">IFERROR(
AVERAGE((IF(DATOS_[[Sexo]:[Sexo]]=$B97,IF(DATOS_[[AGRUP. VALOR. PTO.]:[AGRUP. VALOR. PTO.]]=$B96,IF(DATOS_[[Check Periodo Ref.]:[Check Periodo Ref.]]="Dentro",DATOS_[Conc.Sal.03]))))),
0)</f>
        <v>0</v>
      </c>
      <c r="I97" s="101">
        <f t="array" ref="I97">IFERROR(
AVERAGE((IF(DATOS_[[Sexo]:[Sexo]]=$B97,IF(DATOS_[[AGRUP. VALOR. PTO.]:[AGRUP. VALOR. PTO.]]=$B96,IF(DATOS_[[Check Periodo Ref.]:[Check Periodo Ref.]]="Dentro",DATOS_[Conc.Sal.04]))))),
0)</f>
        <v>0</v>
      </c>
      <c r="J97" s="101">
        <f t="array" ref="J97">IFERROR(
AVERAGE((IF(DATOS_[[Sexo]:[Sexo]]=$B97,IF(DATOS_[[AGRUP. VALOR. PTO.]:[AGRUP. VALOR. PTO.]]=$B96,IF(DATOS_[[Check Periodo Ref.]:[Check Periodo Ref.]]="Dentro",DATOS_[Conc.Sal.05]))))),
0)</f>
        <v>0</v>
      </c>
      <c r="K97" s="101">
        <f t="array" ref="K97">IFERROR(
AVERAGE((IF(DATOS_[[Sexo]:[Sexo]]=$B97,IF(DATOS_[[AGRUP. VALOR. PTO.]:[AGRUP. VALOR. PTO.]]=$B96,IF(DATOS_[[Check Periodo Ref.]:[Check Periodo Ref.]]="Dentro",DATOS_[Conc.Sal.06]))))),
0)</f>
        <v>0</v>
      </c>
      <c r="L97" s="101">
        <f t="array" ref="L97">IFERROR(
AVERAGE((IF(DATOS_[[Sexo]:[Sexo]]=$B97,IF(DATOS_[[AGRUP. VALOR. PTO.]:[AGRUP. VALOR. PTO.]]=$B96,IF(DATOS_[[Check Periodo Ref.]:[Check Periodo Ref.]]="Dentro",DATOS_[Conc.Sal.07]))))),
0)</f>
        <v>0</v>
      </c>
      <c r="M97" s="101">
        <f t="array" ref="M97">IFERROR(
AVERAGE((IF(DATOS_[[Sexo]:[Sexo]]=$B97,IF(DATOS_[[AGRUP. VALOR. PTO.]:[AGRUP. VALOR. PTO.]]=$B96,IF(DATOS_[[Check Periodo Ref.]:[Check Periodo Ref.]]="Dentro",DATOS_[Conc.Sal.08]))))),
0)</f>
        <v>0</v>
      </c>
      <c r="N97" s="101">
        <f t="array" ref="N97">IFERROR(
AVERAGE((IF(DATOS_[[Sexo]:[Sexo]]=$B97,IF(DATOS_[[AGRUP. VALOR. PTO.]:[AGRUP. VALOR. PTO.]]=$B96,IF(DATOS_[[Check Periodo Ref.]:[Check Periodo Ref.]]="Dentro",DATOS_[Conc.Sal.09]))))),
0)</f>
        <v>0</v>
      </c>
      <c r="O97" s="101">
        <f t="array" ref="O97">IFERROR(
AVERAGE((IF(DATOS_[[Sexo]:[Sexo]]=$B97,IF(DATOS_[[AGRUP. VALOR. PTO.]:[AGRUP. VALOR. PTO.]]=$B96,IF(DATOS_[[Check Periodo Ref.]:[Check Periodo Ref.]]="Dentro",DATOS_[Conc.Sal.10]))))),
0)</f>
        <v>0</v>
      </c>
      <c r="P97" s="101">
        <f t="array" ref="P97">IFERROR(
AVERAGE((IF(DATOS_[[Sexo]:[Sexo]]=$B97,IF(DATOS_[[AGRUP. VALOR. PTO.]:[AGRUP. VALOR. PTO.]]=$B96,IF(DATOS_[[Check Periodo Ref.]:[Check Periodo Ref.]]="Dentro",DATOS_[Conc.Sal.11]))))),
0)</f>
        <v>0</v>
      </c>
      <c r="Q97" s="101">
        <f t="array" ref="Q97">IFERROR(
AVERAGE((IF(DATOS_[[Sexo]:[Sexo]]=$B97,IF(DATOS_[[AGRUP. VALOR. PTO.]:[AGRUP. VALOR. PTO.]]=$B96,IF(DATOS_[[Check Periodo Ref.]:[Check Periodo Ref.]]="Dentro",DATOS_[Conc.Sal.12]))))),
0)</f>
        <v>0</v>
      </c>
      <c r="R97" s="101">
        <f t="array" ref="R97">IFERROR(
AVERAGE((IF(DATOS_[[Sexo]:[Sexo]]=$B97,IF(DATOS_[[AGRUP. VALOR. PTO.]:[AGRUP. VALOR. PTO.]]=$B96,IF(DATOS_[[Check Periodo Ref.]:[Check Periodo Ref.]]="Dentro",DATOS_[Conc.Sal.13]))))),
0)</f>
        <v>0</v>
      </c>
      <c r="S97" s="101">
        <f t="array" ref="S97">IFERROR(
AVERAGE((IF(DATOS_[[Sexo]:[Sexo]]=$B97,IF(DATOS_[[AGRUP. VALOR. PTO.]:[AGRUP. VALOR. PTO.]]=$B96,IF(DATOS_[[Check Periodo Ref.]:[Check Periodo Ref.]]="Dentro",DATOS_[Conc.Sal.14]))))),
0)</f>
        <v>0</v>
      </c>
      <c r="T97" s="101">
        <f t="array" ref="T97">IFERROR(
AVERAGE((IF(DATOS_[[Sexo]:[Sexo]]=$B97,IF(DATOS_[[AGRUP. VALOR. PTO.]:[AGRUP. VALOR. PTO.]]=$B96,IF(DATOS_[[Check Periodo Ref.]:[Check Periodo Ref.]]="Dentro",DATOS_[Conc.Sal.15]))))),
0)</f>
        <v>0</v>
      </c>
      <c r="U97" s="101">
        <f t="array" ref="U97">IFERROR(
AVERAGE((IF(DATOS_[[Sexo]:[Sexo]]=$B97,IF(DATOS_[[AGRUP. VALOR. PTO.]:[AGRUP. VALOR. PTO.]]=$B96,IF(DATOS_[[Check Periodo Ref.]:[Check Periodo Ref.]]="Dentro",DATOS_[Conc.Sal.16]))))),
0)</f>
        <v>0</v>
      </c>
      <c r="V97" s="101">
        <f t="array" ref="V97">IFERROR(
AVERAGE((IF(DATOS_[[Sexo]:[Sexo]]=$B97,IF(DATOS_[[AGRUP. VALOR. PTO.]:[AGRUP. VALOR. PTO.]]=$B96,IF(DATOS_[[Check Periodo Ref.]:[Check Periodo Ref.]]="Dentro",DATOS_[Conc.Sal.17]))))),
0)</f>
        <v>0</v>
      </c>
      <c r="W97" s="101">
        <f t="array" ref="W97">IFERROR(
AVERAGE((IF(DATOS_[[Sexo]:[Sexo]]=$B97,IF(DATOS_[[AGRUP. VALOR. PTO.]:[AGRUP. VALOR. PTO.]]=$B96,IF(DATOS_[[Check Periodo Ref.]:[Check Periodo Ref.]]="Dentro",DATOS_[Conc.Sal.18]))))),
0)</f>
        <v>0</v>
      </c>
      <c r="X97" s="101">
        <f t="array" ref="X97">IFERROR(
AVERAGE((IF(DATOS_[[Sexo]:[Sexo]]=$B97,IF(DATOS_[[AGRUP. VALOR. PTO.]:[AGRUP. VALOR. PTO.]]=$B96,IF(DATOS_[[Check Periodo Ref.]:[Check Periodo Ref.]]="Dentro",DATOS_[Conc.Sal.19]))))),
0)</f>
        <v>0</v>
      </c>
      <c r="Y97" s="101">
        <f t="array" ref="Y97">IFERROR(
AVERAGE((IF(DATOS_[[Sexo]:[Sexo]]=$B97,IF(DATOS_[[AGRUP. VALOR. PTO.]:[AGRUP. VALOR. PTO.]]=$B96,IF(DATOS_[[Check Periodo Ref.]:[Check Periodo Ref.]]="Dentro",DATOS_[Conc.Sal.20]))))),
0)</f>
        <v>0</v>
      </c>
      <c r="Z97" s="101">
        <f t="array" ref="Z97">IFERROR(
AVERAGE((IF(DATOS_[[Sexo]:[Sexo]]=$B97,IF(DATOS_[[AGRUP. VALOR. PTO.]:[AGRUP. VALOR. PTO.]]=$B96,IF(DATOS_[[Check Periodo Ref.]:[Check Periodo Ref.]]="Dentro",DATOS_[Conc.Sal.21]))))),
0)</f>
        <v>0</v>
      </c>
      <c r="AA97" s="101">
        <f t="array" ref="AA97">IFERROR(
AVERAGE((IF(DATOS_[[Sexo]:[Sexo]]=$B97,IF(DATOS_[[AGRUP. VALOR. PTO.]:[AGRUP. VALOR. PTO.]]=$B96,IF(DATOS_[[Check Periodo Ref.]:[Check Periodo Ref.]]="Dentro",DATOS_[Conc.Sal.22]))))),
0)</f>
        <v>0</v>
      </c>
      <c r="AB97" s="101">
        <f t="array" ref="AB97">IFERROR(
AVERAGE((IF(DATOS_[[Sexo]:[Sexo]]=$B97,IF(DATOS_[[AGRUP. VALOR. PTO.]:[AGRUP. VALOR. PTO.]]=$B96,IF(DATOS_[[Check Periodo Ref.]:[Check Periodo Ref.]]="Dentro",DATOS_[Conc.Sal.23]))))),
0)</f>
        <v>0</v>
      </c>
      <c r="AC97" s="101">
        <f t="array" ref="AC97">IFERROR(
AVERAGE((IF(DATOS_[[Sexo]:[Sexo]]=$B97,IF(DATOS_[[AGRUP. VALOR. PTO.]:[AGRUP. VALOR. PTO.]]=$B96,IF(DATOS_[[Check Periodo Ref.]:[Check Periodo Ref.]]="Dentro",DATOS_[Conc.Sal.24]))))),
0)</f>
        <v>0</v>
      </c>
      <c r="AD97" s="101">
        <f t="array" ref="AD97">IFERROR(
AVERAGE((IF(DATOS_[[Sexo]:[Sexo]]=$B97,IF(DATOS_[[AGRUP. VALOR. PTO.]:[AGRUP. VALOR. PTO.]]=$B96,IF(DATOS_[[Check Periodo Ref.]:[Check Periodo Ref.]]="Dentro",DATOS_[Conc.Sal.25]))))),
0)</f>
        <v>0</v>
      </c>
      <c r="AE97" s="101">
        <f t="array" ref="AE97">IFERROR(
AVERAGE((IF(DATOS_[[Sexo]:[Sexo]]=$B97,IF(DATOS_[[AGRUP. VALOR. PTO.]:[AGRUP. VALOR. PTO.]]=$B96,IF(DATOS_[[Check Periodo Ref.]:[Check Periodo Ref.]]="Dentro",DATOS_[Conc.Sal.26]))))),
0)</f>
        <v>0</v>
      </c>
      <c r="AF97" s="101">
        <f t="array" ref="AF97">IFERROR(
AVERAGE((IF(DATOS_[[Sexo]:[Sexo]]=$B97,IF(DATOS_[[AGRUP. VALOR. PTO.]:[AGRUP. VALOR. PTO.]]=$B96,IF(DATOS_[[Check Periodo Ref.]:[Check Periodo Ref.]]="Dentro",DATOS_[Conc.Sal.27]))))),
0)</f>
        <v>0</v>
      </c>
      <c r="AG97" s="101">
        <f t="array" ref="AG97">IFERROR(
AVERAGE((IF(DATOS_[[Sexo]:[Sexo]]=$B97,IF(DATOS_[[AGRUP. VALOR. PTO.]:[AGRUP. VALOR. PTO.]]=$B96,IF(DATOS_[[Check Periodo Ref.]:[Check Periodo Ref.]]="Dentro",DATOS_[Conc.Sal.28]))))),
0)</f>
        <v>0</v>
      </c>
      <c r="AH97" s="101">
        <f t="array" ref="AH97">IFERROR(
AVERAGE((IF(DATOS_[[Sexo]:[Sexo]]=$B97,IF(DATOS_[[AGRUP. VALOR. PTO.]:[AGRUP. VALOR. PTO.]]=$B96,IF(DATOS_[[Check Periodo Ref.]:[Check Periodo Ref.]]="Dentro",DATOS_[Conc.Sal.29]))))),
0)</f>
        <v>0</v>
      </c>
      <c r="AI97" s="101">
        <f t="array" ref="AI97">IFERROR(
AVERAGE((IF(DATOS_[[Sexo]:[Sexo]]=$B97,IF(DATOS_[[AGRUP. VALOR. PTO.]:[AGRUP. VALOR. PTO.]]=$B96,IF(DATOS_[[Check Periodo Ref.]:[Check Periodo Ref.]]="Dentro",DATOS_[Conc.Sal.30]))))),
0)</f>
        <v>0</v>
      </c>
      <c r="AJ97" s="102">
        <f t="array" ref="AJ97">IFERROR(
AVERAGE(IF(DATOS_[Sexo]=$B97,IF(DATOS_[AGRUP. VALOR. PTO.]=$B96,IF(DATOS_[Check Periodo Ref.]="Dentro",DATOS_[Tot COMPL.SAL Ef],FALSE)))),
0)</f>
        <v>0</v>
      </c>
      <c r="AK97" s="104">
        <f t="array" ref="AK97">IFERROR(
AVERAGE(IF(DATOS_[Sexo]=$B97,IF(DATOS_[AGRUP. VALOR. PTO.]=$B96,IF(DATOS_[Check Periodo Ref.]="Dentro",DATOS_[TOTAL SALARIO Ef],FALSE)))),
0)</f>
        <v>0</v>
      </c>
      <c r="AL97" s="103">
        <f t="array" ref="AL97">IFERROR(
AVERAGE((IF(DATOS_[[Sexo]:[Sexo]]=$B97,IF(DATOS_[[AGRUP. VALOR. PTO.]:[AGRUP. VALOR. PTO.]]=$B96,IF(DATOS_[[Check Periodo Ref.]:[Check Periodo Ref.]]="Dentro",DATOS_[C.Extra.01]))))),
0)</f>
        <v>0</v>
      </c>
      <c r="AM97" s="103">
        <f t="array" ref="AM97">IFERROR(
AVERAGE((IF(DATOS_[[Sexo]:[Sexo]]=$B97,IF(DATOS_[[AGRUP. VALOR. PTO.]:[AGRUP. VALOR. PTO.]]=$B96,IF(DATOS_[[Check Periodo Ref.]:[Check Periodo Ref.]]="Dentro",DATOS_[C.Extra.02]))))),
0)</f>
        <v>0</v>
      </c>
      <c r="AN97" s="103">
        <f t="array" ref="AN97">IFERROR(
AVERAGE((IF(DATOS_[[Sexo]:[Sexo]]=$B97,IF(DATOS_[[AGRUP. VALOR. PTO.]:[AGRUP. VALOR. PTO.]]=$B96,IF(DATOS_[[Check Periodo Ref.]:[Check Periodo Ref.]]="Dentro",DATOS_[C.Extra.03]))))),
0)</f>
        <v>0</v>
      </c>
      <c r="AO97" s="103">
        <f t="array" ref="AO97">IFERROR(
AVERAGE((IF(DATOS_[[Sexo]:[Sexo]]=$B97,IF(DATOS_[[AGRUP. VALOR. PTO.]:[AGRUP. VALOR. PTO.]]=$B96,IF(DATOS_[[Check Periodo Ref.]:[Check Periodo Ref.]]="Dentro",DATOS_[C.Extra.04]))))),
0)</f>
        <v>0</v>
      </c>
      <c r="AP97" s="103">
        <f t="array" ref="AP97">IFERROR(
AVERAGE((IF(DATOS_[[Sexo]:[Sexo]]=$B97,IF(DATOS_[[AGRUP. VALOR. PTO.]:[AGRUP. VALOR. PTO.]]=$B96,IF(DATOS_[[Check Periodo Ref.]:[Check Periodo Ref.]]="Dentro",DATOS_[C.Extra.05]))))),
0)</f>
        <v>0</v>
      </c>
      <c r="AQ97" s="105">
        <f t="array" ref="AQ97">IFERROR(
AVERAGE(IF(DATOS_[Sexo]=$B97,IF(DATOS_[AGRUP. VALOR. PTO.]=$B96,IF(DATOS_[Check Periodo Ref.]="Dentro",DATOS_[Tot Extrasalarial Ef],FALSE)))),
0)</f>
        <v>0</v>
      </c>
      <c r="AR97" s="106">
        <f t="array" ref="AR97">IFERROR(
AVERAGE(IF(DATOS_[Sexo]=$B97,IF(DATOS_[AGRUP. VALOR. PTO.]=$B96,IF(DATOS_[Check Periodo Ref.]="Dentro",DATOS_[TOTAL Retrib Ef],FALSE)))),
0)</f>
        <v>0</v>
      </c>
    </row>
    <row r="98" spans="1:44" x14ac:dyDescent="0.3">
      <c r="A98" s="55" t="str">
        <f t="shared" ref="A98" si="114">+A97</f>
        <v>[ocultar]</v>
      </c>
      <c r="B98" s="52" t="s">
        <v>163</v>
      </c>
      <c r="C98" s="53">
        <f t="array" ref="C98">SUM(IF($B98=DATOS_[Sexo],
IF($B96=DATOS_[AGRUP. VALOR. PTO.],
IF("Dentro"=DATOS_[Check Periodo Ref.],
1/(COUNTIFS(DATOS_[Sexo],$B98,DATOS_[AGRUP. VALOR. PTO.],$B96,DATOS_[Check Periodo Ref.],"Dentro",DATOS_[id],DATOS_[id]))))))</f>
        <v>0</v>
      </c>
      <c r="D98" s="54">
        <f>COUNTIFS(DATOS_[AGRUP. VALOR. PTO.],$B96,DATOS_[Sexo],$B98,DATOS_[Check Periodo Ref.],"Dentro")</f>
        <v>0</v>
      </c>
      <c r="E98" s="100">
        <f t="array" ref="E98">IFERROR(
AVERAGE(IF(DATOS_[Sexo]=$B98,IF(DATOS_[AGRUP. VALOR. PTO.]=$B96,IF(DATOS_[Check Periodo Ref.]="Dentro",DATOS_[SALARIO BASE Ef],FALSE)))),
0)</f>
        <v>0</v>
      </c>
      <c r="F98" s="101">
        <f t="array" ref="F98">IFERROR(
AVERAGE((IF(DATOS_[[Sexo]:[Sexo]]=$B98,IF(DATOS_[[AGRUP. VALOR. PTO.]:[AGRUP. VALOR. PTO.]]=$B96,IF(DATOS_[[Check Periodo Ref.]:[Check Periodo Ref.]]="Dentro",DATOS_[Conc.Sal.01]))))),
0)</f>
        <v>0</v>
      </c>
      <c r="G98" s="101">
        <f t="array" ref="G98">IFERROR(
AVERAGE((IF(DATOS_[[Sexo]:[Sexo]]=$B98,IF(DATOS_[[AGRUP. VALOR. PTO.]:[AGRUP. VALOR. PTO.]]=$B96,IF(DATOS_[[Check Periodo Ref.]:[Check Periodo Ref.]]="Dentro",DATOS_[Conc.Sal.02]))))),
0)</f>
        <v>0</v>
      </c>
      <c r="H98" s="101">
        <f t="array" ref="H98">IFERROR(
AVERAGE((IF(DATOS_[[Sexo]:[Sexo]]=$B98,IF(DATOS_[[AGRUP. VALOR. PTO.]:[AGRUP. VALOR. PTO.]]=$B96,IF(DATOS_[[Check Periodo Ref.]:[Check Periodo Ref.]]="Dentro",DATOS_[Conc.Sal.03]))))),
0)</f>
        <v>0</v>
      </c>
      <c r="I98" s="101">
        <f t="array" ref="I98">IFERROR(
AVERAGE((IF(DATOS_[[Sexo]:[Sexo]]=$B98,IF(DATOS_[[AGRUP. VALOR. PTO.]:[AGRUP. VALOR. PTO.]]=$B96,IF(DATOS_[[Check Periodo Ref.]:[Check Periodo Ref.]]="Dentro",DATOS_[Conc.Sal.04]))))),
0)</f>
        <v>0</v>
      </c>
      <c r="J98" s="101">
        <f t="array" ref="J98">IFERROR(
AVERAGE((IF(DATOS_[[Sexo]:[Sexo]]=$B98,IF(DATOS_[[AGRUP. VALOR. PTO.]:[AGRUP. VALOR. PTO.]]=$B96,IF(DATOS_[[Check Periodo Ref.]:[Check Periodo Ref.]]="Dentro",DATOS_[Conc.Sal.05]))))),
0)</f>
        <v>0</v>
      </c>
      <c r="K98" s="101">
        <f t="array" ref="K98">IFERROR(
AVERAGE((IF(DATOS_[[Sexo]:[Sexo]]=$B98,IF(DATOS_[[AGRUP. VALOR. PTO.]:[AGRUP. VALOR. PTO.]]=$B96,IF(DATOS_[[Check Periodo Ref.]:[Check Periodo Ref.]]="Dentro",DATOS_[Conc.Sal.06]))))),
0)</f>
        <v>0</v>
      </c>
      <c r="L98" s="101">
        <f t="array" ref="L98">IFERROR(
AVERAGE((IF(DATOS_[[Sexo]:[Sexo]]=$B98,IF(DATOS_[[AGRUP. VALOR. PTO.]:[AGRUP. VALOR. PTO.]]=$B96,IF(DATOS_[[Check Periodo Ref.]:[Check Periodo Ref.]]="Dentro",DATOS_[Conc.Sal.07]))))),
0)</f>
        <v>0</v>
      </c>
      <c r="M98" s="101">
        <f t="array" ref="M98">IFERROR(
AVERAGE((IF(DATOS_[[Sexo]:[Sexo]]=$B98,IF(DATOS_[[AGRUP. VALOR. PTO.]:[AGRUP. VALOR. PTO.]]=$B96,IF(DATOS_[[Check Periodo Ref.]:[Check Periodo Ref.]]="Dentro",DATOS_[Conc.Sal.08]))))),
0)</f>
        <v>0</v>
      </c>
      <c r="N98" s="101">
        <f t="array" ref="N98">IFERROR(
AVERAGE((IF(DATOS_[[Sexo]:[Sexo]]=$B98,IF(DATOS_[[AGRUP. VALOR. PTO.]:[AGRUP. VALOR. PTO.]]=$B96,IF(DATOS_[[Check Periodo Ref.]:[Check Periodo Ref.]]="Dentro",DATOS_[Conc.Sal.09]))))),
0)</f>
        <v>0</v>
      </c>
      <c r="O98" s="101">
        <f t="array" ref="O98">IFERROR(
AVERAGE((IF(DATOS_[[Sexo]:[Sexo]]=$B98,IF(DATOS_[[AGRUP. VALOR. PTO.]:[AGRUP. VALOR. PTO.]]=$B96,IF(DATOS_[[Check Periodo Ref.]:[Check Periodo Ref.]]="Dentro",DATOS_[Conc.Sal.10]))))),
0)</f>
        <v>0</v>
      </c>
      <c r="P98" s="101">
        <f t="array" ref="P98">IFERROR(
AVERAGE((IF(DATOS_[[Sexo]:[Sexo]]=$B98,IF(DATOS_[[AGRUP. VALOR. PTO.]:[AGRUP. VALOR. PTO.]]=$B96,IF(DATOS_[[Check Periodo Ref.]:[Check Periodo Ref.]]="Dentro",DATOS_[Conc.Sal.11]))))),
0)</f>
        <v>0</v>
      </c>
      <c r="Q98" s="101">
        <f t="array" ref="Q98">IFERROR(
AVERAGE((IF(DATOS_[[Sexo]:[Sexo]]=$B98,IF(DATOS_[[AGRUP. VALOR. PTO.]:[AGRUP. VALOR. PTO.]]=$B96,IF(DATOS_[[Check Periodo Ref.]:[Check Periodo Ref.]]="Dentro",DATOS_[Conc.Sal.12]))))),
0)</f>
        <v>0</v>
      </c>
      <c r="R98" s="101">
        <f t="array" ref="R98">IFERROR(
AVERAGE((IF(DATOS_[[Sexo]:[Sexo]]=$B98,IF(DATOS_[[AGRUP. VALOR. PTO.]:[AGRUP. VALOR. PTO.]]=$B96,IF(DATOS_[[Check Periodo Ref.]:[Check Periodo Ref.]]="Dentro",DATOS_[Conc.Sal.13]))))),
0)</f>
        <v>0</v>
      </c>
      <c r="S98" s="101">
        <f t="array" ref="S98">IFERROR(
AVERAGE((IF(DATOS_[[Sexo]:[Sexo]]=$B98,IF(DATOS_[[AGRUP. VALOR. PTO.]:[AGRUP. VALOR. PTO.]]=$B96,IF(DATOS_[[Check Periodo Ref.]:[Check Periodo Ref.]]="Dentro",DATOS_[Conc.Sal.14]))))),
0)</f>
        <v>0</v>
      </c>
      <c r="T98" s="101">
        <f t="array" ref="T98">IFERROR(
AVERAGE((IF(DATOS_[[Sexo]:[Sexo]]=$B98,IF(DATOS_[[AGRUP. VALOR. PTO.]:[AGRUP. VALOR. PTO.]]=$B96,IF(DATOS_[[Check Periodo Ref.]:[Check Periodo Ref.]]="Dentro",DATOS_[Conc.Sal.15]))))),
0)</f>
        <v>0</v>
      </c>
      <c r="U98" s="101">
        <f t="array" ref="U98">IFERROR(
AVERAGE((IF(DATOS_[[Sexo]:[Sexo]]=$B98,IF(DATOS_[[AGRUP. VALOR. PTO.]:[AGRUP. VALOR. PTO.]]=$B96,IF(DATOS_[[Check Periodo Ref.]:[Check Periodo Ref.]]="Dentro",DATOS_[Conc.Sal.16]))))),
0)</f>
        <v>0</v>
      </c>
      <c r="V98" s="101">
        <f t="array" ref="V98">IFERROR(
AVERAGE((IF(DATOS_[[Sexo]:[Sexo]]=$B98,IF(DATOS_[[AGRUP. VALOR. PTO.]:[AGRUP. VALOR. PTO.]]=$B96,IF(DATOS_[[Check Periodo Ref.]:[Check Periodo Ref.]]="Dentro",DATOS_[Conc.Sal.17]))))),
0)</f>
        <v>0</v>
      </c>
      <c r="W98" s="101">
        <f t="array" ref="W98">IFERROR(
AVERAGE((IF(DATOS_[[Sexo]:[Sexo]]=$B98,IF(DATOS_[[AGRUP. VALOR. PTO.]:[AGRUP. VALOR. PTO.]]=$B96,IF(DATOS_[[Check Periodo Ref.]:[Check Periodo Ref.]]="Dentro",DATOS_[Conc.Sal.18]))))),
0)</f>
        <v>0</v>
      </c>
      <c r="X98" s="101">
        <f t="array" ref="X98">IFERROR(
AVERAGE((IF(DATOS_[[Sexo]:[Sexo]]=$B98,IF(DATOS_[[AGRUP. VALOR. PTO.]:[AGRUP. VALOR. PTO.]]=$B96,IF(DATOS_[[Check Periodo Ref.]:[Check Periodo Ref.]]="Dentro",DATOS_[Conc.Sal.19]))))),
0)</f>
        <v>0</v>
      </c>
      <c r="Y98" s="101">
        <f t="array" ref="Y98">IFERROR(
AVERAGE((IF(DATOS_[[Sexo]:[Sexo]]=$B98,IF(DATOS_[[AGRUP. VALOR. PTO.]:[AGRUP. VALOR. PTO.]]=$B96,IF(DATOS_[[Check Periodo Ref.]:[Check Periodo Ref.]]="Dentro",DATOS_[Conc.Sal.20]))))),
0)</f>
        <v>0</v>
      </c>
      <c r="Z98" s="101">
        <f t="array" ref="Z98">IFERROR(
AVERAGE((IF(DATOS_[[Sexo]:[Sexo]]=$B98,IF(DATOS_[[AGRUP. VALOR. PTO.]:[AGRUP. VALOR. PTO.]]=$B96,IF(DATOS_[[Check Periodo Ref.]:[Check Periodo Ref.]]="Dentro",DATOS_[Conc.Sal.21]))))),
0)</f>
        <v>0</v>
      </c>
      <c r="AA98" s="101">
        <f t="array" ref="AA98">IFERROR(
AVERAGE((IF(DATOS_[[Sexo]:[Sexo]]=$B98,IF(DATOS_[[AGRUP. VALOR. PTO.]:[AGRUP. VALOR. PTO.]]=$B96,IF(DATOS_[[Check Periodo Ref.]:[Check Periodo Ref.]]="Dentro",DATOS_[Conc.Sal.22]))))),
0)</f>
        <v>0</v>
      </c>
      <c r="AB98" s="101">
        <f t="array" ref="AB98">IFERROR(
AVERAGE((IF(DATOS_[[Sexo]:[Sexo]]=$B98,IF(DATOS_[[AGRUP. VALOR. PTO.]:[AGRUP. VALOR. PTO.]]=$B96,IF(DATOS_[[Check Periodo Ref.]:[Check Periodo Ref.]]="Dentro",DATOS_[Conc.Sal.23]))))),
0)</f>
        <v>0</v>
      </c>
      <c r="AC98" s="101">
        <f t="array" ref="AC98">IFERROR(
AVERAGE((IF(DATOS_[[Sexo]:[Sexo]]=$B98,IF(DATOS_[[AGRUP. VALOR. PTO.]:[AGRUP. VALOR. PTO.]]=$B96,IF(DATOS_[[Check Periodo Ref.]:[Check Periodo Ref.]]="Dentro",DATOS_[Conc.Sal.24]))))),
0)</f>
        <v>0</v>
      </c>
      <c r="AD98" s="101">
        <f t="array" ref="AD98">IFERROR(
AVERAGE((IF(DATOS_[[Sexo]:[Sexo]]=$B98,IF(DATOS_[[AGRUP. VALOR. PTO.]:[AGRUP. VALOR. PTO.]]=$B96,IF(DATOS_[[Check Periodo Ref.]:[Check Periodo Ref.]]="Dentro",DATOS_[Conc.Sal.25]))))),
0)</f>
        <v>0</v>
      </c>
      <c r="AE98" s="101">
        <f t="array" ref="AE98">IFERROR(
AVERAGE((IF(DATOS_[[Sexo]:[Sexo]]=$B98,IF(DATOS_[[AGRUP. VALOR. PTO.]:[AGRUP. VALOR. PTO.]]=$B96,IF(DATOS_[[Check Periodo Ref.]:[Check Periodo Ref.]]="Dentro",DATOS_[Conc.Sal.26]))))),
0)</f>
        <v>0</v>
      </c>
      <c r="AF98" s="101">
        <f t="array" ref="AF98">IFERROR(
AVERAGE((IF(DATOS_[[Sexo]:[Sexo]]=$B98,IF(DATOS_[[AGRUP. VALOR. PTO.]:[AGRUP. VALOR. PTO.]]=$B96,IF(DATOS_[[Check Periodo Ref.]:[Check Periodo Ref.]]="Dentro",DATOS_[Conc.Sal.27]))))),
0)</f>
        <v>0</v>
      </c>
      <c r="AG98" s="101">
        <f t="array" ref="AG98">IFERROR(
AVERAGE((IF(DATOS_[[Sexo]:[Sexo]]=$B98,IF(DATOS_[[AGRUP. VALOR. PTO.]:[AGRUP. VALOR. PTO.]]=$B96,IF(DATOS_[[Check Periodo Ref.]:[Check Periodo Ref.]]="Dentro",DATOS_[Conc.Sal.28]))))),
0)</f>
        <v>0</v>
      </c>
      <c r="AH98" s="101">
        <f t="array" ref="AH98">IFERROR(
AVERAGE((IF(DATOS_[[Sexo]:[Sexo]]=$B98,IF(DATOS_[[AGRUP. VALOR. PTO.]:[AGRUP. VALOR. PTO.]]=$B96,IF(DATOS_[[Check Periodo Ref.]:[Check Periodo Ref.]]="Dentro",DATOS_[Conc.Sal.29]))))),
0)</f>
        <v>0</v>
      </c>
      <c r="AI98" s="101">
        <f t="array" ref="AI98">IFERROR(
AVERAGE((IF(DATOS_[[Sexo]:[Sexo]]=$B98,IF(DATOS_[[AGRUP. VALOR. PTO.]:[AGRUP. VALOR. PTO.]]=$B96,IF(DATOS_[[Check Periodo Ref.]:[Check Periodo Ref.]]="Dentro",DATOS_[Conc.Sal.30]))))),
0)</f>
        <v>0</v>
      </c>
      <c r="AJ98" s="102">
        <f t="array" ref="AJ98">IFERROR(
AVERAGE(IF(DATOS_[Sexo]=$B98,IF(DATOS_[AGRUP. VALOR. PTO.]=$B96,IF(DATOS_[Check Periodo Ref.]="Dentro",DATOS_[Tot COMPL.SAL Ef],FALSE)))),
0)</f>
        <v>0</v>
      </c>
      <c r="AK98" s="104">
        <f t="array" ref="AK98">IFERROR(
AVERAGE(IF(DATOS_[Sexo]=$B98,IF(DATOS_[AGRUP. VALOR. PTO.]=$B96,IF(DATOS_[Check Periodo Ref.]="Dentro",DATOS_[TOTAL SALARIO Ef],FALSE)))),
0)</f>
        <v>0</v>
      </c>
      <c r="AL98" s="103">
        <f t="array" ref="AL98">IFERROR(
AVERAGE((IF(DATOS_[[Sexo]:[Sexo]]=$B98,IF(DATOS_[[AGRUP. VALOR. PTO.]:[AGRUP. VALOR. PTO.]]=$B96,IF(DATOS_[[Check Periodo Ref.]:[Check Periodo Ref.]]="Dentro",DATOS_[C.Extra.01]))))),
0)</f>
        <v>0</v>
      </c>
      <c r="AM98" s="103">
        <f t="array" ref="AM98">IFERROR(
AVERAGE((IF(DATOS_[[Sexo]:[Sexo]]=$B98,IF(DATOS_[[AGRUP. VALOR. PTO.]:[AGRUP. VALOR. PTO.]]=$B96,IF(DATOS_[[Check Periodo Ref.]:[Check Periodo Ref.]]="Dentro",DATOS_[C.Extra.02]))))),
0)</f>
        <v>0</v>
      </c>
      <c r="AN98" s="103">
        <f t="array" ref="AN98">IFERROR(
AVERAGE((IF(DATOS_[[Sexo]:[Sexo]]=$B98,IF(DATOS_[[AGRUP. VALOR. PTO.]:[AGRUP. VALOR. PTO.]]=$B96,IF(DATOS_[[Check Periodo Ref.]:[Check Periodo Ref.]]="Dentro",DATOS_[C.Extra.03]))))),
0)</f>
        <v>0</v>
      </c>
      <c r="AO98" s="103">
        <f t="array" ref="AO98">IFERROR(
AVERAGE((IF(DATOS_[[Sexo]:[Sexo]]=$B98,IF(DATOS_[[AGRUP. VALOR. PTO.]:[AGRUP. VALOR. PTO.]]=$B96,IF(DATOS_[[Check Periodo Ref.]:[Check Periodo Ref.]]="Dentro",DATOS_[C.Extra.04]))))),
0)</f>
        <v>0</v>
      </c>
      <c r="AP98" s="103">
        <f t="array" ref="AP98">IFERROR(
AVERAGE((IF(DATOS_[[Sexo]:[Sexo]]=$B98,IF(DATOS_[[AGRUP. VALOR. PTO.]:[AGRUP. VALOR. PTO.]]=$B96,IF(DATOS_[[Check Periodo Ref.]:[Check Periodo Ref.]]="Dentro",DATOS_[C.Extra.05]))))),
0)</f>
        <v>0</v>
      </c>
      <c r="AQ98" s="105">
        <f t="array" ref="AQ98">IFERROR(
AVERAGE(IF(DATOS_[Sexo]=$B98,IF(DATOS_[AGRUP. VALOR. PTO.]=$B96,IF(DATOS_[Check Periodo Ref.]="Dentro",DATOS_[Tot Extrasalarial Ef],FALSE)))),
0)</f>
        <v>0</v>
      </c>
      <c r="AR98" s="106">
        <f t="array" ref="AR98">IFERROR(
AVERAGE(IF(DATOS_[Sexo]=$B98,IF(DATOS_[AGRUP. VALOR. PTO.]=$B96,IF(DATOS_[Check Periodo Ref.]="Dentro",DATOS_[TOTAL Retrib Ef],FALSE)))),
0)</f>
        <v>0</v>
      </c>
    </row>
    <row r="99" spans="1:44" ht="17.25" thickBot="1" x14ac:dyDescent="0.35">
      <c r="A99" s="55" t="str">
        <f t="shared" ref="A99" si="115">+A100</f>
        <v>[ocultar]</v>
      </c>
      <c r="B99" s="58" t="s">
        <v>288</v>
      </c>
      <c r="C99" s="99"/>
      <c r="D99" s="59"/>
      <c r="E99" s="147" t="str">
        <f t="shared" ref="E99:AR99" si="116">IFERROR((E100-E101)/E100,"")</f>
        <v/>
      </c>
      <c r="F99" s="199" t="str">
        <f t="shared" si="116"/>
        <v/>
      </c>
      <c r="G99" s="200" t="str">
        <f t="shared" si="116"/>
        <v/>
      </c>
      <c r="H99" s="200" t="str">
        <f t="shared" si="116"/>
        <v/>
      </c>
      <c r="I99" s="200" t="str">
        <f t="shared" si="116"/>
        <v/>
      </c>
      <c r="J99" s="201" t="str">
        <f t="shared" si="116"/>
        <v/>
      </c>
      <c r="K99" s="202" t="str">
        <f t="shared" si="116"/>
        <v/>
      </c>
      <c r="L99" s="202" t="str">
        <f t="shared" si="116"/>
        <v/>
      </c>
      <c r="M99" s="202" t="str">
        <f t="shared" si="116"/>
        <v/>
      </c>
      <c r="N99" s="202" t="str">
        <f t="shared" si="116"/>
        <v/>
      </c>
      <c r="O99" s="202" t="str">
        <f t="shared" si="116"/>
        <v/>
      </c>
      <c r="P99" s="202" t="str">
        <f t="shared" si="116"/>
        <v/>
      </c>
      <c r="Q99" s="202" t="str">
        <f t="shared" si="116"/>
        <v/>
      </c>
      <c r="R99" s="202" t="str">
        <f t="shared" si="116"/>
        <v/>
      </c>
      <c r="S99" s="202" t="str">
        <f t="shared" si="116"/>
        <v/>
      </c>
      <c r="T99" s="202" t="str">
        <f t="shared" si="116"/>
        <v/>
      </c>
      <c r="U99" s="202" t="str">
        <f t="shared" si="116"/>
        <v/>
      </c>
      <c r="V99" s="201" t="str">
        <f t="shared" si="116"/>
        <v/>
      </c>
      <c r="W99" s="201" t="str">
        <f t="shared" si="116"/>
        <v/>
      </c>
      <c r="X99" s="201" t="str">
        <f t="shared" si="116"/>
        <v/>
      </c>
      <c r="Y99" s="201" t="str">
        <f t="shared" si="116"/>
        <v/>
      </c>
      <c r="Z99" s="201" t="str">
        <f t="shared" si="116"/>
        <v/>
      </c>
      <c r="AA99" s="201" t="str">
        <f t="shared" si="116"/>
        <v/>
      </c>
      <c r="AB99" s="201" t="str">
        <f t="shared" si="116"/>
        <v/>
      </c>
      <c r="AC99" s="201" t="str">
        <f t="shared" si="116"/>
        <v/>
      </c>
      <c r="AD99" s="201" t="str">
        <f t="shared" si="116"/>
        <v/>
      </c>
      <c r="AE99" s="201" t="str">
        <f t="shared" si="116"/>
        <v/>
      </c>
      <c r="AF99" s="201" t="str">
        <f t="shared" si="116"/>
        <v/>
      </c>
      <c r="AG99" s="201" t="str">
        <f t="shared" si="116"/>
        <v/>
      </c>
      <c r="AH99" s="201" t="str">
        <f t="shared" si="116"/>
        <v/>
      </c>
      <c r="AI99" s="201" t="str">
        <f t="shared" si="116"/>
        <v/>
      </c>
      <c r="AJ99" s="148" t="str">
        <f t="shared" si="116"/>
        <v/>
      </c>
      <c r="AK99" s="151" t="str">
        <f t="shared" si="116"/>
        <v/>
      </c>
      <c r="AL99" s="204" t="str">
        <f t="shared" si="116"/>
        <v/>
      </c>
      <c r="AM99" s="204" t="str">
        <f t="shared" si="116"/>
        <v/>
      </c>
      <c r="AN99" s="204" t="str">
        <f t="shared" si="116"/>
        <v/>
      </c>
      <c r="AO99" s="204" t="str">
        <f t="shared" si="116"/>
        <v/>
      </c>
      <c r="AP99" s="204" t="str">
        <f t="shared" si="116"/>
        <v/>
      </c>
      <c r="AQ99" s="149" t="str">
        <f t="shared" si="116"/>
        <v/>
      </c>
      <c r="AR99" s="150" t="str">
        <f t="shared" si="116"/>
        <v/>
      </c>
    </row>
    <row r="100" spans="1:44" x14ac:dyDescent="0.3">
      <c r="A100" s="55" t="str">
        <f t="shared" ref="A100" si="117">+IF(C100+C101=0,"[ocultar]","")</f>
        <v>[ocultar]</v>
      </c>
      <c r="B100" s="52" t="s">
        <v>162</v>
      </c>
      <c r="C100" s="53">
        <f t="array" ref="C100">SUM(IF($B100=DATOS_[Sexo],
IF($B99=DATOS_[AGRUP. VALOR. PTO.],
IF("Dentro"=DATOS_[Check Periodo Ref.],
1/(COUNTIFS(DATOS_[Sexo],$B100,DATOS_[AGRUP. VALOR. PTO.],$B99,DATOS_[Check Periodo Ref.],"Dentro",DATOS_[id],DATOS_[id]))))))</f>
        <v>0</v>
      </c>
      <c r="D100" s="54">
        <f>COUNTIFS(DATOS_[AGRUP. VALOR. PTO.],$B99,DATOS_[Sexo],$B100,DATOS_[Check Periodo Ref.],"Dentro")</f>
        <v>0</v>
      </c>
      <c r="E100" s="100">
        <f t="array" ref="E100">IFERROR(
AVERAGE(IF(DATOS_[Sexo]=$B100,IF(DATOS_[AGRUP. VALOR. PTO.]=$B99,IF(DATOS_[Check Periodo Ref.]="Dentro",DATOS_[SALARIO BASE Ef],FALSE)))),
0)</f>
        <v>0</v>
      </c>
      <c r="F100" s="101">
        <f t="array" ref="F100">IFERROR(
AVERAGE((IF(DATOS_[[Sexo]:[Sexo]]=$B100,IF(DATOS_[[AGRUP. VALOR. PTO.]:[AGRUP. VALOR. PTO.]]=$B99,IF(DATOS_[[Check Periodo Ref.]:[Check Periodo Ref.]]="Dentro",DATOS_[Conc.Sal.01]))))),
0)</f>
        <v>0</v>
      </c>
      <c r="G100" s="101">
        <f t="array" ref="G100">IFERROR(
AVERAGE((IF(DATOS_[[Sexo]:[Sexo]]=$B100,IF(DATOS_[[AGRUP. VALOR. PTO.]:[AGRUP. VALOR. PTO.]]=$B99,IF(DATOS_[[Check Periodo Ref.]:[Check Periodo Ref.]]="Dentro",DATOS_[Conc.Sal.02]))))),
0)</f>
        <v>0</v>
      </c>
      <c r="H100" s="101">
        <f t="array" ref="H100">IFERROR(
AVERAGE((IF(DATOS_[[Sexo]:[Sexo]]=$B100,IF(DATOS_[[AGRUP. VALOR. PTO.]:[AGRUP. VALOR. PTO.]]=$B99,IF(DATOS_[[Check Periodo Ref.]:[Check Periodo Ref.]]="Dentro",DATOS_[Conc.Sal.03]))))),
0)</f>
        <v>0</v>
      </c>
      <c r="I100" s="101">
        <f t="array" ref="I100">IFERROR(
AVERAGE((IF(DATOS_[[Sexo]:[Sexo]]=$B100,IF(DATOS_[[AGRUP. VALOR. PTO.]:[AGRUP. VALOR. PTO.]]=$B99,IF(DATOS_[[Check Periodo Ref.]:[Check Periodo Ref.]]="Dentro",DATOS_[Conc.Sal.04]))))),
0)</f>
        <v>0</v>
      </c>
      <c r="J100" s="101">
        <f t="array" ref="J100">IFERROR(
AVERAGE((IF(DATOS_[[Sexo]:[Sexo]]=$B100,IF(DATOS_[[AGRUP. VALOR. PTO.]:[AGRUP. VALOR. PTO.]]=$B99,IF(DATOS_[[Check Periodo Ref.]:[Check Periodo Ref.]]="Dentro",DATOS_[Conc.Sal.05]))))),
0)</f>
        <v>0</v>
      </c>
      <c r="K100" s="101">
        <f t="array" ref="K100">IFERROR(
AVERAGE((IF(DATOS_[[Sexo]:[Sexo]]=$B100,IF(DATOS_[[AGRUP. VALOR. PTO.]:[AGRUP. VALOR. PTO.]]=$B99,IF(DATOS_[[Check Periodo Ref.]:[Check Periodo Ref.]]="Dentro",DATOS_[Conc.Sal.06]))))),
0)</f>
        <v>0</v>
      </c>
      <c r="L100" s="101">
        <f t="array" ref="L100">IFERROR(
AVERAGE((IF(DATOS_[[Sexo]:[Sexo]]=$B100,IF(DATOS_[[AGRUP. VALOR. PTO.]:[AGRUP. VALOR. PTO.]]=$B99,IF(DATOS_[[Check Periodo Ref.]:[Check Periodo Ref.]]="Dentro",DATOS_[Conc.Sal.07]))))),
0)</f>
        <v>0</v>
      </c>
      <c r="M100" s="101">
        <f t="array" ref="M100">IFERROR(
AVERAGE((IF(DATOS_[[Sexo]:[Sexo]]=$B100,IF(DATOS_[[AGRUP. VALOR. PTO.]:[AGRUP. VALOR. PTO.]]=$B99,IF(DATOS_[[Check Periodo Ref.]:[Check Periodo Ref.]]="Dentro",DATOS_[Conc.Sal.08]))))),
0)</f>
        <v>0</v>
      </c>
      <c r="N100" s="101">
        <f t="array" ref="N100">IFERROR(
AVERAGE((IF(DATOS_[[Sexo]:[Sexo]]=$B100,IF(DATOS_[[AGRUP. VALOR. PTO.]:[AGRUP. VALOR. PTO.]]=$B99,IF(DATOS_[[Check Periodo Ref.]:[Check Periodo Ref.]]="Dentro",DATOS_[Conc.Sal.09]))))),
0)</f>
        <v>0</v>
      </c>
      <c r="O100" s="101">
        <f t="array" ref="O100">IFERROR(
AVERAGE((IF(DATOS_[[Sexo]:[Sexo]]=$B100,IF(DATOS_[[AGRUP. VALOR. PTO.]:[AGRUP. VALOR. PTO.]]=$B99,IF(DATOS_[[Check Periodo Ref.]:[Check Periodo Ref.]]="Dentro",DATOS_[Conc.Sal.10]))))),
0)</f>
        <v>0</v>
      </c>
      <c r="P100" s="101">
        <f t="array" ref="P100">IFERROR(
AVERAGE((IF(DATOS_[[Sexo]:[Sexo]]=$B100,IF(DATOS_[[AGRUP. VALOR. PTO.]:[AGRUP. VALOR. PTO.]]=$B99,IF(DATOS_[[Check Periodo Ref.]:[Check Periodo Ref.]]="Dentro",DATOS_[Conc.Sal.11]))))),
0)</f>
        <v>0</v>
      </c>
      <c r="Q100" s="101">
        <f t="array" ref="Q100">IFERROR(
AVERAGE((IF(DATOS_[[Sexo]:[Sexo]]=$B100,IF(DATOS_[[AGRUP. VALOR. PTO.]:[AGRUP. VALOR. PTO.]]=$B99,IF(DATOS_[[Check Periodo Ref.]:[Check Periodo Ref.]]="Dentro",DATOS_[Conc.Sal.12]))))),
0)</f>
        <v>0</v>
      </c>
      <c r="R100" s="101">
        <f t="array" ref="R100">IFERROR(
AVERAGE((IF(DATOS_[[Sexo]:[Sexo]]=$B100,IF(DATOS_[[AGRUP. VALOR. PTO.]:[AGRUP. VALOR. PTO.]]=$B99,IF(DATOS_[[Check Periodo Ref.]:[Check Periodo Ref.]]="Dentro",DATOS_[Conc.Sal.13]))))),
0)</f>
        <v>0</v>
      </c>
      <c r="S100" s="101">
        <f t="array" ref="S100">IFERROR(
AVERAGE((IF(DATOS_[[Sexo]:[Sexo]]=$B100,IF(DATOS_[[AGRUP. VALOR. PTO.]:[AGRUP. VALOR. PTO.]]=$B99,IF(DATOS_[[Check Periodo Ref.]:[Check Periodo Ref.]]="Dentro",DATOS_[Conc.Sal.14]))))),
0)</f>
        <v>0</v>
      </c>
      <c r="T100" s="101">
        <f t="array" ref="T100">IFERROR(
AVERAGE((IF(DATOS_[[Sexo]:[Sexo]]=$B100,IF(DATOS_[[AGRUP. VALOR. PTO.]:[AGRUP. VALOR. PTO.]]=$B99,IF(DATOS_[[Check Periodo Ref.]:[Check Periodo Ref.]]="Dentro",DATOS_[Conc.Sal.15]))))),
0)</f>
        <v>0</v>
      </c>
      <c r="U100" s="101">
        <f t="array" ref="U100">IFERROR(
AVERAGE((IF(DATOS_[[Sexo]:[Sexo]]=$B100,IF(DATOS_[[AGRUP. VALOR. PTO.]:[AGRUP. VALOR. PTO.]]=$B99,IF(DATOS_[[Check Periodo Ref.]:[Check Periodo Ref.]]="Dentro",DATOS_[Conc.Sal.16]))))),
0)</f>
        <v>0</v>
      </c>
      <c r="V100" s="101">
        <f t="array" ref="V100">IFERROR(
AVERAGE((IF(DATOS_[[Sexo]:[Sexo]]=$B100,IF(DATOS_[[AGRUP. VALOR. PTO.]:[AGRUP. VALOR. PTO.]]=$B99,IF(DATOS_[[Check Periodo Ref.]:[Check Periodo Ref.]]="Dentro",DATOS_[Conc.Sal.17]))))),
0)</f>
        <v>0</v>
      </c>
      <c r="W100" s="101">
        <f t="array" ref="W100">IFERROR(
AVERAGE((IF(DATOS_[[Sexo]:[Sexo]]=$B100,IF(DATOS_[[AGRUP. VALOR. PTO.]:[AGRUP. VALOR. PTO.]]=$B99,IF(DATOS_[[Check Periodo Ref.]:[Check Periodo Ref.]]="Dentro",DATOS_[Conc.Sal.18]))))),
0)</f>
        <v>0</v>
      </c>
      <c r="X100" s="101">
        <f t="array" ref="X100">IFERROR(
AVERAGE((IF(DATOS_[[Sexo]:[Sexo]]=$B100,IF(DATOS_[[AGRUP. VALOR. PTO.]:[AGRUP. VALOR. PTO.]]=$B99,IF(DATOS_[[Check Periodo Ref.]:[Check Periodo Ref.]]="Dentro",DATOS_[Conc.Sal.19]))))),
0)</f>
        <v>0</v>
      </c>
      <c r="Y100" s="101">
        <f t="array" ref="Y100">IFERROR(
AVERAGE((IF(DATOS_[[Sexo]:[Sexo]]=$B100,IF(DATOS_[[AGRUP. VALOR. PTO.]:[AGRUP. VALOR. PTO.]]=$B99,IF(DATOS_[[Check Periodo Ref.]:[Check Periodo Ref.]]="Dentro",DATOS_[Conc.Sal.20]))))),
0)</f>
        <v>0</v>
      </c>
      <c r="Z100" s="101">
        <f t="array" ref="Z100">IFERROR(
AVERAGE((IF(DATOS_[[Sexo]:[Sexo]]=$B100,IF(DATOS_[[AGRUP. VALOR. PTO.]:[AGRUP. VALOR. PTO.]]=$B99,IF(DATOS_[[Check Periodo Ref.]:[Check Periodo Ref.]]="Dentro",DATOS_[Conc.Sal.21]))))),
0)</f>
        <v>0</v>
      </c>
      <c r="AA100" s="101">
        <f t="array" ref="AA100">IFERROR(
AVERAGE((IF(DATOS_[[Sexo]:[Sexo]]=$B100,IF(DATOS_[[AGRUP. VALOR. PTO.]:[AGRUP. VALOR. PTO.]]=$B99,IF(DATOS_[[Check Periodo Ref.]:[Check Periodo Ref.]]="Dentro",DATOS_[Conc.Sal.22]))))),
0)</f>
        <v>0</v>
      </c>
      <c r="AB100" s="101">
        <f t="array" ref="AB100">IFERROR(
AVERAGE((IF(DATOS_[[Sexo]:[Sexo]]=$B100,IF(DATOS_[[AGRUP. VALOR. PTO.]:[AGRUP. VALOR. PTO.]]=$B99,IF(DATOS_[[Check Periodo Ref.]:[Check Periodo Ref.]]="Dentro",DATOS_[Conc.Sal.23]))))),
0)</f>
        <v>0</v>
      </c>
      <c r="AC100" s="101">
        <f t="array" ref="AC100">IFERROR(
AVERAGE((IF(DATOS_[[Sexo]:[Sexo]]=$B100,IF(DATOS_[[AGRUP. VALOR. PTO.]:[AGRUP. VALOR. PTO.]]=$B99,IF(DATOS_[[Check Periodo Ref.]:[Check Periodo Ref.]]="Dentro",DATOS_[Conc.Sal.24]))))),
0)</f>
        <v>0</v>
      </c>
      <c r="AD100" s="101">
        <f t="array" ref="AD100">IFERROR(
AVERAGE((IF(DATOS_[[Sexo]:[Sexo]]=$B100,IF(DATOS_[[AGRUP. VALOR. PTO.]:[AGRUP. VALOR. PTO.]]=$B99,IF(DATOS_[[Check Periodo Ref.]:[Check Periodo Ref.]]="Dentro",DATOS_[Conc.Sal.25]))))),
0)</f>
        <v>0</v>
      </c>
      <c r="AE100" s="101">
        <f t="array" ref="AE100">IFERROR(
AVERAGE((IF(DATOS_[[Sexo]:[Sexo]]=$B100,IF(DATOS_[[AGRUP. VALOR. PTO.]:[AGRUP. VALOR. PTO.]]=$B99,IF(DATOS_[[Check Periodo Ref.]:[Check Periodo Ref.]]="Dentro",DATOS_[Conc.Sal.26]))))),
0)</f>
        <v>0</v>
      </c>
      <c r="AF100" s="101">
        <f t="array" ref="AF100">IFERROR(
AVERAGE((IF(DATOS_[[Sexo]:[Sexo]]=$B100,IF(DATOS_[[AGRUP. VALOR. PTO.]:[AGRUP. VALOR. PTO.]]=$B99,IF(DATOS_[[Check Periodo Ref.]:[Check Periodo Ref.]]="Dentro",DATOS_[Conc.Sal.27]))))),
0)</f>
        <v>0</v>
      </c>
      <c r="AG100" s="101">
        <f t="array" ref="AG100">IFERROR(
AVERAGE((IF(DATOS_[[Sexo]:[Sexo]]=$B100,IF(DATOS_[[AGRUP. VALOR. PTO.]:[AGRUP. VALOR. PTO.]]=$B99,IF(DATOS_[[Check Periodo Ref.]:[Check Periodo Ref.]]="Dentro",DATOS_[Conc.Sal.28]))))),
0)</f>
        <v>0</v>
      </c>
      <c r="AH100" s="101">
        <f t="array" ref="AH100">IFERROR(
AVERAGE((IF(DATOS_[[Sexo]:[Sexo]]=$B100,IF(DATOS_[[AGRUP. VALOR. PTO.]:[AGRUP. VALOR. PTO.]]=$B99,IF(DATOS_[[Check Periodo Ref.]:[Check Periodo Ref.]]="Dentro",DATOS_[Conc.Sal.29]))))),
0)</f>
        <v>0</v>
      </c>
      <c r="AI100" s="101">
        <f t="array" ref="AI100">IFERROR(
AVERAGE((IF(DATOS_[[Sexo]:[Sexo]]=$B100,IF(DATOS_[[AGRUP. VALOR. PTO.]:[AGRUP. VALOR. PTO.]]=$B99,IF(DATOS_[[Check Periodo Ref.]:[Check Periodo Ref.]]="Dentro",DATOS_[Conc.Sal.30]))))),
0)</f>
        <v>0</v>
      </c>
      <c r="AJ100" s="102">
        <f t="array" ref="AJ100">IFERROR(
AVERAGE(IF(DATOS_[Sexo]=$B100,IF(DATOS_[AGRUP. VALOR. PTO.]=$B99,IF(DATOS_[Check Periodo Ref.]="Dentro",DATOS_[Tot COMPL.SAL Ef],FALSE)))),
0)</f>
        <v>0</v>
      </c>
      <c r="AK100" s="104">
        <f t="array" ref="AK100">IFERROR(
AVERAGE(IF(DATOS_[Sexo]=$B100,IF(DATOS_[AGRUP. VALOR. PTO.]=$B99,IF(DATOS_[Check Periodo Ref.]="Dentro",DATOS_[TOTAL SALARIO Ef],FALSE)))),
0)</f>
        <v>0</v>
      </c>
      <c r="AL100" s="103">
        <f t="array" ref="AL100">IFERROR(
AVERAGE((IF(DATOS_[[Sexo]:[Sexo]]=$B100,IF(DATOS_[[AGRUP. VALOR. PTO.]:[AGRUP. VALOR. PTO.]]=$B99,IF(DATOS_[[Check Periodo Ref.]:[Check Periodo Ref.]]="Dentro",DATOS_[C.Extra.01]))))),
0)</f>
        <v>0</v>
      </c>
      <c r="AM100" s="103">
        <f t="array" ref="AM100">IFERROR(
AVERAGE((IF(DATOS_[[Sexo]:[Sexo]]=$B100,IF(DATOS_[[AGRUP. VALOR. PTO.]:[AGRUP. VALOR. PTO.]]=$B99,IF(DATOS_[[Check Periodo Ref.]:[Check Periodo Ref.]]="Dentro",DATOS_[C.Extra.02]))))),
0)</f>
        <v>0</v>
      </c>
      <c r="AN100" s="103">
        <f t="array" ref="AN100">IFERROR(
AVERAGE((IF(DATOS_[[Sexo]:[Sexo]]=$B100,IF(DATOS_[[AGRUP. VALOR. PTO.]:[AGRUP. VALOR. PTO.]]=$B99,IF(DATOS_[[Check Periodo Ref.]:[Check Periodo Ref.]]="Dentro",DATOS_[C.Extra.03]))))),
0)</f>
        <v>0</v>
      </c>
      <c r="AO100" s="103">
        <f t="array" ref="AO100">IFERROR(
AVERAGE((IF(DATOS_[[Sexo]:[Sexo]]=$B100,IF(DATOS_[[AGRUP. VALOR. PTO.]:[AGRUP. VALOR. PTO.]]=$B99,IF(DATOS_[[Check Periodo Ref.]:[Check Periodo Ref.]]="Dentro",DATOS_[C.Extra.04]))))),
0)</f>
        <v>0</v>
      </c>
      <c r="AP100" s="103">
        <f t="array" ref="AP100">IFERROR(
AVERAGE((IF(DATOS_[[Sexo]:[Sexo]]=$B100,IF(DATOS_[[AGRUP. VALOR. PTO.]:[AGRUP. VALOR. PTO.]]=$B99,IF(DATOS_[[Check Periodo Ref.]:[Check Periodo Ref.]]="Dentro",DATOS_[C.Extra.05]))))),
0)</f>
        <v>0</v>
      </c>
      <c r="AQ100" s="105">
        <f t="array" ref="AQ100">IFERROR(
AVERAGE(IF(DATOS_[Sexo]=$B100,IF(DATOS_[AGRUP. VALOR. PTO.]=$B99,IF(DATOS_[Check Periodo Ref.]="Dentro",DATOS_[Tot Extrasalarial Ef],FALSE)))),
0)</f>
        <v>0</v>
      </c>
      <c r="AR100" s="106">
        <f t="array" ref="AR100">IFERROR(
AVERAGE(IF(DATOS_[Sexo]=$B100,IF(DATOS_[AGRUP. VALOR. PTO.]=$B99,IF(DATOS_[Check Periodo Ref.]="Dentro",DATOS_[TOTAL Retrib Ef],FALSE)))),
0)</f>
        <v>0</v>
      </c>
    </row>
    <row r="101" spans="1:44" x14ac:dyDescent="0.3">
      <c r="A101" s="55" t="str">
        <f t="shared" ref="A101" si="118">+A100</f>
        <v>[ocultar]</v>
      </c>
      <c r="B101" s="52" t="s">
        <v>163</v>
      </c>
      <c r="C101" s="53">
        <f t="array" ref="C101">SUM(IF($B101=DATOS_[Sexo],
IF($B99=DATOS_[AGRUP. VALOR. PTO.],
IF("Dentro"=DATOS_[Check Periodo Ref.],
1/(COUNTIFS(DATOS_[Sexo],$B101,DATOS_[AGRUP. VALOR. PTO.],$B99,DATOS_[Check Periodo Ref.],"Dentro",DATOS_[id],DATOS_[id]))))))</f>
        <v>0</v>
      </c>
      <c r="D101" s="54">
        <f>COUNTIFS(DATOS_[AGRUP. VALOR. PTO.],$B99,DATOS_[Sexo],$B101,DATOS_[Check Periodo Ref.],"Dentro")</f>
        <v>0</v>
      </c>
      <c r="E101" s="100">
        <f t="array" ref="E101">IFERROR(
AVERAGE(IF(DATOS_[Sexo]=$B101,IF(DATOS_[AGRUP. VALOR. PTO.]=$B99,IF(DATOS_[Check Periodo Ref.]="Dentro",DATOS_[SALARIO BASE Ef],FALSE)))),
0)</f>
        <v>0</v>
      </c>
      <c r="F101" s="101">
        <f t="array" ref="F101">IFERROR(
AVERAGE((IF(DATOS_[[Sexo]:[Sexo]]=$B101,IF(DATOS_[[AGRUP. VALOR. PTO.]:[AGRUP. VALOR. PTO.]]=$B99,IF(DATOS_[[Check Periodo Ref.]:[Check Periodo Ref.]]="Dentro",DATOS_[Conc.Sal.01]))))),
0)</f>
        <v>0</v>
      </c>
      <c r="G101" s="101">
        <f t="array" ref="G101">IFERROR(
AVERAGE((IF(DATOS_[[Sexo]:[Sexo]]=$B101,IF(DATOS_[[AGRUP. VALOR. PTO.]:[AGRUP. VALOR. PTO.]]=$B99,IF(DATOS_[[Check Periodo Ref.]:[Check Periodo Ref.]]="Dentro",DATOS_[Conc.Sal.02]))))),
0)</f>
        <v>0</v>
      </c>
      <c r="H101" s="101">
        <f t="array" ref="H101">IFERROR(
AVERAGE((IF(DATOS_[[Sexo]:[Sexo]]=$B101,IF(DATOS_[[AGRUP. VALOR. PTO.]:[AGRUP. VALOR. PTO.]]=$B99,IF(DATOS_[[Check Periodo Ref.]:[Check Periodo Ref.]]="Dentro",DATOS_[Conc.Sal.03]))))),
0)</f>
        <v>0</v>
      </c>
      <c r="I101" s="101">
        <f t="array" ref="I101">IFERROR(
AVERAGE((IF(DATOS_[[Sexo]:[Sexo]]=$B101,IF(DATOS_[[AGRUP. VALOR. PTO.]:[AGRUP. VALOR. PTO.]]=$B99,IF(DATOS_[[Check Periodo Ref.]:[Check Periodo Ref.]]="Dentro",DATOS_[Conc.Sal.04]))))),
0)</f>
        <v>0</v>
      </c>
      <c r="J101" s="101">
        <f t="array" ref="J101">IFERROR(
AVERAGE((IF(DATOS_[[Sexo]:[Sexo]]=$B101,IF(DATOS_[[AGRUP. VALOR. PTO.]:[AGRUP. VALOR. PTO.]]=$B99,IF(DATOS_[[Check Periodo Ref.]:[Check Periodo Ref.]]="Dentro",DATOS_[Conc.Sal.05]))))),
0)</f>
        <v>0</v>
      </c>
      <c r="K101" s="101">
        <f t="array" ref="K101">IFERROR(
AVERAGE((IF(DATOS_[[Sexo]:[Sexo]]=$B101,IF(DATOS_[[AGRUP. VALOR. PTO.]:[AGRUP. VALOR. PTO.]]=$B99,IF(DATOS_[[Check Periodo Ref.]:[Check Periodo Ref.]]="Dentro",DATOS_[Conc.Sal.06]))))),
0)</f>
        <v>0</v>
      </c>
      <c r="L101" s="101">
        <f t="array" ref="L101">IFERROR(
AVERAGE((IF(DATOS_[[Sexo]:[Sexo]]=$B101,IF(DATOS_[[AGRUP. VALOR. PTO.]:[AGRUP. VALOR. PTO.]]=$B99,IF(DATOS_[[Check Periodo Ref.]:[Check Periodo Ref.]]="Dentro",DATOS_[Conc.Sal.07]))))),
0)</f>
        <v>0</v>
      </c>
      <c r="M101" s="101">
        <f t="array" ref="M101">IFERROR(
AVERAGE((IF(DATOS_[[Sexo]:[Sexo]]=$B101,IF(DATOS_[[AGRUP. VALOR. PTO.]:[AGRUP. VALOR. PTO.]]=$B99,IF(DATOS_[[Check Periodo Ref.]:[Check Periodo Ref.]]="Dentro",DATOS_[Conc.Sal.08]))))),
0)</f>
        <v>0</v>
      </c>
      <c r="N101" s="101">
        <f t="array" ref="N101">IFERROR(
AVERAGE((IF(DATOS_[[Sexo]:[Sexo]]=$B101,IF(DATOS_[[AGRUP. VALOR. PTO.]:[AGRUP. VALOR. PTO.]]=$B99,IF(DATOS_[[Check Periodo Ref.]:[Check Periodo Ref.]]="Dentro",DATOS_[Conc.Sal.09]))))),
0)</f>
        <v>0</v>
      </c>
      <c r="O101" s="101">
        <f t="array" ref="O101">IFERROR(
AVERAGE((IF(DATOS_[[Sexo]:[Sexo]]=$B101,IF(DATOS_[[AGRUP. VALOR. PTO.]:[AGRUP. VALOR. PTO.]]=$B99,IF(DATOS_[[Check Periodo Ref.]:[Check Periodo Ref.]]="Dentro",DATOS_[Conc.Sal.10]))))),
0)</f>
        <v>0</v>
      </c>
      <c r="P101" s="101">
        <f t="array" ref="P101">IFERROR(
AVERAGE((IF(DATOS_[[Sexo]:[Sexo]]=$B101,IF(DATOS_[[AGRUP. VALOR. PTO.]:[AGRUP. VALOR. PTO.]]=$B99,IF(DATOS_[[Check Periodo Ref.]:[Check Periodo Ref.]]="Dentro",DATOS_[Conc.Sal.11]))))),
0)</f>
        <v>0</v>
      </c>
      <c r="Q101" s="101">
        <f t="array" ref="Q101">IFERROR(
AVERAGE((IF(DATOS_[[Sexo]:[Sexo]]=$B101,IF(DATOS_[[AGRUP. VALOR. PTO.]:[AGRUP. VALOR. PTO.]]=$B99,IF(DATOS_[[Check Periodo Ref.]:[Check Periodo Ref.]]="Dentro",DATOS_[Conc.Sal.12]))))),
0)</f>
        <v>0</v>
      </c>
      <c r="R101" s="101">
        <f t="array" ref="R101">IFERROR(
AVERAGE((IF(DATOS_[[Sexo]:[Sexo]]=$B101,IF(DATOS_[[AGRUP. VALOR. PTO.]:[AGRUP. VALOR. PTO.]]=$B99,IF(DATOS_[[Check Periodo Ref.]:[Check Periodo Ref.]]="Dentro",DATOS_[Conc.Sal.13]))))),
0)</f>
        <v>0</v>
      </c>
      <c r="S101" s="101">
        <f t="array" ref="S101">IFERROR(
AVERAGE((IF(DATOS_[[Sexo]:[Sexo]]=$B101,IF(DATOS_[[AGRUP. VALOR. PTO.]:[AGRUP. VALOR. PTO.]]=$B99,IF(DATOS_[[Check Periodo Ref.]:[Check Periodo Ref.]]="Dentro",DATOS_[Conc.Sal.14]))))),
0)</f>
        <v>0</v>
      </c>
      <c r="T101" s="101">
        <f t="array" ref="T101">IFERROR(
AVERAGE((IF(DATOS_[[Sexo]:[Sexo]]=$B101,IF(DATOS_[[AGRUP. VALOR. PTO.]:[AGRUP. VALOR. PTO.]]=$B99,IF(DATOS_[[Check Periodo Ref.]:[Check Periodo Ref.]]="Dentro",DATOS_[Conc.Sal.15]))))),
0)</f>
        <v>0</v>
      </c>
      <c r="U101" s="101">
        <f t="array" ref="U101">IFERROR(
AVERAGE((IF(DATOS_[[Sexo]:[Sexo]]=$B101,IF(DATOS_[[AGRUP. VALOR. PTO.]:[AGRUP. VALOR. PTO.]]=$B99,IF(DATOS_[[Check Periodo Ref.]:[Check Periodo Ref.]]="Dentro",DATOS_[Conc.Sal.16]))))),
0)</f>
        <v>0</v>
      </c>
      <c r="V101" s="101">
        <f t="array" ref="V101">IFERROR(
AVERAGE((IF(DATOS_[[Sexo]:[Sexo]]=$B101,IF(DATOS_[[AGRUP. VALOR. PTO.]:[AGRUP. VALOR. PTO.]]=$B99,IF(DATOS_[[Check Periodo Ref.]:[Check Periodo Ref.]]="Dentro",DATOS_[Conc.Sal.17]))))),
0)</f>
        <v>0</v>
      </c>
      <c r="W101" s="101">
        <f t="array" ref="W101">IFERROR(
AVERAGE((IF(DATOS_[[Sexo]:[Sexo]]=$B101,IF(DATOS_[[AGRUP. VALOR. PTO.]:[AGRUP. VALOR. PTO.]]=$B99,IF(DATOS_[[Check Periodo Ref.]:[Check Periodo Ref.]]="Dentro",DATOS_[Conc.Sal.18]))))),
0)</f>
        <v>0</v>
      </c>
      <c r="X101" s="101">
        <f t="array" ref="X101">IFERROR(
AVERAGE((IF(DATOS_[[Sexo]:[Sexo]]=$B101,IF(DATOS_[[AGRUP. VALOR. PTO.]:[AGRUP. VALOR. PTO.]]=$B99,IF(DATOS_[[Check Periodo Ref.]:[Check Periodo Ref.]]="Dentro",DATOS_[Conc.Sal.19]))))),
0)</f>
        <v>0</v>
      </c>
      <c r="Y101" s="101">
        <f t="array" ref="Y101">IFERROR(
AVERAGE((IF(DATOS_[[Sexo]:[Sexo]]=$B101,IF(DATOS_[[AGRUP. VALOR. PTO.]:[AGRUP. VALOR. PTO.]]=$B99,IF(DATOS_[[Check Periodo Ref.]:[Check Periodo Ref.]]="Dentro",DATOS_[Conc.Sal.20]))))),
0)</f>
        <v>0</v>
      </c>
      <c r="Z101" s="101">
        <f t="array" ref="Z101">IFERROR(
AVERAGE((IF(DATOS_[[Sexo]:[Sexo]]=$B101,IF(DATOS_[[AGRUP. VALOR. PTO.]:[AGRUP. VALOR. PTO.]]=$B99,IF(DATOS_[[Check Periodo Ref.]:[Check Periodo Ref.]]="Dentro",DATOS_[Conc.Sal.21]))))),
0)</f>
        <v>0</v>
      </c>
      <c r="AA101" s="101">
        <f t="array" ref="AA101">IFERROR(
AVERAGE((IF(DATOS_[[Sexo]:[Sexo]]=$B101,IF(DATOS_[[AGRUP. VALOR. PTO.]:[AGRUP. VALOR. PTO.]]=$B99,IF(DATOS_[[Check Periodo Ref.]:[Check Periodo Ref.]]="Dentro",DATOS_[Conc.Sal.22]))))),
0)</f>
        <v>0</v>
      </c>
      <c r="AB101" s="101">
        <f t="array" ref="AB101">IFERROR(
AVERAGE((IF(DATOS_[[Sexo]:[Sexo]]=$B101,IF(DATOS_[[AGRUP. VALOR. PTO.]:[AGRUP. VALOR. PTO.]]=$B99,IF(DATOS_[[Check Periodo Ref.]:[Check Periodo Ref.]]="Dentro",DATOS_[Conc.Sal.23]))))),
0)</f>
        <v>0</v>
      </c>
      <c r="AC101" s="101">
        <f t="array" ref="AC101">IFERROR(
AVERAGE((IF(DATOS_[[Sexo]:[Sexo]]=$B101,IF(DATOS_[[AGRUP. VALOR. PTO.]:[AGRUP. VALOR. PTO.]]=$B99,IF(DATOS_[[Check Periodo Ref.]:[Check Periodo Ref.]]="Dentro",DATOS_[Conc.Sal.24]))))),
0)</f>
        <v>0</v>
      </c>
      <c r="AD101" s="101">
        <f t="array" ref="AD101">IFERROR(
AVERAGE((IF(DATOS_[[Sexo]:[Sexo]]=$B101,IF(DATOS_[[AGRUP. VALOR. PTO.]:[AGRUP. VALOR. PTO.]]=$B99,IF(DATOS_[[Check Periodo Ref.]:[Check Periodo Ref.]]="Dentro",DATOS_[Conc.Sal.25]))))),
0)</f>
        <v>0</v>
      </c>
      <c r="AE101" s="101">
        <f t="array" ref="AE101">IFERROR(
AVERAGE((IF(DATOS_[[Sexo]:[Sexo]]=$B101,IF(DATOS_[[AGRUP. VALOR. PTO.]:[AGRUP. VALOR. PTO.]]=$B99,IF(DATOS_[[Check Periodo Ref.]:[Check Periodo Ref.]]="Dentro",DATOS_[Conc.Sal.26]))))),
0)</f>
        <v>0</v>
      </c>
      <c r="AF101" s="101">
        <f t="array" ref="AF101">IFERROR(
AVERAGE((IF(DATOS_[[Sexo]:[Sexo]]=$B101,IF(DATOS_[[AGRUP. VALOR. PTO.]:[AGRUP. VALOR. PTO.]]=$B99,IF(DATOS_[[Check Periodo Ref.]:[Check Periodo Ref.]]="Dentro",DATOS_[Conc.Sal.27]))))),
0)</f>
        <v>0</v>
      </c>
      <c r="AG101" s="101">
        <f t="array" ref="AG101">IFERROR(
AVERAGE((IF(DATOS_[[Sexo]:[Sexo]]=$B101,IF(DATOS_[[AGRUP. VALOR. PTO.]:[AGRUP. VALOR. PTO.]]=$B99,IF(DATOS_[[Check Periodo Ref.]:[Check Periodo Ref.]]="Dentro",DATOS_[Conc.Sal.28]))))),
0)</f>
        <v>0</v>
      </c>
      <c r="AH101" s="101">
        <f t="array" ref="AH101">IFERROR(
AVERAGE((IF(DATOS_[[Sexo]:[Sexo]]=$B101,IF(DATOS_[[AGRUP. VALOR. PTO.]:[AGRUP. VALOR. PTO.]]=$B99,IF(DATOS_[[Check Periodo Ref.]:[Check Periodo Ref.]]="Dentro",DATOS_[Conc.Sal.29]))))),
0)</f>
        <v>0</v>
      </c>
      <c r="AI101" s="101">
        <f t="array" ref="AI101">IFERROR(
AVERAGE((IF(DATOS_[[Sexo]:[Sexo]]=$B101,IF(DATOS_[[AGRUP. VALOR. PTO.]:[AGRUP. VALOR. PTO.]]=$B99,IF(DATOS_[[Check Periodo Ref.]:[Check Periodo Ref.]]="Dentro",DATOS_[Conc.Sal.30]))))),
0)</f>
        <v>0</v>
      </c>
      <c r="AJ101" s="102">
        <f t="array" ref="AJ101">IFERROR(
AVERAGE(IF(DATOS_[Sexo]=$B101,IF(DATOS_[AGRUP. VALOR. PTO.]=$B99,IF(DATOS_[Check Periodo Ref.]="Dentro",DATOS_[Tot COMPL.SAL Ef],FALSE)))),
0)</f>
        <v>0</v>
      </c>
      <c r="AK101" s="104">
        <f t="array" ref="AK101">IFERROR(
AVERAGE(IF(DATOS_[Sexo]=$B101,IF(DATOS_[AGRUP. VALOR. PTO.]=$B99,IF(DATOS_[Check Periodo Ref.]="Dentro",DATOS_[TOTAL SALARIO Ef],FALSE)))),
0)</f>
        <v>0</v>
      </c>
      <c r="AL101" s="103">
        <f t="array" ref="AL101">IFERROR(
AVERAGE((IF(DATOS_[[Sexo]:[Sexo]]=$B101,IF(DATOS_[[AGRUP. VALOR. PTO.]:[AGRUP. VALOR. PTO.]]=$B99,IF(DATOS_[[Check Periodo Ref.]:[Check Periodo Ref.]]="Dentro",DATOS_[C.Extra.01]))))),
0)</f>
        <v>0</v>
      </c>
      <c r="AM101" s="103">
        <f t="array" ref="AM101">IFERROR(
AVERAGE((IF(DATOS_[[Sexo]:[Sexo]]=$B101,IF(DATOS_[[AGRUP. VALOR. PTO.]:[AGRUP. VALOR. PTO.]]=$B99,IF(DATOS_[[Check Periodo Ref.]:[Check Periodo Ref.]]="Dentro",DATOS_[C.Extra.02]))))),
0)</f>
        <v>0</v>
      </c>
      <c r="AN101" s="103">
        <f t="array" ref="AN101">IFERROR(
AVERAGE((IF(DATOS_[[Sexo]:[Sexo]]=$B101,IF(DATOS_[[AGRUP. VALOR. PTO.]:[AGRUP. VALOR. PTO.]]=$B99,IF(DATOS_[[Check Periodo Ref.]:[Check Periodo Ref.]]="Dentro",DATOS_[C.Extra.03]))))),
0)</f>
        <v>0</v>
      </c>
      <c r="AO101" s="103">
        <f t="array" ref="AO101">IFERROR(
AVERAGE((IF(DATOS_[[Sexo]:[Sexo]]=$B101,IF(DATOS_[[AGRUP. VALOR. PTO.]:[AGRUP. VALOR. PTO.]]=$B99,IF(DATOS_[[Check Periodo Ref.]:[Check Periodo Ref.]]="Dentro",DATOS_[C.Extra.04]))))),
0)</f>
        <v>0</v>
      </c>
      <c r="AP101" s="103">
        <f t="array" ref="AP101">IFERROR(
AVERAGE((IF(DATOS_[[Sexo]:[Sexo]]=$B101,IF(DATOS_[[AGRUP. VALOR. PTO.]:[AGRUP. VALOR. PTO.]]=$B99,IF(DATOS_[[Check Periodo Ref.]:[Check Periodo Ref.]]="Dentro",DATOS_[C.Extra.05]))))),
0)</f>
        <v>0</v>
      </c>
      <c r="AQ101" s="105">
        <f t="array" ref="AQ101">IFERROR(
AVERAGE(IF(DATOS_[Sexo]=$B101,IF(DATOS_[AGRUP. VALOR. PTO.]=$B99,IF(DATOS_[Check Periodo Ref.]="Dentro",DATOS_[Tot Extrasalarial Ef],FALSE)))),
0)</f>
        <v>0</v>
      </c>
      <c r="AR101" s="106">
        <f t="array" ref="AR101">IFERROR(
AVERAGE(IF(DATOS_[Sexo]=$B101,IF(DATOS_[AGRUP. VALOR. PTO.]=$B99,IF(DATOS_[Check Periodo Ref.]="Dentro",DATOS_[TOTAL Retrib Ef],FALSE)))),
0)</f>
        <v>0</v>
      </c>
    </row>
    <row r="102" spans="1:44" ht="17.25" thickBot="1" x14ac:dyDescent="0.35">
      <c r="A102" s="55" t="str">
        <f t="shared" ref="A102" si="119">+A103</f>
        <v>[ocultar]</v>
      </c>
      <c r="B102" s="58" t="s">
        <v>289</v>
      </c>
      <c r="C102" s="99"/>
      <c r="D102" s="59"/>
      <c r="E102" s="147" t="str">
        <f t="shared" ref="E102:AR102" si="120">IFERROR((E103-E104)/E103,"")</f>
        <v/>
      </c>
      <c r="F102" s="199" t="str">
        <f t="shared" si="120"/>
        <v/>
      </c>
      <c r="G102" s="200" t="str">
        <f t="shared" si="120"/>
        <v/>
      </c>
      <c r="H102" s="200" t="str">
        <f t="shared" si="120"/>
        <v/>
      </c>
      <c r="I102" s="200" t="str">
        <f t="shared" si="120"/>
        <v/>
      </c>
      <c r="J102" s="201" t="str">
        <f t="shared" si="120"/>
        <v/>
      </c>
      <c r="K102" s="202" t="str">
        <f t="shared" si="120"/>
        <v/>
      </c>
      <c r="L102" s="202" t="str">
        <f t="shared" si="120"/>
        <v/>
      </c>
      <c r="M102" s="202" t="str">
        <f t="shared" si="120"/>
        <v/>
      </c>
      <c r="N102" s="202" t="str">
        <f t="shared" si="120"/>
        <v/>
      </c>
      <c r="O102" s="202" t="str">
        <f t="shared" si="120"/>
        <v/>
      </c>
      <c r="P102" s="202" t="str">
        <f t="shared" si="120"/>
        <v/>
      </c>
      <c r="Q102" s="202" t="str">
        <f t="shared" si="120"/>
        <v/>
      </c>
      <c r="R102" s="202" t="str">
        <f t="shared" si="120"/>
        <v/>
      </c>
      <c r="S102" s="202" t="str">
        <f t="shared" si="120"/>
        <v/>
      </c>
      <c r="T102" s="202" t="str">
        <f t="shared" si="120"/>
        <v/>
      </c>
      <c r="U102" s="202" t="str">
        <f t="shared" si="120"/>
        <v/>
      </c>
      <c r="V102" s="201" t="str">
        <f t="shared" si="120"/>
        <v/>
      </c>
      <c r="W102" s="201" t="str">
        <f t="shared" si="120"/>
        <v/>
      </c>
      <c r="X102" s="201" t="str">
        <f t="shared" si="120"/>
        <v/>
      </c>
      <c r="Y102" s="201" t="str">
        <f t="shared" si="120"/>
        <v/>
      </c>
      <c r="Z102" s="201" t="str">
        <f t="shared" si="120"/>
        <v/>
      </c>
      <c r="AA102" s="201" t="str">
        <f t="shared" si="120"/>
        <v/>
      </c>
      <c r="AB102" s="201" t="str">
        <f t="shared" si="120"/>
        <v/>
      </c>
      <c r="AC102" s="201" t="str">
        <f t="shared" si="120"/>
        <v/>
      </c>
      <c r="AD102" s="201" t="str">
        <f t="shared" si="120"/>
        <v/>
      </c>
      <c r="AE102" s="201" t="str">
        <f t="shared" si="120"/>
        <v/>
      </c>
      <c r="AF102" s="201" t="str">
        <f t="shared" si="120"/>
        <v/>
      </c>
      <c r="AG102" s="201" t="str">
        <f t="shared" si="120"/>
        <v/>
      </c>
      <c r="AH102" s="201" t="str">
        <f t="shared" si="120"/>
        <v/>
      </c>
      <c r="AI102" s="201" t="str">
        <f t="shared" si="120"/>
        <v/>
      </c>
      <c r="AJ102" s="148" t="str">
        <f t="shared" si="120"/>
        <v/>
      </c>
      <c r="AK102" s="151" t="str">
        <f t="shared" si="120"/>
        <v/>
      </c>
      <c r="AL102" s="204" t="str">
        <f t="shared" si="120"/>
        <v/>
      </c>
      <c r="AM102" s="204" t="str">
        <f t="shared" si="120"/>
        <v/>
      </c>
      <c r="AN102" s="204" t="str">
        <f t="shared" si="120"/>
        <v/>
      </c>
      <c r="AO102" s="204" t="str">
        <f t="shared" si="120"/>
        <v/>
      </c>
      <c r="AP102" s="204" t="str">
        <f t="shared" si="120"/>
        <v/>
      </c>
      <c r="AQ102" s="149" t="str">
        <f t="shared" si="120"/>
        <v/>
      </c>
      <c r="AR102" s="150" t="str">
        <f t="shared" si="120"/>
        <v/>
      </c>
    </row>
    <row r="103" spans="1:44" x14ac:dyDescent="0.3">
      <c r="A103" s="55" t="str">
        <f t="shared" ref="A103" si="121">+IF(C103+C104=0,"[ocultar]","")</f>
        <v>[ocultar]</v>
      </c>
      <c r="B103" s="52" t="s">
        <v>162</v>
      </c>
      <c r="C103" s="53">
        <f t="array" ref="C103">SUM(IF($B103=DATOS_[Sexo],
IF($B102=DATOS_[AGRUP. VALOR. PTO.],
IF("Dentro"=DATOS_[Check Periodo Ref.],
1/(COUNTIFS(DATOS_[Sexo],$B103,DATOS_[AGRUP. VALOR. PTO.],$B102,DATOS_[Check Periodo Ref.],"Dentro",DATOS_[id],DATOS_[id]))))))</f>
        <v>0</v>
      </c>
      <c r="D103" s="54">
        <f>COUNTIFS(DATOS_[AGRUP. VALOR. PTO.],$B102,DATOS_[Sexo],$B103,DATOS_[Check Periodo Ref.],"Dentro")</f>
        <v>0</v>
      </c>
      <c r="E103" s="100">
        <f t="array" ref="E103">IFERROR(
AVERAGE(IF(DATOS_[Sexo]=$B103,IF(DATOS_[AGRUP. VALOR. PTO.]=$B102,IF(DATOS_[Check Periodo Ref.]="Dentro",DATOS_[SALARIO BASE Ef],FALSE)))),
0)</f>
        <v>0</v>
      </c>
      <c r="F103" s="101">
        <f t="array" ref="F103">IFERROR(
AVERAGE((IF(DATOS_[[Sexo]:[Sexo]]=$B103,IF(DATOS_[[AGRUP. VALOR. PTO.]:[AGRUP. VALOR. PTO.]]=$B102,IF(DATOS_[[Check Periodo Ref.]:[Check Periodo Ref.]]="Dentro",DATOS_[Conc.Sal.01]))))),
0)</f>
        <v>0</v>
      </c>
      <c r="G103" s="101">
        <f t="array" ref="G103">IFERROR(
AVERAGE((IF(DATOS_[[Sexo]:[Sexo]]=$B103,IF(DATOS_[[AGRUP. VALOR. PTO.]:[AGRUP. VALOR. PTO.]]=$B102,IF(DATOS_[[Check Periodo Ref.]:[Check Periodo Ref.]]="Dentro",DATOS_[Conc.Sal.02]))))),
0)</f>
        <v>0</v>
      </c>
      <c r="H103" s="101">
        <f t="array" ref="H103">IFERROR(
AVERAGE((IF(DATOS_[[Sexo]:[Sexo]]=$B103,IF(DATOS_[[AGRUP. VALOR. PTO.]:[AGRUP. VALOR. PTO.]]=$B102,IF(DATOS_[[Check Periodo Ref.]:[Check Periodo Ref.]]="Dentro",DATOS_[Conc.Sal.03]))))),
0)</f>
        <v>0</v>
      </c>
      <c r="I103" s="101">
        <f t="array" ref="I103">IFERROR(
AVERAGE((IF(DATOS_[[Sexo]:[Sexo]]=$B103,IF(DATOS_[[AGRUP. VALOR. PTO.]:[AGRUP. VALOR. PTO.]]=$B102,IF(DATOS_[[Check Periodo Ref.]:[Check Periodo Ref.]]="Dentro",DATOS_[Conc.Sal.04]))))),
0)</f>
        <v>0</v>
      </c>
      <c r="J103" s="101">
        <f t="array" ref="J103">IFERROR(
AVERAGE((IF(DATOS_[[Sexo]:[Sexo]]=$B103,IF(DATOS_[[AGRUP. VALOR. PTO.]:[AGRUP. VALOR. PTO.]]=$B102,IF(DATOS_[[Check Periodo Ref.]:[Check Periodo Ref.]]="Dentro",DATOS_[Conc.Sal.05]))))),
0)</f>
        <v>0</v>
      </c>
      <c r="K103" s="101">
        <f t="array" ref="K103">IFERROR(
AVERAGE((IF(DATOS_[[Sexo]:[Sexo]]=$B103,IF(DATOS_[[AGRUP. VALOR. PTO.]:[AGRUP. VALOR. PTO.]]=$B102,IF(DATOS_[[Check Periodo Ref.]:[Check Periodo Ref.]]="Dentro",DATOS_[Conc.Sal.06]))))),
0)</f>
        <v>0</v>
      </c>
      <c r="L103" s="101">
        <f t="array" ref="L103">IFERROR(
AVERAGE((IF(DATOS_[[Sexo]:[Sexo]]=$B103,IF(DATOS_[[AGRUP. VALOR. PTO.]:[AGRUP. VALOR. PTO.]]=$B102,IF(DATOS_[[Check Periodo Ref.]:[Check Periodo Ref.]]="Dentro",DATOS_[Conc.Sal.07]))))),
0)</f>
        <v>0</v>
      </c>
      <c r="M103" s="101">
        <f t="array" ref="M103">IFERROR(
AVERAGE((IF(DATOS_[[Sexo]:[Sexo]]=$B103,IF(DATOS_[[AGRUP. VALOR. PTO.]:[AGRUP. VALOR. PTO.]]=$B102,IF(DATOS_[[Check Periodo Ref.]:[Check Periodo Ref.]]="Dentro",DATOS_[Conc.Sal.08]))))),
0)</f>
        <v>0</v>
      </c>
      <c r="N103" s="101">
        <f t="array" ref="N103">IFERROR(
AVERAGE((IF(DATOS_[[Sexo]:[Sexo]]=$B103,IF(DATOS_[[AGRUP. VALOR. PTO.]:[AGRUP. VALOR. PTO.]]=$B102,IF(DATOS_[[Check Periodo Ref.]:[Check Periodo Ref.]]="Dentro",DATOS_[Conc.Sal.09]))))),
0)</f>
        <v>0</v>
      </c>
      <c r="O103" s="101">
        <f t="array" ref="O103">IFERROR(
AVERAGE((IF(DATOS_[[Sexo]:[Sexo]]=$B103,IF(DATOS_[[AGRUP. VALOR. PTO.]:[AGRUP. VALOR. PTO.]]=$B102,IF(DATOS_[[Check Periodo Ref.]:[Check Periodo Ref.]]="Dentro",DATOS_[Conc.Sal.10]))))),
0)</f>
        <v>0</v>
      </c>
      <c r="P103" s="101">
        <f t="array" ref="P103">IFERROR(
AVERAGE((IF(DATOS_[[Sexo]:[Sexo]]=$B103,IF(DATOS_[[AGRUP. VALOR. PTO.]:[AGRUP. VALOR. PTO.]]=$B102,IF(DATOS_[[Check Periodo Ref.]:[Check Periodo Ref.]]="Dentro",DATOS_[Conc.Sal.11]))))),
0)</f>
        <v>0</v>
      </c>
      <c r="Q103" s="101">
        <f t="array" ref="Q103">IFERROR(
AVERAGE((IF(DATOS_[[Sexo]:[Sexo]]=$B103,IF(DATOS_[[AGRUP. VALOR. PTO.]:[AGRUP. VALOR. PTO.]]=$B102,IF(DATOS_[[Check Periodo Ref.]:[Check Periodo Ref.]]="Dentro",DATOS_[Conc.Sal.12]))))),
0)</f>
        <v>0</v>
      </c>
      <c r="R103" s="101">
        <f t="array" ref="R103">IFERROR(
AVERAGE((IF(DATOS_[[Sexo]:[Sexo]]=$B103,IF(DATOS_[[AGRUP. VALOR. PTO.]:[AGRUP. VALOR. PTO.]]=$B102,IF(DATOS_[[Check Periodo Ref.]:[Check Periodo Ref.]]="Dentro",DATOS_[Conc.Sal.13]))))),
0)</f>
        <v>0</v>
      </c>
      <c r="S103" s="101">
        <f t="array" ref="S103">IFERROR(
AVERAGE((IF(DATOS_[[Sexo]:[Sexo]]=$B103,IF(DATOS_[[AGRUP. VALOR. PTO.]:[AGRUP. VALOR. PTO.]]=$B102,IF(DATOS_[[Check Periodo Ref.]:[Check Periodo Ref.]]="Dentro",DATOS_[Conc.Sal.14]))))),
0)</f>
        <v>0</v>
      </c>
      <c r="T103" s="101">
        <f t="array" ref="T103">IFERROR(
AVERAGE((IF(DATOS_[[Sexo]:[Sexo]]=$B103,IF(DATOS_[[AGRUP. VALOR. PTO.]:[AGRUP. VALOR. PTO.]]=$B102,IF(DATOS_[[Check Periodo Ref.]:[Check Periodo Ref.]]="Dentro",DATOS_[Conc.Sal.15]))))),
0)</f>
        <v>0</v>
      </c>
      <c r="U103" s="101">
        <f t="array" ref="U103">IFERROR(
AVERAGE((IF(DATOS_[[Sexo]:[Sexo]]=$B103,IF(DATOS_[[AGRUP. VALOR. PTO.]:[AGRUP. VALOR. PTO.]]=$B102,IF(DATOS_[[Check Periodo Ref.]:[Check Periodo Ref.]]="Dentro",DATOS_[Conc.Sal.16]))))),
0)</f>
        <v>0</v>
      </c>
      <c r="V103" s="101">
        <f t="array" ref="V103">IFERROR(
AVERAGE((IF(DATOS_[[Sexo]:[Sexo]]=$B103,IF(DATOS_[[AGRUP. VALOR. PTO.]:[AGRUP. VALOR. PTO.]]=$B102,IF(DATOS_[[Check Periodo Ref.]:[Check Periodo Ref.]]="Dentro",DATOS_[Conc.Sal.17]))))),
0)</f>
        <v>0</v>
      </c>
      <c r="W103" s="101">
        <f t="array" ref="W103">IFERROR(
AVERAGE((IF(DATOS_[[Sexo]:[Sexo]]=$B103,IF(DATOS_[[AGRUP. VALOR. PTO.]:[AGRUP. VALOR. PTO.]]=$B102,IF(DATOS_[[Check Periodo Ref.]:[Check Periodo Ref.]]="Dentro",DATOS_[Conc.Sal.18]))))),
0)</f>
        <v>0</v>
      </c>
      <c r="X103" s="101">
        <f t="array" ref="X103">IFERROR(
AVERAGE((IF(DATOS_[[Sexo]:[Sexo]]=$B103,IF(DATOS_[[AGRUP. VALOR. PTO.]:[AGRUP. VALOR. PTO.]]=$B102,IF(DATOS_[[Check Periodo Ref.]:[Check Periodo Ref.]]="Dentro",DATOS_[Conc.Sal.19]))))),
0)</f>
        <v>0</v>
      </c>
      <c r="Y103" s="101">
        <f t="array" ref="Y103">IFERROR(
AVERAGE((IF(DATOS_[[Sexo]:[Sexo]]=$B103,IF(DATOS_[[AGRUP. VALOR. PTO.]:[AGRUP. VALOR. PTO.]]=$B102,IF(DATOS_[[Check Periodo Ref.]:[Check Periodo Ref.]]="Dentro",DATOS_[Conc.Sal.20]))))),
0)</f>
        <v>0</v>
      </c>
      <c r="Z103" s="101">
        <f t="array" ref="Z103">IFERROR(
AVERAGE((IF(DATOS_[[Sexo]:[Sexo]]=$B103,IF(DATOS_[[AGRUP. VALOR. PTO.]:[AGRUP. VALOR. PTO.]]=$B102,IF(DATOS_[[Check Periodo Ref.]:[Check Periodo Ref.]]="Dentro",DATOS_[Conc.Sal.21]))))),
0)</f>
        <v>0</v>
      </c>
      <c r="AA103" s="101">
        <f t="array" ref="AA103">IFERROR(
AVERAGE((IF(DATOS_[[Sexo]:[Sexo]]=$B103,IF(DATOS_[[AGRUP. VALOR. PTO.]:[AGRUP. VALOR. PTO.]]=$B102,IF(DATOS_[[Check Periodo Ref.]:[Check Periodo Ref.]]="Dentro",DATOS_[Conc.Sal.22]))))),
0)</f>
        <v>0</v>
      </c>
      <c r="AB103" s="101">
        <f t="array" ref="AB103">IFERROR(
AVERAGE((IF(DATOS_[[Sexo]:[Sexo]]=$B103,IF(DATOS_[[AGRUP. VALOR. PTO.]:[AGRUP. VALOR. PTO.]]=$B102,IF(DATOS_[[Check Periodo Ref.]:[Check Periodo Ref.]]="Dentro",DATOS_[Conc.Sal.23]))))),
0)</f>
        <v>0</v>
      </c>
      <c r="AC103" s="101">
        <f t="array" ref="AC103">IFERROR(
AVERAGE((IF(DATOS_[[Sexo]:[Sexo]]=$B103,IF(DATOS_[[AGRUP. VALOR. PTO.]:[AGRUP. VALOR. PTO.]]=$B102,IF(DATOS_[[Check Periodo Ref.]:[Check Periodo Ref.]]="Dentro",DATOS_[Conc.Sal.24]))))),
0)</f>
        <v>0</v>
      </c>
      <c r="AD103" s="101">
        <f t="array" ref="AD103">IFERROR(
AVERAGE((IF(DATOS_[[Sexo]:[Sexo]]=$B103,IF(DATOS_[[AGRUP. VALOR. PTO.]:[AGRUP. VALOR. PTO.]]=$B102,IF(DATOS_[[Check Periodo Ref.]:[Check Periodo Ref.]]="Dentro",DATOS_[Conc.Sal.25]))))),
0)</f>
        <v>0</v>
      </c>
      <c r="AE103" s="101">
        <f t="array" ref="AE103">IFERROR(
AVERAGE((IF(DATOS_[[Sexo]:[Sexo]]=$B103,IF(DATOS_[[AGRUP. VALOR. PTO.]:[AGRUP. VALOR. PTO.]]=$B102,IF(DATOS_[[Check Periodo Ref.]:[Check Periodo Ref.]]="Dentro",DATOS_[Conc.Sal.26]))))),
0)</f>
        <v>0</v>
      </c>
      <c r="AF103" s="101">
        <f t="array" ref="AF103">IFERROR(
AVERAGE((IF(DATOS_[[Sexo]:[Sexo]]=$B103,IF(DATOS_[[AGRUP. VALOR. PTO.]:[AGRUP. VALOR. PTO.]]=$B102,IF(DATOS_[[Check Periodo Ref.]:[Check Periodo Ref.]]="Dentro",DATOS_[Conc.Sal.27]))))),
0)</f>
        <v>0</v>
      </c>
      <c r="AG103" s="101">
        <f t="array" ref="AG103">IFERROR(
AVERAGE((IF(DATOS_[[Sexo]:[Sexo]]=$B103,IF(DATOS_[[AGRUP. VALOR. PTO.]:[AGRUP. VALOR. PTO.]]=$B102,IF(DATOS_[[Check Periodo Ref.]:[Check Periodo Ref.]]="Dentro",DATOS_[Conc.Sal.28]))))),
0)</f>
        <v>0</v>
      </c>
      <c r="AH103" s="101">
        <f t="array" ref="AH103">IFERROR(
AVERAGE((IF(DATOS_[[Sexo]:[Sexo]]=$B103,IF(DATOS_[[AGRUP. VALOR. PTO.]:[AGRUP. VALOR. PTO.]]=$B102,IF(DATOS_[[Check Periodo Ref.]:[Check Periodo Ref.]]="Dentro",DATOS_[Conc.Sal.29]))))),
0)</f>
        <v>0</v>
      </c>
      <c r="AI103" s="101">
        <f t="array" ref="AI103">IFERROR(
AVERAGE((IF(DATOS_[[Sexo]:[Sexo]]=$B103,IF(DATOS_[[AGRUP. VALOR. PTO.]:[AGRUP. VALOR. PTO.]]=$B102,IF(DATOS_[[Check Periodo Ref.]:[Check Periodo Ref.]]="Dentro",DATOS_[Conc.Sal.30]))))),
0)</f>
        <v>0</v>
      </c>
      <c r="AJ103" s="102">
        <f t="array" ref="AJ103">IFERROR(
AVERAGE(IF(DATOS_[Sexo]=$B103,IF(DATOS_[AGRUP. VALOR. PTO.]=$B102,IF(DATOS_[Check Periodo Ref.]="Dentro",DATOS_[Tot COMPL.SAL Ef],FALSE)))),
0)</f>
        <v>0</v>
      </c>
      <c r="AK103" s="104">
        <f t="array" ref="AK103">IFERROR(
AVERAGE(IF(DATOS_[Sexo]=$B103,IF(DATOS_[AGRUP. VALOR. PTO.]=$B102,IF(DATOS_[Check Periodo Ref.]="Dentro",DATOS_[TOTAL SALARIO Ef],FALSE)))),
0)</f>
        <v>0</v>
      </c>
      <c r="AL103" s="103">
        <f t="array" ref="AL103">IFERROR(
AVERAGE((IF(DATOS_[[Sexo]:[Sexo]]=$B103,IF(DATOS_[[AGRUP. VALOR. PTO.]:[AGRUP. VALOR. PTO.]]=$B102,IF(DATOS_[[Check Periodo Ref.]:[Check Periodo Ref.]]="Dentro",DATOS_[C.Extra.01]))))),
0)</f>
        <v>0</v>
      </c>
      <c r="AM103" s="103">
        <f t="array" ref="AM103">IFERROR(
AVERAGE((IF(DATOS_[[Sexo]:[Sexo]]=$B103,IF(DATOS_[[AGRUP. VALOR. PTO.]:[AGRUP. VALOR. PTO.]]=$B102,IF(DATOS_[[Check Periodo Ref.]:[Check Periodo Ref.]]="Dentro",DATOS_[C.Extra.02]))))),
0)</f>
        <v>0</v>
      </c>
      <c r="AN103" s="103">
        <f t="array" ref="AN103">IFERROR(
AVERAGE((IF(DATOS_[[Sexo]:[Sexo]]=$B103,IF(DATOS_[[AGRUP. VALOR. PTO.]:[AGRUP. VALOR. PTO.]]=$B102,IF(DATOS_[[Check Periodo Ref.]:[Check Periodo Ref.]]="Dentro",DATOS_[C.Extra.03]))))),
0)</f>
        <v>0</v>
      </c>
      <c r="AO103" s="103">
        <f t="array" ref="AO103">IFERROR(
AVERAGE((IF(DATOS_[[Sexo]:[Sexo]]=$B103,IF(DATOS_[[AGRUP. VALOR. PTO.]:[AGRUP. VALOR. PTO.]]=$B102,IF(DATOS_[[Check Periodo Ref.]:[Check Periodo Ref.]]="Dentro",DATOS_[C.Extra.04]))))),
0)</f>
        <v>0</v>
      </c>
      <c r="AP103" s="103">
        <f t="array" ref="AP103">IFERROR(
AVERAGE((IF(DATOS_[[Sexo]:[Sexo]]=$B103,IF(DATOS_[[AGRUP. VALOR. PTO.]:[AGRUP. VALOR. PTO.]]=$B102,IF(DATOS_[[Check Periodo Ref.]:[Check Periodo Ref.]]="Dentro",DATOS_[C.Extra.05]))))),
0)</f>
        <v>0</v>
      </c>
      <c r="AQ103" s="105">
        <f t="array" ref="AQ103">IFERROR(
AVERAGE(IF(DATOS_[Sexo]=$B103,IF(DATOS_[AGRUP. VALOR. PTO.]=$B102,IF(DATOS_[Check Periodo Ref.]="Dentro",DATOS_[Tot Extrasalarial Ef],FALSE)))),
0)</f>
        <v>0</v>
      </c>
      <c r="AR103" s="106">
        <f t="array" ref="AR103">IFERROR(
AVERAGE(IF(DATOS_[Sexo]=$B103,IF(DATOS_[AGRUP. VALOR. PTO.]=$B102,IF(DATOS_[Check Periodo Ref.]="Dentro",DATOS_[TOTAL Retrib Ef],FALSE)))),
0)</f>
        <v>0</v>
      </c>
    </row>
    <row r="104" spans="1:44" x14ac:dyDescent="0.3">
      <c r="A104" s="55" t="str">
        <f t="shared" ref="A104" si="122">+A103</f>
        <v>[ocultar]</v>
      </c>
      <c r="B104" s="52" t="s">
        <v>163</v>
      </c>
      <c r="C104" s="53">
        <f t="array" ref="C104">SUM(IF($B104=DATOS_[Sexo],
IF($B102=DATOS_[AGRUP. VALOR. PTO.],
IF("Dentro"=DATOS_[Check Periodo Ref.],
1/(COUNTIFS(DATOS_[Sexo],$B104,DATOS_[AGRUP. VALOR. PTO.],$B102,DATOS_[Check Periodo Ref.],"Dentro",DATOS_[id],DATOS_[id]))))))</f>
        <v>0</v>
      </c>
      <c r="D104" s="54">
        <f>COUNTIFS(DATOS_[AGRUP. VALOR. PTO.],$B102,DATOS_[Sexo],$B104,DATOS_[Check Periodo Ref.],"Dentro")</f>
        <v>0</v>
      </c>
      <c r="E104" s="100">
        <f t="array" ref="E104">IFERROR(
AVERAGE(IF(DATOS_[Sexo]=$B104,IF(DATOS_[AGRUP. VALOR. PTO.]=$B102,IF(DATOS_[Check Periodo Ref.]="Dentro",DATOS_[SALARIO BASE Ef],FALSE)))),
0)</f>
        <v>0</v>
      </c>
      <c r="F104" s="101">
        <f t="array" ref="F104">IFERROR(
AVERAGE((IF(DATOS_[[Sexo]:[Sexo]]=$B104,IF(DATOS_[[AGRUP. VALOR. PTO.]:[AGRUP. VALOR. PTO.]]=$B102,IF(DATOS_[[Check Periodo Ref.]:[Check Periodo Ref.]]="Dentro",DATOS_[Conc.Sal.01]))))),
0)</f>
        <v>0</v>
      </c>
      <c r="G104" s="101">
        <f t="array" ref="G104">IFERROR(
AVERAGE((IF(DATOS_[[Sexo]:[Sexo]]=$B104,IF(DATOS_[[AGRUP. VALOR. PTO.]:[AGRUP. VALOR. PTO.]]=$B102,IF(DATOS_[[Check Periodo Ref.]:[Check Periodo Ref.]]="Dentro",DATOS_[Conc.Sal.02]))))),
0)</f>
        <v>0</v>
      </c>
      <c r="H104" s="101">
        <f t="array" ref="H104">IFERROR(
AVERAGE((IF(DATOS_[[Sexo]:[Sexo]]=$B104,IF(DATOS_[[AGRUP. VALOR. PTO.]:[AGRUP. VALOR. PTO.]]=$B102,IF(DATOS_[[Check Periodo Ref.]:[Check Periodo Ref.]]="Dentro",DATOS_[Conc.Sal.03]))))),
0)</f>
        <v>0</v>
      </c>
      <c r="I104" s="101">
        <f t="array" ref="I104">IFERROR(
AVERAGE((IF(DATOS_[[Sexo]:[Sexo]]=$B104,IF(DATOS_[[AGRUP. VALOR. PTO.]:[AGRUP. VALOR. PTO.]]=$B102,IF(DATOS_[[Check Periodo Ref.]:[Check Periodo Ref.]]="Dentro",DATOS_[Conc.Sal.04]))))),
0)</f>
        <v>0</v>
      </c>
      <c r="J104" s="101">
        <f t="array" ref="J104">IFERROR(
AVERAGE((IF(DATOS_[[Sexo]:[Sexo]]=$B104,IF(DATOS_[[AGRUP. VALOR. PTO.]:[AGRUP. VALOR. PTO.]]=$B102,IF(DATOS_[[Check Periodo Ref.]:[Check Periodo Ref.]]="Dentro",DATOS_[Conc.Sal.05]))))),
0)</f>
        <v>0</v>
      </c>
      <c r="K104" s="101">
        <f t="array" ref="K104">IFERROR(
AVERAGE((IF(DATOS_[[Sexo]:[Sexo]]=$B104,IF(DATOS_[[AGRUP. VALOR. PTO.]:[AGRUP. VALOR. PTO.]]=$B102,IF(DATOS_[[Check Periodo Ref.]:[Check Periodo Ref.]]="Dentro",DATOS_[Conc.Sal.06]))))),
0)</f>
        <v>0</v>
      </c>
      <c r="L104" s="101">
        <f t="array" ref="L104">IFERROR(
AVERAGE((IF(DATOS_[[Sexo]:[Sexo]]=$B104,IF(DATOS_[[AGRUP. VALOR. PTO.]:[AGRUP. VALOR. PTO.]]=$B102,IF(DATOS_[[Check Periodo Ref.]:[Check Periodo Ref.]]="Dentro",DATOS_[Conc.Sal.07]))))),
0)</f>
        <v>0</v>
      </c>
      <c r="M104" s="101">
        <f t="array" ref="M104">IFERROR(
AVERAGE((IF(DATOS_[[Sexo]:[Sexo]]=$B104,IF(DATOS_[[AGRUP. VALOR. PTO.]:[AGRUP. VALOR. PTO.]]=$B102,IF(DATOS_[[Check Periodo Ref.]:[Check Periodo Ref.]]="Dentro",DATOS_[Conc.Sal.08]))))),
0)</f>
        <v>0</v>
      </c>
      <c r="N104" s="101">
        <f t="array" ref="N104">IFERROR(
AVERAGE((IF(DATOS_[[Sexo]:[Sexo]]=$B104,IF(DATOS_[[AGRUP. VALOR. PTO.]:[AGRUP. VALOR. PTO.]]=$B102,IF(DATOS_[[Check Periodo Ref.]:[Check Periodo Ref.]]="Dentro",DATOS_[Conc.Sal.09]))))),
0)</f>
        <v>0</v>
      </c>
      <c r="O104" s="101">
        <f t="array" ref="O104">IFERROR(
AVERAGE((IF(DATOS_[[Sexo]:[Sexo]]=$B104,IF(DATOS_[[AGRUP. VALOR. PTO.]:[AGRUP. VALOR. PTO.]]=$B102,IF(DATOS_[[Check Periodo Ref.]:[Check Periodo Ref.]]="Dentro",DATOS_[Conc.Sal.10]))))),
0)</f>
        <v>0</v>
      </c>
      <c r="P104" s="101">
        <f t="array" ref="P104">IFERROR(
AVERAGE((IF(DATOS_[[Sexo]:[Sexo]]=$B104,IF(DATOS_[[AGRUP. VALOR. PTO.]:[AGRUP. VALOR. PTO.]]=$B102,IF(DATOS_[[Check Periodo Ref.]:[Check Periodo Ref.]]="Dentro",DATOS_[Conc.Sal.11]))))),
0)</f>
        <v>0</v>
      </c>
      <c r="Q104" s="101">
        <f t="array" ref="Q104">IFERROR(
AVERAGE((IF(DATOS_[[Sexo]:[Sexo]]=$B104,IF(DATOS_[[AGRUP. VALOR. PTO.]:[AGRUP. VALOR. PTO.]]=$B102,IF(DATOS_[[Check Periodo Ref.]:[Check Periodo Ref.]]="Dentro",DATOS_[Conc.Sal.12]))))),
0)</f>
        <v>0</v>
      </c>
      <c r="R104" s="101">
        <f t="array" ref="R104">IFERROR(
AVERAGE((IF(DATOS_[[Sexo]:[Sexo]]=$B104,IF(DATOS_[[AGRUP. VALOR. PTO.]:[AGRUP. VALOR. PTO.]]=$B102,IF(DATOS_[[Check Periodo Ref.]:[Check Periodo Ref.]]="Dentro",DATOS_[Conc.Sal.13]))))),
0)</f>
        <v>0</v>
      </c>
      <c r="S104" s="101">
        <f t="array" ref="S104">IFERROR(
AVERAGE((IF(DATOS_[[Sexo]:[Sexo]]=$B104,IF(DATOS_[[AGRUP. VALOR. PTO.]:[AGRUP. VALOR. PTO.]]=$B102,IF(DATOS_[[Check Periodo Ref.]:[Check Periodo Ref.]]="Dentro",DATOS_[Conc.Sal.14]))))),
0)</f>
        <v>0</v>
      </c>
      <c r="T104" s="101">
        <f t="array" ref="T104">IFERROR(
AVERAGE((IF(DATOS_[[Sexo]:[Sexo]]=$B104,IF(DATOS_[[AGRUP. VALOR. PTO.]:[AGRUP. VALOR. PTO.]]=$B102,IF(DATOS_[[Check Periodo Ref.]:[Check Periodo Ref.]]="Dentro",DATOS_[Conc.Sal.15]))))),
0)</f>
        <v>0</v>
      </c>
      <c r="U104" s="101">
        <f t="array" ref="U104">IFERROR(
AVERAGE((IF(DATOS_[[Sexo]:[Sexo]]=$B104,IF(DATOS_[[AGRUP. VALOR. PTO.]:[AGRUP. VALOR. PTO.]]=$B102,IF(DATOS_[[Check Periodo Ref.]:[Check Periodo Ref.]]="Dentro",DATOS_[Conc.Sal.16]))))),
0)</f>
        <v>0</v>
      </c>
      <c r="V104" s="101">
        <f t="array" ref="V104">IFERROR(
AVERAGE((IF(DATOS_[[Sexo]:[Sexo]]=$B104,IF(DATOS_[[AGRUP. VALOR. PTO.]:[AGRUP. VALOR. PTO.]]=$B102,IF(DATOS_[[Check Periodo Ref.]:[Check Periodo Ref.]]="Dentro",DATOS_[Conc.Sal.17]))))),
0)</f>
        <v>0</v>
      </c>
      <c r="W104" s="101">
        <f t="array" ref="W104">IFERROR(
AVERAGE((IF(DATOS_[[Sexo]:[Sexo]]=$B104,IF(DATOS_[[AGRUP. VALOR. PTO.]:[AGRUP. VALOR. PTO.]]=$B102,IF(DATOS_[[Check Periodo Ref.]:[Check Periodo Ref.]]="Dentro",DATOS_[Conc.Sal.18]))))),
0)</f>
        <v>0</v>
      </c>
      <c r="X104" s="101">
        <f t="array" ref="X104">IFERROR(
AVERAGE((IF(DATOS_[[Sexo]:[Sexo]]=$B104,IF(DATOS_[[AGRUP. VALOR. PTO.]:[AGRUP. VALOR. PTO.]]=$B102,IF(DATOS_[[Check Periodo Ref.]:[Check Periodo Ref.]]="Dentro",DATOS_[Conc.Sal.19]))))),
0)</f>
        <v>0</v>
      </c>
      <c r="Y104" s="101">
        <f t="array" ref="Y104">IFERROR(
AVERAGE((IF(DATOS_[[Sexo]:[Sexo]]=$B104,IF(DATOS_[[AGRUP. VALOR. PTO.]:[AGRUP. VALOR. PTO.]]=$B102,IF(DATOS_[[Check Periodo Ref.]:[Check Periodo Ref.]]="Dentro",DATOS_[Conc.Sal.20]))))),
0)</f>
        <v>0</v>
      </c>
      <c r="Z104" s="101">
        <f t="array" ref="Z104">IFERROR(
AVERAGE((IF(DATOS_[[Sexo]:[Sexo]]=$B104,IF(DATOS_[[AGRUP. VALOR. PTO.]:[AGRUP. VALOR. PTO.]]=$B102,IF(DATOS_[[Check Periodo Ref.]:[Check Periodo Ref.]]="Dentro",DATOS_[Conc.Sal.21]))))),
0)</f>
        <v>0</v>
      </c>
      <c r="AA104" s="101">
        <f t="array" ref="AA104">IFERROR(
AVERAGE((IF(DATOS_[[Sexo]:[Sexo]]=$B104,IF(DATOS_[[AGRUP. VALOR. PTO.]:[AGRUP. VALOR. PTO.]]=$B102,IF(DATOS_[[Check Periodo Ref.]:[Check Periodo Ref.]]="Dentro",DATOS_[Conc.Sal.22]))))),
0)</f>
        <v>0</v>
      </c>
      <c r="AB104" s="101">
        <f t="array" ref="AB104">IFERROR(
AVERAGE((IF(DATOS_[[Sexo]:[Sexo]]=$B104,IF(DATOS_[[AGRUP. VALOR. PTO.]:[AGRUP. VALOR. PTO.]]=$B102,IF(DATOS_[[Check Periodo Ref.]:[Check Periodo Ref.]]="Dentro",DATOS_[Conc.Sal.23]))))),
0)</f>
        <v>0</v>
      </c>
      <c r="AC104" s="101">
        <f t="array" ref="AC104">IFERROR(
AVERAGE((IF(DATOS_[[Sexo]:[Sexo]]=$B104,IF(DATOS_[[AGRUP. VALOR. PTO.]:[AGRUP. VALOR. PTO.]]=$B102,IF(DATOS_[[Check Periodo Ref.]:[Check Periodo Ref.]]="Dentro",DATOS_[Conc.Sal.24]))))),
0)</f>
        <v>0</v>
      </c>
      <c r="AD104" s="101">
        <f t="array" ref="AD104">IFERROR(
AVERAGE((IF(DATOS_[[Sexo]:[Sexo]]=$B104,IF(DATOS_[[AGRUP. VALOR. PTO.]:[AGRUP. VALOR. PTO.]]=$B102,IF(DATOS_[[Check Periodo Ref.]:[Check Periodo Ref.]]="Dentro",DATOS_[Conc.Sal.25]))))),
0)</f>
        <v>0</v>
      </c>
      <c r="AE104" s="101">
        <f t="array" ref="AE104">IFERROR(
AVERAGE((IF(DATOS_[[Sexo]:[Sexo]]=$B104,IF(DATOS_[[AGRUP. VALOR. PTO.]:[AGRUP. VALOR. PTO.]]=$B102,IF(DATOS_[[Check Periodo Ref.]:[Check Periodo Ref.]]="Dentro",DATOS_[Conc.Sal.26]))))),
0)</f>
        <v>0</v>
      </c>
      <c r="AF104" s="101">
        <f t="array" ref="AF104">IFERROR(
AVERAGE((IF(DATOS_[[Sexo]:[Sexo]]=$B104,IF(DATOS_[[AGRUP. VALOR. PTO.]:[AGRUP. VALOR. PTO.]]=$B102,IF(DATOS_[[Check Periodo Ref.]:[Check Periodo Ref.]]="Dentro",DATOS_[Conc.Sal.27]))))),
0)</f>
        <v>0</v>
      </c>
      <c r="AG104" s="101">
        <f t="array" ref="AG104">IFERROR(
AVERAGE((IF(DATOS_[[Sexo]:[Sexo]]=$B104,IF(DATOS_[[AGRUP. VALOR. PTO.]:[AGRUP. VALOR. PTO.]]=$B102,IF(DATOS_[[Check Periodo Ref.]:[Check Periodo Ref.]]="Dentro",DATOS_[Conc.Sal.28]))))),
0)</f>
        <v>0</v>
      </c>
      <c r="AH104" s="101">
        <f t="array" ref="AH104">IFERROR(
AVERAGE((IF(DATOS_[[Sexo]:[Sexo]]=$B104,IF(DATOS_[[AGRUP. VALOR. PTO.]:[AGRUP. VALOR. PTO.]]=$B102,IF(DATOS_[[Check Periodo Ref.]:[Check Periodo Ref.]]="Dentro",DATOS_[Conc.Sal.29]))))),
0)</f>
        <v>0</v>
      </c>
      <c r="AI104" s="101">
        <f t="array" ref="AI104">IFERROR(
AVERAGE((IF(DATOS_[[Sexo]:[Sexo]]=$B104,IF(DATOS_[[AGRUP. VALOR. PTO.]:[AGRUP. VALOR. PTO.]]=$B102,IF(DATOS_[[Check Periodo Ref.]:[Check Periodo Ref.]]="Dentro",DATOS_[Conc.Sal.30]))))),
0)</f>
        <v>0</v>
      </c>
      <c r="AJ104" s="102">
        <f t="array" ref="AJ104">IFERROR(
AVERAGE(IF(DATOS_[Sexo]=$B104,IF(DATOS_[AGRUP. VALOR. PTO.]=$B102,IF(DATOS_[Check Periodo Ref.]="Dentro",DATOS_[Tot COMPL.SAL Ef],FALSE)))),
0)</f>
        <v>0</v>
      </c>
      <c r="AK104" s="104">
        <f t="array" ref="AK104">IFERROR(
AVERAGE(IF(DATOS_[Sexo]=$B104,IF(DATOS_[AGRUP. VALOR. PTO.]=$B102,IF(DATOS_[Check Periodo Ref.]="Dentro",DATOS_[TOTAL SALARIO Ef],FALSE)))),
0)</f>
        <v>0</v>
      </c>
      <c r="AL104" s="103">
        <f t="array" ref="AL104">IFERROR(
AVERAGE((IF(DATOS_[[Sexo]:[Sexo]]=$B104,IF(DATOS_[[AGRUP. VALOR. PTO.]:[AGRUP. VALOR. PTO.]]=$B102,IF(DATOS_[[Check Periodo Ref.]:[Check Periodo Ref.]]="Dentro",DATOS_[C.Extra.01]))))),
0)</f>
        <v>0</v>
      </c>
      <c r="AM104" s="103">
        <f t="array" ref="AM104">IFERROR(
AVERAGE((IF(DATOS_[[Sexo]:[Sexo]]=$B104,IF(DATOS_[[AGRUP. VALOR. PTO.]:[AGRUP. VALOR. PTO.]]=$B102,IF(DATOS_[[Check Periodo Ref.]:[Check Periodo Ref.]]="Dentro",DATOS_[C.Extra.02]))))),
0)</f>
        <v>0</v>
      </c>
      <c r="AN104" s="103">
        <f t="array" ref="AN104">IFERROR(
AVERAGE((IF(DATOS_[[Sexo]:[Sexo]]=$B104,IF(DATOS_[[AGRUP. VALOR. PTO.]:[AGRUP. VALOR. PTO.]]=$B102,IF(DATOS_[[Check Periodo Ref.]:[Check Periodo Ref.]]="Dentro",DATOS_[C.Extra.03]))))),
0)</f>
        <v>0</v>
      </c>
      <c r="AO104" s="103">
        <f t="array" ref="AO104">IFERROR(
AVERAGE((IF(DATOS_[[Sexo]:[Sexo]]=$B104,IF(DATOS_[[AGRUP. VALOR. PTO.]:[AGRUP. VALOR. PTO.]]=$B102,IF(DATOS_[[Check Periodo Ref.]:[Check Periodo Ref.]]="Dentro",DATOS_[C.Extra.04]))))),
0)</f>
        <v>0</v>
      </c>
      <c r="AP104" s="103">
        <f t="array" ref="AP104">IFERROR(
AVERAGE((IF(DATOS_[[Sexo]:[Sexo]]=$B104,IF(DATOS_[[AGRUP. VALOR. PTO.]:[AGRUP. VALOR. PTO.]]=$B102,IF(DATOS_[[Check Periodo Ref.]:[Check Periodo Ref.]]="Dentro",DATOS_[C.Extra.05]))))),
0)</f>
        <v>0</v>
      </c>
      <c r="AQ104" s="105">
        <f t="array" ref="AQ104">IFERROR(
AVERAGE(IF(DATOS_[Sexo]=$B104,IF(DATOS_[AGRUP. VALOR. PTO.]=$B102,IF(DATOS_[Check Periodo Ref.]="Dentro",DATOS_[Tot Extrasalarial Ef],FALSE)))),
0)</f>
        <v>0</v>
      </c>
      <c r="AR104" s="106">
        <f t="array" ref="AR104">IFERROR(
AVERAGE(IF(DATOS_[Sexo]=$B104,IF(DATOS_[AGRUP. VALOR. PTO.]=$B102,IF(DATOS_[Check Periodo Ref.]="Dentro",DATOS_[TOTAL Retrib Ef],FALSE)))),
0)</f>
        <v>0</v>
      </c>
    </row>
  </sheetData>
  <dataConsolidate/>
  <pageMargins left="0.25" right="0.25" top="0.75" bottom="0.75" header="0.3" footer="0.3"/>
  <pageSetup scale="84" fitToHeight="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pageSetUpPr fitToPage="1"/>
  </sheetPr>
  <dimension ref="A1:AR104"/>
  <sheetViews>
    <sheetView topLeftCell="A88" workbookViewId="0">
      <selection activeCell="R104" sqref="R104"/>
    </sheetView>
  </sheetViews>
  <sheetFormatPr baseColWidth="10" defaultColWidth="7.28515625" defaultRowHeight="16.5" outlineLevelCol="1" x14ac:dyDescent="0.3"/>
  <cols>
    <col min="1" max="1" width="8.85546875" style="48" customWidth="1"/>
    <col min="2" max="2" width="10.7109375" style="48" customWidth="1"/>
    <col min="3" max="4" width="7.28515625" style="48" customWidth="1"/>
    <col min="5" max="5" width="10.42578125" style="48" customWidth="1"/>
    <col min="6" max="15" width="7.28515625" style="48" customWidth="1"/>
    <col min="16" max="35" width="7.28515625" style="48" customWidth="1" outlineLevel="1"/>
    <col min="36" max="37" width="8.85546875" style="48" customWidth="1"/>
    <col min="38" max="42" width="7.28515625" style="48" customWidth="1"/>
    <col min="43" max="44" width="8.85546875" style="48" customWidth="1"/>
    <col min="45" max="16384" width="7.28515625" style="48"/>
  </cols>
  <sheetData>
    <row r="1" spans="1:44" s="60" customFormat="1" ht="42.6" customHeight="1" x14ac:dyDescent="0.3">
      <c r="E1" s="257" t="s">
        <v>373</v>
      </c>
    </row>
    <row r="2" spans="1:44" ht="13.9" customHeight="1" x14ac:dyDescent="0.3">
      <c r="G2" s="48" t="str">
        <f>+IF(G8="[ocultar]",G8,"")</f>
        <v>[ocultar]</v>
      </c>
      <c r="H2" s="48" t="str">
        <f t="shared" ref="H2:AP2" si="0">+IF(H8="[ocultar]",H8,"")</f>
        <v>[ocultar]</v>
      </c>
      <c r="I2" s="48" t="str">
        <f t="shared" si="0"/>
        <v>[ocultar]</v>
      </c>
      <c r="J2" s="48" t="str">
        <f t="shared" si="0"/>
        <v>[ocultar]</v>
      </c>
      <c r="K2" s="48" t="str">
        <f t="shared" si="0"/>
        <v>[ocultar]</v>
      </c>
      <c r="L2" s="48" t="str">
        <f t="shared" si="0"/>
        <v>[ocultar]</v>
      </c>
      <c r="M2" s="48" t="str">
        <f t="shared" si="0"/>
        <v>[ocultar]</v>
      </c>
      <c r="N2" s="48" t="str">
        <f t="shared" si="0"/>
        <v>[ocultar]</v>
      </c>
      <c r="O2" s="48" t="str">
        <f t="shared" si="0"/>
        <v>[ocultar]</v>
      </c>
      <c r="P2" s="48" t="str">
        <f t="shared" si="0"/>
        <v>[ocultar]</v>
      </c>
      <c r="Q2" s="48" t="str">
        <f t="shared" si="0"/>
        <v>[ocultar]</v>
      </c>
      <c r="R2" s="48" t="str">
        <f t="shared" si="0"/>
        <v>[ocultar]</v>
      </c>
      <c r="S2" s="48" t="str">
        <f t="shared" si="0"/>
        <v>[ocultar]</v>
      </c>
      <c r="T2" s="48" t="str">
        <f t="shared" si="0"/>
        <v>[ocultar]</v>
      </c>
      <c r="U2" s="48" t="str">
        <f t="shared" si="0"/>
        <v>[ocultar]</v>
      </c>
      <c r="V2" s="48" t="str">
        <f t="shared" si="0"/>
        <v>[ocultar]</v>
      </c>
      <c r="W2" s="48" t="str">
        <f t="shared" si="0"/>
        <v>[ocultar]</v>
      </c>
      <c r="X2" s="48" t="str">
        <f t="shared" si="0"/>
        <v>[ocultar]</v>
      </c>
      <c r="Y2" s="48" t="str">
        <f t="shared" si="0"/>
        <v>[ocultar]</v>
      </c>
      <c r="Z2" s="48" t="str">
        <f t="shared" si="0"/>
        <v>[ocultar]</v>
      </c>
      <c r="AA2" s="48" t="str">
        <f t="shared" si="0"/>
        <v>[ocultar]</v>
      </c>
      <c r="AB2" s="48" t="str">
        <f t="shared" si="0"/>
        <v>[ocultar]</v>
      </c>
      <c r="AC2" s="48" t="str">
        <f t="shared" si="0"/>
        <v>[ocultar]</v>
      </c>
      <c r="AD2" s="48" t="str">
        <f t="shared" si="0"/>
        <v>[ocultar]</v>
      </c>
      <c r="AE2" s="48" t="str">
        <f t="shared" si="0"/>
        <v>[ocultar]</v>
      </c>
      <c r="AF2" s="48" t="str">
        <f t="shared" si="0"/>
        <v>[ocultar]</v>
      </c>
      <c r="AG2" s="48" t="str">
        <f t="shared" si="0"/>
        <v>[ocultar]</v>
      </c>
      <c r="AH2" s="48" t="str">
        <f t="shared" si="0"/>
        <v>[ocultar]</v>
      </c>
      <c r="AI2" s="48" t="str">
        <f t="shared" si="0"/>
        <v>[ocultar]</v>
      </c>
      <c r="AJ2" s="48" t="str">
        <f t="shared" si="0"/>
        <v/>
      </c>
      <c r="AK2" s="48" t="str">
        <f t="shared" si="0"/>
        <v/>
      </c>
      <c r="AL2" s="48" t="str">
        <f t="shared" si="0"/>
        <v>[ocultar]</v>
      </c>
      <c r="AM2" s="48" t="str">
        <f t="shared" si="0"/>
        <v>[ocultar]</v>
      </c>
      <c r="AN2" s="48" t="str">
        <f t="shared" si="0"/>
        <v>[ocultar]</v>
      </c>
      <c r="AO2" s="48" t="str">
        <f t="shared" si="0"/>
        <v>[ocultar]</v>
      </c>
      <c r="AP2" s="48" t="str">
        <f t="shared" si="0"/>
        <v>[ocultar]</v>
      </c>
    </row>
    <row r="3" spans="1:44" ht="13.9" customHeight="1" x14ac:dyDescent="0.3">
      <c r="E3" s="175" t="str">
        <f>+"Razón Social: "&amp;Inicio!C6&amp;"  -  NIF: "&amp;Inicio!C8</f>
        <v xml:space="preserve">Razón Social:   -  NIF: </v>
      </c>
      <c r="F3" s="176"/>
    </row>
    <row r="4" spans="1:44" ht="13.9" customHeight="1" x14ac:dyDescent="0.3">
      <c r="E4" s="177" t="s">
        <v>97</v>
      </c>
      <c r="F4" s="178"/>
    </row>
    <row r="5" spans="1:44" ht="13.9" customHeight="1" x14ac:dyDescent="0.3">
      <c r="E5" s="179">
        <f>+Inicio!E10</f>
        <v>0</v>
      </c>
      <c r="F5" s="180" t="str">
        <f>+Inicio!D10</f>
        <v>fecha inicio</v>
      </c>
    </row>
    <row r="6" spans="1:44" ht="13.9" customHeight="1" x14ac:dyDescent="0.3">
      <c r="E6" s="179">
        <f>+Inicio!G10</f>
        <v>0</v>
      </c>
      <c r="F6" s="181" t="s">
        <v>94</v>
      </c>
    </row>
    <row r="7" spans="1:44" s="126" customFormat="1" ht="13.9" customHeight="1" x14ac:dyDescent="0.25"/>
    <row r="8" spans="1:44" s="38" customFormat="1" ht="46.15" customHeight="1" x14ac:dyDescent="0.25">
      <c r="B8" s="35"/>
      <c r="C8" s="35" t="s">
        <v>225</v>
      </c>
      <c r="D8" s="35" t="s">
        <v>220</v>
      </c>
      <c r="E8" s="36" t="s">
        <v>223</v>
      </c>
      <c r="F8" s="37" t="str">
        <f>+IF(DATOS!AE6="","[ocultar]",DATOS!AE6)</f>
        <v>[ocultar]</v>
      </c>
      <c r="G8" s="37" t="str">
        <f>+IF(DATOS!AF6="","[ocultar]",DATOS!AF6)</f>
        <v>[ocultar]</v>
      </c>
      <c r="H8" s="37" t="str">
        <f>+IF(DATOS!AG6="","[ocultar]",DATOS!AG6)</f>
        <v>[ocultar]</v>
      </c>
      <c r="I8" s="37" t="str">
        <f>+IF(DATOS!AH6="","[ocultar]",DATOS!AH6)</f>
        <v>[ocultar]</v>
      </c>
      <c r="J8" s="37" t="str">
        <f>+IF(DATOS!AI6="","[ocultar]",DATOS!AI6)</f>
        <v>[ocultar]</v>
      </c>
      <c r="K8" s="37" t="str">
        <f>+IF(DATOS!AJ6="","[ocultar]",DATOS!AJ6)</f>
        <v>[ocultar]</v>
      </c>
      <c r="L8" s="37" t="str">
        <f>+IF(DATOS!AK6="","[ocultar]",DATOS!AK6)</f>
        <v>[ocultar]</v>
      </c>
      <c r="M8" s="37" t="str">
        <f>+IF(DATOS!AL6="","[ocultar]",DATOS!AL6)</f>
        <v>[ocultar]</v>
      </c>
      <c r="N8" s="37" t="str">
        <f>+IF(DATOS!AM6="","[ocultar]",DATOS!AM6)</f>
        <v>[ocultar]</v>
      </c>
      <c r="O8" s="37" t="str">
        <f>+IF(DATOS!AN6="","[ocultar]",DATOS!AN6)</f>
        <v>[ocultar]</v>
      </c>
      <c r="P8" s="37" t="str">
        <f>+IF(DATOS!AO6="","[ocultar]",DATOS!AO6)</f>
        <v>[ocultar]</v>
      </c>
      <c r="Q8" s="37" t="str">
        <f>+IF(DATOS!AP6="","[ocultar]",DATOS!AP6)</f>
        <v>[ocultar]</v>
      </c>
      <c r="R8" s="37" t="str">
        <f>+IF(DATOS!AQ6="","[ocultar]",DATOS!AQ6)</f>
        <v>[ocultar]</v>
      </c>
      <c r="S8" s="37" t="str">
        <f>+IF(DATOS!AR6="","[ocultar]",DATOS!AR6)</f>
        <v>[ocultar]</v>
      </c>
      <c r="T8" s="37" t="str">
        <f>+IF(DATOS!AS6="","[ocultar]",DATOS!AS6)</f>
        <v>[ocultar]</v>
      </c>
      <c r="U8" s="37" t="str">
        <f>+IF(DATOS!AT6="","[ocultar]",DATOS!AT6)</f>
        <v>[ocultar]</v>
      </c>
      <c r="V8" s="37" t="str">
        <f>+IF(DATOS!AU6="","[ocultar]",DATOS!AU6)</f>
        <v>[ocultar]</v>
      </c>
      <c r="W8" s="37" t="str">
        <f>+IF(DATOS!AV6="","[ocultar]",DATOS!AV6)</f>
        <v>[ocultar]</v>
      </c>
      <c r="X8" s="37" t="str">
        <f>+IF(DATOS!AW6="","[ocultar]",DATOS!AW6)</f>
        <v>[ocultar]</v>
      </c>
      <c r="Y8" s="37" t="str">
        <f>+IF(DATOS!AX6="","[ocultar]",DATOS!AX6)</f>
        <v>[ocultar]</v>
      </c>
      <c r="Z8" s="37" t="str">
        <f>+IF(DATOS!AY6="","[ocultar]",DATOS!AY6)</f>
        <v>[ocultar]</v>
      </c>
      <c r="AA8" s="37" t="str">
        <f>+IF(DATOS!AZ6="","[ocultar]",DATOS!AZ6)</f>
        <v>[ocultar]</v>
      </c>
      <c r="AB8" s="37" t="str">
        <f>+IF(DATOS!BA6="","[ocultar]",DATOS!BA6)</f>
        <v>[ocultar]</v>
      </c>
      <c r="AC8" s="37" t="str">
        <f>+IF(DATOS!BB6="","[ocultar]",DATOS!BB6)</f>
        <v>[ocultar]</v>
      </c>
      <c r="AD8" s="37" t="str">
        <f>+IF(DATOS!BC6="","[ocultar]",DATOS!BC6)</f>
        <v>[ocultar]</v>
      </c>
      <c r="AE8" s="37" t="str">
        <f>+IF(DATOS!BD6="","[ocultar]",DATOS!BD6)</f>
        <v>[ocultar]</v>
      </c>
      <c r="AF8" s="37" t="str">
        <f>+IF(DATOS!BE6="","[ocultar]",DATOS!BE6)</f>
        <v>[ocultar]</v>
      </c>
      <c r="AG8" s="37" t="str">
        <f>+IF(DATOS!BF6="","[ocultar]",DATOS!BF6)</f>
        <v>[ocultar]</v>
      </c>
      <c r="AH8" s="37" t="str">
        <f>+IF(DATOS!BG6="","[ocultar]",DATOS!BG6)</f>
        <v>[ocultar]</v>
      </c>
      <c r="AI8" s="37" t="str">
        <f>+IF(DATOS!BH6="","[ocultar]",DATOS!BH6)</f>
        <v>[ocultar]</v>
      </c>
      <c r="AJ8" s="81" t="s">
        <v>221</v>
      </c>
      <c r="AK8" s="82" t="s">
        <v>213</v>
      </c>
      <c r="AL8" s="83" t="str">
        <f>+IF(DATOS!BI6="","[ocultar]",DATOS!BI6)</f>
        <v>[ocultar]</v>
      </c>
      <c r="AM8" s="83" t="str">
        <f>+IF(DATOS!BJ6="","[ocultar]",DATOS!BJ6)</f>
        <v>[ocultar]</v>
      </c>
      <c r="AN8" s="83" t="str">
        <f>+IF(DATOS!BK6="","[ocultar]",DATOS!BK6)</f>
        <v>[ocultar]</v>
      </c>
      <c r="AO8" s="83" t="str">
        <f>+IF(DATOS!BL6="","[ocultar]",DATOS!BL6)</f>
        <v>[ocultar]</v>
      </c>
      <c r="AP8" s="83" t="str">
        <f>+IF(DATOS!BM6="","[ocultar]",DATOS!BM6)</f>
        <v>[ocultar]</v>
      </c>
      <c r="AQ8" s="84" t="s">
        <v>222</v>
      </c>
      <c r="AR8" s="85" t="s">
        <v>214</v>
      </c>
    </row>
    <row r="9" spans="1:44" s="42" customFormat="1" ht="17.25" thickBot="1" x14ac:dyDescent="0.35">
      <c r="B9" s="46" t="s">
        <v>247</v>
      </c>
      <c r="C9" s="117"/>
      <c r="D9" s="47"/>
      <c r="E9" s="127" t="str">
        <f t="shared" ref="E9" si="1">IFERROR((E10-E11)/E10,"")</f>
        <v/>
      </c>
      <c r="F9" s="131" t="str">
        <f>IFERROR((F10-F11)/F10,"")</f>
        <v/>
      </c>
      <c r="G9" s="131" t="str">
        <f t="shared" ref="G9:AR9" si="2">IFERROR((G10-G11)/G10,"")</f>
        <v/>
      </c>
      <c r="H9" s="131" t="str">
        <f t="shared" si="2"/>
        <v/>
      </c>
      <c r="I9" s="131" t="str">
        <f t="shared" si="2"/>
        <v/>
      </c>
      <c r="J9" s="131" t="str">
        <f t="shared" si="2"/>
        <v/>
      </c>
      <c r="K9" s="131" t="str">
        <f t="shared" si="2"/>
        <v/>
      </c>
      <c r="L9" s="131" t="str">
        <f t="shared" si="2"/>
        <v/>
      </c>
      <c r="M9" s="131" t="str">
        <f t="shared" si="2"/>
        <v/>
      </c>
      <c r="N9" s="131" t="str">
        <f t="shared" si="2"/>
        <v/>
      </c>
      <c r="O9" s="131" t="str">
        <f t="shared" si="2"/>
        <v/>
      </c>
      <c r="P9" s="131" t="str">
        <f t="shared" si="2"/>
        <v/>
      </c>
      <c r="Q9" s="131" t="str">
        <f t="shared" si="2"/>
        <v/>
      </c>
      <c r="R9" s="131" t="str">
        <f t="shared" si="2"/>
        <v/>
      </c>
      <c r="S9" s="131" t="str">
        <f t="shared" si="2"/>
        <v/>
      </c>
      <c r="T9" s="131" t="str">
        <f t="shared" si="2"/>
        <v/>
      </c>
      <c r="U9" s="131" t="str">
        <f t="shared" si="2"/>
        <v/>
      </c>
      <c r="V9" s="130" t="str">
        <f t="shared" si="2"/>
        <v/>
      </c>
      <c r="W9" s="130" t="str">
        <f t="shared" si="2"/>
        <v/>
      </c>
      <c r="X9" s="130" t="str">
        <f t="shared" si="2"/>
        <v/>
      </c>
      <c r="Y9" s="130" t="str">
        <f t="shared" si="2"/>
        <v/>
      </c>
      <c r="Z9" s="130" t="str">
        <f t="shared" si="2"/>
        <v/>
      </c>
      <c r="AA9" s="130" t="str">
        <f t="shared" si="2"/>
        <v/>
      </c>
      <c r="AB9" s="130" t="str">
        <f t="shared" si="2"/>
        <v/>
      </c>
      <c r="AC9" s="130" t="str">
        <f t="shared" si="2"/>
        <v/>
      </c>
      <c r="AD9" s="130" t="str">
        <f t="shared" si="2"/>
        <v/>
      </c>
      <c r="AE9" s="130" t="str">
        <f t="shared" si="2"/>
        <v/>
      </c>
      <c r="AF9" s="130" t="str">
        <f t="shared" si="2"/>
        <v/>
      </c>
      <c r="AG9" s="130" t="str">
        <f t="shared" si="2"/>
        <v/>
      </c>
      <c r="AH9" s="130" t="str">
        <f t="shared" si="2"/>
        <v/>
      </c>
      <c r="AI9" s="130" t="str">
        <f t="shared" si="2"/>
        <v/>
      </c>
      <c r="AJ9" s="132" t="str">
        <f t="shared" si="2"/>
        <v/>
      </c>
      <c r="AK9" s="136" t="str">
        <f t="shared" si="2"/>
        <v/>
      </c>
      <c r="AL9" s="133" t="str">
        <f t="shared" si="2"/>
        <v/>
      </c>
      <c r="AM9" s="133" t="str">
        <f t="shared" si="2"/>
        <v/>
      </c>
      <c r="AN9" s="133" t="str">
        <f t="shared" si="2"/>
        <v/>
      </c>
      <c r="AO9" s="133" t="str">
        <f t="shared" si="2"/>
        <v/>
      </c>
      <c r="AP9" s="133" t="str">
        <f t="shared" si="2"/>
        <v/>
      </c>
      <c r="AQ9" s="134" t="str">
        <f t="shared" si="2"/>
        <v/>
      </c>
      <c r="AR9" s="135" t="str">
        <f t="shared" si="2"/>
        <v/>
      </c>
    </row>
    <row r="10" spans="1:44" s="42" customFormat="1" x14ac:dyDescent="0.3">
      <c r="B10" s="39" t="s">
        <v>162</v>
      </c>
      <c r="C10" s="40">
        <f t="array" ref="C10">SUM(IF($B10=DATOS_[Sexo],
IF("Dentro"=DATOS_[Check Periodo Ref.],
1/(COUNTIFS(DATOS_[Sexo],$B10,DATOS_[Check Periodo Ref.],"Dentro",DATOS_[id],DATOS_[id])))))</f>
        <v>0</v>
      </c>
      <c r="D10" s="41">
        <f>COUNTIFS(DATOS_[AGRUP. VALOR. PTO.],"&lt;&gt;",DATOS_[Sexo],$B10,DATOS_[Check Periodo Ref.],"Dentro")</f>
        <v>0</v>
      </c>
      <c r="E10" s="118">
        <f t="array" ref="E10">IFERROR(
MEDIAN(IF(DATOS_[Sexo]=$B10,IF(DATOS_[Check Periodo Ref.]="Dentro",DATOS_[SALARIO BASE Ef],FALSE))),
0)</f>
        <v>0</v>
      </c>
      <c r="F10" s="119">
        <f t="array" ref="F10">IFERROR(
(MEDIAN((IF(DATOS_[[Sexo]:[Sexo]]=$B10,IF(DATOS_[[Check Periodo Ref.]:[Check Periodo Ref.]]="Dentro",DATOS_[Conc.Sal.01]))))),
0)</f>
        <v>0</v>
      </c>
      <c r="G10" s="119">
        <f t="array" ref="G10">IFERROR(
(MEDIAN((IF(DATOS_[[Sexo]:[Sexo]]=$B10,IF(DATOS_[[Check Periodo Ref.]:[Check Periodo Ref.]]="Dentro",DATOS_[Conc.Sal.02]))))),
0)</f>
        <v>0</v>
      </c>
      <c r="H10" s="119">
        <f t="array" ref="H10">IFERROR(
(MEDIAN((IF(DATOS_[[Sexo]:[Sexo]]=$B10,IF(DATOS_[[Check Periodo Ref.]:[Check Periodo Ref.]]="Dentro",DATOS_[Conc.Sal.03]))))),
0)</f>
        <v>0</v>
      </c>
      <c r="I10" s="119">
        <f t="array" ref="I10">IFERROR(
(MEDIAN((IF(DATOS_[[Sexo]:[Sexo]]=$B10,IF(DATOS_[[Check Periodo Ref.]:[Check Periodo Ref.]]="Dentro",DATOS_[Conc.Sal.04]))))),
0)</f>
        <v>0</v>
      </c>
      <c r="J10" s="119">
        <f t="array" ref="J10">IFERROR(
(MEDIAN((IF(DATOS_[[Sexo]:[Sexo]]=$B10,IF(DATOS_[[Check Periodo Ref.]:[Check Periodo Ref.]]="Dentro",DATOS_[Conc.Sal.05]))))),
0)</f>
        <v>0</v>
      </c>
      <c r="K10" s="119">
        <f t="array" ref="K10">IFERROR(
(MEDIAN((IF(DATOS_[[Sexo]:[Sexo]]=$B10,IF(DATOS_[[Check Periodo Ref.]:[Check Periodo Ref.]]="Dentro",DATOS_[Conc.Sal.06]))))),
0)</f>
        <v>0</v>
      </c>
      <c r="L10" s="119">
        <f t="array" ref="L10">IFERROR(
(MEDIAN((IF(DATOS_[[Sexo]:[Sexo]]=$B10,IF(DATOS_[[Check Periodo Ref.]:[Check Periodo Ref.]]="Dentro",DATOS_[Conc.Sal.07]))))),
0)</f>
        <v>0</v>
      </c>
      <c r="M10" s="119">
        <f t="array" ref="M10">IFERROR(
(MEDIAN((IF(DATOS_[[Sexo]:[Sexo]]=$B10,IF(DATOS_[[Check Periodo Ref.]:[Check Periodo Ref.]]="Dentro",DATOS_[Conc.Sal.08]))))),
0)</f>
        <v>0</v>
      </c>
      <c r="N10" s="119">
        <f t="array" ref="N10">IFERROR(
(MEDIAN((IF(DATOS_[[Sexo]:[Sexo]]=$B10,IF(DATOS_[[Check Periodo Ref.]:[Check Periodo Ref.]]="Dentro",DATOS_[Conc.Sal.09]))))),
0)</f>
        <v>0</v>
      </c>
      <c r="O10" s="119">
        <f t="array" ref="O10">IFERROR(
(MEDIAN((IF(DATOS_[[Sexo]:[Sexo]]=$B10,IF(DATOS_[[Check Periodo Ref.]:[Check Periodo Ref.]]="Dentro",DATOS_[Conc.Sal.10]))))),
0)</f>
        <v>0</v>
      </c>
      <c r="P10" s="119">
        <f t="array" ref="P10">IFERROR(
(MEDIAN((IF(DATOS_[[Sexo]:[Sexo]]=$B10,IF(DATOS_[[Check Periodo Ref.]:[Check Periodo Ref.]]="Dentro",DATOS_[Conc.Sal.11]))))),
0)</f>
        <v>0</v>
      </c>
      <c r="Q10" s="119">
        <f t="array" ref="Q10">IFERROR(
(MEDIAN((IF(DATOS_[[Sexo]:[Sexo]]=$B10,IF(DATOS_[[Check Periodo Ref.]:[Check Periodo Ref.]]="Dentro",DATOS_[Conc.Sal.12]))))),
0)</f>
        <v>0</v>
      </c>
      <c r="R10" s="119">
        <f t="array" ref="R10">IFERROR(
(MEDIAN((IF(DATOS_[[Sexo]:[Sexo]]=$B10,IF(DATOS_[[Check Periodo Ref.]:[Check Periodo Ref.]]="Dentro",DATOS_[Conc.Sal.13]))))),
0)</f>
        <v>0</v>
      </c>
      <c r="S10" s="119">
        <f t="array" ref="S10">IFERROR(
(MEDIAN((IF(DATOS_[[Sexo]:[Sexo]]=$B10,IF(DATOS_[[Check Periodo Ref.]:[Check Periodo Ref.]]="Dentro",DATOS_[Conc.Sal.14]))))),
0)</f>
        <v>0</v>
      </c>
      <c r="T10" s="119">
        <f t="array" ref="T10">IFERROR(
(MEDIAN((IF(DATOS_[[Sexo]:[Sexo]]=$B10,IF(DATOS_[[Check Periodo Ref.]:[Check Periodo Ref.]]="Dentro",DATOS_[Conc.Sal.15]))))),
0)</f>
        <v>0</v>
      </c>
      <c r="U10" s="119">
        <f t="array" ref="U10">IFERROR(
(MEDIAN((IF(DATOS_[[Sexo]:[Sexo]]=$B10,IF(DATOS_[[Check Periodo Ref.]:[Check Periodo Ref.]]="Dentro",DATOS_[Conc.Sal.16]))))),
0)</f>
        <v>0</v>
      </c>
      <c r="V10" s="119">
        <f t="array" ref="V10">IFERROR(
(MEDIAN((IF(DATOS_[[Sexo]:[Sexo]]=$B10,IF(DATOS_[[Check Periodo Ref.]:[Check Periodo Ref.]]="Dentro",DATOS_[Conc.Sal.17]))))),
0)</f>
        <v>0</v>
      </c>
      <c r="W10" s="119">
        <f t="array" ref="W10">IFERROR(
(MEDIAN((IF(DATOS_[[Sexo]:[Sexo]]=$B10,IF(DATOS_[[Check Periodo Ref.]:[Check Periodo Ref.]]="Dentro",DATOS_[Conc.Sal.18]))))),
0)</f>
        <v>0</v>
      </c>
      <c r="X10" s="119">
        <f t="array" ref="X10">IFERROR(
(MEDIAN((IF(DATOS_[[Sexo]:[Sexo]]=$B10,IF(DATOS_[[Check Periodo Ref.]:[Check Periodo Ref.]]="Dentro",DATOS_[Conc.Sal.19]))))),
0)</f>
        <v>0</v>
      </c>
      <c r="Y10" s="119">
        <f t="array" ref="Y10">IFERROR(
(MEDIAN((IF(DATOS_[[Sexo]:[Sexo]]=$B10,IF(DATOS_[[Check Periodo Ref.]:[Check Periodo Ref.]]="Dentro",DATOS_[Conc.Sal.20]))))),
0)</f>
        <v>0</v>
      </c>
      <c r="Z10" s="119">
        <f t="array" ref="Z10">IFERROR(
(MEDIAN((IF(DATOS_[[Sexo]:[Sexo]]=$B10,IF(DATOS_[[Check Periodo Ref.]:[Check Periodo Ref.]]="Dentro",DATOS_[Conc.Sal.21]))))),
0)</f>
        <v>0</v>
      </c>
      <c r="AA10" s="119">
        <f t="array" ref="AA10">IFERROR(
(MEDIAN((IF(DATOS_[[Sexo]:[Sexo]]=$B10,IF(DATOS_[[Check Periodo Ref.]:[Check Periodo Ref.]]="Dentro",DATOS_[Conc.Sal.22]))))),
0)</f>
        <v>0</v>
      </c>
      <c r="AB10" s="119">
        <f t="array" ref="AB10">IFERROR(
(MEDIAN((IF(DATOS_[[Sexo]:[Sexo]]=$B10,IF(DATOS_[[Check Periodo Ref.]:[Check Periodo Ref.]]="Dentro",DATOS_[Conc.Sal.23]))))),
0)</f>
        <v>0</v>
      </c>
      <c r="AC10" s="119">
        <f t="array" ref="AC10">IFERROR(
(MEDIAN((IF(DATOS_[[Sexo]:[Sexo]]=$B10,IF(DATOS_[[Check Periodo Ref.]:[Check Periodo Ref.]]="Dentro",DATOS_[Conc.Sal.24]))))),
0)</f>
        <v>0</v>
      </c>
      <c r="AD10" s="119">
        <f t="array" ref="AD10">IFERROR(
(MEDIAN((IF(DATOS_[[Sexo]:[Sexo]]=$B10,IF(DATOS_[[Check Periodo Ref.]:[Check Periodo Ref.]]="Dentro",DATOS_[Conc.Sal.25]))))),
0)</f>
        <v>0</v>
      </c>
      <c r="AE10" s="119">
        <f t="array" ref="AE10">IFERROR(
(MEDIAN((IF(DATOS_[[Sexo]:[Sexo]]=$B10,IF(DATOS_[[Check Periodo Ref.]:[Check Periodo Ref.]]="Dentro",DATOS_[Conc.Sal.26]))))),
0)</f>
        <v>0</v>
      </c>
      <c r="AF10" s="119">
        <f t="array" ref="AF10">IFERROR(
(MEDIAN((IF(DATOS_[[Sexo]:[Sexo]]=$B10,IF(DATOS_[[Check Periodo Ref.]:[Check Periodo Ref.]]="Dentro",DATOS_[Conc.Sal.27]))))),
0)</f>
        <v>0</v>
      </c>
      <c r="AG10" s="119">
        <f t="array" ref="AG10">IFERROR(
(MEDIAN((IF(DATOS_[[Sexo]:[Sexo]]=$B10,IF(DATOS_[[Check Periodo Ref.]:[Check Periodo Ref.]]="Dentro",DATOS_[Conc.Sal.28]))))),
0)</f>
        <v>0</v>
      </c>
      <c r="AH10" s="119">
        <f t="array" ref="AH10">IFERROR(
(MEDIAN((IF(DATOS_[[Sexo]:[Sexo]]=$B10,IF(DATOS_[[Check Periodo Ref.]:[Check Periodo Ref.]]="Dentro",DATOS_[Conc.Sal.29]))))),
0)</f>
        <v>0</v>
      </c>
      <c r="AI10" s="119">
        <f t="array" ref="AI10">IFERROR(
(MEDIAN((IF(DATOS_[[Sexo]:[Sexo]]=$B10,IF(DATOS_[[Check Periodo Ref.]:[Check Periodo Ref.]]="Dentro",DATOS_[Conc.Sal.30]))))),
0)</f>
        <v>0</v>
      </c>
      <c r="AJ10" s="120">
        <f t="array" ref="AJ10">IFERROR(
MEDIAN(IF(DATOS_[Sexo]=$B10,IF(DATOS_[Check Periodo Ref.]="Dentro",DATOS_[Tot COMPL.SAL Ef],FALSE))),
0)</f>
        <v>0</v>
      </c>
      <c r="AK10" s="121">
        <f t="array" ref="AK10">IFERROR(
MEDIAN(IF(DATOS_[Sexo]=$B10,IF(DATOS_[Check Periodo Ref.]="Dentro",DATOS_[TOTAL SALARIO Ef],FALSE))),
0)</f>
        <v>0</v>
      </c>
      <c r="AL10" s="125">
        <f t="array" ref="AL10">IFERROR(
(MEDIAN((IF(DATOS_[[Sexo]:[Sexo]]=$B10,IF(DATOS_[[Check Periodo Ref.]:[Check Periodo Ref.]]="Dentro",DATOS_[C.Extra.01]))))),
0)</f>
        <v>0</v>
      </c>
      <c r="AM10" s="125">
        <f t="array" ref="AM10">IFERROR(
(MEDIAN((IF(DATOS_[[Sexo]:[Sexo]]=$B10,IF(DATOS_[[Check Periodo Ref.]:[Check Periodo Ref.]]="Dentro",DATOS_[C.Extra.02]))))),
0)</f>
        <v>0</v>
      </c>
      <c r="AN10" s="125">
        <f t="array" ref="AN10">IFERROR(
(MEDIAN((IF(DATOS_[[Sexo]:[Sexo]]=$B10,IF(DATOS_[[Check Periodo Ref.]:[Check Periodo Ref.]]="Dentro",DATOS_[C.Extra.03]))))),
0)</f>
        <v>0</v>
      </c>
      <c r="AO10" s="125">
        <f t="array" ref="AO10">IFERROR(
(MEDIAN((IF(DATOS_[[Sexo]:[Sexo]]=$B10,IF(DATOS_[[Check Periodo Ref.]:[Check Periodo Ref.]]="Dentro",DATOS_[C.Extra.04]))))),
0)</f>
        <v>0</v>
      </c>
      <c r="AP10" s="125">
        <f t="array" ref="AP10">IFERROR(
(MEDIAN((IF(DATOS_[[Sexo]:[Sexo]]=$B10,IF(DATOS_[[Check Periodo Ref.]:[Check Periodo Ref.]]="Dentro",DATOS_[C.Extra.05]))))),
0)</f>
        <v>0</v>
      </c>
      <c r="AQ10" s="123">
        <f t="array" ref="AQ10">IFERROR(
MEDIAN(IF(DATOS_[Sexo]=$B10,IF(DATOS_[Check Periodo Ref.]="Dentro",DATOS_[Tot Extrasalarial Ef],FALSE))),
0)</f>
        <v>0</v>
      </c>
      <c r="AR10" s="124">
        <f t="array" ref="AR10">IFERROR(
MEDIAN(IF(DATOS_[Sexo]=$B10,IF(DATOS_[Check Periodo Ref.]="Dentro",DATOS_[TOTAL Retrib Ef],FALSE))),
0)</f>
        <v>0</v>
      </c>
    </row>
    <row r="11" spans="1:44" s="42" customFormat="1" x14ac:dyDescent="0.3">
      <c r="B11" s="39" t="s">
        <v>163</v>
      </c>
      <c r="C11" s="40">
        <f t="array" ref="C11">SUM(IF($B11=DATOS_[Sexo],
IF("Dentro"=DATOS_[Check Periodo Ref.],
1/(COUNTIFS(DATOS_[Sexo],$B11,DATOS_[Check Periodo Ref.],"Dentro",DATOS_[id],DATOS_[id])))))</f>
        <v>0</v>
      </c>
      <c r="D11" s="41">
        <f>COUNTIFS(DATOS_[AGRUP. VALOR. PTO.],"&lt;&gt;",DATOS_[Sexo],$B11,DATOS_[Check Periodo Ref.],"Dentro")</f>
        <v>0</v>
      </c>
      <c r="E11" s="118">
        <f t="array" ref="E11">IFERROR(
MEDIAN(IF(DATOS_[Sexo]=$B11,IF(DATOS_[Check Periodo Ref.]="Dentro",DATOS_[SALARIO BASE Ef],FALSE))),
0)</f>
        <v>0</v>
      </c>
      <c r="F11" s="119">
        <f t="array" ref="F11">IFERROR(
(MEDIAN((IF(DATOS_[[Sexo]:[Sexo]]=$B11,IF(DATOS_[[Check Periodo Ref.]:[Check Periodo Ref.]]="Dentro",DATOS_[Conc.Sal.01]))))),
0)</f>
        <v>0</v>
      </c>
      <c r="G11" s="119">
        <f t="array" ref="G11">IFERROR(
(MEDIAN((IF(DATOS_[[Sexo]:[Sexo]]=$B11,IF(DATOS_[[Check Periodo Ref.]:[Check Periodo Ref.]]="Dentro",DATOS_[Conc.Sal.02]))))),
0)</f>
        <v>0</v>
      </c>
      <c r="H11" s="119">
        <f t="array" ref="H11">IFERROR(
(MEDIAN((IF(DATOS_[[Sexo]:[Sexo]]=$B11,IF(DATOS_[[Check Periodo Ref.]:[Check Periodo Ref.]]="Dentro",DATOS_[Conc.Sal.03]))))),
0)</f>
        <v>0</v>
      </c>
      <c r="I11" s="119">
        <f t="array" ref="I11">IFERROR(
(MEDIAN((IF(DATOS_[[Sexo]:[Sexo]]=$B11,IF(DATOS_[[Check Periodo Ref.]:[Check Periodo Ref.]]="Dentro",DATOS_[Conc.Sal.04]))))),
0)</f>
        <v>0</v>
      </c>
      <c r="J11" s="119">
        <f t="array" ref="J11">IFERROR(
(MEDIAN((IF(DATOS_[[Sexo]:[Sexo]]=$B11,IF(DATOS_[[Check Periodo Ref.]:[Check Periodo Ref.]]="Dentro",DATOS_[Conc.Sal.05]))))),
0)</f>
        <v>0</v>
      </c>
      <c r="K11" s="119">
        <f t="array" ref="K11">IFERROR(
(MEDIAN((IF(DATOS_[[Sexo]:[Sexo]]=$B11,IF(DATOS_[[Check Periodo Ref.]:[Check Periodo Ref.]]="Dentro",DATOS_[Conc.Sal.06]))))),
0)</f>
        <v>0</v>
      </c>
      <c r="L11" s="119">
        <f t="array" ref="L11">IFERROR(
(MEDIAN((IF(DATOS_[[Sexo]:[Sexo]]=$B11,IF(DATOS_[[Check Periodo Ref.]:[Check Periodo Ref.]]="Dentro",DATOS_[Conc.Sal.07]))))),
0)</f>
        <v>0</v>
      </c>
      <c r="M11" s="119">
        <f t="array" ref="M11">IFERROR(
(MEDIAN((IF(DATOS_[[Sexo]:[Sexo]]=$B11,IF(DATOS_[[Check Periodo Ref.]:[Check Periodo Ref.]]="Dentro",DATOS_[Conc.Sal.08]))))),
0)</f>
        <v>0</v>
      </c>
      <c r="N11" s="119">
        <f t="array" ref="N11">IFERROR(
(MEDIAN((IF(DATOS_[[Sexo]:[Sexo]]=$B11,IF(DATOS_[[Check Periodo Ref.]:[Check Periodo Ref.]]="Dentro",DATOS_[Conc.Sal.09]))))),
0)</f>
        <v>0</v>
      </c>
      <c r="O11" s="119">
        <f t="array" ref="O11">IFERROR(
(MEDIAN((IF(DATOS_[[Sexo]:[Sexo]]=$B11,IF(DATOS_[[Check Periodo Ref.]:[Check Periodo Ref.]]="Dentro",DATOS_[Conc.Sal.10]))))),
0)</f>
        <v>0</v>
      </c>
      <c r="P11" s="119">
        <f t="array" ref="P11">IFERROR(
(MEDIAN((IF(DATOS_[[Sexo]:[Sexo]]=$B11,IF(DATOS_[[Check Periodo Ref.]:[Check Periodo Ref.]]="Dentro",DATOS_[Conc.Sal.11]))))),
0)</f>
        <v>0</v>
      </c>
      <c r="Q11" s="119">
        <f t="array" ref="Q11">IFERROR(
(MEDIAN((IF(DATOS_[[Sexo]:[Sexo]]=$B11,IF(DATOS_[[Check Periodo Ref.]:[Check Periodo Ref.]]="Dentro",DATOS_[Conc.Sal.12]))))),
0)</f>
        <v>0</v>
      </c>
      <c r="R11" s="119">
        <f t="array" ref="R11">IFERROR(
(MEDIAN((IF(DATOS_[[Sexo]:[Sexo]]=$B11,IF(DATOS_[[Check Periodo Ref.]:[Check Periodo Ref.]]="Dentro",DATOS_[Conc.Sal.13]))))),
0)</f>
        <v>0</v>
      </c>
      <c r="S11" s="119">
        <f t="array" ref="S11">IFERROR(
(MEDIAN((IF(DATOS_[[Sexo]:[Sexo]]=$B11,IF(DATOS_[[Check Periodo Ref.]:[Check Periodo Ref.]]="Dentro",DATOS_[Conc.Sal.14]))))),
0)</f>
        <v>0</v>
      </c>
      <c r="T11" s="119">
        <f t="array" ref="T11">IFERROR(
(MEDIAN((IF(DATOS_[[Sexo]:[Sexo]]=$B11,IF(DATOS_[[Check Periodo Ref.]:[Check Periodo Ref.]]="Dentro",DATOS_[Conc.Sal.15]))))),
0)</f>
        <v>0</v>
      </c>
      <c r="U11" s="119">
        <f t="array" ref="U11">IFERROR(
(MEDIAN((IF(DATOS_[[Sexo]:[Sexo]]=$B11,IF(DATOS_[[Check Periodo Ref.]:[Check Periodo Ref.]]="Dentro",DATOS_[Conc.Sal.16]))))),
0)</f>
        <v>0</v>
      </c>
      <c r="V11" s="119">
        <f t="array" ref="V11">IFERROR(
(MEDIAN((IF(DATOS_[[Sexo]:[Sexo]]=$B11,IF(DATOS_[[Check Periodo Ref.]:[Check Periodo Ref.]]="Dentro",DATOS_[Conc.Sal.17]))))),
0)</f>
        <v>0</v>
      </c>
      <c r="W11" s="119">
        <f t="array" ref="W11">IFERROR(
(MEDIAN((IF(DATOS_[[Sexo]:[Sexo]]=$B11,IF(DATOS_[[Check Periodo Ref.]:[Check Periodo Ref.]]="Dentro",DATOS_[Conc.Sal.18]))))),
0)</f>
        <v>0</v>
      </c>
      <c r="X11" s="119">
        <f t="array" ref="X11">IFERROR(
(MEDIAN((IF(DATOS_[[Sexo]:[Sexo]]=$B11,IF(DATOS_[[Check Periodo Ref.]:[Check Periodo Ref.]]="Dentro",DATOS_[Conc.Sal.19]))))),
0)</f>
        <v>0</v>
      </c>
      <c r="Y11" s="119">
        <f t="array" ref="Y11">IFERROR(
(MEDIAN((IF(DATOS_[[Sexo]:[Sexo]]=$B11,IF(DATOS_[[Check Periodo Ref.]:[Check Periodo Ref.]]="Dentro",DATOS_[Conc.Sal.20]))))),
0)</f>
        <v>0</v>
      </c>
      <c r="Z11" s="119">
        <f t="array" ref="Z11">IFERROR(
(MEDIAN((IF(DATOS_[[Sexo]:[Sexo]]=$B11,IF(DATOS_[[Check Periodo Ref.]:[Check Periodo Ref.]]="Dentro",DATOS_[Conc.Sal.21]))))),
0)</f>
        <v>0</v>
      </c>
      <c r="AA11" s="119">
        <f t="array" ref="AA11">IFERROR(
(MEDIAN((IF(DATOS_[[Sexo]:[Sexo]]=$B11,IF(DATOS_[[Check Periodo Ref.]:[Check Periodo Ref.]]="Dentro",DATOS_[Conc.Sal.22]))))),
0)</f>
        <v>0</v>
      </c>
      <c r="AB11" s="119">
        <f t="array" ref="AB11">IFERROR(
(MEDIAN((IF(DATOS_[[Sexo]:[Sexo]]=$B11,IF(DATOS_[[Check Periodo Ref.]:[Check Periodo Ref.]]="Dentro",DATOS_[Conc.Sal.23]))))),
0)</f>
        <v>0</v>
      </c>
      <c r="AC11" s="119">
        <f t="array" ref="AC11">IFERROR(
(MEDIAN((IF(DATOS_[[Sexo]:[Sexo]]=$B11,IF(DATOS_[[Check Periodo Ref.]:[Check Periodo Ref.]]="Dentro",DATOS_[Conc.Sal.24]))))),
0)</f>
        <v>0</v>
      </c>
      <c r="AD11" s="119">
        <f t="array" ref="AD11">IFERROR(
(MEDIAN((IF(DATOS_[[Sexo]:[Sexo]]=$B11,IF(DATOS_[[Check Periodo Ref.]:[Check Periodo Ref.]]="Dentro",DATOS_[Conc.Sal.25]))))),
0)</f>
        <v>0</v>
      </c>
      <c r="AE11" s="119">
        <f t="array" ref="AE11">IFERROR(
(MEDIAN((IF(DATOS_[[Sexo]:[Sexo]]=$B11,IF(DATOS_[[Check Periodo Ref.]:[Check Periodo Ref.]]="Dentro",DATOS_[Conc.Sal.26]))))),
0)</f>
        <v>0</v>
      </c>
      <c r="AF11" s="119">
        <f t="array" ref="AF11">IFERROR(
(MEDIAN((IF(DATOS_[[Sexo]:[Sexo]]=$B11,IF(DATOS_[[Check Periodo Ref.]:[Check Periodo Ref.]]="Dentro",DATOS_[Conc.Sal.27]))))),
0)</f>
        <v>0</v>
      </c>
      <c r="AG11" s="119">
        <f t="array" ref="AG11">IFERROR(
(MEDIAN((IF(DATOS_[[Sexo]:[Sexo]]=$B11,IF(DATOS_[[Check Periodo Ref.]:[Check Periodo Ref.]]="Dentro",DATOS_[Conc.Sal.28]))))),
0)</f>
        <v>0</v>
      </c>
      <c r="AH11" s="119">
        <f t="array" ref="AH11">IFERROR(
(MEDIAN((IF(DATOS_[[Sexo]:[Sexo]]=$B11,IF(DATOS_[[Check Periodo Ref.]:[Check Periodo Ref.]]="Dentro",DATOS_[Conc.Sal.29]))))),
0)</f>
        <v>0</v>
      </c>
      <c r="AI11" s="119">
        <f t="array" ref="AI11">IFERROR(
(MEDIAN((IF(DATOS_[[Sexo]:[Sexo]]=$B11,IF(DATOS_[[Check Periodo Ref.]:[Check Periodo Ref.]]="Dentro",DATOS_[Conc.Sal.30]))))),
0)</f>
        <v>0</v>
      </c>
      <c r="AJ11" s="120">
        <f t="array" ref="AJ11">IFERROR(
MEDIAN(IF(DATOS_[Sexo]=$B11,IF(DATOS_[Check Periodo Ref.]="Dentro",DATOS_[Tot COMPL.SAL Ef],FALSE))),
0)</f>
        <v>0</v>
      </c>
      <c r="AK11" s="121">
        <f t="array" ref="AK11">IFERROR(
MEDIAN(IF(DATOS_[Sexo]=$B11,IF(DATOS_[Check Periodo Ref.]="Dentro",DATOS_[TOTAL SALARIO Ef],FALSE))),
0)</f>
        <v>0</v>
      </c>
      <c r="AL11" s="125">
        <f t="array" ref="AL11">IFERROR(
(MEDIAN((IF(DATOS_[[Sexo]:[Sexo]]=$B11,IF(DATOS_[[Check Periodo Ref.]:[Check Periodo Ref.]]="Dentro",DATOS_[C.Extra.01]))))),
0)</f>
        <v>0</v>
      </c>
      <c r="AM11" s="125">
        <f t="array" ref="AM11">IFERROR(
(MEDIAN((IF(DATOS_[[Sexo]:[Sexo]]=$B11,IF(DATOS_[[Check Periodo Ref.]:[Check Periodo Ref.]]="Dentro",DATOS_[C.Extra.02]))))),
0)</f>
        <v>0</v>
      </c>
      <c r="AN11" s="125">
        <f t="array" ref="AN11">IFERROR(
(MEDIAN((IF(DATOS_[[Sexo]:[Sexo]]=$B11,IF(DATOS_[[Check Periodo Ref.]:[Check Periodo Ref.]]="Dentro",DATOS_[C.Extra.03]))))),
0)</f>
        <v>0</v>
      </c>
      <c r="AO11" s="125">
        <f t="array" ref="AO11">IFERROR(
(MEDIAN((IF(DATOS_[[Sexo]:[Sexo]]=$B11,IF(DATOS_[[Check Periodo Ref.]:[Check Periodo Ref.]]="Dentro",DATOS_[C.Extra.04]))))),
0)</f>
        <v>0</v>
      </c>
      <c r="AP11" s="125">
        <f t="array" ref="AP11">IFERROR(
(MEDIAN((IF(DATOS_[[Sexo]:[Sexo]]=$B11,IF(DATOS_[[Check Periodo Ref.]:[Check Periodo Ref.]]="Dentro",DATOS_[C.Extra.05]))))),
0)</f>
        <v>0</v>
      </c>
      <c r="AQ11" s="123">
        <f t="array" ref="AQ11">IFERROR(
MEDIAN(IF(DATOS_[Sexo]=$B11,IF(DATOS_[Check Periodo Ref.]="Dentro",DATOS_[Tot Extrasalarial Ef],FALSE))),
0)</f>
        <v>0</v>
      </c>
      <c r="AR11" s="124">
        <f t="array" ref="AR11">IFERROR(
MEDIAN(IF(DATOS_[Sexo]=$B11,IF(DATOS_[Check Periodo Ref.]="Dentro",DATOS_[TOTAL Retrib Ef],FALSE))),
0)</f>
        <v>0</v>
      </c>
    </row>
    <row r="12" spans="1:44" s="42" customFormat="1" x14ac:dyDescent="0.3">
      <c r="D12" s="43"/>
      <c r="J12" s="44"/>
      <c r="K12" s="45"/>
      <c r="L12" s="45"/>
      <c r="M12" s="45"/>
      <c r="N12" s="45"/>
      <c r="O12" s="45"/>
      <c r="P12" s="45"/>
      <c r="Q12" s="45"/>
      <c r="R12" s="45"/>
      <c r="S12" s="45"/>
      <c r="T12" s="45"/>
      <c r="U12" s="45"/>
      <c r="V12" s="44"/>
      <c r="W12" s="44"/>
      <c r="X12" s="44"/>
      <c r="Y12" s="44"/>
      <c r="Z12" s="44"/>
      <c r="AA12" s="44"/>
      <c r="AB12" s="44"/>
      <c r="AC12" s="44"/>
      <c r="AD12" s="44"/>
      <c r="AE12" s="44"/>
      <c r="AF12" s="44"/>
      <c r="AG12" s="44"/>
      <c r="AH12" s="44"/>
      <c r="AI12" s="44"/>
      <c r="AL12" s="45"/>
      <c r="AM12" s="45"/>
      <c r="AN12" s="45"/>
      <c r="AO12" s="45"/>
      <c r="AP12" s="45"/>
    </row>
    <row r="13" spans="1:44" s="42" customFormat="1" x14ac:dyDescent="0.3">
      <c r="D13" s="43"/>
      <c r="J13" s="44"/>
      <c r="K13" s="45"/>
      <c r="L13" s="45"/>
      <c r="M13" s="45"/>
      <c r="N13" s="45"/>
      <c r="O13" s="45"/>
      <c r="P13" s="45"/>
      <c r="Q13" s="45"/>
      <c r="R13" s="45"/>
      <c r="S13" s="45"/>
      <c r="T13" s="45"/>
      <c r="U13" s="45"/>
      <c r="V13" s="44"/>
      <c r="W13" s="44"/>
      <c r="X13" s="44"/>
      <c r="Y13" s="44"/>
      <c r="Z13" s="44"/>
      <c r="AA13" s="44"/>
      <c r="AB13" s="44"/>
      <c r="AC13" s="44"/>
      <c r="AD13" s="44"/>
      <c r="AE13" s="44"/>
      <c r="AF13" s="44"/>
      <c r="AG13" s="44"/>
      <c r="AH13" s="44"/>
      <c r="AI13" s="44"/>
      <c r="AL13" s="45"/>
      <c r="AM13" s="45"/>
      <c r="AN13" s="45"/>
      <c r="AO13" s="45"/>
      <c r="AP13" s="45"/>
    </row>
    <row r="14" spans="1:44" s="38" customFormat="1" ht="46.15" customHeight="1" x14ac:dyDescent="0.25">
      <c r="B14" s="35"/>
      <c r="C14" s="35" t="s">
        <v>225</v>
      </c>
      <c r="D14" s="35" t="s">
        <v>220</v>
      </c>
      <c r="E14" s="36" t="s">
        <v>223</v>
      </c>
      <c r="F14" s="37" t="str">
        <f>+F8</f>
        <v>[ocultar]</v>
      </c>
      <c r="G14" s="37" t="str">
        <f t="shared" ref="G14:AI14" si="3">+G8</f>
        <v>[ocultar]</v>
      </c>
      <c r="H14" s="37" t="str">
        <f t="shared" si="3"/>
        <v>[ocultar]</v>
      </c>
      <c r="I14" s="37" t="str">
        <f t="shared" si="3"/>
        <v>[ocultar]</v>
      </c>
      <c r="J14" s="37" t="str">
        <f t="shared" si="3"/>
        <v>[ocultar]</v>
      </c>
      <c r="K14" s="37" t="str">
        <f t="shared" si="3"/>
        <v>[ocultar]</v>
      </c>
      <c r="L14" s="37" t="str">
        <f t="shared" si="3"/>
        <v>[ocultar]</v>
      </c>
      <c r="M14" s="37" t="str">
        <f t="shared" si="3"/>
        <v>[ocultar]</v>
      </c>
      <c r="N14" s="37" t="str">
        <f t="shared" si="3"/>
        <v>[ocultar]</v>
      </c>
      <c r="O14" s="37" t="str">
        <f t="shared" si="3"/>
        <v>[ocultar]</v>
      </c>
      <c r="P14" s="37" t="str">
        <f t="shared" si="3"/>
        <v>[ocultar]</v>
      </c>
      <c r="Q14" s="37" t="str">
        <f t="shared" si="3"/>
        <v>[ocultar]</v>
      </c>
      <c r="R14" s="37" t="str">
        <f t="shared" si="3"/>
        <v>[ocultar]</v>
      </c>
      <c r="S14" s="37" t="str">
        <f t="shared" si="3"/>
        <v>[ocultar]</v>
      </c>
      <c r="T14" s="37" t="str">
        <f t="shared" si="3"/>
        <v>[ocultar]</v>
      </c>
      <c r="U14" s="37" t="str">
        <f t="shared" si="3"/>
        <v>[ocultar]</v>
      </c>
      <c r="V14" s="37" t="str">
        <f t="shared" si="3"/>
        <v>[ocultar]</v>
      </c>
      <c r="W14" s="37" t="str">
        <f t="shared" si="3"/>
        <v>[ocultar]</v>
      </c>
      <c r="X14" s="37" t="str">
        <f t="shared" si="3"/>
        <v>[ocultar]</v>
      </c>
      <c r="Y14" s="37" t="str">
        <f t="shared" si="3"/>
        <v>[ocultar]</v>
      </c>
      <c r="Z14" s="37" t="str">
        <f t="shared" si="3"/>
        <v>[ocultar]</v>
      </c>
      <c r="AA14" s="37" t="str">
        <f t="shared" si="3"/>
        <v>[ocultar]</v>
      </c>
      <c r="AB14" s="37" t="str">
        <f t="shared" si="3"/>
        <v>[ocultar]</v>
      </c>
      <c r="AC14" s="37" t="str">
        <f t="shared" si="3"/>
        <v>[ocultar]</v>
      </c>
      <c r="AD14" s="37" t="str">
        <f t="shared" si="3"/>
        <v>[ocultar]</v>
      </c>
      <c r="AE14" s="37" t="str">
        <f t="shared" si="3"/>
        <v>[ocultar]</v>
      </c>
      <c r="AF14" s="37" t="str">
        <f t="shared" si="3"/>
        <v>[ocultar]</v>
      </c>
      <c r="AG14" s="37" t="str">
        <f t="shared" si="3"/>
        <v>[ocultar]</v>
      </c>
      <c r="AH14" s="37" t="str">
        <f t="shared" si="3"/>
        <v>[ocultar]</v>
      </c>
      <c r="AI14" s="37" t="str">
        <f t="shared" si="3"/>
        <v>[ocultar]</v>
      </c>
      <c r="AJ14" s="81" t="s">
        <v>221</v>
      </c>
      <c r="AK14" s="82" t="s">
        <v>213</v>
      </c>
      <c r="AL14" s="83" t="str">
        <f>+AL8</f>
        <v>[ocultar]</v>
      </c>
      <c r="AM14" s="83" t="str">
        <f t="shared" ref="AM14:AP14" si="4">+AM8</f>
        <v>[ocultar]</v>
      </c>
      <c r="AN14" s="83" t="str">
        <f t="shared" si="4"/>
        <v>[ocultar]</v>
      </c>
      <c r="AO14" s="83" t="str">
        <f t="shared" si="4"/>
        <v>[ocultar]</v>
      </c>
      <c r="AP14" s="83" t="str">
        <f t="shared" si="4"/>
        <v>[ocultar]</v>
      </c>
      <c r="AQ14" s="84" t="s">
        <v>222</v>
      </c>
      <c r="AR14" s="85" t="s">
        <v>214</v>
      </c>
    </row>
    <row r="15" spans="1:44" s="42" customFormat="1" ht="17.25" thickBot="1" x14ac:dyDescent="0.35">
      <c r="A15" s="42" t="str">
        <f>+A16</f>
        <v>[ocultar]</v>
      </c>
      <c r="B15" s="46" t="s">
        <v>308</v>
      </c>
      <c r="C15" s="117"/>
      <c r="D15" s="47"/>
      <c r="E15" s="127" t="str">
        <f t="shared" ref="E15" si="5">IFERROR((E16-E17)/E16,"")</f>
        <v/>
      </c>
      <c r="F15" s="131" t="str">
        <f>IFERROR((F16-F17)/F16,"")</f>
        <v/>
      </c>
      <c r="G15" s="131" t="str">
        <f t="shared" ref="G15:AR15" si="6">IFERROR((G16-G17)/G16,"")</f>
        <v/>
      </c>
      <c r="H15" s="131" t="str">
        <f t="shared" si="6"/>
        <v/>
      </c>
      <c r="I15" s="131" t="str">
        <f t="shared" si="6"/>
        <v/>
      </c>
      <c r="J15" s="131" t="str">
        <f t="shared" si="6"/>
        <v/>
      </c>
      <c r="K15" s="131" t="str">
        <f t="shared" si="6"/>
        <v/>
      </c>
      <c r="L15" s="131" t="str">
        <f t="shared" si="6"/>
        <v/>
      </c>
      <c r="M15" s="131" t="str">
        <f t="shared" si="6"/>
        <v/>
      </c>
      <c r="N15" s="131" t="str">
        <f t="shared" si="6"/>
        <v/>
      </c>
      <c r="O15" s="131" t="str">
        <f t="shared" si="6"/>
        <v/>
      </c>
      <c r="P15" s="131" t="str">
        <f t="shared" si="6"/>
        <v/>
      </c>
      <c r="Q15" s="131" t="str">
        <f t="shared" si="6"/>
        <v/>
      </c>
      <c r="R15" s="131" t="str">
        <f t="shared" si="6"/>
        <v/>
      </c>
      <c r="S15" s="131" t="str">
        <f t="shared" si="6"/>
        <v/>
      </c>
      <c r="T15" s="131" t="str">
        <f t="shared" si="6"/>
        <v/>
      </c>
      <c r="U15" s="131" t="str">
        <f t="shared" si="6"/>
        <v/>
      </c>
      <c r="V15" s="130" t="str">
        <f t="shared" si="6"/>
        <v/>
      </c>
      <c r="W15" s="130" t="str">
        <f t="shared" si="6"/>
        <v/>
      </c>
      <c r="X15" s="130" t="str">
        <f t="shared" si="6"/>
        <v/>
      </c>
      <c r="Y15" s="130" t="str">
        <f t="shared" si="6"/>
        <v/>
      </c>
      <c r="Z15" s="130" t="str">
        <f t="shared" si="6"/>
        <v/>
      </c>
      <c r="AA15" s="130" t="str">
        <f t="shared" si="6"/>
        <v/>
      </c>
      <c r="AB15" s="130" t="str">
        <f t="shared" si="6"/>
        <v/>
      </c>
      <c r="AC15" s="130" t="str">
        <f t="shared" si="6"/>
        <v/>
      </c>
      <c r="AD15" s="130" t="str">
        <f t="shared" si="6"/>
        <v/>
      </c>
      <c r="AE15" s="130" t="str">
        <f t="shared" si="6"/>
        <v/>
      </c>
      <c r="AF15" s="130" t="str">
        <f t="shared" si="6"/>
        <v/>
      </c>
      <c r="AG15" s="130" t="str">
        <f t="shared" si="6"/>
        <v/>
      </c>
      <c r="AH15" s="130" t="str">
        <f t="shared" si="6"/>
        <v/>
      </c>
      <c r="AI15" s="130" t="str">
        <f t="shared" si="6"/>
        <v/>
      </c>
      <c r="AJ15" s="132" t="str">
        <f t="shared" si="6"/>
        <v/>
      </c>
      <c r="AK15" s="136" t="str">
        <f t="shared" si="6"/>
        <v/>
      </c>
      <c r="AL15" s="133" t="str">
        <f t="shared" si="6"/>
        <v/>
      </c>
      <c r="AM15" s="133" t="str">
        <f t="shared" si="6"/>
        <v/>
      </c>
      <c r="AN15" s="133" t="str">
        <f t="shared" si="6"/>
        <v/>
      </c>
      <c r="AO15" s="133" t="str">
        <f t="shared" si="6"/>
        <v/>
      </c>
      <c r="AP15" s="133" t="str">
        <f t="shared" si="6"/>
        <v/>
      </c>
      <c r="AQ15" s="134" t="str">
        <f t="shared" si="6"/>
        <v/>
      </c>
      <c r="AR15" s="135" t="str">
        <f t="shared" si="6"/>
        <v/>
      </c>
    </row>
    <row r="16" spans="1:44" s="42" customFormat="1" x14ac:dyDescent="0.3">
      <c r="A16" s="42" t="str">
        <f>+IF(C16+C17=0,"[ocultar]","")</f>
        <v>[ocultar]</v>
      </c>
      <c r="B16" s="39" t="s">
        <v>162</v>
      </c>
      <c r="C16" s="40">
        <f t="array" ref="C16">SUM(IF($B16=DATOS_[Sexo],
IF($B15=DATOS_[AGRUP. VALOR. PTO.],
IF("Dentro"=DATOS_[Check Periodo Ref.],
1/(COUNTIFS(DATOS_[Sexo],$B16,DATOS_[AGRUP. VALOR. PTO.],$B15,DATOS_[Check Periodo Ref.],"Dentro",DATOS_[id],DATOS_[id]))))))</f>
        <v>0</v>
      </c>
      <c r="D16" s="41">
        <f>COUNTIFS(DATOS_[AGRUP. VALOR. PTO.],$B15,DATOS_[Sexo],$B16,DATOS_[Check Periodo Ref.],"Dentro")</f>
        <v>0</v>
      </c>
      <c r="E16" s="118">
        <f t="array" ref="E16">IFERROR(
MEDIAN(IF(DATOS_[Sexo]=$B16,IF(DATOS_[AGRUP. VALOR. PTO.]=$B15,IF(DATOS_[Check Periodo Ref.]="Dentro",DATOS_[SALARIO BASE Ef],FALSE)))),
0)</f>
        <v>0</v>
      </c>
      <c r="F16" s="119">
        <f t="array" ref="F16">IFERROR(
MEDIAN((IF(DATOS_[[Sexo]:[Sexo]]=$B16,IF(DATOS_[[AGRUP. VALOR. PTO.]:[AGRUP. VALOR. PTO.]]=$B15,IF(DATOS_[[Check Periodo Ref.]:[Check Periodo Ref.]]="Dentro",DATOS_[Conc.Sal.01]))))),
0)</f>
        <v>0</v>
      </c>
      <c r="G16" s="119">
        <f t="array" ref="G16">IFERROR(
MEDIAN((IF(DATOS_[[Sexo]:[Sexo]]=$B16,IF(DATOS_[[AGRUP. VALOR. PTO.]:[AGRUP. VALOR. PTO.]]=$B15,IF(DATOS_[[Check Periodo Ref.]:[Check Periodo Ref.]]="Dentro",DATOS_[Conc.Sal.02]))))),
0)</f>
        <v>0</v>
      </c>
      <c r="H16" s="119">
        <f t="array" ref="H16">IFERROR(
MEDIAN((IF(DATOS_[[Sexo]:[Sexo]]=$B16,IF(DATOS_[[AGRUP. VALOR. PTO.]:[AGRUP. VALOR. PTO.]]=$B15,IF(DATOS_[[Check Periodo Ref.]:[Check Periodo Ref.]]="Dentro",DATOS_[Conc.Sal.03]))))),
0)</f>
        <v>0</v>
      </c>
      <c r="I16" s="119">
        <f t="array" ref="I16">IFERROR(
MEDIAN((IF(DATOS_[[Sexo]:[Sexo]]=$B16,IF(DATOS_[[AGRUP. VALOR. PTO.]:[AGRUP. VALOR. PTO.]]=$B15,IF(DATOS_[[Check Periodo Ref.]:[Check Periodo Ref.]]="Dentro",DATOS_[Conc.Sal.04]))))),
0)</f>
        <v>0</v>
      </c>
      <c r="J16" s="119">
        <f t="array" ref="J16">IFERROR(
MEDIAN((IF(DATOS_[[Sexo]:[Sexo]]=$B16,IF(DATOS_[[AGRUP. VALOR. PTO.]:[AGRUP. VALOR. PTO.]]=$B15,IF(DATOS_[[Check Periodo Ref.]:[Check Periodo Ref.]]="Dentro",DATOS_[Conc.Sal.05]))))),
0)</f>
        <v>0</v>
      </c>
      <c r="K16" s="119">
        <f t="array" ref="K16">IFERROR(
MEDIAN((IF(DATOS_[[Sexo]:[Sexo]]=$B16,IF(DATOS_[[AGRUP. VALOR. PTO.]:[AGRUP. VALOR. PTO.]]=$B15,IF(DATOS_[[Check Periodo Ref.]:[Check Periodo Ref.]]="Dentro",DATOS_[Conc.Sal.06]))))),
0)</f>
        <v>0</v>
      </c>
      <c r="L16" s="119">
        <f t="array" ref="L16">IFERROR(
MEDIAN((IF(DATOS_[[Sexo]:[Sexo]]=$B16,IF(DATOS_[[AGRUP. VALOR. PTO.]:[AGRUP. VALOR. PTO.]]=$B15,IF(DATOS_[[Check Periodo Ref.]:[Check Periodo Ref.]]="Dentro",DATOS_[Conc.Sal.07]))))),
0)</f>
        <v>0</v>
      </c>
      <c r="M16" s="119">
        <f t="array" ref="M16">IFERROR(
MEDIAN((IF(DATOS_[[Sexo]:[Sexo]]=$B16,IF(DATOS_[[AGRUP. VALOR. PTO.]:[AGRUP. VALOR. PTO.]]=$B15,IF(DATOS_[[Check Periodo Ref.]:[Check Periodo Ref.]]="Dentro",DATOS_[Conc.Sal.08]))))),
0)</f>
        <v>0</v>
      </c>
      <c r="N16" s="119">
        <f t="array" ref="N16">IFERROR(
MEDIAN((IF(DATOS_[[Sexo]:[Sexo]]=$B16,IF(DATOS_[[AGRUP. VALOR. PTO.]:[AGRUP. VALOR. PTO.]]=$B15,IF(DATOS_[[Check Periodo Ref.]:[Check Periodo Ref.]]="Dentro",DATOS_[Conc.Sal.09]))))),
0)</f>
        <v>0</v>
      </c>
      <c r="O16" s="119">
        <f t="array" ref="O16">IFERROR(
MEDIAN((IF(DATOS_[[Sexo]:[Sexo]]=$B16,IF(DATOS_[[AGRUP. VALOR. PTO.]:[AGRUP. VALOR. PTO.]]=$B15,IF(DATOS_[[Check Periodo Ref.]:[Check Periodo Ref.]]="Dentro",DATOS_[Conc.Sal.10]))))),
0)</f>
        <v>0</v>
      </c>
      <c r="P16" s="119">
        <f t="array" ref="P16">IFERROR(
MEDIAN((IF(DATOS_[[Sexo]:[Sexo]]=$B16,IF(DATOS_[[AGRUP. VALOR. PTO.]:[AGRUP. VALOR. PTO.]]=$B15,IF(DATOS_[[Check Periodo Ref.]:[Check Periodo Ref.]]="Dentro",DATOS_[Conc.Sal.11]))))),
0)</f>
        <v>0</v>
      </c>
      <c r="Q16" s="119">
        <f t="array" ref="Q16">IFERROR(
MEDIAN((IF(DATOS_[[Sexo]:[Sexo]]=$B16,IF(DATOS_[[AGRUP. VALOR. PTO.]:[AGRUP. VALOR. PTO.]]=$B15,IF(DATOS_[[Check Periodo Ref.]:[Check Periodo Ref.]]="Dentro",DATOS_[Conc.Sal.12]))))),
0)</f>
        <v>0</v>
      </c>
      <c r="R16" s="119">
        <f t="array" ref="R16">IFERROR(
MEDIAN((IF(DATOS_[[Sexo]:[Sexo]]=$B16,IF(DATOS_[[AGRUP. VALOR. PTO.]:[AGRUP. VALOR. PTO.]]=$B15,IF(DATOS_[[Check Periodo Ref.]:[Check Periodo Ref.]]="Dentro",DATOS_[Conc.Sal.13]))))),
0)</f>
        <v>0</v>
      </c>
      <c r="S16" s="119">
        <f t="array" ref="S16">IFERROR(
MEDIAN((IF(DATOS_[[Sexo]:[Sexo]]=$B16,IF(DATOS_[[AGRUP. VALOR. PTO.]:[AGRUP. VALOR. PTO.]]=$B15,IF(DATOS_[[Check Periodo Ref.]:[Check Periodo Ref.]]="Dentro",DATOS_[Conc.Sal.14]))))),
0)</f>
        <v>0</v>
      </c>
      <c r="T16" s="119">
        <f t="array" ref="T16">IFERROR(
MEDIAN((IF(DATOS_[[Sexo]:[Sexo]]=$B16,IF(DATOS_[[AGRUP. VALOR. PTO.]:[AGRUP. VALOR. PTO.]]=$B15,IF(DATOS_[[Check Periodo Ref.]:[Check Periodo Ref.]]="Dentro",DATOS_[Conc.Sal.15]))))),
0)</f>
        <v>0</v>
      </c>
      <c r="U16" s="119">
        <f t="array" ref="U16">IFERROR(
MEDIAN((IF(DATOS_[[Sexo]:[Sexo]]=$B16,IF(DATOS_[[AGRUP. VALOR. PTO.]:[AGRUP. VALOR. PTO.]]=$B15,IF(DATOS_[[Check Periodo Ref.]:[Check Periodo Ref.]]="Dentro",DATOS_[Conc.Sal.16]))))),
0)</f>
        <v>0</v>
      </c>
      <c r="V16" s="119">
        <f t="array" ref="V16">IFERROR(
MEDIAN((IF(DATOS_[[Sexo]:[Sexo]]=$B16,IF(DATOS_[[AGRUP. VALOR. PTO.]:[AGRUP. VALOR. PTO.]]=$B15,IF(DATOS_[[Check Periodo Ref.]:[Check Periodo Ref.]]="Dentro",DATOS_[Conc.Sal.17]))))),
0)</f>
        <v>0</v>
      </c>
      <c r="W16" s="119">
        <f t="array" ref="W16">IFERROR(
MEDIAN((IF(DATOS_[[Sexo]:[Sexo]]=$B16,IF(DATOS_[[AGRUP. VALOR. PTO.]:[AGRUP. VALOR. PTO.]]=$B15,IF(DATOS_[[Check Periodo Ref.]:[Check Periodo Ref.]]="Dentro",DATOS_[Conc.Sal.18]))))),
0)</f>
        <v>0</v>
      </c>
      <c r="X16" s="119">
        <f t="array" ref="X16">IFERROR(
MEDIAN((IF(DATOS_[[Sexo]:[Sexo]]=$B16,IF(DATOS_[[AGRUP. VALOR. PTO.]:[AGRUP. VALOR. PTO.]]=$B15,IF(DATOS_[[Check Periodo Ref.]:[Check Periodo Ref.]]="Dentro",DATOS_[Conc.Sal.19]))))),
0)</f>
        <v>0</v>
      </c>
      <c r="Y16" s="119">
        <f t="array" ref="Y16">IFERROR(
MEDIAN((IF(DATOS_[[Sexo]:[Sexo]]=$B16,IF(DATOS_[[AGRUP. VALOR. PTO.]:[AGRUP. VALOR. PTO.]]=$B15,IF(DATOS_[[Check Periodo Ref.]:[Check Periodo Ref.]]="Dentro",DATOS_[Conc.Sal.20]))))),
0)</f>
        <v>0</v>
      </c>
      <c r="Z16" s="119">
        <f t="array" ref="Z16">IFERROR(
MEDIAN((IF(DATOS_[[Sexo]:[Sexo]]=$B16,IF(DATOS_[[AGRUP. VALOR. PTO.]:[AGRUP. VALOR. PTO.]]=$B15,IF(DATOS_[[Check Periodo Ref.]:[Check Periodo Ref.]]="Dentro",DATOS_[Conc.Sal.21]))))),
0)</f>
        <v>0</v>
      </c>
      <c r="AA16" s="119">
        <f t="array" ref="AA16">IFERROR(
MEDIAN((IF(DATOS_[[Sexo]:[Sexo]]=$B16,IF(DATOS_[[AGRUP. VALOR. PTO.]:[AGRUP. VALOR. PTO.]]=$B15,IF(DATOS_[[Check Periodo Ref.]:[Check Periodo Ref.]]="Dentro",DATOS_[Conc.Sal.22]))))),
0)</f>
        <v>0</v>
      </c>
      <c r="AB16" s="119">
        <f t="array" ref="AB16">IFERROR(
MEDIAN((IF(DATOS_[[Sexo]:[Sexo]]=$B16,IF(DATOS_[[AGRUP. VALOR. PTO.]:[AGRUP. VALOR. PTO.]]=$B15,IF(DATOS_[[Check Periodo Ref.]:[Check Periodo Ref.]]="Dentro",DATOS_[Conc.Sal.23]))))),
0)</f>
        <v>0</v>
      </c>
      <c r="AC16" s="119">
        <f t="array" ref="AC16">IFERROR(
MEDIAN((IF(DATOS_[[Sexo]:[Sexo]]=$B16,IF(DATOS_[[AGRUP. VALOR. PTO.]:[AGRUP. VALOR. PTO.]]=$B15,IF(DATOS_[[Check Periodo Ref.]:[Check Periodo Ref.]]="Dentro",DATOS_[Conc.Sal.24]))))),
0)</f>
        <v>0</v>
      </c>
      <c r="AD16" s="119">
        <f t="array" ref="AD16">IFERROR(
MEDIAN((IF(DATOS_[[Sexo]:[Sexo]]=$B16,IF(DATOS_[[AGRUP. VALOR. PTO.]:[AGRUP. VALOR. PTO.]]=$B15,IF(DATOS_[[Check Periodo Ref.]:[Check Periodo Ref.]]="Dentro",DATOS_[Conc.Sal.25]))))),
0)</f>
        <v>0</v>
      </c>
      <c r="AE16" s="119">
        <f t="array" ref="AE16">IFERROR(
MEDIAN((IF(DATOS_[[Sexo]:[Sexo]]=$B16,IF(DATOS_[[AGRUP. VALOR. PTO.]:[AGRUP. VALOR. PTO.]]=$B15,IF(DATOS_[[Check Periodo Ref.]:[Check Periodo Ref.]]="Dentro",DATOS_[Conc.Sal.26]))))),
0)</f>
        <v>0</v>
      </c>
      <c r="AF16" s="119">
        <f t="array" ref="AF16">IFERROR(
MEDIAN((IF(DATOS_[[Sexo]:[Sexo]]=$B16,IF(DATOS_[[AGRUP. VALOR. PTO.]:[AGRUP. VALOR. PTO.]]=$B15,IF(DATOS_[[Check Periodo Ref.]:[Check Periodo Ref.]]="Dentro",DATOS_[Conc.Sal.27]))))),
0)</f>
        <v>0</v>
      </c>
      <c r="AG16" s="119">
        <f t="array" ref="AG16">IFERROR(
MEDIAN((IF(DATOS_[[Sexo]:[Sexo]]=$B16,IF(DATOS_[[AGRUP. VALOR. PTO.]:[AGRUP. VALOR. PTO.]]=$B15,IF(DATOS_[[Check Periodo Ref.]:[Check Periodo Ref.]]="Dentro",DATOS_[Conc.Sal.28]))))),
0)</f>
        <v>0</v>
      </c>
      <c r="AH16" s="119">
        <f t="array" ref="AH16">IFERROR(
MEDIAN((IF(DATOS_[[Sexo]:[Sexo]]=$B16,IF(DATOS_[[AGRUP. VALOR. PTO.]:[AGRUP. VALOR. PTO.]]=$B15,IF(DATOS_[[Check Periodo Ref.]:[Check Periodo Ref.]]="Dentro",DATOS_[Conc.Sal.29]))))),
0)</f>
        <v>0</v>
      </c>
      <c r="AI16" s="119">
        <f t="array" ref="AI16">IFERROR(
MEDIAN((IF(DATOS_[[Sexo]:[Sexo]]=$B16,IF(DATOS_[[AGRUP. VALOR. PTO.]:[AGRUP. VALOR. PTO.]]=$B15,IF(DATOS_[[Check Periodo Ref.]:[Check Periodo Ref.]]="Dentro",DATOS_[Conc.Sal.30]))))),
0)</f>
        <v>0</v>
      </c>
      <c r="AJ16" s="120">
        <f t="array" ref="AJ16">IFERROR(
MEDIAN(IF(DATOS_[Sexo]=$B16,IF(DATOS_[AGRUP. VALOR. PTO.]=$B15,IF(DATOS_[Check Periodo Ref.]="Dentro",DATOS_[Tot COMPL.SAL Ef],FALSE)))),
0)</f>
        <v>0</v>
      </c>
      <c r="AK16" s="121">
        <f t="array" ref="AK16">IFERROR(
MEDIAN(IF(DATOS_[Sexo]=$B16,IF(DATOS_[AGRUP. VALOR. PTO.]=$B15,IF(DATOS_[Check Periodo Ref.]="Dentro",DATOS_[TOTAL SALARIO Ef],FALSE)))),
0)</f>
        <v>0</v>
      </c>
      <c r="AL16" s="122">
        <f t="array" ref="AL16">IFERROR(
MEDIAN((IF(DATOS_[[Sexo]:[Sexo]]=$B16,IF(DATOS_[[AGRUP. VALOR. PTO.]:[AGRUP. VALOR. PTO.]]=$B15,IF(DATOS_[[Check Periodo Ref.]:[Check Periodo Ref.]]="Dentro",DATOS_[C.Extra.01]))))),
0)</f>
        <v>0</v>
      </c>
      <c r="AM16" s="122">
        <f t="array" ref="AM16">IFERROR(
MEDIAN((IF(DATOS_[[Sexo]:[Sexo]]=$B16,IF(DATOS_[[AGRUP. VALOR. PTO.]:[AGRUP. VALOR. PTO.]]=$B15,IF(DATOS_[[Check Periodo Ref.]:[Check Periodo Ref.]]="Dentro",DATOS_[C.Extra.02]))))),
0)</f>
        <v>0</v>
      </c>
      <c r="AN16" s="122">
        <f t="array" ref="AN16">IFERROR(
MEDIAN((IF(DATOS_[[Sexo]:[Sexo]]=$B16,IF(DATOS_[[AGRUP. VALOR. PTO.]:[AGRUP. VALOR. PTO.]]=$B15,IF(DATOS_[[Check Periodo Ref.]:[Check Periodo Ref.]]="Dentro",DATOS_[C.Extra.03]))))),
0)</f>
        <v>0</v>
      </c>
      <c r="AO16" s="122">
        <f t="array" ref="AO16">IFERROR(
MEDIAN((IF(DATOS_[[Sexo]:[Sexo]]=$B16,IF(DATOS_[[AGRUP. VALOR. PTO.]:[AGRUP. VALOR. PTO.]]=$B15,IF(DATOS_[[Check Periodo Ref.]:[Check Periodo Ref.]]="Dentro",DATOS_[C.Extra.04]))))),
0)</f>
        <v>0</v>
      </c>
      <c r="AP16" s="122">
        <f t="array" ref="AP16">IFERROR(
MEDIAN((IF(DATOS_[[Sexo]:[Sexo]]=$B16,IF(DATOS_[[AGRUP. VALOR. PTO.]:[AGRUP. VALOR. PTO.]]=$B15,IF(DATOS_[[Check Periodo Ref.]:[Check Periodo Ref.]]="Dentro",DATOS_[C.Extra.05]))))),
0)</f>
        <v>0</v>
      </c>
      <c r="AQ16" s="123">
        <f t="array" ref="AQ16">IFERROR(
MEDIAN(IF(DATOS_[Sexo]=$B16,IF(DATOS_[AGRUP. VALOR. PTO.]=$B15,IF(DATOS_[Check Periodo Ref.]="Dentro",DATOS_[Tot Extrasalarial Ef],FALSE)))),
0)</f>
        <v>0</v>
      </c>
      <c r="AR16" s="124">
        <f t="array" ref="AR16">IFERROR(
MEDIAN(IF(DATOS_[Sexo]=$B16,IF(DATOS_[AGRUP. VALOR. PTO.]=$B15,IF(DATOS_[Check Periodo Ref.]="Dentro",DATOS_[TOTAL Retrib Ef],FALSE)))),
0)</f>
        <v>0</v>
      </c>
    </row>
    <row r="17" spans="1:44" s="42" customFormat="1" x14ac:dyDescent="0.3">
      <c r="A17" s="42" t="str">
        <f>+A16</f>
        <v>[ocultar]</v>
      </c>
      <c r="B17" s="39" t="s">
        <v>163</v>
      </c>
      <c r="C17" s="40">
        <f t="array" ref="C17">SUM(IF($B17=DATOS_[Sexo],
IF($B15=DATOS_[AGRUP. VALOR. PTO.],
IF("Dentro"=DATOS_[Check Periodo Ref.],
1/(COUNTIFS(DATOS_[Sexo],$B17,DATOS_[AGRUP. VALOR. PTO.],$B15,DATOS_[Check Periodo Ref.],"Dentro",DATOS_[id],DATOS_[id]))))))</f>
        <v>0</v>
      </c>
      <c r="D17" s="41">
        <f>COUNTIFS(DATOS_[AGRUP. VALOR. PTO.],$B15,DATOS_[Sexo],$B17,DATOS_[Check Periodo Ref.],"Dentro")</f>
        <v>0</v>
      </c>
      <c r="E17" s="118">
        <f t="array" ref="E17">IFERROR(
MEDIAN(IF(DATOS_[Sexo]=$B17,IF(DATOS_[AGRUP. VALOR. PTO.]=$B15,IF(DATOS_[Check Periodo Ref.]="Dentro",DATOS_[SALARIO BASE Ef],FALSE)))),
0)</f>
        <v>0</v>
      </c>
      <c r="F17" s="119">
        <f t="array" ref="F17">IFERROR(
MEDIAN((IF(DATOS_[[Sexo]:[Sexo]]=$B17,IF(DATOS_[[AGRUP. VALOR. PTO.]:[AGRUP. VALOR. PTO.]]=$B15,IF(DATOS_[[Check Periodo Ref.]:[Check Periodo Ref.]]="Dentro",DATOS_[Conc.Sal.01]))))),
0)</f>
        <v>0</v>
      </c>
      <c r="G17" s="119">
        <f t="array" ref="G17">IFERROR(
MEDIAN((IF(DATOS_[[Sexo]:[Sexo]]=$B17,IF(DATOS_[[AGRUP. VALOR. PTO.]:[AGRUP. VALOR. PTO.]]=$B15,IF(DATOS_[[Check Periodo Ref.]:[Check Periodo Ref.]]="Dentro",DATOS_[Conc.Sal.02]))))),
0)</f>
        <v>0</v>
      </c>
      <c r="H17" s="119">
        <f t="array" ref="H17">IFERROR(
MEDIAN((IF(DATOS_[[Sexo]:[Sexo]]=$B17,IF(DATOS_[[AGRUP. VALOR. PTO.]:[AGRUP. VALOR. PTO.]]=$B15,IF(DATOS_[[Check Periodo Ref.]:[Check Periodo Ref.]]="Dentro",DATOS_[Conc.Sal.03]))))),
0)</f>
        <v>0</v>
      </c>
      <c r="I17" s="119">
        <f t="array" ref="I17">IFERROR(
MEDIAN((IF(DATOS_[[Sexo]:[Sexo]]=$B17,IF(DATOS_[[AGRUP. VALOR. PTO.]:[AGRUP. VALOR. PTO.]]=$B15,IF(DATOS_[[Check Periodo Ref.]:[Check Periodo Ref.]]="Dentro",DATOS_[Conc.Sal.04]))))),
0)</f>
        <v>0</v>
      </c>
      <c r="J17" s="119">
        <f t="array" ref="J17">IFERROR(
MEDIAN((IF(DATOS_[[Sexo]:[Sexo]]=$B17,IF(DATOS_[[AGRUP. VALOR. PTO.]:[AGRUP. VALOR. PTO.]]=$B15,IF(DATOS_[[Check Periodo Ref.]:[Check Periodo Ref.]]="Dentro",DATOS_[Conc.Sal.05]))))),
0)</f>
        <v>0</v>
      </c>
      <c r="K17" s="119">
        <f t="array" ref="K17">IFERROR(
MEDIAN((IF(DATOS_[[Sexo]:[Sexo]]=$B17,IF(DATOS_[[AGRUP. VALOR. PTO.]:[AGRUP. VALOR. PTO.]]=$B15,IF(DATOS_[[Check Periodo Ref.]:[Check Periodo Ref.]]="Dentro",DATOS_[Conc.Sal.06]))))),
0)</f>
        <v>0</v>
      </c>
      <c r="L17" s="119">
        <f t="array" ref="L17">IFERROR(
MEDIAN((IF(DATOS_[[Sexo]:[Sexo]]=$B17,IF(DATOS_[[AGRUP. VALOR. PTO.]:[AGRUP. VALOR. PTO.]]=$B15,IF(DATOS_[[Check Periodo Ref.]:[Check Periodo Ref.]]="Dentro",DATOS_[Conc.Sal.07]))))),
0)</f>
        <v>0</v>
      </c>
      <c r="M17" s="119">
        <f t="array" ref="M17">IFERROR(
MEDIAN((IF(DATOS_[[Sexo]:[Sexo]]=$B17,IF(DATOS_[[AGRUP. VALOR. PTO.]:[AGRUP. VALOR. PTO.]]=$B15,IF(DATOS_[[Check Periodo Ref.]:[Check Periodo Ref.]]="Dentro",DATOS_[Conc.Sal.08]))))),
0)</f>
        <v>0</v>
      </c>
      <c r="N17" s="119">
        <f t="array" ref="N17">IFERROR(
MEDIAN((IF(DATOS_[[Sexo]:[Sexo]]=$B17,IF(DATOS_[[AGRUP. VALOR. PTO.]:[AGRUP. VALOR. PTO.]]=$B15,IF(DATOS_[[Check Periodo Ref.]:[Check Periodo Ref.]]="Dentro",DATOS_[Conc.Sal.09]))))),
0)</f>
        <v>0</v>
      </c>
      <c r="O17" s="119">
        <f t="array" ref="O17">IFERROR(
MEDIAN((IF(DATOS_[[Sexo]:[Sexo]]=$B17,IF(DATOS_[[AGRUP. VALOR. PTO.]:[AGRUP. VALOR. PTO.]]=$B15,IF(DATOS_[[Check Periodo Ref.]:[Check Periodo Ref.]]="Dentro",DATOS_[Conc.Sal.10]))))),
0)</f>
        <v>0</v>
      </c>
      <c r="P17" s="119">
        <f t="array" ref="P17">IFERROR(
MEDIAN((IF(DATOS_[[Sexo]:[Sexo]]=$B17,IF(DATOS_[[AGRUP. VALOR. PTO.]:[AGRUP. VALOR. PTO.]]=$B15,IF(DATOS_[[Check Periodo Ref.]:[Check Periodo Ref.]]="Dentro",DATOS_[Conc.Sal.11]))))),
0)</f>
        <v>0</v>
      </c>
      <c r="Q17" s="119">
        <f t="array" ref="Q17">IFERROR(
MEDIAN((IF(DATOS_[[Sexo]:[Sexo]]=$B17,IF(DATOS_[[AGRUP. VALOR. PTO.]:[AGRUP. VALOR. PTO.]]=$B15,IF(DATOS_[[Check Periodo Ref.]:[Check Periodo Ref.]]="Dentro",DATOS_[Conc.Sal.12]))))),
0)</f>
        <v>0</v>
      </c>
      <c r="R17" s="119">
        <f t="array" ref="R17">IFERROR(
MEDIAN((IF(DATOS_[[Sexo]:[Sexo]]=$B17,IF(DATOS_[[AGRUP. VALOR. PTO.]:[AGRUP. VALOR. PTO.]]=$B15,IF(DATOS_[[Check Periodo Ref.]:[Check Periodo Ref.]]="Dentro",DATOS_[Conc.Sal.13]))))),
0)</f>
        <v>0</v>
      </c>
      <c r="S17" s="119">
        <f t="array" ref="S17">IFERROR(
MEDIAN((IF(DATOS_[[Sexo]:[Sexo]]=$B17,IF(DATOS_[[AGRUP. VALOR. PTO.]:[AGRUP. VALOR. PTO.]]=$B15,IF(DATOS_[[Check Periodo Ref.]:[Check Periodo Ref.]]="Dentro",DATOS_[Conc.Sal.14]))))),
0)</f>
        <v>0</v>
      </c>
      <c r="T17" s="119">
        <f t="array" ref="T17">IFERROR(
MEDIAN((IF(DATOS_[[Sexo]:[Sexo]]=$B17,IF(DATOS_[[AGRUP. VALOR. PTO.]:[AGRUP. VALOR. PTO.]]=$B15,IF(DATOS_[[Check Periodo Ref.]:[Check Periodo Ref.]]="Dentro",DATOS_[Conc.Sal.15]))))),
0)</f>
        <v>0</v>
      </c>
      <c r="U17" s="119">
        <f t="array" ref="U17">IFERROR(
MEDIAN((IF(DATOS_[[Sexo]:[Sexo]]=$B17,IF(DATOS_[[AGRUP. VALOR. PTO.]:[AGRUP. VALOR. PTO.]]=$B15,IF(DATOS_[[Check Periodo Ref.]:[Check Periodo Ref.]]="Dentro",DATOS_[Conc.Sal.16]))))),
0)</f>
        <v>0</v>
      </c>
      <c r="V17" s="119">
        <f t="array" ref="V17">IFERROR(
MEDIAN((IF(DATOS_[[Sexo]:[Sexo]]=$B17,IF(DATOS_[[AGRUP. VALOR. PTO.]:[AGRUP. VALOR. PTO.]]=$B15,IF(DATOS_[[Check Periodo Ref.]:[Check Periodo Ref.]]="Dentro",DATOS_[Conc.Sal.17]))))),
0)</f>
        <v>0</v>
      </c>
      <c r="W17" s="119">
        <f t="array" ref="W17">IFERROR(
MEDIAN((IF(DATOS_[[Sexo]:[Sexo]]=$B17,IF(DATOS_[[AGRUP. VALOR. PTO.]:[AGRUP. VALOR. PTO.]]=$B15,IF(DATOS_[[Check Periodo Ref.]:[Check Periodo Ref.]]="Dentro",DATOS_[Conc.Sal.18]))))),
0)</f>
        <v>0</v>
      </c>
      <c r="X17" s="119">
        <f t="array" ref="X17">IFERROR(
MEDIAN((IF(DATOS_[[Sexo]:[Sexo]]=$B17,IF(DATOS_[[AGRUP. VALOR. PTO.]:[AGRUP. VALOR. PTO.]]=$B15,IF(DATOS_[[Check Periodo Ref.]:[Check Periodo Ref.]]="Dentro",DATOS_[Conc.Sal.19]))))),
0)</f>
        <v>0</v>
      </c>
      <c r="Y17" s="119">
        <f t="array" ref="Y17">IFERROR(
MEDIAN((IF(DATOS_[[Sexo]:[Sexo]]=$B17,IF(DATOS_[[AGRUP. VALOR. PTO.]:[AGRUP. VALOR. PTO.]]=$B15,IF(DATOS_[[Check Periodo Ref.]:[Check Periodo Ref.]]="Dentro",DATOS_[Conc.Sal.20]))))),
0)</f>
        <v>0</v>
      </c>
      <c r="Z17" s="119">
        <f t="array" ref="Z17">IFERROR(
MEDIAN((IF(DATOS_[[Sexo]:[Sexo]]=$B17,IF(DATOS_[[AGRUP. VALOR. PTO.]:[AGRUP. VALOR. PTO.]]=$B15,IF(DATOS_[[Check Periodo Ref.]:[Check Periodo Ref.]]="Dentro",DATOS_[Conc.Sal.21]))))),
0)</f>
        <v>0</v>
      </c>
      <c r="AA17" s="119">
        <f t="array" ref="AA17">IFERROR(
MEDIAN((IF(DATOS_[[Sexo]:[Sexo]]=$B17,IF(DATOS_[[AGRUP. VALOR. PTO.]:[AGRUP. VALOR. PTO.]]=$B15,IF(DATOS_[[Check Periodo Ref.]:[Check Periodo Ref.]]="Dentro",DATOS_[Conc.Sal.22]))))),
0)</f>
        <v>0</v>
      </c>
      <c r="AB17" s="119">
        <f t="array" ref="AB17">IFERROR(
MEDIAN((IF(DATOS_[[Sexo]:[Sexo]]=$B17,IF(DATOS_[[AGRUP. VALOR. PTO.]:[AGRUP. VALOR. PTO.]]=$B15,IF(DATOS_[[Check Periodo Ref.]:[Check Periodo Ref.]]="Dentro",DATOS_[Conc.Sal.23]))))),
0)</f>
        <v>0</v>
      </c>
      <c r="AC17" s="119">
        <f t="array" ref="AC17">IFERROR(
MEDIAN((IF(DATOS_[[Sexo]:[Sexo]]=$B17,IF(DATOS_[[AGRUP. VALOR. PTO.]:[AGRUP. VALOR. PTO.]]=$B15,IF(DATOS_[[Check Periodo Ref.]:[Check Periodo Ref.]]="Dentro",DATOS_[Conc.Sal.24]))))),
0)</f>
        <v>0</v>
      </c>
      <c r="AD17" s="119">
        <f t="array" ref="AD17">IFERROR(
MEDIAN((IF(DATOS_[[Sexo]:[Sexo]]=$B17,IF(DATOS_[[AGRUP. VALOR. PTO.]:[AGRUP. VALOR. PTO.]]=$B15,IF(DATOS_[[Check Periodo Ref.]:[Check Periodo Ref.]]="Dentro",DATOS_[Conc.Sal.25]))))),
0)</f>
        <v>0</v>
      </c>
      <c r="AE17" s="119">
        <f t="array" ref="AE17">IFERROR(
MEDIAN((IF(DATOS_[[Sexo]:[Sexo]]=$B17,IF(DATOS_[[AGRUP. VALOR. PTO.]:[AGRUP. VALOR. PTO.]]=$B15,IF(DATOS_[[Check Periodo Ref.]:[Check Periodo Ref.]]="Dentro",DATOS_[Conc.Sal.26]))))),
0)</f>
        <v>0</v>
      </c>
      <c r="AF17" s="119">
        <f t="array" ref="AF17">IFERROR(
MEDIAN((IF(DATOS_[[Sexo]:[Sexo]]=$B17,IF(DATOS_[[AGRUP. VALOR. PTO.]:[AGRUP. VALOR. PTO.]]=$B15,IF(DATOS_[[Check Periodo Ref.]:[Check Periodo Ref.]]="Dentro",DATOS_[Conc.Sal.27]))))),
0)</f>
        <v>0</v>
      </c>
      <c r="AG17" s="119">
        <f t="array" ref="AG17">IFERROR(
MEDIAN((IF(DATOS_[[Sexo]:[Sexo]]=$B17,IF(DATOS_[[AGRUP. VALOR. PTO.]:[AGRUP. VALOR. PTO.]]=$B15,IF(DATOS_[[Check Periodo Ref.]:[Check Periodo Ref.]]="Dentro",DATOS_[Conc.Sal.28]))))),
0)</f>
        <v>0</v>
      </c>
      <c r="AH17" s="119">
        <f t="array" ref="AH17">IFERROR(
MEDIAN((IF(DATOS_[[Sexo]:[Sexo]]=$B17,IF(DATOS_[[AGRUP. VALOR. PTO.]:[AGRUP. VALOR. PTO.]]=$B15,IF(DATOS_[[Check Periodo Ref.]:[Check Periodo Ref.]]="Dentro",DATOS_[Conc.Sal.29]))))),
0)</f>
        <v>0</v>
      </c>
      <c r="AI17" s="119">
        <f t="array" ref="AI17">IFERROR(
MEDIAN((IF(DATOS_[[Sexo]:[Sexo]]=$B17,IF(DATOS_[[AGRUP. VALOR. PTO.]:[AGRUP. VALOR. PTO.]]=$B15,IF(DATOS_[[Check Periodo Ref.]:[Check Periodo Ref.]]="Dentro",DATOS_[Conc.Sal.30]))))),
0)</f>
        <v>0</v>
      </c>
      <c r="AJ17" s="120">
        <f t="array" ref="AJ17">IFERROR(
MEDIAN(IF(DATOS_[Sexo]=$B17,IF(DATOS_[AGRUP. VALOR. PTO.]=$B15,IF(DATOS_[Check Periodo Ref.]="Dentro",DATOS_[Tot COMPL.SAL Ef],FALSE)))),
0)</f>
        <v>0</v>
      </c>
      <c r="AK17" s="121">
        <f t="array" ref="AK17">IFERROR(
MEDIAN(IF(DATOS_[Sexo]=$B17,IF(DATOS_[AGRUP. VALOR. PTO.]=$B15,IF(DATOS_[Check Periodo Ref.]="Dentro",DATOS_[TOTAL SALARIO Ef],FALSE)))),
0)</f>
        <v>0</v>
      </c>
      <c r="AL17" s="122">
        <f t="array" ref="AL17">IFERROR(
MEDIAN((IF(DATOS_[[Sexo]:[Sexo]]=$B17,IF(DATOS_[[AGRUP. VALOR. PTO.]:[AGRUP. VALOR. PTO.]]=$B15,IF(DATOS_[[Check Periodo Ref.]:[Check Periodo Ref.]]="Dentro",DATOS_[C.Extra.01]))))),
0)</f>
        <v>0</v>
      </c>
      <c r="AM17" s="122">
        <f t="array" ref="AM17">IFERROR(
MEDIAN((IF(DATOS_[[Sexo]:[Sexo]]=$B17,IF(DATOS_[[AGRUP. VALOR. PTO.]:[AGRUP. VALOR. PTO.]]=$B15,IF(DATOS_[[Check Periodo Ref.]:[Check Periodo Ref.]]="Dentro",DATOS_[C.Extra.02]))))),
0)</f>
        <v>0</v>
      </c>
      <c r="AN17" s="122">
        <f t="array" ref="AN17">IFERROR(
MEDIAN((IF(DATOS_[[Sexo]:[Sexo]]=$B17,IF(DATOS_[[AGRUP. VALOR. PTO.]:[AGRUP. VALOR. PTO.]]=$B15,IF(DATOS_[[Check Periodo Ref.]:[Check Periodo Ref.]]="Dentro",DATOS_[C.Extra.03]))))),
0)</f>
        <v>0</v>
      </c>
      <c r="AO17" s="122">
        <f t="array" ref="AO17">IFERROR(
MEDIAN((IF(DATOS_[[Sexo]:[Sexo]]=$B17,IF(DATOS_[[AGRUP. VALOR. PTO.]:[AGRUP. VALOR. PTO.]]=$B15,IF(DATOS_[[Check Periodo Ref.]:[Check Periodo Ref.]]="Dentro",DATOS_[C.Extra.04]))))),
0)</f>
        <v>0</v>
      </c>
      <c r="AP17" s="122">
        <f t="array" ref="AP17">IFERROR(
MEDIAN((IF(DATOS_[[Sexo]:[Sexo]]=$B17,IF(DATOS_[[AGRUP. VALOR. PTO.]:[AGRUP. VALOR. PTO.]]=$B15,IF(DATOS_[[Check Periodo Ref.]:[Check Periodo Ref.]]="Dentro",DATOS_[C.Extra.05]))))),
0)</f>
        <v>0</v>
      </c>
      <c r="AQ17" s="123">
        <f t="array" ref="AQ17">IFERROR(
MEDIAN(IF(DATOS_[Sexo]=$B17,IF(DATOS_[AGRUP. VALOR. PTO.]=$B15,IF(DATOS_[Check Periodo Ref.]="Dentro",DATOS_[Tot Extrasalarial Ef],FALSE)))),
0)</f>
        <v>0</v>
      </c>
      <c r="AR17" s="124">
        <f t="array" ref="AR17">IFERROR(
MEDIAN(IF(DATOS_[Sexo]=$B17,IF(DATOS_[AGRUP. VALOR. PTO.]=$B15,IF(DATOS_[Check Periodo Ref.]="Dentro",DATOS_[TOTAL Retrib Ef],FALSE)))),
0)</f>
        <v>0</v>
      </c>
    </row>
    <row r="18" spans="1:44" s="42" customFormat="1" ht="17.25" thickBot="1" x14ac:dyDescent="0.35">
      <c r="A18" s="42" t="str">
        <f t="shared" ref="A18" si="7">+A19</f>
        <v>[ocultar]</v>
      </c>
      <c r="B18" s="46" t="s">
        <v>304</v>
      </c>
      <c r="C18" s="117"/>
      <c r="D18" s="47"/>
      <c r="E18" s="127" t="str">
        <f t="shared" ref="E18:AR18" si="8">IFERROR((E19-E20)/E19,"")</f>
        <v/>
      </c>
      <c r="F18" s="131" t="str">
        <f t="shared" si="8"/>
        <v/>
      </c>
      <c r="G18" s="131" t="str">
        <f t="shared" si="8"/>
        <v/>
      </c>
      <c r="H18" s="131" t="str">
        <f t="shared" si="8"/>
        <v/>
      </c>
      <c r="I18" s="131" t="str">
        <f t="shared" si="8"/>
        <v/>
      </c>
      <c r="J18" s="131" t="str">
        <f t="shared" si="8"/>
        <v/>
      </c>
      <c r="K18" s="131" t="str">
        <f t="shared" si="8"/>
        <v/>
      </c>
      <c r="L18" s="131" t="str">
        <f t="shared" si="8"/>
        <v/>
      </c>
      <c r="M18" s="131" t="str">
        <f t="shared" si="8"/>
        <v/>
      </c>
      <c r="N18" s="131" t="str">
        <f t="shared" si="8"/>
        <v/>
      </c>
      <c r="O18" s="131" t="str">
        <f t="shared" si="8"/>
        <v/>
      </c>
      <c r="P18" s="131" t="str">
        <f t="shared" si="8"/>
        <v/>
      </c>
      <c r="Q18" s="131" t="str">
        <f t="shared" si="8"/>
        <v/>
      </c>
      <c r="R18" s="131" t="str">
        <f t="shared" si="8"/>
        <v/>
      </c>
      <c r="S18" s="131" t="str">
        <f t="shared" si="8"/>
        <v/>
      </c>
      <c r="T18" s="131" t="str">
        <f t="shared" si="8"/>
        <v/>
      </c>
      <c r="U18" s="131" t="str">
        <f t="shared" si="8"/>
        <v/>
      </c>
      <c r="V18" s="130" t="str">
        <f t="shared" si="8"/>
        <v/>
      </c>
      <c r="W18" s="130" t="str">
        <f t="shared" si="8"/>
        <v/>
      </c>
      <c r="X18" s="130" t="str">
        <f t="shared" si="8"/>
        <v/>
      </c>
      <c r="Y18" s="130" t="str">
        <f t="shared" si="8"/>
        <v/>
      </c>
      <c r="Z18" s="130" t="str">
        <f t="shared" si="8"/>
        <v/>
      </c>
      <c r="AA18" s="130" t="str">
        <f t="shared" si="8"/>
        <v/>
      </c>
      <c r="AB18" s="130" t="str">
        <f t="shared" si="8"/>
        <v/>
      </c>
      <c r="AC18" s="130" t="str">
        <f t="shared" si="8"/>
        <v/>
      </c>
      <c r="AD18" s="130" t="str">
        <f t="shared" si="8"/>
        <v/>
      </c>
      <c r="AE18" s="130" t="str">
        <f t="shared" si="8"/>
        <v/>
      </c>
      <c r="AF18" s="130" t="str">
        <f t="shared" si="8"/>
        <v/>
      </c>
      <c r="AG18" s="130" t="str">
        <f t="shared" si="8"/>
        <v/>
      </c>
      <c r="AH18" s="130" t="str">
        <f t="shared" si="8"/>
        <v/>
      </c>
      <c r="AI18" s="130" t="str">
        <f t="shared" si="8"/>
        <v/>
      </c>
      <c r="AJ18" s="132" t="str">
        <f t="shared" si="8"/>
        <v/>
      </c>
      <c r="AK18" s="136" t="str">
        <f t="shared" si="8"/>
        <v/>
      </c>
      <c r="AL18" s="133" t="str">
        <f t="shared" si="8"/>
        <v/>
      </c>
      <c r="AM18" s="133" t="str">
        <f t="shared" si="8"/>
        <v/>
      </c>
      <c r="AN18" s="133" t="str">
        <f t="shared" si="8"/>
        <v/>
      </c>
      <c r="AO18" s="133" t="str">
        <f t="shared" si="8"/>
        <v/>
      </c>
      <c r="AP18" s="133" t="str">
        <f t="shared" si="8"/>
        <v/>
      </c>
      <c r="AQ18" s="134" t="str">
        <f t="shared" si="8"/>
        <v/>
      </c>
      <c r="AR18" s="135" t="str">
        <f t="shared" si="8"/>
        <v/>
      </c>
    </row>
    <row r="19" spans="1:44" s="42" customFormat="1" x14ac:dyDescent="0.3">
      <c r="A19" s="42" t="str">
        <f t="shared" ref="A19" si="9">+IF(C19+C20=0,"[ocultar]","")</f>
        <v>[ocultar]</v>
      </c>
      <c r="B19" s="39" t="s">
        <v>162</v>
      </c>
      <c r="C19" s="40">
        <f t="array" ref="C19">SUM(IF($B19=DATOS_[Sexo],
IF($B18=DATOS_[AGRUP. VALOR. PTO.],
IF("Dentro"=DATOS_[Check Periodo Ref.],
1/(COUNTIFS(DATOS_[Sexo],$B19,DATOS_[AGRUP. VALOR. PTO.],$B18,DATOS_[Check Periodo Ref.],"Dentro",DATOS_[id],DATOS_[id]))))))</f>
        <v>0</v>
      </c>
      <c r="D19" s="41">
        <f>COUNTIFS(DATOS_[AGRUP. VALOR. PTO.],$B18,DATOS_[Sexo],$B19,DATOS_[Check Periodo Ref.],"Dentro")</f>
        <v>0</v>
      </c>
      <c r="E19" s="118">
        <f t="array" ref="E19">IFERROR(
MEDIAN(IF(DATOS_[Sexo]=$B19,IF(DATOS_[AGRUP. VALOR. PTO.]=$B18,IF(DATOS_[Check Periodo Ref.]="Dentro",DATOS_[SALARIO BASE Ef],FALSE)))),
0)</f>
        <v>0</v>
      </c>
      <c r="F19" s="119">
        <f t="array" ref="F19">IFERROR(
MEDIAN((IF(DATOS_[[Sexo]:[Sexo]]=$B19,IF(DATOS_[[AGRUP. VALOR. PTO.]:[AGRUP. VALOR. PTO.]]=$B18,IF(DATOS_[[Check Periodo Ref.]:[Check Periodo Ref.]]="Dentro",DATOS_[Conc.Sal.01]))))),
0)</f>
        <v>0</v>
      </c>
      <c r="G19" s="119">
        <f t="array" ref="G19">IFERROR(
MEDIAN((IF(DATOS_[[Sexo]:[Sexo]]=$B19,IF(DATOS_[[AGRUP. VALOR. PTO.]:[AGRUP. VALOR. PTO.]]=$B18,IF(DATOS_[[Check Periodo Ref.]:[Check Periodo Ref.]]="Dentro",DATOS_[Conc.Sal.02]))))),
0)</f>
        <v>0</v>
      </c>
      <c r="H19" s="119">
        <f t="array" ref="H19">IFERROR(
MEDIAN((IF(DATOS_[[Sexo]:[Sexo]]=$B19,IF(DATOS_[[AGRUP. VALOR. PTO.]:[AGRUP. VALOR. PTO.]]=$B18,IF(DATOS_[[Check Periodo Ref.]:[Check Periodo Ref.]]="Dentro",DATOS_[Conc.Sal.03]))))),
0)</f>
        <v>0</v>
      </c>
      <c r="I19" s="119">
        <f t="array" ref="I19">IFERROR(
MEDIAN((IF(DATOS_[[Sexo]:[Sexo]]=$B19,IF(DATOS_[[AGRUP. VALOR. PTO.]:[AGRUP. VALOR. PTO.]]=$B18,IF(DATOS_[[Check Periodo Ref.]:[Check Periodo Ref.]]="Dentro",DATOS_[Conc.Sal.04]))))),
0)</f>
        <v>0</v>
      </c>
      <c r="J19" s="119">
        <f t="array" ref="J19">IFERROR(
MEDIAN((IF(DATOS_[[Sexo]:[Sexo]]=$B19,IF(DATOS_[[AGRUP. VALOR. PTO.]:[AGRUP. VALOR. PTO.]]=$B18,IF(DATOS_[[Check Periodo Ref.]:[Check Periodo Ref.]]="Dentro",DATOS_[Conc.Sal.05]))))),
0)</f>
        <v>0</v>
      </c>
      <c r="K19" s="119">
        <f t="array" ref="K19">IFERROR(
MEDIAN((IF(DATOS_[[Sexo]:[Sexo]]=$B19,IF(DATOS_[[AGRUP. VALOR. PTO.]:[AGRUP. VALOR. PTO.]]=$B18,IF(DATOS_[[Check Periodo Ref.]:[Check Periodo Ref.]]="Dentro",DATOS_[Conc.Sal.06]))))),
0)</f>
        <v>0</v>
      </c>
      <c r="L19" s="119">
        <f t="array" ref="L19">IFERROR(
MEDIAN((IF(DATOS_[[Sexo]:[Sexo]]=$B19,IF(DATOS_[[AGRUP. VALOR. PTO.]:[AGRUP. VALOR. PTO.]]=$B18,IF(DATOS_[[Check Periodo Ref.]:[Check Periodo Ref.]]="Dentro",DATOS_[Conc.Sal.07]))))),
0)</f>
        <v>0</v>
      </c>
      <c r="M19" s="119">
        <f t="array" ref="M19">IFERROR(
MEDIAN((IF(DATOS_[[Sexo]:[Sexo]]=$B19,IF(DATOS_[[AGRUP. VALOR. PTO.]:[AGRUP. VALOR. PTO.]]=$B18,IF(DATOS_[[Check Periodo Ref.]:[Check Periodo Ref.]]="Dentro",DATOS_[Conc.Sal.08]))))),
0)</f>
        <v>0</v>
      </c>
      <c r="N19" s="119">
        <f t="array" ref="N19">IFERROR(
MEDIAN((IF(DATOS_[[Sexo]:[Sexo]]=$B19,IF(DATOS_[[AGRUP. VALOR. PTO.]:[AGRUP. VALOR. PTO.]]=$B18,IF(DATOS_[[Check Periodo Ref.]:[Check Periodo Ref.]]="Dentro",DATOS_[Conc.Sal.09]))))),
0)</f>
        <v>0</v>
      </c>
      <c r="O19" s="119">
        <f t="array" ref="O19">IFERROR(
MEDIAN((IF(DATOS_[[Sexo]:[Sexo]]=$B19,IF(DATOS_[[AGRUP. VALOR. PTO.]:[AGRUP. VALOR. PTO.]]=$B18,IF(DATOS_[[Check Periodo Ref.]:[Check Periodo Ref.]]="Dentro",DATOS_[Conc.Sal.10]))))),
0)</f>
        <v>0</v>
      </c>
      <c r="P19" s="119">
        <f t="array" ref="P19">IFERROR(
MEDIAN((IF(DATOS_[[Sexo]:[Sexo]]=$B19,IF(DATOS_[[AGRUP. VALOR. PTO.]:[AGRUP. VALOR. PTO.]]=$B18,IF(DATOS_[[Check Periodo Ref.]:[Check Periodo Ref.]]="Dentro",DATOS_[Conc.Sal.11]))))),
0)</f>
        <v>0</v>
      </c>
      <c r="Q19" s="119">
        <f t="array" ref="Q19">IFERROR(
MEDIAN((IF(DATOS_[[Sexo]:[Sexo]]=$B19,IF(DATOS_[[AGRUP. VALOR. PTO.]:[AGRUP. VALOR. PTO.]]=$B18,IF(DATOS_[[Check Periodo Ref.]:[Check Periodo Ref.]]="Dentro",DATOS_[Conc.Sal.12]))))),
0)</f>
        <v>0</v>
      </c>
      <c r="R19" s="119">
        <f t="array" ref="R19">IFERROR(
MEDIAN((IF(DATOS_[[Sexo]:[Sexo]]=$B19,IF(DATOS_[[AGRUP. VALOR. PTO.]:[AGRUP. VALOR. PTO.]]=$B18,IF(DATOS_[[Check Periodo Ref.]:[Check Periodo Ref.]]="Dentro",DATOS_[Conc.Sal.13]))))),
0)</f>
        <v>0</v>
      </c>
      <c r="S19" s="119">
        <f t="array" ref="S19">IFERROR(
MEDIAN((IF(DATOS_[[Sexo]:[Sexo]]=$B19,IF(DATOS_[[AGRUP. VALOR. PTO.]:[AGRUP. VALOR. PTO.]]=$B18,IF(DATOS_[[Check Periodo Ref.]:[Check Periodo Ref.]]="Dentro",DATOS_[Conc.Sal.14]))))),
0)</f>
        <v>0</v>
      </c>
      <c r="T19" s="119">
        <f t="array" ref="T19">IFERROR(
MEDIAN((IF(DATOS_[[Sexo]:[Sexo]]=$B19,IF(DATOS_[[AGRUP. VALOR. PTO.]:[AGRUP. VALOR. PTO.]]=$B18,IF(DATOS_[[Check Periodo Ref.]:[Check Periodo Ref.]]="Dentro",DATOS_[Conc.Sal.15]))))),
0)</f>
        <v>0</v>
      </c>
      <c r="U19" s="119">
        <f t="array" ref="U19">IFERROR(
MEDIAN((IF(DATOS_[[Sexo]:[Sexo]]=$B19,IF(DATOS_[[AGRUP. VALOR. PTO.]:[AGRUP. VALOR. PTO.]]=$B18,IF(DATOS_[[Check Periodo Ref.]:[Check Periodo Ref.]]="Dentro",DATOS_[Conc.Sal.16]))))),
0)</f>
        <v>0</v>
      </c>
      <c r="V19" s="119">
        <f t="array" ref="V19">IFERROR(
MEDIAN((IF(DATOS_[[Sexo]:[Sexo]]=$B19,IF(DATOS_[[AGRUP. VALOR. PTO.]:[AGRUP. VALOR. PTO.]]=$B18,IF(DATOS_[[Check Periodo Ref.]:[Check Periodo Ref.]]="Dentro",DATOS_[Conc.Sal.17]))))),
0)</f>
        <v>0</v>
      </c>
      <c r="W19" s="119">
        <f t="array" ref="W19">IFERROR(
MEDIAN((IF(DATOS_[[Sexo]:[Sexo]]=$B19,IF(DATOS_[[AGRUP. VALOR. PTO.]:[AGRUP. VALOR. PTO.]]=$B18,IF(DATOS_[[Check Periodo Ref.]:[Check Periodo Ref.]]="Dentro",DATOS_[Conc.Sal.18]))))),
0)</f>
        <v>0</v>
      </c>
      <c r="X19" s="119">
        <f t="array" ref="X19">IFERROR(
MEDIAN((IF(DATOS_[[Sexo]:[Sexo]]=$B19,IF(DATOS_[[AGRUP. VALOR. PTO.]:[AGRUP. VALOR. PTO.]]=$B18,IF(DATOS_[[Check Periodo Ref.]:[Check Periodo Ref.]]="Dentro",DATOS_[Conc.Sal.19]))))),
0)</f>
        <v>0</v>
      </c>
      <c r="Y19" s="119">
        <f t="array" ref="Y19">IFERROR(
MEDIAN((IF(DATOS_[[Sexo]:[Sexo]]=$B19,IF(DATOS_[[AGRUP. VALOR. PTO.]:[AGRUP. VALOR. PTO.]]=$B18,IF(DATOS_[[Check Periodo Ref.]:[Check Periodo Ref.]]="Dentro",DATOS_[Conc.Sal.20]))))),
0)</f>
        <v>0</v>
      </c>
      <c r="Z19" s="119">
        <f t="array" ref="Z19">IFERROR(
MEDIAN((IF(DATOS_[[Sexo]:[Sexo]]=$B19,IF(DATOS_[[AGRUP. VALOR. PTO.]:[AGRUP. VALOR. PTO.]]=$B18,IF(DATOS_[[Check Periodo Ref.]:[Check Periodo Ref.]]="Dentro",DATOS_[Conc.Sal.21]))))),
0)</f>
        <v>0</v>
      </c>
      <c r="AA19" s="119">
        <f t="array" ref="AA19">IFERROR(
MEDIAN((IF(DATOS_[[Sexo]:[Sexo]]=$B19,IF(DATOS_[[AGRUP. VALOR. PTO.]:[AGRUP. VALOR. PTO.]]=$B18,IF(DATOS_[[Check Periodo Ref.]:[Check Periodo Ref.]]="Dentro",DATOS_[Conc.Sal.22]))))),
0)</f>
        <v>0</v>
      </c>
      <c r="AB19" s="119">
        <f t="array" ref="AB19">IFERROR(
MEDIAN((IF(DATOS_[[Sexo]:[Sexo]]=$B19,IF(DATOS_[[AGRUP. VALOR. PTO.]:[AGRUP. VALOR. PTO.]]=$B18,IF(DATOS_[[Check Periodo Ref.]:[Check Periodo Ref.]]="Dentro",DATOS_[Conc.Sal.23]))))),
0)</f>
        <v>0</v>
      </c>
      <c r="AC19" s="119">
        <f t="array" ref="AC19">IFERROR(
MEDIAN((IF(DATOS_[[Sexo]:[Sexo]]=$B19,IF(DATOS_[[AGRUP. VALOR. PTO.]:[AGRUP. VALOR. PTO.]]=$B18,IF(DATOS_[[Check Periodo Ref.]:[Check Periodo Ref.]]="Dentro",DATOS_[Conc.Sal.24]))))),
0)</f>
        <v>0</v>
      </c>
      <c r="AD19" s="119">
        <f t="array" ref="AD19">IFERROR(
MEDIAN((IF(DATOS_[[Sexo]:[Sexo]]=$B19,IF(DATOS_[[AGRUP. VALOR. PTO.]:[AGRUP. VALOR. PTO.]]=$B18,IF(DATOS_[[Check Periodo Ref.]:[Check Periodo Ref.]]="Dentro",DATOS_[Conc.Sal.25]))))),
0)</f>
        <v>0</v>
      </c>
      <c r="AE19" s="119">
        <f t="array" ref="AE19">IFERROR(
MEDIAN((IF(DATOS_[[Sexo]:[Sexo]]=$B19,IF(DATOS_[[AGRUP. VALOR. PTO.]:[AGRUP. VALOR. PTO.]]=$B18,IF(DATOS_[[Check Periodo Ref.]:[Check Periodo Ref.]]="Dentro",DATOS_[Conc.Sal.26]))))),
0)</f>
        <v>0</v>
      </c>
      <c r="AF19" s="119">
        <f t="array" ref="AF19">IFERROR(
MEDIAN((IF(DATOS_[[Sexo]:[Sexo]]=$B19,IF(DATOS_[[AGRUP. VALOR. PTO.]:[AGRUP. VALOR. PTO.]]=$B18,IF(DATOS_[[Check Periodo Ref.]:[Check Periodo Ref.]]="Dentro",DATOS_[Conc.Sal.27]))))),
0)</f>
        <v>0</v>
      </c>
      <c r="AG19" s="119">
        <f t="array" ref="AG19">IFERROR(
MEDIAN((IF(DATOS_[[Sexo]:[Sexo]]=$B19,IF(DATOS_[[AGRUP. VALOR. PTO.]:[AGRUP. VALOR. PTO.]]=$B18,IF(DATOS_[[Check Periodo Ref.]:[Check Periodo Ref.]]="Dentro",DATOS_[Conc.Sal.28]))))),
0)</f>
        <v>0</v>
      </c>
      <c r="AH19" s="119">
        <f t="array" ref="AH19">IFERROR(
MEDIAN((IF(DATOS_[[Sexo]:[Sexo]]=$B19,IF(DATOS_[[AGRUP. VALOR. PTO.]:[AGRUP. VALOR. PTO.]]=$B18,IF(DATOS_[[Check Periodo Ref.]:[Check Periodo Ref.]]="Dentro",DATOS_[Conc.Sal.29]))))),
0)</f>
        <v>0</v>
      </c>
      <c r="AI19" s="119">
        <f t="array" ref="AI19">IFERROR(
MEDIAN((IF(DATOS_[[Sexo]:[Sexo]]=$B19,IF(DATOS_[[AGRUP. VALOR. PTO.]:[AGRUP. VALOR. PTO.]]=$B18,IF(DATOS_[[Check Periodo Ref.]:[Check Periodo Ref.]]="Dentro",DATOS_[Conc.Sal.30]))))),
0)</f>
        <v>0</v>
      </c>
      <c r="AJ19" s="120">
        <f t="array" ref="AJ19">IFERROR(
MEDIAN(IF(DATOS_[Sexo]=$B19,IF(DATOS_[AGRUP. VALOR. PTO.]=$B18,IF(DATOS_[Check Periodo Ref.]="Dentro",DATOS_[Tot COMPL.SAL Ef],FALSE)))),
0)</f>
        <v>0</v>
      </c>
      <c r="AK19" s="121">
        <f t="array" ref="AK19">IFERROR(
MEDIAN(IF(DATOS_[Sexo]=$B19,IF(DATOS_[AGRUP. VALOR. PTO.]=$B18,IF(DATOS_[Check Periodo Ref.]="Dentro",DATOS_[TOTAL SALARIO Ef],FALSE)))),
0)</f>
        <v>0</v>
      </c>
      <c r="AL19" s="122">
        <f t="array" ref="AL19">IFERROR(
MEDIAN((IF(DATOS_[[Sexo]:[Sexo]]=$B19,IF(DATOS_[[AGRUP. VALOR. PTO.]:[AGRUP. VALOR. PTO.]]=$B18,IF(DATOS_[[Check Periodo Ref.]:[Check Periodo Ref.]]="Dentro",DATOS_[C.Extra.01]))))),
0)</f>
        <v>0</v>
      </c>
      <c r="AM19" s="122">
        <f t="array" ref="AM19">IFERROR(
MEDIAN((IF(DATOS_[[Sexo]:[Sexo]]=$B19,IF(DATOS_[[AGRUP. VALOR. PTO.]:[AGRUP. VALOR. PTO.]]=$B18,IF(DATOS_[[Check Periodo Ref.]:[Check Periodo Ref.]]="Dentro",DATOS_[C.Extra.02]))))),
0)</f>
        <v>0</v>
      </c>
      <c r="AN19" s="122">
        <f t="array" ref="AN19">IFERROR(
MEDIAN((IF(DATOS_[[Sexo]:[Sexo]]=$B19,IF(DATOS_[[AGRUP. VALOR. PTO.]:[AGRUP. VALOR. PTO.]]=$B18,IF(DATOS_[[Check Periodo Ref.]:[Check Periodo Ref.]]="Dentro",DATOS_[C.Extra.03]))))),
0)</f>
        <v>0</v>
      </c>
      <c r="AO19" s="122">
        <f t="array" ref="AO19">IFERROR(
MEDIAN((IF(DATOS_[[Sexo]:[Sexo]]=$B19,IF(DATOS_[[AGRUP. VALOR. PTO.]:[AGRUP. VALOR. PTO.]]=$B18,IF(DATOS_[[Check Periodo Ref.]:[Check Periodo Ref.]]="Dentro",DATOS_[C.Extra.04]))))),
0)</f>
        <v>0</v>
      </c>
      <c r="AP19" s="122">
        <f t="array" ref="AP19">IFERROR(
MEDIAN((IF(DATOS_[[Sexo]:[Sexo]]=$B19,IF(DATOS_[[AGRUP. VALOR. PTO.]:[AGRUP. VALOR. PTO.]]=$B18,IF(DATOS_[[Check Periodo Ref.]:[Check Periodo Ref.]]="Dentro",DATOS_[C.Extra.05]))))),
0)</f>
        <v>0</v>
      </c>
      <c r="AQ19" s="123">
        <f t="array" ref="AQ19">IFERROR(
MEDIAN(IF(DATOS_[Sexo]=$B19,IF(DATOS_[AGRUP. VALOR. PTO.]=$B18,IF(DATOS_[Check Periodo Ref.]="Dentro",DATOS_[Tot Extrasalarial Ef],FALSE)))),
0)</f>
        <v>0</v>
      </c>
      <c r="AR19" s="124">
        <f t="array" ref="AR19">IFERROR(
MEDIAN(IF(DATOS_[Sexo]=$B19,IF(DATOS_[AGRUP. VALOR. PTO.]=$B18,IF(DATOS_[Check Periodo Ref.]="Dentro",DATOS_[TOTAL Retrib Ef],FALSE)))),
0)</f>
        <v>0</v>
      </c>
    </row>
    <row r="20" spans="1:44" s="42" customFormat="1" x14ac:dyDescent="0.3">
      <c r="A20" s="42" t="str">
        <f t="shared" ref="A20" si="10">+A19</f>
        <v>[ocultar]</v>
      </c>
      <c r="B20" s="39" t="s">
        <v>163</v>
      </c>
      <c r="C20" s="40">
        <f t="array" ref="C20">SUM(IF($B20=DATOS_[Sexo],
IF($B18=DATOS_[AGRUP. VALOR. PTO.],
IF("Dentro"=DATOS_[Check Periodo Ref.],
1/(COUNTIFS(DATOS_[Sexo],$B20,DATOS_[AGRUP. VALOR. PTO.],$B18,DATOS_[Check Periodo Ref.],"Dentro",DATOS_[id],DATOS_[id]))))))</f>
        <v>0</v>
      </c>
      <c r="D20" s="41">
        <f>COUNTIFS(DATOS_[AGRUP. VALOR. PTO.],$B18,DATOS_[Sexo],$B20,DATOS_[Check Periodo Ref.],"Dentro")</f>
        <v>0</v>
      </c>
      <c r="E20" s="118">
        <f t="array" ref="E20">IFERROR(
MEDIAN(IF(DATOS_[Sexo]=$B20,IF(DATOS_[AGRUP. VALOR. PTO.]=$B18,IF(DATOS_[Check Periodo Ref.]="Dentro",DATOS_[SALARIO BASE Ef],FALSE)))),
0)</f>
        <v>0</v>
      </c>
      <c r="F20" s="119">
        <f t="array" ref="F20">IFERROR(
MEDIAN((IF(DATOS_[[Sexo]:[Sexo]]=$B20,IF(DATOS_[[AGRUP. VALOR. PTO.]:[AGRUP. VALOR. PTO.]]=$B18,IF(DATOS_[[Check Periodo Ref.]:[Check Periodo Ref.]]="Dentro",DATOS_[Conc.Sal.01]))))),
0)</f>
        <v>0</v>
      </c>
      <c r="G20" s="119">
        <f t="array" ref="G20">IFERROR(
MEDIAN((IF(DATOS_[[Sexo]:[Sexo]]=$B20,IF(DATOS_[[AGRUP. VALOR. PTO.]:[AGRUP. VALOR. PTO.]]=$B18,IF(DATOS_[[Check Periodo Ref.]:[Check Periodo Ref.]]="Dentro",DATOS_[Conc.Sal.02]))))),
0)</f>
        <v>0</v>
      </c>
      <c r="H20" s="119">
        <f t="array" ref="H20">IFERROR(
MEDIAN((IF(DATOS_[[Sexo]:[Sexo]]=$B20,IF(DATOS_[[AGRUP. VALOR. PTO.]:[AGRUP. VALOR. PTO.]]=$B18,IF(DATOS_[[Check Periodo Ref.]:[Check Periodo Ref.]]="Dentro",DATOS_[Conc.Sal.03]))))),
0)</f>
        <v>0</v>
      </c>
      <c r="I20" s="119">
        <f t="array" ref="I20">IFERROR(
MEDIAN((IF(DATOS_[[Sexo]:[Sexo]]=$B20,IF(DATOS_[[AGRUP. VALOR. PTO.]:[AGRUP. VALOR. PTO.]]=$B18,IF(DATOS_[[Check Periodo Ref.]:[Check Periodo Ref.]]="Dentro",DATOS_[Conc.Sal.04]))))),
0)</f>
        <v>0</v>
      </c>
      <c r="J20" s="119">
        <f t="array" ref="J20">IFERROR(
MEDIAN((IF(DATOS_[[Sexo]:[Sexo]]=$B20,IF(DATOS_[[AGRUP. VALOR. PTO.]:[AGRUP. VALOR. PTO.]]=$B18,IF(DATOS_[[Check Periodo Ref.]:[Check Periodo Ref.]]="Dentro",DATOS_[Conc.Sal.05]))))),
0)</f>
        <v>0</v>
      </c>
      <c r="K20" s="119">
        <f t="array" ref="K20">IFERROR(
MEDIAN((IF(DATOS_[[Sexo]:[Sexo]]=$B20,IF(DATOS_[[AGRUP. VALOR. PTO.]:[AGRUP. VALOR. PTO.]]=$B18,IF(DATOS_[[Check Periodo Ref.]:[Check Periodo Ref.]]="Dentro",DATOS_[Conc.Sal.06]))))),
0)</f>
        <v>0</v>
      </c>
      <c r="L20" s="119">
        <f t="array" ref="L20">IFERROR(
MEDIAN((IF(DATOS_[[Sexo]:[Sexo]]=$B20,IF(DATOS_[[AGRUP. VALOR. PTO.]:[AGRUP. VALOR. PTO.]]=$B18,IF(DATOS_[[Check Periodo Ref.]:[Check Periodo Ref.]]="Dentro",DATOS_[Conc.Sal.07]))))),
0)</f>
        <v>0</v>
      </c>
      <c r="M20" s="119">
        <f t="array" ref="M20">IFERROR(
MEDIAN((IF(DATOS_[[Sexo]:[Sexo]]=$B20,IF(DATOS_[[AGRUP. VALOR. PTO.]:[AGRUP. VALOR. PTO.]]=$B18,IF(DATOS_[[Check Periodo Ref.]:[Check Periodo Ref.]]="Dentro",DATOS_[Conc.Sal.08]))))),
0)</f>
        <v>0</v>
      </c>
      <c r="N20" s="119">
        <f t="array" ref="N20">IFERROR(
MEDIAN((IF(DATOS_[[Sexo]:[Sexo]]=$B20,IF(DATOS_[[AGRUP. VALOR. PTO.]:[AGRUP. VALOR. PTO.]]=$B18,IF(DATOS_[[Check Periodo Ref.]:[Check Periodo Ref.]]="Dentro",DATOS_[Conc.Sal.09]))))),
0)</f>
        <v>0</v>
      </c>
      <c r="O20" s="119">
        <f t="array" ref="O20">IFERROR(
MEDIAN((IF(DATOS_[[Sexo]:[Sexo]]=$B20,IF(DATOS_[[AGRUP. VALOR. PTO.]:[AGRUP. VALOR. PTO.]]=$B18,IF(DATOS_[[Check Periodo Ref.]:[Check Periodo Ref.]]="Dentro",DATOS_[Conc.Sal.10]))))),
0)</f>
        <v>0</v>
      </c>
      <c r="P20" s="119">
        <f t="array" ref="P20">IFERROR(
MEDIAN((IF(DATOS_[[Sexo]:[Sexo]]=$B20,IF(DATOS_[[AGRUP. VALOR. PTO.]:[AGRUP. VALOR. PTO.]]=$B18,IF(DATOS_[[Check Periodo Ref.]:[Check Periodo Ref.]]="Dentro",DATOS_[Conc.Sal.11]))))),
0)</f>
        <v>0</v>
      </c>
      <c r="Q20" s="119">
        <f t="array" ref="Q20">IFERROR(
MEDIAN((IF(DATOS_[[Sexo]:[Sexo]]=$B20,IF(DATOS_[[AGRUP. VALOR. PTO.]:[AGRUP. VALOR. PTO.]]=$B18,IF(DATOS_[[Check Periodo Ref.]:[Check Periodo Ref.]]="Dentro",DATOS_[Conc.Sal.12]))))),
0)</f>
        <v>0</v>
      </c>
      <c r="R20" s="119">
        <f t="array" ref="R20">IFERROR(
MEDIAN((IF(DATOS_[[Sexo]:[Sexo]]=$B20,IF(DATOS_[[AGRUP. VALOR. PTO.]:[AGRUP. VALOR. PTO.]]=$B18,IF(DATOS_[[Check Periodo Ref.]:[Check Periodo Ref.]]="Dentro",DATOS_[Conc.Sal.13]))))),
0)</f>
        <v>0</v>
      </c>
      <c r="S20" s="119">
        <f t="array" ref="S20">IFERROR(
MEDIAN((IF(DATOS_[[Sexo]:[Sexo]]=$B20,IF(DATOS_[[AGRUP. VALOR. PTO.]:[AGRUP. VALOR. PTO.]]=$B18,IF(DATOS_[[Check Periodo Ref.]:[Check Periodo Ref.]]="Dentro",DATOS_[Conc.Sal.14]))))),
0)</f>
        <v>0</v>
      </c>
      <c r="T20" s="119">
        <f t="array" ref="T20">IFERROR(
MEDIAN((IF(DATOS_[[Sexo]:[Sexo]]=$B20,IF(DATOS_[[AGRUP. VALOR. PTO.]:[AGRUP. VALOR. PTO.]]=$B18,IF(DATOS_[[Check Periodo Ref.]:[Check Periodo Ref.]]="Dentro",DATOS_[Conc.Sal.15]))))),
0)</f>
        <v>0</v>
      </c>
      <c r="U20" s="119">
        <f t="array" ref="U20">IFERROR(
MEDIAN((IF(DATOS_[[Sexo]:[Sexo]]=$B20,IF(DATOS_[[AGRUP. VALOR. PTO.]:[AGRUP. VALOR. PTO.]]=$B18,IF(DATOS_[[Check Periodo Ref.]:[Check Periodo Ref.]]="Dentro",DATOS_[Conc.Sal.16]))))),
0)</f>
        <v>0</v>
      </c>
      <c r="V20" s="119">
        <f t="array" ref="V20">IFERROR(
MEDIAN((IF(DATOS_[[Sexo]:[Sexo]]=$B20,IF(DATOS_[[AGRUP. VALOR. PTO.]:[AGRUP. VALOR. PTO.]]=$B18,IF(DATOS_[[Check Periodo Ref.]:[Check Periodo Ref.]]="Dentro",DATOS_[Conc.Sal.17]))))),
0)</f>
        <v>0</v>
      </c>
      <c r="W20" s="119">
        <f t="array" ref="W20">IFERROR(
MEDIAN((IF(DATOS_[[Sexo]:[Sexo]]=$B20,IF(DATOS_[[AGRUP. VALOR. PTO.]:[AGRUP. VALOR. PTO.]]=$B18,IF(DATOS_[[Check Periodo Ref.]:[Check Periodo Ref.]]="Dentro",DATOS_[Conc.Sal.18]))))),
0)</f>
        <v>0</v>
      </c>
      <c r="X20" s="119">
        <f t="array" ref="X20">IFERROR(
MEDIAN((IF(DATOS_[[Sexo]:[Sexo]]=$B20,IF(DATOS_[[AGRUP. VALOR. PTO.]:[AGRUP. VALOR. PTO.]]=$B18,IF(DATOS_[[Check Periodo Ref.]:[Check Periodo Ref.]]="Dentro",DATOS_[Conc.Sal.19]))))),
0)</f>
        <v>0</v>
      </c>
      <c r="Y20" s="119">
        <f t="array" ref="Y20">IFERROR(
MEDIAN((IF(DATOS_[[Sexo]:[Sexo]]=$B20,IF(DATOS_[[AGRUP. VALOR. PTO.]:[AGRUP. VALOR. PTO.]]=$B18,IF(DATOS_[[Check Periodo Ref.]:[Check Periodo Ref.]]="Dentro",DATOS_[Conc.Sal.20]))))),
0)</f>
        <v>0</v>
      </c>
      <c r="Z20" s="119">
        <f t="array" ref="Z20">IFERROR(
MEDIAN((IF(DATOS_[[Sexo]:[Sexo]]=$B20,IF(DATOS_[[AGRUP. VALOR. PTO.]:[AGRUP. VALOR. PTO.]]=$B18,IF(DATOS_[[Check Periodo Ref.]:[Check Periodo Ref.]]="Dentro",DATOS_[Conc.Sal.21]))))),
0)</f>
        <v>0</v>
      </c>
      <c r="AA20" s="119">
        <f t="array" ref="AA20">IFERROR(
MEDIAN((IF(DATOS_[[Sexo]:[Sexo]]=$B20,IF(DATOS_[[AGRUP. VALOR. PTO.]:[AGRUP. VALOR. PTO.]]=$B18,IF(DATOS_[[Check Periodo Ref.]:[Check Periodo Ref.]]="Dentro",DATOS_[Conc.Sal.22]))))),
0)</f>
        <v>0</v>
      </c>
      <c r="AB20" s="119">
        <f t="array" ref="AB20">IFERROR(
MEDIAN((IF(DATOS_[[Sexo]:[Sexo]]=$B20,IF(DATOS_[[AGRUP. VALOR. PTO.]:[AGRUP. VALOR. PTO.]]=$B18,IF(DATOS_[[Check Periodo Ref.]:[Check Periodo Ref.]]="Dentro",DATOS_[Conc.Sal.23]))))),
0)</f>
        <v>0</v>
      </c>
      <c r="AC20" s="119">
        <f t="array" ref="AC20">IFERROR(
MEDIAN((IF(DATOS_[[Sexo]:[Sexo]]=$B20,IF(DATOS_[[AGRUP. VALOR. PTO.]:[AGRUP. VALOR. PTO.]]=$B18,IF(DATOS_[[Check Periodo Ref.]:[Check Periodo Ref.]]="Dentro",DATOS_[Conc.Sal.24]))))),
0)</f>
        <v>0</v>
      </c>
      <c r="AD20" s="119">
        <f t="array" ref="AD20">IFERROR(
MEDIAN((IF(DATOS_[[Sexo]:[Sexo]]=$B20,IF(DATOS_[[AGRUP. VALOR. PTO.]:[AGRUP. VALOR. PTO.]]=$B18,IF(DATOS_[[Check Periodo Ref.]:[Check Periodo Ref.]]="Dentro",DATOS_[Conc.Sal.25]))))),
0)</f>
        <v>0</v>
      </c>
      <c r="AE20" s="119">
        <f t="array" ref="AE20">IFERROR(
MEDIAN((IF(DATOS_[[Sexo]:[Sexo]]=$B20,IF(DATOS_[[AGRUP. VALOR. PTO.]:[AGRUP. VALOR. PTO.]]=$B18,IF(DATOS_[[Check Periodo Ref.]:[Check Periodo Ref.]]="Dentro",DATOS_[Conc.Sal.26]))))),
0)</f>
        <v>0</v>
      </c>
      <c r="AF20" s="119">
        <f t="array" ref="AF20">IFERROR(
MEDIAN((IF(DATOS_[[Sexo]:[Sexo]]=$B20,IF(DATOS_[[AGRUP. VALOR. PTO.]:[AGRUP. VALOR. PTO.]]=$B18,IF(DATOS_[[Check Periodo Ref.]:[Check Periodo Ref.]]="Dentro",DATOS_[Conc.Sal.27]))))),
0)</f>
        <v>0</v>
      </c>
      <c r="AG20" s="119">
        <f t="array" ref="AG20">IFERROR(
MEDIAN((IF(DATOS_[[Sexo]:[Sexo]]=$B20,IF(DATOS_[[AGRUP. VALOR. PTO.]:[AGRUP. VALOR. PTO.]]=$B18,IF(DATOS_[[Check Periodo Ref.]:[Check Periodo Ref.]]="Dentro",DATOS_[Conc.Sal.28]))))),
0)</f>
        <v>0</v>
      </c>
      <c r="AH20" s="119">
        <f t="array" ref="AH20">IFERROR(
MEDIAN((IF(DATOS_[[Sexo]:[Sexo]]=$B20,IF(DATOS_[[AGRUP. VALOR. PTO.]:[AGRUP. VALOR. PTO.]]=$B18,IF(DATOS_[[Check Periodo Ref.]:[Check Periodo Ref.]]="Dentro",DATOS_[Conc.Sal.29]))))),
0)</f>
        <v>0</v>
      </c>
      <c r="AI20" s="119">
        <f t="array" ref="AI20">IFERROR(
MEDIAN((IF(DATOS_[[Sexo]:[Sexo]]=$B20,IF(DATOS_[[AGRUP. VALOR. PTO.]:[AGRUP. VALOR. PTO.]]=$B18,IF(DATOS_[[Check Periodo Ref.]:[Check Periodo Ref.]]="Dentro",DATOS_[Conc.Sal.30]))))),
0)</f>
        <v>0</v>
      </c>
      <c r="AJ20" s="120">
        <f t="array" ref="AJ20">IFERROR(
MEDIAN(IF(DATOS_[Sexo]=$B20,IF(DATOS_[AGRUP. VALOR. PTO.]=$B18,IF(DATOS_[Check Periodo Ref.]="Dentro",DATOS_[Tot COMPL.SAL Ef],FALSE)))),
0)</f>
        <v>0</v>
      </c>
      <c r="AK20" s="121">
        <f t="array" ref="AK20">IFERROR(
MEDIAN(IF(DATOS_[Sexo]=$B20,IF(DATOS_[AGRUP. VALOR. PTO.]=$B18,IF(DATOS_[Check Periodo Ref.]="Dentro",DATOS_[TOTAL SALARIO Ef],FALSE)))),
0)</f>
        <v>0</v>
      </c>
      <c r="AL20" s="122">
        <f t="array" ref="AL20">IFERROR(
MEDIAN((IF(DATOS_[[Sexo]:[Sexo]]=$B20,IF(DATOS_[[AGRUP. VALOR. PTO.]:[AGRUP. VALOR. PTO.]]=$B18,IF(DATOS_[[Check Periodo Ref.]:[Check Periodo Ref.]]="Dentro",DATOS_[C.Extra.01]))))),
0)</f>
        <v>0</v>
      </c>
      <c r="AM20" s="122">
        <f t="array" ref="AM20">IFERROR(
MEDIAN((IF(DATOS_[[Sexo]:[Sexo]]=$B20,IF(DATOS_[[AGRUP. VALOR. PTO.]:[AGRUP. VALOR. PTO.]]=$B18,IF(DATOS_[[Check Periodo Ref.]:[Check Periodo Ref.]]="Dentro",DATOS_[C.Extra.02]))))),
0)</f>
        <v>0</v>
      </c>
      <c r="AN20" s="122">
        <f t="array" ref="AN20">IFERROR(
MEDIAN((IF(DATOS_[[Sexo]:[Sexo]]=$B20,IF(DATOS_[[AGRUP. VALOR. PTO.]:[AGRUP. VALOR. PTO.]]=$B18,IF(DATOS_[[Check Periodo Ref.]:[Check Periodo Ref.]]="Dentro",DATOS_[C.Extra.03]))))),
0)</f>
        <v>0</v>
      </c>
      <c r="AO20" s="122">
        <f t="array" ref="AO20">IFERROR(
MEDIAN((IF(DATOS_[[Sexo]:[Sexo]]=$B20,IF(DATOS_[[AGRUP. VALOR. PTO.]:[AGRUP. VALOR. PTO.]]=$B18,IF(DATOS_[[Check Periodo Ref.]:[Check Periodo Ref.]]="Dentro",DATOS_[C.Extra.04]))))),
0)</f>
        <v>0</v>
      </c>
      <c r="AP20" s="122">
        <f t="array" ref="AP20">IFERROR(
MEDIAN((IF(DATOS_[[Sexo]:[Sexo]]=$B20,IF(DATOS_[[AGRUP. VALOR. PTO.]:[AGRUP. VALOR. PTO.]]=$B18,IF(DATOS_[[Check Periodo Ref.]:[Check Periodo Ref.]]="Dentro",DATOS_[C.Extra.05]))))),
0)</f>
        <v>0</v>
      </c>
      <c r="AQ20" s="123">
        <f t="array" ref="AQ20">IFERROR(
MEDIAN(IF(DATOS_[Sexo]=$B20,IF(DATOS_[AGRUP. VALOR. PTO.]=$B18,IF(DATOS_[Check Periodo Ref.]="Dentro",DATOS_[Tot Extrasalarial Ef],FALSE)))),
0)</f>
        <v>0</v>
      </c>
      <c r="AR20" s="124">
        <f t="array" ref="AR20">IFERROR(
MEDIAN(IF(DATOS_[Sexo]=$B20,IF(DATOS_[AGRUP. VALOR. PTO.]=$B18,IF(DATOS_[Check Periodo Ref.]="Dentro",DATOS_[TOTAL Retrib Ef],FALSE)))),
0)</f>
        <v>0</v>
      </c>
    </row>
    <row r="21" spans="1:44" ht="17.25" thickBot="1" x14ac:dyDescent="0.35">
      <c r="A21" s="48" t="str">
        <f t="shared" ref="A21" si="11">+A22</f>
        <v>[ocultar]</v>
      </c>
      <c r="B21" s="46" t="s">
        <v>310</v>
      </c>
      <c r="C21" s="117"/>
      <c r="D21" s="47"/>
      <c r="E21" s="127" t="str">
        <f t="shared" ref="E21:AR21" si="12">IFERROR((E22-E23)/E22,"")</f>
        <v/>
      </c>
      <c r="F21" s="131" t="str">
        <f t="shared" si="12"/>
        <v/>
      </c>
      <c r="G21" s="131" t="str">
        <f t="shared" si="12"/>
        <v/>
      </c>
      <c r="H21" s="131" t="str">
        <f t="shared" si="12"/>
        <v/>
      </c>
      <c r="I21" s="131" t="str">
        <f t="shared" si="12"/>
        <v/>
      </c>
      <c r="J21" s="131" t="str">
        <f t="shared" si="12"/>
        <v/>
      </c>
      <c r="K21" s="131" t="str">
        <f t="shared" si="12"/>
        <v/>
      </c>
      <c r="L21" s="131" t="str">
        <f t="shared" si="12"/>
        <v/>
      </c>
      <c r="M21" s="131" t="str">
        <f t="shared" si="12"/>
        <v/>
      </c>
      <c r="N21" s="131" t="str">
        <f t="shared" si="12"/>
        <v/>
      </c>
      <c r="O21" s="131" t="str">
        <f t="shared" si="12"/>
        <v/>
      </c>
      <c r="P21" s="131" t="str">
        <f t="shared" si="12"/>
        <v/>
      </c>
      <c r="Q21" s="131" t="str">
        <f t="shared" si="12"/>
        <v/>
      </c>
      <c r="R21" s="131" t="str">
        <f t="shared" si="12"/>
        <v/>
      </c>
      <c r="S21" s="131" t="str">
        <f t="shared" si="12"/>
        <v/>
      </c>
      <c r="T21" s="131" t="str">
        <f t="shared" si="12"/>
        <v/>
      </c>
      <c r="U21" s="131" t="str">
        <f t="shared" si="12"/>
        <v/>
      </c>
      <c r="V21" s="130" t="str">
        <f t="shared" si="12"/>
        <v/>
      </c>
      <c r="W21" s="130" t="str">
        <f t="shared" si="12"/>
        <v/>
      </c>
      <c r="X21" s="130" t="str">
        <f t="shared" si="12"/>
        <v/>
      </c>
      <c r="Y21" s="130" t="str">
        <f t="shared" si="12"/>
        <v/>
      </c>
      <c r="Z21" s="130" t="str">
        <f t="shared" si="12"/>
        <v/>
      </c>
      <c r="AA21" s="130" t="str">
        <f t="shared" si="12"/>
        <v/>
      </c>
      <c r="AB21" s="130" t="str">
        <f t="shared" si="12"/>
        <v/>
      </c>
      <c r="AC21" s="130" t="str">
        <f t="shared" si="12"/>
        <v/>
      </c>
      <c r="AD21" s="130" t="str">
        <f t="shared" si="12"/>
        <v/>
      </c>
      <c r="AE21" s="130" t="str">
        <f t="shared" si="12"/>
        <v/>
      </c>
      <c r="AF21" s="130" t="str">
        <f t="shared" si="12"/>
        <v/>
      </c>
      <c r="AG21" s="130" t="str">
        <f t="shared" si="12"/>
        <v/>
      </c>
      <c r="AH21" s="130" t="str">
        <f t="shared" si="12"/>
        <v/>
      </c>
      <c r="AI21" s="130" t="str">
        <f t="shared" si="12"/>
        <v/>
      </c>
      <c r="AJ21" s="132" t="str">
        <f t="shared" si="12"/>
        <v/>
      </c>
      <c r="AK21" s="136" t="str">
        <f t="shared" si="12"/>
        <v/>
      </c>
      <c r="AL21" s="133" t="str">
        <f t="shared" si="12"/>
        <v/>
      </c>
      <c r="AM21" s="133" t="str">
        <f t="shared" si="12"/>
        <v/>
      </c>
      <c r="AN21" s="133" t="str">
        <f t="shared" si="12"/>
        <v/>
      </c>
      <c r="AO21" s="133" t="str">
        <f t="shared" si="12"/>
        <v/>
      </c>
      <c r="AP21" s="133" t="str">
        <f t="shared" si="12"/>
        <v/>
      </c>
      <c r="AQ21" s="134" t="str">
        <f t="shared" si="12"/>
        <v/>
      </c>
      <c r="AR21" s="135" t="str">
        <f t="shared" si="12"/>
        <v/>
      </c>
    </row>
    <row r="22" spans="1:44" x14ac:dyDescent="0.3">
      <c r="A22" s="48" t="str">
        <f t="shared" ref="A22" si="13">+IF(C22+C23=0,"[ocultar]","")</f>
        <v>[ocultar]</v>
      </c>
      <c r="B22" s="39" t="s">
        <v>162</v>
      </c>
      <c r="C22" s="40">
        <f t="array" ref="C22">SUM(IF($B22=DATOS_[Sexo],
IF($B21=DATOS_[AGRUP. VALOR. PTO.],
IF("Dentro"=DATOS_[Check Periodo Ref.],
1/(COUNTIFS(DATOS_[Sexo],$B22,DATOS_[AGRUP. VALOR. PTO.],$B21,DATOS_[Check Periodo Ref.],"Dentro",DATOS_[id],DATOS_[id]))))))</f>
        <v>0</v>
      </c>
      <c r="D22" s="41">
        <f>COUNTIFS(DATOS_[AGRUP. VALOR. PTO.],$B21,DATOS_[Sexo],$B22,DATOS_[Check Periodo Ref.],"Dentro")</f>
        <v>0</v>
      </c>
      <c r="E22" s="118">
        <f t="array" ref="E22">IFERROR(
MEDIAN(IF(DATOS_[Sexo]=$B22,IF(DATOS_[AGRUP. VALOR. PTO.]=$B21,IF(DATOS_[Check Periodo Ref.]="Dentro",DATOS_[SALARIO BASE Ef],FALSE)))),
0)</f>
        <v>0</v>
      </c>
      <c r="F22" s="119">
        <f t="array" ref="F22">IFERROR(
MEDIAN((IF(DATOS_[[Sexo]:[Sexo]]=$B22,IF(DATOS_[[AGRUP. VALOR. PTO.]:[AGRUP. VALOR. PTO.]]=$B21,IF(DATOS_[[Check Periodo Ref.]:[Check Periodo Ref.]]="Dentro",DATOS_[Conc.Sal.01]))))),
0)</f>
        <v>0</v>
      </c>
      <c r="G22" s="119">
        <f t="array" ref="G22">IFERROR(
MEDIAN((IF(DATOS_[[Sexo]:[Sexo]]=$B22,IF(DATOS_[[AGRUP. VALOR. PTO.]:[AGRUP. VALOR. PTO.]]=$B21,IF(DATOS_[[Check Periodo Ref.]:[Check Periodo Ref.]]="Dentro",DATOS_[Conc.Sal.02]))))),
0)</f>
        <v>0</v>
      </c>
      <c r="H22" s="119">
        <f t="array" ref="H22">IFERROR(
MEDIAN((IF(DATOS_[[Sexo]:[Sexo]]=$B22,IF(DATOS_[[AGRUP. VALOR. PTO.]:[AGRUP. VALOR. PTO.]]=$B21,IF(DATOS_[[Check Periodo Ref.]:[Check Periodo Ref.]]="Dentro",DATOS_[Conc.Sal.03]))))),
0)</f>
        <v>0</v>
      </c>
      <c r="I22" s="119">
        <f t="array" ref="I22">IFERROR(
MEDIAN((IF(DATOS_[[Sexo]:[Sexo]]=$B22,IF(DATOS_[[AGRUP. VALOR. PTO.]:[AGRUP. VALOR. PTO.]]=$B21,IF(DATOS_[[Check Periodo Ref.]:[Check Periodo Ref.]]="Dentro",DATOS_[Conc.Sal.04]))))),
0)</f>
        <v>0</v>
      </c>
      <c r="J22" s="119">
        <f t="array" ref="J22">IFERROR(
MEDIAN((IF(DATOS_[[Sexo]:[Sexo]]=$B22,IF(DATOS_[[AGRUP. VALOR. PTO.]:[AGRUP. VALOR. PTO.]]=$B21,IF(DATOS_[[Check Periodo Ref.]:[Check Periodo Ref.]]="Dentro",DATOS_[Conc.Sal.05]))))),
0)</f>
        <v>0</v>
      </c>
      <c r="K22" s="119">
        <f t="array" ref="K22">IFERROR(
MEDIAN((IF(DATOS_[[Sexo]:[Sexo]]=$B22,IF(DATOS_[[AGRUP. VALOR. PTO.]:[AGRUP. VALOR. PTO.]]=$B21,IF(DATOS_[[Check Periodo Ref.]:[Check Periodo Ref.]]="Dentro",DATOS_[Conc.Sal.06]))))),
0)</f>
        <v>0</v>
      </c>
      <c r="L22" s="119">
        <f t="array" ref="L22">IFERROR(
MEDIAN((IF(DATOS_[[Sexo]:[Sexo]]=$B22,IF(DATOS_[[AGRUP. VALOR. PTO.]:[AGRUP. VALOR. PTO.]]=$B21,IF(DATOS_[[Check Periodo Ref.]:[Check Periodo Ref.]]="Dentro",DATOS_[Conc.Sal.07]))))),
0)</f>
        <v>0</v>
      </c>
      <c r="M22" s="119">
        <f t="array" ref="M22">IFERROR(
MEDIAN((IF(DATOS_[[Sexo]:[Sexo]]=$B22,IF(DATOS_[[AGRUP. VALOR. PTO.]:[AGRUP. VALOR. PTO.]]=$B21,IF(DATOS_[[Check Periodo Ref.]:[Check Periodo Ref.]]="Dentro",DATOS_[Conc.Sal.08]))))),
0)</f>
        <v>0</v>
      </c>
      <c r="N22" s="119">
        <f t="array" ref="N22">IFERROR(
MEDIAN((IF(DATOS_[[Sexo]:[Sexo]]=$B22,IF(DATOS_[[AGRUP. VALOR. PTO.]:[AGRUP. VALOR. PTO.]]=$B21,IF(DATOS_[[Check Periodo Ref.]:[Check Periodo Ref.]]="Dentro",DATOS_[Conc.Sal.09]))))),
0)</f>
        <v>0</v>
      </c>
      <c r="O22" s="119">
        <f t="array" ref="O22">IFERROR(
MEDIAN((IF(DATOS_[[Sexo]:[Sexo]]=$B22,IF(DATOS_[[AGRUP. VALOR. PTO.]:[AGRUP. VALOR. PTO.]]=$B21,IF(DATOS_[[Check Periodo Ref.]:[Check Periodo Ref.]]="Dentro",DATOS_[Conc.Sal.10]))))),
0)</f>
        <v>0</v>
      </c>
      <c r="P22" s="119">
        <f t="array" ref="P22">IFERROR(
MEDIAN((IF(DATOS_[[Sexo]:[Sexo]]=$B22,IF(DATOS_[[AGRUP. VALOR. PTO.]:[AGRUP. VALOR. PTO.]]=$B21,IF(DATOS_[[Check Periodo Ref.]:[Check Periodo Ref.]]="Dentro",DATOS_[Conc.Sal.11]))))),
0)</f>
        <v>0</v>
      </c>
      <c r="Q22" s="119">
        <f t="array" ref="Q22">IFERROR(
MEDIAN((IF(DATOS_[[Sexo]:[Sexo]]=$B22,IF(DATOS_[[AGRUP. VALOR. PTO.]:[AGRUP. VALOR. PTO.]]=$B21,IF(DATOS_[[Check Periodo Ref.]:[Check Periodo Ref.]]="Dentro",DATOS_[Conc.Sal.12]))))),
0)</f>
        <v>0</v>
      </c>
      <c r="R22" s="119">
        <f t="array" ref="R22">IFERROR(
MEDIAN((IF(DATOS_[[Sexo]:[Sexo]]=$B22,IF(DATOS_[[AGRUP. VALOR. PTO.]:[AGRUP. VALOR. PTO.]]=$B21,IF(DATOS_[[Check Periodo Ref.]:[Check Periodo Ref.]]="Dentro",DATOS_[Conc.Sal.13]))))),
0)</f>
        <v>0</v>
      </c>
      <c r="S22" s="119">
        <f t="array" ref="S22">IFERROR(
MEDIAN((IF(DATOS_[[Sexo]:[Sexo]]=$B22,IF(DATOS_[[AGRUP. VALOR. PTO.]:[AGRUP. VALOR. PTO.]]=$B21,IF(DATOS_[[Check Periodo Ref.]:[Check Periodo Ref.]]="Dentro",DATOS_[Conc.Sal.14]))))),
0)</f>
        <v>0</v>
      </c>
      <c r="T22" s="119">
        <f t="array" ref="T22">IFERROR(
MEDIAN((IF(DATOS_[[Sexo]:[Sexo]]=$B22,IF(DATOS_[[AGRUP. VALOR. PTO.]:[AGRUP. VALOR. PTO.]]=$B21,IF(DATOS_[[Check Periodo Ref.]:[Check Periodo Ref.]]="Dentro",DATOS_[Conc.Sal.15]))))),
0)</f>
        <v>0</v>
      </c>
      <c r="U22" s="119">
        <f t="array" ref="U22">IFERROR(
MEDIAN((IF(DATOS_[[Sexo]:[Sexo]]=$B22,IF(DATOS_[[AGRUP. VALOR. PTO.]:[AGRUP. VALOR. PTO.]]=$B21,IF(DATOS_[[Check Periodo Ref.]:[Check Periodo Ref.]]="Dentro",DATOS_[Conc.Sal.16]))))),
0)</f>
        <v>0</v>
      </c>
      <c r="V22" s="119">
        <f t="array" ref="V22">IFERROR(
MEDIAN((IF(DATOS_[[Sexo]:[Sexo]]=$B22,IF(DATOS_[[AGRUP. VALOR. PTO.]:[AGRUP. VALOR. PTO.]]=$B21,IF(DATOS_[[Check Periodo Ref.]:[Check Periodo Ref.]]="Dentro",DATOS_[Conc.Sal.17]))))),
0)</f>
        <v>0</v>
      </c>
      <c r="W22" s="119">
        <f t="array" ref="W22">IFERROR(
MEDIAN((IF(DATOS_[[Sexo]:[Sexo]]=$B22,IF(DATOS_[[AGRUP. VALOR. PTO.]:[AGRUP. VALOR. PTO.]]=$B21,IF(DATOS_[[Check Periodo Ref.]:[Check Periodo Ref.]]="Dentro",DATOS_[Conc.Sal.18]))))),
0)</f>
        <v>0</v>
      </c>
      <c r="X22" s="119">
        <f t="array" ref="X22">IFERROR(
MEDIAN((IF(DATOS_[[Sexo]:[Sexo]]=$B22,IF(DATOS_[[AGRUP. VALOR. PTO.]:[AGRUP. VALOR. PTO.]]=$B21,IF(DATOS_[[Check Periodo Ref.]:[Check Periodo Ref.]]="Dentro",DATOS_[Conc.Sal.19]))))),
0)</f>
        <v>0</v>
      </c>
      <c r="Y22" s="119">
        <f t="array" ref="Y22">IFERROR(
MEDIAN((IF(DATOS_[[Sexo]:[Sexo]]=$B22,IF(DATOS_[[AGRUP. VALOR. PTO.]:[AGRUP. VALOR. PTO.]]=$B21,IF(DATOS_[[Check Periodo Ref.]:[Check Periodo Ref.]]="Dentro",DATOS_[Conc.Sal.20]))))),
0)</f>
        <v>0</v>
      </c>
      <c r="Z22" s="119">
        <f t="array" ref="Z22">IFERROR(
MEDIAN((IF(DATOS_[[Sexo]:[Sexo]]=$B22,IF(DATOS_[[AGRUP. VALOR. PTO.]:[AGRUP. VALOR. PTO.]]=$B21,IF(DATOS_[[Check Periodo Ref.]:[Check Periodo Ref.]]="Dentro",DATOS_[Conc.Sal.21]))))),
0)</f>
        <v>0</v>
      </c>
      <c r="AA22" s="119">
        <f t="array" ref="AA22">IFERROR(
MEDIAN((IF(DATOS_[[Sexo]:[Sexo]]=$B22,IF(DATOS_[[AGRUP. VALOR. PTO.]:[AGRUP. VALOR. PTO.]]=$B21,IF(DATOS_[[Check Periodo Ref.]:[Check Periodo Ref.]]="Dentro",DATOS_[Conc.Sal.22]))))),
0)</f>
        <v>0</v>
      </c>
      <c r="AB22" s="119">
        <f t="array" ref="AB22">IFERROR(
MEDIAN((IF(DATOS_[[Sexo]:[Sexo]]=$B22,IF(DATOS_[[AGRUP. VALOR. PTO.]:[AGRUP. VALOR. PTO.]]=$B21,IF(DATOS_[[Check Periodo Ref.]:[Check Periodo Ref.]]="Dentro",DATOS_[Conc.Sal.23]))))),
0)</f>
        <v>0</v>
      </c>
      <c r="AC22" s="119">
        <f t="array" ref="AC22">IFERROR(
MEDIAN((IF(DATOS_[[Sexo]:[Sexo]]=$B22,IF(DATOS_[[AGRUP. VALOR. PTO.]:[AGRUP. VALOR. PTO.]]=$B21,IF(DATOS_[[Check Periodo Ref.]:[Check Periodo Ref.]]="Dentro",DATOS_[Conc.Sal.24]))))),
0)</f>
        <v>0</v>
      </c>
      <c r="AD22" s="119">
        <f t="array" ref="AD22">IFERROR(
MEDIAN((IF(DATOS_[[Sexo]:[Sexo]]=$B22,IF(DATOS_[[AGRUP. VALOR. PTO.]:[AGRUP. VALOR. PTO.]]=$B21,IF(DATOS_[[Check Periodo Ref.]:[Check Periodo Ref.]]="Dentro",DATOS_[Conc.Sal.25]))))),
0)</f>
        <v>0</v>
      </c>
      <c r="AE22" s="119">
        <f t="array" ref="AE22">IFERROR(
MEDIAN((IF(DATOS_[[Sexo]:[Sexo]]=$B22,IF(DATOS_[[AGRUP. VALOR. PTO.]:[AGRUP. VALOR. PTO.]]=$B21,IF(DATOS_[[Check Periodo Ref.]:[Check Periodo Ref.]]="Dentro",DATOS_[Conc.Sal.26]))))),
0)</f>
        <v>0</v>
      </c>
      <c r="AF22" s="119">
        <f t="array" ref="AF22">IFERROR(
MEDIAN((IF(DATOS_[[Sexo]:[Sexo]]=$B22,IF(DATOS_[[AGRUP. VALOR. PTO.]:[AGRUP. VALOR. PTO.]]=$B21,IF(DATOS_[[Check Periodo Ref.]:[Check Periodo Ref.]]="Dentro",DATOS_[Conc.Sal.27]))))),
0)</f>
        <v>0</v>
      </c>
      <c r="AG22" s="119">
        <f t="array" ref="AG22">IFERROR(
MEDIAN((IF(DATOS_[[Sexo]:[Sexo]]=$B22,IF(DATOS_[[AGRUP. VALOR. PTO.]:[AGRUP. VALOR. PTO.]]=$B21,IF(DATOS_[[Check Periodo Ref.]:[Check Periodo Ref.]]="Dentro",DATOS_[Conc.Sal.28]))))),
0)</f>
        <v>0</v>
      </c>
      <c r="AH22" s="119">
        <f t="array" ref="AH22">IFERROR(
MEDIAN((IF(DATOS_[[Sexo]:[Sexo]]=$B22,IF(DATOS_[[AGRUP. VALOR. PTO.]:[AGRUP. VALOR. PTO.]]=$B21,IF(DATOS_[[Check Periodo Ref.]:[Check Periodo Ref.]]="Dentro",DATOS_[Conc.Sal.29]))))),
0)</f>
        <v>0</v>
      </c>
      <c r="AI22" s="119">
        <f t="array" ref="AI22">IFERROR(
MEDIAN((IF(DATOS_[[Sexo]:[Sexo]]=$B22,IF(DATOS_[[AGRUP. VALOR. PTO.]:[AGRUP. VALOR. PTO.]]=$B21,IF(DATOS_[[Check Periodo Ref.]:[Check Periodo Ref.]]="Dentro",DATOS_[Conc.Sal.30]))))),
0)</f>
        <v>0</v>
      </c>
      <c r="AJ22" s="120">
        <f t="array" ref="AJ22">IFERROR(
MEDIAN(IF(DATOS_[Sexo]=$B22,IF(DATOS_[AGRUP. VALOR. PTO.]=$B21,IF(DATOS_[Check Periodo Ref.]="Dentro",DATOS_[Tot COMPL.SAL Ef],FALSE)))),
0)</f>
        <v>0</v>
      </c>
      <c r="AK22" s="121">
        <f t="array" ref="AK22">IFERROR(
MEDIAN(IF(DATOS_[Sexo]=$B22,IF(DATOS_[AGRUP. VALOR. PTO.]=$B21,IF(DATOS_[Check Periodo Ref.]="Dentro",DATOS_[TOTAL SALARIO Ef],FALSE)))),
0)</f>
        <v>0</v>
      </c>
      <c r="AL22" s="122">
        <f t="array" ref="AL22">IFERROR(
MEDIAN((IF(DATOS_[[Sexo]:[Sexo]]=$B22,IF(DATOS_[[AGRUP. VALOR. PTO.]:[AGRUP. VALOR. PTO.]]=$B21,IF(DATOS_[[Check Periodo Ref.]:[Check Periodo Ref.]]="Dentro",DATOS_[C.Extra.01]))))),
0)</f>
        <v>0</v>
      </c>
      <c r="AM22" s="122">
        <f t="array" ref="AM22">IFERROR(
MEDIAN((IF(DATOS_[[Sexo]:[Sexo]]=$B22,IF(DATOS_[[AGRUP. VALOR. PTO.]:[AGRUP. VALOR. PTO.]]=$B21,IF(DATOS_[[Check Periodo Ref.]:[Check Periodo Ref.]]="Dentro",DATOS_[C.Extra.02]))))),
0)</f>
        <v>0</v>
      </c>
      <c r="AN22" s="122">
        <f t="array" ref="AN22">IFERROR(
MEDIAN((IF(DATOS_[[Sexo]:[Sexo]]=$B22,IF(DATOS_[[AGRUP. VALOR. PTO.]:[AGRUP. VALOR. PTO.]]=$B21,IF(DATOS_[[Check Periodo Ref.]:[Check Periodo Ref.]]="Dentro",DATOS_[C.Extra.03]))))),
0)</f>
        <v>0</v>
      </c>
      <c r="AO22" s="122">
        <f t="array" ref="AO22">IFERROR(
MEDIAN((IF(DATOS_[[Sexo]:[Sexo]]=$B22,IF(DATOS_[[AGRUP. VALOR. PTO.]:[AGRUP. VALOR. PTO.]]=$B21,IF(DATOS_[[Check Periodo Ref.]:[Check Periodo Ref.]]="Dentro",DATOS_[C.Extra.04]))))),
0)</f>
        <v>0</v>
      </c>
      <c r="AP22" s="122">
        <f t="array" ref="AP22">IFERROR(
MEDIAN((IF(DATOS_[[Sexo]:[Sexo]]=$B22,IF(DATOS_[[AGRUP. VALOR. PTO.]:[AGRUP. VALOR. PTO.]]=$B21,IF(DATOS_[[Check Periodo Ref.]:[Check Periodo Ref.]]="Dentro",DATOS_[C.Extra.05]))))),
0)</f>
        <v>0</v>
      </c>
      <c r="AQ22" s="123">
        <f t="array" ref="AQ22">IFERROR(
MEDIAN(IF(DATOS_[Sexo]=$B22,IF(DATOS_[AGRUP. VALOR. PTO.]=$B21,IF(DATOS_[Check Periodo Ref.]="Dentro",DATOS_[Tot Extrasalarial Ef],FALSE)))),
0)</f>
        <v>0</v>
      </c>
      <c r="AR22" s="124">
        <f t="array" ref="AR22">IFERROR(
MEDIAN(IF(DATOS_[Sexo]=$B22,IF(DATOS_[AGRUP. VALOR. PTO.]=$B21,IF(DATOS_[Check Periodo Ref.]="Dentro",DATOS_[TOTAL Retrib Ef],FALSE)))),
0)</f>
        <v>0</v>
      </c>
    </row>
    <row r="23" spans="1:44" x14ac:dyDescent="0.3">
      <c r="A23" s="48" t="str">
        <f t="shared" ref="A23" si="14">+A22</f>
        <v>[ocultar]</v>
      </c>
      <c r="B23" s="39" t="s">
        <v>163</v>
      </c>
      <c r="C23" s="40">
        <f t="array" ref="C23">SUM(IF($B23=DATOS_[Sexo],
IF($B21=DATOS_[AGRUP. VALOR. PTO.],
IF("Dentro"=DATOS_[Check Periodo Ref.],
1/(COUNTIFS(DATOS_[Sexo],$B23,DATOS_[AGRUP. VALOR. PTO.],$B21,DATOS_[Check Periodo Ref.],"Dentro",DATOS_[id],DATOS_[id]))))))</f>
        <v>0</v>
      </c>
      <c r="D23" s="41">
        <f>COUNTIFS(DATOS_[AGRUP. VALOR. PTO.],$B21,DATOS_[Sexo],$B23,DATOS_[Check Periodo Ref.],"Dentro")</f>
        <v>0</v>
      </c>
      <c r="E23" s="118">
        <f t="array" ref="E23">IFERROR(
MEDIAN(IF(DATOS_[Sexo]=$B23,IF(DATOS_[AGRUP. VALOR. PTO.]=$B21,IF(DATOS_[Check Periodo Ref.]="Dentro",DATOS_[SALARIO BASE Ef],FALSE)))),
0)</f>
        <v>0</v>
      </c>
      <c r="F23" s="119">
        <f t="array" ref="F23">IFERROR(
MEDIAN((IF(DATOS_[[Sexo]:[Sexo]]=$B23,IF(DATOS_[[AGRUP. VALOR. PTO.]:[AGRUP. VALOR. PTO.]]=$B21,IF(DATOS_[[Check Periodo Ref.]:[Check Periodo Ref.]]="Dentro",DATOS_[Conc.Sal.01]))))),
0)</f>
        <v>0</v>
      </c>
      <c r="G23" s="119">
        <f t="array" ref="G23">IFERROR(
MEDIAN((IF(DATOS_[[Sexo]:[Sexo]]=$B23,IF(DATOS_[[AGRUP. VALOR. PTO.]:[AGRUP. VALOR. PTO.]]=$B21,IF(DATOS_[[Check Periodo Ref.]:[Check Periodo Ref.]]="Dentro",DATOS_[Conc.Sal.02]))))),
0)</f>
        <v>0</v>
      </c>
      <c r="H23" s="119">
        <f t="array" ref="H23">IFERROR(
MEDIAN((IF(DATOS_[[Sexo]:[Sexo]]=$B23,IF(DATOS_[[AGRUP. VALOR. PTO.]:[AGRUP. VALOR. PTO.]]=$B21,IF(DATOS_[[Check Periodo Ref.]:[Check Periodo Ref.]]="Dentro",DATOS_[Conc.Sal.03]))))),
0)</f>
        <v>0</v>
      </c>
      <c r="I23" s="119">
        <f t="array" ref="I23">IFERROR(
MEDIAN((IF(DATOS_[[Sexo]:[Sexo]]=$B23,IF(DATOS_[[AGRUP. VALOR. PTO.]:[AGRUP. VALOR. PTO.]]=$B21,IF(DATOS_[[Check Periodo Ref.]:[Check Periodo Ref.]]="Dentro",DATOS_[Conc.Sal.04]))))),
0)</f>
        <v>0</v>
      </c>
      <c r="J23" s="119">
        <f t="array" ref="J23">IFERROR(
MEDIAN((IF(DATOS_[[Sexo]:[Sexo]]=$B23,IF(DATOS_[[AGRUP. VALOR. PTO.]:[AGRUP. VALOR. PTO.]]=$B21,IF(DATOS_[[Check Periodo Ref.]:[Check Periodo Ref.]]="Dentro",DATOS_[Conc.Sal.05]))))),
0)</f>
        <v>0</v>
      </c>
      <c r="K23" s="119">
        <f t="array" ref="K23">IFERROR(
MEDIAN((IF(DATOS_[[Sexo]:[Sexo]]=$B23,IF(DATOS_[[AGRUP. VALOR. PTO.]:[AGRUP. VALOR. PTO.]]=$B21,IF(DATOS_[[Check Periodo Ref.]:[Check Periodo Ref.]]="Dentro",DATOS_[Conc.Sal.06]))))),
0)</f>
        <v>0</v>
      </c>
      <c r="L23" s="119">
        <f t="array" ref="L23">IFERROR(
MEDIAN((IF(DATOS_[[Sexo]:[Sexo]]=$B23,IF(DATOS_[[AGRUP. VALOR. PTO.]:[AGRUP. VALOR. PTO.]]=$B21,IF(DATOS_[[Check Periodo Ref.]:[Check Periodo Ref.]]="Dentro",DATOS_[Conc.Sal.07]))))),
0)</f>
        <v>0</v>
      </c>
      <c r="M23" s="119">
        <f t="array" ref="M23">IFERROR(
MEDIAN((IF(DATOS_[[Sexo]:[Sexo]]=$B23,IF(DATOS_[[AGRUP. VALOR. PTO.]:[AGRUP. VALOR. PTO.]]=$B21,IF(DATOS_[[Check Periodo Ref.]:[Check Periodo Ref.]]="Dentro",DATOS_[Conc.Sal.08]))))),
0)</f>
        <v>0</v>
      </c>
      <c r="N23" s="119">
        <f t="array" ref="N23">IFERROR(
MEDIAN((IF(DATOS_[[Sexo]:[Sexo]]=$B23,IF(DATOS_[[AGRUP. VALOR. PTO.]:[AGRUP. VALOR. PTO.]]=$B21,IF(DATOS_[[Check Periodo Ref.]:[Check Periodo Ref.]]="Dentro",DATOS_[Conc.Sal.09]))))),
0)</f>
        <v>0</v>
      </c>
      <c r="O23" s="119">
        <f t="array" ref="O23">IFERROR(
MEDIAN((IF(DATOS_[[Sexo]:[Sexo]]=$B23,IF(DATOS_[[AGRUP. VALOR. PTO.]:[AGRUP. VALOR. PTO.]]=$B21,IF(DATOS_[[Check Periodo Ref.]:[Check Periodo Ref.]]="Dentro",DATOS_[Conc.Sal.10]))))),
0)</f>
        <v>0</v>
      </c>
      <c r="P23" s="119">
        <f t="array" ref="P23">IFERROR(
MEDIAN((IF(DATOS_[[Sexo]:[Sexo]]=$B23,IF(DATOS_[[AGRUP. VALOR. PTO.]:[AGRUP. VALOR. PTO.]]=$B21,IF(DATOS_[[Check Periodo Ref.]:[Check Periodo Ref.]]="Dentro",DATOS_[Conc.Sal.11]))))),
0)</f>
        <v>0</v>
      </c>
      <c r="Q23" s="119">
        <f t="array" ref="Q23">IFERROR(
MEDIAN((IF(DATOS_[[Sexo]:[Sexo]]=$B23,IF(DATOS_[[AGRUP. VALOR. PTO.]:[AGRUP. VALOR. PTO.]]=$B21,IF(DATOS_[[Check Periodo Ref.]:[Check Periodo Ref.]]="Dentro",DATOS_[Conc.Sal.12]))))),
0)</f>
        <v>0</v>
      </c>
      <c r="R23" s="119">
        <f t="array" ref="R23">IFERROR(
MEDIAN((IF(DATOS_[[Sexo]:[Sexo]]=$B23,IF(DATOS_[[AGRUP. VALOR. PTO.]:[AGRUP. VALOR. PTO.]]=$B21,IF(DATOS_[[Check Periodo Ref.]:[Check Periodo Ref.]]="Dentro",DATOS_[Conc.Sal.13]))))),
0)</f>
        <v>0</v>
      </c>
      <c r="S23" s="119">
        <f t="array" ref="S23">IFERROR(
MEDIAN((IF(DATOS_[[Sexo]:[Sexo]]=$B23,IF(DATOS_[[AGRUP. VALOR. PTO.]:[AGRUP. VALOR. PTO.]]=$B21,IF(DATOS_[[Check Periodo Ref.]:[Check Periodo Ref.]]="Dentro",DATOS_[Conc.Sal.14]))))),
0)</f>
        <v>0</v>
      </c>
      <c r="T23" s="119">
        <f t="array" ref="T23">IFERROR(
MEDIAN((IF(DATOS_[[Sexo]:[Sexo]]=$B23,IF(DATOS_[[AGRUP. VALOR. PTO.]:[AGRUP. VALOR. PTO.]]=$B21,IF(DATOS_[[Check Periodo Ref.]:[Check Periodo Ref.]]="Dentro",DATOS_[Conc.Sal.15]))))),
0)</f>
        <v>0</v>
      </c>
      <c r="U23" s="119">
        <f t="array" ref="U23">IFERROR(
MEDIAN((IF(DATOS_[[Sexo]:[Sexo]]=$B23,IF(DATOS_[[AGRUP. VALOR. PTO.]:[AGRUP. VALOR. PTO.]]=$B21,IF(DATOS_[[Check Periodo Ref.]:[Check Periodo Ref.]]="Dentro",DATOS_[Conc.Sal.16]))))),
0)</f>
        <v>0</v>
      </c>
      <c r="V23" s="119">
        <f t="array" ref="V23">IFERROR(
MEDIAN((IF(DATOS_[[Sexo]:[Sexo]]=$B23,IF(DATOS_[[AGRUP. VALOR. PTO.]:[AGRUP. VALOR. PTO.]]=$B21,IF(DATOS_[[Check Periodo Ref.]:[Check Periodo Ref.]]="Dentro",DATOS_[Conc.Sal.17]))))),
0)</f>
        <v>0</v>
      </c>
      <c r="W23" s="119">
        <f t="array" ref="W23">IFERROR(
MEDIAN((IF(DATOS_[[Sexo]:[Sexo]]=$B23,IF(DATOS_[[AGRUP. VALOR. PTO.]:[AGRUP. VALOR. PTO.]]=$B21,IF(DATOS_[[Check Periodo Ref.]:[Check Periodo Ref.]]="Dentro",DATOS_[Conc.Sal.18]))))),
0)</f>
        <v>0</v>
      </c>
      <c r="X23" s="119">
        <f t="array" ref="X23">IFERROR(
MEDIAN((IF(DATOS_[[Sexo]:[Sexo]]=$B23,IF(DATOS_[[AGRUP. VALOR. PTO.]:[AGRUP. VALOR. PTO.]]=$B21,IF(DATOS_[[Check Periodo Ref.]:[Check Periodo Ref.]]="Dentro",DATOS_[Conc.Sal.19]))))),
0)</f>
        <v>0</v>
      </c>
      <c r="Y23" s="119">
        <f t="array" ref="Y23">IFERROR(
MEDIAN((IF(DATOS_[[Sexo]:[Sexo]]=$B23,IF(DATOS_[[AGRUP. VALOR. PTO.]:[AGRUP. VALOR. PTO.]]=$B21,IF(DATOS_[[Check Periodo Ref.]:[Check Periodo Ref.]]="Dentro",DATOS_[Conc.Sal.20]))))),
0)</f>
        <v>0</v>
      </c>
      <c r="Z23" s="119">
        <f t="array" ref="Z23">IFERROR(
MEDIAN((IF(DATOS_[[Sexo]:[Sexo]]=$B23,IF(DATOS_[[AGRUP. VALOR. PTO.]:[AGRUP. VALOR. PTO.]]=$B21,IF(DATOS_[[Check Periodo Ref.]:[Check Periodo Ref.]]="Dentro",DATOS_[Conc.Sal.21]))))),
0)</f>
        <v>0</v>
      </c>
      <c r="AA23" s="119">
        <f t="array" ref="AA23">IFERROR(
MEDIAN((IF(DATOS_[[Sexo]:[Sexo]]=$B23,IF(DATOS_[[AGRUP. VALOR. PTO.]:[AGRUP. VALOR. PTO.]]=$B21,IF(DATOS_[[Check Periodo Ref.]:[Check Periodo Ref.]]="Dentro",DATOS_[Conc.Sal.22]))))),
0)</f>
        <v>0</v>
      </c>
      <c r="AB23" s="119">
        <f t="array" ref="AB23">IFERROR(
MEDIAN((IF(DATOS_[[Sexo]:[Sexo]]=$B23,IF(DATOS_[[AGRUP. VALOR. PTO.]:[AGRUP. VALOR. PTO.]]=$B21,IF(DATOS_[[Check Periodo Ref.]:[Check Periodo Ref.]]="Dentro",DATOS_[Conc.Sal.23]))))),
0)</f>
        <v>0</v>
      </c>
      <c r="AC23" s="119">
        <f t="array" ref="AC23">IFERROR(
MEDIAN((IF(DATOS_[[Sexo]:[Sexo]]=$B23,IF(DATOS_[[AGRUP. VALOR. PTO.]:[AGRUP. VALOR. PTO.]]=$B21,IF(DATOS_[[Check Periodo Ref.]:[Check Periodo Ref.]]="Dentro",DATOS_[Conc.Sal.24]))))),
0)</f>
        <v>0</v>
      </c>
      <c r="AD23" s="119">
        <f t="array" ref="AD23">IFERROR(
MEDIAN((IF(DATOS_[[Sexo]:[Sexo]]=$B23,IF(DATOS_[[AGRUP. VALOR. PTO.]:[AGRUP. VALOR. PTO.]]=$B21,IF(DATOS_[[Check Periodo Ref.]:[Check Periodo Ref.]]="Dentro",DATOS_[Conc.Sal.25]))))),
0)</f>
        <v>0</v>
      </c>
      <c r="AE23" s="119">
        <f t="array" ref="AE23">IFERROR(
MEDIAN((IF(DATOS_[[Sexo]:[Sexo]]=$B23,IF(DATOS_[[AGRUP. VALOR. PTO.]:[AGRUP. VALOR. PTO.]]=$B21,IF(DATOS_[[Check Periodo Ref.]:[Check Periodo Ref.]]="Dentro",DATOS_[Conc.Sal.26]))))),
0)</f>
        <v>0</v>
      </c>
      <c r="AF23" s="119">
        <f t="array" ref="AF23">IFERROR(
MEDIAN((IF(DATOS_[[Sexo]:[Sexo]]=$B23,IF(DATOS_[[AGRUP. VALOR. PTO.]:[AGRUP. VALOR. PTO.]]=$B21,IF(DATOS_[[Check Periodo Ref.]:[Check Periodo Ref.]]="Dentro",DATOS_[Conc.Sal.27]))))),
0)</f>
        <v>0</v>
      </c>
      <c r="AG23" s="119">
        <f t="array" ref="AG23">IFERROR(
MEDIAN((IF(DATOS_[[Sexo]:[Sexo]]=$B23,IF(DATOS_[[AGRUP. VALOR. PTO.]:[AGRUP. VALOR. PTO.]]=$B21,IF(DATOS_[[Check Periodo Ref.]:[Check Periodo Ref.]]="Dentro",DATOS_[Conc.Sal.28]))))),
0)</f>
        <v>0</v>
      </c>
      <c r="AH23" s="119">
        <f t="array" ref="AH23">IFERROR(
MEDIAN((IF(DATOS_[[Sexo]:[Sexo]]=$B23,IF(DATOS_[[AGRUP. VALOR. PTO.]:[AGRUP. VALOR. PTO.]]=$B21,IF(DATOS_[[Check Periodo Ref.]:[Check Periodo Ref.]]="Dentro",DATOS_[Conc.Sal.29]))))),
0)</f>
        <v>0</v>
      </c>
      <c r="AI23" s="119">
        <f t="array" ref="AI23">IFERROR(
MEDIAN((IF(DATOS_[[Sexo]:[Sexo]]=$B23,IF(DATOS_[[AGRUP. VALOR. PTO.]:[AGRUP. VALOR. PTO.]]=$B21,IF(DATOS_[[Check Periodo Ref.]:[Check Periodo Ref.]]="Dentro",DATOS_[Conc.Sal.30]))))),
0)</f>
        <v>0</v>
      </c>
      <c r="AJ23" s="120">
        <f t="array" ref="AJ23">IFERROR(
MEDIAN(IF(DATOS_[Sexo]=$B23,IF(DATOS_[AGRUP. VALOR. PTO.]=$B21,IF(DATOS_[Check Periodo Ref.]="Dentro",DATOS_[Tot COMPL.SAL Ef],FALSE)))),
0)</f>
        <v>0</v>
      </c>
      <c r="AK23" s="121">
        <f t="array" ref="AK23">IFERROR(
MEDIAN(IF(DATOS_[Sexo]=$B23,IF(DATOS_[AGRUP. VALOR. PTO.]=$B21,IF(DATOS_[Check Periodo Ref.]="Dentro",DATOS_[TOTAL SALARIO Ef],FALSE)))),
0)</f>
        <v>0</v>
      </c>
      <c r="AL23" s="122">
        <f t="array" ref="AL23">IFERROR(
MEDIAN((IF(DATOS_[[Sexo]:[Sexo]]=$B23,IF(DATOS_[[AGRUP. VALOR. PTO.]:[AGRUP. VALOR. PTO.]]=$B21,IF(DATOS_[[Check Periodo Ref.]:[Check Periodo Ref.]]="Dentro",DATOS_[C.Extra.01]))))),
0)</f>
        <v>0</v>
      </c>
      <c r="AM23" s="122">
        <f t="array" ref="AM23">IFERROR(
MEDIAN((IF(DATOS_[[Sexo]:[Sexo]]=$B23,IF(DATOS_[[AGRUP. VALOR. PTO.]:[AGRUP. VALOR. PTO.]]=$B21,IF(DATOS_[[Check Periodo Ref.]:[Check Periodo Ref.]]="Dentro",DATOS_[C.Extra.02]))))),
0)</f>
        <v>0</v>
      </c>
      <c r="AN23" s="122">
        <f t="array" ref="AN23">IFERROR(
MEDIAN((IF(DATOS_[[Sexo]:[Sexo]]=$B23,IF(DATOS_[[AGRUP. VALOR. PTO.]:[AGRUP. VALOR. PTO.]]=$B21,IF(DATOS_[[Check Periodo Ref.]:[Check Periodo Ref.]]="Dentro",DATOS_[C.Extra.03]))))),
0)</f>
        <v>0</v>
      </c>
      <c r="AO23" s="122">
        <f t="array" ref="AO23">IFERROR(
MEDIAN((IF(DATOS_[[Sexo]:[Sexo]]=$B23,IF(DATOS_[[AGRUP. VALOR. PTO.]:[AGRUP. VALOR. PTO.]]=$B21,IF(DATOS_[[Check Periodo Ref.]:[Check Periodo Ref.]]="Dentro",DATOS_[C.Extra.04]))))),
0)</f>
        <v>0</v>
      </c>
      <c r="AP23" s="122">
        <f t="array" ref="AP23">IFERROR(
MEDIAN((IF(DATOS_[[Sexo]:[Sexo]]=$B23,IF(DATOS_[[AGRUP. VALOR. PTO.]:[AGRUP. VALOR. PTO.]]=$B21,IF(DATOS_[[Check Periodo Ref.]:[Check Periodo Ref.]]="Dentro",DATOS_[C.Extra.05]))))),
0)</f>
        <v>0</v>
      </c>
      <c r="AQ23" s="123">
        <f t="array" ref="AQ23">IFERROR(
MEDIAN(IF(DATOS_[Sexo]=$B23,IF(DATOS_[AGRUP. VALOR. PTO.]=$B21,IF(DATOS_[Check Periodo Ref.]="Dentro",DATOS_[Tot Extrasalarial Ef],FALSE)))),
0)</f>
        <v>0</v>
      </c>
      <c r="AR23" s="124">
        <f t="array" ref="AR23">IFERROR(
MEDIAN(IF(DATOS_[Sexo]=$B23,IF(DATOS_[AGRUP. VALOR. PTO.]=$B21,IF(DATOS_[Check Periodo Ref.]="Dentro",DATOS_[TOTAL Retrib Ef],FALSE)))),
0)</f>
        <v>0</v>
      </c>
    </row>
    <row r="24" spans="1:44" ht="17.25" thickBot="1" x14ac:dyDescent="0.35">
      <c r="A24" s="48" t="str">
        <f t="shared" ref="A24" si="15">+A25</f>
        <v>[ocultar]</v>
      </c>
      <c r="B24" s="46" t="s">
        <v>309</v>
      </c>
      <c r="C24" s="117"/>
      <c r="D24" s="47"/>
      <c r="E24" s="127" t="str">
        <f t="shared" ref="E24:AR24" si="16">IFERROR((E25-E26)/E25,"")</f>
        <v/>
      </c>
      <c r="F24" s="131" t="str">
        <f t="shared" si="16"/>
        <v/>
      </c>
      <c r="G24" s="131" t="str">
        <f t="shared" si="16"/>
        <v/>
      </c>
      <c r="H24" s="131" t="str">
        <f t="shared" si="16"/>
        <v/>
      </c>
      <c r="I24" s="131" t="str">
        <f t="shared" si="16"/>
        <v/>
      </c>
      <c r="J24" s="131" t="str">
        <f t="shared" si="16"/>
        <v/>
      </c>
      <c r="K24" s="131" t="str">
        <f t="shared" si="16"/>
        <v/>
      </c>
      <c r="L24" s="131" t="str">
        <f t="shared" si="16"/>
        <v/>
      </c>
      <c r="M24" s="131" t="str">
        <f t="shared" si="16"/>
        <v/>
      </c>
      <c r="N24" s="131" t="str">
        <f t="shared" si="16"/>
        <v/>
      </c>
      <c r="O24" s="131" t="str">
        <f t="shared" si="16"/>
        <v/>
      </c>
      <c r="P24" s="131" t="str">
        <f t="shared" si="16"/>
        <v/>
      </c>
      <c r="Q24" s="131" t="str">
        <f t="shared" si="16"/>
        <v/>
      </c>
      <c r="R24" s="131" t="str">
        <f t="shared" si="16"/>
        <v/>
      </c>
      <c r="S24" s="131" t="str">
        <f t="shared" si="16"/>
        <v/>
      </c>
      <c r="T24" s="131" t="str">
        <f t="shared" si="16"/>
        <v/>
      </c>
      <c r="U24" s="131" t="str">
        <f t="shared" si="16"/>
        <v/>
      </c>
      <c r="V24" s="130" t="str">
        <f t="shared" si="16"/>
        <v/>
      </c>
      <c r="W24" s="130" t="str">
        <f t="shared" si="16"/>
        <v/>
      </c>
      <c r="X24" s="130" t="str">
        <f t="shared" si="16"/>
        <v/>
      </c>
      <c r="Y24" s="130" t="str">
        <f t="shared" si="16"/>
        <v/>
      </c>
      <c r="Z24" s="130" t="str">
        <f t="shared" si="16"/>
        <v/>
      </c>
      <c r="AA24" s="130" t="str">
        <f t="shared" si="16"/>
        <v/>
      </c>
      <c r="AB24" s="130" t="str">
        <f t="shared" si="16"/>
        <v/>
      </c>
      <c r="AC24" s="130" t="str">
        <f t="shared" si="16"/>
        <v/>
      </c>
      <c r="AD24" s="130" t="str">
        <f t="shared" si="16"/>
        <v/>
      </c>
      <c r="AE24" s="130" t="str">
        <f t="shared" si="16"/>
        <v/>
      </c>
      <c r="AF24" s="130" t="str">
        <f t="shared" si="16"/>
        <v/>
      </c>
      <c r="AG24" s="130" t="str">
        <f t="shared" si="16"/>
        <v/>
      </c>
      <c r="AH24" s="130" t="str">
        <f t="shared" si="16"/>
        <v/>
      </c>
      <c r="AI24" s="130" t="str">
        <f t="shared" si="16"/>
        <v/>
      </c>
      <c r="AJ24" s="132" t="str">
        <f t="shared" si="16"/>
        <v/>
      </c>
      <c r="AK24" s="136" t="str">
        <f t="shared" si="16"/>
        <v/>
      </c>
      <c r="AL24" s="133" t="str">
        <f t="shared" si="16"/>
        <v/>
      </c>
      <c r="AM24" s="133" t="str">
        <f t="shared" si="16"/>
        <v/>
      </c>
      <c r="AN24" s="133" t="str">
        <f t="shared" si="16"/>
        <v/>
      </c>
      <c r="AO24" s="133" t="str">
        <f t="shared" si="16"/>
        <v/>
      </c>
      <c r="AP24" s="133" t="str">
        <f t="shared" si="16"/>
        <v/>
      </c>
      <c r="AQ24" s="134" t="str">
        <f t="shared" si="16"/>
        <v/>
      </c>
      <c r="AR24" s="135" t="str">
        <f t="shared" si="16"/>
        <v/>
      </c>
    </row>
    <row r="25" spans="1:44" x14ac:dyDescent="0.3">
      <c r="A25" s="48" t="str">
        <f t="shared" ref="A25" si="17">+IF(C25+C26=0,"[ocultar]","")</f>
        <v>[ocultar]</v>
      </c>
      <c r="B25" s="39" t="s">
        <v>162</v>
      </c>
      <c r="C25" s="40">
        <f t="array" ref="C25">SUM(IF($B25=DATOS_[Sexo],
IF($B24=DATOS_[AGRUP. VALOR. PTO.],
IF("Dentro"=DATOS_[Check Periodo Ref.],
1/(COUNTIFS(DATOS_[Sexo],$B25,DATOS_[AGRUP. VALOR. PTO.],$B24,DATOS_[Check Periodo Ref.],"Dentro",DATOS_[id],DATOS_[id]))))))</f>
        <v>0</v>
      </c>
      <c r="D25" s="41">
        <f>COUNTIFS(DATOS_[AGRUP. VALOR. PTO.],$B24,DATOS_[Sexo],$B25,DATOS_[Check Periodo Ref.],"Dentro")</f>
        <v>0</v>
      </c>
      <c r="E25" s="118">
        <f t="array" ref="E25">IFERROR(
MEDIAN(IF(DATOS_[Sexo]=$B25,IF(DATOS_[AGRUP. VALOR. PTO.]=$B24,IF(DATOS_[Check Periodo Ref.]="Dentro",DATOS_[SALARIO BASE Ef],FALSE)))),
0)</f>
        <v>0</v>
      </c>
      <c r="F25" s="119">
        <f t="array" ref="F25">IFERROR(
MEDIAN((IF(DATOS_[[Sexo]:[Sexo]]=$B25,IF(DATOS_[[AGRUP. VALOR. PTO.]:[AGRUP. VALOR. PTO.]]=$B24,IF(DATOS_[[Check Periodo Ref.]:[Check Periodo Ref.]]="Dentro",DATOS_[Conc.Sal.01]))))),
0)</f>
        <v>0</v>
      </c>
      <c r="G25" s="119">
        <f t="array" ref="G25">IFERROR(
MEDIAN((IF(DATOS_[[Sexo]:[Sexo]]=$B25,IF(DATOS_[[AGRUP. VALOR. PTO.]:[AGRUP. VALOR. PTO.]]=$B24,IF(DATOS_[[Check Periodo Ref.]:[Check Periodo Ref.]]="Dentro",DATOS_[Conc.Sal.02]))))),
0)</f>
        <v>0</v>
      </c>
      <c r="H25" s="119">
        <f t="array" ref="H25">IFERROR(
MEDIAN((IF(DATOS_[[Sexo]:[Sexo]]=$B25,IF(DATOS_[[AGRUP. VALOR. PTO.]:[AGRUP. VALOR. PTO.]]=$B24,IF(DATOS_[[Check Periodo Ref.]:[Check Periodo Ref.]]="Dentro",DATOS_[Conc.Sal.03]))))),
0)</f>
        <v>0</v>
      </c>
      <c r="I25" s="119">
        <f t="array" ref="I25">IFERROR(
MEDIAN((IF(DATOS_[[Sexo]:[Sexo]]=$B25,IF(DATOS_[[AGRUP. VALOR. PTO.]:[AGRUP. VALOR. PTO.]]=$B24,IF(DATOS_[[Check Periodo Ref.]:[Check Periodo Ref.]]="Dentro",DATOS_[Conc.Sal.04]))))),
0)</f>
        <v>0</v>
      </c>
      <c r="J25" s="119">
        <f t="array" ref="J25">IFERROR(
MEDIAN((IF(DATOS_[[Sexo]:[Sexo]]=$B25,IF(DATOS_[[AGRUP. VALOR. PTO.]:[AGRUP. VALOR. PTO.]]=$B24,IF(DATOS_[[Check Periodo Ref.]:[Check Periodo Ref.]]="Dentro",DATOS_[Conc.Sal.05]))))),
0)</f>
        <v>0</v>
      </c>
      <c r="K25" s="119">
        <f t="array" ref="K25">IFERROR(
MEDIAN((IF(DATOS_[[Sexo]:[Sexo]]=$B25,IF(DATOS_[[AGRUP. VALOR. PTO.]:[AGRUP. VALOR. PTO.]]=$B24,IF(DATOS_[[Check Periodo Ref.]:[Check Periodo Ref.]]="Dentro",DATOS_[Conc.Sal.06]))))),
0)</f>
        <v>0</v>
      </c>
      <c r="L25" s="119">
        <f t="array" ref="L25">IFERROR(
MEDIAN((IF(DATOS_[[Sexo]:[Sexo]]=$B25,IF(DATOS_[[AGRUP. VALOR. PTO.]:[AGRUP. VALOR. PTO.]]=$B24,IF(DATOS_[[Check Periodo Ref.]:[Check Periodo Ref.]]="Dentro",DATOS_[Conc.Sal.07]))))),
0)</f>
        <v>0</v>
      </c>
      <c r="M25" s="119">
        <f t="array" ref="M25">IFERROR(
MEDIAN((IF(DATOS_[[Sexo]:[Sexo]]=$B25,IF(DATOS_[[AGRUP. VALOR. PTO.]:[AGRUP. VALOR. PTO.]]=$B24,IF(DATOS_[[Check Periodo Ref.]:[Check Periodo Ref.]]="Dentro",DATOS_[Conc.Sal.08]))))),
0)</f>
        <v>0</v>
      </c>
      <c r="N25" s="119">
        <f t="array" ref="N25">IFERROR(
MEDIAN((IF(DATOS_[[Sexo]:[Sexo]]=$B25,IF(DATOS_[[AGRUP. VALOR. PTO.]:[AGRUP. VALOR. PTO.]]=$B24,IF(DATOS_[[Check Periodo Ref.]:[Check Periodo Ref.]]="Dentro",DATOS_[Conc.Sal.09]))))),
0)</f>
        <v>0</v>
      </c>
      <c r="O25" s="119">
        <f t="array" ref="O25">IFERROR(
MEDIAN((IF(DATOS_[[Sexo]:[Sexo]]=$B25,IF(DATOS_[[AGRUP. VALOR. PTO.]:[AGRUP. VALOR. PTO.]]=$B24,IF(DATOS_[[Check Periodo Ref.]:[Check Periodo Ref.]]="Dentro",DATOS_[Conc.Sal.10]))))),
0)</f>
        <v>0</v>
      </c>
      <c r="P25" s="119">
        <f t="array" ref="P25">IFERROR(
MEDIAN((IF(DATOS_[[Sexo]:[Sexo]]=$B25,IF(DATOS_[[AGRUP. VALOR. PTO.]:[AGRUP. VALOR. PTO.]]=$B24,IF(DATOS_[[Check Periodo Ref.]:[Check Periodo Ref.]]="Dentro",DATOS_[Conc.Sal.11]))))),
0)</f>
        <v>0</v>
      </c>
      <c r="Q25" s="119">
        <f t="array" ref="Q25">IFERROR(
MEDIAN((IF(DATOS_[[Sexo]:[Sexo]]=$B25,IF(DATOS_[[AGRUP. VALOR. PTO.]:[AGRUP. VALOR. PTO.]]=$B24,IF(DATOS_[[Check Periodo Ref.]:[Check Periodo Ref.]]="Dentro",DATOS_[Conc.Sal.12]))))),
0)</f>
        <v>0</v>
      </c>
      <c r="R25" s="119">
        <f t="array" ref="R25">IFERROR(
MEDIAN((IF(DATOS_[[Sexo]:[Sexo]]=$B25,IF(DATOS_[[AGRUP. VALOR. PTO.]:[AGRUP. VALOR. PTO.]]=$B24,IF(DATOS_[[Check Periodo Ref.]:[Check Periodo Ref.]]="Dentro",DATOS_[Conc.Sal.13]))))),
0)</f>
        <v>0</v>
      </c>
      <c r="S25" s="119">
        <f t="array" ref="S25">IFERROR(
MEDIAN((IF(DATOS_[[Sexo]:[Sexo]]=$B25,IF(DATOS_[[AGRUP. VALOR. PTO.]:[AGRUP. VALOR. PTO.]]=$B24,IF(DATOS_[[Check Periodo Ref.]:[Check Periodo Ref.]]="Dentro",DATOS_[Conc.Sal.14]))))),
0)</f>
        <v>0</v>
      </c>
      <c r="T25" s="119">
        <f t="array" ref="T25">IFERROR(
MEDIAN((IF(DATOS_[[Sexo]:[Sexo]]=$B25,IF(DATOS_[[AGRUP. VALOR. PTO.]:[AGRUP. VALOR. PTO.]]=$B24,IF(DATOS_[[Check Periodo Ref.]:[Check Periodo Ref.]]="Dentro",DATOS_[Conc.Sal.15]))))),
0)</f>
        <v>0</v>
      </c>
      <c r="U25" s="119">
        <f t="array" ref="U25">IFERROR(
MEDIAN((IF(DATOS_[[Sexo]:[Sexo]]=$B25,IF(DATOS_[[AGRUP. VALOR. PTO.]:[AGRUP. VALOR. PTO.]]=$B24,IF(DATOS_[[Check Periodo Ref.]:[Check Periodo Ref.]]="Dentro",DATOS_[Conc.Sal.16]))))),
0)</f>
        <v>0</v>
      </c>
      <c r="V25" s="119">
        <f t="array" ref="V25">IFERROR(
MEDIAN((IF(DATOS_[[Sexo]:[Sexo]]=$B25,IF(DATOS_[[AGRUP. VALOR. PTO.]:[AGRUP. VALOR. PTO.]]=$B24,IF(DATOS_[[Check Periodo Ref.]:[Check Periodo Ref.]]="Dentro",DATOS_[Conc.Sal.17]))))),
0)</f>
        <v>0</v>
      </c>
      <c r="W25" s="119">
        <f t="array" ref="W25">IFERROR(
MEDIAN((IF(DATOS_[[Sexo]:[Sexo]]=$B25,IF(DATOS_[[AGRUP. VALOR. PTO.]:[AGRUP. VALOR. PTO.]]=$B24,IF(DATOS_[[Check Periodo Ref.]:[Check Periodo Ref.]]="Dentro",DATOS_[Conc.Sal.18]))))),
0)</f>
        <v>0</v>
      </c>
      <c r="X25" s="119">
        <f t="array" ref="X25">IFERROR(
MEDIAN((IF(DATOS_[[Sexo]:[Sexo]]=$B25,IF(DATOS_[[AGRUP. VALOR. PTO.]:[AGRUP. VALOR. PTO.]]=$B24,IF(DATOS_[[Check Periodo Ref.]:[Check Periodo Ref.]]="Dentro",DATOS_[Conc.Sal.19]))))),
0)</f>
        <v>0</v>
      </c>
      <c r="Y25" s="119">
        <f t="array" ref="Y25">IFERROR(
MEDIAN((IF(DATOS_[[Sexo]:[Sexo]]=$B25,IF(DATOS_[[AGRUP. VALOR. PTO.]:[AGRUP. VALOR. PTO.]]=$B24,IF(DATOS_[[Check Periodo Ref.]:[Check Periodo Ref.]]="Dentro",DATOS_[Conc.Sal.20]))))),
0)</f>
        <v>0</v>
      </c>
      <c r="Z25" s="119">
        <f t="array" ref="Z25">IFERROR(
MEDIAN((IF(DATOS_[[Sexo]:[Sexo]]=$B25,IF(DATOS_[[AGRUP. VALOR. PTO.]:[AGRUP. VALOR. PTO.]]=$B24,IF(DATOS_[[Check Periodo Ref.]:[Check Periodo Ref.]]="Dentro",DATOS_[Conc.Sal.21]))))),
0)</f>
        <v>0</v>
      </c>
      <c r="AA25" s="119">
        <f t="array" ref="AA25">IFERROR(
MEDIAN((IF(DATOS_[[Sexo]:[Sexo]]=$B25,IF(DATOS_[[AGRUP. VALOR. PTO.]:[AGRUP. VALOR. PTO.]]=$B24,IF(DATOS_[[Check Periodo Ref.]:[Check Periodo Ref.]]="Dentro",DATOS_[Conc.Sal.22]))))),
0)</f>
        <v>0</v>
      </c>
      <c r="AB25" s="119">
        <f t="array" ref="AB25">IFERROR(
MEDIAN((IF(DATOS_[[Sexo]:[Sexo]]=$B25,IF(DATOS_[[AGRUP. VALOR. PTO.]:[AGRUP. VALOR. PTO.]]=$B24,IF(DATOS_[[Check Periodo Ref.]:[Check Periodo Ref.]]="Dentro",DATOS_[Conc.Sal.23]))))),
0)</f>
        <v>0</v>
      </c>
      <c r="AC25" s="119">
        <f t="array" ref="AC25">IFERROR(
MEDIAN((IF(DATOS_[[Sexo]:[Sexo]]=$B25,IF(DATOS_[[AGRUP. VALOR. PTO.]:[AGRUP. VALOR. PTO.]]=$B24,IF(DATOS_[[Check Periodo Ref.]:[Check Periodo Ref.]]="Dentro",DATOS_[Conc.Sal.24]))))),
0)</f>
        <v>0</v>
      </c>
      <c r="AD25" s="119">
        <f t="array" ref="AD25">IFERROR(
MEDIAN((IF(DATOS_[[Sexo]:[Sexo]]=$B25,IF(DATOS_[[AGRUP. VALOR. PTO.]:[AGRUP. VALOR. PTO.]]=$B24,IF(DATOS_[[Check Periodo Ref.]:[Check Periodo Ref.]]="Dentro",DATOS_[Conc.Sal.25]))))),
0)</f>
        <v>0</v>
      </c>
      <c r="AE25" s="119">
        <f t="array" ref="AE25">IFERROR(
MEDIAN((IF(DATOS_[[Sexo]:[Sexo]]=$B25,IF(DATOS_[[AGRUP. VALOR. PTO.]:[AGRUP. VALOR. PTO.]]=$B24,IF(DATOS_[[Check Periodo Ref.]:[Check Periodo Ref.]]="Dentro",DATOS_[Conc.Sal.26]))))),
0)</f>
        <v>0</v>
      </c>
      <c r="AF25" s="119">
        <f t="array" ref="AF25">IFERROR(
MEDIAN((IF(DATOS_[[Sexo]:[Sexo]]=$B25,IF(DATOS_[[AGRUP. VALOR. PTO.]:[AGRUP. VALOR. PTO.]]=$B24,IF(DATOS_[[Check Periodo Ref.]:[Check Periodo Ref.]]="Dentro",DATOS_[Conc.Sal.27]))))),
0)</f>
        <v>0</v>
      </c>
      <c r="AG25" s="119">
        <f t="array" ref="AG25">IFERROR(
MEDIAN((IF(DATOS_[[Sexo]:[Sexo]]=$B25,IF(DATOS_[[AGRUP. VALOR. PTO.]:[AGRUP. VALOR. PTO.]]=$B24,IF(DATOS_[[Check Periodo Ref.]:[Check Periodo Ref.]]="Dentro",DATOS_[Conc.Sal.28]))))),
0)</f>
        <v>0</v>
      </c>
      <c r="AH25" s="119">
        <f t="array" ref="AH25">IFERROR(
MEDIAN((IF(DATOS_[[Sexo]:[Sexo]]=$B25,IF(DATOS_[[AGRUP. VALOR. PTO.]:[AGRUP. VALOR. PTO.]]=$B24,IF(DATOS_[[Check Periodo Ref.]:[Check Periodo Ref.]]="Dentro",DATOS_[Conc.Sal.29]))))),
0)</f>
        <v>0</v>
      </c>
      <c r="AI25" s="119">
        <f t="array" ref="AI25">IFERROR(
MEDIAN((IF(DATOS_[[Sexo]:[Sexo]]=$B25,IF(DATOS_[[AGRUP. VALOR. PTO.]:[AGRUP. VALOR. PTO.]]=$B24,IF(DATOS_[[Check Periodo Ref.]:[Check Periodo Ref.]]="Dentro",DATOS_[Conc.Sal.30]))))),
0)</f>
        <v>0</v>
      </c>
      <c r="AJ25" s="120">
        <f t="array" ref="AJ25">IFERROR(
MEDIAN(IF(DATOS_[Sexo]=$B25,IF(DATOS_[AGRUP. VALOR. PTO.]=$B24,IF(DATOS_[Check Periodo Ref.]="Dentro",DATOS_[Tot COMPL.SAL Ef],FALSE)))),
0)</f>
        <v>0</v>
      </c>
      <c r="AK25" s="121">
        <f t="array" ref="AK25">IFERROR(
MEDIAN(IF(DATOS_[Sexo]=$B25,IF(DATOS_[AGRUP. VALOR. PTO.]=$B24,IF(DATOS_[Check Periodo Ref.]="Dentro",DATOS_[TOTAL SALARIO Ef],FALSE)))),
0)</f>
        <v>0</v>
      </c>
      <c r="AL25" s="122">
        <f t="array" ref="AL25">IFERROR(
MEDIAN((IF(DATOS_[[Sexo]:[Sexo]]=$B25,IF(DATOS_[[AGRUP. VALOR. PTO.]:[AGRUP. VALOR. PTO.]]=$B24,IF(DATOS_[[Check Periodo Ref.]:[Check Periodo Ref.]]="Dentro",DATOS_[C.Extra.01]))))),
0)</f>
        <v>0</v>
      </c>
      <c r="AM25" s="122">
        <f t="array" ref="AM25">IFERROR(
MEDIAN((IF(DATOS_[[Sexo]:[Sexo]]=$B25,IF(DATOS_[[AGRUP. VALOR. PTO.]:[AGRUP. VALOR. PTO.]]=$B24,IF(DATOS_[[Check Periodo Ref.]:[Check Periodo Ref.]]="Dentro",DATOS_[C.Extra.02]))))),
0)</f>
        <v>0</v>
      </c>
      <c r="AN25" s="122">
        <f t="array" ref="AN25">IFERROR(
MEDIAN((IF(DATOS_[[Sexo]:[Sexo]]=$B25,IF(DATOS_[[AGRUP. VALOR. PTO.]:[AGRUP. VALOR. PTO.]]=$B24,IF(DATOS_[[Check Periodo Ref.]:[Check Periodo Ref.]]="Dentro",DATOS_[C.Extra.03]))))),
0)</f>
        <v>0</v>
      </c>
      <c r="AO25" s="122">
        <f t="array" ref="AO25">IFERROR(
MEDIAN((IF(DATOS_[[Sexo]:[Sexo]]=$B25,IF(DATOS_[[AGRUP. VALOR. PTO.]:[AGRUP. VALOR. PTO.]]=$B24,IF(DATOS_[[Check Periodo Ref.]:[Check Periodo Ref.]]="Dentro",DATOS_[C.Extra.04]))))),
0)</f>
        <v>0</v>
      </c>
      <c r="AP25" s="122">
        <f t="array" ref="AP25">IFERROR(
MEDIAN((IF(DATOS_[[Sexo]:[Sexo]]=$B25,IF(DATOS_[[AGRUP. VALOR. PTO.]:[AGRUP. VALOR. PTO.]]=$B24,IF(DATOS_[[Check Periodo Ref.]:[Check Periodo Ref.]]="Dentro",DATOS_[C.Extra.05]))))),
0)</f>
        <v>0</v>
      </c>
      <c r="AQ25" s="123">
        <f t="array" ref="AQ25">IFERROR(
MEDIAN(IF(DATOS_[Sexo]=$B25,IF(DATOS_[AGRUP. VALOR. PTO.]=$B24,IF(DATOS_[Check Periodo Ref.]="Dentro",DATOS_[Tot Extrasalarial Ef],FALSE)))),
0)</f>
        <v>0</v>
      </c>
      <c r="AR25" s="124">
        <f t="array" ref="AR25">IFERROR(
MEDIAN(IF(DATOS_[Sexo]=$B25,IF(DATOS_[AGRUP. VALOR. PTO.]=$B24,IF(DATOS_[Check Periodo Ref.]="Dentro",DATOS_[TOTAL Retrib Ef],FALSE)))),
0)</f>
        <v>0</v>
      </c>
    </row>
    <row r="26" spans="1:44" x14ac:dyDescent="0.3">
      <c r="A26" s="48" t="str">
        <f t="shared" ref="A26" si="18">+A25</f>
        <v>[ocultar]</v>
      </c>
      <c r="B26" s="39" t="s">
        <v>163</v>
      </c>
      <c r="C26" s="40">
        <f t="array" ref="C26">SUM(IF($B26=DATOS_[Sexo],
IF($B24=DATOS_[AGRUP. VALOR. PTO.],
IF("Dentro"=DATOS_[Check Periodo Ref.],
1/(COUNTIFS(DATOS_[Sexo],$B26,DATOS_[AGRUP. VALOR. PTO.],$B24,DATOS_[Check Periodo Ref.],"Dentro",DATOS_[id],DATOS_[id]))))))</f>
        <v>0</v>
      </c>
      <c r="D26" s="41">
        <f>COUNTIFS(DATOS_[AGRUP. VALOR. PTO.],$B24,DATOS_[Sexo],$B26,DATOS_[Check Periodo Ref.],"Dentro")</f>
        <v>0</v>
      </c>
      <c r="E26" s="118">
        <f t="array" ref="E26">IFERROR(
MEDIAN(IF(DATOS_[Sexo]=$B26,IF(DATOS_[AGRUP. VALOR. PTO.]=$B24,IF(DATOS_[Check Periodo Ref.]="Dentro",DATOS_[SALARIO BASE Ef],FALSE)))),
0)</f>
        <v>0</v>
      </c>
      <c r="F26" s="119">
        <f t="array" ref="F26">IFERROR(
MEDIAN((IF(DATOS_[[Sexo]:[Sexo]]=$B26,IF(DATOS_[[AGRUP. VALOR. PTO.]:[AGRUP. VALOR. PTO.]]=$B24,IF(DATOS_[[Check Periodo Ref.]:[Check Periodo Ref.]]="Dentro",DATOS_[Conc.Sal.01]))))),
0)</f>
        <v>0</v>
      </c>
      <c r="G26" s="119">
        <f t="array" ref="G26">IFERROR(
MEDIAN((IF(DATOS_[[Sexo]:[Sexo]]=$B26,IF(DATOS_[[AGRUP. VALOR. PTO.]:[AGRUP. VALOR. PTO.]]=$B24,IF(DATOS_[[Check Periodo Ref.]:[Check Periodo Ref.]]="Dentro",DATOS_[Conc.Sal.02]))))),
0)</f>
        <v>0</v>
      </c>
      <c r="H26" s="119">
        <f t="array" ref="H26">IFERROR(
MEDIAN((IF(DATOS_[[Sexo]:[Sexo]]=$B26,IF(DATOS_[[AGRUP. VALOR. PTO.]:[AGRUP. VALOR. PTO.]]=$B24,IF(DATOS_[[Check Periodo Ref.]:[Check Periodo Ref.]]="Dentro",DATOS_[Conc.Sal.03]))))),
0)</f>
        <v>0</v>
      </c>
      <c r="I26" s="119">
        <f t="array" ref="I26">IFERROR(
MEDIAN((IF(DATOS_[[Sexo]:[Sexo]]=$B26,IF(DATOS_[[AGRUP. VALOR. PTO.]:[AGRUP. VALOR. PTO.]]=$B24,IF(DATOS_[[Check Periodo Ref.]:[Check Periodo Ref.]]="Dentro",DATOS_[Conc.Sal.04]))))),
0)</f>
        <v>0</v>
      </c>
      <c r="J26" s="119">
        <f t="array" ref="J26">IFERROR(
MEDIAN((IF(DATOS_[[Sexo]:[Sexo]]=$B26,IF(DATOS_[[AGRUP. VALOR. PTO.]:[AGRUP. VALOR. PTO.]]=$B24,IF(DATOS_[[Check Periodo Ref.]:[Check Periodo Ref.]]="Dentro",DATOS_[Conc.Sal.05]))))),
0)</f>
        <v>0</v>
      </c>
      <c r="K26" s="119">
        <f t="array" ref="K26">IFERROR(
MEDIAN((IF(DATOS_[[Sexo]:[Sexo]]=$B26,IF(DATOS_[[AGRUP. VALOR. PTO.]:[AGRUP. VALOR. PTO.]]=$B24,IF(DATOS_[[Check Periodo Ref.]:[Check Periodo Ref.]]="Dentro",DATOS_[Conc.Sal.06]))))),
0)</f>
        <v>0</v>
      </c>
      <c r="L26" s="119">
        <f t="array" ref="L26">IFERROR(
MEDIAN((IF(DATOS_[[Sexo]:[Sexo]]=$B26,IF(DATOS_[[AGRUP. VALOR. PTO.]:[AGRUP. VALOR. PTO.]]=$B24,IF(DATOS_[[Check Periodo Ref.]:[Check Periodo Ref.]]="Dentro",DATOS_[Conc.Sal.07]))))),
0)</f>
        <v>0</v>
      </c>
      <c r="M26" s="119">
        <f t="array" ref="M26">IFERROR(
MEDIAN((IF(DATOS_[[Sexo]:[Sexo]]=$B26,IF(DATOS_[[AGRUP. VALOR. PTO.]:[AGRUP. VALOR. PTO.]]=$B24,IF(DATOS_[[Check Periodo Ref.]:[Check Periodo Ref.]]="Dentro",DATOS_[Conc.Sal.08]))))),
0)</f>
        <v>0</v>
      </c>
      <c r="N26" s="119">
        <f t="array" ref="N26">IFERROR(
MEDIAN((IF(DATOS_[[Sexo]:[Sexo]]=$B26,IF(DATOS_[[AGRUP. VALOR. PTO.]:[AGRUP. VALOR. PTO.]]=$B24,IF(DATOS_[[Check Periodo Ref.]:[Check Periodo Ref.]]="Dentro",DATOS_[Conc.Sal.09]))))),
0)</f>
        <v>0</v>
      </c>
      <c r="O26" s="119">
        <f t="array" ref="O26">IFERROR(
MEDIAN((IF(DATOS_[[Sexo]:[Sexo]]=$B26,IF(DATOS_[[AGRUP. VALOR. PTO.]:[AGRUP. VALOR. PTO.]]=$B24,IF(DATOS_[[Check Periodo Ref.]:[Check Periodo Ref.]]="Dentro",DATOS_[Conc.Sal.10]))))),
0)</f>
        <v>0</v>
      </c>
      <c r="P26" s="119">
        <f t="array" ref="P26">IFERROR(
MEDIAN((IF(DATOS_[[Sexo]:[Sexo]]=$B26,IF(DATOS_[[AGRUP. VALOR. PTO.]:[AGRUP. VALOR. PTO.]]=$B24,IF(DATOS_[[Check Periodo Ref.]:[Check Periodo Ref.]]="Dentro",DATOS_[Conc.Sal.11]))))),
0)</f>
        <v>0</v>
      </c>
      <c r="Q26" s="119">
        <f t="array" ref="Q26">IFERROR(
MEDIAN((IF(DATOS_[[Sexo]:[Sexo]]=$B26,IF(DATOS_[[AGRUP. VALOR. PTO.]:[AGRUP. VALOR. PTO.]]=$B24,IF(DATOS_[[Check Periodo Ref.]:[Check Periodo Ref.]]="Dentro",DATOS_[Conc.Sal.12]))))),
0)</f>
        <v>0</v>
      </c>
      <c r="R26" s="119">
        <f t="array" ref="R26">IFERROR(
MEDIAN((IF(DATOS_[[Sexo]:[Sexo]]=$B26,IF(DATOS_[[AGRUP. VALOR. PTO.]:[AGRUP. VALOR. PTO.]]=$B24,IF(DATOS_[[Check Periodo Ref.]:[Check Periodo Ref.]]="Dentro",DATOS_[Conc.Sal.13]))))),
0)</f>
        <v>0</v>
      </c>
      <c r="S26" s="119">
        <f t="array" ref="S26">IFERROR(
MEDIAN((IF(DATOS_[[Sexo]:[Sexo]]=$B26,IF(DATOS_[[AGRUP. VALOR. PTO.]:[AGRUP. VALOR. PTO.]]=$B24,IF(DATOS_[[Check Periodo Ref.]:[Check Periodo Ref.]]="Dentro",DATOS_[Conc.Sal.14]))))),
0)</f>
        <v>0</v>
      </c>
      <c r="T26" s="119">
        <f t="array" ref="T26">IFERROR(
MEDIAN((IF(DATOS_[[Sexo]:[Sexo]]=$B26,IF(DATOS_[[AGRUP. VALOR. PTO.]:[AGRUP. VALOR. PTO.]]=$B24,IF(DATOS_[[Check Periodo Ref.]:[Check Periodo Ref.]]="Dentro",DATOS_[Conc.Sal.15]))))),
0)</f>
        <v>0</v>
      </c>
      <c r="U26" s="119">
        <f t="array" ref="U26">IFERROR(
MEDIAN((IF(DATOS_[[Sexo]:[Sexo]]=$B26,IF(DATOS_[[AGRUP. VALOR. PTO.]:[AGRUP. VALOR. PTO.]]=$B24,IF(DATOS_[[Check Periodo Ref.]:[Check Periodo Ref.]]="Dentro",DATOS_[Conc.Sal.16]))))),
0)</f>
        <v>0</v>
      </c>
      <c r="V26" s="119">
        <f t="array" ref="V26">IFERROR(
MEDIAN((IF(DATOS_[[Sexo]:[Sexo]]=$B26,IF(DATOS_[[AGRUP. VALOR. PTO.]:[AGRUP. VALOR. PTO.]]=$B24,IF(DATOS_[[Check Periodo Ref.]:[Check Periodo Ref.]]="Dentro",DATOS_[Conc.Sal.17]))))),
0)</f>
        <v>0</v>
      </c>
      <c r="W26" s="119">
        <f t="array" ref="W26">IFERROR(
MEDIAN((IF(DATOS_[[Sexo]:[Sexo]]=$B26,IF(DATOS_[[AGRUP. VALOR. PTO.]:[AGRUP. VALOR. PTO.]]=$B24,IF(DATOS_[[Check Periodo Ref.]:[Check Periodo Ref.]]="Dentro",DATOS_[Conc.Sal.18]))))),
0)</f>
        <v>0</v>
      </c>
      <c r="X26" s="119">
        <f t="array" ref="X26">IFERROR(
MEDIAN((IF(DATOS_[[Sexo]:[Sexo]]=$B26,IF(DATOS_[[AGRUP. VALOR. PTO.]:[AGRUP. VALOR. PTO.]]=$B24,IF(DATOS_[[Check Periodo Ref.]:[Check Periodo Ref.]]="Dentro",DATOS_[Conc.Sal.19]))))),
0)</f>
        <v>0</v>
      </c>
      <c r="Y26" s="119">
        <f t="array" ref="Y26">IFERROR(
MEDIAN((IF(DATOS_[[Sexo]:[Sexo]]=$B26,IF(DATOS_[[AGRUP. VALOR. PTO.]:[AGRUP. VALOR. PTO.]]=$B24,IF(DATOS_[[Check Periodo Ref.]:[Check Periodo Ref.]]="Dentro",DATOS_[Conc.Sal.20]))))),
0)</f>
        <v>0</v>
      </c>
      <c r="Z26" s="119">
        <f t="array" ref="Z26">IFERROR(
MEDIAN((IF(DATOS_[[Sexo]:[Sexo]]=$B26,IF(DATOS_[[AGRUP. VALOR. PTO.]:[AGRUP. VALOR. PTO.]]=$B24,IF(DATOS_[[Check Periodo Ref.]:[Check Periodo Ref.]]="Dentro",DATOS_[Conc.Sal.21]))))),
0)</f>
        <v>0</v>
      </c>
      <c r="AA26" s="119">
        <f t="array" ref="AA26">IFERROR(
MEDIAN((IF(DATOS_[[Sexo]:[Sexo]]=$B26,IF(DATOS_[[AGRUP. VALOR. PTO.]:[AGRUP. VALOR. PTO.]]=$B24,IF(DATOS_[[Check Periodo Ref.]:[Check Periodo Ref.]]="Dentro",DATOS_[Conc.Sal.22]))))),
0)</f>
        <v>0</v>
      </c>
      <c r="AB26" s="119">
        <f t="array" ref="AB26">IFERROR(
MEDIAN((IF(DATOS_[[Sexo]:[Sexo]]=$B26,IF(DATOS_[[AGRUP. VALOR. PTO.]:[AGRUP. VALOR. PTO.]]=$B24,IF(DATOS_[[Check Periodo Ref.]:[Check Periodo Ref.]]="Dentro",DATOS_[Conc.Sal.23]))))),
0)</f>
        <v>0</v>
      </c>
      <c r="AC26" s="119">
        <f t="array" ref="AC26">IFERROR(
MEDIAN((IF(DATOS_[[Sexo]:[Sexo]]=$B26,IF(DATOS_[[AGRUP. VALOR. PTO.]:[AGRUP. VALOR. PTO.]]=$B24,IF(DATOS_[[Check Periodo Ref.]:[Check Periodo Ref.]]="Dentro",DATOS_[Conc.Sal.24]))))),
0)</f>
        <v>0</v>
      </c>
      <c r="AD26" s="119">
        <f t="array" ref="AD26">IFERROR(
MEDIAN((IF(DATOS_[[Sexo]:[Sexo]]=$B26,IF(DATOS_[[AGRUP. VALOR. PTO.]:[AGRUP. VALOR. PTO.]]=$B24,IF(DATOS_[[Check Periodo Ref.]:[Check Periodo Ref.]]="Dentro",DATOS_[Conc.Sal.25]))))),
0)</f>
        <v>0</v>
      </c>
      <c r="AE26" s="119">
        <f t="array" ref="AE26">IFERROR(
MEDIAN((IF(DATOS_[[Sexo]:[Sexo]]=$B26,IF(DATOS_[[AGRUP. VALOR. PTO.]:[AGRUP. VALOR. PTO.]]=$B24,IF(DATOS_[[Check Periodo Ref.]:[Check Periodo Ref.]]="Dentro",DATOS_[Conc.Sal.26]))))),
0)</f>
        <v>0</v>
      </c>
      <c r="AF26" s="119">
        <f t="array" ref="AF26">IFERROR(
MEDIAN((IF(DATOS_[[Sexo]:[Sexo]]=$B26,IF(DATOS_[[AGRUP. VALOR. PTO.]:[AGRUP. VALOR. PTO.]]=$B24,IF(DATOS_[[Check Periodo Ref.]:[Check Periodo Ref.]]="Dentro",DATOS_[Conc.Sal.27]))))),
0)</f>
        <v>0</v>
      </c>
      <c r="AG26" s="119">
        <f t="array" ref="AG26">IFERROR(
MEDIAN((IF(DATOS_[[Sexo]:[Sexo]]=$B26,IF(DATOS_[[AGRUP. VALOR. PTO.]:[AGRUP. VALOR. PTO.]]=$B24,IF(DATOS_[[Check Periodo Ref.]:[Check Periodo Ref.]]="Dentro",DATOS_[Conc.Sal.28]))))),
0)</f>
        <v>0</v>
      </c>
      <c r="AH26" s="119">
        <f t="array" ref="AH26">IFERROR(
MEDIAN((IF(DATOS_[[Sexo]:[Sexo]]=$B26,IF(DATOS_[[AGRUP. VALOR. PTO.]:[AGRUP. VALOR. PTO.]]=$B24,IF(DATOS_[[Check Periodo Ref.]:[Check Periodo Ref.]]="Dentro",DATOS_[Conc.Sal.29]))))),
0)</f>
        <v>0</v>
      </c>
      <c r="AI26" s="119">
        <f t="array" ref="AI26">IFERROR(
MEDIAN((IF(DATOS_[[Sexo]:[Sexo]]=$B26,IF(DATOS_[[AGRUP. VALOR. PTO.]:[AGRUP. VALOR. PTO.]]=$B24,IF(DATOS_[[Check Periodo Ref.]:[Check Periodo Ref.]]="Dentro",DATOS_[Conc.Sal.30]))))),
0)</f>
        <v>0</v>
      </c>
      <c r="AJ26" s="120">
        <f t="array" ref="AJ26">IFERROR(
MEDIAN(IF(DATOS_[Sexo]=$B26,IF(DATOS_[AGRUP. VALOR. PTO.]=$B24,IF(DATOS_[Check Periodo Ref.]="Dentro",DATOS_[Tot COMPL.SAL Ef],FALSE)))),
0)</f>
        <v>0</v>
      </c>
      <c r="AK26" s="121">
        <f t="array" ref="AK26">IFERROR(
MEDIAN(IF(DATOS_[Sexo]=$B26,IF(DATOS_[AGRUP. VALOR. PTO.]=$B24,IF(DATOS_[Check Periodo Ref.]="Dentro",DATOS_[TOTAL SALARIO Ef],FALSE)))),
0)</f>
        <v>0</v>
      </c>
      <c r="AL26" s="122">
        <f t="array" ref="AL26">IFERROR(
MEDIAN((IF(DATOS_[[Sexo]:[Sexo]]=$B26,IF(DATOS_[[AGRUP. VALOR. PTO.]:[AGRUP. VALOR. PTO.]]=$B24,IF(DATOS_[[Check Periodo Ref.]:[Check Periodo Ref.]]="Dentro",DATOS_[C.Extra.01]))))),
0)</f>
        <v>0</v>
      </c>
      <c r="AM26" s="122">
        <f t="array" ref="AM26">IFERROR(
MEDIAN((IF(DATOS_[[Sexo]:[Sexo]]=$B26,IF(DATOS_[[AGRUP. VALOR. PTO.]:[AGRUP. VALOR. PTO.]]=$B24,IF(DATOS_[[Check Periodo Ref.]:[Check Periodo Ref.]]="Dentro",DATOS_[C.Extra.02]))))),
0)</f>
        <v>0</v>
      </c>
      <c r="AN26" s="122">
        <f t="array" ref="AN26">IFERROR(
MEDIAN((IF(DATOS_[[Sexo]:[Sexo]]=$B26,IF(DATOS_[[AGRUP. VALOR. PTO.]:[AGRUP. VALOR. PTO.]]=$B24,IF(DATOS_[[Check Periodo Ref.]:[Check Periodo Ref.]]="Dentro",DATOS_[C.Extra.03]))))),
0)</f>
        <v>0</v>
      </c>
      <c r="AO26" s="122">
        <f t="array" ref="AO26">IFERROR(
MEDIAN((IF(DATOS_[[Sexo]:[Sexo]]=$B26,IF(DATOS_[[AGRUP. VALOR. PTO.]:[AGRUP. VALOR. PTO.]]=$B24,IF(DATOS_[[Check Periodo Ref.]:[Check Periodo Ref.]]="Dentro",DATOS_[C.Extra.04]))))),
0)</f>
        <v>0</v>
      </c>
      <c r="AP26" s="122">
        <f t="array" ref="AP26">IFERROR(
MEDIAN((IF(DATOS_[[Sexo]:[Sexo]]=$B26,IF(DATOS_[[AGRUP. VALOR. PTO.]:[AGRUP. VALOR. PTO.]]=$B24,IF(DATOS_[[Check Periodo Ref.]:[Check Periodo Ref.]]="Dentro",DATOS_[C.Extra.05]))))),
0)</f>
        <v>0</v>
      </c>
      <c r="AQ26" s="123">
        <f t="array" ref="AQ26">IFERROR(
MEDIAN(IF(DATOS_[Sexo]=$B26,IF(DATOS_[AGRUP. VALOR. PTO.]=$B24,IF(DATOS_[Check Periodo Ref.]="Dentro",DATOS_[Tot Extrasalarial Ef],FALSE)))),
0)</f>
        <v>0</v>
      </c>
      <c r="AR26" s="124">
        <f t="array" ref="AR26">IFERROR(
MEDIAN(IF(DATOS_[Sexo]=$B26,IF(DATOS_[AGRUP. VALOR. PTO.]=$B24,IF(DATOS_[Check Periodo Ref.]="Dentro",DATOS_[TOTAL Retrib Ef],FALSE)))),
0)</f>
        <v>0</v>
      </c>
    </row>
    <row r="27" spans="1:44" ht="17.25" thickBot="1" x14ac:dyDescent="0.35">
      <c r="A27" s="48" t="str">
        <f t="shared" ref="A27" si="19">+A28</f>
        <v>[ocultar]</v>
      </c>
      <c r="B27" s="46" t="s">
        <v>307</v>
      </c>
      <c r="C27" s="117"/>
      <c r="D27" s="47"/>
      <c r="E27" s="127" t="str">
        <f t="shared" ref="E27:AR27" si="20">IFERROR((E28-E29)/E28,"")</f>
        <v/>
      </c>
      <c r="F27" s="131" t="str">
        <f t="shared" si="20"/>
        <v/>
      </c>
      <c r="G27" s="131" t="str">
        <f t="shared" si="20"/>
        <v/>
      </c>
      <c r="H27" s="131" t="str">
        <f t="shared" si="20"/>
        <v/>
      </c>
      <c r="I27" s="131" t="str">
        <f t="shared" si="20"/>
        <v/>
      </c>
      <c r="J27" s="131" t="str">
        <f t="shared" si="20"/>
        <v/>
      </c>
      <c r="K27" s="131" t="str">
        <f t="shared" si="20"/>
        <v/>
      </c>
      <c r="L27" s="131" t="str">
        <f t="shared" si="20"/>
        <v/>
      </c>
      <c r="M27" s="131" t="str">
        <f t="shared" si="20"/>
        <v/>
      </c>
      <c r="N27" s="131" t="str">
        <f t="shared" si="20"/>
        <v/>
      </c>
      <c r="O27" s="131" t="str">
        <f t="shared" si="20"/>
        <v/>
      </c>
      <c r="P27" s="131" t="str">
        <f t="shared" si="20"/>
        <v/>
      </c>
      <c r="Q27" s="131" t="str">
        <f t="shared" si="20"/>
        <v/>
      </c>
      <c r="R27" s="131" t="str">
        <f t="shared" si="20"/>
        <v/>
      </c>
      <c r="S27" s="131" t="str">
        <f t="shared" si="20"/>
        <v/>
      </c>
      <c r="T27" s="131" t="str">
        <f t="shared" si="20"/>
        <v/>
      </c>
      <c r="U27" s="131" t="str">
        <f t="shared" si="20"/>
        <v/>
      </c>
      <c r="V27" s="130" t="str">
        <f t="shared" si="20"/>
        <v/>
      </c>
      <c r="W27" s="130" t="str">
        <f t="shared" si="20"/>
        <v/>
      </c>
      <c r="X27" s="130" t="str">
        <f t="shared" si="20"/>
        <v/>
      </c>
      <c r="Y27" s="130" t="str">
        <f t="shared" si="20"/>
        <v/>
      </c>
      <c r="Z27" s="130" t="str">
        <f t="shared" si="20"/>
        <v/>
      </c>
      <c r="AA27" s="130" t="str">
        <f t="shared" si="20"/>
        <v/>
      </c>
      <c r="AB27" s="130" t="str">
        <f t="shared" si="20"/>
        <v/>
      </c>
      <c r="AC27" s="130" t="str">
        <f t="shared" si="20"/>
        <v/>
      </c>
      <c r="AD27" s="130" t="str">
        <f t="shared" si="20"/>
        <v/>
      </c>
      <c r="AE27" s="130" t="str">
        <f t="shared" si="20"/>
        <v/>
      </c>
      <c r="AF27" s="130" t="str">
        <f t="shared" si="20"/>
        <v/>
      </c>
      <c r="AG27" s="130" t="str">
        <f t="shared" si="20"/>
        <v/>
      </c>
      <c r="AH27" s="130" t="str">
        <f t="shared" si="20"/>
        <v/>
      </c>
      <c r="AI27" s="130" t="str">
        <f t="shared" si="20"/>
        <v/>
      </c>
      <c r="AJ27" s="132" t="str">
        <f t="shared" si="20"/>
        <v/>
      </c>
      <c r="AK27" s="136" t="str">
        <f t="shared" si="20"/>
        <v/>
      </c>
      <c r="AL27" s="133" t="str">
        <f t="shared" si="20"/>
        <v/>
      </c>
      <c r="AM27" s="133" t="str">
        <f t="shared" si="20"/>
        <v/>
      </c>
      <c r="AN27" s="133" t="str">
        <f t="shared" si="20"/>
        <v/>
      </c>
      <c r="AO27" s="133" t="str">
        <f t="shared" si="20"/>
        <v/>
      </c>
      <c r="AP27" s="133" t="str">
        <f t="shared" si="20"/>
        <v/>
      </c>
      <c r="AQ27" s="134" t="str">
        <f t="shared" si="20"/>
        <v/>
      </c>
      <c r="AR27" s="135" t="str">
        <f t="shared" si="20"/>
        <v/>
      </c>
    </row>
    <row r="28" spans="1:44" x14ac:dyDescent="0.3">
      <c r="A28" s="48" t="str">
        <f t="shared" ref="A28" si="21">+IF(C28+C29=0,"[ocultar]","")</f>
        <v>[ocultar]</v>
      </c>
      <c r="B28" s="39" t="s">
        <v>162</v>
      </c>
      <c r="C28" s="40">
        <f t="array" ref="C28">SUM(IF($B28=DATOS_[Sexo],
IF($B27=DATOS_[AGRUP. VALOR. PTO.],
IF("Dentro"=DATOS_[Check Periodo Ref.],
1/(COUNTIFS(DATOS_[Sexo],$B28,DATOS_[AGRUP. VALOR. PTO.],$B27,DATOS_[Check Periodo Ref.],"Dentro",DATOS_[id],DATOS_[id]))))))</f>
        <v>0</v>
      </c>
      <c r="D28" s="41">
        <f>COUNTIFS(DATOS_[AGRUP. VALOR. PTO.],$B27,DATOS_[Sexo],$B28,DATOS_[Check Periodo Ref.],"Dentro")</f>
        <v>0</v>
      </c>
      <c r="E28" s="118">
        <f t="array" ref="E28">IFERROR(
MEDIAN(IF(DATOS_[Sexo]=$B28,IF(DATOS_[AGRUP. VALOR. PTO.]=$B27,IF(DATOS_[Check Periodo Ref.]="Dentro",DATOS_[SALARIO BASE Ef],FALSE)))),
0)</f>
        <v>0</v>
      </c>
      <c r="F28" s="119">
        <f t="array" ref="F28">IFERROR(
MEDIAN((IF(DATOS_[[Sexo]:[Sexo]]=$B28,IF(DATOS_[[AGRUP. VALOR. PTO.]:[AGRUP. VALOR. PTO.]]=$B27,IF(DATOS_[[Check Periodo Ref.]:[Check Periodo Ref.]]="Dentro",DATOS_[Conc.Sal.01]))))),
0)</f>
        <v>0</v>
      </c>
      <c r="G28" s="119">
        <f t="array" ref="G28">IFERROR(
MEDIAN((IF(DATOS_[[Sexo]:[Sexo]]=$B28,IF(DATOS_[[AGRUP. VALOR. PTO.]:[AGRUP. VALOR. PTO.]]=$B27,IF(DATOS_[[Check Periodo Ref.]:[Check Periodo Ref.]]="Dentro",DATOS_[Conc.Sal.02]))))),
0)</f>
        <v>0</v>
      </c>
      <c r="H28" s="119">
        <f t="array" ref="H28">IFERROR(
MEDIAN((IF(DATOS_[[Sexo]:[Sexo]]=$B28,IF(DATOS_[[AGRUP. VALOR. PTO.]:[AGRUP. VALOR. PTO.]]=$B27,IF(DATOS_[[Check Periodo Ref.]:[Check Periodo Ref.]]="Dentro",DATOS_[Conc.Sal.03]))))),
0)</f>
        <v>0</v>
      </c>
      <c r="I28" s="119">
        <f t="array" ref="I28">IFERROR(
MEDIAN((IF(DATOS_[[Sexo]:[Sexo]]=$B28,IF(DATOS_[[AGRUP. VALOR. PTO.]:[AGRUP. VALOR. PTO.]]=$B27,IF(DATOS_[[Check Periodo Ref.]:[Check Periodo Ref.]]="Dentro",DATOS_[Conc.Sal.04]))))),
0)</f>
        <v>0</v>
      </c>
      <c r="J28" s="119">
        <f t="array" ref="J28">IFERROR(
MEDIAN((IF(DATOS_[[Sexo]:[Sexo]]=$B28,IF(DATOS_[[AGRUP. VALOR. PTO.]:[AGRUP. VALOR. PTO.]]=$B27,IF(DATOS_[[Check Periodo Ref.]:[Check Periodo Ref.]]="Dentro",DATOS_[Conc.Sal.05]))))),
0)</f>
        <v>0</v>
      </c>
      <c r="K28" s="119">
        <f t="array" ref="K28">IFERROR(
MEDIAN((IF(DATOS_[[Sexo]:[Sexo]]=$B28,IF(DATOS_[[AGRUP. VALOR. PTO.]:[AGRUP. VALOR. PTO.]]=$B27,IF(DATOS_[[Check Periodo Ref.]:[Check Periodo Ref.]]="Dentro",DATOS_[Conc.Sal.06]))))),
0)</f>
        <v>0</v>
      </c>
      <c r="L28" s="119">
        <f t="array" ref="L28">IFERROR(
MEDIAN((IF(DATOS_[[Sexo]:[Sexo]]=$B28,IF(DATOS_[[AGRUP. VALOR. PTO.]:[AGRUP. VALOR. PTO.]]=$B27,IF(DATOS_[[Check Periodo Ref.]:[Check Periodo Ref.]]="Dentro",DATOS_[Conc.Sal.07]))))),
0)</f>
        <v>0</v>
      </c>
      <c r="M28" s="119">
        <f t="array" ref="M28">IFERROR(
MEDIAN((IF(DATOS_[[Sexo]:[Sexo]]=$B28,IF(DATOS_[[AGRUP. VALOR. PTO.]:[AGRUP. VALOR. PTO.]]=$B27,IF(DATOS_[[Check Periodo Ref.]:[Check Periodo Ref.]]="Dentro",DATOS_[Conc.Sal.08]))))),
0)</f>
        <v>0</v>
      </c>
      <c r="N28" s="119">
        <f t="array" ref="N28">IFERROR(
MEDIAN((IF(DATOS_[[Sexo]:[Sexo]]=$B28,IF(DATOS_[[AGRUP. VALOR. PTO.]:[AGRUP. VALOR. PTO.]]=$B27,IF(DATOS_[[Check Periodo Ref.]:[Check Periodo Ref.]]="Dentro",DATOS_[Conc.Sal.09]))))),
0)</f>
        <v>0</v>
      </c>
      <c r="O28" s="119">
        <f t="array" ref="O28">IFERROR(
MEDIAN((IF(DATOS_[[Sexo]:[Sexo]]=$B28,IF(DATOS_[[AGRUP. VALOR. PTO.]:[AGRUP. VALOR. PTO.]]=$B27,IF(DATOS_[[Check Periodo Ref.]:[Check Periodo Ref.]]="Dentro",DATOS_[Conc.Sal.10]))))),
0)</f>
        <v>0</v>
      </c>
      <c r="P28" s="119">
        <f t="array" ref="P28">IFERROR(
MEDIAN((IF(DATOS_[[Sexo]:[Sexo]]=$B28,IF(DATOS_[[AGRUP. VALOR. PTO.]:[AGRUP. VALOR. PTO.]]=$B27,IF(DATOS_[[Check Periodo Ref.]:[Check Periodo Ref.]]="Dentro",DATOS_[Conc.Sal.11]))))),
0)</f>
        <v>0</v>
      </c>
      <c r="Q28" s="119">
        <f t="array" ref="Q28">IFERROR(
MEDIAN((IF(DATOS_[[Sexo]:[Sexo]]=$B28,IF(DATOS_[[AGRUP. VALOR. PTO.]:[AGRUP. VALOR. PTO.]]=$B27,IF(DATOS_[[Check Periodo Ref.]:[Check Periodo Ref.]]="Dentro",DATOS_[Conc.Sal.12]))))),
0)</f>
        <v>0</v>
      </c>
      <c r="R28" s="119">
        <f t="array" ref="R28">IFERROR(
MEDIAN((IF(DATOS_[[Sexo]:[Sexo]]=$B28,IF(DATOS_[[AGRUP. VALOR. PTO.]:[AGRUP. VALOR. PTO.]]=$B27,IF(DATOS_[[Check Periodo Ref.]:[Check Periodo Ref.]]="Dentro",DATOS_[Conc.Sal.13]))))),
0)</f>
        <v>0</v>
      </c>
      <c r="S28" s="119">
        <f t="array" ref="S28">IFERROR(
MEDIAN((IF(DATOS_[[Sexo]:[Sexo]]=$B28,IF(DATOS_[[AGRUP. VALOR. PTO.]:[AGRUP. VALOR. PTO.]]=$B27,IF(DATOS_[[Check Periodo Ref.]:[Check Periodo Ref.]]="Dentro",DATOS_[Conc.Sal.14]))))),
0)</f>
        <v>0</v>
      </c>
      <c r="T28" s="119">
        <f t="array" ref="T28">IFERROR(
MEDIAN((IF(DATOS_[[Sexo]:[Sexo]]=$B28,IF(DATOS_[[AGRUP. VALOR. PTO.]:[AGRUP. VALOR. PTO.]]=$B27,IF(DATOS_[[Check Periodo Ref.]:[Check Periodo Ref.]]="Dentro",DATOS_[Conc.Sal.15]))))),
0)</f>
        <v>0</v>
      </c>
      <c r="U28" s="119">
        <f t="array" ref="U28">IFERROR(
MEDIAN((IF(DATOS_[[Sexo]:[Sexo]]=$B28,IF(DATOS_[[AGRUP. VALOR. PTO.]:[AGRUP. VALOR. PTO.]]=$B27,IF(DATOS_[[Check Periodo Ref.]:[Check Periodo Ref.]]="Dentro",DATOS_[Conc.Sal.16]))))),
0)</f>
        <v>0</v>
      </c>
      <c r="V28" s="119">
        <f t="array" ref="V28">IFERROR(
MEDIAN((IF(DATOS_[[Sexo]:[Sexo]]=$B28,IF(DATOS_[[AGRUP. VALOR. PTO.]:[AGRUP. VALOR. PTO.]]=$B27,IF(DATOS_[[Check Periodo Ref.]:[Check Periodo Ref.]]="Dentro",DATOS_[Conc.Sal.17]))))),
0)</f>
        <v>0</v>
      </c>
      <c r="W28" s="119">
        <f t="array" ref="W28">IFERROR(
MEDIAN((IF(DATOS_[[Sexo]:[Sexo]]=$B28,IF(DATOS_[[AGRUP. VALOR. PTO.]:[AGRUP. VALOR. PTO.]]=$B27,IF(DATOS_[[Check Periodo Ref.]:[Check Periodo Ref.]]="Dentro",DATOS_[Conc.Sal.18]))))),
0)</f>
        <v>0</v>
      </c>
      <c r="X28" s="119">
        <f t="array" ref="X28">IFERROR(
MEDIAN((IF(DATOS_[[Sexo]:[Sexo]]=$B28,IF(DATOS_[[AGRUP. VALOR. PTO.]:[AGRUP. VALOR. PTO.]]=$B27,IF(DATOS_[[Check Periodo Ref.]:[Check Periodo Ref.]]="Dentro",DATOS_[Conc.Sal.19]))))),
0)</f>
        <v>0</v>
      </c>
      <c r="Y28" s="119">
        <f t="array" ref="Y28">IFERROR(
MEDIAN((IF(DATOS_[[Sexo]:[Sexo]]=$B28,IF(DATOS_[[AGRUP. VALOR. PTO.]:[AGRUP. VALOR. PTO.]]=$B27,IF(DATOS_[[Check Periodo Ref.]:[Check Periodo Ref.]]="Dentro",DATOS_[Conc.Sal.20]))))),
0)</f>
        <v>0</v>
      </c>
      <c r="Z28" s="119">
        <f t="array" ref="Z28">IFERROR(
MEDIAN((IF(DATOS_[[Sexo]:[Sexo]]=$B28,IF(DATOS_[[AGRUP. VALOR. PTO.]:[AGRUP. VALOR. PTO.]]=$B27,IF(DATOS_[[Check Periodo Ref.]:[Check Periodo Ref.]]="Dentro",DATOS_[Conc.Sal.21]))))),
0)</f>
        <v>0</v>
      </c>
      <c r="AA28" s="119">
        <f t="array" ref="AA28">IFERROR(
MEDIAN((IF(DATOS_[[Sexo]:[Sexo]]=$B28,IF(DATOS_[[AGRUP. VALOR. PTO.]:[AGRUP. VALOR. PTO.]]=$B27,IF(DATOS_[[Check Periodo Ref.]:[Check Periodo Ref.]]="Dentro",DATOS_[Conc.Sal.22]))))),
0)</f>
        <v>0</v>
      </c>
      <c r="AB28" s="119">
        <f t="array" ref="AB28">IFERROR(
MEDIAN((IF(DATOS_[[Sexo]:[Sexo]]=$B28,IF(DATOS_[[AGRUP. VALOR. PTO.]:[AGRUP. VALOR. PTO.]]=$B27,IF(DATOS_[[Check Periodo Ref.]:[Check Periodo Ref.]]="Dentro",DATOS_[Conc.Sal.23]))))),
0)</f>
        <v>0</v>
      </c>
      <c r="AC28" s="119">
        <f t="array" ref="AC28">IFERROR(
MEDIAN((IF(DATOS_[[Sexo]:[Sexo]]=$B28,IF(DATOS_[[AGRUP. VALOR. PTO.]:[AGRUP. VALOR. PTO.]]=$B27,IF(DATOS_[[Check Periodo Ref.]:[Check Periodo Ref.]]="Dentro",DATOS_[Conc.Sal.24]))))),
0)</f>
        <v>0</v>
      </c>
      <c r="AD28" s="119">
        <f t="array" ref="AD28">IFERROR(
MEDIAN((IF(DATOS_[[Sexo]:[Sexo]]=$B28,IF(DATOS_[[AGRUP. VALOR. PTO.]:[AGRUP. VALOR. PTO.]]=$B27,IF(DATOS_[[Check Periodo Ref.]:[Check Periodo Ref.]]="Dentro",DATOS_[Conc.Sal.25]))))),
0)</f>
        <v>0</v>
      </c>
      <c r="AE28" s="119">
        <f t="array" ref="AE28">IFERROR(
MEDIAN((IF(DATOS_[[Sexo]:[Sexo]]=$B28,IF(DATOS_[[AGRUP. VALOR. PTO.]:[AGRUP. VALOR. PTO.]]=$B27,IF(DATOS_[[Check Periodo Ref.]:[Check Periodo Ref.]]="Dentro",DATOS_[Conc.Sal.26]))))),
0)</f>
        <v>0</v>
      </c>
      <c r="AF28" s="119">
        <f t="array" ref="AF28">IFERROR(
MEDIAN((IF(DATOS_[[Sexo]:[Sexo]]=$B28,IF(DATOS_[[AGRUP. VALOR. PTO.]:[AGRUP. VALOR. PTO.]]=$B27,IF(DATOS_[[Check Periodo Ref.]:[Check Periodo Ref.]]="Dentro",DATOS_[Conc.Sal.27]))))),
0)</f>
        <v>0</v>
      </c>
      <c r="AG28" s="119">
        <f t="array" ref="AG28">IFERROR(
MEDIAN((IF(DATOS_[[Sexo]:[Sexo]]=$B28,IF(DATOS_[[AGRUP. VALOR. PTO.]:[AGRUP. VALOR. PTO.]]=$B27,IF(DATOS_[[Check Periodo Ref.]:[Check Periodo Ref.]]="Dentro",DATOS_[Conc.Sal.28]))))),
0)</f>
        <v>0</v>
      </c>
      <c r="AH28" s="119">
        <f t="array" ref="AH28">IFERROR(
MEDIAN((IF(DATOS_[[Sexo]:[Sexo]]=$B28,IF(DATOS_[[AGRUP. VALOR. PTO.]:[AGRUP. VALOR. PTO.]]=$B27,IF(DATOS_[[Check Periodo Ref.]:[Check Periodo Ref.]]="Dentro",DATOS_[Conc.Sal.29]))))),
0)</f>
        <v>0</v>
      </c>
      <c r="AI28" s="119">
        <f t="array" ref="AI28">IFERROR(
MEDIAN((IF(DATOS_[[Sexo]:[Sexo]]=$B28,IF(DATOS_[[AGRUP. VALOR. PTO.]:[AGRUP. VALOR. PTO.]]=$B27,IF(DATOS_[[Check Periodo Ref.]:[Check Periodo Ref.]]="Dentro",DATOS_[Conc.Sal.30]))))),
0)</f>
        <v>0</v>
      </c>
      <c r="AJ28" s="120">
        <f t="array" ref="AJ28">IFERROR(
MEDIAN(IF(DATOS_[Sexo]=$B28,IF(DATOS_[AGRUP. VALOR. PTO.]=$B27,IF(DATOS_[Check Periodo Ref.]="Dentro",DATOS_[Tot COMPL.SAL Ef],FALSE)))),
0)</f>
        <v>0</v>
      </c>
      <c r="AK28" s="121">
        <f t="array" ref="AK28">IFERROR(
MEDIAN(IF(DATOS_[Sexo]=$B28,IF(DATOS_[AGRUP. VALOR. PTO.]=$B27,IF(DATOS_[Check Periodo Ref.]="Dentro",DATOS_[TOTAL SALARIO Ef],FALSE)))),
0)</f>
        <v>0</v>
      </c>
      <c r="AL28" s="122">
        <f t="array" ref="AL28">IFERROR(
MEDIAN((IF(DATOS_[[Sexo]:[Sexo]]=$B28,IF(DATOS_[[AGRUP. VALOR. PTO.]:[AGRUP. VALOR. PTO.]]=$B27,IF(DATOS_[[Check Periodo Ref.]:[Check Periodo Ref.]]="Dentro",DATOS_[C.Extra.01]))))),
0)</f>
        <v>0</v>
      </c>
      <c r="AM28" s="122">
        <f t="array" ref="AM28">IFERROR(
MEDIAN((IF(DATOS_[[Sexo]:[Sexo]]=$B28,IF(DATOS_[[AGRUP. VALOR. PTO.]:[AGRUP. VALOR. PTO.]]=$B27,IF(DATOS_[[Check Periodo Ref.]:[Check Periodo Ref.]]="Dentro",DATOS_[C.Extra.02]))))),
0)</f>
        <v>0</v>
      </c>
      <c r="AN28" s="122">
        <f t="array" ref="AN28">IFERROR(
MEDIAN((IF(DATOS_[[Sexo]:[Sexo]]=$B28,IF(DATOS_[[AGRUP. VALOR. PTO.]:[AGRUP. VALOR. PTO.]]=$B27,IF(DATOS_[[Check Periodo Ref.]:[Check Periodo Ref.]]="Dentro",DATOS_[C.Extra.03]))))),
0)</f>
        <v>0</v>
      </c>
      <c r="AO28" s="122">
        <f t="array" ref="AO28">IFERROR(
MEDIAN((IF(DATOS_[[Sexo]:[Sexo]]=$B28,IF(DATOS_[[AGRUP. VALOR. PTO.]:[AGRUP. VALOR. PTO.]]=$B27,IF(DATOS_[[Check Periodo Ref.]:[Check Periodo Ref.]]="Dentro",DATOS_[C.Extra.04]))))),
0)</f>
        <v>0</v>
      </c>
      <c r="AP28" s="122">
        <f t="array" ref="AP28">IFERROR(
MEDIAN((IF(DATOS_[[Sexo]:[Sexo]]=$B28,IF(DATOS_[[AGRUP. VALOR. PTO.]:[AGRUP. VALOR. PTO.]]=$B27,IF(DATOS_[[Check Periodo Ref.]:[Check Periodo Ref.]]="Dentro",DATOS_[C.Extra.05]))))),
0)</f>
        <v>0</v>
      </c>
      <c r="AQ28" s="123">
        <f t="array" ref="AQ28">IFERROR(
MEDIAN(IF(DATOS_[Sexo]=$B28,IF(DATOS_[AGRUP. VALOR. PTO.]=$B27,IF(DATOS_[Check Periodo Ref.]="Dentro",DATOS_[Tot Extrasalarial Ef],FALSE)))),
0)</f>
        <v>0</v>
      </c>
      <c r="AR28" s="124">
        <f t="array" ref="AR28">IFERROR(
MEDIAN(IF(DATOS_[Sexo]=$B28,IF(DATOS_[AGRUP. VALOR. PTO.]=$B27,IF(DATOS_[Check Periodo Ref.]="Dentro",DATOS_[TOTAL Retrib Ef],FALSE)))),
0)</f>
        <v>0</v>
      </c>
    </row>
    <row r="29" spans="1:44" x14ac:dyDescent="0.3">
      <c r="A29" s="48" t="str">
        <f t="shared" ref="A29" si="22">+A28</f>
        <v>[ocultar]</v>
      </c>
      <c r="B29" s="39" t="s">
        <v>163</v>
      </c>
      <c r="C29" s="40">
        <f t="array" ref="C29">SUM(IF($B29=DATOS_[Sexo],
IF($B27=DATOS_[AGRUP. VALOR. PTO.],
IF("Dentro"=DATOS_[Check Periodo Ref.],
1/(COUNTIFS(DATOS_[Sexo],$B29,DATOS_[AGRUP. VALOR. PTO.],$B27,DATOS_[Check Periodo Ref.],"Dentro",DATOS_[id],DATOS_[id]))))))</f>
        <v>0</v>
      </c>
      <c r="D29" s="41">
        <f>COUNTIFS(DATOS_[AGRUP. VALOR. PTO.],$B27,DATOS_[Sexo],$B29,DATOS_[Check Periodo Ref.],"Dentro")</f>
        <v>0</v>
      </c>
      <c r="E29" s="118">
        <f t="array" ref="E29">IFERROR(
MEDIAN(IF(DATOS_[Sexo]=$B29,IF(DATOS_[AGRUP. VALOR. PTO.]=$B27,IF(DATOS_[Check Periodo Ref.]="Dentro",DATOS_[SALARIO BASE Ef],FALSE)))),
0)</f>
        <v>0</v>
      </c>
      <c r="F29" s="119">
        <f t="array" ref="F29">IFERROR(
MEDIAN((IF(DATOS_[[Sexo]:[Sexo]]=$B29,IF(DATOS_[[AGRUP. VALOR. PTO.]:[AGRUP. VALOR. PTO.]]=$B27,IF(DATOS_[[Check Periodo Ref.]:[Check Periodo Ref.]]="Dentro",DATOS_[Conc.Sal.01]))))),
0)</f>
        <v>0</v>
      </c>
      <c r="G29" s="119">
        <f t="array" ref="G29">IFERROR(
MEDIAN((IF(DATOS_[[Sexo]:[Sexo]]=$B29,IF(DATOS_[[AGRUP. VALOR. PTO.]:[AGRUP. VALOR. PTO.]]=$B27,IF(DATOS_[[Check Periodo Ref.]:[Check Periodo Ref.]]="Dentro",DATOS_[Conc.Sal.02]))))),
0)</f>
        <v>0</v>
      </c>
      <c r="H29" s="119">
        <f t="array" ref="H29">IFERROR(
MEDIAN((IF(DATOS_[[Sexo]:[Sexo]]=$B29,IF(DATOS_[[AGRUP. VALOR. PTO.]:[AGRUP. VALOR. PTO.]]=$B27,IF(DATOS_[[Check Periodo Ref.]:[Check Periodo Ref.]]="Dentro",DATOS_[Conc.Sal.03]))))),
0)</f>
        <v>0</v>
      </c>
      <c r="I29" s="119">
        <f t="array" ref="I29">IFERROR(
MEDIAN((IF(DATOS_[[Sexo]:[Sexo]]=$B29,IF(DATOS_[[AGRUP. VALOR. PTO.]:[AGRUP. VALOR. PTO.]]=$B27,IF(DATOS_[[Check Periodo Ref.]:[Check Periodo Ref.]]="Dentro",DATOS_[Conc.Sal.04]))))),
0)</f>
        <v>0</v>
      </c>
      <c r="J29" s="119">
        <f t="array" ref="J29">IFERROR(
MEDIAN((IF(DATOS_[[Sexo]:[Sexo]]=$B29,IF(DATOS_[[AGRUP. VALOR. PTO.]:[AGRUP. VALOR. PTO.]]=$B27,IF(DATOS_[[Check Periodo Ref.]:[Check Periodo Ref.]]="Dentro",DATOS_[Conc.Sal.05]))))),
0)</f>
        <v>0</v>
      </c>
      <c r="K29" s="119">
        <f t="array" ref="K29">IFERROR(
MEDIAN((IF(DATOS_[[Sexo]:[Sexo]]=$B29,IF(DATOS_[[AGRUP. VALOR. PTO.]:[AGRUP. VALOR. PTO.]]=$B27,IF(DATOS_[[Check Periodo Ref.]:[Check Periodo Ref.]]="Dentro",DATOS_[Conc.Sal.06]))))),
0)</f>
        <v>0</v>
      </c>
      <c r="L29" s="119">
        <f t="array" ref="L29">IFERROR(
MEDIAN((IF(DATOS_[[Sexo]:[Sexo]]=$B29,IF(DATOS_[[AGRUP. VALOR. PTO.]:[AGRUP. VALOR. PTO.]]=$B27,IF(DATOS_[[Check Periodo Ref.]:[Check Periodo Ref.]]="Dentro",DATOS_[Conc.Sal.07]))))),
0)</f>
        <v>0</v>
      </c>
      <c r="M29" s="119">
        <f t="array" ref="M29">IFERROR(
MEDIAN((IF(DATOS_[[Sexo]:[Sexo]]=$B29,IF(DATOS_[[AGRUP. VALOR. PTO.]:[AGRUP. VALOR. PTO.]]=$B27,IF(DATOS_[[Check Periodo Ref.]:[Check Periodo Ref.]]="Dentro",DATOS_[Conc.Sal.08]))))),
0)</f>
        <v>0</v>
      </c>
      <c r="N29" s="119">
        <f t="array" ref="N29">IFERROR(
MEDIAN((IF(DATOS_[[Sexo]:[Sexo]]=$B29,IF(DATOS_[[AGRUP. VALOR. PTO.]:[AGRUP. VALOR. PTO.]]=$B27,IF(DATOS_[[Check Periodo Ref.]:[Check Periodo Ref.]]="Dentro",DATOS_[Conc.Sal.09]))))),
0)</f>
        <v>0</v>
      </c>
      <c r="O29" s="119">
        <f t="array" ref="O29">IFERROR(
MEDIAN((IF(DATOS_[[Sexo]:[Sexo]]=$B29,IF(DATOS_[[AGRUP. VALOR. PTO.]:[AGRUP. VALOR. PTO.]]=$B27,IF(DATOS_[[Check Periodo Ref.]:[Check Periodo Ref.]]="Dentro",DATOS_[Conc.Sal.10]))))),
0)</f>
        <v>0</v>
      </c>
      <c r="P29" s="119">
        <f t="array" ref="P29">IFERROR(
MEDIAN((IF(DATOS_[[Sexo]:[Sexo]]=$B29,IF(DATOS_[[AGRUP. VALOR. PTO.]:[AGRUP. VALOR. PTO.]]=$B27,IF(DATOS_[[Check Periodo Ref.]:[Check Periodo Ref.]]="Dentro",DATOS_[Conc.Sal.11]))))),
0)</f>
        <v>0</v>
      </c>
      <c r="Q29" s="119">
        <f t="array" ref="Q29">IFERROR(
MEDIAN((IF(DATOS_[[Sexo]:[Sexo]]=$B29,IF(DATOS_[[AGRUP. VALOR. PTO.]:[AGRUP. VALOR. PTO.]]=$B27,IF(DATOS_[[Check Periodo Ref.]:[Check Periodo Ref.]]="Dentro",DATOS_[Conc.Sal.12]))))),
0)</f>
        <v>0</v>
      </c>
      <c r="R29" s="119">
        <f t="array" ref="R29">IFERROR(
MEDIAN((IF(DATOS_[[Sexo]:[Sexo]]=$B29,IF(DATOS_[[AGRUP. VALOR. PTO.]:[AGRUP. VALOR. PTO.]]=$B27,IF(DATOS_[[Check Periodo Ref.]:[Check Periodo Ref.]]="Dentro",DATOS_[Conc.Sal.13]))))),
0)</f>
        <v>0</v>
      </c>
      <c r="S29" s="119">
        <f t="array" ref="S29">IFERROR(
MEDIAN((IF(DATOS_[[Sexo]:[Sexo]]=$B29,IF(DATOS_[[AGRUP. VALOR. PTO.]:[AGRUP. VALOR. PTO.]]=$B27,IF(DATOS_[[Check Periodo Ref.]:[Check Periodo Ref.]]="Dentro",DATOS_[Conc.Sal.14]))))),
0)</f>
        <v>0</v>
      </c>
      <c r="T29" s="119">
        <f t="array" ref="T29">IFERROR(
MEDIAN((IF(DATOS_[[Sexo]:[Sexo]]=$B29,IF(DATOS_[[AGRUP. VALOR. PTO.]:[AGRUP. VALOR. PTO.]]=$B27,IF(DATOS_[[Check Periodo Ref.]:[Check Periodo Ref.]]="Dentro",DATOS_[Conc.Sal.15]))))),
0)</f>
        <v>0</v>
      </c>
      <c r="U29" s="119">
        <f t="array" ref="U29">IFERROR(
MEDIAN((IF(DATOS_[[Sexo]:[Sexo]]=$B29,IF(DATOS_[[AGRUP. VALOR. PTO.]:[AGRUP. VALOR. PTO.]]=$B27,IF(DATOS_[[Check Periodo Ref.]:[Check Periodo Ref.]]="Dentro",DATOS_[Conc.Sal.16]))))),
0)</f>
        <v>0</v>
      </c>
      <c r="V29" s="119">
        <f t="array" ref="V29">IFERROR(
MEDIAN((IF(DATOS_[[Sexo]:[Sexo]]=$B29,IF(DATOS_[[AGRUP. VALOR. PTO.]:[AGRUP. VALOR. PTO.]]=$B27,IF(DATOS_[[Check Periodo Ref.]:[Check Periodo Ref.]]="Dentro",DATOS_[Conc.Sal.17]))))),
0)</f>
        <v>0</v>
      </c>
      <c r="W29" s="119">
        <f t="array" ref="W29">IFERROR(
MEDIAN((IF(DATOS_[[Sexo]:[Sexo]]=$B29,IF(DATOS_[[AGRUP. VALOR. PTO.]:[AGRUP. VALOR. PTO.]]=$B27,IF(DATOS_[[Check Periodo Ref.]:[Check Periodo Ref.]]="Dentro",DATOS_[Conc.Sal.18]))))),
0)</f>
        <v>0</v>
      </c>
      <c r="X29" s="119">
        <f t="array" ref="X29">IFERROR(
MEDIAN((IF(DATOS_[[Sexo]:[Sexo]]=$B29,IF(DATOS_[[AGRUP. VALOR. PTO.]:[AGRUP. VALOR. PTO.]]=$B27,IF(DATOS_[[Check Periodo Ref.]:[Check Periodo Ref.]]="Dentro",DATOS_[Conc.Sal.19]))))),
0)</f>
        <v>0</v>
      </c>
      <c r="Y29" s="119">
        <f t="array" ref="Y29">IFERROR(
MEDIAN((IF(DATOS_[[Sexo]:[Sexo]]=$B29,IF(DATOS_[[AGRUP. VALOR. PTO.]:[AGRUP. VALOR. PTO.]]=$B27,IF(DATOS_[[Check Periodo Ref.]:[Check Periodo Ref.]]="Dentro",DATOS_[Conc.Sal.20]))))),
0)</f>
        <v>0</v>
      </c>
      <c r="Z29" s="119">
        <f t="array" ref="Z29">IFERROR(
MEDIAN((IF(DATOS_[[Sexo]:[Sexo]]=$B29,IF(DATOS_[[AGRUP. VALOR. PTO.]:[AGRUP. VALOR. PTO.]]=$B27,IF(DATOS_[[Check Periodo Ref.]:[Check Periodo Ref.]]="Dentro",DATOS_[Conc.Sal.21]))))),
0)</f>
        <v>0</v>
      </c>
      <c r="AA29" s="119">
        <f t="array" ref="AA29">IFERROR(
MEDIAN((IF(DATOS_[[Sexo]:[Sexo]]=$B29,IF(DATOS_[[AGRUP. VALOR. PTO.]:[AGRUP. VALOR. PTO.]]=$B27,IF(DATOS_[[Check Periodo Ref.]:[Check Periodo Ref.]]="Dentro",DATOS_[Conc.Sal.22]))))),
0)</f>
        <v>0</v>
      </c>
      <c r="AB29" s="119">
        <f t="array" ref="AB29">IFERROR(
MEDIAN((IF(DATOS_[[Sexo]:[Sexo]]=$B29,IF(DATOS_[[AGRUP. VALOR. PTO.]:[AGRUP. VALOR. PTO.]]=$B27,IF(DATOS_[[Check Periodo Ref.]:[Check Periodo Ref.]]="Dentro",DATOS_[Conc.Sal.23]))))),
0)</f>
        <v>0</v>
      </c>
      <c r="AC29" s="119">
        <f t="array" ref="AC29">IFERROR(
MEDIAN((IF(DATOS_[[Sexo]:[Sexo]]=$B29,IF(DATOS_[[AGRUP. VALOR. PTO.]:[AGRUP. VALOR. PTO.]]=$B27,IF(DATOS_[[Check Periodo Ref.]:[Check Periodo Ref.]]="Dentro",DATOS_[Conc.Sal.24]))))),
0)</f>
        <v>0</v>
      </c>
      <c r="AD29" s="119">
        <f t="array" ref="AD29">IFERROR(
MEDIAN((IF(DATOS_[[Sexo]:[Sexo]]=$B29,IF(DATOS_[[AGRUP. VALOR. PTO.]:[AGRUP. VALOR. PTO.]]=$B27,IF(DATOS_[[Check Periodo Ref.]:[Check Periodo Ref.]]="Dentro",DATOS_[Conc.Sal.25]))))),
0)</f>
        <v>0</v>
      </c>
      <c r="AE29" s="119">
        <f t="array" ref="AE29">IFERROR(
MEDIAN((IF(DATOS_[[Sexo]:[Sexo]]=$B29,IF(DATOS_[[AGRUP. VALOR. PTO.]:[AGRUP. VALOR. PTO.]]=$B27,IF(DATOS_[[Check Periodo Ref.]:[Check Periodo Ref.]]="Dentro",DATOS_[Conc.Sal.26]))))),
0)</f>
        <v>0</v>
      </c>
      <c r="AF29" s="119">
        <f t="array" ref="AF29">IFERROR(
MEDIAN((IF(DATOS_[[Sexo]:[Sexo]]=$B29,IF(DATOS_[[AGRUP. VALOR. PTO.]:[AGRUP. VALOR. PTO.]]=$B27,IF(DATOS_[[Check Periodo Ref.]:[Check Periodo Ref.]]="Dentro",DATOS_[Conc.Sal.27]))))),
0)</f>
        <v>0</v>
      </c>
      <c r="AG29" s="119">
        <f t="array" ref="AG29">IFERROR(
MEDIAN((IF(DATOS_[[Sexo]:[Sexo]]=$B29,IF(DATOS_[[AGRUP. VALOR. PTO.]:[AGRUP. VALOR. PTO.]]=$B27,IF(DATOS_[[Check Periodo Ref.]:[Check Periodo Ref.]]="Dentro",DATOS_[Conc.Sal.28]))))),
0)</f>
        <v>0</v>
      </c>
      <c r="AH29" s="119">
        <f t="array" ref="AH29">IFERROR(
MEDIAN((IF(DATOS_[[Sexo]:[Sexo]]=$B29,IF(DATOS_[[AGRUP. VALOR. PTO.]:[AGRUP. VALOR. PTO.]]=$B27,IF(DATOS_[[Check Periodo Ref.]:[Check Periodo Ref.]]="Dentro",DATOS_[Conc.Sal.29]))))),
0)</f>
        <v>0</v>
      </c>
      <c r="AI29" s="119">
        <f t="array" ref="AI29">IFERROR(
MEDIAN((IF(DATOS_[[Sexo]:[Sexo]]=$B29,IF(DATOS_[[AGRUP. VALOR. PTO.]:[AGRUP. VALOR. PTO.]]=$B27,IF(DATOS_[[Check Periodo Ref.]:[Check Periodo Ref.]]="Dentro",DATOS_[Conc.Sal.30]))))),
0)</f>
        <v>0</v>
      </c>
      <c r="AJ29" s="120">
        <f t="array" ref="AJ29">IFERROR(
MEDIAN(IF(DATOS_[Sexo]=$B29,IF(DATOS_[AGRUP. VALOR. PTO.]=$B27,IF(DATOS_[Check Periodo Ref.]="Dentro",DATOS_[Tot COMPL.SAL Ef],FALSE)))),
0)</f>
        <v>0</v>
      </c>
      <c r="AK29" s="121">
        <f t="array" ref="AK29">IFERROR(
MEDIAN(IF(DATOS_[Sexo]=$B29,IF(DATOS_[AGRUP. VALOR. PTO.]=$B27,IF(DATOS_[Check Periodo Ref.]="Dentro",DATOS_[TOTAL SALARIO Ef],FALSE)))),
0)</f>
        <v>0</v>
      </c>
      <c r="AL29" s="122">
        <f t="array" ref="AL29">IFERROR(
MEDIAN((IF(DATOS_[[Sexo]:[Sexo]]=$B29,IF(DATOS_[[AGRUP. VALOR. PTO.]:[AGRUP. VALOR. PTO.]]=$B27,IF(DATOS_[[Check Periodo Ref.]:[Check Periodo Ref.]]="Dentro",DATOS_[C.Extra.01]))))),
0)</f>
        <v>0</v>
      </c>
      <c r="AM29" s="122">
        <f t="array" ref="AM29">IFERROR(
MEDIAN((IF(DATOS_[[Sexo]:[Sexo]]=$B29,IF(DATOS_[[AGRUP. VALOR. PTO.]:[AGRUP. VALOR. PTO.]]=$B27,IF(DATOS_[[Check Periodo Ref.]:[Check Periodo Ref.]]="Dentro",DATOS_[C.Extra.02]))))),
0)</f>
        <v>0</v>
      </c>
      <c r="AN29" s="122">
        <f t="array" ref="AN29">IFERROR(
MEDIAN((IF(DATOS_[[Sexo]:[Sexo]]=$B29,IF(DATOS_[[AGRUP. VALOR. PTO.]:[AGRUP. VALOR. PTO.]]=$B27,IF(DATOS_[[Check Periodo Ref.]:[Check Periodo Ref.]]="Dentro",DATOS_[C.Extra.03]))))),
0)</f>
        <v>0</v>
      </c>
      <c r="AO29" s="122">
        <f t="array" ref="AO29">IFERROR(
MEDIAN((IF(DATOS_[[Sexo]:[Sexo]]=$B29,IF(DATOS_[[AGRUP. VALOR. PTO.]:[AGRUP. VALOR. PTO.]]=$B27,IF(DATOS_[[Check Periodo Ref.]:[Check Periodo Ref.]]="Dentro",DATOS_[C.Extra.04]))))),
0)</f>
        <v>0</v>
      </c>
      <c r="AP29" s="122">
        <f t="array" ref="AP29">IFERROR(
MEDIAN((IF(DATOS_[[Sexo]:[Sexo]]=$B29,IF(DATOS_[[AGRUP. VALOR. PTO.]:[AGRUP. VALOR. PTO.]]=$B27,IF(DATOS_[[Check Periodo Ref.]:[Check Periodo Ref.]]="Dentro",DATOS_[C.Extra.05]))))),
0)</f>
        <v>0</v>
      </c>
      <c r="AQ29" s="123">
        <f t="array" ref="AQ29">IFERROR(
MEDIAN(IF(DATOS_[Sexo]=$B29,IF(DATOS_[AGRUP. VALOR. PTO.]=$B27,IF(DATOS_[Check Periodo Ref.]="Dentro",DATOS_[Tot Extrasalarial Ef],FALSE)))),
0)</f>
        <v>0</v>
      </c>
      <c r="AR29" s="124">
        <f t="array" ref="AR29">IFERROR(
MEDIAN(IF(DATOS_[Sexo]=$B29,IF(DATOS_[AGRUP. VALOR. PTO.]=$B27,IF(DATOS_[Check Periodo Ref.]="Dentro",DATOS_[TOTAL Retrib Ef],FALSE)))),
0)</f>
        <v>0</v>
      </c>
    </row>
    <row r="30" spans="1:44" ht="17.25" thickBot="1" x14ac:dyDescent="0.35">
      <c r="A30" s="48" t="str">
        <f t="shared" ref="A30" si="23">+A31</f>
        <v>[ocultar]</v>
      </c>
      <c r="B30" s="46" t="s">
        <v>303</v>
      </c>
      <c r="C30" s="117"/>
      <c r="D30" s="47"/>
      <c r="E30" s="127" t="str">
        <f t="shared" ref="E30:AR30" si="24">IFERROR((E31-E32)/E31,"")</f>
        <v/>
      </c>
      <c r="F30" s="131" t="str">
        <f t="shared" si="24"/>
        <v/>
      </c>
      <c r="G30" s="131" t="str">
        <f t="shared" si="24"/>
        <v/>
      </c>
      <c r="H30" s="131" t="str">
        <f t="shared" si="24"/>
        <v/>
      </c>
      <c r="I30" s="131" t="str">
        <f t="shared" si="24"/>
        <v/>
      </c>
      <c r="J30" s="131" t="str">
        <f t="shared" si="24"/>
        <v/>
      </c>
      <c r="K30" s="131" t="str">
        <f t="shared" si="24"/>
        <v/>
      </c>
      <c r="L30" s="131" t="str">
        <f t="shared" si="24"/>
        <v/>
      </c>
      <c r="M30" s="131" t="str">
        <f t="shared" si="24"/>
        <v/>
      </c>
      <c r="N30" s="131" t="str">
        <f t="shared" si="24"/>
        <v/>
      </c>
      <c r="O30" s="131" t="str">
        <f t="shared" si="24"/>
        <v/>
      </c>
      <c r="P30" s="131" t="str">
        <f t="shared" si="24"/>
        <v/>
      </c>
      <c r="Q30" s="131" t="str">
        <f t="shared" si="24"/>
        <v/>
      </c>
      <c r="R30" s="131" t="str">
        <f t="shared" si="24"/>
        <v/>
      </c>
      <c r="S30" s="131" t="str">
        <f t="shared" si="24"/>
        <v/>
      </c>
      <c r="T30" s="131" t="str">
        <f t="shared" si="24"/>
        <v/>
      </c>
      <c r="U30" s="131" t="str">
        <f t="shared" si="24"/>
        <v/>
      </c>
      <c r="V30" s="130" t="str">
        <f t="shared" si="24"/>
        <v/>
      </c>
      <c r="W30" s="130" t="str">
        <f t="shared" si="24"/>
        <v/>
      </c>
      <c r="X30" s="130" t="str">
        <f t="shared" si="24"/>
        <v/>
      </c>
      <c r="Y30" s="130" t="str">
        <f t="shared" si="24"/>
        <v/>
      </c>
      <c r="Z30" s="130" t="str">
        <f t="shared" si="24"/>
        <v/>
      </c>
      <c r="AA30" s="130" t="str">
        <f t="shared" si="24"/>
        <v/>
      </c>
      <c r="AB30" s="130" t="str">
        <f t="shared" si="24"/>
        <v/>
      </c>
      <c r="AC30" s="130" t="str">
        <f t="shared" si="24"/>
        <v/>
      </c>
      <c r="AD30" s="130" t="str">
        <f t="shared" si="24"/>
        <v/>
      </c>
      <c r="AE30" s="130" t="str">
        <f t="shared" si="24"/>
        <v/>
      </c>
      <c r="AF30" s="130" t="str">
        <f t="shared" si="24"/>
        <v/>
      </c>
      <c r="AG30" s="130" t="str">
        <f t="shared" si="24"/>
        <v/>
      </c>
      <c r="AH30" s="130" t="str">
        <f t="shared" si="24"/>
        <v/>
      </c>
      <c r="AI30" s="130" t="str">
        <f t="shared" si="24"/>
        <v/>
      </c>
      <c r="AJ30" s="132" t="str">
        <f t="shared" si="24"/>
        <v/>
      </c>
      <c r="AK30" s="136" t="str">
        <f t="shared" si="24"/>
        <v/>
      </c>
      <c r="AL30" s="133" t="str">
        <f t="shared" si="24"/>
        <v/>
      </c>
      <c r="AM30" s="133" t="str">
        <f t="shared" si="24"/>
        <v/>
      </c>
      <c r="AN30" s="133" t="str">
        <f t="shared" si="24"/>
        <v/>
      </c>
      <c r="AO30" s="133" t="str">
        <f t="shared" si="24"/>
        <v/>
      </c>
      <c r="AP30" s="133" t="str">
        <f t="shared" si="24"/>
        <v/>
      </c>
      <c r="AQ30" s="134" t="str">
        <f t="shared" si="24"/>
        <v/>
      </c>
      <c r="AR30" s="135" t="str">
        <f t="shared" si="24"/>
        <v/>
      </c>
    </row>
    <row r="31" spans="1:44" x14ac:dyDescent="0.3">
      <c r="A31" s="48" t="str">
        <f t="shared" ref="A31" si="25">+IF(C31+C32=0,"[ocultar]","")</f>
        <v>[ocultar]</v>
      </c>
      <c r="B31" s="39" t="s">
        <v>162</v>
      </c>
      <c r="C31" s="40">
        <f t="array" ref="C31">SUM(IF($B31=DATOS_[Sexo],
IF($B30=DATOS_[AGRUP. VALOR. PTO.],
IF("Dentro"=DATOS_[Check Periodo Ref.],
1/(COUNTIFS(DATOS_[Sexo],$B31,DATOS_[AGRUP. VALOR. PTO.],$B30,DATOS_[Check Periodo Ref.],"Dentro",DATOS_[id],DATOS_[id]))))))</f>
        <v>0</v>
      </c>
      <c r="D31" s="41">
        <f>COUNTIFS(DATOS_[AGRUP. VALOR. PTO.],$B30,DATOS_[Sexo],$B31,DATOS_[Check Periodo Ref.],"Dentro")</f>
        <v>0</v>
      </c>
      <c r="E31" s="118">
        <f t="array" ref="E31">IFERROR(
MEDIAN(IF(DATOS_[Sexo]=$B31,IF(DATOS_[AGRUP. VALOR. PTO.]=$B30,IF(DATOS_[Check Periodo Ref.]="Dentro",DATOS_[SALARIO BASE Ef],FALSE)))),
0)</f>
        <v>0</v>
      </c>
      <c r="F31" s="119">
        <f t="array" ref="F31">IFERROR(
MEDIAN((IF(DATOS_[[Sexo]:[Sexo]]=$B31,IF(DATOS_[[AGRUP. VALOR. PTO.]:[AGRUP. VALOR. PTO.]]=$B30,IF(DATOS_[[Check Periodo Ref.]:[Check Periodo Ref.]]="Dentro",DATOS_[Conc.Sal.01]))))),
0)</f>
        <v>0</v>
      </c>
      <c r="G31" s="119">
        <f t="array" ref="G31">IFERROR(
MEDIAN((IF(DATOS_[[Sexo]:[Sexo]]=$B31,IF(DATOS_[[AGRUP. VALOR. PTO.]:[AGRUP. VALOR. PTO.]]=$B30,IF(DATOS_[[Check Periodo Ref.]:[Check Periodo Ref.]]="Dentro",DATOS_[Conc.Sal.02]))))),
0)</f>
        <v>0</v>
      </c>
      <c r="H31" s="119">
        <f t="array" ref="H31">IFERROR(
MEDIAN((IF(DATOS_[[Sexo]:[Sexo]]=$B31,IF(DATOS_[[AGRUP. VALOR. PTO.]:[AGRUP. VALOR. PTO.]]=$B30,IF(DATOS_[[Check Periodo Ref.]:[Check Periodo Ref.]]="Dentro",DATOS_[Conc.Sal.03]))))),
0)</f>
        <v>0</v>
      </c>
      <c r="I31" s="119">
        <f t="array" ref="I31">IFERROR(
MEDIAN((IF(DATOS_[[Sexo]:[Sexo]]=$B31,IF(DATOS_[[AGRUP. VALOR. PTO.]:[AGRUP. VALOR. PTO.]]=$B30,IF(DATOS_[[Check Periodo Ref.]:[Check Periodo Ref.]]="Dentro",DATOS_[Conc.Sal.04]))))),
0)</f>
        <v>0</v>
      </c>
      <c r="J31" s="119">
        <f t="array" ref="J31">IFERROR(
MEDIAN((IF(DATOS_[[Sexo]:[Sexo]]=$B31,IF(DATOS_[[AGRUP. VALOR. PTO.]:[AGRUP. VALOR. PTO.]]=$B30,IF(DATOS_[[Check Periodo Ref.]:[Check Periodo Ref.]]="Dentro",DATOS_[Conc.Sal.05]))))),
0)</f>
        <v>0</v>
      </c>
      <c r="K31" s="119">
        <f t="array" ref="K31">IFERROR(
MEDIAN((IF(DATOS_[[Sexo]:[Sexo]]=$B31,IF(DATOS_[[AGRUP. VALOR. PTO.]:[AGRUP. VALOR. PTO.]]=$B30,IF(DATOS_[[Check Periodo Ref.]:[Check Periodo Ref.]]="Dentro",DATOS_[Conc.Sal.06]))))),
0)</f>
        <v>0</v>
      </c>
      <c r="L31" s="119">
        <f t="array" ref="L31">IFERROR(
MEDIAN((IF(DATOS_[[Sexo]:[Sexo]]=$B31,IF(DATOS_[[AGRUP. VALOR. PTO.]:[AGRUP. VALOR. PTO.]]=$B30,IF(DATOS_[[Check Periodo Ref.]:[Check Periodo Ref.]]="Dentro",DATOS_[Conc.Sal.07]))))),
0)</f>
        <v>0</v>
      </c>
      <c r="M31" s="119">
        <f t="array" ref="M31">IFERROR(
MEDIAN((IF(DATOS_[[Sexo]:[Sexo]]=$B31,IF(DATOS_[[AGRUP. VALOR. PTO.]:[AGRUP. VALOR. PTO.]]=$B30,IF(DATOS_[[Check Periodo Ref.]:[Check Periodo Ref.]]="Dentro",DATOS_[Conc.Sal.08]))))),
0)</f>
        <v>0</v>
      </c>
      <c r="N31" s="119">
        <f t="array" ref="N31">IFERROR(
MEDIAN((IF(DATOS_[[Sexo]:[Sexo]]=$B31,IF(DATOS_[[AGRUP. VALOR. PTO.]:[AGRUP. VALOR. PTO.]]=$B30,IF(DATOS_[[Check Periodo Ref.]:[Check Periodo Ref.]]="Dentro",DATOS_[Conc.Sal.09]))))),
0)</f>
        <v>0</v>
      </c>
      <c r="O31" s="119">
        <f t="array" ref="O31">IFERROR(
MEDIAN((IF(DATOS_[[Sexo]:[Sexo]]=$B31,IF(DATOS_[[AGRUP. VALOR. PTO.]:[AGRUP. VALOR. PTO.]]=$B30,IF(DATOS_[[Check Periodo Ref.]:[Check Periodo Ref.]]="Dentro",DATOS_[Conc.Sal.10]))))),
0)</f>
        <v>0</v>
      </c>
      <c r="P31" s="119">
        <f t="array" ref="P31">IFERROR(
MEDIAN((IF(DATOS_[[Sexo]:[Sexo]]=$B31,IF(DATOS_[[AGRUP. VALOR. PTO.]:[AGRUP. VALOR. PTO.]]=$B30,IF(DATOS_[[Check Periodo Ref.]:[Check Periodo Ref.]]="Dentro",DATOS_[Conc.Sal.11]))))),
0)</f>
        <v>0</v>
      </c>
      <c r="Q31" s="119">
        <f t="array" ref="Q31">IFERROR(
MEDIAN((IF(DATOS_[[Sexo]:[Sexo]]=$B31,IF(DATOS_[[AGRUP. VALOR. PTO.]:[AGRUP. VALOR. PTO.]]=$B30,IF(DATOS_[[Check Periodo Ref.]:[Check Periodo Ref.]]="Dentro",DATOS_[Conc.Sal.12]))))),
0)</f>
        <v>0</v>
      </c>
      <c r="R31" s="119">
        <f t="array" ref="R31">IFERROR(
MEDIAN((IF(DATOS_[[Sexo]:[Sexo]]=$B31,IF(DATOS_[[AGRUP. VALOR. PTO.]:[AGRUP. VALOR. PTO.]]=$B30,IF(DATOS_[[Check Periodo Ref.]:[Check Periodo Ref.]]="Dentro",DATOS_[Conc.Sal.13]))))),
0)</f>
        <v>0</v>
      </c>
      <c r="S31" s="119">
        <f t="array" ref="S31">IFERROR(
MEDIAN((IF(DATOS_[[Sexo]:[Sexo]]=$B31,IF(DATOS_[[AGRUP. VALOR. PTO.]:[AGRUP. VALOR. PTO.]]=$B30,IF(DATOS_[[Check Periodo Ref.]:[Check Periodo Ref.]]="Dentro",DATOS_[Conc.Sal.14]))))),
0)</f>
        <v>0</v>
      </c>
      <c r="T31" s="119">
        <f t="array" ref="T31">IFERROR(
MEDIAN((IF(DATOS_[[Sexo]:[Sexo]]=$B31,IF(DATOS_[[AGRUP. VALOR. PTO.]:[AGRUP. VALOR. PTO.]]=$B30,IF(DATOS_[[Check Periodo Ref.]:[Check Periodo Ref.]]="Dentro",DATOS_[Conc.Sal.15]))))),
0)</f>
        <v>0</v>
      </c>
      <c r="U31" s="119">
        <f t="array" ref="U31">IFERROR(
MEDIAN((IF(DATOS_[[Sexo]:[Sexo]]=$B31,IF(DATOS_[[AGRUP. VALOR. PTO.]:[AGRUP. VALOR. PTO.]]=$B30,IF(DATOS_[[Check Periodo Ref.]:[Check Periodo Ref.]]="Dentro",DATOS_[Conc.Sal.16]))))),
0)</f>
        <v>0</v>
      </c>
      <c r="V31" s="119">
        <f t="array" ref="V31">IFERROR(
MEDIAN((IF(DATOS_[[Sexo]:[Sexo]]=$B31,IF(DATOS_[[AGRUP. VALOR. PTO.]:[AGRUP. VALOR. PTO.]]=$B30,IF(DATOS_[[Check Periodo Ref.]:[Check Periodo Ref.]]="Dentro",DATOS_[Conc.Sal.17]))))),
0)</f>
        <v>0</v>
      </c>
      <c r="W31" s="119">
        <f t="array" ref="W31">IFERROR(
MEDIAN((IF(DATOS_[[Sexo]:[Sexo]]=$B31,IF(DATOS_[[AGRUP. VALOR. PTO.]:[AGRUP. VALOR. PTO.]]=$B30,IF(DATOS_[[Check Periodo Ref.]:[Check Periodo Ref.]]="Dentro",DATOS_[Conc.Sal.18]))))),
0)</f>
        <v>0</v>
      </c>
      <c r="X31" s="119">
        <f t="array" ref="X31">IFERROR(
MEDIAN((IF(DATOS_[[Sexo]:[Sexo]]=$B31,IF(DATOS_[[AGRUP. VALOR. PTO.]:[AGRUP. VALOR. PTO.]]=$B30,IF(DATOS_[[Check Periodo Ref.]:[Check Periodo Ref.]]="Dentro",DATOS_[Conc.Sal.19]))))),
0)</f>
        <v>0</v>
      </c>
      <c r="Y31" s="119">
        <f t="array" ref="Y31">IFERROR(
MEDIAN((IF(DATOS_[[Sexo]:[Sexo]]=$B31,IF(DATOS_[[AGRUP. VALOR. PTO.]:[AGRUP. VALOR. PTO.]]=$B30,IF(DATOS_[[Check Periodo Ref.]:[Check Periodo Ref.]]="Dentro",DATOS_[Conc.Sal.20]))))),
0)</f>
        <v>0</v>
      </c>
      <c r="Z31" s="119">
        <f t="array" ref="Z31">IFERROR(
MEDIAN((IF(DATOS_[[Sexo]:[Sexo]]=$B31,IF(DATOS_[[AGRUP. VALOR. PTO.]:[AGRUP. VALOR. PTO.]]=$B30,IF(DATOS_[[Check Periodo Ref.]:[Check Periodo Ref.]]="Dentro",DATOS_[Conc.Sal.21]))))),
0)</f>
        <v>0</v>
      </c>
      <c r="AA31" s="119">
        <f t="array" ref="AA31">IFERROR(
MEDIAN((IF(DATOS_[[Sexo]:[Sexo]]=$B31,IF(DATOS_[[AGRUP. VALOR. PTO.]:[AGRUP. VALOR. PTO.]]=$B30,IF(DATOS_[[Check Periodo Ref.]:[Check Periodo Ref.]]="Dentro",DATOS_[Conc.Sal.22]))))),
0)</f>
        <v>0</v>
      </c>
      <c r="AB31" s="119">
        <f t="array" ref="AB31">IFERROR(
MEDIAN((IF(DATOS_[[Sexo]:[Sexo]]=$B31,IF(DATOS_[[AGRUP. VALOR. PTO.]:[AGRUP. VALOR. PTO.]]=$B30,IF(DATOS_[[Check Periodo Ref.]:[Check Periodo Ref.]]="Dentro",DATOS_[Conc.Sal.23]))))),
0)</f>
        <v>0</v>
      </c>
      <c r="AC31" s="119">
        <f t="array" ref="AC31">IFERROR(
MEDIAN((IF(DATOS_[[Sexo]:[Sexo]]=$B31,IF(DATOS_[[AGRUP. VALOR. PTO.]:[AGRUP. VALOR. PTO.]]=$B30,IF(DATOS_[[Check Periodo Ref.]:[Check Periodo Ref.]]="Dentro",DATOS_[Conc.Sal.24]))))),
0)</f>
        <v>0</v>
      </c>
      <c r="AD31" s="119">
        <f t="array" ref="AD31">IFERROR(
MEDIAN((IF(DATOS_[[Sexo]:[Sexo]]=$B31,IF(DATOS_[[AGRUP. VALOR. PTO.]:[AGRUP. VALOR. PTO.]]=$B30,IF(DATOS_[[Check Periodo Ref.]:[Check Periodo Ref.]]="Dentro",DATOS_[Conc.Sal.25]))))),
0)</f>
        <v>0</v>
      </c>
      <c r="AE31" s="119">
        <f t="array" ref="AE31">IFERROR(
MEDIAN((IF(DATOS_[[Sexo]:[Sexo]]=$B31,IF(DATOS_[[AGRUP. VALOR. PTO.]:[AGRUP. VALOR. PTO.]]=$B30,IF(DATOS_[[Check Periodo Ref.]:[Check Periodo Ref.]]="Dentro",DATOS_[Conc.Sal.26]))))),
0)</f>
        <v>0</v>
      </c>
      <c r="AF31" s="119">
        <f t="array" ref="AF31">IFERROR(
MEDIAN((IF(DATOS_[[Sexo]:[Sexo]]=$B31,IF(DATOS_[[AGRUP. VALOR. PTO.]:[AGRUP. VALOR. PTO.]]=$B30,IF(DATOS_[[Check Periodo Ref.]:[Check Periodo Ref.]]="Dentro",DATOS_[Conc.Sal.27]))))),
0)</f>
        <v>0</v>
      </c>
      <c r="AG31" s="119">
        <f t="array" ref="AG31">IFERROR(
MEDIAN((IF(DATOS_[[Sexo]:[Sexo]]=$B31,IF(DATOS_[[AGRUP. VALOR. PTO.]:[AGRUP. VALOR. PTO.]]=$B30,IF(DATOS_[[Check Periodo Ref.]:[Check Periodo Ref.]]="Dentro",DATOS_[Conc.Sal.28]))))),
0)</f>
        <v>0</v>
      </c>
      <c r="AH31" s="119">
        <f t="array" ref="AH31">IFERROR(
MEDIAN((IF(DATOS_[[Sexo]:[Sexo]]=$B31,IF(DATOS_[[AGRUP. VALOR. PTO.]:[AGRUP. VALOR. PTO.]]=$B30,IF(DATOS_[[Check Periodo Ref.]:[Check Periodo Ref.]]="Dentro",DATOS_[Conc.Sal.29]))))),
0)</f>
        <v>0</v>
      </c>
      <c r="AI31" s="119">
        <f t="array" ref="AI31">IFERROR(
MEDIAN((IF(DATOS_[[Sexo]:[Sexo]]=$B31,IF(DATOS_[[AGRUP. VALOR. PTO.]:[AGRUP. VALOR. PTO.]]=$B30,IF(DATOS_[[Check Periodo Ref.]:[Check Periodo Ref.]]="Dentro",DATOS_[Conc.Sal.30]))))),
0)</f>
        <v>0</v>
      </c>
      <c r="AJ31" s="120">
        <f t="array" ref="AJ31">IFERROR(
MEDIAN(IF(DATOS_[Sexo]=$B31,IF(DATOS_[AGRUP. VALOR. PTO.]=$B30,IF(DATOS_[Check Periodo Ref.]="Dentro",DATOS_[Tot COMPL.SAL Ef],FALSE)))),
0)</f>
        <v>0</v>
      </c>
      <c r="AK31" s="121">
        <f t="array" ref="AK31">IFERROR(
MEDIAN(IF(DATOS_[Sexo]=$B31,IF(DATOS_[AGRUP. VALOR. PTO.]=$B30,IF(DATOS_[Check Periodo Ref.]="Dentro",DATOS_[TOTAL SALARIO Ef],FALSE)))),
0)</f>
        <v>0</v>
      </c>
      <c r="AL31" s="122">
        <f t="array" ref="AL31">IFERROR(
MEDIAN((IF(DATOS_[[Sexo]:[Sexo]]=$B31,IF(DATOS_[[AGRUP. VALOR. PTO.]:[AGRUP. VALOR. PTO.]]=$B30,IF(DATOS_[[Check Periodo Ref.]:[Check Periodo Ref.]]="Dentro",DATOS_[C.Extra.01]))))),
0)</f>
        <v>0</v>
      </c>
      <c r="AM31" s="122">
        <f t="array" ref="AM31">IFERROR(
MEDIAN((IF(DATOS_[[Sexo]:[Sexo]]=$B31,IF(DATOS_[[AGRUP. VALOR. PTO.]:[AGRUP. VALOR. PTO.]]=$B30,IF(DATOS_[[Check Periodo Ref.]:[Check Periodo Ref.]]="Dentro",DATOS_[C.Extra.02]))))),
0)</f>
        <v>0</v>
      </c>
      <c r="AN31" s="122">
        <f t="array" ref="AN31">IFERROR(
MEDIAN((IF(DATOS_[[Sexo]:[Sexo]]=$B31,IF(DATOS_[[AGRUP. VALOR. PTO.]:[AGRUP. VALOR. PTO.]]=$B30,IF(DATOS_[[Check Periodo Ref.]:[Check Periodo Ref.]]="Dentro",DATOS_[C.Extra.03]))))),
0)</f>
        <v>0</v>
      </c>
      <c r="AO31" s="122">
        <f t="array" ref="AO31">IFERROR(
MEDIAN((IF(DATOS_[[Sexo]:[Sexo]]=$B31,IF(DATOS_[[AGRUP. VALOR. PTO.]:[AGRUP. VALOR. PTO.]]=$B30,IF(DATOS_[[Check Periodo Ref.]:[Check Periodo Ref.]]="Dentro",DATOS_[C.Extra.04]))))),
0)</f>
        <v>0</v>
      </c>
      <c r="AP31" s="122">
        <f t="array" ref="AP31">IFERROR(
MEDIAN((IF(DATOS_[[Sexo]:[Sexo]]=$B31,IF(DATOS_[[AGRUP. VALOR. PTO.]:[AGRUP. VALOR. PTO.]]=$B30,IF(DATOS_[[Check Periodo Ref.]:[Check Periodo Ref.]]="Dentro",DATOS_[C.Extra.05]))))),
0)</f>
        <v>0</v>
      </c>
      <c r="AQ31" s="123">
        <f t="array" ref="AQ31">IFERROR(
MEDIAN(IF(DATOS_[Sexo]=$B31,IF(DATOS_[AGRUP. VALOR. PTO.]=$B30,IF(DATOS_[Check Periodo Ref.]="Dentro",DATOS_[Tot Extrasalarial Ef],FALSE)))),
0)</f>
        <v>0</v>
      </c>
      <c r="AR31" s="124">
        <f t="array" ref="AR31">IFERROR(
MEDIAN(IF(DATOS_[Sexo]=$B31,IF(DATOS_[AGRUP. VALOR. PTO.]=$B30,IF(DATOS_[Check Periodo Ref.]="Dentro",DATOS_[TOTAL Retrib Ef],FALSE)))),
0)</f>
        <v>0</v>
      </c>
    </row>
    <row r="32" spans="1:44" x14ac:dyDescent="0.3">
      <c r="A32" s="48" t="str">
        <f t="shared" ref="A32" si="26">+A31</f>
        <v>[ocultar]</v>
      </c>
      <c r="B32" s="39" t="s">
        <v>163</v>
      </c>
      <c r="C32" s="40">
        <f t="array" ref="C32">SUM(IF($B32=DATOS_[Sexo],
IF($B30=DATOS_[AGRUP. VALOR. PTO.],
IF("Dentro"=DATOS_[Check Periodo Ref.],
1/(COUNTIFS(DATOS_[Sexo],$B32,DATOS_[AGRUP. VALOR. PTO.],$B30,DATOS_[Check Periodo Ref.],"Dentro",DATOS_[id],DATOS_[id]))))))</f>
        <v>0</v>
      </c>
      <c r="D32" s="41">
        <f>COUNTIFS(DATOS_[AGRUP. VALOR. PTO.],$B30,DATOS_[Sexo],$B32,DATOS_[Check Periodo Ref.],"Dentro")</f>
        <v>0</v>
      </c>
      <c r="E32" s="118">
        <f t="array" ref="E32">IFERROR(
MEDIAN(IF(DATOS_[Sexo]=$B32,IF(DATOS_[AGRUP. VALOR. PTO.]=$B30,IF(DATOS_[Check Periodo Ref.]="Dentro",DATOS_[SALARIO BASE Ef],FALSE)))),
0)</f>
        <v>0</v>
      </c>
      <c r="F32" s="119">
        <f t="array" ref="F32">IFERROR(
MEDIAN((IF(DATOS_[[Sexo]:[Sexo]]=$B32,IF(DATOS_[[AGRUP. VALOR. PTO.]:[AGRUP. VALOR. PTO.]]=$B30,IF(DATOS_[[Check Periodo Ref.]:[Check Periodo Ref.]]="Dentro",DATOS_[Conc.Sal.01]))))),
0)</f>
        <v>0</v>
      </c>
      <c r="G32" s="119">
        <f t="array" ref="G32">IFERROR(
MEDIAN((IF(DATOS_[[Sexo]:[Sexo]]=$B32,IF(DATOS_[[AGRUP. VALOR. PTO.]:[AGRUP. VALOR. PTO.]]=$B30,IF(DATOS_[[Check Periodo Ref.]:[Check Periodo Ref.]]="Dentro",DATOS_[Conc.Sal.02]))))),
0)</f>
        <v>0</v>
      </c>
      <c r="H32" s="119">
        <f t="array" ref="H32">IFERROR(
MEDIAN((IF(DATOS_[[Sexo]:[Sexo]]=$B32,IF(DATOS_[[AGRUP. VALOR. PTO.]:[AGRUP. VALOR. PTO.]]=$B30,IF(DATOS_[[Check Periodo Ref.]:[Check Periodo Ref.]]="Dentro",DATOS_[Conc.Sal.03]))))),
0)</f>
        <v>0</v>
      </c>
      <c r="I32" s="119">
        <f t="array" ref="I32">IFERROR(
MEDIAN((IF(DATOS_[[Sexo]:[Sexo]]=$B32,IF(DATOS_[[AGRUP. VALOR. PTO.]:[AGRUP. VALOR. PTO.]]=$B30,IF(DATOS_[[Check Periodo Ref.]:[Check Periodo Ref.]]="Dentro",DATOS_[Conc.Sal.04]))))),
0)</f>
        <v>0</v>
      </c>
      <c r="J32" s="119">
        <f t="array" ref="J32">IFERROR(
MEDIAN((IF(DATOS_[[Sexo]:[Sexo]]=$B32,IF(DATOS_[[AGRUP. VALOR. PTO.]:[AGRUP. VALOR. PTO.]]=$B30,IF(DATOS_[[Check Periodo Ref.]:[Check Periodo Ref.]]="Dentro",DATOS_[Conc.Sal.05]))))),
0)</f>
        <v>0</v>
      </c>
      <c r="K32" s="119">
        <f t="array" ref="K32">IFERROR(
MEDIAN((IF(DATOS_[[Sexo]:[Sexo]]=$B32,IF(DATOS_[[AGRUP. VALOR. PTO.]:[AGRUP. VALOR. PTO.]]=$B30,IF(DATOS_[[Check Periodo Ref.]:[Check Periodo Ref.]]="Dentro",DATOS_[Conc.Sal.06]))))),
0)</f>
        <v>0</v>
      </c>
      <c r="L32" s="119">
        <f t="array" ref="L32">IFERROR(
MEDIAN((IF(DATOS_[[Sexo]:[Sexo]]=$B32,IF(DATOS_[[AGRUP. VALOR. PTO.]:[AGRUP. VALOR. PTO.]]=$B30,IF(DATOS_[[Check Periodo Ref.]:[Check Periodo Ref.]]="Dentro",DATOS_[Conc.Sal.07]))))),
0)</f>
        <v>0</v>
      </c>
      <c r="M32" s="119">
        <f t="array" ref="M32">IFERROR(
MEDIAN((IF(DATOS_[[Sexo]:[Sexo]]=$B32,IF(DATOS_[[AGRUP. VALOR. PTO.]:[AGRUP. VALOR. PTO.]]=$B30,IF(DATOS_[[Check Periodo Ref.]:[Check Periodo Ref.]]="Dentro",DATOS_[Conc.Sal.08]))))),
0)</f>
        <v>0</v>
      </c>
      <c r="N32" s="119">
        <f t="array" ref="N32">IFERROR(
MEDIAN((IF(DATOS_[[Sexo]:[Sexo]]=$B32,IF(DATOS_[[AGRUP. VALOR. PTO.]:[AGRUP. VALOR. PTO.]]=$B30,IF(DATOS_[[Check Periodo Ref.]:[Check Periodo Ref.]]="Dentro",DATOS_[Conc.Sal.09]))))),
0)</f>
        <v>0</v>
      </c>
      <c r="O32" s="119">
        <f t="array" ref="O32">IFERROR(
MEDIAN((IF(DATOS_[[Sexo]:[Sexo]]=$B32,IF(DATOS_[[AGRUP. VALOR. PTO.]:[AGRUP. VALOR. PTO.]]=$B30,IF(DATOS_[[Check Periodo Ref.]:[Check Periodo Ref.]]="Dentro",DATOS_[Conc.Sal.10]))))),
0)</f>
        <v>0</v>
      </c>
      <c r="P32" s="119">
        <f t="array" ref="P32">IFERROR(
MEDIAN((IF(DATOS_[[Sexo]:[Sexo]]=$B32,IF(DATOS_[[AGRUP. VALOR. PTO.]:[AGRUP. VALOR. PTO.]]=$B30,IF(DATOS_[[Check Periodo Ref.]:[Check Periodo Ref.]]="Dentro",DATOS_[Conc.Sal.11]))))),
0)</f>
        <v>0</v>
      </c>
      <c r="Q32" s="119">
        <f t="array" ref="Q32">IFERROR(
MEDIAN((IF(DATOS_[[Sexo]:[Sexo]]=$B32,IF(DATOS_[[AGRUP. VALOR. PTO.]:[AGRUP. VALOR. PTO.]]=$B30,IF(DATOS_[[Check Periodo Ref.]:[Check Periodo Ref.]]="Dentro",DATOS_[Conc.Sal.12]))))),
0)</f>
        <v>0</v>
      </c>
      <c r="R32" s="119">
        <f t="array" ref="R32">IFERROR(
MEDIAN((IF(DATOS_[[Sexo]:[Sexo]]=$B32,IF(DATOS_[[AGRUP. VALOR. PTO.]:[AGRUP. VALOR. PTO.]]=$B30,IF(DATOS_[[Check Periodo Ref.]:[Check Periodo Ref.]]="Dentro",DATOS_[Conc.Sal.13]))))),
0)</f>
        <v>0</v>
      </c>
      <c r="S32" s="119">
        <f t="array" ref="S32">IFERROR(
MEDIAN((IF(DATOS_[[Sexo]:[Sexo]]=$B32,IF(DATOS_[[AGRUP. VALOR. PTO.]:[AGRUP. VALOR. PTO.]]=$B30,IF(DATOS_[[Check Periodo Ref.]:[Check Periodo Ref.]]="Dentro",DATOS_[Conc.Sal.14]))))),
0)</f>
        <v>0</v>
      </c>
      <c r="T32" s="119">
        <f t="array" ref="T32">IFERROR(
MEDIAN((IF(DATOS_[[Sexo]:[Sexo]]=$B32,IF(DATOS_[[AGRUP. VALOR. PTO.]:[AGRUP. VALOR. PTO.]]=$B30,IF(DATOS_[[Check Periodo Ref.]:[Check Periodo Ref.]]="Dentro",DATOS_[Conc.Sal.15]))))),
0)</f>
        <v>0</v>
      </c>
      <c r="U32" s="119">
        <f t="array" ref="U32">IFERROR(
MEDIAN((IF(DATOS_[[Sexo]:[Sexo]]=$B32,IF(DATOS_[[AGRUP. VALOR. PTO.]:[AGRUP. VALOR. PTO.]]=$B30,IF(DATOS_[[Check Periodo Ref.]:[Check Periodo Ref.]]="Dentro",DATOS_[Conc.Sal.16]))))),
0)</f>
        <v>0</v>
      </c>
      <c r="V32" s="119">
        <f t="array" ref="V32">IFERROR(
MEDIAN((IF(DATOS_[[Sexo]:[Sexo]]=$B32,IF(DATOS_[[AGRUP. VALOR. PTO.]:[AGRUP. VALOR. PTO.]]=$B30,IF(DATOS_[[Check Periodo Ref.]:[Check Periodo Ref.]]="Dentro",DATOS_[Conc.Sal.17]))))),
0)</f>
        <v>0</v>
      </c>
      <c r="W32" s="119">
        <f t="array" ref="W32">IFERROR(
MEDIAN((IF(DATOS_[[Sexo]:[Sexo]]=$B32,IF(DATOS_[[AGRUP. VALOR. PTO.]:[AGRUP. VALOR. PTO.]]=$B30,IF(DATOS_[[Check Periodo Ref.]:[Check Periodo Ref.]]="Dentro",DATOS_[Conc.Sal.18]))))),
0)</f>
        <v>0</v>
      </c>
      <c r="X32" s="119">
        <f t="array" ref="X32">IFERROR(
MEDIAN((IF(DATOS_[[Sexo]:[Sexo]]=$B32,IF(DATOS_[[AGRUP. VALOR. PTO.]:[AGRUP. VALOR. PTO.]]=$B30,IF(DATOS_[[Check Periodo Ref.]:[Check Periodo Ref.]]="Dentro",DATOS_[Conc.Sal.19]))))),
0)</f>
        <v>0</v>
      </c>
      <c r="Y32" s="119">
        <f t="array" ref="Y32">IFERROR(
MEDIAN((IF(DATOS_[[Sexo]:[Sexo]]=$B32,IF(DATOS_[[AGRUP. VALOR. PTO.]:[AGRUP. VALOR. PTO.]]=$B30,IF(DATOS_[[Check Periodo Ref.]:[Check Periodo Ref.]]="Dentro",DATOS_[Conc.Sal.20]))))),
0)</f>
        <v>0</v>
      </c>
      <c r="Z32" s="119">
        <f t="array" ref="Z32">IFERROR(
MEDIAN((IF(DATOS_[[Sexo]:[Sexo]]=$B32,IF(DATOS_[[AGRUP. VALOR. PTO.]:[AGRUP. VALOR. PTO.]]=$B30,IF(DATOS_[[Check Periodo Ref.]:[Check Periodo Ref.]]="Dentro",DATOS_[Conc.Sal.21]))))),
0)</f>
        <v>0</v>
      </c>
      <c r="AA32" s="119">
        <f t="array" ref="AA32">IFERROR(
MEDIAN((IF(DATOS_[[Sexo]:[Sexo]]=$B32,IF(DATOS_[[AGRUP. VALOR. PTO.]:[AGRUP. VALOR. PTO.]]=$B30,IF(DATOS_[[Check Periodo Ref.]:[Check Periodo Ref.]]="Dentro",DATOS_[Conc.Sal.22]))))),
0)</f>
        <v>0</v>
      </c>
      <c r="AB32" s="119">
        <f t="array" ref="AB32">IFERROR(
MEDIAN((IF(DATOS_[[Sexo]:[Sexo]]=$B32,IF(DATOS_[[AGRUP. VALOR. PTO.]:[AGRUP. VALOR. PTO.]]=$B30,IF(DATOS_[[Check Periodo Ref.]:[Check Periodo Ref.]]="Dentro",DATOS_[Conc.Sal.23]))))),
0)</f>
        <v>0</v>
      </c>
      <c r="AC32" s="119">
        <f t="array" ref="AC32">IFERROR(
MEDIAN((IF(DATOS_[[Sexo]:[Sexo]]=$B32,IF(DATOS_[[AGRUP. VALOR. PTO.]:[AGRUP. VALOR. PTO.]]=$B30,IF(DATOS_[[Check Periodo Ref.]:[Check Periodo Ref.]]="Dentro",DATOS_[Conc.Sal.24]))))),
0)</f>
        <v>0</v>
      </c>
      <c r="AD32" s="119">
        <f t="array" ref="AD32">IFERROR(
MEDIAN((IF(DATOS_[[Sexo]:[Sexo]]=$B32,IF(DATOS_[[AGRUP. VALOR. PTO.]:[AGRUP. VALOR. PTO.]]=$B30,IF(DATOS_[[Check Periodo Ref.]:[Check Periodo Ref.]]="Dentro",DATOS_[Conc.Sal.25]))))),
0)</f>
        <v>0</v>
      </c>
      <c r="AE32" s="119">
        <f t="array" ref="AE32">IFERROR(
MEDIAN((IF(DATOS_[[Sexo]:[Sexo]]=$B32,IF(DATOS_[[AGRUP. VALOR. PTO.]:[AGRUP. VALOR. PTO.]]=$B30,IF(DATOS_[[Check Periodo Ref.]:[Check Periodo Ref.]]="Dentro",DATOS_[Conc.Sal.26]))))),
0)</f>
        <v>0</v>
      </c>
      <c r="AF32" s="119">
        <f t="array" ref="AF32">IFERROR(
MEDIAN((IF(DATOS_[[Sexo]:[Sexo]]=$B32,IF(DATOS_[[AGRUP. VALOR. PTO.]:[AGRUP. VALOR. PTO.]]=$B30,IF(DATOS_[[Check Periodo Ref.]:[Check Periodo Ref.]]="Dentro",DATOS_[Conc.Sal.27]))))),
0)</f>
        <v>0</v>
      </c>
      <c r="AG32" s="119">
        <f t="array" ref="AG32">IFERROR(
MEDIAN((IF(DATOS_[[Sexo]:[Sexo]]=$B32,IF(DATOS_[[AGRUP. VALOR. PTO.]:[AGRUP. VALOR. PTO.]]=$B30,IF(DATOS_[[Check Periodo Ref.]:[Check Periodo Ref.]]="Dentro",DATOS_[Conc.Sal.28]))))),
0)</f>
        <v>0</v>
      </c>
      <c r="AH32" s="119">
        <f t="array" ref="AH32">IFERROR(
MEDIAN((IF(DATOS_[[Sexo]:[Sexo]]=$B32,IF(DATOS_[[AGRUP. VALOR. PTO.]:[AGRUP. VALOR. PTO.]]=$B30,IF(DATOS_[[Check Periodo Ref.]:[Check Periodo Ref.]]="Dentro",DATOS_[Conc.Sal.29]))))),
0)</f>
        <v>0</v>
      </c>
      <c r="AI32" s="119">
        <f t="array" ref="AI32">IFERROR(
MEDIAN((IF(DATOS_[[Sexo]:[Sexo]]=$B32,IF(DATOS_[[AGRUP. VALOR. PTO.]:[AGRUP. VALOR. PTO.]]=$B30,IF(DATOS_[[Check Periodo Ref.]:[Check Periodo Ref.]]="Dentro",DATOS_[Conc.Sal.30]))))),
0)</f>
        <v>0</v>
      </c>
      <c r="AJ32" s="120">
        <f t="array" ref="AJ32">IFERROR(
MEDIAN(IF(DATOS_[Sexo]=$B32,IF(DATOS_[AGRUP. VALOR. PTO.]=$B30,IF(DATOS_[Check Periodo Ref.]="Dentro",DATOS_[Tot COMPL.SAL Ef],FALSE)))),
0)</f>
        <v>0</v>
      </c>
      <c r="AK32" s="121">
        <f t="array" ref="AK32">IFERROR(
MEDIAN(IF(DATOS_[Sexo]=$B32,IF(DATOS_[AGRUP. VALOR. PTO.]=$B30,IF(DATOS_[Check Periodo Ref.]="Dentro",DATOS_[TOTAL SALARIO Ef],FALSE)))),
0)</f>
        <v>0</v>
      </c>
      <c r="AL32" s="122">
        <f t="array" ref="AL32">IFERROR(
MEDIAN((IF(DATOS_[[Sexo]:[Sexo]]=$B32,IF(DATOS_[[AGRUP. VALOR. PTO.]:[AGRUP. VALOR. PTO.]]=$B30,IF(DATOS_[[Check Periodo Ref.]:[Check Periodo Ref.]]="Dentro",DATOS_[C.Extra.01]))))),
0)</f>
        <v>0</v>
      </c>
      <c r="AM32" s="122">
        <f t="array" ref="AM32">IFERROR(
MEDIAN((IF(DATOS_[[Sexo]:[Sexo]]=$B32,IF(DATOS_[[AGRUP. VALOR. PTO.]:[AGRUP. VALOR. PTO.]]=$B30,IF(DATOS_[[Check Periodo Ref.]:[Check Periodo Ref.]]="Dentro",DATOS_[C.Extra.02]))))),
0)</f>
        <v>0</v>
      </c>
      <c r="AN32" s="122">
        <f t="array" ref="AN32">IFERROR(
MEDIAN((IF(DATOS_[[Sexo]:[Sexo]]=$B32,IF(DATOS_[[AGRUP. VALOR. PTO.]:[AGRUP. VALOR. PTO.]]=$B30,IF(DATOS_[[Check Periodo Ref.]:[Check Periodo Ref.]]="Dentro",DATOS_[C.Extra.03]))))),
0)</f>
        <v>0</v>
      </c>
      <c r="AO32" s="122">
        <f t="array" ref="AO32">IFERROR(
MEDIAN((IF(DATOS_[[Sexo]:[Sexo]]=$B32,IF(DATOS_[[AGRUP. VALOR. PTO.]:[AGRUP. VALOR. PTO.]]=$B30,IF(DATOS_[[Check Periodo Ref.]:[Check Periodo Ref.]]="Dentro",DATOS_[C.Extra.04]))))),
0)</f>
        <v>0</v>
      </c>
      <c r="AP32" s="122">
        <f t="array" ref="AP32">IFERROR(
MEDIAN((IF(DATOS_[[Sexo]:[Sexo]]=$B32,IF(DATOS_[[AGRUP. VALOR. PTO.]:[AGRUP. VALOR. PTO.]]=$B30,IF(DATOS_[[Check Periodo Ref.]:[Check Periodo Ref.]]="Dentro",DATOS_[C.Extra.05]))))),
0)</f>
        <v>0</v>
      </c>
      <c r="AQ32" s="123">
        <f t="array" ref="AQ32">IFERROR(
MEDIAN(IF(DATOS_[Sexo]=$B32,IF(DATOS_[AGRUP. VALOR. PTO.]=$B30,IF(DATOS_[Check Periodo Ref.]="Dentro",DATOS_[Tot Extrasalarial Ef],FALSE)))),
0)</f>
        <v>0</v>
      </c>
      <c r="AR32" s="124">
        <f t="array" ref="AR32">IFERROR(
MEDIAN(IF(DATOS_[Sexo]=$B32,IF(DATOS_[AGRUP. VALOR. PTO.]=$B30,IF(DATOS_[Check Periodo Ref.]="Dentro",DATOS_[TOTAL Retrib Ef],FALSE)))),
0)</f>
        <v>0</v>
      </c>
    </row>
    <row r="33" spans="1:44" ht="17.25" thickBot="1" x14ac:dyDescent="0.35">
      <c r="A33" s="48" t="str">
        <f t="shared" ref="A33" si="27">+A34</f>
        <v>[ocultar]</v>
      </c>
      <c r="B33" s="46" t="s">
        <v>305</v>
      </c>
      <c r="C33" s="117"/>
      <c r="D33" s="47"/>
      <c r="E33" s="127" t="str">
        <f t="shared" ref="E33:AR33" si="28">IFERROR((E34-E35)/E34,"")</f>
        <v/>
      </c>
      <c r="F33" s="131" t="str">
        <f t="shared" si="28"/>
        <v/>
      </c>
      <c r="G33" s="131" t="str">
        <f t="shared" si="28"/>
        <v/>
      </c>
      <c r="H33" s="131" t="str">
        <f t="shared" si="28"/>
        <v/>
      </c>
      <c r="I33" s="131" t="str">
        <f t="shared" si="28"/>
        <v/>
      </c>
      <c r="J33" s="131" t="str">
        <f t="shared" si="28"/>
        <v/>
      </c>
      <c r="K33" s="131" t="str">
        <f t="shared" si="28"/>
        <v/>
      </c>
      <c r="L33" s="131" t="str">
        <f t="shared" si="28"/>
        <v/>
      </c>
      <c r="M33" s="131" t="str">
        <f t="shared" si="28"/>
        <v/>
      </c>
      <c r="N33" s="131" t="str">
        <f t="shared" si="28"/>
        <v/>
      </c>
      <c r="O33" s="131" t="str">
        <f t="shared" si="28"/>
        <v/>
      </c>
      <c r="P33" s="131" t="str">
        <f t="shared" si="28"/>
        <v/>
      </c>
      <c r="Q33" s="131" t="str">
        <f t="shared" si="28"/>
        <v/>
      </c>
      <c r="R33" s="131" t="str">
        <f t="shared" si="28"/>
        <v/>
      </c>
      <c r="S33" s="131" t="str">
        <f t="shared" si="28"/>
        <v/>
      </c>
      <c r="T33" s="131" t="str">
        <f t="shared" si="28"/>
        <v/>
      </c>
      <c r="U33" s="131" t="str">
        <f t="shared" si="28"/>
        <v/>
      </c>
      <c r="V33" s="130" t="str">
        <f t="shared" si="28"/>
        <v/>
      </c>
      <c r="W33" s="130" t="str">
        <f t="shared" si="28"/>
        <v/>
      </c>
      <c r="X33" s="130" t="str">
        <f t="shared" si="28"/>
        <v/>
      </c>
      <c r="Y33" s="130" t="str">
        <f t="shared" si="28"/>
        <v/>
      </c>
      <c r="Z33" s="130" t="str">
        <f t="shared" si="28"/>
        <v/>
      </c>
      <c r="AA33" s="130" t="str">
        <f t="shared" si="28"/>
        <v/>
      </c>
      <c r="AB33" s="130" t="str">
        <f t="shared" si="28"/>
        <v/>
      </c>
      <c r="AC33" s="130" t="str">
        <f t="shared" si="28"/>
        <v/>
      </c>
      <c r="AD33" s="130" t="str">
        <f t="shared" si="28"/>
        <v/>
      </c>
      <c r="AE33" s="130" t="str">
        <f t="shared" si="28"/>
        <v/>
      </c>
      <c r="AF33" s="130" t="str">
        <f t="shared" si="28"/>
        <v/>
      </c>
      <c r="AG33" s="130" t="str">
        <f t="shared" si="28"/>
        <v/>
      </c>
      <c r="AH33" s="130" t="str">
        <f t="shared" si="28"/>
        <v/>
      </c>
      <c r="AI33" s="130" t="str">
        <f t="shared" si="28"/>
        <v/>
      </c>
      <c r="AJ33" s="132" t="str">
        <f t="shared" si="28"/>
        <v/>
      </c>
      <c r="AK33" s="136" t="str">
        <f t="shared" si="28"/>
        <v/>
      </c>
      <c r="AL33" s="133" t="str">
        <f t="shared" si="28"/>
        <v/>
      </c>
      <c r="AM33" s="133" t="str">
        <f t="shared" si="28"/>
        <v/>
      </c>
      <c r="AN33" s="133" t="str">
        <f t="shared" si="28"/>
        <v/>
      </c>
      <c r="AO33" s="133" t="str">
        <f t="shared" si="28"/>
        <v/>
      </c>
      <c r="AP33" s="133" t="str">
        <f t="shared" si="28"/>
        <v/>
      </c>
      <c r="AQ33" s="134" t="str">
        <f t="shared" si="28"/>
        <v/>
      </c>
      <c r="AR33" s="135" t="str">
        <f t="shared" si="28"/>
        <v/>
      </c>
    </row>
    <row r="34" spans="1:44" x14ac:dyDescent="0.3">
      <c r="A34" s="48" t="str">
        <f t="shared" ref="A34" si="29">+IF(C34+C35=0,"[ocultar]","")</f>
        <v>[ocultar]</v>
      </c>
      <c r="B34" s="39" t="s">
        <v>162</v>
      </c>
      <c r="C34" s="40">
        <f t="array" ref="C34">SUM(IF($B34=DATOS_[Sexo],
IF($B33=DATOS_[AGRUP. VALOR. PTO.],
IF("Dentro"=DATOS_[Check Periodo Ref.],
1/(COUNTIFS(DATOS_[Sexo],$B34,DATOS_[AGRUP. VALOR. PTO.],$B33,DATOS_[Check Periodo Ref.],"Dentro",DATOS_[id],DATOS_[id]))))))</f>
        <v>0</v>
      </c>
      <c r="D34" s="41">
        <f>COUNTIFS(DATOS_[AGRUP. VALOR. PTO.],$B33,DATOS_[Sexo],$B34,DATOS_[Check Periodo Ref.],"Dentro")</f>
        <v>0</v>
      </c>
      <c r="E34" s="118">
        <f t="array" ref="E34">IFERROR(
MEDIAN(IF(DATOS_[Sexo]=$B34,IF(DATOS_[AGRUP. VALOR. PTO.]=$B33,IF(DATOS_[Check Periodo Ref.]="Dentro",DATOS_[SALARIO BASE Ef],FALSE)))),
0)</f>
        <v>0</v>
      </c>
      <c r="F34" s="119">
        <f t="array" ref="F34">IFERROR(
MEDIAN((IF(DATOS_[[Sexo]:[Sexo]]=$B34,IF(DATOS_[[AGRUP. VALOR. PTO.]:[AGRUP. VALOR. PTO.]]=$B33,IF(DATOS_[[Check Periodo Ref.]:[Check Periodo Ref.]]="Dentro",DATOS_[Conc.Sal.01]))))),
0)</f>
        <v>0</v>
      </c>
      <c r="G34" s="119">
        <f t="array" ref="G34">IFERROR(
MEDIAN((IF(DATOS_[[Sexo]:[Sexo]]=$B34,IF(DATOS_[[AGRUP. VALOR. PTO.]:[AGRUP. VALOR. PTO.]]=$B33,IF(DATOS_[[Check Periodo Ref.]:[Check Periodo Ref.]]="Dentro",DATOS_[Conc.Sal.02]))))),
0)</f>
        <v>0</v>
      </c>
      <c r="H34" s="119">
        <f t="array" ref="H34">IFERROR(
MEDIAN((IF(DATOS_[[Sexo]:[Sexo]]=$B34,IF(DATOS_[[AGRUP. VALOR. PTO.]:[AGRUP. VALOR. PTO.]]=$B33,IF(DATOS_[[Check Periodo Ref.]:[Check Periodo Ref.]]="Dentro",DATOS_[Conc.Sal.03]))))),
0)</f>
        <v>0</v>
      </c>
      <c r="I34" s="119">
        <f t="array" ref="I34">IFERROR(
MEDIAN((IF(DATOS_[[Sexo]:[Sexo]]=$B34,IF(DATOS_[[AGRUP. VALOR. PTO.]:[AGRUP. VALOR. PTO.]]=$B33,IF(DATOS_[[Check Periodo Ref.]:[Check Periodo Ref.]]="Dentro",DATOS_[Conc.Sal.04]))))),
0)</f>
        <v>0</v>
      </c>
      <c r="J34" s="119">
        <f t="array" ref="J34">IFERROR(
MEDIAN((IF(DATOS_[[Sexo]:[Sexo]]=$B34,IF(DATOS_[[AGRUP. VALOR. PTO.]:[AGRUP. VALOR. PTO.]]=$B33,IF(DATOS_[[Check Periodo Ref.]:[Check Periodo Ref.]]="Dentro",DATOS_[Conc.Sal.05]))))),
0)</f>
        <v>0</v>
      </c>
      <c r="K34" s="119">
        <f t="array" ref="K34">IFERROR(
MEDIAN((IF(DATOS_[[Sexo]:[Sexo]]=$B34,IF(DATOS_[[AGRUP. VALOR. PTO.]:[AGRUP. VALOR. PTO.]]=$B33,IF(DATOS_[[Check Periodo Ref.]:[Check Periodo Ref.]]="Dentro",DATOS_[Conc.Sal.06]))))),
0)</f>
        <v>0</v>
      </c>
      <c r="L34" s="119">
        <f t="array" ref="L34">IFERROR(
MEDIAN((IF(DATOS_[[Sexo]:[Sexo]]=$B34,IF(DATOS_[[AGRUP. VALOR. PTO.]:[AGRUP. VALOR. PTO.]]=$B33,IF(DATOS_[[Check Periodo Ref.]:[Check Periodo Ref.]]="Dentro",DATOS_[Conc.Sal.07]))))),
0)</f>
        <v>0</v>
      </c>
      <c r="M34" s="119">
        <f t="array" ref="M34">IFERROR(
MEDIAN((IF(DATOS_[[Sexo]:[Sexo]]=$B34,IF(DATOS_[[AGRUP. VALOR. PTO.]:[AGRUP. VALOR. PTO.]]=$B33,IF(DATOS_[[Check Periodo Ref.]:[Check Periodo Ref.]]="Dentro",DATOS_[Conc.Sal.08]))))),
0)</f>
        <v>0</v>
      </c>
      <c r="N34" s="119">
        <f t="array" ref="N34">IFERROR(
MEDIAN((IF(DATOS_[[Sexo]:[Sexo]]=$B34,IF(DATOS_[[AGRUP. VALOR. PTO.]:[AGRUP. VALOR. PTO.]]=$B33,IF(DATOS_[[Check Periodo Ref.]:[Check Periodo Ref.]]="Dentro",DATOS_[Conc.Sal.09]))))),
0)</f>
        <v>0</v>
      </c>
      <c r="O34" s="119">
        <f t="array" ref="O34">IFERROR(
MEDIAN((IF(DATOS_[[Sexo]:[Sexo]]=$B34,IF(DATOS_[[AGRUP. VALOR. PTO.]:[AGRUP. VALOR. PTO.]]=$B33,IF(DATOS_[[Check Periodo Ref.]:[Check Periodo Ref.]]="Dentro",DATOS_[Conc.Sal.10]))))),
0)</f>
        <v>0</v>
      </c>
      <c r="P34" s="119">
        <f t="array" ref="P34">IFERROR(
MEDIAN((IF(DATOS_[[Sexo]:[Sexo]]=$B34,IF(DATOS_[[AGRUP. VALOR. PTO.]:[AGRUP. VALOR. PTO.]]=$B33,IF(DATOS_[[Check Periodo Ref.]:[Check Periodo Ref.]]="Dentro",DATOS_[Conc.Sal.11]))))),
0)</f>
        <v>0</v>
      </c>
      <c r="Q34" s="119">
        <f t="array" ref="Q34">IFERROR(
MEDIAN((IF(DATOS_[[Sexo]:[Sexo]]=$B34,IF(DATOS_[[AGRUP. VALOR. PTO.]:[AGRUP. VALOR. PTO.]]=$B33,IF(DATOS_[[Check Periodo Ref.]:[Check Periodo Ref.]]="Dentro",DATOS_[Conc.Sal.12]))))),
0)</f>
        <v>0</v>
      </c>
      <c r="R34" s="119">
        <f t="array" ref="R34">IFERROR(
MEDIAN((IF(DATOS_[[Sexo]:[Sexo]]=$B34,IF(DATOS_[[AGRUP. VALOR. PTO.]:[AGRUP. VALOR. PTO.]]=$B33,IF(DATOS_[[Check Periodo Ref.]:[Check Periodo Ref.]]="Dentro",DATOS_[Conc.Sal.13]))))),
0)</f>
        <v>0</v>
      </c>
      <c r="S34" s="119">
        <f t="array" ref="S34">IFERROR(
MEDIAN((IF(DATOS_[[Sexo]:[Sexo]]=$B34,IF(DATOS_[[AGRUP. VALOR. PTO.]:[AGRUP. VALOR. PTO.]]=$B33,IF(DATOS_[[Check Periodo Ref.]:[Check Periodo Ref.]]="Dentro",DATOS_[Conc.Sal.14]))))),
0)</f>
        <v>0</v>
      </c>
      <c r="T34" s="119">
        <f t="array" ref="T34">IFERROR(
MEDIAN((IF(DATOS_[[Sexo]:[Sexo]]=$B34,IF(DATOS_[[AGRUP. VALOR. PTO.]:[AGRUP. VALOR. PTO.]]=$B33,IF(DATOS_[[Check Periodo Ref.]:[Check Periodo Ref.]]="Dentro",DATOS_[Conc.Sal.15]))))),
0)</f>
        <v>0</v>
      </c>
      <c r="U34" s="119">
        <f t="array" ref="U34">IFERROR(
MEDIAN((IF(DATOS_[[Sexo]:[Sexo]]=$B34,IF(DATOS_[[AGRUP. VALOR. PTO.]:[AGRUP. VALOR. PTO.]]=$B33,IF(DATOS_[[Check Periodo Ref.]:[Check Periodo Ref.]]="Dentro",DATOS_[Conc.Sal.16]))))),
0)</f>
        <v>0</v>
      </c>
      <c r="V34" s="119">
        <f t="array" ref="V34">IFERROR(
MEDIAN((IF(DATOS_[[Sexo]:[Sexo]]=$B34,IF(DATOS_[[AGRUP. VALOR. PTO.]:[AGRUP. VALOR. PTO.]]=$B33,IF(DATOS_[[Check Periodo Ref.]:[Check Periodo Ref.]]="Dentro",DATOS_[Conc.Sal.17]))))),
0)</f>
        <v>0</v>
      </c>
      <c r="W34" s="119">
        <f t="array" ref="W34">IFERROR(
MEDIAN((IF(DATOS_[[Sexo]:[Sexo]]=$B34,IF(DATOS_[[AGRUP. VALOR. PTO.]:[AGRUP. VALOR. PTO.]]=$B33,IF(DATOS_[[Check Periodo Ref.]:[Check Periodo Ref.]]="Dentro",DATOS_[Conc.Sal.18]))))),
0)</f>
        <v>0</v>
      </c>
      <c r="X34" s="119">
        <f t="array" ref="X34">IFERROR(
MEDIAN((IF(DATOS_[[Sexo]:[Sexo]]=$B34,IF(DATOS_[[AGRUP. VALOR. PTO.]:[AGRUP. VALOR. PTO.]]=$B33,IF(DATOS_[[Check Periodo Ref.]:[Check Periodo Ref.]]="Dentro",DATOS_[Conc.Sal.19]))))),
0)</f>
        <v>0</v>
      </c>
      <c r="Y34" s="119">
        <f t="array" ref="Y34">IFERROR(
MEDIAN((IF(DATOS_[[Sexo]:[Sexo]]=$B34,IF(DATOS_[[AGRUP. VALOR. PTO.]:[AGRUP. VALOR. PTO.]]=$B33,IF(DATOS_[[Check Periodo Ref.]:[Check Periodo Ref.]]="Dentro",DATOS_[Conc.Sal.20]))))),
0)</f>
        <v>0</v>
      </c>
      <c r="Z34" s="119">
        <f t="array" ref="Z34">IFERROR(
MEDIAN((IF(DATOS_[[Sexo]:[Sexo]]=$B34,IF(DATOS_[[AGRUP. VALOR. PTO.]:[AGRUP. VALOR. PTO.]]=$B33,IF(DATOS_[[Check Periodo Ref.]:[Check Periodo Ref.]]="Dentro",DATOS_[Conc.Sal.21]))))),
0)</f>
        <v>0</v>
      </c>
      <c r="AA34" s="119">
        <f t="array" ref="AA34">IFERROR(
MEDIAN((IF(DATOS_[[Sexo]:[Sexo]]=$B34,IF(DATOS_[[AGRUP. VALOR. PTO.]:[AGRUP. VALOR. PTO.]]=$B33,IF(DATOS_[[Check Periodo Ref.]:[Check Periodo Ref.]]="Dentro",DATOS_[Conc.Sal.22]))))),
0)</f>
        <v>0</v>
      </c>
      <c r="AB34" s="119">
        <f t="array" ref="AB34">IFERROR(
MEDIAN((IF(DATOS_[[Sexo]:[Sexo]]=$B34,IF(DATOS_[[AGRUP. VALOR. PTO.]:[AGRUP. VALOR. PTO.]]=$B33,IF(DATOS_[[Check Periodo Ref.]:[Check Periodo Ref.]]="Dentro",DATOS_[Conc.Sal.23]))))),
0)</f>
        <v>0</v>
      </c>
      <c r="AC34" s="119">
        <f t="array" ref="AC34">IFERROR(
MEDIAN((IF(DATOS_[[Sexo]:[Sexo]]=$B34,IF(DATOS_[[AGRUP. VALOR. PTO.]:[AGRUP. VALOR. PTO.]]=$B33,IF(DATOS_[[Check Periodo Ref.]:[Check Periodo Ref.]]="Dentro",DATOS_[Conc.Sal.24]))))),
0)</f>
        <v>0</v>
      </c>
      <c r="AD34" s="119">
        <f t="array" ref="AD34">IFERROR(
MEDIAN((IF(DATOS_[[Sexo]:[Sexo]]=$B34,IF(DATOS_[[AGRUP. VALOR. PTO.]:[AGRUP. VALOR. PTO.]]=$B33,IF(DATOS_[[Check Periodo Ref.]:[Check Periodo Ref.]]="Dentro",DATOS_[Conc.Sal.25]))))),
0)</f>
        <v>0</v>
      </c>
      <c r="AE34" s="119">
        <f t="array" ref="AE34">IFERROR(
MEDIAN((IF(DATOS_[[Sexo]:[Sexo]]=$B34,IF(DATOS_[[AGRUP. VALOR. PTO.]:[AGRUP. VALOR. PTO.]]=$B33,IF(DATOS_[[Check Periodo Ref.]:[Check Periodo Ref.]]="Dentro",DATOS_[Conc.Sal.26]))))),
0)</f>
        <v>0</v>
      </c>
      <c r="AF34" s="119">
        <f t="array" ref="AF34">IFERROR(
MEDIAN((IF(DATOS_[[Sexo]:[Sexo]]=$B34,IF(DATOS_[[AGRUP. VALOR. PTO.]:[AGRUP. VALOR. PTO.]]=$B33,IF(DATOS_[[Check Periodo Ref.]:[Check Periodo Ref.]]="Dentro",DATOS_[Conc.Sal.27]))))),
0)</f>
        <v>0</v>
      </c>
      <c r="AG34" s="119">
        <f t="array" ref="AG34">IFERROR(
MEDIAN((IF(DATOS_[[Sexo]:[Sexo]]=$B34,IF(DATOS_[[AGRUP. VALOR. PTO.]:[AGRUP. VALOR. PTO.]]=$B33,IF(DATOS_[[Check Periodo Ref.]:[Check Periodo Ref.]]="Dentro",DATOS_[Conc.Sal.28]))))),
0)</f>
        <v>0</v>
      </c>
      <c r="AH34" s="119">
        <f t="array" ref="AH34">IFERROR(
MEDIAN((IF(DATOS_[[Sexo]:[Sexo]]=$B34,IF(DATOS_[[AGRUP. VALOR. PTO.]:[AGRUP. VALOR. PTO.]]=$B33,IF(DATOS_[[Check Periodo Ref.]:[Check Periodo Ref.]]="Dentro",DATOS_[Conc.Sal.29]))))),
0)</f>
        <v>0</v>
      </c>
      <c r="AI34" s="119">
        <f t="array" ref="AI34">IFERROR(
MEDIAN((IF(DATOS_[[Sexo]:[Sexo]]=$B34,IF(DATOS_[[AGRUP. VALOR. PTO.]:[AGRUP. VALOR. PTO.]]=$B33,IF(DATOS_[[Check Periodo Ref.]:[Check Periodo Ref.]]="Dentro",DATOS_[Conc.Sal.30]))))),
0)</f>
        <v>0</v>
      </c>
      <c r="AJ34" s="120">
        <f t="array" ref="AJ34">IFERROR(
MEDIAN(IF(DATOS_[Sexo]=$B34,IF(DATOS_[AGRUP. VALOR. PTO.]=$B33,IF(DATOS_[Check Periodo Ref.]="Dentro",DATOS_[Tot COMPL.SAL Ef],FALSE)))),
0)</f>
        <v>0</v>
      </c>
      <c r="AK34" s="121">
        <f t="array" ref="AK34">IFERROR(
MEDIAN(IF(DATOS_[Sexo]=$B34,IF(DATOS_[AGRUP. VALOR. PTO.]=$B33,IF(DATOS_[Check Periodo Ref.]="Dentro",DATOS_[TOTAL SALARIO Ef],FALSE)))),
0)</f>
        <v>0</v>
      </c>
      <c r="AL34" s="122">
        <f t="array" ref="AL34">IFERROR(
MEDIAN((IF(DATOS_[[Sexo]:[Sexo]]=$B34,IF(DATOS_[[AGRUP. VALOR. PTO.]:[AGRUP. VALOR. PTO.]]=$B33,IF(DATOS_[[Check Periodo Ref.]:[Check Periodo Ref.]]="Dentro",DATOS_[C.Extra.01]))))),
0)</f>
        <v>0</v>
      </c>
      <c r="AM34" s="122">
        <f t="array" ref="AM34">IFERROR(
MEDIAN((IF(DATOS_[[Sexo]:[Sexo]]=$B34,IF(DATOS_[[AGRUP. VALOR. PTO.]:[AGRUP. VALOR. PTO.]]=$B33,IF(DATOS_[[Check Periodo Ref.]:[Check Periodo Ref.]]="Dentro",DATOS_[C.Extra.02]))))),
0)</f>
        <v>0</v>
      </c>
      <c r="AN34" s="122">
        <f t="array" ref="AN34">IFERROR(
MEDIAN((IF(DATOS_[[Sexo]:[Sexo]]=$B34,IF(DATOS_[[AGRUP. VALOR. PTO.]:[AGRUP. VALOR. PTO.]]=$B33,IF(DATOS_[[Check Periodo Ref.]:[Check Periodo Ref.]]="Dentro",DATOS_[C.Extra.03]))))),
0)</f>
        <v>0</v>
      </c>
      <c r="AO34" s="122">
        <f t="array" ref="AO34">IFERROR(
MEDIAN((IF(DATOS_[[Sexo]:[Sexo]]=$B34,IF(DATOS_[[AGRUP. VALOR. PTO.]:[AGRUP. VALOR. PTO.]]=$B33,IF(DATOS_[[Check Periodo Ref.]:[Check Periodo Ref.]]="Dentro",DATOS_[C.Extra.04]))))),
0)</f>
        <v>0</v>
      </c>
      <c r="AP34" s="122">
        <f t="array" ref="AP34">IFERROR(
MEDIAN((IF(DATOS_[[Sexo]:[Sexo]]=$B34,IF(DATOS_[[AGRUP. VALOR. PTO.]:[AGRUP. VALOR. PTO.]]=$B33,IF(DATOS_[[Check Periodo Ref.]:[Check Periodo Ref.]]="Dentro",DATOS_[C.Extra.05]))))),
0)</f>
        <v>0</v>
      </c>
      <c r="AQ34" s="123">
        <f t="array" ref="AQ34">IFERROR(
MEDIAN(IF(DATOS_[Sexo]=$B34,IF(DATOS_[AGRUP. VALOR. PTO.]=$B33,IF(DATOS_[Check Periodo Ref.]="Dentro",DATOS_[Tot Extrasalarial Ef],FALSE)))),
0)</f>
        <v>0</v>
      </c>
      <c r="AR34" s="124">
        <f t="array" ref="AR34">IFERROR(
MEDIAN(IF(DATOS_[Sexo]=$B34,IF(DATOS_[AGRUP. VALOR. PTO.]=$B33,IF(DATOS_[Check Periodo Ref.]="Dentro",DATOS_[TOTAL Retrib Ef],FALSE)))),
0)</f>
        <v>0</v>
      </c>
    </row>
    <row r="35" spans="1:44" x14ac:dyDescent="0.3">
      <c r="A35" s="48" t="str">
        <f t="shared" ref="A35" si="30">+A34</f>
        <v>[ocultar]</v>
      </c>
      <c r="B35" s="39" t="s">
        <v>163</v>
      </c>
      <c r="C35" s="40">
        <f t="array" ref="C35">SUM(IF($B35=DATOS_[Sexo],
IF($B33=DATOS_[AGRUP. VALOR. PTO.],
IF("Dentro"=DATOS_[Check Periodo Ref.],
1/(COUNTIFS(DATOS_[Sexo],$B35,DATOS_[AGRUP. VALOR. PTO.],$B33,DATOS_[Check Periodo Ref.],"Dentro",DATOS_[id],DATOS_[id]))))))</f>
        <v>0</v>
      </c>
      <c r="D35" s="41">
        <f>COUNTIFS(DATOS_[AGRUP. VALOR. PTO.],$B33,DATOS_[Sexo],$B35,DATOS_[Check Periodo Ref.],"Dentro")</f>
        <v>0</v>
      </c>
      <c r="E35" s="118">
        <f t="array" ref="E35">IFERROR(
MEDIAN(IF(DATOS_[Sexo]=$B35,IF(DATOS_[AGRUP. VALOR. PTO.]=$B33,IF(DATOS_[Check Periodo Ref.]="Dentro",DATOS_[SALARIO BASE Ef],FALSE)))),
0)</f>
        <v>0</v>
      </c>
      <c r="F35" s="119">
        <f t="array" ref="F35">IFERROR(
MEDIAN((IF(DATOS_[[Sexo]:[Sexo]]=$B35,IF(DATOS_[[AGRUP. VALOR. PTO.]:[AGRUP. VALOR. PTO.]]=$B33,IF(DATOS_[[Check Periodo Ref.]:[Check Periodo Ref.]]="Dentro",DATOS_[Conc.Sal.01]))))),
0)</f>
        <v>0</v>
      </c>
      <c r="G35" s="119">
        <f t="array" ref="G35">IFERROR(
MEDIAN((IF(DATOS_[[Sexo]:[Sexo]]=$B35,IF(DATOS_[[AGRUP. VALOR. PTO.]:[AGRUP. VALOR. PTO.]]=$B33,IF(DATOS_[[Check Periodo Ref.]:[Check Periodo Ref.]]="Dentro",DATOS_[Conc.Sal.02]))))),
0)</f>
        <v>0</v>
      </c>
      <c r="H35" s="119">
        <f t="array" ref="H35">IFERROR(
MEDIAN((IF(DATOS_[[Sexo]:[Sexo]]=$B35,IF(DATOS_[[AGRUP. VALOR. PTO.]:[AGRUP. VALOR. PTO.]]=$B33,IF(DATOS_[[Check Periodo Ref.]:[Check Periodo Ref.]]="Dentro",DATOS_[Conc.Sal.03]))))),
0)</f>
        <v>0</v>
      </c>
      <c r="I35" s="119">
        <f t="array" ref="I35">IFERROR(
MEDIAN((IF(DATOS_[[Sexo]:[Sexo]]=$B35,IF(DATOS_[[AGRUP. VALOR. PTO.]:[AGRUP. VALOR. PTO.]]=$B33,IF(DATOS_[[Check Periodo Ref.]:[Check Periodo Ref.]]="Dentro",DATOS_[Conc.Sal.04]))))),
0)</f>
        <v>0</v>
      </c>
      <c r="J35" s="119">
        <f t="array" ref="J35">IFERROR(
MEDIAN((IF(DATOS_[[Sexo]:[Sexo]]=$B35,IF(DATOS_[[AGRUP. VALOR. PTO.]:[AGRUP. VALOR. PTO.]]=$B33,IF(DATOS_[[Check Periodo Ref.]:[Check Periodo Ref.]]="Dentro",DATOS_[Conc.Sal.05]))))),
0)</f>
        <v>0</v>
      </c>
      <c r="K35" s="119">
        <f t="array" ref="K35">IFERROR(
MEDIAN((IF(DATOS_[[Sexo]:[Sexo]]=$B35,IF(DATOS_[[AGRUP. VALOR. PTO.]:[AGRUP. VALOR. PTO.]]=$B33,IF(DATOS_[[Check Periodo Ref.]:[Check Periodo Ref.]]="Dentro",DATOS_[Conc.Sal.06]))))),
0)</f>
        <v>0</v>
      </c>
      <c r="L35" s="119">
        <f t="array" ref="L35">IFERROR(
MEDIAN((IF(DATOS_[[Sexo]:[Sexo]]=$B35,IF(DATOS_[[AGRUP. VALOR. PTO.]:[AGRUP. VALOR. PTO.]]=$B33,IF(DATOS_[[Check Periodo Ref.]:[Check Periodo Ref.]]="Dentro",DATOS_[Conc.Sal.07]))))),
0)</f>
        <v>0</v>
      </c>
      <c r="M35" s="119">
        <f t="array" ref="M35">IFERROR(
MEDIAN((IF(DATOS_[[Sexo]:[Sexo]]=$B35,IF(DATOS_[[AGRUP. VALOR. PTO.]:[AGRUP. VALOR. PTO.]]=$B33,IF(DATOS_[[Check Periodo Ref.]:[Check Periodo Ref.]]="Dentro",DATOS_[Conc.Sal.08]))))),
0)</f>
        <v>0</v>
      </c>
      <c r="N35" s="119">
        <f t="array" ref="N35">IFERROR(
MEDIAN((IF(DATOS_[[Sexo]:[Sexo]]=$B35,IF(DATOS_[[AGRUP. VALOR. PTO.]:[AGRUP. VALOR. PTO.]]=$B33,IF(DATOS_[[Check Periodo Ref.]:[Check Periodo Ref.]]="Dentro",DATOS_[Conc.Sal.09]))))),
0)</f>
        <v>0</v>
      </c>
      <c r="O35" s="119">
        <f t="array" ref="O35">IFERROR(
MEDIAN((IF(DATOS_[[Sexo]:[Sexo]]=$B35,IF(DATOS_[[AGRUP. VALOR. PTO.]:[AGRUP. VALOR. PTO.]]=$B33,IF(DATOS_[[Check Periodo Ref.]:[Check Periodo Ref.]]="Dentro",DATOS_[Conc.Sal.10]))))),
0)</f>
        <v>0</v>
      </c>
      <c r="P35" s="119">
        <f t="array" ref="P35">IFERROR(
MEDIAN((IF(DATOS_[[Sexo]:[Sexo]]=$B35,IF(DATOS_[[AGRUP. VALOR. PTO.]:[AGRUP. VALOR. PTO.]]=$B33,IF(DATOS_[[Check Periodo Ref.]:[Check Periodo Ref.]]="Dentro",DATOS_[Conc.Sal.11]))))),
0)</f>
        <v>0</v>
      </c>
      <c r="Q35" s="119">
        <f t="array" ref="Q35">IFERROR(
MEDIAN((IF(DATOS_[[Sexo]:[Sexo]]=$B35,IF(DATOS_[[AGRUP. VALOR. PTO.]:[AGRUP. VALOR. PTO.]]=$B33,IF(DATOS_[[Check Periodo Ref.]:[Check Periodo Ref.]]="Dentro",DATOS_[Conc.Sal.12]))))),
0)</f>
        <v>0</v>
      </c>
      <c r="R35" s="119">
        <f t="array" ref="R35">IFERROR(
MEDIAN((IF(DATOS_[[Sexo]:[Sexo]]=$B35,IF(DATOS_[[AGRUP. VALOR. PTO.]:[AGRUP. VALOR. PTO.]]=$B33,IF(DATOS_[[Check Periodo Ref.]:[Check Periodo Ref.]]="Dentro",DATOS_[Conc.Sal.13]))))),
0)</f>
        <v>0</v>
      </c>
      <c r="S35" s="119">
        <f t="array" ref="S35">IFERROR(
MEDIAN((IF(DATOS_[[Sexo]:[Sexo]]=$B35,IF(DATOS_[[AGRUP. VALOR. PTO.]:[AGRUP. VALOR. PTO.]]=$B33,IF(DATOS_[[Check Periodo Ref.]:[Check Periodo Ref.]]="Dentro",DATOS_[Conc.Sal.14]))))),
0)</f>
        <v>0</v>
      </c>
      <c r="T35" s="119">
        <f t="array" ref="T35">IFERROR(
MEDIAN((IF(DATOS_[[Sexo]:[Sexo]]=$B35,IF(DATOS_[[AGRUP. VALOR. PTO.]:[AGRUP. VALOR. PTO.]]=$B33,IF(DATOS_[[Check Periodo Ref.]:[Check Periodo Ref.]]="Dentro",DATOS_[Conc.Sal.15]))))),
0)</f>
        <v>0</v>
      </c>
      <c r="U35" s="119">
        <f t="array" ref="U35">IFERROR(
MEDIAN((IF(DATOS_[[Sexo]:[Sexo]]=$B35,IF(DATOS_[[AGRUP. VALOR. PTO.]:[AGRUP. VALOR. PTO.]]=$B33,IF(DATOS_[[Check Periodo Ref.]:[Check Periodo Ref.]]="Dentro",DATOS_[Conc.Sal.16]))))),
0)</f>
        <v>0</v>
      </c>
      <c r="V35" s="119">
        <f t="array" ref="V35">IFERROR(
MEDIAN((IF(DATOS_[[Sexo]:[Sexo]]=$B35,IF(DATOS_[[AGRUP. VALOR. PTO.]:[AGRUP. VALOR. PTO.]]=$B33,IF(DATOS_[[Check Periodo Ref.]:[Check Periodo Ref.]]="Dentro",DATOS_[Conc.Sal.17]))))),
0)</f>
        <v>0</v>
      </c>
      <c r="W35" s="119">
        <f t="array" ref="W35">IFERROR(
MEDIAN((IF(DATOS_[[Sexo]:[Sexo]]=$B35,IF(DATOS_[[AGRUP. VALOR. PTO.]:[AGRUP. VALOR. PTO.]]=$B33,IF(DATOS_[[Check Periodo Ref.]:[Check Periodo Ref.]]="Dentro",DATOS_[Conc.Sal.18]))))),
0)</f>
        <v>0</v>
      </c>
      <c r="X35" s="119">
        <f t="array" ref="X35">IFERROR(
MEDIAN((IF(DATOS_[[Sexo]:[Sexo]]=$B35,IF(DATOS_[[AGRUP. VALOR. PTO.]:[AGRUP. VALOR. PTO.]]=$B33,IF(DATOS_[[Check Periodo Ref.]:[Check Periodo Ref.]]="Dentro",DATOS_[Conc.Sal.19]))))),
0)</f>
        <v>0</v>
      </c>
      <c r="Y35" s="119">
        <f t="array" ref="Y35">IFERROR(
MEDIAN((IF(DATOS_[[Sexo]:[Sexo]]=$B35,IF(DATOS_[[AGRUP. VALOR. PTO.]:[AGRUP. VALOR. PTO.]]=$B33,IF(DATOS_[[Check Periodo Ref.]:[Check Periodo Ref.]]="Dentro",DATOS_[Conc.Sal.20]))))),
0)</f>
        <v>0</v>
      </c>
      <c r="Z35" s="119">
        <f t="array" ref="Z35">IFERROR(
MEDIAN((IF(DATOS_[[Sexo]:[Sexo]]=$B35,IF(DATOS_[[AGRUP. VALOR. PTO.]:[AGRUP. VALOR. PTO.]]=$B33,IF(DATOS_[[Check Periodo Ref.]:[Check Periodo Ref.]]="Dentro",DATOS_[Conc.Sal.21]))))),
0)</f>
        <v>0</v>
      </c>
      <c r="AA35" s="119">
        <f t="array" ref="AA35">IFERROR(
MEDIAN((IF(DATOS_[[Sexo]:[Sexo]]=$B35,IF(DATOS_[[AGRUP. VALOR. PTO.]:[AGRUP. VALOR. PTO.]]=$B33,IF(DATOS_[[Check Periodo Ref.]:[Check Periodo Ref.]]="Dentro",DATOS_[Conc.Sal.22]))))),
0)</f>
        <v>0</v>
      </c>
      <c r="AB35" s="119">
        <f t="array" ref="AB35">IFERROR(
MEDIAN((IF(DATOS_[[Sexo]:[Sexo]]=$B35,IF(DATOS_[[AGRUP. VALOR. PTO.]:[AGRUP. VALOR. PTO.]]=$B33,IF(DATOS_[[Check Periodo Ref.]:[Check Periodo Ref.]]="Dentro",DATOS_[Conc.Sal.23]))))),
0)</f>
        <v>0</v>
      </c>
      <c r="AC35" s="119">
        <f t="array" ref="AC35">IFERROR(
MEDIAN((IF(DATOS_[[Sexo]:[Sexo]]=$B35,IF(DATOS_[[AGRUP. VALOR. PTO.]:[AGRUP. VALOR. PTO.]]=$B33,IF(DATOS_[[Check Periodo Ref.]:[Check Periodo Ref.]]="Dentro",DATOS_[Conc.Sal.24]))))),
0)</f>
        <v>0</v>
      </c>
      <c r="AD35" s="119">
        <f t="array" ref="AD35">IFERROR(
MEDIAN((IF(DATOS_[[Sexo]:[Sexo]]=$B35,IF(DATOS_[[AGRUP. VALOR. PTO.]:[AGRUP. VALOR. PTO.]]=$B33,IF(DATOS_[[Check Periodo Ref.]:[Check Periodo Ref.]]="Dentro",DATOS_[Conc.Sal.25]))))),
0)</f>
        <v>0</v>
      </c>
      <c r="AE35" s="119">
        <f t="array" ref="AE35">IFERROR(
MEDIAN((IF(DATOS_[[Sexo]:[Sexo]]=$B35,IF(DATOS_[[AGRUP. VALOR. PTO.]:[AGRUP. VALOR. PTO.]]=$B33,IF(DATOS_[[Check Periodo Ref.]:[Check Periodo Ref.]]="Dentro",DATOS_[Conc.Sal.26]))))),
0)</f>
        <v>0</v>
      </c>
      <c r="AF35" s="119">
        <f t="array" ref="AF35">IFERROR(
MEDIAN((IF(DATOS_[[Sexo]:[Sexo]]=$B35,IF(DATOS_[[AGRUP. VALOR. PTO.]:[AGRUP. VALOR. PTO.]]=$B33,IF(DATOS_[[Check Periodo Ref.]:[Check Periodo Ref.]]="Dentro",DATOS_[Conc.Sal.27]))))),
0)</f>
        <v>0</v>
      </c>
      <c r="AG35" s="119">
        <f t="array" ref="AG35">IFERROR(
MEDIAN((IF(DATOS_[[Sexo]:[Sexo]]=$B35,IF(DATOS_[[AGRUP. VALOR. PTO.]:[AGRUP. VALOR. PTO.]]=$B33,IF(DATOS_[[Check Periodo Ref.]:[Check Periodo Ref.]]="Dentro",DATOS_[Conc.Sal.28]))))),
0)</f>
        <v>0</v>
      </c>
      <c r="AH35" s="119">
        <f t="array" ref="AH35">IFERROR(
MEDIAN((IF(DATOS_[[Sexo]:[Sexo]]=$B35,IF(DATOS_[[AGRUP. VALOR. PTO.]:[AGRUP. VALOR. PTO.]]=$B33,IF(DATOS_[[Check Periodo Ref.]:[Check Periodo Ref.]]="Dentro",DATOS_[Conc.Sal.29]))))),
0)</f>
        <v>0</v>
      </c>
      <c r="AI35" s="119">
        <f t="array" ref="AI35">IFERROR(
MEDIAN((IF(DATOS_[[Sexo]:[Sexo]]=$B35,IF(DATOS_[[AGRUP. VALOR. PTO.]:[AGRUP. VALOR. PTO.]]=$B33,IF(DATOS_[[Check Periodo Ref.]:[Check Periodo Ref.]]="Dentro",DATOS_[Conc.Sal.30]))))),
0)</f>
        <v>0</v>
      </c>
      <c r="AJ35" s="120">
        <f t="array" ref="AJ35">IFERROR(
MEDIAN(IF(DATOS_[Sexo]=$B35,IF(DATOS_[AGRUP. VALOR. PTO.]=$B33,IF(DATOS_[Check Periodo Ref.]="Dentro",DATOS_[Tot COMPL.SAL Ef],FALSE)))),
0)</f>
        <v>0</v>
      </c>
      <c r="AK35" s="121">
        <f t="array" ref="AK35">IFERROR(
MEDIAN(IF(DATOS_[Sexo]=$B35,IF(DATOS_[AGRUP. VALOR. PTO.]=$B33,IF(DATOS_[Check Periodo Ref.]="Dentro",DATOS_[TOTAL SALARIO Ef],FALSE)))),
0)</f>
        <v>0</v>
      </c>
      <c r="AL35" s="122">
        <f t="array" ref="AL35">IFERROR(
MEDIAN((IF(DATOS_[[Sexo]:[Sexo]]=$B35,IF(DATOS_[[AGRUP. VALOR. PTO.]:[AGRUP. VALOR. PTO.]]=$B33,IF(DATOS_[[Check Periodo Ref.]:[Check Periodo Ref.]]="Dentro",DATOS_[C.Extra.01]))))),
0)</f>
        <v>0</v>
      </c>
      <c r="AM35" s="122">
        <f t="array" ref="AM35">IFERROR(
MEDIAN((IF(DATOS_[[Sexo]:[Sexo]]=$B35,IF(DATOS_[[AGRUP. VALOR. PTO.]:[AGRUP. VALOR. PTO.]]=$B33,IF(DATOS_[[Check Periodo Ref.]:[Check Periodo Ref.]]="Dentro",DATOS_[C.Extra.02]))))),
0)</f>
        <v>0</v>
      </c>
      <c r="AN35" s="122">
        <f t="array" ref="AN35">IFERROR(
MEDIAN((IF(DATOS_[[Sexo]:[Sexo]]=$B35,IF(DATOS_[[AGRUP. VALOR. PTO.]:[AGRUP. VALOR. PTO.]]=$B33,IF(DATOS_[[Check Periodo Ref.]:[Check Periodo Ref.]]="Dentro",DATOS_[C.Extra.03]))))),
0)</f>
        <v>0</v>
      </c>
      <c r="AO35" s="122">
        <f t="array" ref="AO35">IFERROR(
MEDIAN((IF(DATOS_[[Sexo]:[Sexo]]=$B35,IF(DATOS_[[AGRUP. VALOR. PTO.]:[AGRUP. VALOR. PTO.]]=$B33,IF(DATOS_[[Check Periodo Ref.]:[Check Periodo Ref.]]="Dentro",DATOS_[C.Extra.04]))))),
0)</f>
        <v>0</v>
      </c>
      <c r="AP35" s="122">
        <f t="array" ref="AP35">IFERROR(
MEDIAN((IF(DATOS_[[Sexo]:[Sexo]]=$B35,IF(DATOS_[[AGRUP. VALOR. PTO.]:[AGRUP. VALOR. PTO.]]=$B33,IF(DATOS_[[Check Periodo Ref.]:[Check Periodo Ref.]]="Dentro",DATOS_[C.Extra.05]))))),
0)</f>
        <v>0</v>
      </c>
      <c r="AQ35" s="123">
        <f t="array" ref="AQ35">IFERROR(
MEDIAN(IF(DATOS_[Sexo]=$B35,IF(DATOS_[AGRUP. VALOR. PTO.]=$B33,IF(DATOS_[Check Periodo Ref.]="Dentro",DATOS_[Tot Extrasalarial Ef],FALSE)))),
0)</f>
        <v>0</v>
      </c>
      <c r="AR35" s="124">
        <f t="array" ref="AR35">IFERROR(
MEDIAN(IF(DATOS_[Sexo]=$B35,IF(DATOS_[AGRUP. VALOR. PTO.]=$B33,IF(DATOS_[Check Periodo Ref.]="Dentro",DATOS_[TOTAL Retrib Ef],FALSE)))),
0)</f>
        <v>0</v>
      </c>
    </row>
    <row r="36" spans="1:44" ht="17.25" thickBot="1" x14ac:dyDescent="0.35">
      <c r="A36" s="48" t="str">
        <f t="shared" ref="A36" si="31">+A37</f>
        <v>[ocultar]</v>
      </c>
      <c r="B36" s="46" t="s">
        <v>302</v>
      </c>
      <c r="C36" s="117"/>
      <c r="D36" s="47"/>
      <c r="E36" s="127" t="str">
        <f t="shared" ref="E36:AR36" si="32">IFERROR((E37-E38)/E37,"")</f>
        <v/>
      </c>
      <c r="F36" s="131" t="str">
        <f t="shared" si="32"/>
        <v/>
      </c>
      <c r="G36" s="131" t="str">
        <f t="shared" si="32"/>
        <v/>
      </c>
      <c r="H36" s="131" t="str">
        <f t="shared" si="32"/>
        <v/>
      </c>
      <c r="I36" s="131" t="str">
        <f t="shared" si="32"/>
        <v/>
      </c>
      <c r="J36" s="131" t="str">
        <f t="shared" si="32"/>
        <v/>
      </c>
      <c r="K36" s="131" t="str">
        <f t="shared" si="32"/>
        <v/>
      </c>
      <c r="L36" s="131" t="str">
        <f t="shared" si="32"/>
        <v/>
      </c>
      <c r="M36" s="131" t="str">
        <f t="shared" si="32"/>
        <v/>
      </c>
      <c r="N36" s="131" t="str">
        <f t="shared" si="32"/>
        <v/>
      </c>
      <c r="O36" s="131" t="str">
        <f t="shared" si="32"/>
        <v/>
      </c>
      <c r="P36" s="131" t="str">
        <f t="shared" si="32"/>
        <v/>
      </c>
      <c r="Q36" s="131" t="str">
        <f t="shared" si="32"/>
        <v/>
      </c>
      <c r="R36" s="131" t="str">
        <f t="shared" si="32"/>
        <v/>
      </c>
      <c r="S36" s="131" t="str">
        <f t="shared" si="32"/>
        <v/>
      </c>
      <c r="T36" s="131" t="str">
        <f t="shared" si="32"/>
        <v/>
      </c>
      <c r="U36" s="131" t="str">
        <f t="shared" si="32"/>
        <v/>
      </c>
      <c r="V36" s="130" t="str">
        <f t="shared" si="32"/>
        <v/>
      </c>
      <c r="W36" s="130" t="str">
        <f t="shared" si="32"/>
        <v/>
      </c>
      <c r="X36" s="130" t="str">
        <f t="shared" si="32"/>
        <v/>
      </c>
      <c r="Y36" s="130" t="str">
        <f t="shared" si="32"/>
        <v/>
      </c>
      <c r="Z36" s="130" t="str">
        <f t="shared" si="32"/>
        <v/>
      </c>
      <c r="AA36" s="130" t="str">
        <f t="shared" si="32"/>
        <v/>
      </c>
      <c r="AB36" s="130" t="str">
        <f t="shared" si="32"/>
        <v/>
      </c>
      <c r="AC36" s="130" t="str">
        <f t="shared" si="32"/>
        <v/>
      </c>
      <c r="AD36" s="130" t="str">
        <f t="shared" si="32"/>
        <v/>
      </c>
      <c r="AE36" s="130" t="str">
        <f t="shared" si="32"/>
        <v/>
      </c>
      <c r="AF36" s="130" t="str">
        <f t="shared" si="32"/>
        <v/>
      </c>
      <c r="AG36" s="130" t="str">
        <f t="shared" si="32"/>
        <v/>
      </c>
      <c r="AH36" s="130" t="str">
        <f t="shared" si="32"/>
        <v/>
      </c>
      <c r="AI36" s="130" t="str">
        <f t="shared" si="32"/>
        <v/>
      </c>
      <c r="AJ36" s="132" t="str">
        <f t="shared" si="32"/>
        <v/>
      </c>
      <c r="AK36" s="136" t="str">
        <f t="shared" si="32"/>
        <v/>
      </c>
      <c r="AL36" s="133" t="str">
        <f t="shared" si="32"/>
        <v/>
      </c>
      <c r="AM36" s="133" t="str">
        <f t="shared" si="32"/>
        <v/>
      </c>
      <c r="AN36" s="133" t="str">
        <f t="shared" si="32"/>
        <v/>
      </c>
      <c r="AO36" s="133" t="str">
        <f t="shared" si="32"/>
        <v/>
      </c>
      <c r="AP36" s="133" t="str">
        <f t="shared" si="32"/>
        <v/>
      </c>
      <c r="AQ36" s="134" t="str">
        <f t="shared" si="32"/>
        <v/>
      </c>
      <c r="AR36" s="135" t="str">
        <f t="shared" si="32"/>
        <v/>
      </c>
    </row>
    <row r="37" spans="1:44" x14ac:dyDescent="0.3">
      <c r="A37" s="48" t="str">
        <f t="shared" ref="A37" si="33">+IF(C37+C38=0,"[ocultar]","")</f>
        <v>[ocultar]</v>
      </c>
      <c r="B37" s="39" t="s">
        <v>162</v>
      </c>
      <c r="C37" s="40">
        <f t="array" ref="C37">SUM(IF($B37=DATOS_[Sexo],
IF($B36=DATOS_[AGRUP. VALOR. PTO.],
IF("Dentro"=DATOS_[Check Periodo Ref.],
1/(COUNTIFS(DATOS_[Sexo],$B37,DATOS_[AGRUP. VALOR. PTO.],$B36,DATOS_[Check Periodo Ref.],"Dentro",DATOS_[id],DATOS_[id]))))))</f>
        <v>0</v>
      </c>
      <c r="D37" s="41">
        <f>COUNTIFS(DATOS_[AGRUP. VALOR. PTO.],$B36,DATOS_[Sexo],$B37,DATOS_[Check Periodo Ref.],"Dentro")</f>
        <v>0</v>
      </c>
      <c r="E37" s="118">
        <f t="array" ref="E37">IFERROR(
MEDIAN(IF(DATOS_[Sexo]=$B37,IF(DATOS_[AGRUP. VALOR. PTO.]=$B36,IF(DATOS_[Check Periodo Ref.]="Dentro",DATOS_[SALARIO BASE Ef],FALSE)))),
0)</f>
        <v>0</v>
      </c>
      <c r="F37" s="119">
        <f t="array" ref="F37">IFERROR(
MEDIAN((IF(DATOS_[[Sexo]:[Sexo]]=$B37,IF(DATOS_[[AGRUP. VALOR. PTO.]:[AGRUP. VALOR. PTO.]]=$B36,IF(DATOS_[[Check Periodo Ref.]:[Check Periodo Ref.]]="Dentro",DATOS_[Conc.Sal.01]))))),
0)</f>
        <v>0</v>
      </c>
      <c r="G37" s="119">
        <f t="array" ref="G37">IFERROR(
MEDIAN((IF(DATOS_[[Sexo]:[Sexo]]=$B37,IF(DATOS_[[AGRUP. VALOR. PTO.]:[AGRUP. VALOR. PTO.]]=$B36,IF(DATOS_[[Check Periodo Ref.]:[Check Periodo Ref.]]="Dentro",DATOS_[Conc.Sal.02]))))),
0)</f>
        <v>0</v>
      </c>
      <c r="H37" s="119">
        <f t="array" ref="H37">IFERROR(
MEDIAN((IF(DATOS_[[Sexo]:[Sexo]]=$B37,IF(DATOS_[[AGRUP. VALOR. PTO.]:[AGRUP. VALOR. PTO.]]=$B36,IF(DATOS_[[Check Periodo Ref.]:[Check Periodo Ref.]]="Dentro",DATOS_[Conc.Sal.03]))))),
0)</f>
        <v>0</v>
      </c>
      <c r="I37" s="119">
        <f t="array" ref="I37">IFERROR(
MEDIAN((IF(DATOS_[[Sexo]:[Sexo]]=$B37,IF(DATOS_[[AGRUP. VALOR. PTO.]:[AGRUP. VALOR. PTO.]]=$B36,IF(DATOS_[[Check Periodo Ref.]:[Check Periodo Ref.]]="Dentro",DATOS_[Conc.Sal.04]))))),
0)</f>
        <v>0</v>
      </c>
      <c r="J37" s="119">
        <f t="array" ref="J37">IFERROR(
MEDIAN((IF(DATOS_[[Sexo]:[Sexo]]=$B37,IF(DATOS_[[AGRUP. VALOR. PTO.]:[AGRUP. VALOR. PTO.]]=$B36,IF(DATOS_[[Check Periodo Ref.]:[Check Periodo Ref.]]="Dentro",DATOS_[Conc.Sal.05]))))),
0)</f>
        <v>0</v>
      </c>
      <c r="K37" s="119">
        <f t="array" ref="K37">IFERROR(
MEDIAN((IF(DATOS_[[Sexo]:[Sexo]]=$B37,IF(DATOS_[[AGRUP. VALOR. PTO.]:[AGRUP. VALOR. PTO.]]=$B36,IF(DATOS_[[Check Periodo Ref.]:[Check Periodo Ref.]]="Dentro",DATOS_[Conc.Sal.06]))))),
0)</f>
        <v>0</v>
      </c>
      <c r="L37" s="119">
        <f t="array" ref="L37">IFERROR(
MEDIAN((IF(DATOS_[[Sexo]:[Sexo]]=$B37,IF(DATOS_[[AGRUP. VALOR. PTO.]:[AGRUP. VALOR. PTO.]]=$B36,IF(DATOS_[[Check Periodo Ref.]:[Check Periodo Ref.]]="Dentro",DATOS_[Conc.Sal.07]))))),
0)</f>
        <v>0</v>
      </c>
      <c r="M37" s="119">
        <f t="array" ref="M37">IFERROR(
MEDIAN((IF(DATOS_[[Sexo]:[Sexo]]=$B37,IF(DATOS_[[AGRUP. VALOR. PTO.]:[AGRUP. VALOR. PTO.]]=$B36,IF(DATOS_[[Check Periodo Ref.]:[Check Periodo Ref.]]="Dentro",DATOS_[Conc.Sal.08]))))),
0)</f>
        <v>0</v>
      </c>
      <c r="N37" s="119">
        <f t="array" ref="N37">IFERROR(
MEDIAN((IF(DATOS_[[Sexo]:[Sexo]]=$B37,IF(DATOS_[[AGRUP. VALOR. PTO.]:[AGRUP. VALOR. PTO.]]=$B36,IF(DATOS_[[Check Periodo Ref.]:[Check Periodo Ref.]]="Dentro",DATOS_[Conc.Sal.09]))))),
0)</f>
        <v>0</v>
      </c>
      <c r="O37" s="119">
        <f t="array" ref="O37">IFERROR(
MEDIAN((IF(DATOS_[[Sexo]:[Sexo]]=$B37,IF(DATOS_[[AGRUP. VALOR. PTO.]:[AGRUP. VALOR. PTO.]]=$B36,IF(DATOS_[[Check Periodo Ref.]:[Check Periodo Ref.]]="Dentro",DATOS_[Conc.Sal.10]))))),
0)</f>
        <v>0</v>
      </c>
      <c r="P37" s="119">
        <f t="array" ref="P37">IFERROR(
MEDIAN((IF(DATOS_[[Sexo]:[Sexo]]=$B37,IF(DATOS_[[AGRUP. VALOR. PTO.]:[AGRUP. VALOR. PTO.]]=$B36,IF(DATOS_[[Check Periodo Ref.]:[Check Periodo Ref.]]="Dentro",DATOS_[Conc.Sal.11]))))),
0)</f>
        <v>0</v>
      </c>
      <c r="Q37" s="119">
        <f t="array" ref="Q37">IFERROR(
MEDIAN((IF(DATOS_[[Sexo]:[Sexo]]=$B37,IF(DATOS_[[AGRUP. VALOR. PTO.]:[AGRUP. VALOR. PTO.]]=$B36,IF(DATOS_[[Check Periodo Ref.]:[Check Periodo Ref.]]="Dentro",DATOS_[Conc.Sal.12]))))),
0)</f>
        <v>0</v>
      </c>
      <c r="R37" s="119">
        <f t="array" ref="R37">IFERROR(
MEDIAN((IF(DATOS_[[Sexo]:[Sexo]]=$B37,IF(DATOS_[[AGRUP. VALOR. PTO.]:[AGRUP. VALOR. PTO.]]=$B36,IF(DATOS_[[Check Periodo Ref.]:[Check Periodo Ref.]]="Dentro",DATOS_[Conc.Sal.13]))))),
0)</f>
        <v>0</v>
      </c>
      <c r="S37" s="119">
        <f t="array" ref="S37">IFERROR(
MEDIAN((IF(DATOS_[[Sexo]:[Sexo]]=$B37,IF(DATOS_[[AGRUP. VALOR. PTO.]:[AGRUP. VALOR. PTO.]]=$B36,IF(DATOS_[[Check Periodo Ref.]:[Check Periodo Ref.]]="Dentro",DATOS_[Conc.Sal.14]))))),
0)</f>
        <v>0</v>
      </c>
      <c r="T37" s="119">
        <f t="array" ref="T37">IFERROR(
MEDIAN((IF(DATOS_[[Sexo]:[Sexo]]=$B37,IF(DATOS_[[AGRUP. VALOR. PTO.]:[AGRUP. VALOR. PTO.]]=$B36,IF(DATOS_[[Check Periodo Ref.]:[Check Periodo Ref.]]="Dentro",DATOS_[Conc.Sal.15]))))),
0)</f>
        <v>0</v>
      </c>
      <c r="U37" s="119">
        <f t="array" ref="U37">IFERROR(
MEDIAN((IF(DATOS_[[Sexo]:[Sexo]]=$B37,IF(DATOS_[[AGRUP. VALOR. PTO.]:[AGRUP. VALOR. PTO.]]=$B36,IF(DATOS_[[Check Periodo Ref.]:[Check Periodo Ref.]]="Dentro",DATOS_[Conc.Sal.16]))))),
0)</f>
        <v>0</v>
      </c>
      <c r="V37" s="119">
        <f t="array" ref="V37">IFERROR(
MEDIAN((IF(DATOS_[[Sexo]:[Sexo]]=$B37,IF(DATOS_[[AGRUP. VALOR. PTO.]:[AGRUP. VALOR. PTO.]]=$B36,IF(DATOS_[[Check Periodo Ref.]:[Check Periodo Ref.]]="Dentro",DATOS_[Conc.Sal.17]))))),
0)</f>
        <v>0</v>
      </c>
      <c r="W37" s="119">
        <f t="array" ref="W37">IFERROR(
MEDIAN((IF(DATOS_[[Sexo]:[Sexo]]=$B37,IF(DATOS_[[AGRUP. VALOR. PTO.]:[AGRUP. VALOR. PTO.]]=$B36,IF(DATOS_[[Check Periodo Ref.]:[Check Periodo Ref.]]="Dentro",DATOS_[Conc.Sal.18]))))),
0)</f>
        <v>0</v>
      </c>
      <c r="X37" s="119">
        <f t="array" ref="X37">IFERROR(
MEDIAN((IF(DATOS_[[Sexo]:[Sexo]]=$B37,IF(DATOS_[[AGRUP. VALOR. PTO.]:[AGRUP. VALOR. PTO.]]=$B36,IF(DATOS_[[Check Periodo Ref.]:[Check Periodo Ref.]]="Dentro",DATOS_[Conc.Sal.19]))))),
0)</f>
        <v>0</v>
      </c>
      <c r="Y37" s="119">
        <f t="array" ref="Y37">IFERROR(
MEDIAN((IF(DATOS_[[Sexo]:[Sexo]]=$B37,IF(DATOS_[[AGRUP. VALOR. PTO.]:[AGRUP. VALOR. PTO.]]=$B36,IF(DATOS_[[Check Periodo Ref.]:[Check Periodo Ref.]]="Dentro",DATOS_[Conc.Sal.20]))))),
0)</f>
        <v>0</v>
      </c>
      <c r="Z37" s="119">
        <f t="array" ref="Z37">IFERROR(
MEDIAN((IF(DATOS_[[Sexo]:[Sexo]]=$B37,IF(DATOS_[[AGRUP. VALOR. PTO.]:[AGRUP. VALOR. PTO.]]=$B36,IF(DATOS_[[Check Periodo Ref.]:[Check Periodo Ref.]]="Dentro",DATOS_[Conc.Sal.21]))))),
0)</f>
        <v>0</v>
      </c>
      <c r="AA37" s="119">
        <f t="array" ref="AA37">IFERROR(
MEDIAN((IF(DATOS_[[Sexo]:[Sexo]]=$B37,IF(DATOS_[[AGRUP. VALOR. PTO.]:[AGRUP. VALOR. PTO.]]=$B36,IF(DATOS_[[Check Periodo Ref.]:[Check Periodo Ref.]]="Dentro",DATOS_[Conc.Sal.22]))))),
0)</f>
        <v>0</v>
      </c>
      <c r="AB37" s="119">
        <f t="array" ref="AB37">IFERROR(
MEDIAN((IF(DATOS_[[Sexo]:[Sexo]]=$B37,IF(DATOS_[[AGRUP. VALOR. PTO.]:[AGRUP. VALOR. PTO.]]=$B36,IF(DATOS_[[Check Periodo Ref.]:[Check Periodo Ref.]]="Dentro",DATOS_[Conc.Sal.23]))))),
0)</f>
        <v>0</v>
      </c>
      <c r="AC37" s="119">
        <f t="array" ref="AC37">IFERROR(
MEDIAN((IF(DATOS_[[Sexo]:[Sexo]]=$B37,IF(DATOS_[[AGRUP. VALOR. PTO.]:[AGRUP. VALOR. PTO.]]=$B36,IF(DATOS_[[Check Periodo Ref.]:[Check Periodo Ref.]]="Dentro",DATOS_[Conc.Sal.24]))))),
0)</f>
        <v>0</v>
      </c>
      <c r="AD37" s="119">
        <f t="array" ref="AD37">IFERROR(
MEDIAN((IF(DATOS_[[Sexo]:[Sexo]]=$B37,IF(DATOS_[[AGRUP. VALOR. PTO.]:[AGRUP. VALOR. PTO.]]=$B36,IF(DATOS_[[Check Periodo Ref.]:[Check Periodo Ref.]]="Dentro",DATOS_[Conc.Sal.25]))))),
0)</f>
        <v>0</v>
      </c>
      <c r="AE37" s="119">
        <f t="array" ref="AE37">IFERROR(
MEDIAN((IF(DATOS_[[Sexo]:[Sexo]]=$B37,IF(DATOS_[[AGRUP. VALOR. PTO.]:[AGRUP. VALOR. PTO.]]=$B36,IF(DATOS_[[Check Periodo Ref.]:[Check Periodo Ref.]]="Dentro",DATOS_[Conc.Sal.26]))))),
0)</f>
        <v>0</v>
      </c>
      <c r="AF37" s="119">
        <f t="array" ref="AF37">IFERROR(
MEDIAN((IF(DATOS_[[Sexo]:[Sexo]]=$B37,IF(DATOS_[[AGRUP. VALOR. PTO.]:[AGRUP. VALOR. PTO.]]=$B36,IF(DATOS_[[Check Periodo Ref.]:[Check Periodo Ref.]]="Dentro",DATOS_[Conc.Sal.27]))))),
0)</f>
        <v>0</v>
      </c>
      <c r="AG37" s="119">
        <f t="array" ref="AG37">IFERROR(
MEDIAN((IF(DATOS_[[Sexo]:[Sexo]]=$B37,IF(DATOS_[[AGRUP. VALOR. PTO.]:[AGRUP. VALOR. PTO.]]=$B36,IF(DATOS_[[Check Periodo Ref.]:[Check Periodo Ref.]]="Dentro",DATOS_[Conc.Sal.28]))))),
0)</f>
        <v>0</v>
      </c>
      <c r="AH37" s="119">
        <f t="array" ref="AH37">IFERROR(
MEDIAN((IF(DATOS_[[Sexo]:[Sexo]]=$B37,IF(DATOS_[[AGRUP. VALOR. PTO.]:[AGRUP. VALOR. PTO.]]=$B36,IF(DATOS_[[Check Periodo Ref.]:[Check Periodo Ref.]]="Dentro",DATOS_[Conc.Sal.29]))))),
0)</f>
        <v>0</v>
      </c>
      <c r="AI37" s="119">
        <f t="array" ref="AI37">IFERROR(
MEDIAN((IF(DATOS_[[Sexo]:[Sexo]]=$B37,IF(DATOS_[[AGRUP. VALOR. PTO.]:[AGRUP. VALOR. PTO.]]=$B36,IF(DATOS_[[Check Periodo Ref.]:[Check Periodo Ref.]]="Dentro",DATOS_[Conc.Sal.30]))))),
0)</f>
        <v>0</v>
      </c>
      <c r="AJ37" s="120">
        <f t="array" ref="AJ37">IFERROR(
MEDIAN(IF(DATOS_[Sexo]=$B37,IF(DATOS_[AGRUP. VALOR. PTO.]=$B36,IF(DATOS_[Check Periodo Ref.]="Dentro",DATOS_[Tot COMPL.SAL Ef],FALSE)))),
0)</f>
        <v>0</v>
      </c>
      <c r="AK37" s="121">
        <f t="array" ref="AK37">IFERROR(
MEDIAN(IF(DATOS_[Sexo]=$B37,IF(DATOS_[AGRUP. VALOR. PTO.]=$B36,IF(DATOS_[Check Periodo Ref.]="Dentro",DATOS_[TOTAL SALARIO Ef],FALSE)))),
0)</f>
        <v>0</v>
      </c>
      <c r="AL37" s="122">
        <f t="array" ref="AL37">IFERROR(
MEDIAN((IF(DATOS_[[Sexo]:[Sexo]]=$B37,IF(DATOS_[[AGRUP. VALOR. PTO.]:[AGRUP. VALOR. PTO.]]=$B36,IF(DATOS_[[Check Periodo Ref.]:[Check Periodo Ref.]]="Dentro",DATOS_[C.Extra.01]))))),
0)</f>
        <v>0</v>
      </c>
      <c r="AM37" s="122">
        <f t="array" ref="AM37">IFERROR(
MEDIAN((IF(DATOS_[[Sexo]:[Sexo]]=$B37,IF(DATOS_[[AGRUP. VALOR. PTO.]:[AGRUP. VALOR. PTO.]]=$B36,IF(DATOS_[[Check Periodo Ref.]:[Check Periodo Ref.]]="Dentro",DATOS_[C.Extra.02]))))),
0)</f>
        <v>0</v>
      </c>
      <c r="AN37" s="122">
        <f t="array" ref="AN37">IFERROR(
MEDIAN((IF(DATOS_[[Sexo]:[Sexo]]=$B37,IF(DATOS_[[AGRUP. VALOR. PTO.]:[AGRUP. VALOR. PTO.]]=$B36,IF(DATOS_[[Check Periodo Ref.]:[Check Periodo Ref.]]="Dentro",DATOS_[C.Extra.03]))))),
0)</f>
        <v>0</v>
      </c>
      <c r="AO37" s="122">
        <f t="array" ref="AO37">IFERROR(
MEDIAN((IF(DATOS_[[Sexo]:[Sexo]]=$B37,IF(DATOS_[[AGRUP. VALOR. PTO.]:[AGRUP. VALOR. PTO.]]=$B36,IF(DATOS_[[Check Periodo Ref.]:[Check Periodo Ref.]]="Dentro",DATOS_[C.Extra.04]))))),
0)</f>
        <v>0</v>
      </c>
      <c r="AP37" s="122">
        <f t="array" ref="AP37">IFERROR(
MEDIAN((IF(DATOS_[[Sexo]:[Sexo]]=$B37,IF(DATOS_[[AGRUP. VALOR. PTO.]:[AGRUP. VALOR. PTO.]]=$B36,IF(DATOS_[[Check Periodo Ref.]:[Check Periodo Ref.]]="Dentro",DATOS_[C.Extra.05]))))),
0)</f>
        <v>0</v>
      </c>
      <c r="AQ37" s="123">
        <f t="array" ref="AQ37">IFERROR(
MEDIAN(IF(DATOS_[Sexo]=$B37,IF(DATOS_[AGRUP. VALOR. PTO.]=$B36,IF(DATOS_[Check Periodo Ref.]="Dentro",DATOS_[Tot Extrasalarial Ef],FALSE)))),
0)</f>
        <v>0</v>
      </c>
      <c r="AR37" s="124">
        <f t="array" ref="AR37">IFERROR(
MEDIAN(IF(DATOS_[Sexo]=$B37,IF(DATOS_[AGRUP. VALOR. PTO.]=$B36,IF(DATOS_[Check Periodo Ref.]="Dentro",DATOS_[TOTAL Retrib Ef],FALSE)))),
0)</f>
        <v>0</v>
      </c>
    </row>
    <row r="38" spans="1:44" x14ac:dyDescent="0.3">
      <c r="A38" s="48" t="str">
        <f t="shared" ref="A38" si="34">+A37</f>
        <v>[ocultar]</v>
      </c>
      <c r="B38" s="39" t="s">
        <v>163</v>
      </c>
      <c r="C38" s="40">
        <f t="array" ref="C38">SUM(IF($B38=DATOS_[Sexo],
IF($B36=DATOS_[AGRUP. VALOR. PTO.],
IF("Dentro"=DATOS_[Check Periodo Ref.],
1/(COUNTIFS(DATOS_[Sexo],$B38,DATOS_[AGRUP. VALOR. PTO.],$B36,DATOS_[Check Periodo Ref.],"Dentro",DATOS_[id],DATOS_[id]))))))</f>
        <v>0</v>
      </c>
      <c r="D38" s="41">
        <f>COUNTIFS(DATOS_[AGRUP. VALOR. PTO.],$B36,DATOS_[Sexo],$B38,DATOS_[Check Periodo Ref.],"Dentro")</f>
        <v>0</v>
      </c>
      <c r="E38" s="118">
        <f t="array" ref="E38">IFERROR(
MEDIAN(IF(DATOS_[Sexo]=$B38,IF(DATOS_[AGRUP. VALOR. PTO.]=$B36,IF(DATOS_[Check Periodo Ref.]="Dentro",DATOS_[SALARIO BASE Ef],FALSE)))),
0)</f>
        <v>0</v>
      </c>
      <c r="F38" s="119">
        <f t="array" ref="F38">IFERROR(
MEDIAN((IF(DATOS_[[Sexo]:[Sexo]]=$B38,IF(DATOS_[[AGRUP. VALOR. PTO.]:[AGRUP. VALOR. PTO.]]=$B36,IF(DATOS_[[Check Periodo Ref.]:[Check Periodo Ref.]]="Dentro",DATOS_[Conc.Sal.01]))))),
0)</f>
        <v>0</v>
      </c>
      <c r="G38" s="119">
        <f t="array" ref="G38">IFERROR(
MEDIAN((IF(DATOS_[[Sexo]:[Sexo]]=$B38,IF(DATOS_[[AGRUP. VALOR. PTO.]:[AGRUP. VALOR. PTO.]]=$B36,IF(DATOS_[[Check Periodo Ref.]:[Check Periodo Ref.]]="Dentro",DATOS_[Conc.Sal.02]))))),
0)</f>
        <v>0</v>
      </c>
      <c r="H38" s="119">
        <f t="array" ref="H38">IFERROR(
MEDIAN((IF(DATOS_[[Sexo]:[Sexo]]=$B38,IF(DATOS_[[AGRUP. VALOR. PTO.]:[AGRUP. VALOR. PTO.]]=$B36,IF(DATOS_[[Check Periodo Ref.]:[Check Periodo Ref.]]="Dentro",DATOS_[Conc.Sal.03]))))),
0)</f>
        <v>0</v>
      </c>
      <c r="I38" s="119">
        <f t="array" ref="I38">IFERROR(
MEDIAN((IF(DATOS_[[Sexo]:[Sexo]]=$B38,IF(DATOS_[[AGRUP. VALOR. PTO.]:[AGRUP. VALOR. PTO.]]=$B36,IF(DATOS_[[Check Periodo Ref.]:[Check Periodo Ref.]]="Dentro",DATOS_[Conc.Sal.04]))))),
0)</f>
        <v>0</v>
      </c>
      <c r="J38" s="119">
        <f t="array" ref="J38">IFERROR(
MEDIAN((IF(DATOS_[[Sexo]:[Sexo]]=$B38,IF(DATOS_[[AGRUP. VALOR. PTO.]:[AGRUP. VALOR. PTO.]]=$B36,IF(DATOS_[[Check Periodo Ref.]:[Check Periodo Ref.]]="Dentro",DATOS_[Conc.Sal.05]))))),
0)</f>
        <v>0</v>
      </c>
      <c r="K38" s="119">
        <f t="array" ref="K38">IFERROR(
MEDIAN((IF(DATOS_[[Sexo]:[Sexo]]=$B38,IF(DATOS_[[AGRUP. VALOR. PTO.]:[AGRUP. VALOR. PTO.]]=$B36,IF(DATOS_[[Check Periodo Ref.]:[Check Periodo Ref.]]="Dentro",DATOS_[Conc.Sal.06]))))),
0)</f>
        <v>0</v>
      </c>
      <c r="L38" s="119">
        <f t="array" ref="L38">IFERROR(
MEDIAN((IF(DATOS_[[Sexo]:[Sexo]]=$B38,IF(DATOS_[[AGRUP. VALOR. PTO.]:[AGRUP. VALOR. PTO.]]=$B36,IF(DATOS_[[Check Periodo Ref.]:[Check Periodo Ref.]]="Dentro",DATOS_[Conc.Sal.07]))))),
0)</f>
        <v>0</v>
      </c>
      <c r="M38" s="119">
        <f t="array" ref="M38">IFERROR(
MEDIAN((IF(DATOS_[[Sexo]:[Sexo]]=$B38,IF(DATOS_[[AGRUP. VALOR. PTO.]:[AGRUP. VALOR. PTO.]]=$B36,IF(DATOS_[[Check Periodo Ref.]:[Check Periodo Ref.]]="Dentro",DATOS_[Conc.Sal.08]))))),
0)</f>
        <v>0</v>
      </c>
      <c r="N38" s="119">
        <f t="array" ref="N38">IFERROR(
MEDIAN((IF(DATOS_[[Sexo]:[Sexo]]=$B38,IF(DATOS_[[AGRUP. VALOR. PTO.]:[AGRUP. VALOR. PTO.]]=$B36,IF(DATOS_[[Check Periodo Ref.]:[Check Periodo Ref.]]="Dentro",DATOS_[Conc.Sal.09]))))),
0)</f>
        <v>0</v>
      </c>
      <c r="O38" s="119">
        <f t="array" ref="O38">IFERROR(
MEDIAN((IF(DATOS_[[Sexo]:[Sexo]]=$B38,IF(DATOS_[[AGRUP. VALOR. PTO.]:[AGRUP. VALOR. PTO.]]=$B36,IF(DATOS_[[Check Periodo Ref.]:[Check Periodo Ref.]]="Dentro",DATOS_[Conc.Sal.10]))))),
0)</f>
        <v>0</v>
      </c>
      <c r="P38" s="119">
        <f t="array" ref="P38">IFERROR(
MEDIAN((IF(DATOS_[[Sexo]:[Sexo]]=$B38,IF(DATOS_[[AGRUP. VALOR. PTO.]:[AGRUP. VALOR. PTO.]]=$B36,IF(DATOS_[[Check Periodo Ref.]:[Check Periodo Ref.]]="Dentro",DATOS_[Conc.Sal.11]))))),
0)</f>
        <v>0</v>
      </c>
      <c r="Q38" s="119">
        <f t="array" ref="Q38">IFERROR(
MEDIAN((IF(DATOS_[[Sexo]:[Sexo]]=$B38,IF(DATOS_[[AGRUP. VALOR. PTO.]:[AGRUP. VALOR. PTO.]]=$B36,IF(DATOS_[[Check Periodo Ref.]:[Check Periodo Ref.]]="Dentro",DATOS_[Conc.Sal.12]))))),
0)</f>
        <v>0</v>
      </c>
      <c r="R38" s="119">
        <f t="array" ref="R38">IFERROR(
MEDIAN((IF(DATOS_[[Sexo]:[Sexo]]=$B38,IF(DATOS_[[AGRUP. VALOR. PTO.]:[AGRUP. VALOR. PTO.]]=$B36,IF(DATOS_[[Check Periodo Ref.]:[Check Periodo Ref.]]="Dentro",DATOS_[Conc.Sal.13]))))),
0)</f>
        <v>0</v>
      </c>
      <c r="S38" s="119">
        <f t="array" ref="S38">IFERROR(
MEDIAN((IF(DATOS_[[Sexo]:[Sexo]]=$B38,IF(DATOS_[[AGRUP. VALOR. PTO.]:[AGRUP. VALOR. PTO.]]=$B36,IF(DATOS_[[Check Periodo Ref.]:[Check Periodo Ref.]]="Dentro",DATOS_[Conc.Sal.14]))))),
0)</f>
        <v>0</v>
      </c>
      <c r="T38" s="119">
        <f t="array" ref="T38">IFERROR(
MEDIAN((IF(DATOS_[[Sexo]:[Sexo]]=$B38,IF(DATOS_[[AGRUP. VALOR. PTO.]:[AGRUP. VALOR. PTO.]]=$B36,IF(DATOS_[[Check Periodo Ref.]:[Check Periodo Ref.]]="Dentro",DATOS_[Conc.Sal.15]))))),
0)</f>
        <v>0</v>
      </c>
      <c r="U38" s="119">
        <f t="array" ref="U38">IFERROR(
MEDIAN((IF(DATOS_[[Sexo]:[Sexo]]=$B38,IF(DATOS_[[AGRUP. VALOR. PTO.]:[AGRUP. VALOR. PTO.]]=$B36,IF(DATOS_[[Check Periodo Ref.]:[Check Periodo Ref.]]="Dentro",DATOS_[Conc.Sal.16]))))),
0)</f>
        <v>0</v>
      </c>
      <c r="V38" s="119">
        <f t="array" ref="V38">IFERROR(
MEDIAN((IF(DATOS_[[Sexo]:[Sexo]]=$B38,IF(DATOS_[[AGRUP. VALOR. PTO.]:[AGRUP. VALOR. PTO.]]=$B36,IF(DATOS_[[Check Periodo Ref.]:[Check Periodo Ref.]]="Dentro",DATOS_[Conc.Sal.17]))))),
0)</f>
        <v>0</v>
      </c>
      <c r="W38" s="119">
        <f t="array" ref="W38">IFERROR(
MEDIAN((IF(DATOS_[[Sexo]:[Sexo]]=$B38,IF(DATOS_[[AGRUP. VALOR. PTO.]:[AGRUP. VALOR. PTO.]]=$B36,IF(DATOS_[[Check Periodo Ref.]:[Check Periodo Ref.]]="Dentro",DATOS_[Conc.Sal.18]))))),
0)</f>
        <v>0</v>
      </c>
      <c r="X38" s="119">
        <f t="array" ref="X38">IFERROR(
MEDIAN((IF(DATOS_[[Sexo]:[Sexo]]=$B38,IF(DATOS_[[AGRUP. VALOR. PTO.]:[AGRUP. VALOR. PTO.]]=$B36,IF(DATOS_[[Check Periodo Ref.]:[Check Periodo Ref.]]="Dentro",DATOS_[Conc.Sal.19]))))),
0)</f>
        <v>0</v>
      </c>
      <c r="Y38" s="119">
        <f t="array" ref="Y38">IFERROR(
MEDIAN((IF(DATOS_[[Sexo]:[Sexo]]=$B38,IF(DATOS_[[AGRUP. VALOR. PTO.]:[AGRUP. VALOR. PTO.]]=$B36,IF(DATOS_[[Check Periodo Ref.]:[Check Periodo Ref.]]="Dentro",DATOS_[Conc.Sal.20]))))),
0)</f>
        <v>0</v>
      </c>
      <c r="Z38" s="119">
        <f t="array" ref="Z38">IFERROR(
MEDIAN((IF(DATOS_[[Sexo]:[Sexo]]=$B38,IF(DATOS_[[AGRUP. VALOR. PTO.]:[AGRUP. VALOR. PTO.]]=$B36,IF(DATOS_[[Check Periodo Ref.]:[Check Periodo Ref.]]="Dentro",DATOS_[Conc.Sal.21]))))),
0)</f>
        <v>0</v>
      </c>
      <c r="AA38" s="119">
        <f t="array" ref="AA38">IFERROR(
MEDIAN((IF(DATOS_[[Sexo]:[Sexo]]=$B38,IF(DATOS_[[AGRUP. VALOR. PTO.]:[AGRUP. VALOR. PTO.]]=$B36,IF(DATOS_[[Check Periodo Ref.]:[Check Periodo Ref.]]="Dentro",DATOS_[Conc.Sal.22]))))),
0)</f>
        <v>0</v>
      </c>
      <c r="AB38" s="119">
        <f t="array" ref="AB38">IFERROR(
MEDIAN((IF(DATOS_[[Sexo]:[Sexo]]=$B38,IF(DATOS_[[AGRUP. VALOR. PTO.]:[AGRUP. VALOR. PTO.]]=$B36,IF(DATOS_[[Check Periodo Ref.]:[Check Periodo Ref.]]="Dentro",DATOS_[Conc.Sal.23]))))),
0)</f>
        <v>0</v>
      </c>
      <c r="AC38" s="119">
        <f t="array" ref="AC38">IFERROR(
MEDIAN((IF(DATOS_[[Sexo]:[Sexo]]=$B38,IF(DATOS_[[AGRUP. VALOR. PTO.]:[AGRUP. VALOR. PTO.]]=$B36,IF(DATOS_[[Check Periodo Ref.]:[Check Periodo Ref.]]="Dentro",DATOS_[Conc.Sal.24]))))),
0)</f>
        <v>0</v>
      </c>
      <c r="AD38" s="119">
        <f t="array" ref="AD38">IFERROR(
MEDIAN((IF(DATOS_[[Sexo]:[Sexo]]=$B38,IF(DATOS_[[AGRUP. VALOR. PTO.]:[AGRUP. VALOR. PTO.]]=$B36,IF(DATOS_[[Check Periodo Ref.]:[Check Periodo Ref.]]="Dentro",DATOS_[Conc.Sal.25]))))),
0)</f>
        <v>0</v>
      </c>
      <c r="AE38" s="119">
        <f t="array" ref="AE38">IFERROR(
MEDIAN((IF(DATOS_[[Sexo]:[Sexo]]=$B38,IF(DATOS_[[AGRUP. VALOR. PTO.]:[AGRUP. VALOR. PTO.]]=$B36,IF(DATOS_[[Check Periodo Ref.]:[Check Periodo Ref.]]="Dentro",DATOS_[Conc.Sal.26]))))),
0)</f>
        <v>0</v>
      </c>
      <c r="AF38" s="119">
        <f t="array" ref="AF38">IFERROR(
MEDIAN((IF(DATOS_[[Sexo]:[Sexo]]=$B38,IF(DATOS_[[AGRUP. VALOR. PTO.]:[AGRUP. VALOR. PTO.]]=$B36,IF(DATOS_[[Check Periodo Ref.]:[Check Periodo Ref.]]="Dentro",DATOS_[Conc.Sal.27]))))),
0)</f>
        <v>0</v>
      </c>
      <c r="AG38" s="119">
        <f t="array" ref="AG38">IFERROR(
MEDIAN((IF(DATOS_[[Sexo]:[Sexo]]=$B38,IF(DATOS_[[AGRUP. VALOR. PTO.]:[AGRUP. VALOR. PTO.]]=$B36,IF(DATOS_[[Check Periodo Ref.]:[Check Periodo Ref.]]="Dentro",DATOS_[Conc.Sal.28]))))),
0)</f>
        <v>0</v>
      </c>
      <c r="AH38" s="119">
        <f t="array" ref="AH38">IFERROR(
MEDIAN((IF(DATOS_[[Sexo]:[Sexo]]=$B38,IF(DATOS_[[AGRUP. VALOR. PTO.]:[AGRUP. VALOR. PTO.]]=$B36,IF(DATOS_[[Check Periodo Ref.]:[Check Periodo Ref.]]="Dentro",DATOS_[Conc.Sal.29]))))),
0)</f>
        <v>0</v>
      </c>
      <c r="AI38" s="119">
        <f t="array" ref="AI38">IFERROR(
MEDIAN((IF(DATOS_[[Sexo]:[Sexo]]=$B38,IF(DATOS_[[AGRUP. VALOR. PTO.]:[AGRUP. VALOR. PTO.]]=$B36,IF(DATOS_[[Check Periodo Ref.]:[Check Periodo Ref.]]="Dentro",DATOS_[Conc.Sal.30]))))),
0)</f>
        <v>0</v>
      </c>
      <c r="AJ38" s="120">
        <f t="array" ref="AJ38">IFERROR(
MEDIAN(IF(DATOS_[Sexo]=$B38,IF(DATOS_[AGRUP. VALOR. PTO.]=$B36,IF(DATOS_[Check Periodo Ref.]="Dentro",DATOS_[Tot COMPL.SAL Ef],FALSE)))),
0)</f>
        <v>0</v>
      </c>
      <c r="AK38" s="121">
        <f t="array" ref="AK38">IFERROR(
MEDIAN(IF(DATOS_[Sexo]=$B38,IF(DATOS_[AGRUP. VALOR. PTO.]=$B36,IF(DATOS_[Check Periodo Ref.]="Dentro",DATOS_[TOTAL SALARIO Ef],FALSE)))),
0)</f>
        <v>0</v>
      </c>
      <c r="AL38" s="122">
        <f t="array" ref="AL38">IFERROR(
MEDIAN((IF(DATOS_[[Sexo]:[Sexo]]=$B38,IF(DATOS_[[AGRUP. VALOR. PTO.]:[AGRUP. VALOR. PTO.]]=$B36,IF(DATOS_[[Check Periodo Ref.]:[Check Periodo Ref.]]="Dentro",DATOS_[C.Extra.01]))))),
0)</f>
        <v>0</v>
      </c>
      <c r="AM38" s="122">
        <f t="array" ref="AM38">IFERROR(
MEDIAN((IF(DATOS_[[Sexo]:[Sexo]]=$B38,IF(DATOS_[[AGRUP. VALOR. PTO.]:[AGRUP. VALOR. PTO.]]=$B36,IF(DATOS_[[Check Periodo Ref.]:[Check Periodo Ref.]]="Dentro",DATOS_[C.Extra.02]))))),
0)</f>
        <v>0</v>
      </c>
      <c r="AN38" s="122">
        <f t="array" ref="AN38">IFERROR(
MEDIAN((IF(DATOS_[[Sexo]:[Sexo]]=$B38,IF(DATOS_[[AGRUP. VALOR. PTO.]:[AGRUP. VALOR. PTO.]]=$B36,IF(DATOS_[[Check Periodo Ref.]:[Check Periodo Ref.]]="Dentro",DATOS_[C.Extra.03]))))),
0)</f>
        <v>0</v>
      </c>
      <c r="AO38" s="122">
        <f t="array" ref="AO38">IFERROR(
MEDIAN((IF(DATOS_[[Sexo]:[Sexo]]=$B38,IF(DATOS_[[AGRUP. VALOR. PTO.]:[AGRUP. VALOR. PTO.]]=$B36,IF(DATOS_[[Check Periodo Ref.]:[Check Periodo Ref.]]="Dentro",DATOS_[C.Extra.04]))))),
0)</f>
        <v>0</v>
      </c>
      <c r="AP38" s="122">
        <f t="array" ref="AP38">IFERROR(
MEDIAN((IF(DATOS_[[Sexo]:[Sexo]]=$B38,IF(DATOS_[[AGRUP. VALOR. PTO.]:[AGRUP. VALOR. PTO.]]=$B36,IF(DATOS_[[Check Periodo Ref.]:[Check Periodo Ref.]]="Dentro",DATOS_[C.Extra.05]))))),
0)</f>
        <v>0</v>
      </c>
      <c r="AQ38" s="123">
        <f t="array" ref="AQ38">IFERROR(
MEDIAN(IF(DATOS_[Sexo]=$B38,IF(DATOS_[AGRUP. VALOR. PTO.]=$B36,IF(DATOS_[Check Periodo Ref.]="Dentro",DATOS_[Tot Extrasalarial Ef],FALSE)))),
0)</f>
        <v>0</v>
      </c>
      <c r="AR38" s="124">
        <f t="array" ref="AR38">IFERROR(
MEDIAN(IF(DATOS_[Sexo]=$B38,IF(DATOS_[AGRUP. VALOR. PTO.]=$B36,IF(DATOS_[Check Periodo Ref.]="Dentro",DATOS_[TOTAL Retrib Ef],FALSE)))),
0)</f>
        <v>0</v>
      </c>
    </row>
    <row r="39" spans="1:44" ht="17.25" thickBot="1" x14ac:dyDescent="0.35">
      <c r="A39" s="48" t="str">
        <f t="shared" ref="A39" si="35">+A40</f>
        <v>[ocultar]</v>
      </c>
      <c r="B39" s="46" t="s">
        <v>306</v>
      </c>
      <c r="C39" s="117"/>
      <c r="D39" s="47"/>
      <c r="E39" s="127" t="str">
        <f t="shared" ref="E39:AR39" si="36">IFERROR((E40-E41)/E40,"")</f>
        <v/>
      </c>
      <c r="F39" s="131" t="str">
        <f t="shared" si="36"/>
        <v/>
      </c>
      <c r="G39" s="131" t="str">
        <f t="shared" si="36"/>
        <v/>
      </c>
      <c r="H39" s="131" t="str">
        <f t="shared" si="36"/>
        <v/>
      </c>
      <c r="I39" s="131" t="str">
        <f t="shared" si="36"/>
        <v/>
      </c>
      <c r="J39" s="131" t="str">
        <f t="shared" si="36"/>
        <v/>
      </c>
      <c r="K39" s="131" t="str">
        <f t="shared" si="36"/>
        <v/>
      </c>
      <c r="L39" s="131" t="str">
        <f t="shared" si="36"/>
        <v/>
      </c>
      <c r="M39" s="131" t="str">
        <f t="shared" si="36"/>
        <v/>
      </c>
      <c r="N39" s="131" t="str">
        <f t="shared" si="36"/>
        <v/>
      </c>
      <c r="O39" s="131" t="str">
        <f t="shared" si="36"/>
        <v/>
      </c>
      <c r="P39" s="131" t="str">
        <f t="shared" si="36"/>
        <v/>
      </c>
      <c r="Q39" s="131" t="str">
        <f t="shared" si="36"/>
        <v/>
      </c>
      <c r="R39" s="131" t="str">
        <f t="shared" si="36"/>
        <v/>
      </c>
      <c r="S39" s="131" t="str">
        <f t="shared" si="36"/>
        <v/>
      </c>
      <c r="T39" s="131" t="str">
        <f t="shared" si="36"/>
        <v/>
      </c>
      <c r="U39" s="131" t="str">
        <f t="shared" si="36"/>
        <v/>
      </c>
      <c r="V39" s="130" t="str">
        <f t="shared" si="36"/>
        <v/>
      </c>
      <c r="W39" s="130" t="str">
        <f t="shared" si="36"/>
        <v/>
      </c>
      <c r="X39" s="130" t="str">
        <f t="shared" si="36"/>
        <v/>
      </c>
      <c r="Y39" s="130" t="str">
        <f t="shared" si="36"/>
        <v/>
      </c>
      <c r="Z39" s="130" t="str">
        <f t="shared" si="36"/>
        <v/>
      </c>
      <c r="AA39" s="130" t="str">
        <f t="shared" si="36"/>
        <v/>
      </c>
      <c r="AB39" s="130" t="str">
        <f t="shared" si="36"/>
        <v/>
      </c>
      <c r="AC39" s="130" t="str">
        <f t="shared" si="36"/>
        <v/>
      </c>
      <c r="AD39" s="130" t="str">
        <f t="shared" si="36"/>
        <v/>
      </c>
      <c r="AE39" s="130" t="str">
        <f t="shared" si="36"/>
        <v/>
      </c>
      <c r="AF39" s="130" t="str">
        <f t="shared" si="36"/>
        <v/>
      </c>
      <c r="AG39" s="130" t="str">
        <f t="shared" si="36"/>
        <v/>
      </c>
      <c r="AH39" s="130" t="str">
        <f t="shared" si="36"/>
        <v/>
      </c>
      <c r="AI39" s="130" t="str">
        <f t="shared" si="36"/>
        <v/>
      </c>
      <c r="AJ39" s="132" t="str">
        <f t="shared" si="36"/>
        <v/>
      </c>
      <c r="AK39" s="136" t="str">
        <f t="shared" si="36"/>
        <v/>
      </c>
      <c r="AL39" s="133" t="str">
        <f t="shared" si="36"/>
        <v/>
      </c>
      <c r="AM39" s="133" t="str">
        <f t="shared" si="36"/>
        <v/>
      </c>
      <c r="AN39" s="133" t="str">
        <f t="shared" si="36"/>
        <v/>
      </c>
      <c r="AO39" s="133" t="str">
        <f t="shared" si="36"/>
        <v/>
      </c>
      <c r="AP39" s="133" t="str">
        <f t="shared" si="36"/>
        <v/>
      </c>
      <c r="AQ39" s="134" t="str">
        <f t="shared" si="36"/>
        <v/>
      </c>
      <c r="AR39" s="135" t="str">
        <f t="shared" si="36"/>
        <v/>
      </c>
    </row>
    <row r="40" spans="1:44" x14ac:dyDescent="0.3">
      <c r="A40" s="48" t="str">
        <f t="shared" ref="A40" si="37">+IF(C40+C41=0,"[ocultar]","")</f>
        <v>[ocultar]</v>
      </c>
      <c r="B40" s="39" t="s">
        <v>162</v>
      </c>
      <c r="C40" s="40">
        <f t="array" ref="C40">SUM(IF($B40=DATOS_[Sexo],
IF($B39=DATOS_[AGRUP. VALOR. PTO.],
IF("Dentro"=DATOS_[Check Periodo Ref.],
1/(COUNTIFS(DATOS_[Sexo],$B40,DATOS_[AGRUP. VALOR. PTO.],$B39,DATOS_[Check Periodo Ref.],"Dentro",DATOS_[id],DATOS_[id]))))))</f>
        <v>0</v>
      </c>
      <c r="D40" s="41">
        <f>COUNTIFS(DATOS_[AGRUP. VALOR. PTO.],$B39,DATOS_[Sexo],$B40,DATOS_[Check Periodo Ref.],"Dentro")</f>
        <v>0</v>
      </c>
      <c r="E40" s="118">
        <f t="array" ref="E40">IFERROR(
MEDIAN(IF(DATOS_[Sexo]=$B40,IF(DATOS_[AGRUP. VALOR. PTO.]=$B39,IF(DATOS_[Check Periodo Ref.]="Dentro",DATOS_[SALARIO BASE Ef],FALSE)))),
0)</f>
        <v>0</v>
      </c>
      <c r="F40" s="119">
        <f t="array" ref="F40">IFERROR(
MEDIAN((IF(DATOS_[[Sexo]:[Sexo]]=$B40,IF(DATOS_[[AGRUP. VALOR. PTO.]:[AGRUP. VALOR. PTO.]]=$B39,IF(DATOS_[[Check Periodo Ref.]:[Check Periodo Ref.]]="Dentro",DATOS_[Conc.Sal.01]))))),
0)</f>
        <v>0</v>
      </c>
      <c r="G40" s="119">
        <f t="array" ref="G40">IFERROR(
MEDIAN((IF(DATOS_[[Sexo]:[Sexo]]=$B40,IF(DATOS_[[AGRUP. VALOR. PTO.]:[AGRUP. VALOR. PTO.]]=$B39,IF(DATOS_[[Check Periodo Ref.]:[Check Periodo Ref.]]="Dentro",DATOS_[Conc.Sal.02]))))),
0)</f>
        <v>0</v>
      </c>
      <c r="H40" s="119">
        <f t="array" ref="H40">IFERROR(
MEDIAN((IF(DATOS_[[Sexo]:[Sexo]]=$B40,IF(DATOS_[[AGRUP. VALOR. PTO.]:[AGRUP. VALOR. PTO.]]=$B39,IF(DATOS_[[Check Periodo Ref.]:[Check Periodo Ref.]]="Dentro",DATOS_[Conc.Sal.03]))))),
0)</f>
        <v>0</v>
      </c>
      <c r="I40" s="119">
        <f t="array" ref="I40">IFERROR(
MEDIAN((IF(DATOS_[[Sexo]:[Sexo]]=$B40,IF(DATOS_[[AGRUP. VALOR. PTO.]:[AGRUP. VALOR. PTO.]]=$B39,IF(DATOS_[[Check Periodo Ref.]:[Check Periodo Ref.]]="Dentro",DATOS_[Conc.Sal.04]))))),
0)</f>
        <v>0</v>
      </c>
      <c r="J40" s="119">
        <f t="array" ref="J40">IFERROR(
MEDIAN((IF(DATOS_[[Sexo]:[Sexo]]=$B40,IF(DATOS_[[AGRUP. VALOR. PTO.]:[AGRUP. VALOR. PTO.]]=$B39,IF(DATOS_[[Check Periodo Ref.]:[Check Periodo Ref.]]="Dentro",DATOS_[Conc.Sal.05]))))),
0)</f>
        <v>0</v>
      </c>
      <c r="K40" s="119">
        <f t="array" ref="K40">IFERROR(
MEDIAN((IF(DATOS_[[Sexo]:[Sexo]]=$B40,IF(DATOS_[[AGRUP. VALOR. PTO.]:[AGRUP. VALOR. PTO.]]=$B39,IF(DATOS_[[Check Periodo Ref.]:[Check Periodo Ref.]]="Dentro",DATOS_[Conc.Sal.06]))))),
0)</f>
        <v>0</v>
      </c>
      <c r="L40" s="119">
        <f t="array" ref="L40">IFERROR(
MEDIAN((IF(DATOS_[[Sexo]:[Sexo]]=$B40,IF(DATOS_[[AGRUP. VALOR. PTO.]:[AGRUP. VALOR. PTO.]]=$B39,IF(DATOS_[[Check Periodo Ref.]:[Check Periodo Ref.]]="Dentro",DATOS_[Conc.Sal.07]))))),
0)</f>
        <v>0</v>
      </c>
      <c r="M40" s="119">
        <f t="array" ref="M40">IFERROR(
MEDIAN((IF(DATOS_[[Sexo]:[Sexo]]=$B40,IF(DATOS_[[AGRUP. VALOR. PTO.]:[AGRUP. VALOR. PTO.]]=$B39,IF(DATOS_[[Check Periodo Ref.]:[Check Periodo Ref.]]="Dentro",DATOS_[Conc.Sal.08]))))),
0)</f>
        <v>0</v>
      </c>
      <c r="N40" s="119">
        <f t="array" ref="N40">IFERROR(
MEDIAN((IF(DATOS_[[Sexo]:[Sexo]]=$B40,IF(DATOS_[[AGRUP. VALOR. PTO.]:[AGRUP. VALOR. PTO.]]=$B39,IF(DATOS_[[Check Periodo Ref.]:[Check Periodo Ref.]]="Dentro",DATOS_[Conc.Sal.09]))))),
0)</f>
        <v>0</v>
      </c>
      <c r="O40" s="119">
        <f t="array" ref="O40">IFERROR(
MEDIAN((IF(DATOS_[[Sexo]:[Sexo]]=$B40,IF(DATOS_[[AGRUP. VALOR. PTO.]:[AGRUP. VALOR. PTO.]]=$B39,IF(DATOS_[[Check Periodo Ref.]:[Check Periodo Ref.]]="Dentro",DATOS_[Conc.Sal.10]))))),
0)</f>
        <v>0</v>
      </c>
      <c r="P40" s="119">
        <f t="array" ref="P40">IFERROR(
MEDIAN((IF(DATOS_[[Sexo]:[Sexo]]=$B40,IF(DATOS_[[AGRUP. VALOR. PTO.]:[AGRUP. VALOR. PTO.]]=$B39,IF(DATOS_[[Check Periodo Ref.]:[Check Periodo Ref.]]="Dentro",DATOS_[Conc.Sal.11]))))),
0)</f>
        <v>0</v>
      </c>
      <c r="Q40" s="119">
        <f t="array" ref="Q40">IFERROR(
MEDIAN((IF(DATOS_[[Sexo]:[Sexo]]=$B40,IF(DATOS_[[AGRUP. VALOR. PTO.]:[AGRUP. VALOR. PTO.]]=$B39,IF(DATOS_[[Check Periodo Ref.]:[Check Periodo Ref.]]="Dentro",DATOS_[Conc.Sal.12]))))),
0)</f>
        <v>0</v>
      </c>
      <c r="R40" s="119">
        <f t="array" ref="R40">IFERROR(
MEDIAN((IF(DATOS_[[Sexo]:[Sexo]]=$B40,IF(DATOS_[[AGRUP. VALOR. PTO.]:[AGRUP. VALOR. PTO.]]=$B39,IF(DATOS_[[Check Periodo Ref.]:[Check Periodo Ref.]]="Dentro",DATOS_[Conc.Sal.13]))))),
0)</f>
        <v>0</v>
      </c>
      <c r="S40" s="119">
        <f t="array" ref="S40">IFERROR(
MEDIAN((IF(DATOS_[[Sexo]:[Sexo]]=$B40,IF(DATOS_[[AGRUP. VALOR. PTO.]:[AGRUP. VALOR. PTO.]]=$B39,IF(DATOS_[[Check Periodo Ref.]:[Check Periodo Ref.]]="Dentro",DATOS_[Conc.Sal.14]))))),
0)</f>
        <v>0</v>
      </c>
      <c r="T40" s="119">
        <f t="array" ref="T40">IFERROR(
MEDIAN((IF(DATOS_[[Sexo]:[Sexo]]=$B40,IF(DATOS_[[AGRUP. VALOR. PTO.]:[AGRUP. VALOR. PTO.]]=$B39,IF(DATOS_[[Check Periodo Ref.]:[Check Periodo Ref.]]="Dentro",DATOS_[Conc.Sal.15]))))),
0)</f>
        <v>0</v>
      </c>
      <c r="U40" s="119">
        <f t="array" ref="U40">IFERROR(
MEDIAN((IF(DATOS_[[Sexo]:[Sexo]]=$B40,IF(DATOS_[[AGRUP. VALOR. PTO.]:[AGRUP. VALOR. PTO.]]=$B39,IF(DATOS_[[Check Periodo Ref.]:[Check Periodo Ref.]]="Dentro",DATOS_[Conc.Sal.16]))))),
0)</f>
        <v>0</v>
      </c>
      <c r="V40" s="119">
        <f t="array" ref="V40">IFERROR(
MEDIAN((IF(DATOS_[[Sexo]:[Sexo]]=$B40,IF(DATOS_[[AGRUP. VALOR. PTO.]:[AGRUP. VALOR. PTO.]]=$B39,IF(DATOS_[[Check Periodo Ref.]:[Check Periodo Ref.]]="Dentro",DATOS_[Conc.Sal.17]))))),
0)</f>
        <v>0</v>
      </c>
      <c r="W40" s="119">
        <f t="array" ref="W40">IFERROR(
MEDIAN((IF(DATOS_[[Sexo]:[Sexo]]=$B40,IF(DATOS_[[AGRUP. VALOR. PTO.]:[AGRUP. VALOR. PTO.]]=$B39,IF(DATOS_[[Check Periodo Ref.]:[Check Periodo Ref.]]="Dentro",DATOS_[Conc.Sal.18]))))),
0)</f>
        <v>0</v>
      </c>
      <c r="X40" s="119">
        <f t="array" ref="X40">IFERROR(
MEDIAN((IF(DATOS_[[Sexo]:[Sexo]]=$B40,IF(DATOS_[[AGRUP. VALOR. PTO.]:[AGRUP. VALOR. PTO.]]=$B39,IF(DATOS_[[Check Periodo Ref.]:[Check Periodo Ref.]]="Dentro",DATOS_[Conc.Sal.19]))))),
0)</f>
        <v>0</v>
      </c>
      <c r="Y40" s="119">
        <f t="array" ref="Y40">IFERROR(
MEDIAN((IF(DATOS_[[Sexo]:[Sexo]]=$B40,IF(DATOS_[[AGRUP. VALOR. PTO.]:[AGRUP. VALOR. PTO.]]=$B39,IF(DATOS_[[Check Periodo Ref.]:[Check Periodo Ref.]]="Dentro",DATOS_[Conc.Sal.20]))))),
0)</f>
        <v>0</v>
      </c>
      <c r="Z40" s="119">
        <f t="array" ref="Z40">IFERROR(
MEDIAN((IF(DATOS_[[Sexo]:[Sexo]]=$B40,IF(DATOS_[[AGRUP. VALOR. PTO.]:[AGRUP. VALOR. PTO.]]=$B39,IF(DATOS_[[Check Periodo Ref.]:[Check Periodo Ref.]]="Dentro",DATOS_[Conc.Sal.21]))))),
0)</f>
        <v>0</v>
      </c>
      <c r="AA40" s="119">
        <f t="array" ref="AA40">IFERROR(
MEDIAN((IF(DATOS_[[Sexo]:[Sexo]]=$B40,IF(DATOS_[[AGRUP. VALOR. PTO.]:[AGRUP. VALOR. PTO.]]=$B39,IF(DATOS_[[Check Periodo Ref.]:[Check Periodo Ref.]]="Dentro",DATOS_[Conc.Sal.22]))))),
0)</f>
        <v>0</v>
      </c>
      <c r="AB40" s="119">
        <f t="array" ref="AB40">IFERROR(
MEDIAN((IF(DATOS_[[Sexo]:[Sexo]]=$B40,IF(DATOS_[[AGRUP. VALOR. PTO.]:[AGRUP. VALOR. PTO.]]=$B39,IF(DATOS_[[Check Periodo Ref.]:[Check Periodo Ref.]]="Dentro",DATOS_[Conc.Sal.23]))))),
0)</f>
        <v>0</v>
      </c>
      <c r="AC40" s="119">
        <f t="array" ref="AC40">IFERROR(
MEDIAN((IF(DATOS_[[Sexo]:[Sexo]]=$B40,IF(DATOS_[[AGRUP. VALOR. PTO.]:[AGRUP. VALOR. PTO.]]=$B39,IF(DATOS_[[Check Periodo Ref.]:[Check Periodo Ref.]]="Dentro",DATOS_[Conc.Sal.24]))))),
0)</f>
        <v>0</v>
      </c>
      <c r="AD40" s="119">
        <f t="array" ref="AD40">IFERROR(
MEDIAN((IF(DATOS_[[Sexo]:[Sexo]]=$B40,IF(DATOS_[[AGRUP. VALOR. PTO.]:[AGRUP. VALOR. PTO.]]=$B39,IF(DATOS_[[Check Periodo Ref.]:[Check Periodo Ref.]]="Dentro",DATOS_[Conc.Sal.25]))))),
0)</f>
        <v>0</v>
      </c>
      <c r="AE40" s="119">
        <f t="array" ref="AE40">IFERROR(
MEDIAN((IF(DATOS_[[Sexo]:[Sexo]]=$B40,IF(DATOS_[[AGRUP. VALOR. PTO.]:[AGRUP. VALOR. PTO.]]=$B39,IF(DATOS_[[Check Periodo Ref.]:[Check Periodo Ref.]]="Dentro",DATOS_[Conc.Sal.26]))))),
0)</f>
        <v>0</v>
      </c>
      <c r="AF40" s="119">
        <f t="array" ref="AF40">IFERROR(
MEDIAN((IF(DATOS_[[Sexo]:[Sexo]]=$B40,IF(DATOS_[[AGRUP. VALOR. PTO.]:[AGRUP. VALOR. PTO.]]=$B39,IF(DATOS_[[Check Periodo Ref.]:[Check Periodo Ref.]]="Dentro",DATOS_[Conc.Sal.27]))))),
0)</f>
        <v>0</v>
      </c>
      <c r="AG40" s="119">
        <f t="array" ref="AG40">IFERROR(
MEDIAN((IF(DATOS_[[Sexo]:[Sexo]]=$B40,IF(DATOS_[[AGRUP. VALOR. PTO.]:[AGRUP. VALOR. PTO.]]=$B39,IF(DATOS_[[Check Periodo Ref.]:[Check Periodo Ref.]]="Dentro",DATOS_[Conc.Sal.28]))))),
0)</f>
        <v>0</v>
      </c>
      <c r="AH40" s="119">
        <f t="array" ref="AH40">IFERROR(
MEDIAN((IF(DATOS_[[Sexo]:[Sexo]]=$B40,IF(DATOS_[[AGRUP. VALOR. PTO.]:[AGRUP. VALOR. PTO.]]=$B39,IF(DATOS_[[Check Periodo Ref.]:[Check Periodo Ref.]]="Dentro",DATOS_[Conc.Sal.29]))))),
0)</f>
        <v>0</v>
      </c>
      <c r="AI40" s="119">
        <f t="array" ref="AI40">IFERROR(
MEDIAN((IF(DATOS_[[Sexo]:[Sexo]]=$B40,IF(DATOS_[[AGRUP. VALOR. PTO.]:[AGRUP. VALOR. PTO.]]=$B39,IF(DATOS_[[Check Periodo Ref.]:[Check Periodo Ref.]]="Dentro",DATOS_[Conc.Sal.30]))))),
0)</f>
        <v>0</v>
      </c>
      <c r="AJ40" s="120">
        <f t="array" ref="AJ40">IFERROR(
MEDIAN(IF(DATOS_[Sexo]=$B40,IF(DATOS_[AGRUP. VALOR. PTO.]=$B39,IF(DATOS_[Check Periodo Ref.]="Dentro",DATOS_[Tot COMPL.SAL Ef],FALSE)))),
0)</f>
        <v>0</v>
      </c>
      <c r="AK40" s="121">
        <f t="array" ref="AK40">IFERROR(
MEDIAN(IF(DATOS_[Sexo]=$B40,IF(DATOS_[AGRUP. VALOR. PTO.]=$B39,IF(DATOS_[Check Periodo Ref.]="Dentro",DATOS_[TOTAL SALARIO Ef],FALSE)))),
0)</f>
        <v>0</v>
      </c>
      <c r="AL40" s="122">
        <f t="array" ref="AL40">IFERROR(
MEDIAN((IF(DATOS_[[Sexo]:[Sexo]]=$B40,IF(DATOS_[[AGRUP. VALOR. PTO.]:[AGRUP. VALOR. PTO.]]=$B39,IF(DATOS_[[Check Periodo Ref.]:[Check Periodo Ref.]]="Dentro",DATOS_[C.Extra.01]))))),
0)</f>
        <v>0</v>
      </c>
      <c r="AM40" s="122">
        <f t="array" ref="AM40">IFERROR(
MEDIAN((IF(DATOS_[[Sexo]:[Sexo]]=$B40,IF(DATOS_[[AGRUP. VALOR. PTO.]:[AGRUP. VALOR. PTO.]]=$B39,IF(DATOS_[[Check Periodo Ref.]:[Check Periodo Ref.]]="Dentro",DATOS_[C.Extra.02]))))),
0)</f>
        <v>0</v>
      </c>
      <c r="AN40" s="122">
        <f t="array" ref="AN40">IFERROR(
MEDIAN((IF(DATOS_[[Sexo]:[Sexo]]=$B40,IF(DATOS_[[AGRUP. VALOR. PTO.]:[AGRUP. VALOR. PTO.]]=$B39,IF(DATOS_[[Check Periodo Ref.]:[Check Periodo Ref.]]="Dentro",DATOS_[C.Extra.03]))))),
0)</f>
        <v>0</v>
      </c>
      <c r="AO40" s="122">
        <f t="array" ref="AO40">IFERROR(
MEDIAN((IF(DATOS_[[Sexo]:[Sexo]]=$B40,IF(DATOS_[[AGRUP. VALOR. PTO.]:[AGRUP. VALOR. PTO.]]=$B39,IF(DATOS_[[Check Periodo Ref.]:[Check Periodo Ref.]]="Dentro",DATOS_[C.Extra.04]))))),
0)</f>
        <v>0</v>
      </c>
      <c r="AP40" s="122">
        <f t="array" ref="AP40">IFERROR(
MEDIAN((IF(DATOS_[[Sexo]:[Sexo]]=$B40,IF(DATOS_[[AGRUP. VALOR. PTO.]:[AGRUP. VALOR. PTO.]]=$B39,IF(DATOS_[[Check Periodo Ref.]:[Check Periodo Ref.]]="Dentro",DATOS_[C.Extra.05]))))),
0)</f>
        <v>0</v>
      </c>
      <c r="AQ40" s="123">
        <f t="array" ref="AQ40">IFERROR(
MEDIAN(IF(DATOS_[Sexo]=$B40,IF(DATOS_[AGRUP. VALOR. PTO.]=$B39,IF(DATOS_[Check Periodo Ref.]="Dentro",DATOS_[Tot Extrasalarial Ef],FALSE)))),
0)</f>
        <v>0</v>
      </c>
      <c r="AR40" s="124">
        <f t="array" ref="AR40">IFERROR(
MEDIAN(IF(DATOS_[Sexo]=$B40,IF(DATOS_[AGRUP. VALOR. PTO.]=$B39,IF(DATOS_[Check Periodo Ref.]="Dentro",DATOS_[TOTAL Retrib Ef],FALSE)))),
0)</f>
        <v>0</v>
      </c>
    </row>
    <row r="41" spans="1:44" x14ac:dyDescent="0.3">
      <c r="A41" s="48" t="str">
        <f t="shared" ref="A41" si="38">+A40</f>
        <v>[ocultar]</v>
      </c>
      <c r="B41" s="39" t="s">
        <v>163</v>
      </c>
      <c r="C41" s="40">
        <f t="array" ref="C41">SUM(IF($B41=DATOS_[Sexo],
IF($B39=DATOS_[AGRUP. VALOR. PTO.],
IF("Dentro"=DATOS_[Check Periodo Ref.],
1/(COUNTIFS(DATOS_[Sexo],$B41,DATOS_[AGRUP. VALOR. PTO.],$B39,DATOS_[Check Periodo Ref.],"Dentro",DATOS_[id],DATOS_[id]))))))</f>
        <v>0</v>
      </c>
      <c r="D41" s="41">
        <f>COUNTIFS(DATOS_[AGRUP. VALOR. PTO.],$B39,DATOS_[Sexo],$B41,DATOS_[Check Periodo Ref.],"Dentro")</f>
        <v>0</v>
      </c>
      <c r="E41" s="118">
        <f t="array" ref="E41">IFERROR(
MEDIAN(IF(DATOS_[Sexo]=$B41,IF(DATOS_[AGRUP. VALOR. PTO.]=$B39,IF(DATOS_[Check Periodo Ref.]="Dentro",DATOS_[SALARIO BASE Ef],FALSE)))),
0)</f>
        <v>0</v>
      </c>
      <c r="F41" s="119">
        <f t="array" ref="F41">IFERROR(
MEDIAN((IF(DATOS_[[Sexo]:[Sexo]]=$B41,IF(DATOS_[[AGRUP. VALOR. PTO.]:[AGRUP. VALOR. PTO.]]=$B39,IF(DATOS_[[Check Periodo Ref.]:[Check Periodo Ref.]]="Dentro",DATOS_[Conc.Sal.01]))))),
0)</f>
        <v>0</v>
      </c>
      <c r="G41" s="119">
        <f t="array" ref="G41">IFERROR(
MEDIAN((IF(DATOS_[[Sexo]:[Sexo]]=$B41,IF(DATOS_[[AGRUP. VALOR. PTO.]:[AGRUP. VALOR. PTO.]]=$B39,IF(DATOS_[[Check Periodo Ref.]:[Check Periodo Ref.]]="Dentro",DATOS_[Conc.Sal.02]))))),
0)</f>
        <v>0</v>
      </c>
      <c r="H41" s="119">
        <f t="array" ref="H41">IFERROR(
MEDIAN((IF(DATOS_[[Sexo]:[Sexo]]=$B41,IF(DATOS_[[AGRUP. VALOR. PTO.]:[AGRUP. VALOR. PTO.]]=$B39,IF(DATOS_[[Check Periodo Ref.]:[Check Periodo Ref.]]="Dentro",DATOS_[Conc.Sal.03]))))),
0)</f>
        <v>0</v>
      </c>
      <c r="I41" s="119">
        <f t="array" ref="I41">IFERROR(
MEDIAN((IF(DATOS_[[Sexo]:[Sexo]]=$B41,IF(DATOS_[[AGRUP. VALOR. PTO.]:[AGRUP. VALOR. PTO.]]=$B39,IF(DATOS_[[Check Periodo Ref.]:[Check Periodo Ref.]]="Dentro",DATOS_[Conc.Sal.04]))))),
0)</f>
        <v>0</v>
      </c>
      <c r="J41" s="119">
        <f t="array" ref="J41">IFERROR(
MEDIAN((IF(DATOS_[[Sexo]:[Sexo]]=$B41,IF(DATOS_[[AGRUP. VALOR. PTO.]:[AGRUP. VALOR. PTO.]]=$B39,IF(DATOS_[[Check Periodo Ref.]:[Check Periodo Ref.]]="Dentro",DATOS_[Conc.Sal.05]))))),
0)</f>
        <v>0</v>
      </c>
      <c r="K41" s="119">
        <f t="array" ref="K41">IFERROR(
MEDIAN((IF(DATOS_[[Sexo]:[Sexo]]=$B41,IF(DATOS_[[AGRUP. VALOR. PTO.]:[AGRUP. VALOR. PTO.]]=$B39,IF(DATOS_[[Check Periodo Ref.]:[Check Periodo Ref.]]="Dentro",DATOS_[Conc.Sal.06]))))),
0)</f>
        <v>0</v>
      </c>
      <c r="L41" s="119">
        <f t="array" ref="L41">IFERROR(
MEDIAN((IF(DATOS_[[Sexo]:[Sexo]]=$B41,IF(DATOS_[[AGRUP. VALOR. PTO.]:[AGRUP. VALOR. PTO.]]=$B39,IF(DATOS_[[Check Periodo Ref.]:[Check Periodo Ref.]]="Dentro",DATOS_[Conc.Sal.07]))))),
0)</f>
        <v>0</v>
      </c>
      <c r="M41" s="119">
        <f t="array" ref="M41">IFERROR(
MEDIAN((IF(DATOS_[[Sexo]:[Sexo]]=$B41,IF(DATOS_[[AGRUP. VALOR. PTO.]:[AGRUP. VALOR. PTO.]]=$B39,IF(DATOS_[[Check Periodo Ref.]:[Check Periodo Ref.]]="Dentro",DATOS_[Conc.Sal.08]))))),
0)</f>
        <v>0</v>
      </c>
      <c r="N41" s="119">
        <f t="array" ref="N41">IFERROR(
MEDIAN((IF(DATOS_[[Sexo]:[Sexo]]=$B41,IF(DATOS_[[AGRUP. VALOR. PTO.]:[AGRUP. VALOR. PTO.]]=$B39,IF(DATOS_[[Check Periodo Ref.]:[Check Periodo Ref.]]="Dentro",DATOS_[Conc.Sal.09]))))),
0)</f>
        <v>0</v>
      </c>
      <c r="O41" s="119">
        <f t="array" ref="O41">IFERROR(
MEDIAN((IF(DATOS_[[Sexo]:[Sexo]]=$B41,IF(DATOS_[[AGRUP. VALOR. PTO.]:[AGRUP. VALOR. PTO.]]=$B39,IF(DATOS_[[Check Periodo Ref.]:[Check Periodo Ref.]]="Dentro",DATOS_[Conc.Sal.10]))))),
0)</f>
        <v>0</v>
      </c>
      <c r="P41" s="119">
        <f t="array" ref="P41">IFERROR(
MEDIAN((IF(DATOS_[[Sexo]:[Sexo]]=$B41,IF(DATOS_[[AGRUP. VALOR. PTO.]:[AGRUP. VALOR. PTO.]]=$B39,IF(DATOS_[[Check Periodo Ref.]:[Check Periodo Ref.]]="Dentro",DATOS_[Conc.Sal.11]))))),
0)</f>
        <v>0</v>
      </c>
      <c r="Q41" s="119">
        <f t="array" ref="Q41">IFERROR(
MEDIAN((IF(DATOS_[[Sexo]:[Sexo]]=$B41,IF(DATOS_[[AGRUP. VALOR. PTO.]:[AGRUP. VALOR. PTO.]]=$B39,IF(DATOS_[[Check Periodo Ref.]:[Check Periodo Ref.]]="Dentro",DATOS_[Conc.Sal.12]))))),
0)</f>
        <v>0</v>
      </c>
      <c r="R41" s="119">
        <f t="array" ref="R41">IFERROR(
MEDIAN((IF(DATOS_[[Sexo]:[Sexo]]=$B41,IF(DATOS_[[AGRUP. VALOR. PTO.]:[AGRUP. VALOR. PTO.]]=$B39,IF(DATOS_[[Check Periodo Ref.]:[Check Periodo Ref.]]="Dentro",DATOS_[Conc.Sal.13]))))),
0)</f>
        <v>0</v>
      </c>
      <c r="S41" s="119">
        <f t="array" ref="S41">IFERROR(
MEDIAN((IF(DATOS_[[Sexo]:[Sexo]]=$B41,IF(DATOS_[[AGRUP. VALOR. PTO.]:[AGRUP. VALOR. PTO.]]=$B39,IF(DATOS_[[Check Periodo Ref.]:[Check Periodo Ref.]]="Dentro",DATOS_[Conc.Sal.14]))))),
0)</f>
        <v>0</v>
      </c>
      <c r="T41" s="119">
        <f t="array" ref="T41">IFERROR(
MEDIAN((IF(DATOS_[[Sexo]:[Sexo]]=$B41,IF(DATOS_[[AGRUP. VALOR. PTO.]:[AGRUP. VALOR. PTO.]]=$B39,IF(DATOS_[[Check Periodo Ref.]:[Check Periodo Ref.]]="Dentro",DATOS_[Conc.Sal.15]))))),
0)</f>
        <v>0</v>
      </c>
      <c r="U41" s="119">
        <f t="array" ref="U41">IFERROR(
MEDIAN((IF(DATOS_[[Sexo]:[Sexo]]=$B41,IF(DATOS_[[AGRUP. VALOR. PTO.]:[AGRUP. VALOR. PTO.]]=$B39,IF(DATOS_[[Check Periodo Ref.]:[Check Periodo Ref.]]="Dentro",DATOS_[Conc.Sal.16]))))),
0)</f>
        <v>0</v>
      </c>
      <c r="V41" s="119">
        <f t="array" ref="V41">IFERROR(
MEDIAN((IF(DATOS_[[Sexo]:[Sexo]]=$B41,IF(DATOS_[[AGRUP. VALOR. PTO.]:[AGRUP. VALOR. PTO.]]=$B39,IF(DATOS_[[Check Periodo Ref.]:[Check Periodo Ref.]]="Dentro",DATOS_[Conc.Sal.17]))))),
0)</f>
        <v>0</v>
      </c>
      <c r="W41" s="119">
        <f t="array" ref="W41">IFERROR(
MEDIAN((IF(DATOS_[[Sexo]:[Sexo]]=$B41,IF(DATOS_[[AGRUP. VALOR. PTO.]:[AGRUP. VALOR. PTO.]]=$B39,IF(DATOS_[[Check Periodo Ref.]:[Check Periodo Ref.]]="Dentro",DATOS_[Conc.Sal.18]))))),
0)</f>
        <v>0</v>
      </c>
      <c r="X41" s="119">
        <f t="array" ref="X41">IFERROR(
MEDIAN((IF(DATOS_[[Sexo]:[Sexo]]=$B41,IF(DATOS_[[AGRUP. VALOR. PTO.]:[AGRUP. VALOR. PTO.]]=$B39,IF(DATOS_[[Check Periodo Ref.]:[Check Periodo Ref.]]="Dentro",DATOS_[Conc.Sal.19]))))),
0)</f>
        <v>0</v>
      </c>
      <c r="Y41" s="119">
        <f t="array" ref="Y41">IFERROR(
MEDIAN((IF(DATOS_[[Sexo]:[Sexo]]=$B41,IF(DATOS_[[AGRUP. VALOR. PTO.]:[AGRUP. VALOR. PTO.]]=$B39,IF(DATOS_[[Check Periodo Ref.]:[Check Periodo Ref.]]="Dentro",DATOS_[Conc.Sal.20]))))),
0)</f>
        <v>0</v>
      </c>
      <c r="Z41" s="119">
        <f t="array" ref="Z41">IFERROR(
MEDIAN((IF(DATOS_[[Sexo]:[Sexo]]=$B41,IF(DATOS_[[AGRUP. VALOR. PTO.]:[AGRUP. VALOR. PTO.]]=$B39,IF(DATOS_[[Check Periodo Ref.]:[Check Periodo Ref.]]="Dentro",DATOS_[Conc.Sal.21]))))),
0)</f>
        <v>0</v>
      </c>
      <c r="AA41" s="119">
        <f t="array" ref="AA41">IFERROR(
MEDIAN((IF(DATOS_[[Sexo]:[Sexo]]=$B41,IF(DATOS_[[AGRUP. VALOR. PTO.]:[AGRUP. VALOR. PTO.]]=$B39,IF(DATOS_[[Check Periodo Ref.]:[Check Periodo Ref.]]="Dentro",DATOS_[Conc.Sal.22]))))),
0)</f>
        <v>0</v>
      </c>
      <c r="AB41" s="119">
        <f t="array" ref="AB41">IFERROR(
MEDIAN((IF(DATOS_[[Sexo]:[Sexo]]=$B41,IF(DATOS_[[AGRUP. VALOR. PTO.]:[AGRUP. VALOR. PTO.]]=$B39,IF(DATOS_[[Check Periodo Ref.]:[Check Periodo Ref.]]="Dentro",DATOS_[Conc.Sal.23]))))),
0)</f>
        <v>0</v>
      </c>
      <c r="AC41" s="119">
        <f t="array" ref="AC41">IFERROR(
MEDIAN((IF(DATOS_[[Sexo]:[Sexo]]=$B41,IF(DATOS_[[AGRUP. VALOR. PTO.]:[AGRUP. VALOR. PTO.]]=$B39,IF(DATOS_[[Check Periodo Ref.]:[Check Periodo Ref.]]="Dentro",DATOS_[Conc.Sal.24]))))),
0)</f>
        <v>0</v>
      </c>
      <c r="AD41" s="119">
        <f t="array" ref="AD41">IFERROR(
MEDIAN((IF(DATOS_[[Sexo]:[Sexo]]=$B41,IF(DATOS_[[AGRUP. VALOR. PTO.]:[AGRUP. VALOR. PTO.]]=$B39,IF(DATOS_[[Check Periodo Ref.]:[Check Periodo Ref.]]="Dentro",DATOS_[Conc.Sal.25]))))),
0)</f>
        <v>0</v>
      </c>
      <c r="AE41" s="119">
        <f t="array" ref="AE41">IFERROR(
MEDIAN((IF(DATOS_[[Sexo]:[Sexo]]=$B41,IF(DATOS_[[AGRUP. VALOR. PTO.]:[AGRUP. VALOR. PTO.]]=$B39,IF(DATOS_[[Check Periodo Ref.]:[Check Periodo Ref.]]="Dentro",DATOS_[Conc.Sal.26]))))),
0)</f>
        <v>0</v>
      </c>
      <c r="AF41" s="119">
        <f t="array" ref="AF41">IFERROR(
MEDIAN((IF(DATOS_[[Sexo]:[Sexo]]=$B41,IF(DATOS_[[AGRUP. VALOR. PTO.]:[AGRUP. VALOR. PTO.]]=$B39,IF(DATOS_[[Check Periodo Ref.]:[Check Periodo Ref.]]="Dentro",DATOS_[Conc.Sal.27]))))),
0)</f>
        <v>0</v>
      </c>
      <c r="AG41" s="119">
        <f t="array" ref="AG41">IFERROR(
MEDIAN((IF(DATOS_[[Sexo]:[Sexo]]=$B41,IF(DATOS_[[AGRUP. VALOR. PTO.]:[AGRUP. VALOR. PTO.]]=$B39,IF(DATOS_[[Check Periodo Ref.]:[Check Periodo Ref.]]="Dentro",DATOS_[Conc.Sal.28]))))),
0)</f>
        <v>0</v>
      </c>
      <c r="AH41" s="119">
        <f t="array" ref="AH41">IFERROR(
MEDIAN((IF(DATOS_[[Sexo]:[Sexo]]=$B41,IF(DATOS_[[AGRUP. VALOR. PTO.]:[AGRUP. VALOR. PTO.]]=$B39,IF(DATOS_[[Check Periodo Ref.]:[Check Periodo Ref.]]="Dentro",DATOS_[Conc.Sal.29]))))),
0)</f>
        <v>0</v>
      </c>
      <c r="AI41" s="119">
        <f t="array" ref="AI41">IFERROR(
MEDIAN((IF(DATOS_[[Sexo]:[Sexo]]=$B41,IF(DATOS_[[AGRUP. VALOR. PTO.]:[AGRUP. VALOR. PTO.]]=$B39,IF(DATOS_[[Check Periodo Ref.]:[Check Periodo Ref.]]="Dentro",DATOS_[Conc.Sal.30]))))),
0)</f>
        <v>0</v>
      </c>
      <c r="AJ41" s="120">
        <f t="array" ref="AJ41">IFERROR(
MEDIAN(IF(DATOS_[Sexo]=$B41,IF(DATOS_[AGRUP. VALOR. PTO.]=$B39,IF(DATOS_[Check Periodo Ref.]="Dentro",DATOS_[Tot COMPL.SAL Ef],FALSE)))),
0)</f>
        <v>0</v>
      </c>
      <c r="AK41" s="121">
        <f t="array" ref="AK41">IFERROR(
MEDIAN(IF(DATOS_[Sexo]=$B41,IF(DATOS_[AGRUP. VALOR. PTO.]=$B39,IF(DATOS_[Check Periodo Ref.]="Dentro",DATOS_[TOTAL SALARIO Ef],FALSE)))),
0)</f>
        <v>0</v>
      </c>
      <c r="AL41" s="122">
        <f t="array" ref="AL41">IFERROR(
MEDIAN((IF(DATOS_[[Sexo]:[Sexo]]=$B41,IF(DATOS_[[AGRUP. VALOR. PTO.]:[AGRUP. VALOR. PTO.]]=$B39,IF(DATOS_[[Check Periodo Ref.]:[Check Periodo Ref.]]="Dentro",DATOS_[C.Extra.01]))))),
0)</f>
        <v>0</v>
      </c>
      <c r="AM41" s="122">
        <f t="array" ref="AM41">IFERROR(
MEDIAN((IF(DATOS_[[Sexo]:[Sexo]]=$B41,IF(DATOS_[[AGRUP. VALOR. PTO.]:[AGRUP. VALOR. PTO.]]=$B39,IF(DATOS_[[Check Periodo Ref.]:[Check Periodo Ref.]]="Dentro",DATOS_[C.Extra.02]))))),
0)</f>
        <v>0</v>
      </c>
      <c r="AN41" s="122">
        <f t="array" ref="AN41">IFERROR(
MEDIAN((IF(DATOS_[[Sexo]:[Sexo]]=$B41,IF(DATOS_[[AGRUP. VALOR. PTO.]:[AGRUP. VALOR. PTO.]]=$B39,IF(DATOS_[[Check Periodo Ref.]:[Check Periodo Ref.]]="Dentro",DATOS_[C.Extra.03]))))),
0)</f>
        <v>0</v>
      </c>
      <c r="AO41" s="122">
        <f t="array" ref="AO41">IFERROR(
MEDIAN((IF(DATOS_[[Sexo]:[Sexo]]=$B41,IF(DATOS_[[AGRUP. VALOR. PTO.]:[AGRUP. VALOR. PTO.]]=$B39,IF(DATOS_[[Check Periodo Ref.]:[Check Periodo Ref.]]="Dentro",DATOS_[C.Extra.04]))))),
0)</f>
        <v>0</v>
      </c>
      <c r="AP41" s="122">
        <f t="array" ref="AP41">IFERROR(
MEDIAN((IF(DATOS_[[Sexo]:[Sexo]]=$B41,IF(DATOS_[[AGRUP. VALOR. PTO.]:[AGRUP. VALOR. PTO.]]=$B39,IF(DATOS_[[Check Periodo Ref.]:[Check Periodo Ref.]]="Dentro",DATOS_[C.Extra.05]))))),
0)</f>
        <v>0</v>
      </c>
      <c r="AQ41" s="123">
        <f t="array" ref="AQ41">IFERROR(
MEDIAN(IF(DATOS_[Sexo]=$B41,IF(DATOS_[AGRUP. VALOR. PTO.]=$B39,IF(DATOS_[Check Periodo Ref.]="Dentro",DATOS_[Tot Extrasalarial Ef],FALSE)))),
0)</f>
        <v>0</v>
      </c>
      <c r="AR41" s="124">
        <f t="array" ref="AR41">IFERROR(
MEDIAN(IF(DATOS_[Sexo]=$B41,IF(DATOS_[AGRUP. VALOR. PTO.]=$B39,IF(DATOS_[Check Periodo Ref.]="Dentro",DATOS_[TOTAL Retrib Ef],FALSE)))),
0)</f>
        <v>0</v>
      </c>
    </row>
    <row r="42" spans="1:44" ht="17.25" thickBot="1" x14ac:dyDescent="0.35">
      <c r="A42" s="48" t="str">
        <f t="shared" ref="A42" si="39">+A43</f>
        <v>[ocultar]</v>
      </c>
      <c r="B42" s="46" t="s">
        <v>269</v>
      </c>
      <c r="C42" s="117"/>
      <c r="D42" s="47"/>
      <c r="E42" s="127" t="str">
        <f t="shared" ref="E42:AR42" si="40">IFERROR((E43-E44)/E43,"")</f>
        <v/>
      </c>
      <c r="F42" s="131" t="str">
        <f t="shared" si="40"/>
        <v/>
      </c>
      <c r="G42" s="131" t="str">
        <f t="shared" si="40"/>
        <v/>
      </c>
      <c r="H42" s="131" t="str">
        <f t="shared" si="40"/>
        <v/>
      </c>
      <c r="I42" s="131" t="str">
        <f t="shared" si="40"/>
        <v/>
      </c>
      <c r="J42" s="131" t="str">
        <f t="shared" si="40"/>
        <v/>
      </c>
      <c r="K42" s="131" t="str">
        <f t="shared" si="40"/>
        <v/>
      </c>
      <c r="L42" s="131" t="str">
        <f t="shared" si="40"/>
        <v/>
      </c>
      <c r="M42" s="131" t="str">
        <f t="shared" si="40"/>
        <v/>
      </c>
      <c r="N42" s="131" t="str">
        <f t="shared" si="40"/>
        <v/>
      </c>
      <c r="O42" s="131" t="str">
        <f t="shared" si="40"/>
        <v/>
      </c>
      <c r="P42" s="131" t="str">
        <f t="shared" si="40"/>
        <v/>
      </c>
      <c r="Q42" s="131" t="str">
        <f t="shared" si="40"/>
        <v/>
      </c>
      <c r="R42" s="131" t="str">
        <f t="shared" si="40"/>
        <v/>
      </c>
      <c r="S42" s="131" t="str">
        <f t="shared" si="40"/>
        <v/>
      </c>
      <c r="T42" s="131" t="str">
        <f t="shared" si="40"/>
        <v/>
      </c>
      <c r="U42" s="131" t="str">
        <f t="shared" si="40"/>
        <v/>
      </c>
      <c r="V42" s="130" t="str">
        <f t="shared" si="40"/>
        <v/>
      </c>
      <c r="W42" s="130" t="str">
        <f t="shared" si="40"/>
        <v/>
      </c>
      <c r="X42" s="130" t="str">
        <f t="shared" si="40"/>
        <v/>
      </c>
      <c r="Y42" s="130" t="str">
        <f t="shared" si="40"/>
        <v/>
      </c>
      <c r="Z42" s="130" t="str">
        <f t="shared" si="40"/>
        <v/>
      </c>
      <c r="AA42" s="130" t="str">
        <f t="shared" si="40"/>
        <v/>
      </c>
      <c r="AB42" s="130" t="str">
        <f t="shared" si="40"/>
        <v/>
      </c>
      <c r="AC42" s="130" t="str">
        <f t="shared" si="40"/>
        <v/>
      </c>
      <c r="AD42" s="130" t="str">
        <f t="shared" si="40"/>
        <v/>
      </c>
      <c r="AE42" s="130" t="str">
        <f t="shared" si="40"/>
        <v/>
      </c>
      <c r="AF42" s="130" t="str">
        <f t="shared" si="40"/>
        <v/>
      </c>
      <c r="AG42" s="130" t="str">
        <f t="shared" si="40"/>
        <v/>
      </c>
      <c r="AH42" s="130" t="str">
        <f t="shared" si="40"/>
        <v/>
      </c>
      <c r="AI42" s="130" t="str">
        <f t="shared" si="40"/>
        <v/>
      </c>
      <c r="AJ42" s="132" t="str">
        <f t="shared" si="40"/>
        <v/>
      </c>
      <c r="AK42" s="136" t="str">
        <f t="shared" si="40"/>
        <v/>
      </c>
      <c r="AL42" s="133" t="str">
        <f t="shared" si="40"/>
        <v/>
      </c>
      <c r="AM42" s="133" t="str">
        <f t="shared" si="40"/>
        <v/>
      </c>
      <c r="AN42" s="133" t="str">
        <f t="shared" si="40"/>
        <v/>
      </c>
      <c r="AO42" s="133" t="str">
        <f t="shared" si="40"/>
        <v/>
      </c>
      <c r="AP42" s="133" t="str">
        <f t="shared" si="40"/>
        <v/>
      </c>
      <c r="AQ42" s="134" t="str">
        <f t="shared" si="40"/>
        <v/>
      </c>
      <c r="AR42" s="135" t="str">
        <f t="shared" si="40"/>
        <v/>
      </c>
    </row>
    <row r="43" spans="1:44" x14ac:dyDescent="0.3">
      <c r="A43" s="48" t="str">
        <f t="shared" ref="A43" si="41">+IF(C43+C44=0,"[ocultar]","")</f>
        <v>[ocultar]</v>
      </c>
      <c r="B43" s="39" t="s">
        <v>162</v>
      </c>
      <c r="C43" s="40">
        <f t="array" ref="C43">SUM(IF($B43=DATOS_[Sexo],
IF($B42=DATOS_[AGRUP. VALOR. PTO.],
IF("Dentro"=DATOS_[Check Periodo Ref.],
1/(COUNTIFS(DATOS_[Sexo],$B43,DATOS_[AGRUP. VALOR. PTO.],$B42,DATOS_[Check Periodo Ref.],"Dentro",DATOS_[id],DATOS_[id]))))))</f>
        <v>0</v>
      </c>
      <c r="D43" s="41">
        <f>COUNTIFS(DATOS_[AGRUP. VALOR. PTO.],$B42,DATOS_[Sexo],$B43,DATOS_[Check Periodo Ref.],"Dentro")</f>
        <v>0</v>
      </c>
      <c r="E43" s="118">
        <f t="array" ref="E43">IFERROR(
MEDIAN(IF(DATOS_[Sexo]=$B43,IF(DATOS_[AGRUP. VALOR. PTO.]=$B42,IF(DATOS_[Check Periodo Ref.]="Dentro",DATOS_[SALARIO BASE Ef],FALSE)))),
0)</f>
        <v>0</v>
      </c>
      <c r="F43" s="119">
        <f t="array" ref="F43">IFERROR(
MEDIAN((IF(DATOS_[[Sexo]:[Sexo]]=$B43,IF(DATOS_[[AGRUP. VALOR. PTO.]:[AGRUP. VALOR. PTO.]]=$B42,IF(DATOS_[[Check Periodo Ref.]:[Check Periodo Ref.]]="Dentro",DATOS_[Conc.Sal.01]))))),
0)</f>
        <v>0</v>
      </c>
      <c r="G43" s="119">
        <f t="array" ref="G43">IFERROR(
MEDIAN((IF(DATOS_[[Sexo]:[Sexo]]=$B43,IF(DATOS_[[AGRUP. VALOR. PTO.]:[AGRUP. VALOR. PTO.]]=$B42,IF(DATOS_[[Check Periodo Ref.]:[Check Periodo Ref.]]="Dentro",DATOS_[Conc.Sal.02]))))),
0)</f>
        <v>0</v>
      </c>
      <c r="H43" s="119">
        <f t="array" ref="H43">IFERROR(
MEDIAN((IF(DATOS_[[Sexo]:[Sexo]]=$B43,IF(DATOS_[[AGRUP. VALOR. PTO.]:[AGRUP. VALOR. PTO.]]=$B42,IF(DATOS_[[Check Periodo Ref.]:[Check Periodo Ref.]]="Dentro",DATOS_[Conc.Sal.03]))))),
0)</f>
        <v>0</v>
      </c>
      <c r="I43" s="119">
        <f t="array" ref="I43">IFERROR(
MEDIAN((IF(DATOS_[[Sexo]:[Sexo]]=$B43,IF(DATOS_[[AGRUP. VALOR. PTO.]:[AGRUP. VALOR. PTO.]]=$B42,IF(DATOS_[[Check Periodo Ref.]:[Check Periodo Ref.]]="Dentro",DATOS_[Conc.Sal.04]))))),
0)</f>
        <v>0</v>
      </c>
      <c r="J43" s="119">
        <f t="array" ref="J43">IFERROR(
MEDIAN((IF(DATOS_[[Sexo]:[Sexo]]=$B43,IF(DATOS_[[AGRUP. VALOR. PTO.]:[AGRUP. VALOR. PTO.]]=$B42,IF(DATOS_[[Check Periodo Ref.]:[Check Periodo Ref.]]="Dentro",DATOS_[Conc.Sal.05]))))),
0)</f>
        <v>0</v>
      </c>
      <c r="K43" s="119">
        <f t="array" ref="K43">IFERROR(
MEDIAN((IF(DATOS_[[Sexo]:[Sexo]]=$B43,IF(DATOS_[[AGRUP. VALOR. PTO.]:[AGRUP. VALOR. PTO.]]=$B42,IF(DATOS_[[Check Periodo Ref.]:[Check Periodo Ref.]]="Dentro",DATOS_[Conc.Sal.06]))))),
0)</f>
        <v>0</v>
      </c>
      <c r="L43" s="119">
        <f t="array" ref="L43">IFERROR(
MEDIAN((IF(DATOS_[[Sexo]:[Sexo]]=$B43,IF(DATOS_[[AGRUP. VALOR. PTO.]:[AGRUP. VALOR. PTO.]]=$B42,IF(DATOS_[[Check Periodo Ref.]:[Check Periodo Ref.]]="Dentro",DATOS_[Conc.Sal.07]))))),
0)</f>
        <v>0</v>
      </c>
      <c r="M43" s="119">
        <f t="array" ref="M43">IFERROR(
MEDIAN((IF(DATOS_[[Sexo]:[Sexo]]=$B43,IF(DATOS_[[AGRUP. VALOR. PTO.]:[AGRUP. VALOR. PTO.]]=$B42,IF(DATOS_[[Check Periodo Ref.]:[Check Periodo Ref.]]="Dentro",DATOS_[Conc.Sal.08]))))),
0)</f>
        <v>0</v>
      </c>
      <c r="N43" s="119">
        <f t="array" ref="N43">IFERROR(
MEDIAN((IF(DATOS_[[Sexo]:[Sexo]]=$B43,IF(DATOS_[[AGRUP. VALOR. PTO.]:[AGRUP. VALOR. PTO.]]=$B42,IF(DATOS_[[Check Periodo Ref.]:[Check Periodo Ref.]]="Dentro",DATOS_[Conc.Sal.09]))))),
0)</f>
        <v>0</v>
      </c>
      <c r="O43" s="119">
        <f t="array" ref="O43">IFERROR(
MEDIAN((IF(DATOS_[[Sexo]:[Sexo]]=$B43,IF(DATOS_[[AGRUP. VALOR. PTO.]:[AGRUP. VALOR. PTO.]]=$B42,IF(DATOS_[[Check Periodo Ref.]:[Check Periodo Ref.]]="Dentro",DATOS_[Conc.Sal.10]))))),
0)</f>
        <v>0</v>
      </c>
      <c r="P43" s="119">
        <f t="array" ref="P43">IFERROR(
MEDIAN((IF(DATOS_[[Sexo]:[Sexo]]=$B43,IF(DATOS_[[AGRUP. VALOR. PTO.]:[AGRUP. VALOR. PTO.]]=$B42,IF(DATOS_[[Check Periodo Ref.]:[Check Periodo Ref.]]="Dentro",DATOS_[Conc.Sal.11]))))),
0)</f>
        <v>0</v>
      </c>
      <c r="Q43" s="119">
        <f t="array" ref="Q43">IFERROR(
MEDIAN((IF(DATOS_[[Sexo]:[Sexo]]=$B43,IF(DATOS_[[AGRUP. VALOR. PTO.]:[AGRUP. VALOR. PTO.]]=$B42,IF(DATOS_[[Check Periodo Ref.]:[Check Periodo Ref.]]="Dentro",DATOS_[Conc.Sal.12]))))),
0)</f>
        <v>0</v>
      </c>
      <c r="R43" s="119">
        <f t="array" ref="R43">IFERROR(
MEDIAN((IF(DATOS_[[Sexo]:[Sexo]]=$B43,IF(DATOS_[[AGRUP. VALOR. PTO.]:[AGRUP. VALOR. PTO.]]=$B42,IF(DATOS_[[Check Periodo Ref.]:[Check Periodo Ref.]]="Dentro",DATOS_[Conc.Sal.13]))))),
0)</f>
        <v>0</v>
      </c>
      <c r="S43" s="119">
        <f t="array" ref="S43">IFERROR(
MEDIAN((IF(DATOS_[[Sexo]:[Sexo]]=$B43,IF(DATOS_[[AGRUP. VALOR. PTO.]:[AGRUP. VALOR. PTO.]]=$B42,IF(DATOS_[[Check Periodo Ref.]:[Check Periodo Ref.]]="Dentro",DATOS_[Conc.Sal.14]))))),
0)</f>
        <v>0</v>
      </c>
      <c r="T43" s="119">
        <f t="array" ref="T43">IFERROR(
MEDIAN((IF(DATOS_[[Sexo]:[Sexo]]=$B43,IF(DATOS_[[AGRUP. VALOR. PTO.]:[AGRUP. VALOR. PTO.]]=$B42,IF(DATOS_[[Check Periodo Ref.]:[Check Periodo Ref.]]="Dentro",DATOS_[Conc.Sal.15]))))),
0)</f>
        <v>0</v>
      </c>
      <c r="U43" s="119">
        <f t="array" ref="U43">IFERROR(
MEDIAN((IF(DATOS_[[Sexo]:[Sexo]]=$B43,IF(DATOS_[[AGRUP. VALOR. PTO.]:[AGRUP. VALOR. PTO.]]=$B42,IF(DATOS_[[Check Periodo Ref.]:[Check Periodo Ref.]]="Dentro",DATOS_[Conc.Sal.16]))))),
0)</f>
        <v>0</v>
      </c>
      <c r="V43" s="119">
        <f t="array" ref="V43">IFERROR(
MEDIAN((IF(DATOS_[[Sexo]:[Sexo]]=$B43,IF(DATOS_[[AGRUP. VALOR. PTO.]:[AGRUP. VALOR. PTO.]]=$B42,IF(DATOS_[[Check Periodo Ref.]:[Check Periodo Ref.]]="Dentro",DATOS_[Conc.Sal.17]))))),
0)</f>
        <v>0</v>
      </c>
      <c r="W43" s="119">
        <f t="array" ref="W43">IFERROR(
MEDIAN((IF(DATOS_[[Sexo]:[Sexo]]=$B43,IF(DATOS_[[AGRUP. VALOR. PTO.]:[AGRUP. VALOR. PTO.]]=$B42,IF(DATOS_[[Check Periodo Ref.]:[Check Periodo Ref.]]="Dentro",DATOS_[Conc.Sal.18]))))),
0)</f>
        <v>0</v>
      </c>
      <c r="X43" s="119">
        <f t="array" ref="X43">IFERROR(
MEDIAN((IF(DATOS_[[Sexo]:[Sexo]]=$B43,IF(DATOS_[[AGRUP. VALOR. PTO.]:[AGRUP. VALOR. PTO.]]=$B42,IF(DATOS_[[Check Periodo Ref.]:[Check Periodo Ref.]]="Dentro",DATOS_[Conc.Sal.19]))))),
0)</f>
        <v>0</v>
      </c>
      <c r="Y43" s="119">
        <f t="array" ref="Y43">IFERROR(
MEDIAN((IF(DATOS_[[Sexo]:[Sexo]]=$B43,IF(DATOS_[[AGRUP. VALOR. PTO.]:[AGRUP. VALOR. PTO.]]=$B42,IF(DATOS_[[Check Periodo Ref.]:[Check Periodo Ref.]]="Dentro",DATOS_[Conc.Sal.20]))))),
0)</f>
        <v>0</v>
      </c>
      <c r="Z43" s="119">
        <f t="array" ref="Z43">IFERROR(
MEDIAN((IF(DATOS_[[Sexo]:[Sexo]]=$B43,IF(DATOS_[[AGRUP. VALOR. PTO.]:[AGRUP. VALOR. PTO.]]=$B42,IF(DATOS_[[Check Periodo Ref.]:[Check Periodo Ref.]]="Dentro",DATOS_[Conc.Sal.21]))))),
0)</f>
        <v>0</v>
      </c>
      <c r="AA43" s="119">
        <f t="array" ref="AA43">IFERROR(
MEDIAN((IF(DATOS_[[Sexo]:[Sexo]]=$B43,IF(DATOS_[[AGRUP. VALOR. PTO.]:[AGRUP. VALOR. PTO.]]=$B42,IF(DATOS_[[Check Periodo Ref.]:[Check Periodo Ref.]]="Dentro",DATOS_[Conc.Sal.22]))))),
0)</f>
        <v>0</v>
      </c>
      <c r="AB43" s="119">
        <f t="array" ref="AB43">IFERROR(
MEDIAN((IF(DATOS_[[Sexo]:[Sexo]]=$B43,IF(DATOS_[[AGRUP. VALOR. PTO.]:[AGRUP. VALOR. PTO.]]=$B42,IF(DATOS_[[Check Periodo Ref.]:[Check Periodo Ref.]]="Dentro",DATOS_[Conc.Sal.23]))))),
0)</f>
        <v>0</v>
      </c>
      <c r="AC43" s="119">
        <f t="array" ref="AC43">IFERROR(
MEDIAN((IF(DATOS_[[Sexo]:[Sexo]]=$B43,IF(DATOS_[[AGRUP. VALOR. PTO.]:[AGRUP. VALOR. PTO.]]=$B42,IF(DATOS_[[Check Periodo Ref.]:[Check Periodo Ref.]]="Dentro",DATOS_[Conc.Sal.24]))))),
0)</f>
        <v>0</v>
      </c>
      <c r="AD43" s="119">
        <f t="array" ref="AD43">IFERROR(
MEDIAN((IF(DATOS_[[Sexo]:[Sexo]]=$B43,IF(DATOS_[[AGRUP. VALOR. PTO.]:[AGRUP. VALOR. PTO.]]=$B42,IF(DATOS_[[Check Periodo Ref.]:[Check Periodo Ref.]]="Dentro",DATOS_[Conc.Sal.25]))))),
0)</f>
        <v>0</v>
      </c>
      <c r="AE43" s="119">
        <f t="array" ref="AE43">IFERROR(
MEDIAN((IF(DATOS_[[Sexo]:[Sexo]]=$B43,IF(DATOS_[[AGRUP. VALOR. PTO.]:[AGRUP. VALOR. PTO.]]=$B42,IF(DATOS_[[Check Periodo Ref.]:[Check Periodo Ref.]]="Dentro",DATOS_[Conc.Sal.26]))))),
0)</f>
        <v>0</v>
      </c>
      <c r="AF43" s="119">
        <f t="array" ref="AF43">IFERROR(
MEDIAN((IF(DATOS_[[Sexo]:[Sexo]]=$B43,IF(DATOS_[[AGRUP. VALOR. PTO.]:[AGRUP. VALOR. PTO.]]=$B42,IF(DATOS_[[Check Periodo Ref.]:[Check Periodo Ref.]]="Dentro",DATOS_[Conc.Sal.27]))))),
0)</f>
        <v>0</v>
      </c>
      <c r="AG43" s="119">
        <f t="array" ref="AG43">IFERROR(
MEDIAN((IF(DATOS_[[Sexo]:[Sexo]]=$B43,IF(DATOS_[[AGRUP. VALOR. PTO.]:[AGRUP. VALOR. PTO.]]=$B42,IF(DATOS_[[Check Periodo Ref.]:[Check Periodo Ref.]]="Dentro",DATOS_[Conc.Sal.28]))))),
0)</f>
        <v>0</v>
      </c>
      <c r="AH43" s="119">
        <f t="array" ref="AH43">IFERROR(
MEDIAN((IF(DATOS_[[Sexo]:[Sexo]]=$B43,IF(DATOS_[[AGRUP. VALOR. PTO.]:[AGRUP. VALOR. PTO.]]=$B42,IF(DATOS_[[Check Periodo Ref.]:[Check Periodo Ref.]]="Dentro",DATOS_[Conc.Sal.29]))))),
0)</f>
        <v>0</v>
      </c>
      <c r="AI43" s="119">
        <f t="array" ref="AI43">IFERROR(
MEDIAN((IF(DATOS_[[Sexo]:[Sexo]]=$B43,IF(DATOS_[[AGRUP. VALOR. PTO.]:[AGRUP. VALOR. PTO.]]=$B42,IF(DATOS_[[Check Periodo Ref.]:[Check Periodo Ref.]]="Dentro",DATOS_[Conc.Sal.30]))))),
0)</f>
        <v>0</v>
      </c>
      <c r="AJ43" s="120">
        <f t="array" ref="AJ43">IFERROR(
MEDIAN(IF(DATOS_[Sexo]=$B43,IF(DATOS_[AGRUP. VALOR. PTO.]=$B42,IF(DATOS_[Check Periodo Ref.]="Dentro",DATOS_[Tot COMPL.SAL Ef],FALSE)))),
0)</f>
        <v>0</v>
      </c>
      <c r="AK43" s="121">
        <f t="array" ref="AK43">IFERROR(
MEDIAN(IF(DATOS_[Sexo]=$B43,IF(DATOS_[AGRUP. VALOR. PTO.]=$B42,IF(DATOS_[Check Periodo Ref.]="Dentro",DATOS_[TOTAL SALARIO Ef],FALSE)))),
0)</f>
        <v>0</v>
      </c>
      <c r="AL43" s="122">
        <f t="array" ref="AL43">IFERROR(
MEDIAN((IF(DATOS_[[Sexo]:[Sexo]]=$B43,IF(DATOS_[[AGRUP. VALOR. PTO.]:[AGRUP. VALOR. PTO.]]=$B42,IF(DATOS_[[Check Periodo Ref.]:[Check Periodo Ref.]]="Dentro",DATOS_[C.Extra.01]))))),
0)</f>
        <v>0</v>
      </c>
      <c r="AM43" s="122">
        <f t="array" ref="AM43">IFERROR(
MEDIAN((IF(DATOS_[[Sexo]:[Sexo]]=$B43,IF(DATOS_[[AGRUP. VALOR. PTO.]:[AGRUP. VALOR. PTO.]]=$B42,IF(DATOS_[[Check Periodo Ref.]:[Check Periodo Ref.]]="Dentro",DATOS_[C.Extra.02]))))),
0)</f>
        <v>0</v>
      </c>
      <c r="AN43" s="122">
        <f t="array" ref="AN43">IFERROR(
MEDIAN((IF(DATOS_[[Sexo]:[Sexo]]=$B43,IF(DATOS_[[AGRUP. VALOR. PTO.]:[AGRUP. VALOR. PTO.]]=$B42,IF(DATOS_[[Check Periodo Ref.]:[Check Periodo Ref.]]="Dentro",DATOS_[C.Extra.03]))))),
0)</f>
        <v>0</v>
      </c>
      <c r="AO43" s="122">
        <f t="array" ref="AO43">IFERROR(
MEDIAN((IF(DATOS_[[Sexo]:[Sexo]]=$B43,IF(DATOS_[[AGRUP. VALOR. PTO.]:[AGRUP. VALOR. PTO.]]=$B42,IF(DATOS_[[Check Periodo Ref.]:[Check Periodo Ref.]]="Dentro",DATOS_[C.Extra.04]))))),
0)</f>
        <v>0</v>
      </c>
      <c r="AP43" s="122">
        <f t="array" ref="AP43">IFERROR(
MEDIAN((IF(DATOS_[[Sexo]:[Sexo]]=$B43,IF(DATOS_[[AGRUP. VALOR. PTO.]:[AGRUP. VALOR. PTO.]]=$B42,IF(DATOS_[[Check Periodo Ref.]:[Check Periodo Ref.]]="Dentro",DATOS_[C.Extra.05]))))),
0)</f>
        <v>0</v>
      </c>
      <c r="AQ43" s="123">
        <f t="array" ref="AQ43">IFERROR(
MEDIAN(IF(DATOS_[Sexo]=$B43,IF(DATOS_[AGRUP. VALOR. PTO.]=$B42,IF(DATOS_[Check Periodo Ref.]="Dentro",DATOS_[Tot Extrasalarial Ef],FALSE)))),
0)</f>
        <v>0</v>
      </c>
      <c r="AR43" s="124">
        <f t="array" ref="AR43">IFERROR(
MEDIAN(IF(DATOS_[Sexo]=$B43,IF(DATOS_[AGRUP. VALOR. PTO.]=$B42,IF(DATOS_[Check Periodo Ref.]="Dentro",DATOS_[TOTAL Retrib Ef],FALSE)))),
0)</f>
        <v>0</v>
      </c>
    </row>
    <row r="44" spans="1:44" x14ac:dyDescent="0.3">
      <c r="A44" s="48" t="str">
        <f t="shared" ref="A44" si="42">+A43</f>
        <v>[ocultar]</v>
      </c>
      <c r="B44" s="39" t="s">
        <v>163</v>
      </c>
      <c r="C44" s="40">
        <f t="array" ref="C44">SUM(IF($B44=DATOS_[Sexo],
IF($B42=DATOS_[AGRUP. VALOR. PTO.],
IF("Dentro"=DATOS_[Check Periodo Ref.],
1/(COUNTIFS(DATOS_[Sexo],$B44,DATOS_[AGRUP. VALOR. PTO.],$B42,DATOS_[Check Periodo Ref.],"Dentro",DATOS_[id],DATOS_[id]))))))</f>
        <v>0</v>
      </c>
      <c r="D44" s="41">
        <f>COUNTIFS(DATOS_[AGRUP. VALOR. PTO.],$B42,DATOS_[Sexo],$B44,DATOS_[Check Periodo Ref.],"Dentro")</f>
        <v>0</v>
      </c>
      <c r="E44" s="118">
        <f t="array" ref="E44">IFERROR(
MEDIAN(IF(DATOS_[Sexo]=$B44,IF(DATOS_[AGRUP. VALOR. PTO.]=$B42,IF(DATOS_[Check Periodo Ref.]="Dentro",DATOS_[SALARIO BASE Ef],FALSE)))),
0)</f>
        <v>0</v>
      </c>
      <c r="F44" s="119">
        <f t="array" ref="F44">IFERROR(
MEDIAN((IF(DATOS_[[Sexo]:[Sexo]]=$B44,IF(DATOS_[[AGRUP. VALOR. PTO.]:[AGRUP. VALOR. PTO.]]=$B42,IF(DATOS_[[Check Periodo Ref.]:[Check Periodo Ref.]]="Dentro",DATOS_[Conc.Sal.01]))))),
0)</f>
        <v>0</v>
      </c>
      <c r="G44" s="119">
        <f t="array" ref="G44">IFERROR(
MEDIAN((IF(DATOS_[[Sexo]:[Sexo]]=$B44,IF(DATOS_[[AGRUP. VALOR. PTO.]:[AGRUP. VALOR. PTO.]]=$B42,IF(DATOS_[[Check Periodo Ref.]:[Check Periodo Ref.]]="Dentro",DATOS_[Conc.Sal.02]))))),
0)</f>
        <v>0</v>
      </c>
      <c r="H44" s="119">
        <f t="array" ref="H44">IFERROR(
MEDIAN((IF(DATOS_[[Sexo]:[Sexo]]=$B44,IF(DATOS_[[AGRUP. VALOR. PTO.]:[AGRUP. VALOR. PTO.]]=$B42,IF(DATOS_[[Check Periodo Ref.]:[Check Periodo Ref.]]="Dentro",DATOS_[Conc.Sal.03]))))),
0)</f>
        <v>0</v>
      </c>
      <c r="I44" s="119">
        <f t="array" ref="I44">IFERROR(
MEDIAN((IF(DATOS_[[Sexo]:[Sexo]]=$B44,IF(DATOS_[[AGRUP. VALOR. PTO.]:[AGRUP. VALOR. PTO.]]=$B42,IF(DATOS_[[Check Periodo Ref.]:[Check Periodo Ref.]]="Dentro",DATOS_[Conc.Sal.04]))))),
0)</f>
        <v>0</v>
      </c>
      <c r="J44" s="119">
        <f t="array" ref="J44">IFERROR(
MEDIAN((IF(DATOS_[[Sexo]:[Sexo]]=$B44,IF(DATOS_[[AGRUP. VALOR. PTO.]:[AGRUP. VALOR. PTO.]]=$B42,IF(DATOS_[[Check Periodo Ref.]:[Check Periodo Ref.]]="Dentro",DATOS_[Conc.Sal.05]))))),
0)</f>
        <v>0</v>
      </c>
      <c r="K44" s="119">
        <f t="array" ref="K44">IFERROR(
MEDIAN((IF(DATOS_[[Sexo]:[Sexo]]=$B44,IF(DATOS_[[AGRUP. VALOR. PTO.]:[AGRUP. VALOR. PTO.]]=$B42,IF(DATOS_[[Check Periodo Ref.]:[Check Periodo Ref.]]="Dentro",DATOS_[Conc.Sal.06]))))),
0)</f>
        <v>0</v>
      </c>
      <c r="L44" s="119">
        <f t="array" ref="L44">IFERROR(
MEDIAN((IF(DATOS_[[Sexo]:[Sexo]]=$B44,IF(DATOS_[[AGRUP. VALOR. PTO.]:[AGRUP. VALOR. PTO.]]=$B42,IF(DATOS_[[Check Periodo Ref.]:[Check Periodo Ref.]]="Dentro",DATOS_[Conc.Sal.07]))))),
0)</f>
        <v>0</v>
      </c>
      <c r="M44" s="119">
        <f t="array" ref="M44">IFERROR(
MEDIAN((IF(DATOS_[[Sexo]:[Sexo]]=$B44,IF(DATOS_[[AGRUP. VALOR. PTO.]:[AGRUP. VALOR. PTO.]]=$B42,IF(DATOS_[[Check Periodo Ref.]:[Check Periodo Ref.]]="Dentro",DATOS_[Conc.Sal.08]))))),
0)</f>
        <v>0</v>
      </c>
      <c r="N44" s="119">
        <f t="array" ref="N44">IFERROR(
MEDIAN((IF(DATOS_[[Sexo]:[Sexo]]=$B44,IF(DATOS_[[AGRUP. VALOR. PTO.]:[AGRUP. VALOR. PTO.]]=$B42,IF(DATOS_[[Check Periodo Ref.]:[Check Periodo Ref.]]="Dentro",DATOS_[Conc.Sal.09]))))),
0)</f>
        <v>0</v>
      </c>
      <c r="O44" s="119">
        <f t="array" ref="O44">IFERROR(
MEDIAN((IF(DATOS_[[Sexo]:[Sexo]]=$B44,IF(DATOS_[[AGRUP. VALOR. PTO.]:[AGRUP. VALOR. PTO.]]=$B42,IF(DATOS_[[Check Periodo Ref.]:[Check Periodo Ref.]]="Dentro",DATOS_[Conc.Sal.10]))))),
0)</f>
        <v>0</v>
      </c>
      <c r="P44" s="119">
        <f t="array" ref="P44">IFERROR(
MEDIAN((IF(DATOS_[[Sexo]:[Sexo]]=$B44,IF(DATOS_[[AGRUP. VALOR. PTO.]:[AGRUP. VALOR. PTO.]]=$B42,IF(DATOS_[[Check Periodo Ref.]:[Check Periodo Ref.]]="Dentro",DATOS_[Conc.Sal.11]))))),
0)</f>
        <v>0</v>
      </c>
      <c r="Q44" s="119">
        <f t="array" ref="Q44">IFERROR(
MEDIAN((IF(DATOS_[[Sexo]:[Sexo]]=$B44,IF(DATOS_[[AGRUP. VALOR. PTO.]:[AGRUP. VALOR. PTO.]]=$B42,IF(DATOS_[[Check Periodo Ref.]:[Check Periodo Ref.]]="Dentro",DATOS_[Conc.Sal.12]))))),
0)</f>
        <v>0</v>
      </c>
      <c r="R44" s="119">
        <f t="array" ref="R44">IFERROR(
MEDIAN((IF(DATOS_[[Sexo]:[Sexo]]=$B44,IF(DATOS_[[AGRUP. VALOR. PTO.]:[AGRUP. VALOR. PTO.]]=$B42,IF(DATOS_[[Check Periodo Ref.]:[Check Periodo Ref.]]="Dentro",DATOS_[Conc.Sal.13]))))),
0)</f>
        <v>0</v>
      </c>
      <c r="S44" s="119">
        <f t="array" ref="S44">IFERROR(
MEDIAN((IF(DATOS_[[Sexo]:[Sexo]]=$B44,IF(DATOS_[[AGRUP. VALOR. PTO.]:[AGRUP. VALOR. PTO.]]=$B42,IF(DATOS_[[Check Periodo Ref.]:[Check Periodo Ref.]]="Dentro",DATOS_[Conc.Sal.14]))))),
0)</f>
        <v>0</v>
      </c>
      <c r="T44" s="119">
        <f t="array" ref="T44">IFERROR(
MEDIAN((IF(DATOS_[[Sexo]:[Sexo]]=$B44,IF(DATOS_[[AGRUP. VALOR. PTO.]:[AGRUP. VALOR. PTO.]]=$B42,IF(DATOS_[[Check Periodo Ref.]:[Check Periodo Ref.]]="Dentro",DATOS_[Conc.Sal.15]))))),
0)</f>
        <v>0</v>
      </c>
      <c r="U44" s="119">
        <f t="array" ref="U44">IFERROR(
MEDIAN((IF(DATOS_[[Sexo]:[Sexo]]=$B44,IF(DATOS_[[AGRUP. VALOR. PTO.]:[AGRUP. VALOR. PTO.]]=$B42,IF(DATOS_[[Check Periodo Ref.]:[Check Periodo Ref.]]="Dentro",DATOS_[Conc.Sal.16]))))),
0)</f>
        <v>0</v>
      </c>
      <c r="V44" s="119">
        <f t="array" ref="V44">IFERROR(
MEDIAN((IF(DATOS_[[Sexo]:[Sexo]]=$B44,IF(DATOS_[[AGRUP. VALOR. PTO.]:[AGRUP. VALOR. PTO.]]=$B42,IF(DATOS_[[Check Periodo Ref.]:[Check Periodo Ref.]]="Dentro",DATOS_[Conc.Sal.17]))))),
0)</f>
        <v>0</v>
      </c>
      <c r="W44" s="119">
        <f t="array" ref="W44">IFERROR(
MEDIAN((IF(DATOS_[[Sexo]:[Sexo]]=$B44,IF(DATOS_[[AGRUP. VALOR. PTO.]:[AGRUP. VALOR. PTO.]]=$B42,IF(DATOS_[[Check Periodo Ref.]:[Check Periodo Ref.]]="Dentro",DATOS_[Conc.Sal.18]))))),
0)</f>
        <v>0</v>
      </c>
      <c r="X44" s="119">
        <f t="array" ref="X44">IFERROR(
MEDIAN((IF(DATOS_[[Sexo]:[Sexo]]=$B44,IF(DATOS_[[AGRUP. VALOR. PTO.]:[AGRUP. VALOR. PTO.]]=$B42,IF(DATOS_[[Check Periodo Ref.]:[Check Periodo Ref.]]="Dentro",DATOS_[Conc.Sal.19]))))),
0)</f>
        <v>0</v>
      </c>
      <c r="Y44" s="119">
        <f t="array" ref="Y44">IFERROR(
MEDIAN((IF(DATOS_[[Sexo]:[Sexo]]=$B44,IF(DATOS_[[AGRUP. VALOR. PTO.]:[AGRUP. VALOR. PTO.]]=$B42,IF(DATOS_[[Check Periodo Ref.]:[Check Periodo Ref.]]="Dentro",DATOS_[Conc.Sal.20]))))),
0)</f>
        <v>0</v>
      </c>
      <c r="Z44" s="119">
        <f t="array" ref="Z44">IFERROR(
MEDIAN((IF(DATOS_[[Sexo]:[Sexo]]=$B44,IF(DATOS_[[AGRUP. VALOR. PTO.]:[AGRUP. VALOR. PTO.]]=$B42,IF(DATOS_[[Check Periodo Ref.]:[Check Periodo Ref.]]="Dentro",DATOS_[Conc.Sal.21]))))),
0)</f>
        <v>0</v>
      </c>
      <c r="AA44" s="119">
        <f t="array" ref="AA44">IFERROR(
MEDIAN((IF(DATOS_[[Sexo]:[Sexo]]=$B44,IF(DATOS_[[AGRUP. VALOR. PTO.]:[AGRUP. VALOR. PTO.]]=$B42,IF(DATOS_[[Check Periodo Ref.]:[Check Periodo Ref.]]="Dentro",DATOS_[Conc.Sal.22]))))),
0)</f>
        <v>0</v>
      </c>
      <c r="AB44" s="119">
        <f t="array" ref="AB44">IFERROR(
MEDIAN((IF(DATOS_[[Sexo]:[Sexo]]=$B44,IF(DATOS_[[AGRUP. VALOR. PTO.]:[AGRUP. VALOR. PTO.]]=$B42,IF(DATOS_[[Check Periodo Ref.]:[Check Periodo Ref.]]="Dentro",DATOS_[Conc.Sal.23]))))),
0)</f>
        <v>0</v>
      </c>
      <c r="AC44" s="119">
        <f t="array" ref="AC44">IFERROR(
MEDIAN((IF(DATOS_[[Sexo]:[Sexo]]=$B44,IF(DATOS_[[AGRUP. VALOR. PTO.]:[AGRUP. VALOR. PTO.]]=$B42,IF(DATOS_[[Check Periodo Ref.]:[Check Periodo Ref.]]="Dentro",DATOS_[Conc.Sal.24]))))),
0)</f>
        <v>0</v>
      </c>
      <c r="AD44" s="119">
        <f t="array" ref="AD44">IFERROR(
MEDIAN((IF(DATOS_[[Sexo]:[Sexo]]=$B44,IF(DATOS_[[AGRUP. VALOR. PTO.]:[AGRUP. VALOR. PTO.]]=$B42,IF(DATOS_[[Check Periodo Ref.]:[Check Periodo Ref.]]="Dentro",DATOS_[Conc.Sal.25]))))),
0)</f>
        <v>0</v>
      </c>
      <c r="AE44" s="119">
        <f t="array" ref="AE44">IFERROR(
MEDIAN((IF(DATOS_[[Sexo]:[Sexo]]=$B44,IF(DATOS_[[AGRUP. VALOR. PTO.]:[AGRUP. VALOR. PTO.]]=$B42,IF(DATOS_[[Check Periodo Ref.]:[Check Periodo Ref.]]="Dentro",DATOS_[Conc.Sal.26]))))),
0)</f>
        <v>0</v>
      </c>
      <c r="AF44" s="119">
        <f t="array" ref="AF44">IFERROR(
MEDIAN((IF(DATOS_[[Sexo]:[Sexo]]=$B44,IF(DATOS_[[AGRUP. VALOR. PTO.]:[AGRUP. VALOR. PTO.]]=$B42,IF(DATOS_[[Check Periodo Ref.]:[Check Periodo Ref.]]="Dentro",DATOS_[Conc.Sal.27]))))),
0)</f>
        <v>0</v>
      </c>
      <c r="AG44" s="119">
        <f t="array" ref="AG44">IFERROR(
MEDIAN((IF(DATOS_[[Sexo]:[Sexo]]=$B44,IF(DATOS_[[AGRUP. VALOR. PTO.]:[AGRUP. VALOR. PTO.]]=$B42,IF(DATOS_[[Check Periodo Ref.]:[Check Periodo Ref.]]="Dentro",DATOS_[Conc.Sal.28]))))),
0)</f>
        <v>0</v>
      </c>
      <c r="AH44" s="119">
        <f t="array" ref="AH44">IFERROR(
MEDIAN((IF(DATOS_[[Sexo]:[Sexo]]=$B44,IF(DATOS_[[AGRUP. VALOR. PTO.]:[AGRUP. VALOR. PTO.]]=$B42,IF(DATOS_[[Check Periodo Ref.]:[Check Periodo Ref.]]="Dentro",DATOS_[Conc.Sal.29]))))),
0)</f>
        <v>0</v>
      </c>
      <c r="AI44" s="119">
        <f t="array" ref="AI44">IFERROR(
MEDIAN((IF(DATOS_[[Sexo]:[Sexo]]=$B44,IF(DATOS_[[AGRUP. VALOR. PTO.]:[AGRUP. VALOR. PTO.]]=$B42,IF(DATOS_[[Check Periodo Ref.]:[Check Periodo Ref.]]="Dentro",DATOS_[Conc.Sal.30]))))),
0)</f>
        <v>0</v>
      </c>
      <c r="AJ44" s="120">
        <f t="array" ref="AJ44">IFERROR(
MEDIAN(IF(DATOS_[Sexo]=$B44,IF(DATOS_[AGRUP. VALOR. PTO.]=$B42,IF(DATOS_[Check Periodo Ref.]="Dentro",DATOS_[Tot COMPL.SAL Ef],FALSE)))),
0)</f>
        <v>0</v>
      </c>
      <c r="AK44" s="121">
        <f t="array" ref="AK44">IFERROR(
MEDIAN(IF(DATOS_[Sexo]=$B44,IF(DATOS_[AGRUP. VALOR. PTO.]=$B42,IF(DATOS_[Check Periodo Ref.]="Dentro",DATOS_[TOTAL SALARIO Ef],FALSE)))),
0)</f>
        <v>0</v>
      </c>
      <c r="AL44" s="122">
        <f t="array" ref="AL44">IFERROR(
MEDIAN((IF(DATOS_[[Sexo]:[Sexo]]=$B44,IF(DATOS_[[AGRUP. VALOR. PTO.]:[AGRUP. VALOR. PTO.]]=$B42,IF(DATOS_[[Check Periodo Ref.]:[Check Periodo Ref.]]="Dentro",DATOS_[C.Extra.01]))))),
0)</f>
        <v>0</v>
      </c>
      <c r="AM44" s="122">
        <f t="array" ref="AM44">IFERROR(
MEDIAN((IF(DATOS_[[Sexo]:[Sexo]]=$B44,IF(DATOS_[[AGRUP. VALOR. PTO.]:[AGRUP. VALOR. PTO.]]=$B42,IF(DATOS_[[Check Periodo Ref.]:[Check Periodo Ref.]]="Dentro",DATOS_[C.Extra.02]))))),
0)</f>
        <v>0</v>
      </c>
      <c r="AN44" s="122">
        <f t="array" ref="AN44">IFERROR(
MEDIAN((IF(DATOS_[[Sexo]:[Sexo]]=$B44,IF(DATOS_[[AGRUP. VALOR. PTO.]:[AGRUP. VALOR. PTO.]]=$B42,IF(DATOS_[[Check Periodo Ref.]:[Check Periodo Ref.]]="Dentro",DATOS_[C.Extra.03]))))),
0)</f>
        <v>0</v>
      </c>
      <c r="AO44" s="122">
        <f t="array" ref="AO44">IFERROR(
MEDIAN((IF(DATOS_[[Sexo]:[Sexo]]=$B44,IF(DATOS_[[AGRUP. VALOR. PTO.]:[AGRUP. VALOR. PTO.]]=$B42,IF(DATOS_[[Check Periodo Ref.]:[Check Periodo Ref.]]="Dentro",DATOS_[C.Extra.04]))))),
0)</f>
        <v>0</v>
      </c>
      <c r="AP44" s="122">
        <f t="array" ref="AP44">IFERROR(
MEDIAN((IF(DATOS_[[Sexo]:[Sexo]]=$B44,IF(DATOS_[[AGRUP. VALOR. PTO.]:[AGRUP. VALOR. PTO.]]=$B42,IF(DATOS_[[Check Periodo Ref.]:[Check Periodo Ref.]]="Dentro",DATOS_[C.Extra.05]))))),
0)</f>
        <v>0</v>
      </c>
      <c r="AQ44" s="123">
        <f t="array" ref="AQ44">IFERROR(
MEDIAN(IF(DATOS_[Sexo]=$B44,IF(DATOS_[AGRUP. VALOR. PTO.]=$B42,IF(DATOS_[Check Periodo Ref.]="Dentro",DATOS_[Tot Extrasalarial Ef],FALSE)))),
0)</f>
        <v>0</v>
      </c>
      <c r="AR44" s="124">
        <f t="array" ref="AR44">IFERROR(
MEDIAN(IF(DATOS_[Sexo]=$B44,IF(DATOS_[AGRUP. VALOR. PTO.]=$B42,IF(DATOS_[Check Periodo Ref.]="Dentro",DATOS_[TOTAL Retrib Ef],FALSE)))),
0)</f>
        <v>0</v>
      </c>
    </row>
    <row r="45" spans="1:44" ht="17.25" thickBot="1" x14ac:dyDescent="0.35">
      <c r="A45" s="48" t="str">
        <f t="shared" ref="A45" si="43">+A46</f>
        <v>[ocultar]</v>
      </c>
      <c r="B45" s="46" t="s">
        <v>270</v>
      </c>
      <c r="C45" s="117"/>
      <c r="D45" s="47"/>
      <c r="E45" s="127" t="str">
        <f t="shared" ref="E45:AR45" si="44">IFERROR((E46-E47)/E46,"")</f>
        <v/>
      </c>
      <c r="F45" s="131" t="str">
        <f t="shared" si="44"/>
        <v/>
      </c>
      <c r="G45" s="131" t="str">
        <f t="shared" si="44"/>
        <v/>
      </c>
      <c r="H45" s="131" t="str">
        <f t="shared" si="44"/>
        <v/>
      </c>
      <c r="I45" s="131" t="str">
        <f t="shared" si="44"/>
        <v/>
      </c>
      <c r="J45" s="131" t="str">
        <f t="shared" si="44"/>
        <v/>
      </c>
      <c r="K45" s="131" t="str">
        <f t="shared" si="44"/>
        <v/>
      </c>
      <c r="L45" s="131" t="str">
        <f t="shared" si="44"/>
        <v/>
      </c>
      <c r="M45" s="131" t="str">
        <f t="shared" si="44"/>
        <v/>
      </c>
      <c r="N45" s="131" t="str">
        <f t="shared" si="44"/>
        <v/>
      </c>
      <c r="O45" s="131" t="str">
        <f t="shared" si="44"/>
        <v/>
      </c>
      <c r="P45" s="131" t="str">
        <f t="shared" si="44"/>
        <v/>
      </c>
      <c r="Q45" s="131" t="str">
        <f t="shared" si="44"/>
        <v/>
      </c>
      <c r="R45" s="131" t="str">
        <f t="shared" si="44"/>
        <v/>
      </c>
      <c r="S45" s="131" t="str">
        <f t="shared" si="44"/>
        <v/>
      </c>
      <c r="T45" s="131" t="str">
        <f t="shared" si="44"/>
        <v/>
      </c>
      <c r="U45" s="131" t="str">
        <f t="shared" si="44"/>
        <v/>
      </c>
      <c r="V45" s="130" t="str">
        <f t="shared" si="44"/>
        <v/>
      </c>
      <c r="W45" s="130" t="str">
        <f t="shared" si="44"/>
        <v/>
      </c>
      <c r="X45" s="130" t="str">
        <f t="shared" si="44"/>
        <v/>
      </c>
      <c r="Y45" s="130" t="str">
        <f t="shared" si="44"/>
        <v/>
      </c>
      <c r="Z45" s="130" t="str">
        <f t="shared" si="44"/>
        <v/>
      </c>
      <c r="AA45" s="130" t="str">
        <f t="shared" si="44"/>
        <v/>
      </c>
      <c r="AB45" s="130" t="str">
        <f t="shared" si="44"/>
        <v/>
      </c>
      <c r="AC45" s="130" t="str">
        <f t="shared" si="44"/>
        <v/>
      </c>
      <c r="AD45" s="130" t="str">
        <f t="shared" si="44"/>
        <v/>
      </c>
      <c r="AE45" s="130" t="str">
        <f t="shared" si="44"/>
        <v/>
      </c>
      <c r="AF45" s="130" t="str">
        <f t="shared" si="44"/>
        <v/>
      </c>
      <c r="AG45" s="130" t="str">
        <f t="shared" si="44"/>
        <v/>
      </c>
      <c r="AH45" s="130" t="str">
        <f t="shared" si="44"/>
        <v/>
      </c>
      <c r="AI45" s="130" t="str">
        <f t="shared" si="44"/>
        <v/>
      </c>
      <c r="AJ45" s="132" t="str">
        <f t="shared" si="44"/>
        <v/>
      </c>
      <c r="AK45" s="136" t="str">
        <f t="shared" si="44"/>
        <v/>
      </c>
      <c r="AL45" s="133" t="str">
        <f t="shared" si="44"/>
        <v/>
      </c>
      <c r="AM45" s="133" t="str">
        <f t="shared" si="44"/>
        <v/>
      </c>
      <c r="AN45" s="133" t="str">
        <f t="shared" si="44"/>
        <v/>
      </c>
      <c r="AO45" s="133" t="str">
        <f t="shared" si="44"/>
        <v/>
      </c>
      <c r="AP45" s="133" t="str">
        <f t="shared" si="44"/>
        <v/>
      </c>
      <c r="AQ45" s="134" t="str">
        <f t="shared" si="44"/>
        <v/>
      </c>
      <c r="AR45" s="135" t="str">
        <f t="shared" si="44"/>
        <v/>
      </c>
    </row>
    <row r="46" spans="1:44" x14ac:dyDescent="0.3">
      <c r="A46" s="48" t="str">
        <f t="shared" ref="A46" si="45">+IF(C46+C47=0,"[ocultar]","")</f>
        <v>[ocultar]</v>
      </c>
      <c r="B46" s="39" t="s">
        <v>162</v>
      </c>
      <c r="C46" s="40">
        <f t="array" ref="C46">SUM(IF($B46=DATOS_[Sexo],
IF($B45=DATOS_[AGRUP. VALOR. PTO.],
IF("Dentro"=DATOS_[Check Periodo Ref.],
1/(COUNTIFS(DATOS_[Sexo],$B46,DATOS_[AGRUP. VALOR. PTO.],$B45,DATOS_[Check Periodo Ref.],"Dentro",DATOS_[id],DATOS_[id]))))))</f>
        <v>0</v>
      </c>
      <c r="D46" s="41">
        <f>COUNTIFS(DATOS_[AGRUP. VALOR. PTO.],$B45,DATOS_[Sexo],$B46,DATOS_[Check Periodo Ref.],"Dentro")</f>
        <v>0</v>
      </c>
      <c r="E46" s="118">
        <f t="array" ref="E46">IFERROR(
MEDIAN(IF(DATOS_[Sexo]=$B46,IF(DATOS_[AGRUP. VALOR. PTO.]=$B45,IF(DATOS_[Check Periodo Ref.]="Dentro",DATOS_[SALARIO BASE Ef],FALSE)))),
0)</f>
        <v>0</v>
      </c>
      <c r="F46" s="119">
        <f t="array" ref="F46">IFERROR(
MEDIAN((IF(DATOS_[[Sexo]:[Sexo]]=$B46,IF(DATOS_[[AGRUP. VALOR. PTO.]:[AGRUP. VALOR. PTO.]]=$B45,IF(DATOS_[[Check Periodo Ref.]:[Check Periodo Ref.]]="Dentro",DATOS_[Conc.Sal.01]))))),
0)</f>
        <v>0</v>
      </c>
      <c r="G46" s="119">
        <f t="array" ref="G46">IFERROR(
MEDIAN((IF(DATOS_[[Sexo]:[Sexo]]=$B46,IF(DATOS_[[AGRUP. VALOR. PTO.]:[AGRUP. VALOR. PTO.]]=$B45,IF(DATOS_[[Check Periodo Ref.]:[Check Periodo Ref.]]="Dentro",DATOS_[Conc.Sal.02]))))),
0)</f>
        <v>0</v>
      </c>
      <c r="H46" s="119">
        <f t="array" ref="H46">IFERROR(
MEDIAN((IF(DATOS_[[Sexo]:[Sexo]]=$B46,IF(DATOS_[[AGRUP. VALOR. PTO.]:[AGRUP. VALOR. PTO.]]=$B45,IF(DATOS_[[Check Periodo Ref.]:[Check Periodo Ref.]]="Dentro",DATOS_[Conc.Sal.03]))))),
0)</f>
        <v>0</v>
      </c>
      <c r="I46" s="119">
        <f t="array" ref="I46">IFERROR(
MEDIAN((IF(DATOS_[[Sexo]:[Sexo]]=$B46,IF(DATOS_[[AGRUP. VALOR. PTO.]:[AGRUP. VALOR. PTO.]]=$B45,IF(DATOS_[[Check Periodo Ref.]:[Check Periodo Ref.]]="Dentro",DATOS_[Conc.Sal.04]))))),
0)</f>
        <v>0</v>
      </c>
      <c r="J46" s="119">
        <f t="array" ref="J46">IFERROR(
MEDIAN((IF(DATOS_[[Sexo]:[Sexo]]=$B46,IF(DATOS_[[AGRUP. VALOR. PTO.]:[AGRUP. VALOR. PTO.]]=$B45,IF(DATOS_[[Check Periodo Ref.]:[Check Periodo Ref.]]="Dentro",DATOS_[Conc.Sal.05]))))),
0)</f>
        <v>0</v>
      </c>
      <c r="K46" s="119">
        <f t="array" ref="K46">IFERROR(
MEDIAN((IF(DATOS_[[Sexo]:[Sexo]]=$B46,IF(DATOS_[[AGRUP. VALOR. PTO.]:[AGRUP. VALOR. PTO.]]=$B45,IF(DATOS_[[Check Periodo Ref.]:[Check Periodo Ref.]]="Dentro",DATOS_[Conc.Sal.06]))))),
0)</f>
        <v>0</v>
      </c>
      <c r="L46" s="119">
        <f t="array" ref="L46">IFERROR(
MEDIAN((IF(DATOS_[[Sexo]:[Sexo]]=$B46,IF(DATOS_[[AGRUP. VALOR. PTO.]:[AGRUP. VALOR. PTO.]]=$B45,IF(DATOS_[[Check Periodo Ref.]:[Check Periodo Ref.]]="Dentro",DATOS_[Conc.Sal.07]))))),
0)</f>
        <v>0</v>
      </c>
      <c r="M46" s="119">
        <f t="array" ref="M46">IFERROR(
MEDIAN((IF(DATOS_[[Sexo]:[Sexo]]=$B46,IF(DATOS_[[AGRUP. VALOR. PTO.]:[AGRUP. VALOR. PTO.]]=$B45,IF(DATOS_[[Check Periodo Ref.]:[Check Periodo Ref.]]="Dentro",DATOS_[Conc.Sal.08]))))),
0)</f>
        <v>0</v>
      </c>
      <c r="N46" s="119">
        <f t="array" ref="N46">IFERROR(
MEDIAN((IF(DATOS_[[Sexo]:[Sexo]]=$B46,IF(DATOS_[[AGRUP. VALOR. PTO.]:[AGRUP. VALOR. PTO.]]=$B45,IF(DATOS_[[Check Periodo Ref.]:[Check Periodo Ref.]]="Dentro",DATOS_[Conc.Sal.09]))))),
0)</f>
        <v>0</v>
      </c>
      <c r="O46" s="119">
        <f t="array" ref="O46">IFERROR(
MEDIAN((IF(DATOS_[[Sexo]:[Sexo]]=$B46,IF(DATOS_[[AGRUP. VALOR. PTO.]:[AGRUP. VALOR. PTO.]]=$B45,IF(DATOS_[[Check Periodo Ref.]:[Check Periodo Ref.]]="Dentro",DATOS_[Conc.Sal.10]))))),
0)</f>
        <v>0</v>
      </c>
      <c r="P46" s="119">
        <f t="array" ref="P46">IFERROR(
MEDIAN((IF(DATOS_[[Sexo]:[Sexo]]=$B46,IF(DATOS_[[AGRUP. VALOR. PTO.]:[AGRUP. VALOR. PTO.]]=$B45,IF(DATOS_[[Check Periodo Ref.]:[Check Periodo Ref.]]="Dentro",DATOS_[Conc.Sal.11]))))),
0)</f>
        <v>0</v>
      </c>
      <c r="Q46" s="119">
        <f t="array" ref="Q46">IFERROR(
MEDIAN((IF(DATOS_[[Sexo]:[Sexo]]=$B46,IF(DATOS_[[AGRUP. VALOR. PTO.]:[AGRUP. VALOR. PTO.]]=$B45,IF(DATOS_[[Check Periodo Ref.]:[Check Periodo Ref.]]="Dentro",DATOS_[Conc.Sal.12]))))),
0)</f>
        <v>0</v>
      </c>
      <c r="R46" s="119">
        <f t="array" ref="R46">IFERROR(
MEDIAN((IF(DATOS_[[Sexo]:[Sexo]]=$B46,IF(DATOS_[[AGRUP. VALOR. PTO.]:[AGRUP. VALOR. PTO.]]=$B45,IF(DATOS_[[Check Periodo Ref.]:[Check Periodo Ref.]]="Dentro",DATOS_[Conc.Sal.13]))))),
0)</f>
        <v>0</v>
      </c>
      <c r="S46" s="119">
        <f t="array" ref="S46">IFERROR(
MEDIAN((IF(DATOS_[[Sexo]:[Sexo]]=$B46,IF(DATOS_[[AGRUP. VALOR. PTO.]:[AGRUP. VALOR. PTO.]]=$B45,IF(DATOS_[[Check Periodo Ref.]:[Check Periodo Ref.]]="Dentro",DATOS_[Conc.Sal.14]))))),
0)</f>
        <v>0</v>
      </c>
      <c r="T46" s="119">
        <f t="array" ref="T46">IFERROR(
MEDIAN((IF(DATOS_[[Sexo]:[Sexo]]=$B46,IF(DATOS_[[AGRUP. VALOR. PTO.]:[AGRUP. VALOR. PTO.]]=$B45,IF(DATOS_[[Check Periodo Ref.]:[Check Periodo Ref.]]="Dentro",DATOS_[Conc.Sal.15]))))),
0)</f>
        <v>0</v>
      </c>
      <c r="U46" s="119">
        <f t="array" ref="U46">IFERROR(
MEDIAN((IF(DATOS_[[Sexo]:[Sexo]]=$B46,IF(DATOS_[[AGRUP. VALOR. PTO.]:[AGRUP. VALOR. PTO.]]=$B45,IF(DATOS_[[Check Periodo Ref.]:[Check Periodo Ref.]]="Dentro",DATOS_[Conc.Sal.16]))))),
0)</f>
        <v>0</v>
      </c>
      <c r="V46" s="119">
        <f t="array" ref="V46">IFERROR(
MEDIAN((IF(DATOS_[[Sexo]:[Sexo]]=$B46,IF(DATOS_[[AGRUP. VALOR. PTO.]:[AGRUP. VALOR. PTO.]]=$B45,IF(DATOS_[[Check Periodo Ref.]:[Check Periodo Ref.]]="Dentro",DATOS_[Conc.Sal.17]))))),
0)</f>
        <v>0</v>
      </c>
      <c r="W46" s="119">
        <f t="array" ref="W46">IFERROR(
MEDIAN((IF(DATOS_[[Sexo]:[Sexo]]=$B46,IF(DATOS_[[AGRUP. VALOR. PTO.]:[AGRUP. VALOR. PTO.]]=$B45,IF(DATOS_[[Check Periodo Ref.]:[Check Periodo Ref.]]="Dentro",DATOS_[Conc.Sal.18]))))),
0)</f>
        <v>0</v>
      </c>
      <c r="X46" s="119">
        <f t="array" ref="X46">IFERROR(
MEDIAN((IF(DATOS_[[Sexo]:[Sexo]]=$B46,IF(DATOS_[[AGRUP. VALOR. PTO.]:[AGRUP. VALOR. PTO.]]=$B45,IF(DATOS_[[Check Periodo Ref.]:[Check Periodo Ref.]]="Dentro",DATOS_[Conc.Sal.19]))))),
0)</f>
        <v>0</v>
      </c>
      <c r="Y46" s="119">
        <f t="array" ref="Y46">IFERROR(
MEDIAN((IF(DATOS_[[Sexo]:[Sexo]]=$B46,IF(DATOS_[[AGRUP. VALOR. PTO.]:[AGRUP. VALOR. PTO.]]=$B45,IF(DATOS_[[Check Periodo Ref.]:[Check Periodo Ref.]]="Dentro",DATOS_[Conc.Sal.20]))))),
0)</f>
        <v>0</v>
      </c>
      <c r="Z46" s="119">
        <f t="array" ref="Z46">IFERROR(
MEDIAN((IF(DATOS_[[Sexo]:[Sexo]]=$B46,IF(DATOS_[[AGRUP. VALOR. PTO.]:[AGRUP. VALOR. PTO.]]=$B45,IF(DATOS_[[Check Periodo Ref.]:[Check Periodo Ref.]]="Dentro",DATOS_[Conc.Sal.21]))))),
0)</f>
        <v>0</v>
      </c>
      <c r="AA46" s="119">
        <f t="array" ref="AA46">IFERROR(
MEDIAN((IF(DATOS_[[Sexo]:[Sexo]]=$B46,IF(DATOS_[[AGRUP. VALOR. PTO.]:[AGRUP. VALOR. PTO.]]=$B45,IF(DATOS_[[Check Periodo Ref.]:[Check Periodo Ref.]]="Dentro",DATOS_[Conc.Sal.22]))))),
0)</f>
        <v>0</v>
      </c>
      <c r="AB46" s="119">
        <f t="array" ref="AB46">IFERROR(
MEDIAN((IF(DATOS_[[Sexo]:[Sexo]]=$B46,IF(DATOS_[[AGRUP. VALOR. PTO.]:[AGRUP. VALOR. PTO.]]=$B45,IF(DATOS_[[Check Periodo Ref.]:[Check Periodo Ref.]]="Dentro",DATOS_[Conc.Sal.23]))))),
0)</f>
        <v>0</v>
      </c>
      <c r="AC46" s="119">
        <f t="array" ref="AC46">IFERROR(
MEDIAN((IF(DATOS_[[Sexo]:[Sexo]]=$B46,IF(DATOS_[[AGRUP. VALOR. PTO.]:[AGRUP. VALOR. PTO.]]=$B45,IF(DATOS_[[Check Periodo Ref.]:[Check Periodo Ref.]]="Dentro",DATOS_[Conc.Sal.24]))))),
0)</f>
        <v>0</v>
      </c>
      <c r="AD46" s="119">
        <f t="array" ref="AD46">IFERROR(
MEDIAN((IF(DATOS_[[Sexo]:[Sexo]]=$B46,IF(DATOS_[[AGRUP. VALOR. PTO.]:[AGRUP. VALOR. PTO.]]=$B45,IF(DATOS_[[Check Periodo Ref.]:[Check Periodo Ref.]]="Dentro",DATOS_[Conc.Sal.25]))))),
0)</f>
        <v>0</v>
      </c>
      <c r="AE46" s="119">
        <f t="array" ref="AE46">IFERROR(
MEDIAN((IF(DATOS_[[Sexo]:[Sexo]]=$B46,IF(DATOS_[[AGRUP. VALOR. PTO.]:[AGRUP. VALOR. PTO.]]=$B45,IF(DATOS_[[Check Periodo Ref.]:[Check Periodo Ref.]]="Dentro",DATOS_[Conc.Sal.26]))))),
0)</f>
        <v>0</v>
      </c>
      <c r="AF46" s="119">
        <f t="array" ref="AF46">IFERROR(
MEDIAN((IF(DATOS_[[Sexo]:[Sexo]]=$B46,IF(DATOS_[[AGRUP. VALOR. PTO.]:[AGRUP. VALOR. PTO.]]=$B45,IF(DATOS_[[Check Periodo Ref.]:[Check Periodo Ref.]]="Dentro",DATOS_[Conc.Sal.27]))))),
0)</f>
        <v>0</v>
      </c>
      <c r="AG46" s="119">
        <f t="array" ref="AG46">IFERROR(
MEDIAN((IF(DATOS_[[Sexo]:[Sexo]]=$B46,IF(DATOS_[[AGRUP. VALOR. PTO.]:[AGRUP. VALOR. PTO.]]=$B45,IF(DATOS_[[Check Periodo Ref.]:[Check Periodo Ref.]]="Dentro",DATOS_[Conc.Sal.28]))))),
0)</f>
        <v>0</v>
      </c>
      <c r="AH46" s="119">
        <f t="array" ref="AH46">IFERROR(
MEDIAN((IF(DATOS_[[Sexo]:[Sexo]]=$B46,IF(DATOS_[[AGRUP. VALOR. PTO.]:[AGRUP. VALOR. PTO.]]=$B45,IF(DATOS_[[Check Periodo Ref.]:[Check Periodo Ref.]]="Dentro",DATOS_[Conc.Sal.29]))))),
0)</f>
        <v>0</v>
      </c>
      <c r="AI46" s="119">
        <f t="array" ref="AI46">IFERROR(
MEDIAN((IF(DATOS_[[Sexo]:[Sexo]]=$B46,IF(DATOS_[[AGRUP. VALOR. PTO.]:[AGRUP. VALOR. PTO.]]=$B45,IF(DATOS_[[Check Periodo Ref.]:[Check Periodo Ref.]]="Dentro",DATOS_[Conc.Sal.30]))))),
0)</f>
        <v>0</v>
      </c>
      <c r="AJ46" s="120">
        <f t="array" ref="AJ46">IFERROR(
MEDIAN(IF(DATOS_[Sexo]=$B46,IF(DATOS_[AGRUP. VALOR. PTO.]=$B45,IF(DATOS_[Check Periodo Ref.]="Dentro",DATOS_[Tot COMPL.SAL Ef],FALSE)))),
0)</f>
        <v>0</v>
      </c>
      <c r="AK46" s="121">
        <f t="array" ref="AK46">IFERROR(
MEDIAN(IF(DATOS_[Sexo]=$B46,IF(DATOS_[AGRUP. VALOR. PTO.]=$B45,IF(DATOS_[Check Periodo Ref.]="Dentro",DATOS_[TOTAL SALARIO Ef],FALSE)))),
0)</f>
        <v>0</v>
      </c>
      <c r="AL46" s="122">
        <f t="array" ref="AL46">IFERROR(
MEDIAN((IF(DATOS_[[Sexo]:[Sexo]]=$B46,IF(DATOS_[[AGRUP. VALOR. PTO.]:[AGRUP. VALOR. PTO.]]=$B45,IF(DATOS_[[Check Periodo Ref.]:[Check Periodo Ref.]]="Dentro",DATOS_[C.Extra.01]))))),
0)</f>
        <v>0</v>
      </c>
      <c r="AM46" s="122">
        <f t="array" ref="AM46">IFERROR(
MEDIAN((IF(DATOS_[[Sexo]:[Sexo]]=$B46,IF(DATOS_[[AGRUP. VALOR. PTO.]:[AGRUP. VALOR. PTO.]]=$B45,IF(DATOS_[[Check Periodo Ref.]:[Check Periodo Ref.]]="Dentro",DATOS_[C.Extra.02]))))),
0)</f>
        <v>0</v>
      </c>
      <c r="AN46" s="122">
        <f t="array" ref="AN46">IFERROR(
MEDIAN((IF(DATOS_[[Sexo]:[Sexo]]=$B46,IF(DATOS_[[AGRUP. VALOR. PTO.]:[AGRUP. VALOR. PTO.]]=$B45,IF(DATOS_[[Check Periodo Ref.]:[Check Periodo Ref.]]="Dentro",DATOS_[C.Extra.03]))))),
0)</f>
        <v>0</v>
      </c>
      <c r="AO46" s="122">
        <f t="array" ref="AO46">IFERROR(
MEDIAN((IF(DATOS_[[Sexo]:[Sexo]]=$B46,IF(DATOS_[[AGRUP. VALOR. PTO.]:[AGRUP. VALOR. PTO.]]=$B45,IF(DATOS_[[Check Periodo Ref.]:[Check Periodo Ref.]]="Dentro",DATOS_[C.Extra.04]))))),
0)</f>
        <v>0</v>
      </c>
      <c r="AP46" s="122">
        <f t="array" ref="AP46">IFERROR(
MEDIAN((IF(DATOS_[[Sexo]:[Sexo]]=$B46,IF(DATOS_[[AGRUP. VALOR. PTO.]:[AGRUP. VALOR. PTO.]]=$B45,IF(DATOS_[[Check Periodo Ref.]:[Check Periodo Ref.]]="Dentro",DATOS_[C.Extra.05]))))),
0)</f>
        <v>0</v>
      </c>
      <c r="AQ46" s="123">
        <f t="array" ref="AQ46">IFERROR(
MEDIAN(IF(DATOS_[Sexo]=$B46,IF(DATOS_[AGRUP. VALOR. PTO.]=$B45,IF(DATOS_[Check Periodo Ref.]="Dentro",DATOS_[Tot Extrasalarial Ef],FALSE)))),
0)</f>
        <v>0</v>
      </c>
      <c r="AR46" s="124">
        <f t="array" ref="AR46">IFERROR(
MEDIAN(IF(DATOS_[Sexo]=$B46,IF(DATOS_[AGRUP. VALOR. PTO.]=$B45,IF(DATOS_[Check Periodo Ref.]="Dentro",DATOS_[TOTAL Retrib Ef],FALSE)))),
0)</f>
        <v>0</v>
      </c>
    </row>
    <row r="47" spans="1:44" x14ac:dyDescent="0.3">
      <c r="A47" s="48" t="str">
        <f t="shared" ref="A47" si="46">+A46</f>
        <v>[ocultar]</v>
      </c>
      <c r="B47" s="39" t="s">
        <v>163</v>
      </c>
      <c r="C47" s="40">
        <f t="array" ref="C47">SUM(IF($B47=DATOS_[Sexo],
IF($B45=DATOS_[AGRUP. VALOR. PTO.],
IF("Dentro"=DATOS_[Check Periodo Ref.],
1/(COUNTIFS(DATOS_[Sexo],$B47,DATOS_[AGRUP. VALOR. PTO.],$B45,DATOS_[Check Periodo Ref.],"Dentro",DATOS_[id],DATOS_[id]))))))</f>
        <v>0</v>
      </c>
      <c r="D47" s="41">
        <f>COUNTIFS(DATOS_[AGRUP. VALOR. PTO.],$B45,DATOS_[Sexo],$B47,DATOS_[Check Periodo Ref.],"Dentro")</f>
        <v>0</v>
      </c>
      <c r="E47" s="118">
        <f t="array" ref="E47">IFERROR(
MEDIAN(IF(DATOS_[Sexo]=$B47,IF(DATOS_[AGRUP. VALOR. PTO.]=$B45,IF(DATOS_[Check Periodo Ref.]="Dentro",DATOS_[SALARIO BASE Ef],FALSE)))),
0)</f>
        <v>0</v>
      </c>
      <c r="F47" s="119">
        <f t="array" ref="F47">IFERROR(
MEDIAN((IF(DATOS_[[Sexo]:[Sexo]]=$B47,IF(DATOS_[[AGRUP. VALOR. PTO.]:[AGRUP. VALOR. PTO.]]=$B45,IF(DATOS_[[Check Periodo Ref.]:[Check Periodo Ref.]]="Dentro",DATOS_[Conc.Sal.01]))))),
0)</f>
        <v>0</v>
      </c>
      <c r="G47" s="119">
        <f t="array" ref="G47">IFERROR(
MEDIAN((IF(DATOS_[[Sexo]:[Sexo]]=$B47,IF(DATOS_[[AGRUP. VALOR. PTO.]:[AGRUP. VALOR. PTO.]]=$B45,IF(DATOS_[[Check Periodo Ref.]:[Check Periodo Ref.]]="Dentro",DATOS_[Conc.Sal.02]))))),
0)</f>
        <v>0</v>
      </c>
      <c r="H47" s="119">
        <f t="array" ref="H47">IFERROR(
MEDIAN((IF(DATOS_[[Sexo]:[Sexo]]=$B47,IF(DATOS_[[AGRUP. VALOR. PTO.]:[AGRUP. VALOR. PTO.]]=$B45,IF(DATOS_[[Check Periodo Ref.]:[Check Periodo Ref.]]="Dentro",DATOS_[Conc.Sal.03]))))),
0)</f>
        <v>0</v>
      </c>
      <c r="I47" s="119">
        <f t="array" ref="I47">IFERROR(
MEDIAN((IF(DATOS_[[Sexo]:[Sexo]]=$B47,IF(DATOS_[[AGRUP. VALOR. PTO.]:[AGRUP. VALOR. PTO.]]=$B45,IF(DATOS_[[Check Periodo Ref.]:[Check Periodo Ref.]]="Dentro",DATOS_[Conc.Sal.04]))))),
0)</f>
        <v>0</v>
      </c>
      <c r="J47" s="119">
        <f t="array" ref="J47">IFERROR(
MEDIAN((IF(DATOS_[[Sexo]:[Sexo]]=$B47,IF(DATOS_[[AGRUP. VALOR. PTO.]:[AGRUP. VALOR. PTO.]]=$B45,IF(DATOS_[[Check Periodo Ref.]:[Check Periodo Ref.]]="Dentro",DATOS_[Conc.Sal.05]))))),
0)</f>
        <v>0</v>
      </c>
      <c r="K47" s="119">
        <f t="array" ref="K47">IFERROR(
MEDIAN((IF(DATOS_[[Sexo]:[Sexo]]=$B47,IF(DATOS_[[AGRUP. VALOR. PTO.]:[AGRUP. VALOR. PTO.]]=$B45,IF(DATOS_[[Check Periodo Ref.]:[Check Periodo Ref.]]="Dentro",DATOS_[Conc.Sal.06]))))),
0)</f>
        <v>0</v>
      </c>
      <c r="L47" s="119">
        <f t="array" ref="L47">IFERROR(
MEDIAN((IF(DATOS_[[Sexo]:[Sexo]]=$B47,IF(DATOS_[[AGRUP. VALOR. PTO.]:[AGRUP. VALOR. PTO.]]=$B45,IF(DATOS_[[Check Periodo Ref.]:[Check Periodo Ref.]]="Dentro",DATOS_[Conc.Sal.07]))))),
0)</f>
        <v>0</v>
      </c>
      <c r="M47" s="119">
        <f t="array" ref="M47">IFERROR(
MEDIAN((IF(DATOS_[[Sexo]:[Sexo]]=$B47,IF(DATOS_[[AGRUP. VALOR. PTO.]:[AGRUP. VALOR. PTO.]]=$B45,IF(DATOS_[[Check Periodo Ref.]:[Check Periodo Ref.]]="Dentro",DATOS_[Conc.Sal.08]))))),
0)</f>
        <v>0</v>
      </c>
      <c r="N47" s="119">
        <f t="array" ref="N47">IFERROR(
MEDIAN((IF(DATOS_[[Sexo]:[Sexo]]=$B47,IF(DATOS_[[AGRUP. VALOR. PTO.]:[AGRUP. VALOR. PTO.]]=$B45,IF(DATOS_[[Check Periodo Ref.]:[Check Periodo Ref.]]="Dentro",DATOS_[Conc.Sal.09]))))),
0)</f>
        <v>0</v>
      </c>
      <c r="O47" s="119">
        <f t="array" ref="O47">IFERROR(
MEDIAN((IF(DATOS_[[Sexo]:[Sexo]]=$B47,IF(DATOS_[[AGRUP. VALOR. PTO.]:[AGRUP. VALOR. PTO.]]=$B45,IF(DATOS_[[Check Periodo Ref.]:[Check Periodo Ref.]]="Dentro",DATOS_[Conc.Sal.10]))))),
0)</f>
        <v>0</v>
      </c>
      <c r="P47" s="119">
        <f t="array" ref="P47">IFERROR(
MEDIAN((IF(DATOS_[[Sexo]:[Sexo]]=$B47,IF(DATOS_[[AGRUP. VALOR. PTO.]:[AGRUP. VALOR. PTO.]]=$B45,IF(DATOS_[[Check Periodo Ref.]:[Check Periodo Ref.]]="Dentro",DATOS_[Conc.Sal.11]))))),
0)</f>
        <v>0</v>
      </c>
      <c r="Q47" s="119">
        <f t="array" ref="Q47">IFERROR(
MEDIAN((IF(DATOS_[[Sexo]:[Sexo]]=$B47,IF(DATOS_[[AGRUP. VALOR. PTO.]:[AGRUP. VALOR. PTO.]]=$B45,IF(DATOS_[[Check Periodo Ref.]:[Check Periodo Ref.]]="Dentro",DATOS_[Conc.Sal.12]))))),
0)</f>
        <v>0</v>
      </c>
      <c r="R47" s="119">
        <f t="array" ref="R47">IFERROR(
MEDIAN((IF(DATOS_[[Sexo]:[Sexo]]=$B47,IF(DATOS_[[AGRUP. VALOR. PTO.]:[AGRUP. VALOR. PTO.]]=$B45,IF(DATOS_[[Check Periodo Ref.]:[Check Periodo Ref.]]="Dentro",DATOS_[Conc.Sal.13]))))),
0)</f>
        <v>0</v>
      </c>
      <c r="S47" s="119">
        <f t="array" ref="S47">IFERROR(
MEDIAN((IF(DATOS_[[Sexo]:[Sexo]]=$B47,IF(DATOS_[[AGRUP. VALOR. PTO.]:[AGRUP. VALOR. PTO.]]=$B45,IF(DATOS_[[Check Periodo Ref.]:[Check Periodo Ref.]]="Dentro",DATOS_[Conc.Sal.14]))))),
0)</f>
        <v>0</v>
      </c>
      <c r="T47" s="119">
        <f t="array" ref="T47">IFERROR(
MEDIAN((IF(DATOS_[[Sexo]:[Sexo]]=$B47,IF(DATOS_[[AGRUP. VALOR. PTO.]:[AGRUP. VALOR. PTO.]]=$B45,IF(DATOS_[[Check Periodo Ref.]:[Check Periodo Ref.]]="Dentro",DATOS_[Conc.Sal.15]))))),
0)</f>
        <v>0</v>
      </c>
      <c r="U47" s="119">
        <f t="array" ref="U47">IFERROR(
MEDIAN((IF(DATOS_[[Sexo]:[Sexo]]=$B47,IF(DATOS_[[AGRUP. VALOR. PTO.]:[AGRUP. VALOR. PTO.]]=$B45,IF(DATOS_[[Check Periodo Ref.]:[Check Periodo Ref.]]="Dentro",DATOS_[Conc.Sal.16]))))),
0)</f>
        <v>0</v>
      </c>
      <c r="V47" s="119">
        <f t="array" ref="V47">IFERROR(
MEDIAN((IF(DATOS_[[Sexo]:[Sexo]]=$B47,IF(DATOS_[[AGRUP. VALOR. PTO.]:[AGRUP. VALOR. PTO.]]=$B45,IF(DATOS_[[Check Periodo Ref.]:[Check Periodo Ref.]]="Dentro",DATOS_[Conc.Sal.17]))))),
0)</f>
        <v>0</v>
      </c>
      <c r="W47" s="119">
        <f t="array" ref="W47">IFERROR(
MEDIAN((IF(DATOS_[[Sexo]:[Sexo]]=$B47,IF(DATOS_[[AGRUP. VALOR. PTO.]:[AGRUP. VALOR. PTO.]]=$B45,IF(DATOS_[[Check Periodo Ref.]:[Check Periodo Ref.]]="Dentro",DATOS_[Conc.Sal.18]))))),
0)</f>
        <v>0</v>
      </c>
      <c r="X47" s="119">
        <f t="array" ref="X47">IFERROR(
MEDIAN((IF(DATOS_[[Sexo]:[Sexo]]=$B47,IF(DATOS_[[AGRUP. VALOR. PTO.]:[AGRUP. VALOR. PTO.]]=$B45,IF(DATOS_[[Check Periodo Ref.]:[Check Periodo Ref.]]="Dentro",DATOS_[Conc.Sal.19]))))),
0)</f>
        <v>0</v>
      </c>
      <c r="Y47" s="119">
        <f t="array" ref="Y47">IFERROR(
MEDIAN((IF(DATOS_[[Sexo]:[Sexo]]=$B47,IF(DATOS_[[AGRUP. VALOR. PTO.]:[AGRUP. VALOR. PTO.]]=$B45,IF(DATOS_[[Check Periodo Ref.]:[Check Periodo Ref.]]="Dentro",DATOS_[Conc.Sal.20]))))),
0)</f>
        <v>0</v>
      </c>
      <c r="Z47" s="119">
        <f t="array" ref="Z47">IFERROR(
MEDIAN((IF(DATOS_[[Sexo]:[Sexo]]=$B47,IF(DATOS_[[AGRUP. VALOR. PTO.]:[AGRUP. VALOR. PTO.]]=$B45,IF(DATOS_[[Check Periodo Ref.]:[Check Periodo Ref.]]="Dentro",DATOS_[Conc.Sal.21]))))),
0)</f>
        <v>0</v>
      </c>
      <c r="AA47" s="119">
        <f t="array" ref="AA47">IFERROR(
MEDIAN((IF(DATOS_[[Sexo]:[Sexo]]=$B47,IF(DATOS_[[AGRUP. VALOR. PTO.]:[AGRUP. VALOR. PTO.]]=$B45,IF(DATOS_[[Check Periodo Ref.]:[Check Periodo Ref.]]="Dentro",DATOS_[Conc.Sal.22]))))),
0)</f>
        <v>0</v>
      </c>
      <c r="AB47" s="119">
        <f t="array" ref="AB47">IFERROR(
MEDIAN((IF(DATOS_[[Sexo]:[Sexo]]=$B47,IF(DATOS_[[AGRUP. VALOR. PTO.]:[AGRUP. VALOR. PTO.]]=$B45,IF(DATOS_[[Check Periodo Ref.]:[Check Periodo Ref.]]="Dentro",DATOS_[Conc.Sal.23]))))),
0)</f>
        <v>0</v>
      </c>
      <c r="AC47" s="119">
        <f t="array" ref="AC47">IFERROR(
MEDIAN((IF(DATOS_[[Sexo]:[Sexo]]=$B47,IF(DATOS_[[AGRUP. VALOR. PTO.]:[AGRUP. VALOR. PTO.]]=$B45,IF(DATOS_[[Check Periodo Ref.]:[Check Periodo Ref.]]="Dentro",DATOS_[Conc.Sal.24]))))),
0)</f>
        <v>0</v>
      </c>
      <c r="AD47" s="119">
        <f t="array" ref="AD47">IFERROR(
MEDIAN((IF(DATOS_[[Sexo]:[Sexo]]=$B47,IF(DATOS_[[AGRUP. VALOR. PTO.]:[AGRUP. VALOR. PTO.]]=$B45,IF(DATOS_[[Check Periodo Ref.]:[Check Periodo Ref.]]="Dentro",DATOS_[Conc.Sal.25]))))),
0)</f>
        <v>0</v>
      </c>
      <c r="AE47" s="119">
        <f t="array" ref="AE47">IFERROR(
MEDIAN((IF(DATOS_[[Sexo]:[Sexo]]=$B47,IF(DATOS_[[AGRUP. VALOR. PTO.]:[AGRUP. VALOR. PTO.]]=$B45,IF(DATOS_[[Check Periodo Ref.]:[Check Periodo Ref.]]="Dentro",DATOS_[Conc.Sal.26]))))),
0)</f>
        <v>0</v>
      </c>
      <c r="AF47" s="119">
        <f t="array" ref="AF47">IFERROR(
MEDIAN((IF(DATOS_[[Sexo]:[Sexo]]=$B47,IF(DATOS_[[AGRUP. VALOR. PTO.]:[AGRUP. VALOR. PTO.]]=$B45,IF(DATOS_[[Check Periodo Ref.]:[Check Periodo Ref.]]="Dentro",DATOS_[Conc.Sal.27]))))),
0)</f>
        <v>0</v>
      </c>
      <c r="AG47" s="119">
        <f t="array" ref="AG47">IFERROR(
MEDIAN((IF(DATOS_[[Sexo]:[Sexo]]=$B47,IF(DATOS_[[AGRUP. VALOR. PTO.]:[AGRUP. VALOR. PTO.]]=$B45,IF(DATOS_[[Check Periodo Ref.]:[Check Periodo Ref.]]="Dentro",DATOS_[Conc.Sal.28]))))),
0)</f>
        <v>0</v>
      </c>
      <c r="AH47" s="119">
        <f t="array" ref="AH47">IFERROR(
MEDIAN((IF(DATOS_[[Sexo]:[Sexo]]=$B47,IF(DATOS_[[AGRUP. VALOR. PTO.]:[AGRUP. VALOR. PTO.]]=$B45,IF(DATOS_[[Check Periodo Ref.]:[Check Periodo Ref.]]="Dentro",DATOS_[Conc.Sal.29]))))),
0)</f>
        <v>0</v>
      </c>
      <c r="AI47" s="119">
        <f t="array" ref="AI47">IFERROR(
MEDIAN((IF(DATOS_[[Sexo]:[Sexo]]=$B47,IF(DATOS_[[AGRUP. VALOR. PTO.]:[AGRUP. VALOR. PTO.]]=$B45,IF(DATOS_[[Check Periodo Ref.]:[Check Periodo Ref.]]="Dentro",DATOS_[Conc.Sal.30]))))),
0)</f>
        <v>0</v>
      </c>
      <c r="AJ47" s="120">
        <f t="array" ref="AJ47">IFERROR(
MEDIAN(IF(DATOS_[Sexo]=$B47,IF(DATOS_[AGRUP. VALOR. PTO.]=$B45,IF(DATOS_[Check Periodo Ref.]="Dentro",DATOS_[Tot COMPL.SAL Ef],FALSE)))),
0)</f>
        <v>0</v>
      </c>
      <c r="AK47" s="121">
        <f t="array" ref="AK47">IFERROR(
MEDIAN(IF(DATOS_[Sexo]=$B47,IF(DATOS_[AGRUP. VALOR. PTO.]=$B45,IF(DATOS_[Check Periodo Ref.]="Dentro",DATOS_[TOTAL SALARIO Ef],FALSE)))),
0)</f>
        <v>0</v>
      </c>
      <c r="AL47" s="122">
        <f t="array" ref="AL47">IFERROR(
MEDIAN((IF(DATOS_[[Sexo]:[Sexo]]=$B47,IF(DATOS_[[AGRUP. VALOR. PTO.]:[AGRUP. VALOR. PTO.]]=$B45,IF(DATOS_[[Check Periodo Ref.]:[Check Periodo Ref.]]="Dentro",DATOS_[C.Extra.01]))))),
0)</f>
        <v>0</v>
      </c>
      <c r="AM47" s="122">
        <f t="array" ref="AM47">IFERROR(
MEDIAN((IF(DATOS_[[Sexo]:[Sexo]]=$B47,IF(DATOS_[[AGRUP. VALOR. PTO.]:[AGRUP. VALOR. PTO.]]=$B45,IF(DATOS_[[Check Periodo Ref.]:[Check Periodo Ref.]]="Dentro",DATOS_[C.Extra.02]))))),
0)</f>
        <v>0</v>
      </c>
      <c r="AN47" s="122">
        <f t="array" ref="AN47">IFERROR(
MEDIAN((IF(DATOS_[[Sexo]:[Sexo]]=$B47,IF(DATOS_[[AGRUP. VALOR. PTO.]:[AGRUP. VALOR. PTO.]]=$B45,IF(DATOS_[[Check Periodo Ref.]:[Check Periodo Ref.]]="Dentro",DATOS_[C.Extra.03]))))),
0)</f>
        <v>0</v>
      </c>
      <c r="AO47" s="122">
        <f t="array" ref="AO47">IFERROR(
MEDIAN((IF(DATOS_[[Sexo]:[Sexo]]=$B47,IF(DATOS_[[AGRUP. VALOR. PTO.]:[AGRUP. VALOR. PTO.]]=$B45,IF(DATOS_[[Check Periodo Ref.]:[Check Periodo Ref.]]="Dentro",DATOS_[C.Extra.04]))))),
0)</f>
        <v>0</v>
      </c>
      <c r="AP47" s="122">
        <f t="array" ref="AP47">IFERROR(
MEDIAN((IF(DATOS_[[Sexo]:[Sexo]]=$B47,IF(DATOS_[[AGRUP. VALOR. PTO.]:[AGRUP. VALOR. PTO.]]=$B45,IF(DATOS_[[Check Periodo Ref.]:[Check Periodo Ref.]]="Dentro",DATOS_[C.Extra.05]))))),
0)</f>
        <v>0</v>
      </c>
      <c r="AQ47" s="123">
        <f t="array" ref="AQ47">IFERROR(
MEDIAN(IF(DATOS_[Sexo]=$B47,IF(DATOS_[AGRUP. VALOR. PTO.]=$B45,IF(DATOS_[Check Periodo Ref.]="Dentro",DATOS_[Tot Extrasalarial Ef],FALSE)))),
0)</f>
        <v>0</v>
      </c>
      <c r="AR47" s="124">
        <f t="array" ref="AR47">IFERROR(
MEDIAN(IF(DATOS_[Sexo]=$B47,IF(DATOS_[AGRUP. VALOR. PTO.]=$B45,IF(DATOS_[Check Periodo Ref.]="Dentro",DATOS_[TOTAL Retrib Ef],FALSE)))),
0)</f>
        <v>0</v>
      </c>
    </row>
    <row r="48" spans="1:44" ht="17.25" thickBot="1" x14ac:dyDescent="0.35">
      <c r="A48" s="48" t="str">
        <f t="shared" ref="A48" si="47">+A49</f>
        <v>[ocultar]</v>
      </c>
      <c r="B48" s="46" t="s">
        <v>271</v>
      </c>
      <c r="C48" s="117"/>
      <c r="D48" s="47"/>
      <c r="E48" s="127" t="str">
        <f t="shared" ref="E48:AR48" si="48">IFERROR((E49-E50)/E49,"")</f>
        <v/>
      </c>
      <c r="F48" s="131" t="str">
        <f t="shared" si="48"/>
        <v/>
      </c>
      <c r="G48" s="131" t="str">
        <f t="shared" si="48"/>
        <v/>
      </c>
      <c r="H48" s="131" t="str">
        <f t="shared" si="48"/>
        <v/>
      </c>
      <c r="I48" s="131" t="str">
        <f t="shared" si="48"/>
        <v/>
      </c>
      <c r="J48" s="131" t="str">
        <f t="shared" si="48"/>
        <v/>
      </c>
      <c r="K48" s="131" t="str">
        <f t="shared" si="48"/>
        <v/>
      </c>
      <c r="L48" s="131" t="str">
        <f t="shared" si="48"/>
        <v/>
      </c>
      <c r="M48" s="131" t="str">
        <f t="shared" si="48"/>
        <v/>
      </c>
      <c r="N48" s="131" t="str">
        <f t="shared" si="48"/>
        <v/>
      </c>
      <c r="O48" s="131" t="str">
        <f t="shared" si="48"/>
        <v/>
      </c>
      <c r="P48" s="131" t="str">
        <f t="shared" si="48"/>
        <v/>
      </c>
      <c r="Q48" s="131" t="str">
        <f t="shared" si="48"/>
        <v/>
      </c>
      <c r="R48" s="131" t="str">
        <f t="shared" si="48"/>
        <v/>
      </c>
      <c r="S48" s="131" t="str">
        <f t="shared" si="48"/>
        <v/>
      </c>
      <c r="T48" s="131" t="str">
        <f t="shared" si="48"/>
        <v/>
      </c>
      <c r="U48" s="131" t="str">
        <f t="shared" si="48"/>
        <v/>
      </c>
      <c r="V48" s="130" t="str">
        <f t="shared" si="48"/>
        <v/>
      </c>
      <c r="W48" s="130" t="str">
        <f t="shared" si="48"/>
        <v/>
      </c>
      <c r="X48" s="130" t="str">
        <f t="shared" si="48"/>
        <v/>
      </c>
      <c r="Y48" s="130" t="str">
        <f t="shared" si="48"/>
        <v/>
      </c>
      <c r="Z48" s="130" t="str">
        <f t="shared" si="48"/>
        <v/>
      </c>
      <c r="AA48" s="130" t="str">
        <f t="shared" si="48"/>
        <v/>
      </c>
      <c r="AB48" s="130" t="str">
        <f t="shared" si="48"/>
        <v/>
      </c>
      <c r="AC48" s="130" t="str">
        <f t="shared" si="48"/>
        <v/>
      </c>
      <c r="AD48" s="130" t="str">
        <f t="shared" si="48"/>
        <v/>
      </c>
      <c r="AE48" s="130" t="str">
        <f t="shared" si="48"/>
        <v/>
      </c>
      <c r="AF48" s="130" t="str">
        <f t="shared" si="48"/>
        <v/>
      </c>
      <c r="AG48" s="130" t="str">
        <f t="shared" si="48"/>
        <v/>
      </c>
      <c r="AH48" s="130" t="str">
        <f t="shared" si="48"/>
        <v/>
      </c>
      <c r="AI48" s="130" t="str">
        <f t="shared" si="48"/>
        <v/>
      </c>
      <c r="AJ48" s="132" t="str">
        <f t="shared" si="48"/>
        <v/>
      </c>
      <c r="AK48" s="136" t="str">
        <f t="shared" si="48"/>
        <v/>
      </c>
      <c r="AL48" s="133" t="str">
        <f t="shared" si="48"/>
        <v/>
      </c>
      <c r="AM48" s="133" t="str">
        <f t="shared" si="48"/>
        <v/>
      </c>
      <c r="AN48" s="133" t="str">
        <f t="shared" si="48"/>
        <v/>
      </c>
      <c r="AO48" s="133" t="str">
        <f t="shared" si="48"/>
        <v/>
      </c>
      <c r="AP48" s="133" t="str">
        <f t="shared" si="48"/>
        <v/>
      </c>
      <c r="AQ48" s="134" t="str">
        <f t="shared" si="48"/>
        <v/>
      </c>
      <c r="AR48" s="135" t="str">
        <f t="shared" si="48"/>
        <v/>
      </c>
    </row>
    <row r="49" spans="1:44" x14ac:dyDescent="0.3">
      <c r="A49" s="48" t="str">
        <f t="shared" ref="A49" si="49">+IF(C49+C50=0,"[ocultar]","")</f>
        <v>[ocultar]</v>
      </c>
      <c r="B49" s="39" t="s">
        <v>162</v>
      </c>
      <c r="C49" s="40">
        <f t="array" ref="C49">SUM(IF($B49=DATOS_[Sexo],
IF($B48=DATOS_[AGRUP. VALOR. PTO.],
IF("Dentro"=DATOS_[Check Periodo Ref.],
1/(COUNTIFS(DATOS_[Sexo],$B49,DATOS_[AGRUP. VALOR. PTO.],$B48,DATOS_[Check Periodo Ref.],"Dentro",DATOS_[id],DATOS_[id]))))))</f>
        <v>0</v>
      </c>
      <c r="D49" s="41">
        <f>COUNTIFS(DATOS_[AGRUP. VALOR. PTO.],$B48,DATOS_[Sexo],$B49,DATOS_[Check Periodo Ref.],"Dentro")</f>
        <v>0</v>
      </c>
      <c r="E49" s="118">
        <f t="array" ref="E49">IFERROR(
MEDIAN(IF(DATOS_[Sexo]=$B49,IF(DATOS_[AGRUP. VALOR. PTO.]=$B48,IF(DATOS_[Check Periodo Ref.]="Dentro",DATOS_[SALARIO BASE Ef],FALSE)))),
0)</f>
        <v>0</v>
      </c>
      <c r="F49" s="119">
        <f t="array" ref="F49">IFERROR(
MEDIAN((IF(DATOS_[[Sexo]:[Sexo]]=$B49,IF(DATOS_[[AGRUP. VALOR. PTO.]:[AGRUP. VALOR. PTO.]]=$B48,IF(DATOS_[[Check Periodo Ref.]:[Check Periodo Ref.]]="Dentro",DATOS_[Conc.Sal.01]))))),
0)</f>
        <v>0</v>
      </c>
      <c r="G49" s="119">
        <f t="array" ref="G49">IFERROR(
MEDIAN((IF(DATOS_[[Sexo]:[Sexo]]=$B49,IF(DATOS_[[AGRUP. VALOR. PTO.]:[AGRUP. VALOR. PTO.]]=$B48,IF(DATOS_[[Check Periodo Ref.]:[Check Periodo Ref.]]="Dentro",DATOS_[Conc.Sal.02]))))),
0)</f>
        <v>0</v>
      </c>
      <c r="H49" s="119">
        <f t="array" ref="H49">IFERROR(
MEDIAN((IF(DATOS_[[Sexo]:[Sexo]]=$B49,IF(DATOS_[[AGRUP. VALOR. PTO.]:[AGRUP. VALOR. PTO.]]=$B48,IF(DATOS_[[Check Periodo Ref.]:[Check Periodo Ref.]]="Dentro",DATOS_[Conc.Sal.03]))))),
0)</f>
        <v>0</v>
      </c>
      <c r="I49" s="119">
        <f t="array" ref="I49">IFERROR(
MEDIAN((IF(DATOS_[[Sexo]:[Sexo]]=$B49,IF(DATOS_[[AGRUP. VALOR. PTO.]:[AGRUP. VALOR. PTO.]]=$B48,IF(DATOS_[[Check Periodo Ref.]:[Check Periodo Ref.]]="Dentro",DATOS_[Conc.Sal.04]))))),
0)</f>
        <v>0</v>
      </c>
      <c r="J49" s="119">
        <f t="array" ref="J49">IFERROR(
MEDIAN((IF(DATOS_[[Sexo]:[Sexo]]=$B49,IF(DATOS_[[AGRUP. VALOR. PTO.]:[AGRUP. VALOR. PTO.]]=$B48,IF(DATOS_[[Check Periodo Ref.]:[Check Periodo Ref.]]="Dentro",DATOS_[Conc.Sal.05]))))),
0)</f>
        <v>0</v>
      </c>
      <c r="K49" s="119">
        <f t="array" ref="K49">IFERROR(
MEDIAN((IF(DATOS_[[Sexo]:[Sexo]]=$B49,IF(DATOS_[[AGRUP. VALOR. PTO.]:[AGRUP. VALOR. PTO.]]=$B48,IF(DATOS_[[Check Periodo Ref.]:[Check Periodo Ref.]]="Dentro",DATOS_[Conc.Sal.06]))))),
0)</f>
        <v>0</v>
      </c>
      <c r="L49" s="119">
        <f t="array" ref="L49">IFERROR(
MEDIAN((IF(DATOS_[[Sexo]:[Sexo]]=$B49,IF(DATOS_[[AGRUP. VALOR. PTO.]:[AGRUP. VALOR. PTO.]]=$B48,IF(DATOS_[[Check Periodo Ref.]:[Check Periodo Ref.]]="Dentro",DATOS_[Conc.Sal.07]))))),
0)</f>
        <v>0</v>
      </c>
      <c r="M49" s="119">
        <f t="array" ref="M49">IFERROR(
MEDIAN((IF(DATOS_[[Sexo]:[Sexo]]=$B49,IF(DATOS_[[AGRUP. VALOR. PTO.]:[AGRUP. VALOR. PTO.]]=$B48,IF(DATOS_[[Check Periodo Ref.]:[Check Periodo Ref.]]="Dentro",DATOS_[Conc.Sal.08]))))),
0)</f>
        <v>0</v>
      </c>
      <c r="N49" s="119">
        <f t="array" ref="N49">IFERROR(
MEDIAN((IF(DATOS_[[Sexo]:[Sexo]]=$B49,IF(DATOS_[[AGRUP. VALOR. PTO.]:[AGRUP. VALOR. PTO.]]=$B48,IF(DATOS_[[Check Periodo Ref.]:[Check Periodo Ref.]]="Dentro",DATOS_[Conc.Sal.09]))))),
0)</f>
        <v>0</v>
      </c>
      <c r="O49" s="119">
        <f t="array" ref="O49">IFERROR(
MEDIAN((IF(DATOS_[[Sexo]:[Sexo]]=$B49,IF(DATOS_[[AGRUP. VALOR. PTO.]:[AGRUP. VALOR. PTO.]]=$B48,IF(DATOS_[[Check Periodo Ref.]:[Check Periodo Ref.]]="Dentro",DATOS_[Conc.Sal.10]))))),
0)</f>
        <v>0</v>
      </c>
      <c r="P49" s="119">
        <f t="array" ref="P49">IFERROR(
MEDIAN((IF(DATOS_[[Sexo]:[Sexo]]=$B49,IF(DATOS_[[AGRUP. VALOR. PTO.]:[AGRUP. VALOR. PTO.]]=$B48,IF(DATOS_[[Check Periodo Ref.]:[Check Periodo Ref.]]="Dentro",DATOS_[Conc.Sal.11]))))),
0)</f>
        <v>0</v>
      </c>
      <c r="Q49" s="119">
        <f t="array" ref="Q49">IFERROR(
MEDIAN((IF(DATOS_[[Sexo]:[Sexo]]=$B49,IF(DATOS_[[AGRUP. VALOR. PTO.]:[AGRUP. VALOR. PTO.]]=$B48,IF(DATOS_[[Check Periodo Ref.]:[Check Periodo Ref.]]="Dentro",DATOS_[Conc.Sal.12]))))),
0)</f>
        <v>0</v>
      </c>
      <c r="R49" s="119">
        <f t="array" ref="R49">IFERROR(
MEDIAN((IF(DATOS_[[Sexo]:[Sexo]]=$B49,IF(DATOS_[[AGRUP. VALOR. PTO.]:[AGRUP. VALOR. PTO.]]=$B48,IF(DATOS_[[Check Periodo Ref.]:[Check Periodo Ref.]]="Dentro",DATOS_[Conc.Sal.13]))))),
0)</f>
        <v>0</v>
      </c>
      <c r="S49" s="119">
        <f t="array" ref="S49">IFERROR(
MEDIAN((IF(DATOS_[[Sexo]:[Sexo]]=$B49,IF(DATOS_[[AGRUP. VALOR. PTO.]:[AGRUP. VALOR. PTO.]]=$B48,IF(DATOS_[[Check Periodo Ref.]:[Check Periodo Ref.]]="Dentro",DATOS_[Conc.Sal.14]))))),
0)</f>
        <v>0</v>
      </c>
      <c r="T49" s="119">
        <f t="array" ref="T49">IFERROR(
MEDIAN((IF(DATOS_[[Sexo]:[Sexo]]=$B49,IF(DATOS_[[AGRUP. VALOR. PTO.]:[AGRUP. VALOR. PTO.]]=$B48,IF(DATOS_[[Check Periodo Ref.]:[Check Periodo Ref.]]="Dentro",DATOS_[Conc.Sal.15]))))),
0)</f>
        <v>0</v>
      </c>
      <c r="U49" s="119">
        <f t="array" ref="U49">IFERROR(
MEDIAN((IF(DATOS_[[Sexo]:[Sexo]]=$B49,IF(DATOS_[[AGRUP. VALOR. PTO.]:[AGRUP. VALOR. PTO.]]=$B48,IF(DATOS_[[Check Periodo Ref.]:[Check Periodo Ref.]]="Dentro",DATOS_[Conc.Sal.16]))))),
0)</f>
        <v>0</v>
      </c>
      <c r="V49" s="119">
        <f t="array" ref="V49">IFERROR(
MEDIAN((IF(DATOS_[[Sexo]:[Sexo]]=$B49,IF(DATOS_[[AGRUP. VALOR. PTO.]:[AGRUP. VALOR. PTO.]]=$B48,IF(DATOS_[[Check Periodo Ref.]:[Check Periodo Ref.]]="Dentro",DATOS_[Conc.Sal.17]))))),
0)</f>
        <v>0</v>
      </c>
      <c r="W49" s="119">
        <f t="array" ref="W49">IFERROR(
MEDIAN((IF(DATOS_[[Sexo]:[Sexo]]=$B49,IF(DATOS_[[AGRUP. VALOR. PTO.]:[AGRUP. VALOR. PTO.]]=$B48,IF(DATOS_[[Check Periodo Ref.]:[Check Periodo Ref.]]="Dentro",DATOS_[Conc.Sal.18]))))),
0)</f>
        <v>0</v>
      </c>
      <c r="X49" s="119">
        <f t="array" ref="X49">IFERROR(
MEDIAN((IF(DATOS_[[Sexo]:[Sexo]]=$B49,IF(DATOS_[[AGRUP. VALOR. PTO.]:[AGRUP. VALOR. PTO.]]=$B48,IF(DATOS_[[Check Periodo Ref.]:[Check Periodo Ref.]]="Dentro",DATOS_[Conc.Sal.19]))))),
0)</f>
        <v>0</v>
      </c>
      <c r="Y49" s="119">
        <f t="array" ref="Y49">IFERROR(
MEDIAN((IF(DATOS_[[Sexo]:[Sexo]]=$B49,IF(DATOS_[[AGRUP. VALOR. PTO.]:[AGRUP. VALOR. PTO.]]=$B48,IF(DATOS_[[Check Periodo Ref.]:[Check Periodo Ref.]]="Dentro",DATOS_[Conc.Sal.20]))))),
0)</f>
        <v>0</v>
      </c>
      <c r="Z49" s="119">
        <f t="array" ref="Z49">IFERROR(
MEDIAN((IF(DATOS_[[Sexo]:[Sexo]]=$B49,IF(DATOS_[[AGRUP. VALOR. PTO.]:[AGRUP. VALOR. PTO.]]=$B48,IF(DATOS_[[Check Periodo Ref.]:[Check Periodo Ref.]]="Dentro",DATOS_[Conc.Sal.21]))))),
0)</f>
        <v>0</v>
      </c>
      <c r="AA49" s="119">
        <f t="array" ref="AA49">IFERROR(
MEDIAN((IF(DATOS_[[Sexo]:[Sexo]]=$B49,IF(DATOS_[[AGRUP. VALOR. PTO.]:[AGRUP. VALOR. PTO.]]=$B48,IF(DATOS_[[Check Periodo Ref.]:[Check Periodo Ref.]]="Dentro",DATOS_[Conc.Sal.22]))))),
0)</f>
        <v>0</v>
      </c>
      <c r="AB49" s="119">
        <f t="array" ref="AB49">IFERROR(
MEDIAN((IF(DATOS_[[Sexo]:[Sexo]]=$B49,IF(DATOS_[[AGRUP. VALOR. PTO.]:[AGRUP. VALOR. PTO.]]=$B48,IF(DATOS_[[Check Periodo Ref.]:[Check Periodo Ref.]]="Dentro",DATOS_[Conc.Sal.23]))))),
0)</f>
        <v>0</v>
      </c>
      <c r="AC49" s="119">
        <f t="array" ref="AC49">IFERROR(
MEDIAN((IF(DATOS_[[Sexo]:[Sexo]]=$B49,IF(DATOS_[[AGRUP. VALOR. PTO.]:[AGRUP. VALOR. PTO.]]=$B48,IF(DATOS_[[Check Periodo Ref.]:[Check Periodo Ref.]]="Dentro",DATOS_[Conc.Sal.24]))))),
0)</f>
        <v>0</v>
      </c>
      <c r="AD49" s="119">
        <f t="array" ref="AD49">IFERROR(
MEDIAN((IF(DATOS_[[Sexo]:[Sexo]]=$B49,IF(DATOS_[[AGRUP. VALOR. PTO.]:[AGRUP. VALOR. PTO.]]=$B48,IF(DATOS_[[Check Periodo Ref.]:[Check Periodo Ref.]]="Dentro",DATOS_[Conc.Sal.25]))))),
0)</f>
        <v>0</v>
      </c>
      <c r="AE49" s="119">
        <f t="array" ref="AE49">IFERROR(
MEDIAN((IF(DATOS_[[Sexo]:[Sexo]]=$B49,IF(DATOS_[[AGRUP. VALOR. PTO.]:[AGRUP. VALOR. PTO.]]=$B48,IF(DATOS_[[Check Periodo Ref.]:[Check Periodo Ref.]]="Dentro",DATOS_[Conc.Sal.26]))))),
0)</f>
        <v>0</v>
      </c>
      <c r="AF49" s="119">
        <f t="array" ref="AF49">IFERROR(
MEDIAN((IF(DATOS_[[Sexo]:[Sexo]]=$B49,IF(DATOS_[[AGRUP. VALOR. PTO.]:[AGRUP. VALOR. PTO.]]=$B48,IF(DATOS_[[Check Periodo Ref.]:[Check Periodo Ref.]]="Dentro",DATOS_[Conc.Sal.27]))))),
0)</f>
        <v>0</v>
      </c>
      <c r="AG49" s="119">
        <f t="array" ref="AG49">IFERROR(
MEDIAN((IF(DATOS_[[Sexo]:[Sexo]]=$B49,IF(DATOS_[[AGRUP. VALOR. PTO.]:[AGRUP. VALOR. PTO.]]=$B48,IF(DATOS_[[Check Periodo Ref.]:[Check Periodo Ref.]]="Dentro",DATOS_[Conc.Sal.28]))))),
0)</f>
        <v>0</v>
      </c>
      <c r="AH49" s="119">
        <f t="array" ref="AH49">IFERROR(
MEDIAN((IF(DATOS_[[Sexo]:[Sexo]]=$B49,IF(DATOS_[[AGRUP. VALOR. PTO.]:[AGRUP. VALOR. PTO.]]=$B48,IF(DATOS_[[Check Periodo Ref.]:[Check Periodo Ref.]]="Dentro",DATOS_[Conc.Sal.29]))))),
0)</f>
        <v>0</v>
      </c>
      <c r="AI49" s="119">
        <f t="array" ref="AI49">IFERROR(
MEDIAN((IF(DATOS_[[Sexo]:[Sexo]]=$B49,IF(DATOS_[[AGRUP. VALOR. PTO.]:[AGRUP. VALOR. PTO.]]=$B48,IF(DATOS_[[Check Periodo Ref.]:[Check Periodo Ref.]]="Dentro",DATOS_[Conc.Sal.30]))))),
0)</f>
        <v>0</v>
      </c>
      <c r="AJ49" s="120">
        <f t="array" ref="AJ49">IFERROR(
MEDIAN(IF(DATOS_[Sexo]=$B49,IF(DATOS_[AGRUP. VALOR. PTO.]=$B48,IF(DATOS_[Check Periodo Ref.]="Dentro",DATOS_[Tot COMPL.SAL Ef],FALSE)))),
0)</f>
        <v>0</v>
      </c>
      <c r="AK49" s="121">
        <f t="array" ref="AK49">IFERROR(
MEDIAN(IF(DATOS_[Sexo]=$B49,IF(DATOS_[AGRUP. VALOR. PTO.]=$B48,IF(DATOS_[Check Periodo Ref.]="Dentro",DATOS_[TOTAL SALARIO Ef],FALSE)))),
0)</f>
        <v>0</v>
      </c>
      <c r="AL49" s="122">
        <f t="array" ref="AL49">IFERROR(
MEDIAN((IF(DATOS_[[Sexo]:[Sexo]]=$B49,IF(DATOS_[[AGRUP. VALOR. PTO.]:[AGRUP. VALOR. PTO.]]=$B48,IF(DATOS_[[Check Periodo Ref.]:[Check Periodo Ref.]]="Dentro",DATOS_[C.Extra.01]))))),
0)</f>
        <v>0</v>
      </c>
      <c r="AM49" s="122">
        <f t="array" ref="AM49">IFERROR(
MEDIAN((IF(DATOS_[[Sexo]:[Sexo]]=$B49,IF(DATOS_[[AGRUP. VALOR. PTO.]:[AGRUP. VALOR. PTO.]]=$B48,IF(DATOS_[[Check Periodo Ref.]:[Check Periodo Ref.]]="Dentro",DATOS_[C.Extra.02]))))),
0)</f>
        <v>0</v>
      </c>
      <c r="AN49" s="122">
        <f t="array" ref="AN49">IFERROR(
MEDIAN((IF(DATOS_[[Sexo]:[Sexo]]=$B49,IF(DATOS_[[AGRUP. VALOR. PTO.]:[AGRUP. VALOR. PTO.]]=$B48,IF(DATOS_[[Check Periodo Ref.]:[Check Periodo Ref.]]="Dentro",DATOS_[C.Extra.03]))))),
0)</f>
        <v>0</v>
      </c>
      <c r="AO49" s="122">
        <f t="array" ref="AO49">IFERROR(
MEDIAN((IF(DATOS_[[Sexo]:[Sexo]]=$B49,IF(DATOS_[[AGRUP. VALOR. PTO.]:[AGRUP. VALOR. PTO.]]=$B48,IF(DATOS_[[Check Periodo Ref.]:[Check Periodo Ref.]]="Dentro",DATOS_[C.Extra.04]))))),
0)</f>
        <v>0</v>
      </c>
      <c r="AP49" s="122">
        <f t="array" ref="AP49">IFERROR(
MEDIAN((IF(DATOS_[[Sexo]:[Sexo]]=$B49,IF(DATOS_[[AGRUP. VALOR. PTO.]:[AGRUP. VALOR. PTO.]]=$B48,IF(DATOS_[[Check Periodo Ref.]:[Check Periodo Ref.]]="Dentro",DATOS_[C.Extra.05]))))),
0)</f>
        <v>0</v>
      </c>
      <c r="AQ49" s="123">
        <f t="array" ref="AQ49">IFERROR(
MEDIAN(IF(DATOS_[Sexo]=$B49,IF(DATOS_[AGRUP. VALOR. PTO.]=$B48,IF(DATOS_[Check Periodo Ref.]="Dentro",DATOS_[Tot Extrasalarial Ef],FALSE)))),
0)</f>
        <v>0</v>
      </c>
      <c r="AR49" s="124">
        <f t="array" ref="AR49">IFERROR(
MEDIAN(IF(DATOS_[Sexo]=$B49,IF(DATOS_[AGRUP. VALOR. PTO.]=$B48,IF(DATOS_[Check Periodo Ref.]="Dentro",DATOS_[TOTAL Retrib Ef],FALSE)))),
0)</f>
        <v>0</v>
      </c>
    </row>
    <row r="50" spans="1:44" x14ac:dyDescent="0.3">
      <c r="A50" s="48" t="str">
        <f t="shared" ref="A50" si="50">+A49</f>
        <v>[ocultar]</v>
      </c>
      <c r="B50" s="39" t="s">
        <v>163</v>
      </c>
      <c r="C50" s="40">
        <f t="array" ref="C50">SUM(IF($B50=DATOS_[Sexo],
IF($B48=DATOS_[AGRUP. VALOR. PTO.],
IF("Dentro"=DATOS_[Check Periodo Ref.],
1/(COUNTIFS(DATOS_[Sexo],$B50,DATOS_[AGRUP. VALOR. PTO.],$B48,DATOS_[Check Periodo Ref.],"Dentro",DATOS_[id],DATOS_[id]))))))</f>
        <v>0</v>
      </c>
      <c r="D50" s="41">
        <f>COUNTIFS(DATOS_[AGRUP. VALOR. PTO.],$B48,DATOS_[Sexo],$B50,DATOS_[Check Periodo Ref.],"Dentro")</f>
        <v>0</v>
      </c>
      <c r="E50" s="118">
        <f t="array" ref="E50">IFERROR(
MEDIAN(IF(DATOS_[Sexo]=$B50,IF(DATOS_[AGRUP. VALOR. PTO.]=$B48,IF(DATOS_[Check Periodo Ref.]="Dentro",DATOS_[SALARIO BASE Ef],FALSE)))),
0)</f>
        <v>0</v>
      </c>
      <c r="F50" s="119">
        <f t="array" ref="F50">IFERROR(
MEDIAN((IF(DATOS_[[Sexo]:[Sexo]]=$B50,IF(DATOS_[[AGRUP. VALOR. PTO.]:[AGRUP. VALOR. PTO.]]=$B48,IF(DATOS_[[Check Periodo Ref.]:[Check Periodo Ref.]]="Dentro",DATOS_[Conc.Sal.01]))))),
0)</f>
        <v>0</v>
      </c>
      <c r="G50" s="119">
        <f t="array" ref="G50">IFERROR(
MEDIAN((IF(DATOS_[[Sexo]:[Sexo]]=$B50,IF(DATOS_[[AGRUP. VALOR. PTO.]:[AGRUP. VALOR. PTO.]]=$B48,IF(DATOS_[[Check Periodo Ref.]:[Check Periodo Ref.]]="Dentro",DATOS_[Conc.Sal.02]))))),
0)</f>
        <v>0</v>
      </c>
      <c r="H50" s="119">
        <f t="array" ref="H50">IFERROR(
MEDIAN((IF(DATOS_[[Sexo]:[Sexo]]=$B50,IF(DATOS_[[AGRUP. VALOR. PTO.]:[AGRUP. VALOR. PTO.]]=$B48,IF(DATOS_[[Check Periodo Ref.]:[Check Periodo Ref.]]="Dentro",DATOS_[Conc.Sal.03]))))),
0)</f>
        <v>0</v>
      </c>
      <c r="I50" s="119">
        <f t="array" ref="I50">IFERROR(
MEDIAN((IF(DATOS_[[Sexo]:[Sexo]]=$B50,IF(DATOS_[[AGRUP. VALOR. PTO.]:[AGRUP. VALOR. PTO.]]=$B48,IF(DATOS_[[Check Periodo Ref.]:[Check Periodo Ref.]]="Dentro",DATOS_[Conc.Sal.04]))))),
0)</f>
        <v>0</v>
      </c>
      <c r="J50" s="119">
        <f t="array" ref="J50">IFERROR(
MEDIAN((IF(DATOS_[[Sexo]:[Sexo]]=$B50,IF(DATOS_[[AGRUP. VALOR. PTO.]:[AGRUP. VALOR. PTO.]]=$B48,IF(DATOS_[[Check Periodo Ref.]:[Check Periodo Ref.]]="Dentro",DATOS_[Conc.Sal.05]))))),
0)</f>
        <v>0</v>
      </c>
      <c r="K50" s="119">
        <f t="array" ref="K50">IFERROR(
MEDIAN((IF(DATOS_[[Sexo]:[Sexo]]=$B50,IF(DATOS_[[AGRUP. VALOR. PTO.]:[AGRUP. VALOR. PTO.]]=$B48,IF(DATOS_[[Check Periodo Ref.]:[Check Periodo Ref.]]="Dentro",DATOS_[Conc.Sal.06]))))),
0)</f>
        <v>0</v>
      </c>
      <c r="L50" s="119">
        <f t="array" ref="L50">IFERROR(
MEDIAN((IF(DATOS_[[Sexo]:[Sexo]]=$B50,IF(DATOS_[[AGRUP. VALOR. PTO.]:[AGRUP. VALOR. PTO.]]=$B48,IF(DATOS_[[Check Periodo Ref.]:[Check Periodo Ref.]]="Dentro",DATOS_[Conc.Sal.07]))))),
0)</f>
        <v>0</v>
      </c>
      <c r="M50" s="119">
        <f t="array" ref="M50">IFERROR(
MEDIAN((IF(DATOS_[[Sexo]:[Sexo]]=$B50,IF(DATOS_[[AGRUP. VALOR. PTO.]:[AGRUP. VALOR. PTO.]]=$B48,IF(DATOS_[[Check Periodo Ref.]:[Check Periodo Ref.]]="Dentro",DATOS_[Conc.Sal.08]))))),
0)</f>
        <v>0</v>
      </c>
      <c r="N50" s="119">
        <f t="array" ref="N50">IFERROR(
MEDIAN((IF(DATOS_[[Sexo]:[Sexo]]=$B50,IF(DATOS_[[AGRUP. VALOR. PTO.]:[AGRUP. VALOR. PTO.]]=$B48,IF(DATOS_[[Check Periodo Ref.]:[Check Periodo Ref.]]="Dentro",DATOS_[Conc.Sal.09]))))),
0)</f>
        <v>0</v>
      </c>
      <c r="O50" s="119">
        <f t="array" ref="O50">IFERROR(
MEDIAN((IF(DATOS_[[Sexo]:[Sexo]]=$B50,IF(DATOS_[[AGRUP. VALOR. PTO.]:[AGRUP. VALOR. PTO.]]=$B48,IF(DATOS_[[Check Periodo Ref.]:[Check Periodo Ref.]]="Dentro",DATOS_[Conc.Sal.10]))))),
0)</f>
        <v>0</v>
      </c>
      <c r="P50" s="119">
        <f t="array" ref="P50">IFERROR(
MEDIAN((IF(DATOS_[[Sexo]:[Sexo]]=$B50,IF(DATOS_[[AGRUP. VALOR. PTO.]:[AGRUP. VALOR. PTO.]]=$B48,IF(DATOS_[[Check Periodo Ref.]:[Check Periodo Ref.]]="Dentro",DATOS_[Conc.Sal.11]))))),
0)</f>
        <v>0</v>
      </c>
      <c r="Q50" s="119">
        <f t="array" ref="Q50">IFERROR(
MEDIAN((IF(DATOS_[[Sexo]:[Sexo]]=$B50,IF(DATOS_[[AGRUP. VALOR. PTO.]:[AGRUP. VALOR. PTO.]]=$B48,IF(DATOS_[[Check Periodo Ref.]:[Check Periodo Ref.]]="Dentro",DATOS_[Conc.Sal.12]))))),
0)</f>
        <v>0</v>
      </c>
      <c r="R50" s="119">
        <f t="array" ref="R50">IFERROR(
MEDIAN((IF(DATOS_[[Sexo]:[Sexo]]=$B50,IF(DATOS_[[AGRUP. VALOR. PTO.]:[AGRUP. VALOR. PTO.]]=$B48,IF(DATOS_[[Check Periodo Ref.]:[Check Periodo Ref.]]="Dentro",DATOS_[Conc.Sal.13]))))),
0)</f>
        <v>0</v>
      </c>
      <c r="S50" s="119">
        <f t="array" ref="S50">IFERROR(
MEDIAN((IF(DATOS_[[Sexo]:[Sexo]]=$B50,IF(DATOS_[[AGRUP. VALOR. PTO.]:[AGRUP. VALOR. PTO.]]=$B48,IF(DATOS_[[Check Periodo Ref.]:[Check Periodo Ref.]]="Dentro",DATOS_[Conc.Sal.14]))))),
0)</f>
        <v>0</v>
      </c>
      <c r="T50" s="119">
        <f t="array" ref="T50">IFERROR(
MEDIAN((IF(DATOS_[[Sexo]:[Sexo]]=$B50,IF(DATOS_[[AGRUP. VALOR. PTO.]:[AGRUP. VALOR. PTO.]]=$B48,IF(DATOS_[[Check Periodo Ref.]:[Check Periodo Ref.]]="Dentro",DATOS_[Conc.Sal.15]))))),
0)</f>
        <v>0</v>
      </c>
      <c r="U50" s="119">
        <f t="array" ref="U50">IFERROR(
MEDIAN((IF(DATOS_[[Sexo]:[Sexo]]=$B50,IF(DATOS_[[AGRUP. VALOR. PTO.]:[AGRUP. VALOR. PTO.]]=$B48,IF(DATOS_[[Check Periodo Ref.]:[Check Periodo Ref.]]="Dentro",DATOS_[Conc.Sal.16]))))),
0)</f>
        <v>0</v>
      </c>
      <c r="V50" s="119">
        <f t="array" ref="V50">IFERROR(
MEDIAN((IF(DATOS_[[Sexo]:[Sexo]]=$B50,IF(DATOS_[[AGRUP. VALOR. PTO.]:[AGRUP. VALOR. PTO.]]=$B48,IF(DATOS_[[Check Periodo Ref.]:[Check Periodo Ref.]]="Dentro",DATOS_[Conc.Sal.17]))))),
0)</f>
        <v>0</v>
      </c>
      <c r="W50" s="119">
        <f t="array" ref="W50">IFERROR(
MEDIAN((IF(DATOS_[[Sexo]:[Sexo]]=$B50,IF(DATOS_[[AGRUP. VALOR. PTO.]:[AGRUP. VALOR. PTO.]]=$B48,IF(DATOS_[[Check Periodo Ref.]:[Check Periodo Ref.]]="Dentro",DATOS_[Conc.Sal.18]))))),
0)</f>
        <v>0</v>
      </c>
      <c r="X50" s="119">
        <f t="array" ref="X50">IFERROR(
MEDIAN((IF(DATOS_[[Sexo]:[Sexo]]=$B50,IF(DATOS_[[AGRUP. VALOR. PTO.]:[AGRUP. VALOR. PTO.]]=$B48,IF(DATOS_[[Check Periodo Ref.]:[Check Periodo Ref.]]="Dentro",DATOS_[Conc.Sal.19]))))),
0)</f>
        <v>0</v>
      </c>
      <c r="Y50" s="119">
        <f t="array" ref="Y50">IFERROR(
MEDIAN((IF(DATOS_[[Sexo]:[Sexo]]=$B50,IF(DATOS_[[AGRUP. VALOR. PTO.]:[AGRUP. VALOR. PTO.]]=$B48,IF(DATOS_[[Check Periodo Ref.]:[Check Periodo Ref.]]="Dentro",DATOS_[Conc.Sal.20]))))),
0)</f>
        <v>0</v>
      </c>
      <c r="Z50" s="119">
        <f t="array" ref="Z50">IFERROR(
MEDIAN((IF(DATOS_[[Sexo]:[Sexo]]=$B50,IF(DATOS_[[AGRUP. VALOR. PTO.]:[AGRUP. VALOR. PTO.]]=$B48,IF(DATOS_[[Check Periodo Ref.]:[Check Periodo Ref.]]="Dentro",DATOS_[Conc.Sal.21]))))),
0)</f>
        <v>0</v>
      </c>
      <c r="AA50" s="119">
        <f t="array" ref="AA50">IFERROR(
MEDIAN((IF(DATOS_[[Sexo]:[Sexo]]=$B50,IF(DATOS_[[AGRUP. VALOR. PTO.]:[AGRUP. VALOR. PTO.]]=$B48,IF(DATOS_[[Check Periodo Ref.]:[Check Periodo Ref.]]="Dentro",DATOS_[Conc.Sal.22]))))),
0)</f>
        <v>0</v>
      </c>
      <c r="AB50" s="119">
        <f t="array" ref="AB50">IFERROR(
MEDIAN((IF(DATOS_[[Sexo]:[Sexo]]=$B50,IF(DATOS_[[AGRUP. VALOR. PTO.]:[AGRUP. VALOR. PTO.]]=$B48,IF(DATOS_[[Check Periodo Ref.]:[Check Periodo Ref.]]="Dentro",DATOS_[Conc.Sal.23]))))),
0)</f>
        <v>0</v>
      </c>
      <c r="AC50" s="119">
        <f t="array" ref="AC50">IFERROR(
MEDIAN((IF(DATOS_[[Sexo]:[Sexo]]=$B50,IF(DATOS_[[AGRUP. VALOR. PTO.]:[AGRUP. VALOR. PTO.]]=$B48,IF(DATOS_[[Check Periodo Ref.]:[Check Periodo Ref.]]="Dentro",DATOS_[Conc.Sal.24]))))),
0)</f>
        <v>0</v>
      </c>
      <c r="AD50" s="119">
        <f t="array" ref="AD50">IFERROR(
MEDIAN((IF(DATOS_[[Sexo]:[Sexo]]=$B50,IF(DATOS_[[AGRUP. VALOR. PTO.]:[AGRUP. VALOR. PTO.]]=$B48,IF(DATOS_[[Check Periodo Ref.]:[Check Periodo Ref.]]="Dentro",DATOS_[Conc.Sal.25]))))),
0)</f>
        <v>0</v>
      </c>
      <c r="AE50" s="119">
        <f t="array" ref="AE50">IFERROR(
MEDIAN((IF(DATOS_[[Sexo]:[Sexo]]=$B50,IF(DATOS_[[AGRUP. VALOR. PTO.]:[AGRUP. VALOR. PTO.]]=$B48,IF(DATOS_[[Check Periodo Ref.]:[Check Periodo Ref.]]="Dentro",DATOS_[Conc.Sal.26]))))),
0)</f>
        <v>0</v>
      </c>
      <c r="AF50" s="119">
        <f t="array" ref="AF50">IFERROR(
MEDIAN((IF(DATOS_[[Sexo]:[Sexo]]=$B50,IF(DATOS_[[AGRUP. VALOR. PTO.]:[AGRUP. VALOR. PTO.]]=$B48,IF(DATOS_[[Check Periodo Ref.]:[Check Periodo Ref.]]="Dentro",DATOS_[Conc.Sal.27]))))),
0)</f>
        <v>0</v>
      </c>
      <c r="AG50" s="119">
        <f t="array" ref="AG50">IFERROR(
MEDIAN((IF(DATOS_[[Sexo]:[Sexo]]=$B50,IF(DATOS_[[AGRUP. VALOR. PTO.]:[AGRUP. VALOR. PTO.]]=$B48,IF(DATOS_[[Check Periodo Ref.]:[Check Periodo Ref.]]="Dentro",DATOS_[Conc.Sal.28]))))),
0)</f>
        <v>0</v>
      </c>
      <c r="AH50" s="119">
        <f t="array" ref="AH50">IFERROR(
MEDIAN((IF(DATOS_[[Sexo]:[Sexo]]=$B50,IF(DATOS_[[AGRUP. VALOR. PTO.]:[AGRUP. VALOR. PTO.]]=$B48,IF(DATOS_[[Check Periodo Ref.]:[Check Periodo Ref.]]="Dentro",DATOS_[Conc.Sal.29]))))),
0)</f>
        <v>0</v>
      </c>
      <c r="AI50" s="119">
        <f t="array" ref="AI50">IFERROR(
MEDIAN((IF(DATOS_[[Sexo]:[Sexo]]=$B50,IF(DATOS_[[AGRUP. VALOR. PTO.]:[AGRUP. VALOR. PTO.]]=$B48,IF(DATOS_[[Check Periodo Ref.]:[Check Periodo Ref.]]="Dentro",DATOS_[Conc.Sal.30]))))),
0)</f>
        <v>0</v>
      </c>
      <c r="AJ50" s="120">
        <f t="array" ref="AJ50">IFERROR(
MEDIAN(IF(DATOS_[Sexo]=$B50,IF(DATOS_[AGRUP. VALOR. PTO.]=$B48,IF(DATOS_[Check Periodo Ref.]="Dentro",DATOS_[Tot COMPL.SAL Ef],FALSE)))),
0)</f>
        <v>0</v>
      </c>
      <c r="AK50" s="121">
        <f t="array" ref="AK50">IFERROR(
MEDIAN(IF(DATOS_[Sexo]=$B50,IF(DATOS_[AGRUP. VALOR. PTO.]=$B48,IF(DATOS_[Check Periodo Ref.]="Dentro",DATOS_[TOTAL SALARIO Ef],FALSE)))),
0)</f>
        <v>0</v>
      </c>
      <c r="AL50" s="122">
        <f t="array" ref="AL50">IFERROR(
MEDIAN((IF(DATOS_[[Sexo]:[Sexo]]=$B50,IF(DATOS_[[AGRUP. VALOR. PTO.]:[AGRUP. VALOR. PTO.]]=$B48,IF(DATOS_[[Check Periodo Ref.]:[Check Periodo Ref.]]="Dentro",DATOS_[C.Extra.01]))))),
0)</f>
        <v>0</v>
      </c>
      <c r="AM50" s="122">
        <f t="array" ref="AM50">IFERROR(
MEDIAN((IF(DATOS_[[Sexo]:[Sexo]]=$B50,IF(DATOS_[[AGRUP. VALOR. PTO.]:[AGRUP. VALOR. PTO.]]=$B48,IF(DATOS_[[Check Periodo Ref.]:[Check Periodo Ref.]]="Dentro",DATOS_[C.Extra.02]))))),
0)</f>
        <v>0</v>
      </c>
      <c r="AN50" s="122">
        <f t="array" ref="AN50">IFERROR(
MEDIAN((IF(DATOS_[[Sexo]:[Sexo]]=$B50,IF(DATOS_[[AGRUP. VALOR. PTO.]:[AGRUP. VALOR. PTO.]]=$B48,IF(DATOS_[[Check Periodo Ref.]:[Check Periodo Ref.]]="Dentro",DATOS_[C.Extra.03]))))),
0)</f>
        <v>0</v>
      </c>
      <c r="AO50" s="122">
        <f t="array" ref="AO50">IFERROR(
MEDIAN((IF(DATOS_[[Sexo]:[Sexo]]=$B50,IF(DATOS_[[AGRUP. VALOR. PTO.]:[AGRUP. VALOR. PTO.]]=$B48,IF(DATOS_[[Check Periodo Ref.]:[Check Periodo Ref.]]="Dentro",DATOS_[C.Extra.04]))))),
0)</f>
        <v>0</v>
      </c>
      <c r="AP50" s="122">
        <f t="array" ref="AP50">IFERROR(
MEDIAN((IF(DATOS_[[Sexo]:[Sexo]]=$B50,IF(DATOS_[[AGRUP. VALOR. PTO.]:[AGRUP. VALOR. PTO.]]=$B48,IF(DATOS_[[Check Periodo Ref.]:[Check Periodo Ref.]]="Dentro",DATOS_[C.Extra.05]))))),
0)</f>
        <v>0</v>
      </c>
      <c r="AQ50" s="123">
        <f t="array" ref="AQ50">IFERROR(
MEDIAN(IF(DATOS_[Sexo]=$B50,IF(DATOS_[AGRUP. VALOR. PTO.]=$B48,IF(DATOS_[Check Periodo Ref.]="Dentro",DATOS_[Tot Extrasalarial Ef],FALSE)))),
0)</f>
        <v>0</v>
      </c>
      <c r="AR50" s="124">
        <f t="array" ref="AR50">IFERROR(
MEDIAN(IF(DATOS_[Sexo]=$B50,IF(DATOS_[AGRUP. VALOR. PTO.]=$B48,IF(DATOS_[Check Periodo Ref.]="Dentro",DATOS_[TOTAL Retrib Ef],FALSE)))),
0)</f>
        <v>0</v>
      </c>
    </row>
    <row r="51" spans="1:44" ht="17.25" thickBot="1" x14ac:dyDescent="0.35">
      <c r="A51" s="48" t="str">
        <f t="shared" ref="A51" si="51">+A52</f>
        <v>[ocultar]</v>
      </c>
      <c r="B51" s="46" t="s">
        <v>272</v>
      </c>
      <c r="C51" s="117"/>
      <c r="D51" s="47"/>
      <c r="E51" s="127" t="str">
        <f t="shared" ref="E51:AR51" si="52">IFERROR((E52-E53)/E52,"")</f>
        <v/>
      </c>
      <c r="F51" s="131" t="str">
        <f t="shared" si="52"/>
        <v/>
      </c>
      <c r="G51" s="131" t="str">
        <f t="shared" si="52"/>
        <v/>
      </c>
      <c r="H51" s="131" t="str">
        <f t="shared" si="52"/>
        <v/>
      </c>
      <c r="I51" s="131" t="str">
        <f t="shared" si="52"/>
        <v/>
      </c>
      <c r="J51" s="131" t="str">
        <f t="shared" si="52"/>
        <v/>
      </c>
      <c r="K51" s="131" t="str">
        <f t="shared" si="52"/>
        <v/>
      </c>
      <c r="L51" s="131" t="str">
        <f t="shared" si="52"/>
        <v/>
      </c>
      <c r="M51" s="131" t="str">
        <f t="shared" si="52"/>
        <v/>
      </c>
      <c r="N51" s="131" t="str">
        <f t="shared" si="52"/>
        <v/>
      </c>
      <c r="O51" s="131" t="str">
        <f t="shared" si="52"/>
        <v/>
      </c>
      <c r="P51" s="131" t="str">
        <f t="shared" si="52"/>
        <v/>
      </c>
      <c r="Q51" s="131" t="str">
        <f t="shared" si="52"/>
        <v/>
      </c>
      <c r="R51" s="131" t="str">
        <f t="shared" si="52"/>
        <v/>
      </c>
      <c r="S51" s="131" t="str">
        <f t="shared" si="52"/>
        <v/>
      </c>
      <c r="T51" s="131" t="str">
        <f t="shared" si="52"/>
        <v/>
      </c>
      <c r="U51" s="131" t="str">
        <f t="shared" si="52"/>
        <v/>
      </c>
      <c r="V51" s="130" t="str">
        <f t="shared" si="52"/>
        <v/>
      </c>
      <c r="W51" s="130" t="str">
        <f t="shared" si="52"/>
        <v/>
      </c>
      <c r="X51" s="130" t="str">
        <f t="shared" si="52"/>
        <v/>
      </c>
      <c r="Y51" s="130" t="str">
        <f t="shared" si="52"/>
        <v/>
      </c>
      <c r="Z51" s="130" t="str">
        <f t="shared" si="52"/>
        <v/>
      </c>
      <c r="AA51" s="130" t="str">
        <f t="shared" si="52"/>
        <v/>
      </c>
      <c r="AB51" s="130" t="str">
        <f t="shared" si="52"/>
        <v/>
      </c>
      <c r="AC51" s="130" t="str">
        <f t="shared" si="52"/>
        <v/>
      </c>
      <c r="AD51" s="130" t="str">
        <f t="shared" si="52"/>
        <v/>
      </c>
      <c r="AE51" s="130" t="str">
        <f t="shared" si="52"/>
        <v/>
      </c>
      <c r="AF51" s="130" t="str">
        <f t="shared" si="52"/>
        <v/>
      </c>
      <c r="AG51" s="130" t="str">
        <f t="shared" si="52"/>
        <v/>
      </c>
      <c r="AH51" s="130" t="str">
        <f t="shared" si="52"/>
        <v/>
      </c>
      <c r="AI51" s="130" t="str">
        <f t="shared" si="52"/>
        <v/>
      </c>
      <c r="AJ51" s="132" t="str">
        <f t="shared" si="52"/>
        <v/>
      </c>
      <c r="AK51" s="136" t="str">
        <f t="shared" si="52"/>
        <v/>
      </c>
      <c r="AL51" s="133" t="str">
        <f t="shared" si="52"/>
        <v/>
      </c>
      <c r="AM51" s="133" t="str">
        <f t="shared" si="52"/>
        <v/>
      </c>
      <c r="AN51" s="133" t="str">
        <f t="shared" si="52"/>
        <v/>
      </c>
      <c r="AO51" s="133" t="str">
        <f t="shared" si="52"/>
        <v/>
      </c>
      <c r="AP51" s="133" t="str">
        <f t="shared" si="52"/>
        <v/>
      </c>
      <c r="AQ51" s="134" t="str">
        <f t="shared" si="52"/>
        <v/>
      </c>
      <c r="AR51" s="135" t="str">
        <f t="shared" si="52"/>
        <v/>
      </c>
    </row>
    <row r="52" spans="1:44" x14ac:dyDescent="0.3">
      <c r="A52" s="48" t="str">
        <f t="shared" ref="A52" si="53">+IF(C52+C53=0,"[ocultar]","")</f>
        <v>[ocultar]</v>
      </c>
      <c r="B52" s="39" t="s">
        <v>162</v>
      </c>
      <c r="C52" s="40">
        <f t="array" ref="C52">SUM(IF($B52=DATOS_[Sexo],
IF($B51=DATOS_[AGRUP. VALOR. PTO.],
IF("Dentro"=DATOS_[Check Periodo Ref.],
1/(COUNTIFS(DATOS_[Sexo],$B52,DATOS_[AGRUP. VALOR. PTO.],$B51,DATOS_[Check Periodo Ref.],"Dentro",DATOS_[id],DATOS_[id]))))))</f>
        <v>0</v>
      </c>
      <c r="D52" s="41">
        <f>COUNTIFS(DATOS_[AGRUP. VALOR. PTO.],$B51,DATOS_[Sexo],$B52,DATOS_[Check Periodo Ref.],"Dentro")</f>
        <v>0</v>
      </c>
      <c r="E52" s="118">
        <f t="array" ref="E52">IFERROR(
MEDIAN(IF(DATOS_[Sexo]=$B52,IF(DATOS_[AGRUP. VALOR. PTO.]=$B51,IF(DATOS_[Check Periodo Ref.]="Dentro",DATOS_[SALARIO BASE Ef],FALSE)))),
0)</f>
        <v>0</v>
      </c>
      <c r="F52" s="119">
        <f t="array" ref="F52">IFERROR(
MEDIAN((IF(DATOS_[[Sexo]:[Sexo]]=$B52,IF(DATOS_[[AGRUP. VALOR. PTO.]:[AGRUP. VALOR. PTO.]]=$B51,IF(DATOS_[[Check Periodo Ref.]:[Check Periodo Ref.]]="Dentro",DATOS_[Conc.Sal.01]))))),
0)</f>
        <v>0</v>
      </c>
      <c r="G52" s="119">
        <f t="array" ref="G52">IFERROR(
MEDIAN((IF(DATOS_[[Sexo]:[Sexo]]=$B52,IF(DATOS_[[AGRUP. VALOR. PTO.]:[AGRUP. VALOR. PTO.]]=$B51,IF(DATOS_[[Check Periodo Ref.]:[Check Periodo Ref.]]="Dentro",DATOS_[Conc.Sal.02]))))),
0)</f>
        <v>0</v>
      </c>
      <c r="H52" s="119">
        <f t="array" ref="H52">IFERROR(
MEDIAN((IF(DATOS_[[Sexo]:[Sexo]]=$B52,IF(DATOS_[[AGRUP. VALOR. PTO.]:[AGRUP. VALOR. PTO.]]=$B51,IF(DATOS_[[Check Periodo Ref.]:[Check Periodo Ref.]]="Dentro",DATOS_[Conc.Sal.03]))))),
0)</f>
        <v>0</v>
      </c>
      <c r="I52" s="119">
        <f t="array" ref="I52">IFERROR(
MEDIAN((IF(DATOS_[[Sexo]:[Sexo]]=$B52,IF(DATOS_[[AGRUP. VALOR. PTO.]:[AGRUP. VALOR. PTO.]]=$B51,IF(DATOS_[[Check Periodo Ref.]:[Check Periodo Ref.]]="Dentro",DATOS_[Conc.Sal.04]))))),
0)</f>
        <v>0</v>
      </c>
      <c r="J52" s="119">
        <f t="array" ref="J52">IFERROR(
MEDIAN((IF(DATOS_[[Sexo]:[Sexo]]=$B52,IF(DATOS_[[AGRUP. VALOR. PTO.]:[AGRUP. VALOR. PTO.]]=$B51,IF(DATOS_[[Check Periodo Ref.]:[Check Periodo Ref.]]="Dentro",DATOS_[Conc.Sal.05]))))),
0)</f>
        <v>0</v>
      </c>
      <c r="K52" s="119">
        <f t="array" ref="K52">IFERROR(
MEDIAN((IF(DATOS_[[Sexo]:[Sexo]]=$B52,IF(DATOS_[[AGRUP. VALOR. PTO.]:[AGRUP. VALOR. PTO.]]=$B51,IF(DATOS_[[Check Periodo Ref.]:[Check Periodo Ref.]]="Dentro",DATOS_[Conc.Sal.06]))))),
0)</f>
        <v>0</v>
      </c>
      <c r="L52" s="119">
        <f t="array" ref="L52">IFERROR(
MEDIAN((IF(DATOS_[[Sexo]:[Sexo]]=$B52,IF(DATOS_[[AGRUP. VALOR. PTO.]:[AGRUP. VALOR. PTO.]]=$B51,IF(DATOS_[[Check Periodo Ref.]:[Check Periodo Ref.]]="Dentro",DATOS_[Conc.Sal.07]))))),
0)</f>
        <v>0</v>
      </c>
      <c r="M52" s="119">
        <f t="array" ref="M52">IFERROR(
MEDIAN((IF(DATOS_[[Sexo]:[Sexo]]=$B52,IF(DATOS_[[AGRUP. VALOR. PTO.]:[AGRUP. VALOR. PTO.]]=$B51,IF(DATOS_[[Check Periodo Ref.]:[Check Periodo Ref.]]="Dentro",DATOS_[Conc.Sal.08]))))),
0)</f>
        <v>0</v>
      </c>
      <c r="N52" s="119">
        <f t="array" ref="N52">IFERROR(
MEDIAN((IF(DATOS_[[Sexo]:[Sexo]]=$B52,IF(DATOS_[[AGRUP. VALOR. PTO.]:[AGRUP. VALOR. PTO.]]=$B51,IF(DATOS_[[Check Periodo Ref.]:[Check Periodo Ref.]]="Dentro",DATOS_[Conc.Sal.09]))))),
0)</f>
        <v>0</v>
      </c>
      <c r="O52" s="119">
        <f t="array" ref="O52">IFERROR(
MEDIAN((IF(DATOS_[[Sexo]:[Sexo]]=$B52,IF(DATOS_[[AGRUP. VALOR. PTO.]:[AGRUP. VALOR. PTO.]]=$B51,IF(DATOS_[[Check Periodo Ref.]:[Check Periodo Ref.]]="Dentro",DATOS_[Conc.Sal.10]))))),
0)</f>
        <v>0</v>
      </c>
      <c r="P52" s="119">
        <f t="array" ref="P52">IFERROR(
MEDIAN((IF(DATOS_[[Sexo]:[Sexo]]=$B52,IF(DATOS_[[AGRUP. VALOR. PTO.]:[AGRUP. VALOR. PTO.]]=$B51,IF(DATOS_[[Check Periodo Ref.]:[Check Periodo Ref.]]="Dentro",DATOS_[Conc.Sal.11]))))),
0)</f>
        <v>0</v>
      </c>
      <c r="Q52" s="119">
        <f t="array" ref="Q52">IFERROR(
MEDIAN((IF(DATOS_[[Sexo]:[Sexo]]=$B52,IF(DATOS_[[AGRUP. VALOR. PTO.]:[AGRUP. VALOR. PTO.]]=$B51,IF(DATOS_[[Check Periodo Ref.]:[Check Periodo Ref.]]="Dentro",DATOS_[Conc.Sal.12]))))),
0)</f>
        <v>0</v>
      </c>
      <c r="R52" s="119">
        <f t="array" ref="R52">IFERROR(
MEDIAN((IF(DATOS_[[Sexo]:[Sexo]]=$B52,IF(DATOS_[[AGRUP. VALOR. PTO.]:[AGRUP. VALOR. PTO.]]=$B51,IF(DATOS_[[Check Periodo Ref.]:[Check Periodo Ref.]]="Dentro",DATOS_[Conc.Sal.13]))))),
0)</f>
        <v>0</v>
      </c>
      <c r="S52" s="119">
        <f t="array" ref="S52">IFERROR(
MEDIAN((IF(DATOS_[[Sexo]:[Sexo]]=$B52,IF(DATOS_[[AGRUP. VALOR. PTO.]:[AGRUP. VALOR. PTO.]]=$B51,IF(DATOS_[[Check Periodo Ref.]:[Check Periodo Ref.]]="Dentro",DATOS_[Conc.Sal.14]))))),
0)</f>
        <v>0</v>
      </c>
      <c r="T52" s="119">
        <f t="array" ref="T52">IFERROR(
MEDIAN((IF(DATOS_[[Sexo]:[Sexo]]=$B52,IF(DATOS_[[AGRUP. VALOR. PTO.]:[AGRUP. VALOR. PTO.]]=$B51,IF(DATOS_[[Check Periodo Ref.]:[Check Periodo Ref.]]="Dentro",DATOS_[Conc.Sal.15]))))),
0)</f>
        <v>0</v>
      </c>
      <c r="U52" s="119">
        <f t="array" ref="U52">IFERROR(
MEDIAN((IF(DATOS_[[Sexo]:[Sexo]]=$B52,IF(DATOS_[[AGRUP. VALOR. PTO.]:[AGRUP. VALOR. PTO.]]=$B51,IF(DATOS_[[Check Periodo Ref.]:[Check Periodo Ref.]]="Dentro",DATOS_[Conc.Sal.16]))))),
0)</f>
        <v>0</v>
      </c>
      <c r="V52" s="119">
        <f t="array" ref="V52">IFERROR(
MEDIAN((IF(DATOS_[[Sexo]:[Sexo]]=$B52,IF(DATOS_[[AGRUP. VALOR. PTO.]:[AGRUP. VALOR. PTO.]]=$B51,IF(DATOS_[[Check Periodo Ref.]:[Check Periodo Ref.]]="Dentro",DATOS_[Conc.Sal.17]))))),
0)</f>
        <v>0</v>
      </c>
      <c r="W52" s="119">
        <f t="array" ref="W52">IFERROR(
MEDIAN((IF(DATOS_[[Sexo]:[Sexo]]=$B52,IF(DATOS_[[AGRUP. VALOR. PTO.]:[AGRUP. VALOR. PTO.]]=$B51,IF(DATOS_[[Check Periodo Ref.]:[Check Periodo Ref.]]="Dentro",DATOS_[Conc.Sal.18]))))),
0)</f>
        <v>0</v>
      </c>
      <c r="X52" s="119">
        <f t="array" ref="X52">IFERROR(
MEDIAN((IF(DATOS_[[Sexo]:[Sexo]]=$B52,IF(DATOS_[[AGRUP. VALOR. PTO.]:[AGRUP. VALOR. PTO.]]=$B51,IF(DATOS_[[Check Periodo Ref.]:[Check Periodo Ref.]]="Dentro",DATOS_[Conc.Sal.19]))))),
0)</f>
        <v>0</v>
      </c>
      <c r="Y52" s="119">
        <f t="array" ref="Y52">IFERROR(
MEDIAN((IF(DATOS_[[Sexo]:[Sexo]]=$B52,IF(DATOS_[[AGRUP. VALOR. PTO.]:[AGRUP. VALOR. PTO.]]=$B51,IF(DATOS_[[Check Periodo Ref.]:[Check Periodo Ref.]]="Dentro",DATOS_[Conc.Sal.20]))))),
0)</f>
        <v>0</v>
      </c>
      <c r="Z52" s="119">
        <f t="array" ref="Z52">IFERROR(
MEDIAN((IF(DATOS_[[Sexo]:[Sexo]]=$B52,IF(DATOS_[[AGRUP. VALOR. PTO.]:[AGRUP. VALOR. PTO.]]=$B51,IF(DATOS_[[Check Periodo Ref.]:[Check Periodo Ref.]]="Dentro",DATOS_[Conc.Sal.21]))))),
0)</f>
        <v>0</v>
      </c>
      <c r="AA52" s="119">
        <f t="array" ref="AA52">IFERROR(
MEDIAN((IF(DATOS_[[Sexo]:[Sexo]]=$B52,IF(DATOS_[[AGRUP. VALOR. PTO.]:[AGRUP. VALOR. PTO.]]=$B51,IF(DATOS_[[Check Periodo Ref.]:[Check Periodo Ref.]]="Dentro",DATOS_[Conc.Sal.22]))))),
0)</f>
        <v>0</v>
      </c>
      <c r="AB52" s="119">
        <f t="array" ref="AB52">IFERROR(
MEDIAN((IF(DATOS_[[Sexo]:[Sexo]]=$B52,IF(DATOS_[[AGRUP. VALOR. PTO.]:[AGRUP. VALOR. PTO.]]=$B51,IF(DATOS_[[Check Periodo Ref.]:[Check Periodo Ref.]]="Dentro",DATOS_[Conc.Sal.23]))))),
0)</f>
        <v>0</v>
      </c>
      <c r="AC52" s="119">
        <f t="array" ref="AC52">IFERROR(
MEDIAN((IF(DATOS_[[Sexo]:[Sexo]]=$B52,IF(DATOS_[[AGRUP. VALOR. PTO.]:[AGRUP. VALOR. PTO.]]=$B51,IF(DATOS_[[Check Periodo Ref.]:[Check Periodo Ref.]]="Dentro",DATOS_[Conc.Sal.24]))))),
0)</f>
        <v>0</v>
      </c>
      <c r="AD52" s="119">
        <f t="array" ref="AD52">IFERROR(
MEDIAN((IF(DATOS_[[Sexo]:[Sexo]]=$B52,IF(DATOS_[[AGRUP. VALOR. PTO.]:[AGRUP. VALOR. PTO.]]=$B51,IF(DATOS_[[Check Periodo Ref.]:[Check Periodo Ref.]]="Dentro",DATOS_[Conc.Sal.25]))))),
0)</f>
        <v>0</v>
      </c>
      <c r="AE52" s="119">
        <f t="array" ref="AE52">IFERROR(
MEDIAN((IF(DATOS_[[Sexo]:[Sexo]]=$B52,IF(DATOS_[[AGRUP. VALOR. PTO.]:[AGRUP. VALOR. PTO.]]=$B51,IF(DATOS_[[Check Periodo Ref.]:[Check Periodo Ref.]]="Dentro",DATOS_[Conc.Sal.26]))))),
0)</f>
        <v>0</v>
      </c>
      <c r="AF52" s="119">
        <f t="array" ref="AF52">IFERROR(
MEDIAN((IF(DATOS_[[Sexo]:[Sexo]]=$B52,IF(DATOS_[[AGRUP. VALOR. PTO.]:[AGRUP. VALOR. PTO.]]=$B51,IF(DATOS_[[Check Periodo Ref.]:[Check Periodo Ref.]]="Dentro",DATOS_[Conc.Sal.27]))))),
0)</f>
        <v>0</v>
      </c>
      <c r="AG52" s="119">
        <f t="array" ref="AG52">IFERROR(
MEDIAN((IF(DATOS_[[Sexo]:[Sexo]]=$B52,IF(DATOS_[[AGRUP. VALOR. PTO.]:[AGRUP. VALOR. PTO.]]=$B51,IF(DATOS_[[Check Periodo Ref.]:[Check Periodo Ref.]]="Dentro",DATOS_[Conc.Sal.28]))))),
0)</f>
        <v>0</v>
      </c>
      <c r="AH52" s="119">
        <f t="array" ref="AH52">IFERROR(
MEDIAN((IF(DATOS_[[Sexo]:[Sexo]]=$B52,IF(DATOS_[[AGRUP. VALOR. PTO.]:[AGRUP. VALOR. PTO.]]=$B51,IF(DATOS_[[Check Periodo Ref.]:[Check Periodo Ref.]]="Dentro",DATOS_[Conc.Sal.29]))))),
0)</f>
        <v>0</v>
      </c>
      <c r="AI52" s="119">
        <f t="array" ref="AI52">IFERROR(
MEDIAN((IF(DATOS_[[Sexo]:[Sexo]]=$B52,IF(DATOS_[[AGRUP. VALOR. PTO.]:[AGRUP. VALOR. PTO.]]=$B51,IF(DATOS_[[Check Periodo Ref.]:[Check Periodo Ref.]]="Dentro",DATOS_[Conc.Sal.30]))))),
0)</f>
        <v>0</v>
      </c>
      <c r="AJ52" s="120">
        <f t="array" ref="AJ52">IFERROR(
MEDIAN(IF(DATOS_[Sexo]=$B52,IF(DATOS_[AGRUP. VALOR. PTO.]=$B51,IF(DATOS_[Check Periodo Ref.]="Dentro",DATOS_[Tot COMPL.SAL Ef],FALSE)))),
0)</f>
        <v>0</v>
      </c>
      <c r="AK52" s="121">
        <f t="array" ref="AK52">IFERROR(
MEDIAN(IF(DATOS_[Sexo]=$B52,IF(DATOS_[AGRUP. VALOR. PTO.]=$B51,IF(DATOS_[Check Periodo Ref.]="Dentro",DATOS_[TOTAL SALARIO Ef],FALSE)))),
0)</f>
        <v>0</v>
      </c>
      <c r="AL52" s="122">
        <f t="array" ref="AL52">IFERROR(
MEDIAN((IF(DATOS_[[Sexo]:[Sexo]]=$B52,IF(DATOS_[[AGRUP. VALOR. PTO.]:[AGRUP. VALOR. PTO.]]=$B51,IF(DATOS_[[Check Periodo Ref.]:[Check Periodo Ref.]]="Dentro",DATOS_[C.Extra.01]))))),
0)</f>
        <v>0</v>
      </c>
      <c r="AM52" s="122">
        <f t="array" ref="AM52">IFERROR(
MEDIAN((IF(DATOS_[[Sexo]:[Sexo]]=$B52,IF(DATOS_[[AGRUP. VALOR. PTO.]:[AGRUP. VALOR. PTO.]]=$B51,IF(DATOS_[[Check Periodo Ref.]:[Check Periodo Ref.]]="Dentro",DATOS_[C.Extra.02]))))),
0)</f>
        <v>0</v>
      </c>
      <c r="AN52" s="122">
        <f t="array" ref="AN52">IFERROR(
MEDIAN((IF(DATOS_[[Sexo]:[Sexo]]=$B52,IF(DATOS_[[AGRUP. VALOR. PTO.]:[AGRUP. VALOR. PTO.]]=$B51,IF(DATOS_[[Check Periodo Ref.]:[Check Periodo Ref.]]="Dentro",DATOS_[C.Extra.03]))))),
0)</f>
        <v>0</v>
      </c>
      <c r="AO52" s="122">
        <f t="array" ref="AO52">IFERROR(
MEDIAN((IF(DATOS_[[Sexo]:[Sexo]]=$B52,IF(DATOS_[[AGRUP. VALOR. PTO.]:[AGRUP. VALOR. PTO.]]=$B51,IF(DATOS_[[Check Periodo Ref.]:[Check Periodo Ref.]]="Dentro",DATOS_[C.Extra.04]))))),
0)</f>
        <v>0</v>
      </c>
      <c r="AP52" s="122">
        <f t="array" ref="AP52">IFERROR(
MEDIAN((IF(DATOS_[[Sexo]:[Sexo]]=$B52,IF(DATOS_[[AGRUP. VALOR. PTO.]:[AGRUP. VALOR. PTO.]]=$B51,IF(DATOS_[[Check Periodo Ref.]:[Check Periodo Ref.]]="Dentro",DATOS_[C.Extra.05]))))),
0)</f>
        <v>0</v>
      </c>
      <c r="AQ52" s="123">
        <f t="array" ref="AQ52">IFERROR(
MEDIAN(IF(DATOS_[Sexo]=$B52,IF(DATOS_[AGRUP. VALOR. PTO.]=$B51,IF(DATOS_[Check Periodo Ref.]="Dentro",DATOS_[Tot Extrasalarial Ef],FALSE)))),
0)</f>
        <v>0</v>
      </c>
      <c r="AR52" s="124">
        <f t="array" ref="AR52">IFERROR(
MEDIAN(IF(DATOS_[Sexo]=$B52,IF(DATOS_[AGRUP. VALOR. PTO.]=$B51,IF(DATOS_[Check Periodo Ref.]="Dentro",DATOS_[TOTAL Retrib Ef],FALSE)))),
0)</f>
        <v>0</v>
      </c>
    </row>
    <row r="53" spans="1:44" x14ac:dyDescent="0.3">
      <c r="A53" s="48" t="str">
        <f t="shared" ref="A53" si="54">+A52</f>
        <v>[ocultar]</v>
      </c>
      <c r="B53" s="39" t="s">
        <v>163</v>
      </c>
      <c r="C53" s="40">
        <f t="array" ref="C53">SUM(IF($B53=DATOS_[Sexo],
IF($B51=DATOS_[AGRUP. VALOR. PTO.],
IF("Dentro"=DATOS_[Check Periodo Ref.],
1/(COUNTIFS(DATOS_[Sexo],$B53,DATOS_[AGRUP. VALOR. PTO.],$B51,DATOS_[Check Periodo Ref.],"Dentro",DATOS_[id],DATOS_[id]))))))</f>
        <v>0</v>
      </c>
      <c r="D53" s="41">
        <f>COUNTIFS(DATOS_[AGRUP. VALOR. PTO.],$B51,DATOS_[Sexo],$B53,DATOS_[Check Periodo Ref.],"Dentro")</f>
        <v>0</v>
      </c>
      <c r="E53" s="118">
        <f t="array" ref="E53">IFERROR(
MEDIAN(IF(DATOS_[Sexo]=$B53,IF(DATOS_[AGRUP. VALOR. PTO.]=$B51,IF(DATOS_[Check Periodo Ref.]="Dentro",DATOS_[SALARIO BASE Ef],FALSE)))),
0)</f>
        <v>0</v>
      </c>
      <c r="F53" s="119">
        <f t="array" ref="F53">IFERROR(
MEDIAN((IF(DATOS_[[Sexo]:[Sexo]]=$B53,IF(DATOS_[[AGRUP. VALOR. PTO.]:[AGRUP. VALOR. PTO.]]=$B51,IF(DATOS_[[Check Periodo Ref.]:[Check Periodo Ref.]]="Dentro",DATOS_[Conc.Sal.01]))))),
0)</f>
        <v>0</v>
      </c>
      <c r="G53" s="119">
        <f t="array" ref="G53">IFERROR(
MEDIAN((IF(DATOS_[[Sexo]:[Sexo]]=$B53,IF(DATOS_[[AGRUP. VALOR. PTO.]:[AGRUP. VALOR. PTO.]]=$B51,IF(DATOS_[[Check Periodo Ref.]:[Check Periodo Ref.]]="Dentro",DATOS_[Conc.Sal.02]))))),
0)</f>
        <v>0</v>
      </c>
      <c r="H53" s="119">
        <f t="array" ref="H53">IFERROR(
MEDIAN((IF(DATOS_[[Sexo]:[Sexo]]=$B53,IF(DATOS_[[AGRUP. VALOR. PTO.]:[AGRUP. VALOR. PTO.]]=$B51,IF(DATOS_[[Check Periodo Ref.]:[Check Periodo Ref.]]="Dentro",DATOS_[Conc.Sal.03]))))),
0)</f>
        <v>0</v>
      </c>
      <c r="I53" s="119">
        <f t="array" ref="I53">IFERROR(
MEDIAN((IF(DATOS_[[Sexo]:[Sexo]]=$B53,IF(DATOS_[[AGRUP. VALOR. PTO.]:[AGRUP. VALOR. PTO.]]=$B51,IF(DATOS_[[Check Periodo Ref.]:[Check Periodo Ref.]]="Dentro",DATOS_[Conc.Sal.04]))))),
0)</f>
        <v>0</v>
      </c>
      <c r="J53" s="119">
        <f t="array" ref="J53">IFERROR(
MEDIAN((IF(DATOS_[[Sexo]:[Sexo]]=$B53,IF(DATOS_[[AGRUP. VALOR. PTO.]:[AGRUP. VALOR. PTO.]]=$B51,IF(DATOS_[[Check Periodo Ref.]:[Check Periodo Ref.]]="Dentro",DATOS_[Conc.Sal.05]))))),
0)</f>
        <v>0</v>
      </c>
      <c r="K53" s="119">
        <f t="array" ref="K53">IFERROR(
MEDIAN((IF(DATOS_[[Sexo]:[Sexo]]=$B53,IF(DATOS_[[AGRUP. VALOR. PTO.]:[AGRUP. VALOR. PTO.]]=$B51,IF(DATOS_[[Check Periodo Ref.]:[Check Periodo Ref.]]="Dentro",DATOS_[Conc.Sal.06]))))),
0)</f>
        <v>0</v>
      </c>
      <c r="L53" s="119">
        <f t="array" ref="L53">IFERROR(
MEDIAN((IF(DATOS_[[Sexo]:[Sexo]]=$B53,IF(DATOS_[[AGRUP. VALOR. PTO.]:[AGRUP. VALOR. PTO.]]=$B51,IF(DATOS_[[Check Periodo Ref.]:[Check Periodo Ref.]]="Dentro",DATOS_[Conc.Sal.07]))))),
0)</f>
        <v>0</v>
      </c>
      <c r="M53" s="119">
        <f t="array" ref="M53">IFERROR(
MEDIAN((IF(DATOS_[[Sexo]:[Sexo]]=$B53,IF(DATOS_[[AGRUP. VALOR. PTO.]:[AGRUP. VALOR. PTO.]]=$B51,IF(DATOS_[[Check Periodo Ref.]:[Check Periodo Ref.]]="Dentro",DATOS_[Conc.Sal.08]))))),
0)</f>
        <v>0</v>
      </c>
      <c r="N53" s="119">
        <f t="array" ref="N53">IFERROR(
MEDIAN((IF(DATOS_[[Sexo]:[Sexo]]=$B53,IF(DATOS_[[AGRUP. VALOR. PTO.]:[AGRUP. VALOR. PTO.]]=$B51,IF(DATOS_[[Check Periodo Ref.]:[Check Periodo Ref.]]="Dentro",DATOS_[Conc.Sal.09]))))),
0)</f>
        <v>0</v>
      </c>
      <c r="O53" s="119">
        <f t="array" ref="O53">IFERROR(
MEDIAN((IF(DATOS_[[Sexo]:[Sexo]]=$B53,IF(DATOS_[[AGRUP. VALOR. PTO.]:[AGRUP. VALOR. PTO.]]=$B51,IF(DATOS_[[Check Periodo Ref.]:[Check Periodo Ref.]]="Dentro",DATOS_[Conc.Sal.10]))))),
0)</f>
        <v>0</v>
      </c>
      <c r="P53" s="119">
        <f t="array" ref="P53">IFERROR(
MEDIAN((IF(DATOS_[[Sexo]:[Sexo]]=$B53,IF(DATOS_[[AGRUP. VALOR. PTO.]:[AGRUP. VALOR. PTO.]]=$B51,IF(DATOS_[[Check Periodo Ref.]:[Check Periodo Ref.]]="Dentro",DATOS_[Conc.Sal.11]))))),
0)</f>
        <v>0</v>
      </c>
      <c r="Q53" s="119">
        <f t="array" ref="Q53">IFERROR(
MEDIAN((IF(DATOS_[[Sexo]:[Sexo]]=$B53,IF(DATOS_[[AGRUP. VALOR. PTO.]:[AGRUP. VALOR. PTO.]]=$B51,IF(DATOS_[[Check Periodo Ref.]:[Check Periodo Ref.]]="Dentro",DATOS_[Conc.Sal.12]))))),
0)</f>
        <v>0</v>
      </c>
      <c r="R53" s="119">
        <f t="array" ref="R53">IFERROR(
MEDIAN((IF(DATOS_[[Sexo]:[Sexo]]=$B53,IF(DATOS_[[AGRUP. VALOR. PTO.]:[AGRUP. VALOR. PTO.]]=$B51,IF(DATOS_[[Check Periodo Ref.]:[Check Periodo Ref.]]="Dentro",DATOS_[Conc.Sal.13]))))),
0)</f>
        <v>0</v>
      </c>
      <c r="S53" s="119">
        <f t="array" ref="S53">IFERROR(
MEDIAN((IF(DATOS_[[Sexo]:[Sexo]]=$B53,IF(DATOS_[[AGRUP. VALOR. PTO.]:[AGRUP. VALOR. PTO.]]=$B51,IF(DATOS_[[Check Periodo Ref.]:[Check Periodo Ref.]]="Dentro",DATOS_[Conc.Sal.14]))))),
0)</f>
        <v>0</v>
      </c>
      <c r="T53" s="119">
        <f t="array" ref="T53">IFERROR(
MEDIAN((IF(DATOS_[[Sexo]:[Sexo]]=$B53,IF(DATOS_[[AGRUP. VALOR. PTO.]:[AGRUP. VALOR. PTO.]]=$B51,IF(DATOS_[[Check Periodo Ref.]:[Check Periodo Ref.]]="Dentro",DATOS_[Conc.Sal.15]))))),
0)</f>
        <v>0</v>
      </c>
      <c r="U53" s="119">
        <f t="array" ref="U53">IFERROR(
MEDIAN((IF(DATOS_[[Sexo]:[Sexo]]=$B53,IF(DATOS_[[AGRUP. VALOR. PTO.]:[AGRUP. VALOR. PTO.]]=$B51,IF(DATOS_[[Check Periodo Ref.]:[Check Periodo Ref.]]="Dentro",DATOS_[Conc.Sal.16]))))),
0)</f>
        <v>0</v>
      </c>
      <c r="V53" s="119">
        <f t="array" ref="V53">IFERROR(
MEDIAN((IF(DATOS_[[Sexo]:[Sexo]]=$B53,IF(DATOS_[[AGRUP. VALOR. PTO.]:[AGRUP. VALOR. PTO.]]=$B51,IF(DATOS_[[Check Periodo Ref.]:[Check Periodo Ref.]]="Dentro",DATOS_[Conc.Sal.17]))))),
0)</f>
        <v>0</v>
      </c>
      <c r="W53" s="119">
        <f t="array" ref="W53">IFERROR(
MEDIAN((IF(DATOS_[[Sexo]:[Sexo]]=$B53,IF(DATOS_[[AGRUP. VALOR. PTO.]:[AGRUP. VALOR. PTO.]]=$B51,IF(DATOS_[[Check Periodo Ref.]:[Check Periodo Ref.]]="Dentro",DATOS_[Conc.Sal.18]))))),
0)</f>
        <v>0</v>
      </c>
      <c r="X53" s="119">
        <f t="array" ref="X53">IFERROR(
MEDIAN((IF(DATOS_[[Sexo]:[Sexo]]=$B53,IF(DATOS_[[AGRUP. VALOR. PTO.]:[AGRUP. VALOR. PTO.]]=$B51,IF(DATOS_[[Check Periodo Ref.]:[Check Periodo Ref.]]="Dentro",DATOS_[Conc.Sal.19]))))),
0)</f>
        <v>0</v>
      </c>
      <c r="Y53" s="119">
        <f t="array" ref="Y53">IFERROR(
MEDIAN((IF(DATOS_[[Sexo]:[Sexo]]=$B53,IF(DATOS_[[AGRUP. VALOR. PTO.]:[AGRUP. VALOR. PTO.]]=$B51,IF(DATOS_[[Check Periodo Ref.]:[Check Periodo Ref.]]="Dentro",DATOS_[Conc.Sal.20]))))),
0)</f>
        <v>0</v>
      </c>
      <c r="Z53" s="119">
        <f t="array" ref="Z53">IFERROR(
MEDIAN((IF(DATOS_[[Sexo]:[Sexo]]=$B53,IF(DATOS_[[AGRUP. VALOR. PTO.]:[AGRUP. VALOR. PTO.]]=$B51,IF(DATOS_[[Check Periodo Ref.]:[Check Periodo Ref.]]="Dentro",DATOS_[Conc.Sal.21]))))),
0)</f>
        <v>0</v>
      </c>
      <c r="AA53" s="119">
        <f t="array" ref="AA53">IFERROR(
MEDIAN((IF(DATOS_[[Sexo]:[Sexo]]=$B53,IF(DATOS_[[AGRUP. VALOR. PTO.]:[AGRUP. VALOR. PTO.]]=$B51,IF(DATOS_[[Check Periodo Ref.]:[Check Periodo Ref.]]="Dentro",DATOS_[Conc.Sal.22]))))),
0)</f>
        <v>0</v>
      </c>
      <c r="AB53" s="119">
        <f t="array" ref="AB53">IFERROR(
MEDIAN((IF(DATOS_[[Sexo]:[Sexo]]=$B53,IF(DATOS_[[AGRUP. VALOR. PTO.]:[AGRUP. VALOR. PTO.]]=$B51,IF(DATOS_[[Check Periodo Ref.]:[Check Periodo Ref.]]="Dentro",DATOS_[Conc.Sal.23]))))),
0)</f>
        <v>0</v>
      </c>
      <c r="AC53" s="119">
        <f t="array" ref="AC53">IFERROR(
MEDIAN((IF(DATOS_[[Sexo]:[Sexo]]=$B53,IF(DATOS_[[AGRUP. VALOR. PTO.]:[AGRUP. VALOR. PTO.]]=$B51,IF(DATOS_[[Check Periodo Ref.]:[Check Periodo Ref.]]="Dentro",DATOS_[Conc.Sal.24]))))),
0)</f>
        <v>0</v>
      </c>
      <c r="AD53" s="119">
        <f t="array" ref="AD53">IFERROR(
MEDIAN((IF(DATOS_[[Sexo]:[Sexo]]=$B53,IF(DATOS_[[AGRUP. VALOR. PTO.]:[AGRUP. VALOR. PTO.]]=$B51,IF(DATOS_[[Check Periodo Ref.]:[Check Periodo Ref.]]="Dentro",DATOS_[Conc.Sal.25]))))),
0)</f>
        <v>0</v>
      </c>
      <c r="AE53" s="119">
        <f t="array" ref="AE53">IFERROR(
MEDIAN((IF(DATOS_[[Sexo]:[Sexo]]=$B53,IF(DATOS_[[AGRUP. VALOR. PTO.]:[AGRUP. VALOR. PTO.]]=$B51,IF(DATOS_[[Check Periodo Ref.]:[Check Periodo Ref.]]="Dentro",DATOS_[Conc.Sal.26]))))),
0)</f>
        <v>0</v>
      </c>
      <c r="AF53" s="119">
        <f t="array" ref="AF53">IFERROR(
MEDIAN((IF(DATOS_[[Sexo]:[Sexo]]=$B53,IF(DATOS_[[AGRUP. VALOR. PTO.]:[AGRUP. VALOR. PTO.]]=$B51,IF(DATOS_[[Check Periodo Ref.]:[Check Periodo Ref.]]="Dentro",DATOS_[Conc.Sal.27]))))),
0)</f>
        <v>0</v>
      </c>
      <c r="AG53" s="119">
        <f t="array" ref="AG53">IFERROR(
MEDIAN((IF(DATOS_[[Sexo]:[Sexo]]=$B53,IF(DATOS_[[AGRUP. VALOR. PTO.]:[AGRUP. VALOR. PTO.]]=$B51,IF(DATOS_[[Check Periodo Ref.]:[Check Periodo Ref.]]="Dentro",DATOS_[Conc.Sal.28]))))),
0)</f>
        <v>0</v>
      </c>
      <c r="AH53" s="119">
        <f t="array" ref="AH53">IFERROR(
MEDIAN((IF(DATOS_[[Sexo]:[Sexo]]=$B53,IF(DATOS_[[AGRUP. VALOR. PTO.]:[AGRUP. VALOR. PTO.]]=$B51,IF(DATOS_[[Check Periodo Ref.]:[Check Periodo Ref.]]="Dentro",DATOS_[Conc.Sal.29]))))),
0)</f>
        <v>0</v>
      </c>
      <c r="AI53" s="119">
        <f t="array" ref="AI53">IFERROR(
MEDIAN((IF(DATOS_[[Sexo]:[Sexo]]=$B53,IF(DATOS_[[AGRUP. VALOR. PTO.]:[AGRUP. VALOR. PTO.]]=$B51,IF(DATOS_[[Check Periodo Ref.]:[Check Periodo Ref.]]="Dentro",DATOS_[Conc.Sal.30]))))),
0)</f>
        <v>0</v>
      </c>
      <c r="AJ53" s="120">
        <f t="array" ref="AJ53">IFERROR(
MEDIAN(IF(DATOS_[Sexo]=$B53,IF(DATOS_[AGRUP. VALOR. PTO.]=$B51,IF(DATOS_[Check Periodo Ref.]="Dentro",DATOS_[Tot COMPL.SAL Ef],FALSE)))),
0)</f>
        <v>0</v>
      </c>
      <c r="AK53" s="121">
        <f t="array" ref="AK53">IFERROR(
MEDIAN(IF(DATOS_[Sexo]=$B53,IF(DATOS_[AGRUP. VALOR. PTO.]=$B51,IF(DATOS_[Check Periodo Ref.]="Dentro",DATOS_[TOTAL SALARIO Ef],FALSE)))),
0)</f>
        <v>0</v>
      </c>
      <c r="AL53" s="122">
        <f t="array" ref="AL53">IFERROR(
MEDIAN((IF(DATOS_[[Sexo]:[Sexo]]=$B53,IF(DATOS_[[AGRUP. VALOR. PTO.]:[AGRUP. VALOR. PTO.]]=$B51,IF(DATOS_[[Check Periodo Ref.]:[Check Periodo Ref.]]="Dentro",DATOS_[C.Extra.01]))))),
0)</f>
        <v>0</v>
      </c>
      <c r="AM53" s="122">
        <f t="array" ref="AM53">IFERROR(
MEDIAN((IF(DATOS_[[Sexo]:[Sexo]]=$B53,IF(DATOS_[[AGRUP. VALOR. PTO.]:[AGRUP. VALOR. PTO.]]=$B51,IF(DATOS_[[Check Periodo Ref.]:[Check Periodo Ref.]]="Dentro",DATOS_[C.Extra.02]))))),
0)</f>
        <v>0</v>
      </c>
      <c r="AN53" s="122">
        <f t="array" ref="AN53">IFERROR(
MEDIAN((IF(DATOS_[[Sexo]:[Sexo]]=$B53,IF(DATOS_[[AGRUP. VALOR. PTO.]:[AGRUP. VALOR. PTO.]]=$B51,IF(DATOS_[[Check Periodo Ref.]:[Check Periodo Ref.]]="Dentro",DATOS_[C.Extra.03]))))),
0)</f>
        <v>0</v>
      </c>
      <c r="AO53" s="122">
        <f t="array" ref="AO53">IFERROR(
MEDIAN((IF(DATOS_[[Sexo]:[Sexo]]=$B53,IF(DATOS_[[AGRUP. VALOR. PTO.]:[AGRUP. VALOR. PTO.]]=$B51,IF(DATOS_[[Check Periodo Ref.]:[Check Periodo Ref.]]="Dentro",DATOS_[C.Extra.04]))))),
0)</f>
        <v>0</v>
      </c>
      <c r="AP53" s="122">
        <f t="array" ref="AP53">IFERROR(
MEDIAN((IF(DATOS_[[Sexo]:[Sexo]]=$B53,IF(DATOS_[[AGRUP. VALOR. PTO.]:[AGRUP. VALOR. PTO.]]=$B51,IF(DATOS_[[Check Periodo Ref.]:[Check Periodo Ref.]]="Dentro",DATOS_[C.Extra.05]))))),
0)</f>
        <v>0</v>
      </c>
      <c r="AQ53" s="123">
        <f t="array" ref="AQ53">IFERROR(
MEDIAN(IF(DATOS_[Sexo]=$B53,IF(DATOS_[AGRUP. VALOR. PTO.]=$B51,IF(DATOS_[Check Periodo Ref.]="Dentro",DATOS_[Tot Extrasalarial Ef],FALSE)))),
0)</f>
        <v>0</v>
      </c>
      <c r="AR53" s="124">
        <f t="array" ref="AR53">IFERROR(
MEDIAN(IF(DATOS_[Sexo]=$B53,IF(DATOS_[AGRUP. VALOR. PTO.]=$B51,IF(DATOS_[Check Periodo Ref.]="Dentro",DATOS_[TOTAL Retrib Ef],FALSE)))),
0)</f>
        <v>0</v>
      </c>
    </row>
    <row r="54" spans="1:44" ht="17.25" thickBot="1" x14ac:dyDescent="0.35">
      <c r="A54" s="48" t="str">
        <f t="shared" ref="A54" si="55">+A55</f>
        <v>[ocultar]</v>
      </c>
      <c r="B54" s="46" t="s">
        <v>273</v>
      </c>
      <c r="C54" s="117"/>
      <c r="D54" s="47"/>
      <c r="E54" s="127" t="str">
        <f t="shared" ref="E54:AR54" si="56">IFERROR((E55-E56)/E55,"")</f>
        <v/>
      </c>
      <c r="F54" s="131" t="str">
        <f t="shared" si="56"/>
        <v/>
      </c>
      <c r="G54" s="131" t="str">
        <f t="shared" si="56"/>
        <v/>
      </c>
      <c r="H54" s="131" t="str">
        <f t="shared" si="56"/>
        <v/>
      </c>
      <c r="I54" s="131" t="str">
        <f t="shared" si="56"/>
        <v/>
      </c>
      <c r="J54" s="131" t="str">
        <f t="shared" si="56"/>
        <v/>
      </c>
      <c r="K54" s="131" t="str">
        <f t="shared" si="56"/>
        <v/>
      </c>
      <c r="L54" s="131" t="str">
        <f t="shared" si="56"/>
        <v/>
      </c>
      <c r="M54" s="131" t="str">
        <f t="shared" si="56"/>
        <v/>
      </c>
      <c r="N54" s="131" t="str">
        <f t="shared" si="56"/>
        <v/>
      </c>
      <c r="O54" s="131" t="str">
        <f t="shared" si="56"/>
        <v/>
      </c>
      <c r="P54" s="131" t="str">
        <f t="shared" si="56"/>
        <v/>
      </c>
      <c r="Q54" s="131" t="str">
        <f t="shared" si="56"/>
        <v/>
      </c>
      <c r="R54" s="131" t="str">
        <f t="shared" si="56"/>
        <v/>
      </c>
      <c r="S54" s="131" t="str">
        <f t="shared" si="56"/>
        <v/>
      </c>
      <c r="T54" s="131" t="str">
        <f t="shared" si="56"/>
        <v/>
      </c>
      <c r="U54" s="131" t="str">
        <f t="shared" si="56"/>
        <v/>
      </c>
      <c r="V54" s="130" t="str">
        <f t="shared" si="56"/>
        <v/>
      </c>
      <c r="W54" s="130" t="str">
        <f t="shared" si="56"/>
        <v/>
      </c>
      <c r="X54" s="130" t="str">
        <f t="shared" si="56"/>
        <v/>
      </c>
      <c r="Y54" s="130" t="str">
        <f t="shared" si="56"/>
        <v/>
      </c>
      <c r="Z54" s="130" t="str">
        <f t="shared" si="56"/>
        <v/>
      </c>
      <c r="AA54" s="130" t="str">
        <f t="shared" si="56"/>
        <v/>
      </c>
      <c r="AB54" s="130" t="str">
        <f t="shared" si="56"/>
        <v/>
      </c>
      <c r="AC54" s="130" t="str">
        <f t="shared" si="56"/>
        <v/>
      </c>
      <c r="AD54" s="130" t="str">
        <f t="shared" si="56"/>
        <v/>
      </c>
      <c r="AE54" s="130" t="str">
        <f t="shared" si="56"/>
        <v/>
      </c>
      <c r="AF54" s="130" t="str">
        <f t="shared" si="56"/>
        <v/>
      </c>
      <c r="AG54" s="130" t="str">
        <f t="shared" si="56"/>
        <v/>
      </c>
      <c r="AH54" s="130" t="str">
        <f t="shared" si="56"/>
        <v/>
      </c>
      <c r="AI54" s="130" t="str">
        <f t="shared" si="56"/>
        <v/>
      </c>
      <c r="AJ54" s="132" t="str">
        <f t="shared" si="56"/>
        <v/>
      </c>
      <c r="AK54" s="136" t="str">
        <f t="shared" si="56"/>
        <v/>
      </c>
      <c r="AL54" s="133" t="str">
        <f t="shared" si="56"/>
        <v/>
      </c>
      <c r="AM54" s="133" t="str">
        <f t="shared" si="56"/>
        <v/>
      </c>
      <c r="AN54" s="133" t="str">
        <f t="shared" si="56"/>
        <v/>
      </c>
      <c r="AO54" s="133" t="str">
        <f t="shared" si="56"/>
        <v/>
      </c>
      <c r="AP54" s="133" t="str">
        <f t="shared" si="56"/>
        <v/>
      </c>
      <c r="AQ54" s="134" t="str">
        <f t="shared" si="56"/>
        <v/>
      </c>
      <c r="AR54" s="135" t="str">
        <f t="shared" si="56"/>
        <v/>
      </c>
    </row>
    <row r="55" spans="1:44" x14ac:dyDescent="0.3">
      <c r="A55" s="48" t="str">
        <f t="shared" ref="A55" si="57">+IF(C55+C56=0,"[ocultar]","")</f>
        <v>[ocultar]</v>
      </c>
      <c r="B55" s="39" t="s">
        <v>162</v>
      </c>
      <c r="C55" s="40">
        <f t="array" ref="C55">SUM(IF($B55=DATOS_[Sexo],
IF($B54=DATOS_[AGRUP. VALOR. PTO.],
IF("Dentro"=DATOS_[Check Periodo Ref.],
1/(COUNTIFS(DATOS_[Sexo],$B55,DATOS_[AGRUP. VALOR. PTO.],$B54,DATOS_[Check Periodo Ref.],"Dentro",DATOS_[id],DATOS_[id]))))))</f>
        <v>0</v>
      </c>
      <c r="D55" s="41">
        <f>COUNTIFS(DATOS_[AGRUP. VALOR. PTO.],$B54,DATOS_[Sexo],$B55,DATOS_[Check Periodo Ref.],"Dentro")</f>
        <v>0</v>
      </c>
      <c r="E55" s="118">
        <f t="array" ref="E55">IFERROR(
MEDIAN(IF(DATOS_[Sexo]=$B55,IF(DATOS_[AGRUP. VALOR. PTO.]=$B54,IF(DATOS_[Check Periodo Ref.]="Dentro",DATOS_[SALARIO BASE Ef],FALSE)))),
0)</f>
        <v>0</v>
      </c>
      <c r="F55" s="119">
        <f t="array" ref="F55">IFERROR(
MEDIAN((IF(DATOS_[[Sexo]:[Sexo]]=$B55,IF(DATOS_[[AGRUP. VALOR. PTO.]:[AGRUP. VALOR. PTO.]]=$B54,IF(DATOS_[[Check Periodo Ref.]:[Check Periodo Ref.]]="Dentro",DATOS_[Conc.Sal.01]))))),
0)</f>
        <v>0</v>
      </c>
      <c r="G55" s="119">
        <f t="array" ref="G55">IFERROR(
MEDIAN((IF(DATOS_[[Sexo]:[Sexo]]=$B55,IF(DATOS_[[AGRUP. VALOR. PTO.]:[AGRUP. VALOR. PTO.]]=$B54,IF(DATOS_[[Check Periodo Ref.]:[Check Periodo Ref.]]="Dentro",DATOS_[Conc.Sal.02]))))),
0)</f>
        <v>0</v>
      </c>
      <c r="H55" s="119">
        <f t="array" ref="H55">IFERROR(
MEDIAN((IF(DATOS_[[Sexo]:[Sexo]]=$B55,IF(DATOS_[[AGRUP. VALOR. PTO.]:[AGRUP. VALOR. PTO.]]=$B54,IF(DATOS_[[Check Periodo Ref.]:[Check Periodo Ref.]]="Dentro",DATOS_[Conc.Sal.03]))))),
0)</f>
        <v>0</v>
      </c>
      <c r="I55" s="119">
        <f t="array" ref="I55">IFERROR(
MEDIAN((IF(DATOS_[[Sexo]:[Sexo]]=$B55,IF(DATOS_[[AGRUP. VALOR. PTO.]:[AGRUP. VALOR. PTO.]]=$B54,IF(DATOS_[[Check Periodo Ref.]:[Check Periodo Ref.]]="Dentro",DATOS_[Conc.Sal.04]))))),
0)</f>
        <v>0</v>
      </c>
      <c r="J55" s="119">
        <f t="array" ref="J55">IFERROR(
MEDIAN((IF(DATOS_[[Sexo]:[Sexo]]=$B55,IF(DATOS_[[AGRUP. VALOR. PTO.]:[AGRUP. VALOR. PTO.]]=$B54,IF(DATOS_[[Check Periodo Ref.]:[Check Periodo Ref.]]="Dentro",DATOS_[Conc.Sal.05]))))),
0)</f>
        <v>0</v>
      </c>
      <c r="K55" s="119">
        <f t="array" ref="K55">IFERROR(
MEDIAN((IF(DATOS_[[Sexo]:[Sexo]]=$B55,IF(DATOS_[[AGRUP. VALOR. PTO.]:[AGRUP. VALOR. PTO.]]=$B54,IF(DATOS_[[Check Periodo Ref.]:[Check Periodo Ref.]]="Dentro",DATOS_[Conc.Sal.06]))))),
0)</f>
        <v>0</v>
      </c>
      <c r="L55" s="119">
        <f t="array" ref="L55">IFERROR(
MEDIAN((IF(DATOS_[[Sexo]:[Sexo]]=$B55,IF(DATOS_[[AGRUP. VALOR. PTO.]:[AGRUP. VALOR. PTO.]]=$B54,IF(DATOS_[[Check Periodo Ref.]:[Check Periodo Ref.]]="Dentro",DATOS_[Conc.Sal.07]))))),
0)</f>
        <v>0</v>
      </c>
      <c r="M55" s="119">
        <f t="array" ref="M55">IFERROR(
MEDIAN((IF(DATOS_[[Sexo]:[Sexo]]=$B55,IF(DATOS_[[AGRUP. VALOR. PTO.]:[AGRUP. VALOR. PTO.]]=$B54,IF(DATOS_[[Check Periodo Ref.]:[Check Periodo Ref.]]="Dentro",DATOS_[Conc.Sal.08]))))),
0)</f>
        <v>0</v>
      </c>
      <c r="N55" s="119">
        <f t="array" ref="N55">IFERROR(
MEDIAN((IF(DATOS_[[Sexo]:[Sexo]]=$B55,IF(DATOS_[[AGRUP. VALOR. PTO.]:[AGRUP. VALOR. PTO.]]=$B54,IF(DATOS_[[Check Periodo Ref.]:[Check Periodo Ref.]]="Dentro",DATOS_[Conc.Sal.09]))))),
0)</f>
        <v>0</v>
      </c>
      <c r="O55" s="119">
        <f t="array" ref="O55">IFERROR(
MEDIAN((IF(DATOS_[[Sexo]:[Sexo]]=$B55,IF(DATOS_[[AGRUP. VALOR. PTO.]:[AGRUP. VALOR. PTO.]]=$B54,IF(DATOS_[[Check Periodo Ref.]:[Check Periodo Ref.]]="Dentro",DATOS_[Conc.Sal.10]))))),
0)</f>
        <v>0</v>
      </c>
      <c r="P55" s="119">
        <f t="array" ref="P55">IFERROR(
MEDIAN((IF(DATOS_[[Sexo]:[Sexo]]=$B55,IF(DATOS_[[AGRUP. VALOR. PTO.]:[AGRUP. VALOR. PTO.]]=$B54,IF(DATOS_[[Check Periodo Ref.]:[Check Periodo Ref.]]="Dentro",DATOS_[Conc.Sal.11]))))),
0)</f>
        <v>0</v>
      </c>
      <c r="Q55" s="119">
        <f t="array" ref="Q55">IFERROR(
MEDIAN((IF(DATOS_[[Sexo]:[Sexo]]=$B55,IF(DATOS_[[AGRUP. VALOR. PTO.]:[AGRUP. VALOR. PTO.]]=$B54,IF(DATOS_[[Check Periodo Ref.]:[Check Periodo Ref.]]="Dentro",DATOS_[Conc.Sal.12]))))),
0)</f>
        <v>0</v>
      </c>
      <c r="R55" s="119">
        <f t="array" ref="R55">IFERROR(
MEDIAN((IF(DATOS_[[Sexo]:[Sexo]]=$B55,IF(DATOS_[[AGRUP. VALOR. PTO.]:[AGRUP. VALOR. PTO.]]=$B54,IF(DATOS_[[Check Periodo Ref.]:[Check Periodo Ref.]]="Dentro",DATOS_[Conc.Sal.13]))))),
0)</f>
        <v>0</v>
      </c>
      <c r="S55" s="119">
        <f t="array" ref="S55">IFERROR(
MEDIAN((IF(DATOS_[[Sexo]:[Sexo]]=$B55,IF(DATOS_[[AGRUP. VALOR. PTO.]:[AGRUP. VALOR. PTO.]]=$B54,IF(DATOS_[[Check Periodo Ref.]:[Check Periodo Ref.]]="Dentro",DATOS_[Conc.Sal.14]))))),
0)</f>
        <v>0</v>
      </c>
      <c r="T55" s="119">
        <f t="array" ref="T55">IFERROR(
MEDIAN((IF(DATOS_[[Sexo]:[Sexo]]=$B55,IF(DATOS_[[AGRUP. VALOR. PTO.]:[AGRUP. VALOR. PTO.]]=$B54,IF(DATOS_[[Check Periodo Ref.]:[Check Periodo Ref.]]="Dentro",DATOS_[Conc.Sal.15]))))),
0)</f>
        <v>0</v>
      </c>
      <c r="U55" s="119">
        <f t="array" ref="U55">IFERROR(
MEDIAN((IF(DATOS_[[Sexo]:[Sexo]]=$B55,IF(DATOS_[[AGRUP. VALOR. PTO.]:[AGRUP. VALOR. PTO.]]=$B54,IF(DATOS_[[Check Periodo Ref.]:[Check Periodo Ref.]]="Dentro",DATOS_[Conc.Sal.16]))))),
0)</f>
        <v>0</v>
      </c>
      <c r="V55" s="119">
        <f t="array" ref="V55">IFERROR(
MEDIAN((IF(DATOS_[[Sexo]:[Sexo]]=$B55,IF(DATOS_[[AGRUP. VALOR. PTO.]:[AGRUP. VALOR. PTO.]]=$B54,IF(DATOS_[[Check Periodo Ref.]:[Check Periodo Ref.]]="Dentro",DATOS_[Conc.Sal.17]))))),
0)</f>
        <v>0</v>
      </c>
      <c r="W55" s="119">
        <f t="array" ref="W55">IFERROR(
MEDIAN((IF(DATOS_[[Sexo]:[Sexo]]=$B55,IF(DATOS_[[AGRUP. VALOR. PTO.]:[AGRUP. VALOR. PTO.]]=$B54,IF(DATOS_[[Check Periodo Ref.]:[Check Periodo Ref.]]="Dentro",DATOS_[Conc.Sal.18]))))),
0)</f>
        <v>0</v>
      </c>
      <c r="X55" s="119">
        <f t="array" ref="X55">IFERROR(
MEDIAN((IF(DATOS_[[Sexo]:[Sexo]]=$B55,IF(DATOS_[[AGRUP. VALOR. PTO.]:[AGRUP. VALOR. PTO.]]=$B54,IF(DATOS_[[Check Periodo Ref.]:[Check Periodo Ref.]]="Dentro",DATOS_[Conc.Sal.19]))))),
0)</f>
        <v>0</v>
      </c>
      <c r="Y55" s="119">
        <f t="array" ref="Y55">IFERROR(
MEDIAN((IF(DATOS_[[Sexo]:[Sexo]]=$B55,IF(DATOS_[[AGRUP. VALOR. PTO.]:[AGRUP. VALOR. PTO.]]=$B54,IF(DATOS_[[Check Periodo Ref.]:[Check Periodo Ref.]]="Dentro",DATOS_[Conc.Sal.20]))))),
0)</f>
        <v>0</v>
      </c>
      <c r="Z55" s="119">
        <f t="array" ref="Z55">IFERROR(
MEDIAN((IF(DATOS_[[Sexo]:[Sexo]]=$B55,IF(DATOS_[[AGRUP. VALOR. PTO.]:[AGRUP. VALOR. PTO.]]=$B54,IF(DATOS_[[Check Periodo Ref.]:[Check Periodo Ref.]]="Dentro",DATOS_[Conc.Sal.21]))))),
0)</f>
        <v>0</v>
      </c>
      <c r="AA55" s="119">
        <f t="array" ref="AA55">IFERROR(
MEDIAN((IF(DATOS_[[Sexo]:[Sexo]]=$B55,IF(DATOS_[[AGRUP. VALOR. PTO.]:[AGRUP. VALOR. PTO.]]=$B54,IF(DATOS_[[Check Periodo Ref.]:[Check Periodo Ref.]]="Dentro",DATOS_[Conc.Sal.22]))))),
0)</f>
        <v>0</v>
      </c>
      <c r="AB55" s="119">
        <f t="array" ref="AB55">IFERROR(
MEDIAN((IF(DATOS_[[Sexo]:[Sexo]]=$B55,IF(DATOS_[[AGRUP. VALOR. PTO.]:[AGRUP. VALOR. PTO.]]=$B54,IF(DATOS_[[Check Periodo Ref.]:[Check Periodo Ref.]]="Dentro",DATOS_[Conc.Sal.23]))))),
0)</f>
        <v>0</v>
      </c>
      <c r="AC55" s="119">
        <f t="array" ref="AC55">IFERROR(
MEDIAN((IF(DATOS_[[Sexo]:[Sexo]]=$B55,IF(DATOS_[[AGRUP. VALOR. PTO.]:[AGRUP. VALOR. PTO.]]=$B54,IF(DATOS_[[Check Periodo Ref.]:[Check Periodo Ref.]]="Dentro",DATOS_[Conc.Sal.24]))))),
0)</f>
        <v>0</v>
      </c>
      <c r="AD55" s="119">
        <f t="array" ref="AD55">IFERROR(
MEDIAN((IF(DATOS_[[Sexo]:[Sexo]]=$B55,IF(DATOS_[[AGRUP. VALOR. PTO.]:[AGRUP. VALOR. PTO.]]=$B54,IF(DATOS_[[Check Periodo Ref.]:[Check Periodo Ref.]]="Dentro",DATOS_[Conc.Sal.25]))))),
0)</f>
        <v>0</v>
      </c>
      <c r="AE55" s="119">
        <f t="array" ref="AE55">IFERROR(
MEDIAN((IF(DATOS_[[Sexo]:[Sexo]]=$B55,IF(DATOS_[[AGRUP. VALOR. PTO.]:[AGRUP. VALOR. PTO.]]=$B54,IF(DATOS_[[Check Periodo Ref.]:[Check Periodo Ref.]]="Dentro",DATOS_[Conc.Sal.26]))))),
0)</f>
        <v>0</v>
      </c>
      <c r="AF55" s="119">
        <f t="array" ref="AF55">IFERROR(
MEDIAN((IF(DATOS_[[Sexo]:[Sexo]]=$B55,IF(DATOS_[[AGRUP. VALOR. PTO.]:[AGRUP. VALOR. PTO.]]=$B54,IF(DATOS_[[Check Periodo Ref.]:[Check Periodo Ref.]]="Dentro",DATOS_[Conc.Sal.27]))))),
0)</f>
        <v>0</v>
      </c>
      <c r="AG55" s="119">
        <f t="array" ref="AG55">IFERROR(
MEDIAN((IF(DATOS_[[Sexo]:[Sexo]]=$B55,IF(DATOS_[[AGRUP. VALOR. PTO.]:[AGRUP. VALOR. PTO.]]=$B54,IF(DATOS_[[Check Periodo Ref.]:[Check Periodo Ref.]]="Dentro",DATOS_[Conc.Sal.28]))))),
0)</f>
        <v>0</v>
      </c>
      <c r="AH55" s="119">
        <f t="array" ref="AH55">IFERROR(
MEDIAN((IF(DATOS_[[Sexo]:[Sexo]]=$B55,IF(DATOS_[[AGRUP. VALOR. PTO.]:[AGRUP. VALOR. PTO.]]=$B54,IF(DATOS_[[Check Periodo Ref.]:[Check Periodo Ref.]]="Dentro",DATOS_[Conc.Sal.29]))))),
0)</f>
        <v>0</v>
      </c>
      <c r="AI55" s="119">
        <f t="array" ref="AI55">IFERROR(
MEDIAN((IF(DATOS_[[Sexo]:[Sexo]]=$B55,IF(DATOS_[[AGRUP. VALOR. PTO.]:[AGRUP. VALOR. PTO.]]=$B54,IF(DATOS_[[Check Periodo Ref.]:[Check Periodo Ref.]]="Dentro",DATOS_[Conc.Sal.30]))))),
0)</f>
        <v>0</v>
      </c>
      <c r="AJ55" s="120">
        <f t="array" ref="AJ55">IFERROR(
MEDIAN(IF(DATOS_[Sexo]=$B55,IF(DATOS_[AGRUP. VALOR. PTO.]=$B54,IF(DATOS_[Check Periodo Ref.]="Dentro",DATOS_[Tot COMPL.SAL Ef],FALSE)))),
0)</f>
        <v>0</v>
      </c>
      <c r="AK55" s="121">
        <f t="array" ref="AK55">IFERROR(
MEDIAN(IF(DATOS_[Sexo]=$B55,IF(DATOS_[AGRUP. VALOR. PTO.]=$B54,IF(DATOS_[Check Periodo Ref.]="Dentro",DATOS_[TOTAL SALARIO Ef],FALSE)))),
0)</f>
        <v>0</v>
      </c>
      <c r="AL55" s="122">
        <f t="array" ref="AL55">IFERROR(
MEDIAN((IF(DATOS_[[Sexo]:[Sexo]]=$B55,IF(DATOS_[[AGRUP. VALOR. PTO.]:[AGRUP. VALOR. PTO.]]=$B54,IF(DATOS_[[Check Periodo Ref.]:[Check Periodo Ref.]]="Dentro",DATOS_[C.Extra.01]))))),
0)</f>
        <v>0</v>
      </c>
      <c r="AM55" s="122">
        <f t="array" ref="AM55">IFERROR(
MEDIAN((IF(DATOS_[[Sexo]:[Sexo]]=$B55,IF(DATOS_[[AGRUP. VALOR. PTO.]:[AGRUP. VALOR. PTO.]]=$B54,IF(DATOS_[[Check Periodo Ref.]:[Check Periodo Ref.]]="Dentro",DATOS_[C.Extra.02]))))),
0)</f>
        <v>0</v>
      </c>
      <c r="AN55" s="122">
        <f t="array" ref="AN55">IFERROR(
MEDIAN((IF(DATOS_[[Sexo]:[Sexo]]=$B55,IF(DATOS_[[AGRUP. VALOR. PTO.]:[AGRUP. VALOR. PTO.]]=$B54,IF(DATOS_[[Check Periodo Ref.]:[Check Periodo Ref.]]="Dentro",DATOS_[C.Extra.03]))))),
0)</f>
        <v>0</v>
      </c>
      <c r="AO55" s="122">
        <f t="array" ref="AO55">IFERROR(
MEDIAN((IF(DATOS_[[Sexo]:[Sexo]]=$B55,IF(DATOS_[[AGRUP. VALOR. PTO.]:[AGRUP. VALOR. PTO.]]=$B54,IF(DATOS_[[Check Periodo Ref.]:[Check Periodo Ref.]]="Dentro",DATOS_[C.Extra.04]))))),
0)</f>
        <v>0</v>
      </c>
      <c r="AP55" s="122">
        <f t="array" ref="AP55">IFERROR(
MEDIAN((IF(DATOS_[[Sexo]:[Sexo]]=$B55,IF(DATOS_[[AGRUP. VALOR. PTO.]:[AGRUP. VALOR. PTO.]]=$B54,IF(DATOS_[[Check Periodo Ref.]:[Check Periodo Ref.]]="Dentro",DATOS_[C.Extra.05]))))),
0)</f>
        <v>0</v>
      </c>
      <c r="AQ55" s="123">
        <f t="array" ref="AQ55">IFERROR(
MEDIAN(IF(DATOS_[Sexo]=$B55,IF(DATOS_[AGRUP. VALOR. PTO.]=$B54,IF(DATOS_[Check Periodo Ref.]="Dentro",DATOS_[Tot Extrasalarial Ef],FALSE)))),
0)</f>
        <v>0</v>
      </c>
      <c r="AR55" s="124">
        <f t="array" ref="AR55">IFERROR(
MEDIAN(IF(DATOS_[Sexo]=$B55,IF(DATOS_[AGRUP. VALOR. PTO.]=$B54,IF(DATOS_[Check Periodo Ref.]="Dentro",DATOS_[TOTAL Retrib Ef],FALSE)))),
0)</f>
        <v>0</v>
      </c>
    </row>
    <row r="56" spans="1:44" x14ac:dyDescent="0.3">
      <c r="A56" s="48" t="str">
        <f t="shared" ref="A56" si="58">+A55</f>
        <v>[ocultar]</v>
      </c>
      <c r="B56" s="39" t="s">
        <v>163</v>
      </c>
      <c r="C56" s="40">
        <f t="array" ref="C56">SUM(IF($B56=DATOS_[Sexo],
IF($B54=DATOS_[AGRUP. VALOR. PTO.],
IF("Dentro"=DATOS_[Check Periodo Ref.],
1/(COUNTIFS(DATOS_[Sexo],$B56,DATOS_[AGRUP. VALOR. PTO.],$B54,DATOS_[Check Periodo Ref.],"Dentro",DATOS_[id],DATOS_[id]))))))</f>
        <v>0</v>
      </c>
      <c r="D56" s="41">
        <f>COUNTIFS(DATOS_[AGRUP. VALOR. PTO.],$B54,DATOS_[Sexo],$B56,DATOS_[Check Periodo Ref.],"Dentro")</f>
        <v>0</v>
      </c>
      <c r="E56" s="118">
        <f t="array" ref="E56">IFERROR(
MEDIAN(IF(DATOS_[Sexo]=$B56,IF(DATOS_[AGRUP. VALOR. PTO.]=$B54,IF(DATOS_[Check Periodo Ref.]="Dentro",DATOS_[SALARIO BASE Ef],FALSE)))),
0)</f>
        <v>0</v>
      </c>
      <c r="F56" s="119">
        <f t="array" ref="F56">IFERROR(
MEDIAN((IF(DATOS_[[Sexo]:[Sexo]]=$B56,IF(DATOS_[[AGRUP. VALOR. PTO.]:[AGRUP. VALOR. PTO.]]=$B54,IF(DATOS_[[Check Periodo Ref.]:[Check Periodo Ref.]]="Dentro",DATOS_[Conc.Sal.01]))))),
0)</f>
        <v>0</v>
      </c>
      <c r="G56" s="119">
        <f t="array" ref="G56">IFERROR(
MEDIAN((IF(DATOS_[[Sexo]:[Sexo]]=$B56,IF(DATOS_[[AGRUP. VALOR. PTO.]:[AGRUP. VALOR. PTO.]]=$B54,IF(DATOS_[[Check Periodo Ref.]:[Check Periodo Ref.]]="Dentro",DATOS_[Conc.Sal.02]))))),
0)</f>
        <v>0</v>
      </c>
      <c r="H56" s="119">
        <f t="array" ref="H56">IFERROR(
MEDIAN((IF(DATOS_[[Sexo]:[Sexo]]=$B56,IF(DATOS_[[AGRUP. VALOR. PTO.]:[AGRUP. VALOR. PTO.]]=$B54,IF(DATOS_[[Check Periodo Ref.]:[Check Periodo Ref.]]="Dentro",DATOS_[Conc.Sal.03]))))),
0)</f>
        <v>0</v>
      </c>
      <c r="I56" s="119">
        <f t="array" ref="I56">IFERROR(
MEDIAN((IF(DATOS_[[Sexo]:[Sexo]]=$B56,IF(DATOS_[[AGRUP. VALOR. PTO.]:[AGRUP. VALOR. PTO.]]=$B54,IF(DATOS_[[Check Periodo Ref.]:[Check Periodo Ref.]]="Dentro",DATOS_[Conc.Sal.04]))))),
0)</f>
        <v>0</v>
      </c>
      <c r="J56" s="119">
        <f t="array" ref="J56">IFERROR(
MEDIAN((IF(DATOS_[[Sexo]:[Sexo]]=$B56,IF(DATOS_[[AGRUP. VALOR. PTO.]:[AGRUP. VALOR. PTO.]]=$B54,IF(DATOS_[[Check Periodo Ref.]:[Check Periodo Ref.]]="Dentro",DATOS_[Conc.Sal.05]))))),
0)</f>
        <v>0</v>
      </c>
      <c r="K56" s="119">
        <f t="array" ref="K56">IFERROR(
MEDIAN((IF(DATOS_[[Sexo]:[Sexo]]=$B56,IF(DATOS_[[AGRUP. VALOR. PTO.]:[AGRUP. VALOR. PTO.]]=$B54,IF(DATOS_[[Check Periodo Ref.]:[Check Periodo Ref.]]="Dentro",DATOS_[Conc.Sal.06]))))),
0)</f>
        <v>0</v>
      </c>
      <c r="L56" s="119">
        <f t="array" ref="L56">IFERROR(
MEDIAN((IF(DATOS_[[Sexo]:[Sexo]]=$B56,IF(DATOS_[[AGRUP. VALOR. PTO.]:[AGRUP. VALOR. PTO.]]=$B54,IF(DATOS_[[Check Periodo Ref.]:[Check Periodo Ref.]]="Dentro",DATOS_[Conc.Sal.07]))))),
0)</f>
        <v>0</v>
      </c>
      <c r="M56" s="119">
        <f t="array" ref="M56">IFERROR(
MEDIAN((IF(DATOS_[[Sexo]:[Sexo]]=$B56,IF(DATOS_[[AGRUP. VALOR. PTO.]:[AGRUP. VALOR. PTO.]]=$B54,IF(DATOS_[[Check Periodo Ref.]:[Check Periodo Ref.]]="Dentro",DATOS_[Conc.Sal.08]))))),
0)</f>
        <v>0</v>
      </c>
      <c r="N56" s="119">
        <f t="array" ref="N56">IFERROR(
MEDIAN((IF(DATOS_[[Sexo]:[Sexo]]=$B56,IF(DATOS_[[AGRUP. VALOR. PTO.]:[AGRUP. VALOR. PTO.]]=$B54,IF(DATOS_[[Check Periodo Ref.]:[Check Periodo Ref.]]="Dentro",DATOS_[Conc.Sal.09]))))),
0)</f>
        <v>0</v>
      </c>
      <c r="O56" s="119">
        <f t="array" ref="O56">IFERROR(
MEDIAN((IF(DATOS_[[Sexo]:[Sexo]]=$B56,IF(DATOS_[[AGRUP. VALOR. PTO.]:[AGRUP. VALOR. PTO.]]=$B54,IF(DATOS_[[Check Periodo Ref.]:[Check Periodo Ref.]]="Dentro",DATOS_[Conc.Sal.10]))))),
0)</f>
        <v>0</v>
      </c>
      <c r="P56" s="119">
        <f t="array" ref="P56">IFERROR(
MEDIAN((IF(DATOS_[[Sexo]:[Sexo]]=$B56,IF(DATOS_[[AGRUP. VALOR. PTO.]:[AGRUP. VALOR. PTO.]]=$B54,IF(DATOS_[[Check Periodo Ref.]:[Check Periodo Ref.]]="Dentro",DATOS_[Conc.Sal.11]))))),
0)</f>
        <v>0</v>
      </c>
      <c r="Q56" s="119">
        <f t="array" ref="Q56">IFERROR(
MEDIAN((IF(DATOS_[[Sexo]:[Sexo]]=$B56,IF(DATOS_[[AGRUP. VALOR. PTO.]:[AGRUP. VALOR. PTO.]]=$B54,IF(DATOS_[[Check Periodo Ref.]:[Check Periodo Ref.]]="Dentro",DATOS_[Conc.Sal.12]))))),
0)</f>
        <v>0</v>
      </c>
      <c r="R56" s="119">
        <f t="array" ref="R56">IFERROR(
MEDIAN((IF(DATOS_[[Sexo]:[Sexo]]=$B56,IF(DATOS_[[AGRUP. VALOR. PTO.]:[AGRUP. VALOR. PTO.]]=$B54,IF(DATOS_[[Check Periodo Ref.]:[Check Periodo Ref.]]="Dentro",DATOS_[Conc.Sal.13]))))),
0)</f>
        <v>0</v>
      </c>
      <c r="S56" s="119">
        <f t="array" ref="S56">IFERROR(
MEDIAN((IF(DATOS_[[Sexo]:[Sexo]]=$B56,IF(DATOS_[[AGRUP. VALOR. PTO.]:[AGRUP. VALOR. PTO.]]=$B54,IF(DATOS_[[Check Periodo Ref.]:[Check Periodo Ref.]]="Dentro",DATOS_[Conc.Sal.14]))))),
0)</f>
        <v>0</v>
      </c>
      <c r="T56" s="119">
        <f t="array" ref="T56">IFERROR(
MEDIAN((IF(DATOS_[[Sexo]:[Sexo]]=$B56,IF(DATOS_[[AGRUP. VALOR. PTO.]:[AGRUP. VALOR. PTO.]]=$B54,IF(DATOS_[[Check Periodo Ref.]:[Check Periodo Ref.]]="Dentro",DATOS_[Conc.Sal.15]))))),
0)</f>
        <v>0</v>
      </c>
      <c r="U56" s="119">
        <f t="array" ref="U56">IFERROR(
MEDIAN((IF(DATOS_[[Sexo]:[Sexo]]=$B56,IF(DATOS_[[AGRUP. VALOR. PTO.]:[AGRUP. VALOR. PTO.]]=$B54,IF(DATOS_[[Check Periodo Ref.]:[Check Periodo Ref.]]="Dentro",DATOS_[Conc.Sal.16]))))),
0)</f>
        <v>0</v>
      </c>
      <c r="V56" s="119">
        <f t="array" ref="V56">IFERROR(
MEDIAN((IF(DATOS_[[Sexo]:[Sexo]]=$B56,IF(DATOS_[[AGRUP. VALOR. PTO.]:[AGRUP. VALOR. PTO.]]=$B54,IF(DATOS_[[Check Periodo Ref.]:[Check Periodo Ref.]]="Dentro",DATOS_[Conc.Sal.17]))))),
0)</f>
        <v>0</v>
      </c>
      <c r="W56" s="119">
        <f t="array" ref="W56">IFERROR(
MEDIAN((IF(DATOS_[[Sexo]:[Sexo]]=$B56,IF(DATOS_[[AGRUP. VALOR. PTO.]:[AGRUP. VALOR. PTO.]]=$B54,IF(DATOS_[[Check Periodo Ref.]:[Check Periodo Ref.]]="Dentro",DATOS_[Conc.Sal.18]))))),
0)</f>
        <v>0</v>
      </c>
      <c r="X56" s="119">
        <f t="array" ref="X56">IFERROR(
MEDIAN((IF(DATOS_[[Sexo]:[Sexo]]=$B56,IF(DATOS_[[AGRUP. VALOR. PTO.]:[AGRUP. VALOR. PTO.]]=$B54,IF(DATOS_[[Check Periodo Ref.]:[Check Periodo Ref.]]="Dentro",DATOS_[Conc.Sal.19]))))),
0)</f>
        <v>0</v>
      </c>
      <c r="Y56" s="119">
        <f t="array" ref="Y56">IFERROR(
MEDIAN((IF(DATOS_[[Sexo]:[Sexo]]=$B56,IF(DATOS_[[AGRUP. VALOR. PTO.]:[AGRUP. VALOR. PTO.]]=$B54,IF(DATOS_[[Check Periodo Ref.]:[Check Periodo Ref.]]="Dentro",DATOS_[Conc.Sal.20]))))),
0)</f>
        <v>0</v>
      </c>
      <c r="Z56" s="119">
        <f t="array" ref="Z56">IFERROR(
MEDIAN((IF(DATOS_[[Sexo]:[Sexo]]=$B56,IF(DATOS_[[AGRUP. VALOR. PTO.]:[AGRUP. VALOR. PTO.]]=$B54,IF(DATOS_[[Check Periodo Ref.]:[Check Periodo Ref.]]="Dentro",DATOS_[Conc.Sal.21]))))),
0)</f>
        <v>0</v>
      </c>
      <c r="AA56" s="119">
        <f t="array" ref="AA56">IFERROR(
MEDIAN((IF(DATOS_[[Sexo]:[Sexo]]=$B56,IF(DATOS_[[AGRUP. VALOR. PTO.]:[AGRUP. VALOR. PTO.]]=$B54,IF(DATOS_[[Check Periodo Ref.]:[Check Periodo Ref.]]="Dentro",DATOS_[Conc.Sal.22]))))),
0)</f>
        <v>0</v>
      </c>
      <c r="AB56" s="119">
        <f t="array" ref="AB56">IFERROR(
MEDIAN((IF(DATOS_[[Sexo]:[Sexo]]=$B56,IF(DATOS_[[AGRUP. VALOR. PTO.]:[AGRUP. VALOR. PTO.]]=$B54,IF(DATOS_[[Check Periodo Ref.]:[Check Periodo Ref.]]="Dentro",DATOS_[Conc.Sal.23]))))),
0)</f>
        <v>0</v>
      </c>
      <c r="AC56" s="119">
        <f t="array" ref="AC56">IFERROR(
MEDIAN((IF(DATOS_[[Sexo]:[Sexo]]=$B56,IF(DATOS_[[AGRUP. VALOR. PTO.]:[AGRUP. VALOR. PTO.]]=$B54,IF(DATOS_[[Check Periodo Ref.]:[Check Periodo Ref.]]="Dentro",DATOS_[Conc.Sal.24]))))),
0)</f>
        <v>0</v>
      </c>
      <c r="AD56" s="119">
        <f t="array" ref="AD56">IFERROR(
MEDIAN((IF(DATOS_[[Sexo]:[Sexo]]=$B56,IF(DATOS_[[AGRUP. VALOR. PTO.]:[AGRUP. VALOR. PTO.]]=$B54,IF(DATOS_[[Check Periodo Ref.]:[Check Periodo Ref.]]="Dentro",DATOS_[Conc.Sal.25]))))),
0)</f>
        <v>0</v>
      </c>
      <c r="AE56" s="119">
        <f t="array" ref="AE56">IFERROR(
MEDIAN((IF(DATOS_[[Sexo]:[Sexo]]=$B56,IF(DATOS_[[AGRUP. VALOR. PTO.]:[AGRUP. VALOR. PTO.]]=$B54,IF(DATOS_[[Check Periodo Ref.]:[Check Periodo Ref.]]="Dentro",DATOS_[Conc.Sal.26]))))),
0)</f>
        <v>0</v>
      </c>
      <c r="AF56" s="119">
        <f t="array" ref="AF56">IFERROR(
MEDIAN((IF(DATOS_[[Sexo]:[Sexo]]=$B56,IF(DATOS_[[AGRUP. VALOR. PTO.]:[AGRUP. VALOR. PTO.]]=$B54,IF(DATOS_[[Check Periodo Ref.]:[Check Periodo Ref.]]="Dentro",DATOS_[Conc.Sal.27]))))),
0)</f>
        <v>0</v>
      </c>
      <c r="AG56" s="119">
        <f t="array" ref="AG56">IFERROR(
MEDIAN((IF(DATOS_[[Sexo]:[Sexo]]=$B56,IF(DATOS_[[AGRUP. VALOR. PTO.]:[AGRUP. VALOR. PTO.]]=$B54,IF(DATOS_[[Check Periodo Ref.]:[Check Periodo Ref.]]="Dentro",DATOS_[Conc.Sal.28]))))),
0)</f>
        <v>0</v>
      </c>
      <c r="AH56" s="119">
        <f t="array" ref="AH56">IFERROR(
MEDIAN((IF(DATOS_[[Sexo]:[Sexo]]=$B56,IF(DATOS_[[AGRUP. VALOR. PTO.]:[AGRUP. VALOR. PTO.]]=$B54,IF(DATOS_[[Check Periodo Ref.]:[Check Periodo Ref.]]="Dentro",DATOS_[Conc.Sal.29]))))),
0)</f>
        <v>0</v>
      </c>
      <c r="AI56" s="119">
        <f t="array" ref="AI56">IFERROR(
MEDIAN((IF(DATOS_[[Sexo]:[Sexo]]=$B56,IF(DATOS_[[AGRUP. VALOR. PTO.]:[AGRUP. VALOR. PTO.]]=$B54,IF(DATOS_[[Check Periodo Ref.]:[Check Periodo Ref.]]="Dentro",DATOS_[Conc.Sal.30]))))),
0)</f>
        <v>0</v>
      </c>
      <c r="AJ56" s="120">
        <f t="array" ref="AJ56">IFERROR(
MEDIAN(IF(DATOS_[Sexo]=$B56,IF(DATOS_[AGRUP. VALOR. PTO.]=$B54,IF(DATOS_[Check Periodo Ref.]="Dentro",DATOS_[Tot COMPL.SAL Ef],FALSE)))),
0)</f>
        <v>0</v>
      </c>
      <c r="AK56" s="121">
        <f t="array" ref="AK56">IFERROR(
MEDIAN(IF(DATOS_[Sexo]=$B56,IF(DATOS_[AGRUP. VALOR. PTO.]=$B54,IF(DATOS_[Check Periodo Ref.]="Dentro",DATOS_[TOTAL SALARIO Ef],FALSE)))),
0)</f>
        <v>0</v>
      </c>
      <c r="AL56" s="122">
        <f t="array" ref="AL56">IFERROR(
MEDIAN((IF(DATOS_[[Sexo]:[Sexo]]=$B56,IF(DATOS_[[AGRUP. VALOR. PTO.]:[AGRUP. VALOR. PTO.]]=$B54,IF(DATOS_[[Check Periodo Ref.]:[Check Periodo Ref.]]="Dentro",DATOS_[C.Extra.01]))))),
0)</f>
        <v>0</v>
      </c>
      <c r="AM56" s="122">
        <f t="array" ref="AM56">IFERROR(
MEDIAN((IF(DATOS_[[Sexo]:[Sexo]]=$B56,IF(DATOS_[[AGRUP. VALOR. PTO.]:[AGRUP. VALOR. PTO.]]=$B54,IF(DATOS_[[Check Periodo Ref.]:[Check Periodo Ref.]]="Dentro",DATOS_[C.Extra.02]))))),
0)</f>
        <v>0</v>
      </c>
      <c r="AN56" s="122">
        <f t="array" ref="AN56">IFERROR(
MEDIAN((IF(DATOS_[[Sexo]:[Sexo]]=$B56,IF(DATOS_[[AGRUP. VALOR. PTO.]:[AGRUP. VALOR. PTO.]]=$B54,IF(DATOS_[[Check Periodo Ref.]:[Check Periodo Ref.]]="Dentro",DATOS_[C.Extra.03]))))),
0)</f>
        <v>0</v>
      </c>
      <c r="AO56" s="122">
        <f t="array" ref="AO56">IFERROR(
MEDIAN((IF(DATOS_[[Sexo]:[Sexo]]=$B56,IF(DATOS_[[AGRUP. VALOR. PTO.]:[AGRUP. VALOR. PTO.]]=$B54,IF(DATOS_[[Check Periodo Ref.]:[Check Periodo Ref.]]="Dentro",DATOS_[C.Extra.04]))))),
0)</f>
        <v>0</v>
      </c>
      <c r="AP56" s="122">
        <f t="array" ref="AP56">IFERROR(
MEDIAN((IF(DATOS_[[Sexo]:[Sexo]]=$B56,IF(DATOS_[[AGRUP. VALOR. PTO.]:[AGRUP. VALOR. PTO.]]=$B54,IF(DATOS_[[Check Periodo Ref.]:[Check Periodo Ref.]]="Dentro",DATOS_[C.Extra.05]))))),
0)</f>
        <v>0</v>
      </c>
      <c r="AQ56" s="123">
        <f t="array" ref="AQ56">IFERROR(
MEDIAN(IF(DATOS_[Sexo]=$B56,IF(DATOS_[AGRUP. VALOR. PTO.]=$B54,IF(DATOS_[Check Periodo Ref.]="Dentro",DATOS_[Tot Extrasalarial Ef],FALSE)))),
0)</f>
        <v>0</v>
      </c>
      <c r="AR56" s="124">
        <f t="array" ref="AR56">IFERROR(
MEDIAN(IF(DATOS_[Sexo]=$B56,IF(DATOS_[AGRUP. VALOR. PTO.]=$B54,IF(DATOS_[Check Periodo Ref.]="Dentro",DATOS_[TOTAL Retrib Ef],FALSE)))),
0)</f>
        <v>0</v>
      </c>
    </row>
    <row r="57" spans="1:44" ht="17.25" thickBot="1" x14ac:dyDescent="0.35">
      <c r="A57" s="48" t="str">
        <f t="shared" ref="A57" si="59">+A58</f>
        <v>[ocultar]</v>
      </c>
      <c r="B57" s="46" t="s">
        <v>274</v>
      </c>
      <c r="C57" s="117"/>
      <c r="D57" s="47"/>
      <c r="E57" s="127" t="str">
        <f t="shared" ref="E57:AR57" si="60">IFERROR((E58-E59)/E58,"")</f>
        <v/>
      </c>
      <c r="F57" s="131" t="str">
        <f t="shared" si="60"/>
        <v/>
      </c>
      <c r="G57" s="131" t="str">
        <f t="shared" si="60"/>
        <v/>
      </c>
      <c r="H57" s="131" t="str">
        <f t="shared" si="60"/>
        <v/>
      </c>
      <c r="I57" s="131" t="str">
        <f t="shared" si="60"/>
        <v/>
      </c>
      <c r="J57" s="131" t="str">
        <f t="shared" si="60"/>
        <v/>
      </c>
      <c r="K57" s="131" t="str">
        <f t="shared" si="60"/>
        <v/>
      </c>
      <c r="L57" s="131" t="str">
        <f t="shared" si="60"/>
        <v/>
      </c>
      <c r="M57" s="131" t="str">
        <f t="shared" si="60"/>
        <v/>
      </c>
      <c r="N57" s="131" t="str">
        <f t="shared" si="60"/>
        <v/>
      </c>
      <c r="O57" s="131" t="str">
        <f t="shared" si="60"/>
        <v/>
      </c>
      <c r="P57" s="131" t="str">
        <f t="shared" si="60"/>
        <v/>
      </c>
      <c r="Q57" s="131" t="str">
        <f t="shared" si="60"/>
        <v/>
      </c>
      <c r="R57" s="131" t="str">
        <f t="shared" si="60"/>
        <v/>
      </c>
      <c r="S57" s="131" t="str">
        <f t="shared" si="60"/>
        <v/>
      </c>
      <c r="T57" s="131" t="str">
        <f t="shared" si="60"/>
        <v/>
      </c>
      <c r="U57" s="131" t="str">
        <f t="shared" si="60"/>
        <v/>
      </c>
      <c r="V57" s="130" t="str">
        <f t="shared" si="60"/>
        <v/>
      </c>
      <c r="W57" s="130" t="str">
        <f t="shared" si="60"/>
        <v/>
      </c>
      <c r="X57" s="130" t="str">
        <f t="shared" si="60"/>
        <v/>
      </c>
      <c r="Y57" s="130" t="str">
        <f t="shared" si="60"/>
        <v/>
      </c>
      <c r="Z57" s="130" t="str">
        <f t="shared" si="60"/>
        <v/>
      </c>
      <c r="AA57" s="130" t="str">
        <f t="shared" si="60"/>
        <v/>
      </c>
      <c r="AB57" s="130" t="str">
        <f t="shared" si="60"/>
        <v/>
      </c>
      <c r="AC57" s="130" t="str">
        <f t="shared" si="60"/>
        <v/>
      </c>
      <c r="AD57" s="130" t="str">
        <f t="shared" si="60"/>
        <v/>
      </c>
      <c r="AE57" s="130" t="str">
        <f t="shared" si="60"/>
        <v/>
      </c>
      <c r="AF57" s="130" t="str">
        <f t="shared" si="60"/>
        <v/>
      </c>
      <c r="AG57" s="130" t="str">
        <f t="shared" si="60"/>
        <v/>
      </c>
      <c r="AH57" s="130" t="str">
        <f t="shared" si="60"/>
        <v/>
      </c>
      <c r="AI57" s="130" t="str">
        <f t="shared" si="60"/>
        <v/>
      </c>
      <c r="AJ57" s="132" t="str">
        <f t="shared" si="60"/>
        <v/>
      </c>
      <c r="AK57" s="136" t="str">
        <f t="shared" si="60"/>
        <v/>
      </c>
      <c r="AL57" s="133" t="str">
        <f t="shared" si="60"/>
        <v/>
      </c>
      <c r="AM57" s="133" t="str">
        <f t="shared" si="60"/>
        <v/>
      </c>
      <c r="AN57" s="133" t="str">
        <f t="shared" si="60"/>
        <v/>
      </c>
      <c r="AO57" s="133" t="str">
        <f t="shared" si="60"/>
        <v/>
      </c>
      <c r="AP57" s="133" t="str">
        <f t="shared" si="60"/>
        <v/>
      </c>
      <c r="AQ57" s="134" t="str">
        <f t="shared" si="60"/>
        <v/>
      </c>
      <c r="AR57" s="135" t="str">
        <f t="shared" si="60"/>
        <v/>
      </c>
    </row>
    <row r="58" spans="1:44" x14ac:dyDescent="0.3">
      <c r="A58" s="48" t="str">
        <f t="shared" ref="A58" si="61">+IF(C58+C59=0,"[ocultar]","")</f>
        <v>[ocultar]</v>
      </c>
      <c r="B58" s="39" t="s">
        <v>162</v>
      </c>
      <c r="C58" s="40">
        <f t="array" ref="C58">SUM(IF($B58=DATOS_[Sexo],
IF($B57=DATOS_[AGRUP. VALOR. PTO.],
IF("Dentro"=DATOS_[Check Periodo Ref.],
1/(COUNTIFS(DATOS_[Sexo],$B58,DATOS_[AGRUP. VALOR. PTO.],$B57,DATOS_[Check Periodo Ref.],"Dentro",DATOS_[id],DATOS_[id]))))))</f>
        <v>0</v>
      </c>
      <c r="D58" s="41">
        <f>COUNTIFS(DATOS_[AGRUP. VALOR. PTO.],$B57,DATOS_[Sexo],$B58,DATOS_[Check Periodo Ref.],"Dentro")</f>
        <v>0</v>
      </c>
      <c r="E58" s="118">
        <f t="array" ref="E58">IFERROR(
MEDIAN(IF(DATOS_[Sexo]=$B58,IF(DATOS_[AGRUP. VALOR. PTO.]=$B57,IF(DATOS_[Check Periodo Ref.]="Dentro",DATOS_[SALARIO BASE Ef],FALSE)))),
0)</f>
        <v>0</v>
      </c>
      <c r="F58" s="119">
        <f t="array" ref="F58">IFERROR(
MEDIAN((IF(DATOS_[[Sexo]:[Sexo]]=$B58,IF(DATOS_[[AGRUP. VALOR. PTO.]:[AGRUP. VALOR. PTO.]]=$B57,IF(DATOS_[[Check Periodo Ref.]:[Check Periodo Ref.]]="Dentro",DATOS_[Conc.Sal.01]))))),
0)</f>
        <v>0</v>
      </c>
      <c r="G58" s="119">
        <f t="array" ref="G58">IFERROR(
MEDIAN((IF(DATOS_[[Sexo]:[Sexo]]=$B58,IF(DATOS_[[AGRUP. VALOR. PTO.]:[AGRUP. VALOR. PTO.]]=$B57,IF(DATOS_[[Check Periodo Ref.]:[Check Periodo Ref.]]="Dentro",DATOS_[Conc.Sal.02]))))),
0)</f>
        <v>0</v>
      </c>
      <c r="H58" s="119">
        <f t="array" ref="H58">IFERROR(
MEDIAN((IF(DATOS_[[Sexo]:[Sexo]]=$B58,IF(DATOS_[[AGRUP. VALOR. PTO.]:[AGRUP. VALOR. PTO.]]=$B57,IF(DATOS_[[Check Periodo Ref.]:[Check Periodo Ref.]]="Dentro",DATOS_[Conc.Sal.03]))))),
0)</f>
        <v>0</v>
      </c>
      <c r="I58" s="119">
        <f t="array" ref="I58">IFERROR(
MEDIAN((IF(DATOS_[[Sexo]:[Sexo]]=$B58,IF(DATOS_[[AGRUP. VALOR. PTO.]:[AGRUP. VALOR. PTO.]]=$B57,IF(DATOS_[[Check Periodo Ref.]:[Check Periodo Ref.]]="Dentro",DATOS_[Conc.Sal.04]))))),
0)</f>
        <v>0</v>
      </c>
      <c r="J58" s="119">
        <f t="array" ref="J58">IFERROR(
MEDIAN((IF(DATOS_[[Sexo]:[Sexo]]=$B58,IF(DATOS_[[AGRUP. VALOR. PTO.]:[AGRUP. VALOR. PTO.]]=$B57,IF(DATOS_[[Check Periodo Ref.]:[Check Periodo Ref.]]="Dentro",DATOS_[Conc.Sal.05]))))),
0)</f>
        <v>0</v>
      </c>
      <c r="K58" s="119">
        <f t="array" ref="K58">IFERROR(
MEDIAN((IF(DATOS_[[Sexo]:[Sexo]]=$B58,IF(DATOS_[[AGRUP. VALOR. PTO.]:[AGRUP. VALOR. PTO.]]=$B57,IF(DATOS_[[Check Periodo Ref.]:[Check Periodo Ref.]]="Dentro",DATOS_[Conc.Sal.06]))))),
0)</f>
        <v>0</v>
      </c>
      <c r="L58" s="119">
        <f t="array" ref="L58">IFERROR(
MEDIAN((IF(DATOS_[[Sexo]:[Sexo]]=$B58,IF(DATOS_[[AGRUP. VALOR. PTO.]:[AGRUP. VALOR. PTO.]]=$B57,IF(DATOS_[[Check Periodo Ref.]:[Check Periodo Ref.]]="Dentro",DATOS_[Conc.Sal.07]))))),
0)</f>
        <v>0</v>
      </c>
      <c r="M58" s="119">
        <f t="array" ref="M58">IFERROR(
MEDIAN((IF(DATOS_[[Sexo]:[Sexo]]=$B58,IF(DATOS_[[AGRUP. VALOR. PTO.]:[AGRUP. VALOR. PTO.]]=$B57,IF(DATOS_[[Check Periodo Ref.]:[Check Periodo Ref.]]="Dentro",DATOS_[Conc.Sal.08]))))),
0)</f>
        <v>0</v>
      </c>
      <c r="N58" s="119">
        <f t="array" ref="N58">IFERROR(
MEDIAN((IF(DATOS_[[Sexo]:[Sexo]]=$B58,IF(DATOS_[[AGRUP. VALOR. PTO.]:[AGRUP. VALOR. PTO.]]=$B57,IF(DATOS_[[Check Periodo Ref.]:[Check Periodo Ref.]]="Dentro",DATOS_[Conc.Sal.09]))))),
0)</f>
        <v>0</v>
      </c>
      <c r="O58" s="119">
        <f t="array" ref="O58">IFERROR(
MEDIAN((IF(DATOS_[[Sexo]:[Sexo]]=$B58,IF(DATOS_[[AGRUP. VALOR. PTO.]:[AGRUP. VALOR. PTO.]]=$B57,IF(DATOS_[[Check Periodo Ref.]:[Check Periodo Ref.]]="Dentro",DATOS_[Conc.Sal.10]))))),
0)</f>
        <v>0</v>
      </c>
      <c r="P58" s="119">
        <f t="array" ref="P58">IFERROR(
MEDIAN((IF(DATOS_[[Sexo]:[Sexo]]=$B58,IF(DATOS_[[AGRUP. VALOR. PTO.]:[AGRUP. VALOR. PTO.]]=$B57,IF(DATOS_[[Check Periodo Ref.]:[Check Periodo Ref.]]="Dentro",DATOS_[Conc.Sal.11]))))),
0)</f>
        <v>0</v>
      </c>
      <c r="Q58" s="119">
        <f t="array" ref="Q58">IFERROR(
MEDIAN((IF(DATOS_[[Sexo]:[Sexo]]=$B58,IF(DATOS_[[AGRUP. VALOR. PTO.]:[AGRUP. VALOR. PTO.]]=$B57,IF(DATOS_[[Check Periodo Ref.]:[Check Periodo Ref.]]="Dentro",DATOS_[Conc.Sal.12]))))),
0)</f>
        <v>0</v>
      </c>
      <c r="R58" s="119">
        <f t="array" ref="R58">IFERROR(
MEDIAN((IF(DATOS_[[Sexo]:[Sexo]]=$B58,IF(DATOS_[[AGRUP. VALOR. PTO.]:[AGRUP. VALOR. PTO.]]=$B57,IF(DATOS_[[Check Periodo Ref.]:[Check Periodo Ref.]]="Dentro",DATOS_[Conc.Sal.13]))))),
0)</f>
        <v>0</v>
      </c>
      <c r="S58" s="119">
        <f t="array" ref="S58">IFERROR(
MEDIAN((IF(DATOS_[[Sexo]:[Sexo]]=$B58,IF(DATOS_[[AGRUP. VALOR. PTO.]:[AGRUP. VALOR. PTO.]]=$B57,IF(DATOS_[[Check Periodo Ref.]:[Check Periodo Ref.]]="Dentro",DATOS_[Conc.Sal.14]))))),
0)</f>
        <v>0</v>
      </c>
      <c r="T58" s="119">
        <f t="array" ref="T58">IFERROR(
MEDIAN((IF(DATOS_[[Sexo]:[Sexo]]=$B58,IF(DATOS_[[AGRUP. VALOR. PTO.]:[AGRUP. VALOR. PTO.]]=$B57,IF(DATOS_[[Check Periodo Ref.]:[Check Periodo Ref.]]="Dentro",DATOS_[Conc.Sal.15]))))),
0)</f>
        <v>0</v>
      </c>
      <c r="U58" s="119">
        <f t="array" ref="U58">IFERROR(
MEDIAN((IF(DATOS_[[Sexo]:[Sexo]]=$B58,IF(DATOS_[[AGRUP. VALOR. PTO.]:[AGRUP. VALOR. PTO.]]=$B57,IF(DATOS_[[Check Periodo Ref.]:[Check Periodo Ref.]]="Dentro",DATOS_[Conc.Sal.16]))))),
0)</f>
        <v>0</v>
      </c>
      <c r="V58" s="119">
        <f t="array" ref="V58">IFERROR(
MEDIAN((IF(DATOS_[[Sexo]:[Sexo]]=$B58,IF(DATOS_[[AGRUP. VALOR. PTO.]:[AGRUP. VALOR. PTO.]]=$B57,IF(DATOS_[[Check Periodo Ref.]:[Check Periodo Ref.]]="Dentro",DATOS_[Conc.Sal.17]))))),
0)</f>
        <v>0</v>
      </c>
      <c r="W58" s="119">
        <f t="array" ref="W58">IFERROR(
MEDIAN((IF(DATOS_[[Sexo]:[Sexo]]=$B58,IF(DATOS_[[AGRUP. VALOR. PTO.]:[AGRUP. VALOR. PTO.]]=$B57,IF(DATOS_[[Check Periodo Ref.]:[Check Periodo Ref.]]="Dentro",DATOS_[Conc.Sal.18]))))),
0)</f>
        <v>0</v>
      </c>
      <c r="X58" s="119">
        <f t="array" ref="X58">IFERROR(
MEDIAN((IF(DATOS_[[Sexo]:[Sexo]]=$B58,IF(DATOS_[[AGRUP. VALOR. PTO.]:[AGRUP. VALOR. PTO.]]=$B57,IF(DATOS_[[Check Periodo Ref.]:[Check Periodo Ref.]]="Dentro",DATOS_[Conc.Sal.19]))))),
0)</f>
        <v>0</v>
      </c>
      <c r="Y58" s="119">
        <f t="array" ref="Y58">IFERROR(
MEDIAN((IF(DATOS_[[Sexo]:[Sexo]]=$B58,IF(DATOS_[[AGRUP. VALOR. PTO.]:[AGRUP. VALOR. PTO.]]=$B57,IF(DATOS_[[Check Periodo Ref.]:[Check Periodo Ref.]]="Dentro",DATOS_[Conc.Sal.20]))))),
0)</f>
        <v>0</v>
      </c>
      <c r="Z58" s="119">
        <f t="array" ref="Z58">IFERROR(
MEDIAN((IF(DATOS_[[Sexo]:[Sexo]]=$B58,IF(DATOS_[[AGRUP. VALOR. PTO.]:[AGRUP. VALOR. PTO.]]=$B57,IF(DATOS_[[Check Periodo Ref.]:[Check Periodo Ref.]]="Dentro",DATOS_[Conc.Sal.21]))))),
0)</f>
        <v>0</v>
      </c>
      <c r="AA58" s="119">
        <f t="array" ref="AA58">IFERROR(
MEDIAN((IF(DATOS_[[Sexo]:[Sexo]]=$B58,IF(DATOS_[[AGRUP. VALOR. PTO.]:[AGRUP. VALOR. PTO.]]=$B57,IF(DATOS_[[Check Periodo Ref.]:[Check Periodo Ref.]]="Dentro",DATOS_[Conc.Sal.22]))))),
0)</f>
        <v>0</v>
      </c>
      <c r="AB58" s="119">
        <f t="array" ref="AB58">IFERROR(
MEDIAN((IF(DATOS_[[Sexo]:[Sexo]]=$B58,IF(DATOS_[[AGRUP. VALOR. PTO.]:[AGRUP. VALOR. PTO.]]=$B57,IF(DATOS_[[Check Periodo Ref.]:[Check Periodo Ref.]]="Dentro",DATOS_[Conc.Sal.23]))))),
0)</f>
        <v>0</v>
      </c>
      <c r="AC58" s="119">
        <f t="array" ref="AC58">IFERROR(
MEDIAN((IF(DATOS_[[Sexo]:[Sexo]]=$B58,IF(DATOS_[[AGRUP. VALOR. PTO.]:[AGRUP. VALOR. PTO.]]=$B57,IF(DATOS_[[Check Periodo Ref.]:[Check Periodo Ref.]]="Dentro",DATOS_[Conc.Sal.24]))))),
0)</f>
        <v>0</v>
      </c>
      <c r="AD58" s="119">
        <f t="array" ref="AD58">IFERROR(
MEDIAN((IF(DATOS_[[Sexo]:[Sexo]]=$B58,IF(DATOS_[[AGRUP. VALOR. PTO.]:[AGRUP. VALOR. PTO.]]=$B57,IF(DATOS_[[Check Periodo Ref.]:[Check Periodo Ref.]]="Dentro",DATOS_[Conc.Sal.25]))))),
0)</f>
        <v>0</v>
      </c>
      <c r="AE58" s="119">
        <f t="array" ref="AE58">IFERROR(
MEDIAN((IF(DATOS_[[Sexo]:[Sexo]]=$B58,IF(DATOS_[[AGRUP. VALOR. PTO.]:[AGRUP. VALOR. PTO.]]=$B57,IF(DATOS_[[Check Periodo Ref.]:[Check Periodo Ref.]]="Dentro",DATOS_[Conc.Sal.26]))))),
0)</f>
        <v>0</v>
      </c>
      <c r="AF58" s="119">
        <f t="array" ref="AF58">IFERROR(
MEDIAN((IF(DATOS_[[Sexo]:[Sexo]]=$B58,IF(DATOS_[[AGRUP. VALOR. PTO.]:[AGRUP. VALOR. PTO.]]=$B57,IF(DATOS_[[Check Periodo Ref.]:[Check Periodo Ref.]]="Dentro",DATOS_[Conc.Sal.27]))))),
0)</f>
        <v>0</v>
      </c>
      <c r="AG58" s="119">
        <f t="array" ref="AG58">IFERROR(
MEDIAN((IF(DATOS_[[Sexo]:[Sexo]]=$B58,IF(DATOS_[[AGRUP. VALOR. PTO.]:[AGRUP. VALOR. PTO.]]=$B57,IF(DATOS_[[Check Periodo Ref.]:[Check Periodo Ref.]]="Dentro",DATOS_[Conc.Sal.28]))))),
0)</f>
        <v>0</v>
      </c>
      <c r="AH58" s="119">
        <f t="array" ref="AH58">IFERROR(
MEDIAN((IF(DATOS_[[Sexo]:[Sexo]]=$B58,IF(DATOS_[[AGRUP. VALOR. PTO.]:[AGRUP. VALOR. PTO.]]=$B57,IF(DATOS_[[Check Periodo Ref.]:[Check Periodo Ref.]]="Dentro",DATOS_[Conc.Sal.29]))))),
0)</f>
        <v>0</v>
      </c>
      <c r="AI58" s="119">
        <f t="array" ref="AI58">IFERROR(
MEDIAN((IF(DATOS_[[Sexo]:[Sexo]]=$B58,IF(DATOS_[[AGRUP. VALOR. PTO.]:[AGRUP. VALOR. PTO.]]=$B57,IF(DATOS_[[Check Periodo Ref.]:[Check Periodo Ref.]]="Dentro",DATOS_[Conc.Sal.30]))))),
0)</f>
        <v>0</v>
      </c>
      <c r="AJ58" s="120">
        <f t="array" ref="AJ58">IFERROR(
MEDIAN(IF(DATOS_[Sexo]=$B58,IF(DATOS_[AGRUP. VALOR. PTO.]=$B57,IF(DATOS_[Check Periodo Ref.]="Dentro",DATOS_[Tot COMPL.SAL Ef],FALSE)))),
0)</f>
        <v>0</v>
      </c>
      <c r="AK58" s="121">
        <f t="array" ref="AK58">IFERROR(
MEDIAN(IF(DATOS_[Sexo]=$B58,IF(DATOS_[AGRUP. VALOR. PTO.]=$B57,IF(DATOS_[Check Periodo Ref.]="Dentro",DATOS_[TOTAL SALARIO Ef],FALSE)))),
0)</f>
        <v>0</v>
      </c>
      <c r="AL58" s="122">
        <f t="array" ref="AL58">IFERROR(
MEDIAN((IF(DATOS_[[Sexo]:[Sexo]]=$B58,IF(DATOS_[[AGRUP. VALOR. PTO.]:[AGRUP. VALOR. PTO.]]=$B57,IF(DATOS_[[Check Periodo Ref.]:[Check Periodo Ref.]]="Dentro",DATOS_[C.Extra.01]))))),
0)</f>
        <v>0</v>
      </c>
      <c r="AM58" s="122">
        <f t="array" ref="AM58">IFERROR(
MEDIAN((IF(DATOS_[[Sexo]:[Sexo]]=$B58,IF(DATOS_[[AGRUP. VALOR. PTO.]:[AGRUP. VALOR. PTO.]]=$B57,IF(DATOS_[[Check Periodo Ref.]:[Check Periodo Ref.]]="Dentro",DATOS_[C.Extra.02]))))),
0)</f>
        <v>0</v>
      </c>
      <c r="AN58" s="122">
        <f t="array" ref="AN58">IFERROR(
MEDIAN((IF(DATOS_[[Sexo]:[Sexo]]=$B58,IF(DATOS_[[AGRUP. VALOR. PTO.]:[AGRUP. VALOR. PTO.]]=$B57,IF(DATOS_[[Check Periodo Ref.]:[Check Periodo Ref.]]="Dentro",DATOS_[C.Extra.03]))))),
0)</f>
        <v>0</v>
      </c>
      <c r="AO58" s="122">
        <f t="array" ref="AO58">IFERROR(
MEDIAN((IF(DATOS_[[Sexo]:[Sexo]]=$B58,IF(DATOS_[[AGRUP. VALOR. PTO.]:[AGRUP. VALOR. PTO.]]=$B57,IF(DATOS_[[Check Periodo Ref.]:[Check Periodo Ref.]]="Dentro",DATOS_[C.Extra.04]))))),
0)</f>
        <v>0</v>
      </c>
      <c r="AP58" s="122">
        <f t="array" ref="AP58">IFERROR(
MEDIAN((IF(DATOS_[[Sexo]:[Sexo]]=$B58,IF(DATOS_[[AGRUP. VALOR. PTO.]:[AGRUP. VALOR. PTO.]]=$B57,IF(DATOS_[[Check Periodo Ref.]:[Check Periodo Ref.]]="Dentro",DATOS_[C.Extra.05]))))),
0)</f>
        <v>0</v>
      </c>
      <c r="AQ58" s="123">
        <f t="array" ref="AQ58">IFERROR(
MEDIAN(IF(DATOS_[Sexo]=$B58,IF(DATOS_[AGRUP. VALOR. PTO.]=$B57,IF(DATOS_[Check Periodo Ref.]="Dentro",DATOS_[Tot Extrasalarial Ef],FALSE)))),
0)</f>
        <v>0</v>
      </c>
      <c r="AR58" s="124">
        <f t="array" ref="AR58">IFERROR(
MEDIAN(IF(DATOS_[Sexo]=$B58,IF(DATOS_[AGRUP. VALOR. PTO.]=$B57,IF(DATOS_[Check Periodo Ref.]="Dentro",DATOS_[TOTAL Retrib Ef],FALSE)))),
0)</f>
        <v>0</v>
      </c>
    </row>
    <row r="59" spans="1:44" x14ac:dyDescent="0.3">
      <c r="A59" s="48" t="str">
        <f t="shared" ref="A59" si="62">+A58</f>
        <v>[ocultar]</v>
      </c>
      <c r="B59" s="39" t="s">
        <v>163</v>
      </c>
      <c r="C59" s="40">
        <f t="array" ref="C59">SUM(IF($B59=DATOS_[Sexo],
IF($B57=DATOS_[AGRUP. VALOR. PTO.],
IF("Dentro"=DATOS_[Check Periodo Ref.],
1/(COUNTIFS(DATOS_[Sexo],$B59,DATOS_[AGRUP. VALOR. PTO.],$B57,DATOS_[Check Periodo Ref.],"Dentro",DATOS_[id],DATOS_[id]))))))</f>
        <v>0</v>
      </c>
      <c r="D59" s="41">
        <f>COUNTIFS(DATOS_[AGRUP. VALOR. PTO.],$B57,DATOS_[Sexo],$B59,DATOS_[Check Periodo Ref.],"Dentro")</f>
        <v>0</v>
      </c>
      <c r="E59" s="118">
        <f t="array" ref="E59">IFERROR(
MEDIAN(IF(DATOS_[Sexo]=$B59,IF(DATOS_[AGRUP. VALOR. PTO.]=$B57,IF(DATOS_[Check Periodo Ref.]="Dentro",DATOS_[SALARIO BASE Ef],FALSE)))),
0)</f>
        <v>0</v>
      </c>
      <c r="F59" s="119">
        <f t="array" ref="F59">IFERROR(
MEDIAN((IF(DATOS_[[Sexo]:[Sexo]]=$B59,IF(DATOS_[[AGRUP. VALOR. PTO.]:[AGRUP. VALOR. PTO.]]=$B57,IF(DATOS_[[Check Periodo Ref.]:[Check Periodo Ref.]]="Dentro",DATOS_[Conc.Sal.01]))))),
0)</f>
        <v>0</v>
      </c>
      <c r="G59" s="119">
        <f t="array" ref="G59">IFERROR(
MEDIAN((IF(DATOS_[[Sexo]:[Sexo]]=$B59,IF(DATOS_[[AGRUP. VALOR. PTO.]:[AGRUP. VALOR. PTO.]]=$B57,IF(DATOS_[[Check Periodo Ref.]:[Check Periodo Ref.]]="Dentro",DATOS_[Conc.Sal.02]))))),
0)</f>
        <v>0</v>
      </c>
      <c r="H59" s="119">
        <f t="array" ref="H59">IFERROR(
MEDIAN((IF(DATOS_[[Sexo]:[Sexo]]=$B59,IF(DATOS_[[AGRUP. VALOR. PTO.]:[AGRUP. VALOR. PTO.]]=$B57,IF(DATOS_[[Check Periodo Ref.]:[Check Periodo Ref.]]="Dentro",DATOS_[Conc.Sal.03]))))),
0)</f>
        <v>0</v>
      </c>
      <c r="I59" s="119">
        <f t="array" ref="I59">IFERROR(
MEDIAN((IF(DATOS_[[Sexo]:[Sexo]]=$B59,IF(DATOS_[[AGRUP. VALOR. PTO.]:[AGRUP. VALOR. PTO.]]=$B57,IF(DATOS_[[Check Periodo Ref.]:[Check Periodo Ref.]]="Dentro",DATOS_[Conc.Sal.04]))))),
0)</f>
        <v>0</v>
      </c>
      <c r="J59" s="119">
        <f t="array" ref="J59">IFERROR(
MEDIAN((IF(DATOS_[[Sexo]:[Sexo]]=$B59,IF(DATOS_[[AGRUP. VALOR. PTO.]:[AGRUP. VALOR. PTO.]]=$B57,IF(DATOS_[[Check Periodo Ref.]:[Check Periodo Ref.]]="Dentro",DATOS_[Conc.Sal.05]))))),
0)</f>
        <v>0</v>
      </c>
      <c r="K59" s="119">
        <f t="array" ref="K59">IFERROR(
MEDIAN((IF(DATOS_[[Sexo]:[Sexo]]=$B59,IF(DATOS_[[AGRUP. VALOR. PTO.]:[AGRUP. VALOR. PTO.]]=$B57,IF(DATOS_[[Check Periodo Ref.]:[Check Periodo Ref.]]="Dentro",DATOS_[Conc.Sal.06]))))),
0)</f>
        <v>0</v>
      </c>
      <c r="L59" s="119">
        <f t="array" ref="L59">IFERROR(
MEDIAN((IF(DATOS_[[Sexo]:[Sexo]]=$B59,IF(DATOS_[[AGRUP. VALOR. PTO.]:[AGRUP. VALOR. PTO.]]=$B57,IF(DATOS_[[Check Periodo Ref.]:[Check Periodo Ref.]]="Dentro",DATOS_[Conc.Sal.07]))))),
0)</f>
        <v>0</v>
      </c>
      <c r="M59" s="119">
        <f t="array" ref="M59">IFERROR(
MEDIAN((IF(DATOS_[[Sexo]:[Sexo]]=$B59,IF(DATOS_[[AGRUP. VALOR. PTO.]:[AGRUP. VALOR. PTO.]]=$B57,IF(DATOS_[[Check Periodo Ref.]:[Check Periodo Ref.]]="Dentro",DATOS_[Conc.Sal.08]))))),
0)</f>
        <v>0</v>
      </c>
      <c r="N59" s="119">
        <f t="array" ref="N59">IFERROR(
MEDIAN((IF(DATOS_[[Sexo]:[Sexo]]=$B59,IF(DATOS_[[AGRUP. VALOR. PTO.]:[AGRUP. VALOR. PTO.]]=$B57,IF(DATOS_[[Check Periodo Ref.]:[Check Periodo Ref.]]="Dentro",DATOS_[Conc.Sal.09]))))),
0)</f>
        <v>0</v>
      </c>
      <c r="O59" s="119">
        <f t="array" ref="O59">IFERROR(
MEDIAN((IF(DATOS_[[Sexo]:[Sexo]]=$B59,IF(DATOS_[[AGRUP. VALOR. PTO.]:[AGRUP. VALOR. PTO.]]=$B57,IF(DATOS_[[Check Periodo Ref.]:[Check Periodo Ref.]]="Dentro",DATOS_[Conc.Sal.10]))))),
0)</f>
        <v>0</v>
      </c>
      <c r="P59" s="119">
        <f t="array" ref="P59">IFERROR(
MEDIAN((IF(DATOS_[[Sexo]:[Sexo]]=$B59,IF(DATOS_[[AGRUP. VALOR. PTO.]:[AGRUP. VALOR. PTO.]]=$B57,IF(DATOS_[[Check Periodo Ref.]:[Check Periodo Ref.]]="Dentro",DATOS_[Conc.Sal.11]))))),
0)</f>
        <v>0</v>
      </c>
      <c r="Q59" s="119">
        <f t="array" ref="Q59">IFERROR(
MEDIAN((IF(DATOS_[[Sexo]:[Sexo]]=$B59,IF(DATOS_[[AGRUP. VALOR. PTO.]:[AGRUP. VALOR. PTO.]]=$B57,IF(DATOS_[[Check Periodo Ref.]:[Check Periodo Ref.]]="Dentro",DATOS_[Conc.Sal.12]))))),
0)</f>
        <v>0</v>
      </c>
      <c r="R59" s="119">
        <f t="array" ref="R59">IFERROR(
MEDIAN((IF(DATOS_[[Sexo]:[Sexo]]=$B59,IF(DATOS_[[AGRUP. VALOR. PTO.]:[AGRUP. VALOR. PTO.]]=$B57,IF(DATOS_[[Check Periodo Ref.]:[Check Periodo Ref.]]="Dentro",DATOS_[Conc.Sal.13]))))),
0)</f>
        <v>0</v>
      </c>
      <c r="S59" s="119">
        <f t="array" ref="S59">IFERROR(
MEDIAN((IF(DATOS_[[Sexo]:[Sexo]]=$B59,IF(DATOS_[[AGRUP. VALOR. PTO.]:[AGRUP. VALOR. PTO.]]=$B57,IF(DATOS_[[Check Periodo Ref.]:[Check Periodo Ref.]]="Dentro",DATOS_[Conc.Sal.14]))))),
0)</f>
        <v>0</v>
      </c>
      <c r="T59" s="119">
        <f t="array" ref="T59">IFERROR(
MEDIAN((IF(DATOS_[[Sexo]:[Sexo]]=$B59,IF(DATOS_[[AGRUP. VALOR. PTO.]:[AGRUP. VALOR. PTO.]]=$B57,IF(DATOS_[[Check Periodo Ref.]:[Check Periodo Ref.]]="Dentro",DATOS_[Conc.Sal.15]))))),
0)</f>
        <v>0</v>
      </c>
      <c r="U59" s="119">
        <f t="array" ref="U59">IFERROR(
MEDIAN((IF(DATOS_[[Sexo]:[Sexo]]=$B59,IF(DATOS_[[AGRUP. VALOR. PTO.]:[AGRUP. VALOR. PTO.]]=$B57,IF(DATOS_[[Check Periodo Ref.]:[Check Periodo Ref.]]="Dentro",DATOS_[Conc.Sal.16]))))),
0)</f>
        <v>0</v>
      </c>
      <c r="V59" s="119">
        <f t="array" ref="V59">IFERROR(
MEDIAN((IF(DATOS_[[Sexo]:[Sexo]]=$B59,IF(DATOS_[[AGRUP. VALOR. PTO.]:[AGRUP. VALOR. PTO.]]=$B57,IF(DATOS_[[Check Periodo Ref.]:[Check Periodo Ref.]]="Dentro",DATOS_[Conc.Sal.17]))))),
0)</f>
        <v>0</v>
      </c>
      <c r="W59" s="119">
        <f t="array" ref="W59">IFERROR(
MEDIAN((IF(DATOS_[[Sexo]:[Sexo]]=$B59,IF(DATOS_[[AGRUP. VALOR. PTO.]:[AGRUP. VALOR. PTO.]]=$B57,IF(DATOS_[[Check Periodo Ref.]:[Check Periodo Ref.]]="Dentro",DATOS_[Conc.Sal.18]))))),
0)</f>
        <v>0</v>
      </c>
      <c r="X59" s="119">
        <f t="array" ref="X59">IFERROR(
MEDIAN((IF(DATOS_[[Sexo]:[Sexo]]=$B59,IF(DATOS_[[AGRUP. VALOR. PTO.]:[AGRUP. VALOR. PTO.]]=$B57,IF(DATOS_[[Check Periodo Ref.]:[Check Periodo Ref.]]="Dentro",DATOS_[Conc.Sal.19]))))),
0)</f>
        <v>0</v>
      </c>
      <c r="Y59" s="119">
        <f t="array" ref="Y59">IFERROR(
MEDIAN((IF(DATOS_[[Sexo]:[Sexo]]=$B59,IF(DATOS_[[AGRUP. VALOR. PTO.]:[AGRUP. VALOR. PTO.]]=$B57,IF(DATOS_[[Check Periodo Ref.]:[Check Periodo Ref.]]="Dentro",DATOS_[Conc.Sal.20]))))),
0)</f>
        <v>0</v>
      </c>
      <c r="Z59" s="119">
        <f t="array" ref="Z59">IFERROR(
MEDIAN((IF(DATOS_[[Sexo]:[Sexo]]=$B59,IF(DATOS_[[AGRUP. VALOR. PTO.]:[AGRUP. VALOR. PTO.]]=$B57,IF(DATOS_[[Check Periodo Ref.]:[Check Periodo Ref.]]="Dentro",DATOS_[Conc.Sal.21]))))),
0)</f>
        <v>0</v>
      </c>
      <c r="AA59" s="119">
        <f t="array" ref="AA59">IFERROR(
MEDIAN((IF(DATOS_[[Sexo]:[Sexo]]=$B59,IF(DATOS_[[AGRUP. VALOR. PTO.]:[AGRUP. VALOR. PTO.]]=$B57,IF(DATOS_[[Check Periodo Ref.]:[Check Periodo Ref.]]="Dentro",DATOS_[Conc.Sal.22]))))),
0)</f>
        <v>0</v>
      </c>
      <c r="AB59" s="119">
        <f t="array" ref="AB59">IFERROR(
MEDIAN((IF(DATOS_[[Sexo]:[Sexo]]=$B59,IF(DATOS_[[AGRUP. VALOR. PTO.]:[AGRUP. VALOR. PTO.]]=$B57,IF(DATOS_[[Check Periodo Ref.]:[Check Periodo Ref.]]="Dentro",DATOS_[Conc.Sal.23]))))),
0)</f>
        <v>0</v>
      </c>
      <c r="AC59" s="119">
        <f t="array" ref="AC59">IFERROR(
MEDIAN((IF(DATOS_[[Sexo]:[Sexo]]=$B59,IF(DATOS_[[AGRUP. VALOR. PTO.]:[AGRUP. VALOR. PTO.]]=$B57,IF(DATOS_[[Check Periodo Ref.]:[Check Periodo Ref.]]="Dentro",DATOS_[Conc.Sal.24]))))),
0)</f>
        <v>0</v>
      </c>
      <c r="AD59" s="119">
        <f t="array" ref="AD59">IFERROR(
MEDIAN((IF(DATOS_[[Sexo]:[Sexo]]=$B59,IF(DATOS_[[AGRUP. VALOR. PTO.]:[AGRUP. VALOR. PTO.]]=$B57,IF(DATOS_[[Check Periodo Ref.]:[Check Periodo Ref.]]="Dentro",DATOS_[Conc.Sal.25]))))),
0)</f>
        <v>0</v>
      </c>
      <c r="AE59" s="119">
        <f t="array" ref="AE59">IFERROR(
MEDIAN((IF(DATOS_[[Sexo]:[Sexo]]=$B59,IF(DATOS_[[AGRUP. VALOR. PTO.]:[AGRUP. VALOR. PTO.]]=$B57,IF(DATOS_[[Check Periodo Ref.]:[Check Periodo Ref.]]="Dentro",DATOS_[Conc.Sal.26]))))),
0)</f>
        <v>0</v>
      </c>
      <c r="AF59" s="119">
        <f t="array" ref="AF59">IFERROR(
MEDIAN((IF(DATOS_[[Sexo]:[Sexo]]=$B59,IF(DATOS_[[AGRUP. VALOR. PTO.]:[AGRUP. VALOR. PTO.]]=$B57,IF(DATOS_[[Check Periodo Ref.]:[Check Periodo Ref.]]="Dentro",DATOS_[Conc.Sal.27]))))),
0)</f>
        <v>0</v>
      </c>
      <c r="AG59" s="119">
        <f t="array" ref="AG59">IFERROR(
MEDIAN((IF(DATOS_[[Sexo]:[Sexo]]=$B59,IF(DATOS_[[AGRUP. VALOR. PTO.]:[AGRUP. VALOR. PTO.]]=$B57,IF(DATOS_[[Check Periodo Ref.]:[Check Periodo Ref.]]="Dentro",DATOS_[Conc.Sal.28]))))),
0)</f>
        <v>0</v>
      </c>
      <c r="AH59" s="119">
        <f t="array" ref="AH59">IFERROR(
MEDIAN((IF(DATOS_[[Sexo]:[Sexo]]=$B59,IF(DATOS_[[AGRUP. VALOR. PTO.]:[AGRUP. VALOR. PTO.]]=$B57,IF(DATOS_[[Check Periodo Ref.]:[Check Periodo Ref.]]="Dentro",DATOS_[Conc.Sal.29]))))),
0)</f>
        <v>0</v>
      </c>
      <c r="AI59" s="119">
        <f t="array" ref="AI59">IFERROR(
MEDIAN((IF(DATOS_[[Sexo]:[Sexo]]=$B59,IF(DATOS_[[AGRUP. VALOR. PTO.]:[AGRUP. VALOR. PTO.]]=$B57,IF(DATOS_[[Check Periodo Ref.]:[Check Periodo Ref.]]="Dentro",DATOS_[Conc.Sal.30]))))),
0)</f>
        <v>0</v>
      </c>
      <c r="AJ59" s="120">
        <f t="array" ref="AJ59">IFERROR(
MEDIAN(IF(DATOS_[Sexo]=$B59,IF(DATOS_[AGRUP. VALOR. PTO.]=$B57,IF(DATOS_[Check Periodo Ref.]="Dentro",DATOS_[Tot COMPL.SAL Ef],FALSE)))),
0)</f>
        <v>0</v>
      </c>
      <c r="AK59" s="121">
        <f t="array" ref="AK59">IFERROR(
MEDIAN(IF(DATOS_[Sexo]=$B59,IF(DATOS_[AGRUP. VALOR. PTO.]=$B57,IF(DATOS_[Check Periodo Ref.]="Dentro",DATOS_[TOTAL SALARIO Ef],FALSE)))),
0)</f>
        <v>0</v>
      </c>
      <c r="AL59" s="122">
        <f t="array" ref="AL59">IFERROR(
MEDIAN((IF(DATOS_[[Sexo]:[Sexo]]=$B59,IF(DATOS_[[AGRUP. VALOR. PTO.]:[AGRUP. VALOR. PTO.]]=$B57,IF(DATOS_[[Check Periodo Ref.]:[Check Periodo Ref.]]="Dentro",DATOS_[C.Extra.01]))))),
0)</f>
        <v>0</v>
      </c>
      <c r="AM59" s="122">
        <f t="array" ref="AM59">IFERROR(
MEDIAN((IF(DATOS_[[Sexo]:[Sexo]]=$B59,IF(DATOS_[[AGRUP. VALOR. PTO.]:[AGRUP. VALOR. PTO.]]=$B57,IF(DATOS_[[Check Periodo Ref.]:[Check Periodo Ref.]]="Dentro",DATOS_[C.Extra.02]))))),
0)</f>
        <v>0</v>
      </c>
      <c r="AN59" s="122">
        <f t="array" ref="AN59">IFERROR(
MEDIAN((IF(DATOS_[[Sexo]:[Sexo]]=$B59,IF(DATOS_[[AGRUP. VALOR. PTO.]:[AGRUP. VALOR. PTO.]]=$B57,IF(DATOS_[[Check Periodo Ref.]:[Check Periodo Ref.]]="Dentro",DATOS_[C.Extra.03]))))),
0)</f>
        <v>0</v>
      </c>
      <c r="AO59" s="122">
        <f t="array" ref="AO59">IFERROR(
MEDIAN((IF(DATOS_[[Sexo]:[Sexo]]=$B59,IF(DATOS_[[AGRUP. VALOR. PTO.]:[AGRUP. VALOR. PTO.]]=$B57,IF(DATOS_[[Check Periodo Ref.]:[Check Periodo Ref.]]="Dentro",DATOS_[C.Extra.04]))))),
0)</f>
        <v>0</v>
      </c>
      <c r="AP59" s="122">
        <f t="array" ref="AP59">IFERROR(
MEDIAN((IF(DATOS_[[Sexo]:[Sexo]]=$B59,IF(DATOS_[[AGRUP. VALOR. PTO.]:[AGRUP. VALOR. PTO.]]=$B57,IF(DATOS_[[Check Periodo Ref.]:[Check Periodo Ref.]]="Dentro",DATOS_[C.Extra.05]))))),
0)</f>
        <v>0</v>
      </c>
      <c r="AQ59" s="123">
        <f t="array" ref="AQ59">IFERROR(
MEDIAN(IF(DATOS_[Sexo]=$B59,IF(DATOS_[AGRUP. VALOR. PTO.]=$B57,IF(DATOS_[Check Periodo Ref.]="Dentro",DATOS_[Tot Extrasalarial Ef],FALSE)))),
0)</f>
        <v>0</v>
      </c>
      <c r="AR59" s="124">
        <f t="array" ref="AR59">IFERROR(
MEDIAN(IF(DATOS_[Sexo]=$B59,IF(DATOS_[AGRUP. VALOR. PTO.]=$B57,IF(DATOS_[Check Periodo Ref.]="Dentro",DATOS_[TOTAL Retrib Ef],FALSE)))),
0)</f>
        <v>0</v>
      </c>
    </row>
    <row r="60" spans="1:44" ht="17.25" thickBot="1" x14ac:dyDescent="0.35">
      <c r="A60" s="48" t="str">
        <f t="shared" ref="A60" si="63">+A61</f>
        <v>[ocultar]</v>
      </c>
      <c r="B60" s="46" t="s">
        <v>275</v>
      </c>
      <c r="C60" s="117"/>
      <c r="D60" s="47"/>
      <c r="E60" s="127" t="str">
        <f t="shared" ref="E60:AR60" si="64">IFERROR((E61-E62)/E61,"")</f>
        <v/>
      </c>
      <c r="F60" s="131" t="str">
        <f t="shared" si="64"/>
        <v/>
      </c>
      <c r="G60" s="131" t="str">
        <f t="shared" si="64"/>
        <v/>
      </c>
      <c r="H60" s="131" t="str">
        <f t="shared" si="64"/>
        <v/>
      </c>
      <c r="I60" s="131" t="str">
        <f t="shared" si="64"/>
        <v/>
      </c>
      <c r="J60" s="131" t="str">
        <f t="shared" si="64"/>
        <v/>
      </c>
      <c r="K60" s="131" t="str">
        <f t="shared" si="64"/>
        <v/>
      </c>
      <c r="L60" s="131" t="str">
        <f t="shared" si="64"/>
        <v/>
      </c>
      <c r="M60" s="131" t="str">
        <f t="shared" si="64"/>
        <v/>
      </c>
      <c r="N60" s="131" t="str">
        <f t="shared" si="64"/>
        <v/>
      </c>
      <c r="O60" s="131" t="str">
        <f t="shared" si="64"/>
        <v/>
      </c>
      <c r="P60" s="131" t="str">
        <f t="shared" si="64"/>
        <v/>
      </c>
      <c r="Q60" s="131" t="str">
        <f t="shared" si="64"/>
        <v/>
      </c>
      <c r="R60" s="131" t="str">
        <f t="shared" si="64"/>
        <v/>
      </c>
      <c r="S60" s="131" t="str">
        <f t="shared" si="64"/>
        <v/>
      </c>
      <c r="T60" s="131" t="str">
        <f t="shared" si="64"/>
        <v/>
      </c>
      <c r="U60" s="131" t="str">
        <f t="shared" si="64"/>
        <v/>
      </c>
      <c r="V60" s="130" t="str">
        <f t="shared" si="64"/>
        <v/>
      </c>
      <c r="W60" s="130" t="str">
        <f t="shared" si="64"/>
        <v/>
      </c>
      <c r="X60" s="130" t="str">
        <f t="shared" si="64"/>
        <v/>
      </c>
      <c r="Y60" s="130" t="str">
        <f t="shared" si="64"/>
        <v/>
      </c>
      <c r="Z60" s="130" t="str">
        <f t="shared" si="64"/>
        <v/>
      </c>
      <c r="AA60" s="130" t="str">
        <f t="shared" si="64"/>
        <v/>
      </c>
      <c r="AB60" s="130" t="str">
        <f t="shared" si="64"/>
        <v/>
      </c>
      <c r="AC60" s="130" t="str">
        <f t="shared" si="64"/>
        <v/>
      </c>
      <c r="AD60" s="130" t="str">
        <f t="shared" si="64"/>
        <v/>
      </c>
      <c r="AE60" s="130" t="str">
        <f t="shared" si="64"/>
        <v/>
      </c>
      <c r="AF60" s="130" t="str">
        <f t="shared" si="64"/>
        <v/>
      </c>
      <c r="AG60" s="130" t="str">
        <f t="shared" si="64"/>
        <v/>
      </c>
      <c r="AH60" s="130" t="str">
        <f t="shared" si="64"/>
        <v/>
      </c>
      <c r="AI60" s="130" t="str">
        <f t="shared" si="64"/>
        <v/>
      </c>
      <c r="AJ60" s="132" t="str">
        <f t="shared" si="64"/>
        <v/>
      </c>
      <c r="AK60" s="136" t="str">
        <f t="shared" si="64"/>
        <v/>
      </c>
      <c r="AL60" s="133" t="str">
        <f t="shared" si="64"/>
        <v/>
      </c>
      <c r="AM60" s="133" t="str">
        <f t="shared" si="64"/>
        <v/>
      </c>
      <c r="AN60" s="133" t="str">
        <f t="shared" si="64"/>
        <v/>
      </c>
      <c r="AO60" s="133" t="str">
        <f t="shared" si="64"/>
        <v/>
      </c>
      <c r="AP60" s="133" t="str">
        <f t="shared" si="64"/>
        <v/>
      </c>
      <c r="AQ60" s="134" t="str">
        <f t="shared" si="64"/>
        <v/>
      </c>
      <c r="AR60" s="135" t="str">
        <f t="shared" si="64"/>
        <v/>
      </c>
    </row>
    <row r="61" spans="1:44" x14ac:dyDescent="0.3">
      <c r="A61" s="48" t="str">
        <f t="shared" ref="A61" si="65">+IF(C61+C62=0,"[ocultar]","")</f>
        <v>[ocultar]</v>
      </c>
      <c r="B61" s="39" t="s">
        <v>162</v>
      </c>
      <c r="C61" s="40">
        <f t="array" ref="C61">SUM(IF($B61=DATOS_[Sexo],
IF($B60=DATOS_[AGRUP. VALOR. PTO.],
IF("Dentro"=DATOS_[Check Periodo Ref.],
1/(COUNTIFS(DATOS_[Sexo],$B61,DATOS_[AGRUP. VALOR. PTO.],$B60,DATOS_[Check Periodo Ref.],"Dentro",DATOS_[id],DATOS_[id]))))))</f>
        <v>0</v>
      </c>
      <c r="D61" s="41">
        <f>COUNTIFS(DATOS_[AGRUP. VALOR. PTO.],$B60,DATOS_[Sexo],$B61,DATOS_[Check Periodo Ref.],"Dentro")</f>
        <v>0</v>
      </c>
      <c r="E61" s="118">
        <f t="array" ref="E61">IFERROR(
MEDIAN(IF(DATOS_[Sexo]=$B61,IF(DATOS_[AGRUP. VALOR. PTO.]=$B60,IF(DATOS_[Check Periodo Ref.]="Dentro",DATOS_[SALARIO BASE Ef],FALSE)))),
0)</f>
        <v>0</v>
      </c>
      <c r="F61" s="119">
        <f t="array" ref="F61">IFERROR(
MEDIAN((IF(DATOS_[[Sexo]:[Sexo]]=$B61,IF(DATOS_[[AGRUP. VALOR. PTO.]:[AGRUP. VALOR. PTO.]]=$B60,IF(DATOS_[[Check Periodo Ref.]:[Check Periodo Ref.]]="Dentro",DATOS_[Conc.Sal.01]))))),
0)</f>
        <v>0</v>
      </c>
      <c r="G61" s="119">
        <f t="array" ref="G61">IFERROR(
MEDIAN((IF(DATOS_[[Sexo]:[Sexo]]=$B61,IF(DATOS_[[AGRUP. VALOR. PTO.]:[AGRUP. VALOR. PTO.]]=$B60,IF(DATOS_[[Check Periodo Ref.]:[Check Periodo Ref.]]="Dentro",DATOS_[Conc.Sal.02]))))),
0)</f>
        <v>0</v>
      </c>
      <c r="H61" s="119">
        <f t="array" ref="H61">IFERROR(
MEDIAN((IF(DATOS_[[Sexo]:[Sexo]]=$B61,IF(DATOS_[[AGRUP. VALOR. PTO.]:[AGRUP. VALOR. PTO.]]=$B60,IF(DATOS_[[Check Periodo Ref.]:[Check Periodo Ref.]]="Dentro",DATOS_[Conc.Sal.03]))))),
0)</f>
        <v>0</v>
      </c>
      <c r="I61" s="119">
        <f t="array" ref="I61">IFERROR(
MEDIAN((IF(DATOS_[[Sexo]:[Sexo]]=$B61,IF(DATOS_[[AGRUP. VALOR. PTO.]:[AGRUP. VALOR. PTO.]]=$B60,IF(DATOS_[[Check Periodo Ref.]:[Check Periodo Ref.]]="Dentro",DATOS_[Conc.Sal.04]))))),
0)</f>
        <v>0</v>
      </c>
      <c r="J61" s="119">
        <f t="array" ref="J61">IFERROR(
MEDIAN((IF(DATOS_[[Sexo]:[Sexo]]=$B61,IF(DATOS_[[AGRUP. VALOR. PTO.]:[AGRUP. VALOR. PTO.]]=$B60,IF(DATOS_[[Check Periodo Ref.]:[Check Periodo Ref.]]="Dentro",DATOS_[Conc.Sal.05]))))),
0)</f>
        <v>0</v>
      </c>
      <c r="K61" s="119">
        <f t="array" ref="K61">IFERROR(
MEDIAN((IF(DATOS_[[Sexo]:[Sexo]]=$B61,IF(DATOS_[[AGRUP. VALOR. PTO.]:[AGRUP. VALOR. PTO.]]=$B60,IF(DATOS_[[Check Periodo Ref.]:[Check Periodo Ref.]]="Dentro",DATOS_[Conc.Sal.06]))))),
0)</f>
        <v>0</v>
      </c>
      <c r="L61" s="119">
        <f t="array" ref="L61">IFERROR(
MEDIAN((IF(DATOS_[[Sexo]:[Sexo]]=$B61,IF(DATOS_[[AGRUP. VALOR. PTO.]:[AGRUP. VALOR. PTO.]]=$B60,IF(DATOS_[[Check Periodo Ref.]:[Check Periodo Ref.]]="Dentro",DATOS_[Conc.Sal.07]))))),
0)</f>
        <v>0</v>
      </c>
      <c r="M61" s="119">
        <f t="array" ref="M61">IFERROR(
MEDIAN((IF(DATOS_[[Sexo]:[Sexo]]=$B61,IF(DATOS_[[AGRUP. VALOR. PTO.]:[AGRUP. VALOR. PTO.]]=$B60,IF(DATOS_[[Check Periodo Ref.]:[Check Periodo Ref.]]="Dentro",DATOS_[Conc.Sal.08]))))),
0)</f>
        <v>0</v>
      </c>
      <c r="N61" s="119">
        <f t="array" ref="N61">IFERROR(
MEDIAN((IF(DATOS_[[Sexo]:[Sexo]]=$B61,IF(DATOS_[[AGRUP. VALOR. PTO.]:[AGRUP. VALOR. PTO.]]=$B60,IF(DATOS_[[Check Periodo Ref.]:[Check Periodo Ref.]]="Dentro",DATOS_[Conc.Sal.09]))))),
0)</f>
        <v>0</v>
      </c>
      <c r="O61" s="119">
        <f t="array" ref="O61">IFERROR(
MEDIAN((IF(DATOS_[[Sexo]:[Sexo]]=$B61,IF(DATOS_[[AGRUP. VALOR. PTO.]:[AGRUP. VALOR. PTO.]]=$B60,IF(DATOS_[[Check Periodo Ref.]:[Check Periodo Ref.]]="Dentro",DATOS_[Conc.Sal.10]))))),
0)</f>
        <v>0</v>
      </c>
      <c r="P61" s="119">
        <f t="array" ref="P61">IFERROR(
MEDIAN((IF(DATOS_[[Sexo]:[Sexo]]=$B61,IF(DATOS_[[AGRUP. VALOR. PTO.]:[AGRUP. VALOR. PTO.]]=$B60,IF(DATOS_[[Check Periodo Ref.]:[Check Periodo Ref.]]="Dentro",DATOS_[Conc.Sal.11]))))),
0)</f>
        <v>0</v>
      </c>
      <c r="Q61" s="119">
        <f t="array" ref="Q61">IFERROR(
MEDIAN((IF(DATOS_[[Sexo]:[Sexo]]=$B61,IF(DATOS_[[AGRUP. VALOR. PTO.]:[AGRUP. VALOR. PTO.]]=$B60,IF(DATOS_[[Check Periodo Ref.]:[Check Periodo Ref.]]="Dentro",DATOS_[Conc.Sal.12]))))),
0)</f>
        <v>0</v>
      </c>
      <c r="R61" s="119">
        <f t="array" ref="R61">IFERROR(
MEDIAN((IF(DATOS_[[Sexo]:[Sexo]]=$B61,IF(DATOS_[[AGRUP. VALOR. PTO.]:[AGRUP. VALOR. PTO.]]=$B60,IF(DATOS_[[Check Periodo Ref.]:[Check Periodo Ref.]]="Dentro",DATOS_[Conc.Sal.13]))))),
0)</f>
        <v>0</v>
      </c>
      <c r="S61" s="119">
        <f t="array" ref="S61">IFERROR(
MEDIAN((IF(DATOS_[[Sexo]:[Sexo]]=$B61,IF(DATOS_[[AGRUP. VALOR. PTO.]:[AGRUP. VALOR. PTO.]]=$B60,IF(DATOS_[[Check Periodo Ref.]:[Check Periodo Ref.]]="Dentro",DATOS_[Conc.Sal.14]))))),
0)</f>
        <v>0</v>
      </c>
      <c r="T61" s="119">
        <f t="array" ref="T61">IFERROR(
MEDIAN((IF(DATOS_[[Sexo]:[Sexo]]=$B61,IF(DATOS_[[AGRUP. VALOR. PTO.]:[AGRUP. VALOR. PTO.]]=$B60,IF(DATOS_[[Check Periodo Ref.]:[Check Periodo Ref.]]="Dentro",DATOS_[Conc.Sal.15]))))),
0)</f>
        <v>0</v>
      </c>
      <c r="U61" s="119">
        <f t="array" ref="U61">IFERROR(
MEDIAN((IF(DATOS_[[Sexo]:[Sexo]]=$B61,IF(DATOS_[[AGRUP. VALOR. PTO.]:[AGRUP. VALOR. PTO.]]=$B60,IF(DATOS_[[Check Periodo Ref.]:[Check Periodo Ref.]]="Dentro",DATOS_[Conc.Sal.16]))))),
0)</f>
        <v>0</v>
      </c>
      <c r="V61" s="119">
        <f t="array" ref="V61">IFERROR(
MEDIAN((IF(DATOS_[[Sexo]:[Sexo]]=$B61,IF(DATOS_[[AGRUP. VALOR. PTO.]:[AGRUP. VALOR. PTO.]]=$B60,IF(DATOS_[[Check Periodo Ref.]:[Check Periodo Ref.]]="Dentro",DATOS_[Conc.Sal.17]))))),
0)</f>
        <v>0</v>
      </c>
      <c r="W61" s="119">
        <f t="array" ref="W61">IFERROR(
MEDIAN((IF(DATOS_[[Sexo]:[Sexo]]=$B61,IF(DATOS_[[AGRUP. VALOR. PTO.]:[AGRUP. VALOR. PTO.]]=$B60,IF(DATOS_[[Check Periodo Ref.]:[Check Periodo Ref.]]="Dentro",DATOS_[Conc.Sal.18]))))),
0)</f>
        <v>0</v>
      </c>
      <c r="X61" s="119">
        <f t="array" ref="X61">IFERROR(
MEDIAN((IF(DATOS_[[Sexo]:[Sexo]]=$B61,IF(DATOS_[[AGRUP. VALOR. PTO.]:[AGRUP. VALOR. PTO.]]=$B60,IF(DATOS_[[Check Periodo Ref.]:[Check Periodo Ref.]]="Dentro",DATOS_[Conc.Sal.19]))))),
0)</f>
        <v>0</v>
      </c>
      <c r="Y61" s="119">
        <f t="array" ref="Y61">IFERROR(
MEDIAN((IF(DATOS_[[Sexo]:[Sexo]]=$B61,IF(DATOS_[[AGRUP. VALOR. PTO.]:[AGRUP. VALOR. PTO.]]=$B60,IF(DATOS_[[Check Periodo Ref.]:[Check Periodo Ref.]]="Dentro",DATOS_[Conc.Sal.20]))))),
0)</f>
        <v>0</v>
      </c>
      <c r="Z61" s="119">
        <f t="array" ref="Z61">IFERROR(
MEDIAN((IF(DATOS_[[Sexo]:[Sexo]]=$B61,IF(DATOS_[[AGRUP. VALOR. PTO.]:[AGRUP. VALOR. PTO.]]=$B60,IF(DATOS_[[Check Periodo Ref.]:[Check Periodo Ref.]]="Dentro",DATOS_[Conc.Sal.21]))))),
0)</f>
        <v>0</v>
      </c>
      <c r="AA61" s="119">
        <f t="array" ref="AA61">IFERROR(
MEDIAN((IF(DATOS_[[Sexo]:[Sexo]]=$B61,IF(DATOS_[[AGRUP. VALOR. PTO.]:[AGRUP. VALOR. PTO.]]=$B60,IF(DATOS_[[Check Periodo Ref.]:[Check Periodo Ref.]]="Dentro",DATOS_[Conc.Sal.22]))))),
0)</f>
        <v>0</v>
      </c>
      <c r="AB61" s="119">
        <f t="array" ref="AB61">IFERROR(
MEDIAN((IF(DATOS_[[Sexo]:[Sexo]]=$B61,IF(DATOS_[[AGRUP. VALOR. PTO.]:[AGRUP. VALOR. PTO.]]=$B60,IF(DATOS_[[Check Periodo Ref.]:[Check Periodo Ref.]]="Dentro",DATOS_[Conc.Sal.23]))))),
0)</f>
        <v>0</v>
      </c>
      <c r="AC61" s="119">
        <f t="array" ref="AC61">IFERROR(
MEDIAN((IF(DATOS_[[Sexo]:[Sexo]]=$B61,IF(DATOS_[[AGRUP. VALOR. PTO.]:[AGRUP. VALOR. PTO.]]=$B60,IF(DATOS_[[Check Periodo Ref.]:[Check Periodo Ref.]]="Dentro",DATOS_[Conc.Sal.24]))))),
0)</f>
        <v>0</v>
      </c>
      <c r="AD61" s="119">
        <f t="array" ref="AD61">IFERROR(
MEDIAN((IF(DATOS_[[Sexo]:[Sexo]]=$B61,IF(DATOS_[[AGRUP. VALOR. PTO.]:[AGRUP. VALOR. PTO.]]=$B60,IF(DATOS_[[Check Periodo Ref.]:[Check Periodo Ref.]]="Dentro",DATOS_[Conc.Sal.25]))))),
0)</f>
        <v>0</v>
      </c>
      <c r="AE61" s="119">
        <f t="array" ref="AE61">IFERROR(
MEDIAN((IF(DATOS_[[Sexo]:[Sexo]]=$B61,IF(DATOS_[[AGRUP. VALOR. PTO.]:[AGRUP. VALOR. PTO.]]=$B60,IF(DATOS_[[Check Periodo Ref.]:[Check Periodo Ref.]]="Dentro",DATOS_[Conc.Sal.26]))))),
0)</f>
        <v>0</v>
      </c>
      <c r="AF61" s="119">
        <f t="array" ref="AF61">IFERROR(
MEDIAN((IF(DATOS_[[Sexo]:[Sexo]]=$B61,IF(DATOS_[[AGRUP. VALOR. PTO.]:[AGRUP. VALOR. PTO.]]=$B60,IF(DATOS_[[Check Periodo Ref.]:[Check Periodo Ref.]]="Dentro",DATOS_[Conc.Sal.27]))))),
0)</f>
        <v>0</v>
      </c>
      <c r="AG61" s="119">
        <f t="array" ref="AG61">IFERROR(
MEDIAN((IF(DATOS_[[Sexo]:[Sexo]]=$B61,IF(DATOS_[[AGRUP. VALOR. PTO.]:[AGRUP. VALOR. PTO.]]=$B60,IF(DATOS_[[Check Periodo Ref.]:[Check Periodo Ref.]]="Dentro",DATOS_[Conc.Sal.28]))))),
0)</f>
        <v>0</v>
      </c>
      <c r="AH61" s="119">
        <f t="array" ref="AH61">IFERROR(
MEDIAN((IF(DATOS_[[Sexo]:[Sexo]]=$B61,IF(DATOS_[[AGRUP. VALOR. PTO.]:[AGRUP. VALOR. PTO.]]=$B60,IF(DATOS_[[Check Periodo Ref.]:[Check Periodo Ref.]]="Dentro",DATOS_[Conc.Sal.29]))))),
0)</f>
        <v>0</v>
      </c>
      <c r="AI61" s="119">
        <f t="array" ref="AI61">IFERROR(
MEDIAN((IF(DATOS_[[Sexo]:[Sexo]]=$B61,IF(DATOS_[[AGRUP. VALOR. PTO.]:[AGRUP. VALOR. PTO.]]=$B60,IF(DATOS_[[Check Periodo Ref.]:[Check Periodo Ref.]]="Dentro",DATOS_[Conc.Sal.30]))))),
0)</f>
        <v>0</v>
      </c>
      <c r="AJ61" s="120">
        <f t="array" ref="AJ61">IFERROR(
MEDIAN(IF(DATOS_[Sexo]=$B61,IF(DATOS_[AGRUP. VALOR. PTO.]=$B60,IF(DATOS_[Check Periodo Ref.]="Dentro",DATOS_[Tot COMPL.SAL Ef],FALSE)))),
0)</f>
        <v>0</v>
      </c>
      <c r="AK61" s="121">
        <f t="array" ref="AK61">IFERROR(
MEDIAN(IF(DATOS_[Sexo]=$B61,IF(DATOS_[AGRUP. VALOR. PTO.]=$B60,IF(DATOS_[Check Periodo Ref.]="Dentro",DATOS_[TOTAL SALARIO Ef],FALSE)))),
0)</f>
        <v>0</v>
      </c>
      <c r="AL61" s="122">
        <f t="array" ref="AL61">IFERROR(
MEDIAN((IF(DATOS_[[Sexo]:[Sexo]]=$B61,IF(DATOS_[[AGRUP. VALOR. PTO.]:[AGRUP. VALOR. PTO.]]=$B60,IF(DATOS_[[Check Periodo Ref.]:[Check Periodo Ref.]]="Dentro",DATOS_[C.Extra.01]))))),
0)</f>
        <v>0</v>
      </c>
      <c r="AM61" s="122">
        <f t="array" ref="AM61">IFERROR(
MEDIAN((IF(DATOS_[[Sexo]:[Sexo]]=$B61,IF(DATOS_[[AGRUP. VALOR. PTO.]:[AGRUP. VALOR. PTO.]]=$B60,IF(DATOS_[[Check Periodo Ref.]:[Check Periodo Ref.]]="Dentro",DATOS_[C.Extra.02]))))),
0)</f>
        <v>0</v>
      </c>
      <c r="AN61" s="122">
        <f t="array" ref="AN61">IFERROR(
MEDIAN((IF(DATOS_[[Sexo]:[Sexo]]=$B61,IF(DATOS_[[AGRUP. VALOR. PTO.]:[AGRUP. VALOR. PTO.]]=$B60,IF(DATOS_[[Check Periodo Ref.]:[Check Periodo Ref.]]="Dentro",DATOS_[C.Extra.03]))))),
0)</f>
        <v>0</v>
      </c>
      <c r="AO61" s="122">
        <f t="array" ref="AO61">IFERROR(
MEDIAN((IF(DATOS_[[Sexo]:[Sexo]]=$B61,IF(DATOS_[[AGRUP. VALOR. PTO.]:[AGRUP. VALOR. PTO.]]=$B60,IF(DATOS_[[Check Periodo Ref.]:[Check Periodo Ref.]]="Dentro",DATOS_[C.Extra.04]))))),
0)</f>
        <v>0</v>
      </c>
      <c r="AP61" s="122">
        <f t="array" ref="AP61">IFERROR(
MEDIAN((IF(DATOS_[[Sexo]:[Sexo]]=$B61,IF(DATOS_[[AGRUP. VALOR. PTO.]:[AGRUP. VALOR. PTO.]]=$B60,IF(DATOS_[[Check Periodo Ref.]:[Check Periodo Ref.]]="Dentro",DATOS_[C.Extra.05]))))),
0)</f>
        <v>0</v>
      </c>
      <c r="AQ61" s="123">
        <f t="array" ref="AQ61">IFERROR(
MEDIAN(IF(DATOS_[Sexo]=$B61,IF(DATOS_[AGRUP. VALOR. PTO.]=$B60,IF(DATOS_[Check Periodo Ref.]="Dentro",DATOS_[Tot Extrasalarial Ef],FALSE)))),
0)</f>
        <v>0</v>
      </c>
      <c r="AR61" s="124">
        <f t="array" ref="AR61">IFERROR(
MEDIAN(IF(DATOS_[Sexo]=$B61,IF(DATOS_[AGRUP. VALOR. PTO.]=$B60,IF(DATOS_[Check Periodo Ref.]="Dentro",DATOS_[TOTAL Retrib Ef],FALSE)))),
0)</f>
        <v>0</v>
      </c>
    </row>
    <row r="62" spans="1:44" x14ac:dyDescent="0.3">
      <c r="A62" s="48" t="str">
        <f t="shared" ref="A62" si="66">+A61</f>
        <v>[ocultar]</v>
      </c>
      <c r="B62" s="39" t="s">
        <v>163</v>
      </c>
      <c r="C62" s="40">
        <f t="array" ref="C62">SUM(IF($B62=DATOS_[Sexo],
IF($B60=DATOS_[AGRUP. VALOR. PTO.],
IF("Dentro"=DATOS_[Check Periodo Ref.],
1/(COUNTIFS(DATOS_[Sexo],$B62,DATOS_[AGRUP. VALOR. PTO.],$B60,DATOS_[Check Periodo Ref.],"Dentro",DATOS_[id],DATOS_[id]))))))</f>
        <v>0</v>
      </c>
      <c r="D62" s="41">
        <f>COUNTIFS(DATOS_[AGRUP. VALOR. PTO.],$B60,DATOS_[Sexo],$B62,DATOS_[Check Periodo Ref.],"Dentro")</f>
        <v>0</v>
      </c>
      <c r="E62" s="118">
        <f t="array" ref="E62">IFERROR(
MEDIAN(IF(DATOS_[Sexo]=$B62,IF(DATOS_[AGRUP. VALOR. PTO.]=$B60,IF(DATOS_[Check Periodo Ref.]="Dentro",DATOS_[SALARIO BASE Ef],FALSE)))),
0)</f>
        <v>0</v>
      </c>
      <c r="F62" s="119">
        <f t="array" ref="F62">IFERROR(
MEDIAN((IF(DATOS_[[Sexo]:[Sexo]]=$B62,IF(DATOS_[[AGRUP. VALOR. PTO.]:[AGRUP. VALOR. PTO.]]=$B60,IF(DATOS_[[Check Periodo Ref.]:[Check Periodo Ref.]]="Dentro",DATOS_[Conc.Sal.01]))))),
0)</f>
        <v>0</v>
      </c>
      <c r="G62" s="119">
        <f t="array" ref="G62">IFERROR(
MEDIAN((IF(DATOS_[[Sexo]:[Sexo]]=$B62,IF(DATOS_[[AGRUP. VALOR. PTO.]:[AGRUP. VALOR. PTO.]]=$B60,IF(DATOS_[[Check Periodo Ref.]:[Check Periodo Ref.]]="Dentro",DATOS_[Conc.Sal.02]))))),
0)</f>
        <v>0</v>
      </c>
      <c r="H62" s="119">
        <f t="array" ref="H62">IFERROR(
MEDIAN((IF(DATOS_[[Sexo]:[Sexo]]=$B62,IF(DATOS_[[AGRUP. VALOR. PTO.]:[AGRUP. VALOR. PTO.]]=$B60,IF(DATOS_[[Check Periodo Ref.]:[Check Periodo Ref.]]="Dentro",DATOS_[Conc.Sal.03]))))),
0)</f>
        <v>0</v>
      </c>
      <c r="I62" s="119">
        <f t="array" ref="I62">IFERROR(
MEDIAN((IF(DATOS_[[Sexo]:[Sexo]]=$B62,IF(DATOS_[[AGRUP. VALOR. PTO.]:[AGRUP. VALOR. PTO.]]=$B60,IF(DATOS_[[Check Periodo Ref.]:[Check Periodo Ref.]]="Dentro",DATOS_[Conc.Sal.04]))))),
0)</f>
        <v>0</v>
      </c>
      <c r="J62" s="119">
        <f t="array" ref="J62">IFERROR(
MEDIAN((IF(DATOS_[[Sexo]:[Sexo]]=$B62,IF(DATOS_[[AGRUP. VALOR. PTO.]:[AGRUP. VALOR. PTO.]]=$B60,IF(DATOS_[[Check Periodo Ref.]:[Check Periodo Ref.]]="Dentro",DATOS_[Conc.Sal.05]))))),
0)</f>
        <v>0</v>
      </c>
      <c r="K62" s="119">
        <f t="array" ref="K62">IFERROR(
MEDIAN((IF(DATOS_[[Sexo]:[Sexo]]=$B62,IF(DATOS_[[AGRUP. VALOR. PTO.]:[AGRUP. VALOR. PTO.]]=$B60,IF(DATOS_[[Check Periodo Ref.]:[Check Periodo Ref.]]="Dentro",DATOS_[Conc.Sal.06]))))),
0)</f>
        <v>0</v>
      </c>
      <c r="L62" s="119">
        <f t="array" ref="L62">IFERROR(
MEDIAN((IF(DATOS_[[Sexo]:[Sexo]]=$B62,IF(DATOS_[[AGRUP. VALOR. PTO.]:[AGRUP. VALOR. PTO.]]=$B60,IF(DATOS_[[Check Periodo Ref.]:[Check Periodo Ref.]]="Dentro",DATOS_[Conc.Sal.07]))))),
0)</f>
        <v>0</v>
      </c>
      <c r="M62" s="119">
        <f t="array" ref="M62">IFERROR(
MEDIAN((IF(DATOS_[[Sexo]:[Sexo]]=$B62,IF(DATOS_[[AGRUP. VALOR. PTO.]:[AGRUP. VALOR. PTO.]]=$B60,IF(DATOS_[[Check Periodo Ref.]:[Check Periodo Ref.]]="Dentro",DATOS_[Conc.Sal.08]))))),
0)</f>
        <v>0</v>
      </c>
      <c r="N62" s="119">
        <f t="array" ref="N62">IFERROR(
MEDIAN((IF(DATOS_[[Sexo]:[Sexo]]=$B62,IF(DATOS_[[AGRUP. VALOR. PTO.]:[AGRUP. VALOR. PTO.]]=$B60,IF(DATOS_[[Check Periodo Ref.]:[Check Periodo Ref.]]="Dentro",DATOS_[Conc.Sal.09]))))),
0)</f>
        <v>0</v>
      </c>
      <c r="O62" s="119">
        <f t="array" ref="O62">IFERROR(
MEDIAN((IF(DATOS_[[Sexo]:[Sexo]]=$B62,IF(DATOS_[[AGRUP. VALOR. PTO.]:[AGRUP. VALOR. PTO.]]=$B60,IF(DATOS_[[Check Periodo Ref.]:[Check Periodo Ref.]]="Dentro",DATOS_[Conc.Sal.10]))))),
0)</f>
        <v>0</v>
      </c>
      <c r="P62" s="119">
        <f t="array" ref="P62">IFERROR(
MEDIAN((IF(DATOS_[[Sexo]:[Sexo]]=$B62,IF(DATOS_[[AGRUP. VALOR. PTO.]:[AGRUP. VALOR. PTO.]]=$B60,IF(DATOS_[[Check Periodo Ref.]:[Check Periodo Ref.]]="Dentro",DATOS_[Conc.Sal.11]))))),
0)</f>
        <v>0</v>
      </c>
      <c r="Q62" s="119">
        <f t="array" ref="Q62">IFERROR(
MEDIAN((IF(DATOS_[[Sexo]:[Sexo]]=$B62,IF(DATOS_[[AGRUP. VALOR. PTO.]:[AGRUP. VALOR. PTO.]]=$B60,IF(DATOS_[[Check Periodo Ref.]:[Check Periodo Ref.]]="Dentro",DATOS_[Conc.Sal.12]))))),
0)</f>
        <v>0</v>
      </c>
      <c r="R62" s="119">
        <f t="array" ref="R62">IFERROR(
MEDIAN((IF(DATOS_[[Sexo]:[Sexo]]=$B62,IF(DATOS_[[AGRUP. VALOR. PTO.]:[AGRUP. VALOR. PTO.]]=$B60,IF(DATOS_[[Check Periodo Ref.]:[Check Periodo Ref.]]="Dentro",DATOS_[Conc.Sal.13]))))),
0)</f>
        <v>0</v>
      </c>
      <c r="S62" s="119">
        <f t="array" ref="S62">IFERROR(
MEDIAN((IF(DATOS_[[Sexo]:[Sexo]]=$B62,IF(DATOS_[[AGRUP. VALOR. PTO.]:[AGRUP. VALOR. PTO.]]=$B60,IF(DATOS_[[Check Periodo Ref.]:[Check Periodo Ref.]]="Dentro",DATOS_[Conc.Sal.14]))))),
0)</f>
        <v>0</v>
      </c>
      <c r="T62" s="119">
        <f t="array" ref="T62">IFERROR(
MEDIAN((IF(DATOS_[[Sexo]:[Sexo]]=$B62,IF(DATOS_[[AGRUP. VALOR. PTO.]:[AGRUP. VALOR. PTO.]]=$B60,IF(DATOS_[[Check Periodo Ref.]:[Check Periodo Ref.]]="Dentro",DATOS_[Conc.Sal.15]))))),
0)</f>
        <v>0</v>
      </c>
      <c r="U62" s="119">
        <f t="array" ref="U62">IFERROR(
MEDIAN((IF(DATOS_[[Sexo]:[Sexo]]=$B62,IF(DATOS_[[AGRUP. VALOR. PTO.]:[AGRUP. VALOR. PTO.]]=$B60,IF(DATOS_[[Check Periodo Ref.]:[Check Periodo Ref.]]="Dentro",DATOS_[Conc.Sal.16]))))),
0)</f>
        <v>0</v>
      </c>
      <c r="V62" s="119">
        <f t="array" ref="V62">IFERROR(
MEDIAN((IF(DATOS_[[Sexo]:[Sexo]]=$B62,IF(DATOS_[[AGRUP. VALOR. PTO.]:[AGRUP. VALOR. PTO.]]=$B60,IF(DATOS_[[Check Periodo Ref.]:[Check Periodo Ref.]]="Dentro",DATOS_[Conc.Sal.17]))))),
0)</f>
        <v>0</v>
      </c>
      <c r="W62" s="119">
        <f t="array" ref="W62">IFERROR(
MEDIAN((IF(DATOS_[[Sexo]:[Sexo]]=$B62,IF(DATOS_[[AGRUP. VALOR. PTO.]:[AGRUP. VALOR. PTO.]]=$B60,IF(DATOS_[[Check Periodo Ref.]:[Check Periodo Ref.]]="Dentro",DATOS_[Conc.Sal.18]))))),
0)</f>
        <v>0</v>
      </c>
      <c r="X62" s="119">
        <f t="array" ref="X62">IFERROR(
MEDIAN((IF(DATOS_[[Sexo]:[Sexo]]=$B62,IF(DATOS_[[AGRUP. VALOR. PTO.]:[AGRUP. VALOR. PTO.]]=$B60,IF(DATOS_[[Check Periodo Ref.]:[Check Periodo Ref.]]="Dentro",DATOS_[Conc.Sal.19]))))),
0)</f>
        <v>0</v>
      </c>
      <c r="Y62" s="119">
        <f t="array" ref="Y62">IFERROR(
MEDIAN((IF(DATOS_[[Sexo]:[Sexo]]=$B62,IF(DATOS_[[AGRUP. VALOR. PTO.]:[AGRUP. VALOR. PTO.]]=$B60,IF(DATOS_[[Check Periodo Ref.]:[Check Periodo Ref.]]="Dentro",DATOS_[Conc.Sal.20]))))),
0)</f>
        <v>0</v>
      </c>
      <c r="Z62" s="119">
        <f t="array" ref="Z62">IFERROR(
MEDIAN((IF(DATOS_[[Sexo]:[Sexo]]=$B62,IF(DATOS_[[AGRUP. VALOR. PTO.]:[AGRUP. VALOR. PTO.]]=$B60,IF(DATOS_[[Check Periodo Ref.]:[Check Periodo Ref.]]="Dentro",DATOS_[Conc.Sal.21]))))),
0)</f>
        <v>0</v>
      </c>
      <c r="AA62" s="119">
        <f t="array" ref="AA62">IFERROR(
MEDIAN((IF(DATOS_[[Sexo]:[Sexo]]=$B62,IF(DATOS_[[AGRUP. VALOR. PTO.]:[AGRUP. VALOR. PTO.]]=$B60,IF(DATOS_[[Check Periodo Ref.]:[Check Periodo Ref.]]="Dentro",DATOS_[Conc.Sal.22]))))),
0)</f>
        <v>0</v>
      </c>
      <c r="AB62" s="119">
        <f t="array" ref="AB62">IFERROR(
MEDIAN((IF(DATOS_[[Sexo]:[Sexo]]=$B62,IF(DATOS_[[AGRUP. VALOR. PTO.]:[AGRUP. VALOR. PTO.]]=$B60,IF(DATOS_[[Check Periodo Ref.]:[Check Periodo Ref.]]="Dentro",DATOS_[Conc.Sal.23]))))),
0)</f>
        <v>0</v>
      </c>
      <c r="AC62" s="119">
        <f t="array" ref="AC62">IFERROR(
MEDIAN((IF(DATOS_[[Sexo]:[Sexo]]=$B62,IF(DATOS_[[AGRUP. VALOR. PTO.]:[AGRUP. VALOR. PTO.]]=$B60,IF(DATOS_[[Check Periodo Ref.]:[Check Periodo Ref.]]="Dentro",DATOS_[Conc.Sal.24]))))),
0)</f>
        <v>0</v>
      </c>
      <c r="AD62" s="119">
        <f t="array" ref="AD62">IFERROR(
MEDIAN((IF(DATOS_[[Sexo]:[Sexo]]=$B62,IF(DATOS_[[AGRUP. VALOR. PTO.]:[AGRUP. VALOR. PTO.]]=$B60,IF(DATOS_[[Check Periodo Ref.]:[Check Periodo Ref.]]="Dentro",DATOS_[Conc.Sal.25]))))),
0)</f>
        <v>0</v>
      </c>
      <c r="AE62" s="119">
        <f t="array" ref="AE62">IFERROR(
MEDIAN((IF(DATOS_[[Sexo]:[Sexo]]=$B62,IF(DATOS_[[AGRUP. VALOR. PTO.]:[AGRUP. VALOR. PTO.]]=$B60,IF(DATOS_[[Check Periodo Ref.]:[Check Periodo Ref.]]="Dentro",DATOS_[Conc.Sal.26]))))),
0)</f>
        <v>0</v>
      </c>
      <c r="AF62" s="119">
        <f t="array" ref="AF62">IFERROR(
MEDIAN((IF(DATOS_[[Sexo]:[Sexo]]=$B62,IF(DATOS_[[AGRUP. VALOR. PTO.]:[AGRUP. VALOR. PTO.]]=$B60,IF(DATOS_[[Check Periodo Ref.]:[Check Periodo Ref.]]="Dentro",DATOS_[Conc.Sal.27]))))),
0)</f>
        <v>0</v>
      </c>
      <c r="AG62" s="119">
        <f t="array" ref="AG62">IFERROR(
MEDIAN((IF(DATOS_[[Sexo]:[Sexo]]=$B62,IF(DATOS_[[AGRUP. VALOR. PTO.]:[AGRUP. VALOR. PTO.]]=$B60,IF(DATOS_[[Check Periodo Ref.]:[Check Periodo Ref.]]="Dentro",DATOS_[Conc.Sal.28]))))),
0)</f>
        <v>0</v>
      </c>
      <c r="AH62" s="119">
        <f t="array" ref="AH62">IFERROR(
MEDIAN((IF(DATOS_[[Sexo]:[Sexo]]=$B62,IF(DATOS_[[AGRUP. VALOR. PTO.]:[AGRUP. VALOR. PTO.]]=$B60,IF(DATOS_[[Check Periodo Ref.]:[Check Periodo Ref.]]="Dentro",DATOS_[Conc.Sal.29]))))),
0)</f>
        <v>0</v>
      </c>
      <c r="AI62" s="119">
        <f t="array" ref="AI62">IFERROR(
MEDIAN((IF(DATOS_[[Sexo]:[Sexo]]=$B62,IF(DATOS_[[AGRUP. VALOR. PTO.]:[AGRUP. VALOR. PTO.]]=$B60,IF(DATOS_[[Check Periodo Ref.]:[Check Periodo Ref.]]="Dentro",DATOS_[Conc.Sal.30]))))),
0)</f>
        <v>0</v>
      </c>
      <c r="AJ62" s="120">
        <f t="array" ref="AJ62">IFERROR(
MEDIAN(IF(DATOS_[Sexo]=$B62,IF(DATOS_[AGRUP. VALOR. PTO.]=$B60,IF(DATOS_[Check Periodo Ref.]="Dentro",DATOS_[Tot COMPL.SAL Ef],FALSE)))),
0)</f>
        <v>0</v>
      </c>
      <c r="AK62" s="121">
        <f t="array" ref="AK62">IFERROR(
MEDIAN(IF(DATOS_[Sexo]=$B62,IF(DATOS_[AGRUP. VALOR. PTO.]=$B60,IF(DATOS_[Check Periodo Ref.]="Dentro",DATOS_[TOTAL SALARIO Ef],FALSE)))),
0)</f>
        <v>0</v>
      </c>
      <c r="AL62" s="122">
        <f t="array" ref="AL62">IFERROR(
MEDIAN((IF(DATOS_[[Sexo]:[Sexo]]=$B62,IF(DATOS_[[AGRUP. VALOR. PTO.]:[AGRUP. VALOR. PTO.]]=$B60,IF(DATOS_[[Check Periodo Ref.]:[Check Periodo Ref.]]="Dentro",DATOS_[C.Extra.01]))))),
0)</f>
        <v>0</v>
      </c>
      <c r="AM62" s="122">
        <f t="array" ref="AM62">IFERROR(
MEDIAN((IF(DATOS_[[Sexo]:[Sexo]]=$B62,IF(DATOS_[[AGRUP. VALOR. PTO.]:[AGRUP. VALOR. PTO.]]=$B60,IF(DATOS_[[Check Periodo Ref.]:[Check Periodo Ref.]]="Dentro",DATOS_[C.Extra.02]))))),
0)</f>
        <v>0</v>
      </c>
      <c r="AN62" s="122">
        <f t="array" ref="AN62">IFERROR(
MEDIAN((IF(DATOS_[[Sexo]:[Sexo]]=$B62,IF(DATOS_[[AGRUP. VALOR. PTO.]:[AGRUP. VALOR. PTO.]]=$B60,IF(DATOS_[[Check Periodo Ref.]:[Check Periodo Ref.]]="Dentro",DATOS_[C.Extra.03]))))),
0)</f>
        <v>0</v>
      </c>
      <c r="AO62" s="122">
        <f t="array" ref="AO62">IFERROR(
MEDIAN((IF(DATOS_[[Sexo]:[Sexo]]=$B62,IF(DATOS_[[AGRUP. VALOR. PTO.]:[AGRUP. VALOR. PTO.]]=$B60,IF(DATOS_[[Check Periodo Ref.]:[Check Periodo Ref.]]="Dentro",DATOS_[C.Extra.04]))))),
0)</f>
        <v>0</v>
      </c>
      <c r="AP62" s="122">
        <f t="array" ref="AP62">IFERROR(
MEDIAN((IF(DATOS_[[Sexo]:[Sexo]]=$B62,IF(DATOS_[[AGRUP. VALOR. PTO.]:[AGRUP. VALOR. PTO.]]=$B60,IF(DATOS_[[Check Periodo Ref.]:[Check Periodo Ref.]]="Dentro",DATOS_[C.Extra.05]))))),
0)</f>
        <v>0</v>
      </c>
      <c r="AQ62" s="123">
        <f t="array" ref="AQ62">IFERROR(
MEDIAN(IF(DATOS_[Sexo]=$B62,IF(DATOS_[AGRUP. VALOR. PTO.]=$B60,IF(DATOS_[Check Periodo Ref.]="Dentro",DATOS_[Tot Extrasalarial Ef],FALSE)))),
0)</f>
        <v>0</v>
      </c>
      <c r="AR62" s="124">
        <f t="array" ref="AR62">IFERROR(
MEDIAN(IF(DATOS_[Sexo]=$B62,IF(DATOS_[AGRUP. VALOR. PTO.]=$B60,IF(DATOS_[Check Periodo Ref.]="Dentro",DATOS_[TOTAL Retrib Ef],FALSE)))),
0)</f>
        <v>0</v>
      </c>
    </row>
    <row r="63" spans="1:44" ht="17.25" thickBot="1" x14ac:dyDescent="0.35">
      <c r="A63" s="48" t="str">
        <f t="shared" ref="A63" si="67">+A64</f>
        <v>[ocultar]</v>
      </c>
      <c r="B63" s="46" t="s">
        <v>276</v>
      </c>
      <c r="C63" s="117"/>
      <c r="D63" s="47"/>
      <c r="E63" s="127" t="str">
        <f t="shared" ref="E63:AR63" si="68">IFERROR((E64-E65)/E64,"")</f>
        <v/>
      </c>
      <c r="F63" s="131" t="str">
        <f t="shared" si="68"/>
        <v/>
      </c>
      <c r="G63" s="131" t="str">
        <f t="shared" si="68"/>
        <v/>
      </c>
      <c r="H63" s="131" t="str">
        <f t="shared" si="68"/>
        <v/>
      </c>
      <c r="I63" s="131" t="str">
        <f t="shared" si="68"/>
        <v/>
      </c>
      <c r="J63" s="131" t="str">
        <f t="shared" si="68"/>
        <v/>
      </c>
      <c r="K63" s="131" t="str">
        <f t="shared" si="68"/>
        <v/>
      </c>
      <c r="L63" s="131" t="str">
        <f t="shared" si="68"/>
        <v/>
      </c>
      <c r="M63" s="131" t="str">
        <f t="shared" si="68"/>
        <v/>
      </c>
      <c r="N63" s="131" t="str">
        <f t="shared" si="68"/>
        <v/>
      </c>
      <c r="O63" s="131" t="str">
        <f t="shared" si="68"/>
        <v/>
      </c>
      <c r="P63" s="131" t="str">
        <f t="shared" si="68"/>
        <v/>
      </c>
      <c r="Q63" s="131" t="str">
        <f t="shared" si="68"/>
        <v/>
      </c>
      <c r="R63" s="131" t="str">
        <f t="shared" si="68"/>
        <v/>
      </c>
      <c r="S63" s="131" t="str">
        <f t="shared" si="68"/>
        <v/>
      </c>
      <c r="T63" s="131" t="str">
        <f t="shared" si="68"/>
        <v/>
      </c>
      <c r="U63" s="131" t="str">
        <f t="shared" si="68"/>
        <v/>
      </c>
      <c r="V63" s="130" t="str">
        <f t="shared" si="68"/>
        <v/>
      </c>
      <c r="W63" s="130" t="str">
        <f t="shared" si="68"/>
        <v/>
      </c>
      <c r="X63" s="130" t="str">
        <f t="shared" si="68"/>
        <v/>
      </c>
      <c r="Y63" s="130" t="str">
        <f t="shared" si="68"/>
        <v/>
      </c>
      <c r="Z63" s="130" t="str">
        <f t="shared" si="68"/>
        <v/>
      </c>
      <c r="AA63" s="130" t="str">
        <f t="shared" si="68"/>
        <v/>
      </c>
      <c r="AB63" s="130" t="str">
        <f t="shared" si="68"/>
        <v/>
      </c>
      <c r="AC63" s="130" t="str">
        <f t="shared" si="68"/>
        <v/>
      </c>
      <c r="AD63" s="130" t="str">
        <f t="shared" si="68"/>
        <v/>
      </c>
      <c r="AE63" s="130" t="str">
        <f t="shared" si="68"/>
        <v/>
      </c>
      <c r="AF63" s="130" t="str">
        <f t="shared" si="68"/>
        <v/>
      </c>
      <c r="AG63" s="130" t="str">
        <f t="shared" si="68"/>
        <v/>
      </c>
      <c r="AH63" s="130" t="str">
        <f t="shared" si="68"/>
        <v/>
      </c>
      <c r="AI63" s="130" t="str">
        <f t="shared" si="68"/>
        <v/>
      </c>
      <c r="AJ63" s="132" t="str">
        <f t="shared" si="68"/>
        <v/>
      </c>
      <c r="AK63" s="136" t="str">
        <f t="shared" si="68"/>
        <v/>
      </c>
      <c r="AL63" s="133" t="str">
        <f t="shared" si="68"/>
        <v/>
      </c>
      <c r="AM63" s="133" t="str">
        <f t="shared" si="68"/>
        <v/>
      </c>
      <c r="AN63" s="133" t="str">
        <f t="shared" si="68"/>
        <v/>
      </c>
      <c r="AO63" s="133" t="str">
        <f t="shared" si="68"/>
        <v/>
      </c>
      <c r="AP63" s="133" t="str">
        <f t="shared" si="68"/>
        <v/>
      </c>
      <c r="AQ63" s="134" t="str">
        <f t="shared" si="68"/>
        <v/>
      </c>
      <c r="AR63" s="135" t="str">
        <f t="shared" si="68"/>
        <v/>
      </c>
    </row>
    <row r="64" spans="1:44" x14ac:dyDescent="0.3">
      <c r="A64" s="48" t="str">
        <f t="shared" ref="A64" si="69">+IF(C64+C65=0,"[ocultar]","")</f>
        <v>[ocultar]</v>
      </c>
      <c r="B64" s="39" t="s">
        <v>162</v>
      </c>
      <c r="C64" s="40">
        <f t="array" ref="C64">SUM(IF($B64=DATOS_[Sexo],
IF($B63=DATOS_[AGRUP. VALOR. PTO.],
IF("Dentro"=DATOS_[Check Periodo Ref.],
1/(COUNTIFS(DATOS_[Sexo],$B64,DATOS_[AGRUP. VALOR. PTO.],$B63,DATOS_[Check Periodo Ref.],"Dentro",DATOS_[id],DATOS_[id]))))))</f>
        <v>0</v>
      </c>
      <c r="D64" s="41">
        <f>COUNTIFS(DATOS_[AGRUP. VALOR. PTO.],$B63,DATOS_[Sexo],$B64,DATOS_[Check Periodo Ref.],"Dentro")</f>
        <v>0</v>
      </c>
      <c r="E64" s="118">
        <f t="array" ref="E64">IFERROR(
MEDIAN(IF(DATOS_[Sexo]=$B64,IF(DATOS_[AGRUP. VALOR. PTO.]=$B63,IF(DATOS_[Check Periodo Ref.]="Dentro",DATOS_[SALARIO BASE Ef],FALSE)))),
0)</f>
        <v>0</v>
      </c>
      <c r="F64" s="119">
        <f t="array" ref="F64">IFERROR(
MEDIAN((IF(DATOS_[[Sexo]:[Sexo]]=$B64,IF(DATOS_[[AGRUP. VALOR. PTO.]:[AGRUP. VALOR. PTO.]]=$B63,IF(DATOS_[[Check Periodo Ref.]:[Check Periodo Ref.]]="Dentro",DATOS_[Conc.Sal.01]))))),
0)</f>
        <v>0</v>
      </c>
      <c r="G64" s="119">
        <f t="array" ref="G64">IFERROR(
MEDIAN((IF(DATOS_[[Sexo]:[Sexo]]=$B64,IF(DATOS_[[AGRUP. VALOR. PTO.]:[AGRUP. VALOR. PTO.]]=$B63,IF(DATOS_[[Check Periodo Ref.]:[Check Periodo Ref.]]="Dentro",DATOS_[Conc.Sal.02]))))),
0)</f>
        <v>0</v>
      </c>
      <c r="H64" s="119">
        <f t="array" ref="H64">IFERROR(
MEDIAN((IF(DATOS_[[Sexo]:[Sexo]]=$B64,IF(DATOS_[[AGRUP. VALOR. PTO.]:[AGRUP. VALOR. PTO.]]=$B63,IF(DATOS_[[Check Periodo Ref.]:[Check Periodo Ref.]]="Dentro",DATOS_[Conc.Sal.03]))))),
0)</f>
        <v>0</v>
      </c>
      <c r="I64" s="119">
        <f t="array" ref="I64">IFERROR(
MEDIAN((IF(DATOS_[[Sexo]:[Sexo]]=$B64,IF(DATOS_[[AGRUP. VALOR. PTO.]:[AGRUP. VALOR. PTO.]]=$B63,IF(DATOS_[[Check Periodo Ref.]:[Check Periodo Ref.]]="Dentro",DATOS_[Conc.Sal.04]))))),
0)</f>
        <v>0</v>
      </c>
      <c r="J64" s="119">
        <f t="array" ref="J64">IFERROR(
MEDIAN((IF(DATOS_[[Sexo]:[Sexo]]=$B64,IF(DATOS_[[AGRUP. VALOR. PTO.]:[AGRUP. VALOR. PTO.]]=$B63,IF(DATOS_[[Check Periodo Ref.]:[Check Periodo Ref.]]="Dentro",DATOS_[Conc.Sal.05]))))),
0)</f>
        <v>0</v>
      </c>
      <c r="K64" s="119">
        <f t="array" ref="K64">IFERROR(
MEDIAN((IF(DATOS_[[Sexo]:[Sexo]]=$B64,IF(DATOS_[[AGRUP. VALOR. PTO.]:[AGRUP. VALOR. PTO.]]=$B63,IF(DATOS_[[Check Periodo Ref.]:[Check Periodo Ref.]]="Dentro",DATOS_[Conc.Sal.06]))))),
0)</f>
        <v>0</v>
      </c>
      <c r="L64" s="119">
        <f t="array" ref="L64">IFERROR(
MEDIAN((IF(DATOS_[[Sexo]:[Sexo]]=$B64,IF(DATOS_[[AGRUP. VALOR. PTO.]:[AGRUP. VALOR. PTO.]]=$B63,IF(DATOS_[[Check Periodo Ref.]:[Check Periodo Ref.]]="Dentro",DATOS_[Conc.Sal.07]))))),
0)</f>
        <v>0</v>
      </c>
      <c r="M64" s="119">
        <f t="array" ref="M64">IFERROR(
MEDIAN((IF(DATOS_[[Sexo]:[Sexo]]=$B64,IF(DATOS_[[AGRUP. VALOR. PTO.]:[AGRUP. VALOR. PTO.]]=$B63,IF(DATOS_[[Check Periodo Ref.]:[Check Periodo Ref.]]="Dentro",DATOS_[Conc.Sal.08]))))),
0)</f>
        <v>0</v>
      </c>
      <c r="N64" s="119">
        <f t="array" ref="N64">IFERROR(
MEDIAN((IF(DATOS_[[Sexo]:[Sexo]]=$B64,IF(DATOS_[[AGRUP. VALOR. PTO.]:[AGRUP. VALOR. PTO.]]=$B63,IF(DATOS_[[Check Periodo Ref.]:[Check Periodo Ref.]]="Dentro",DATOS_[Conc.Sal.09]))))),
0)</f>
        <v>0</v>
      </c>
      <c r="O64" s="119">
        <f t="array" ref="O64">IFERROR(
MEDIAN((IF(DATOS_[[Sexo]:[Sexo]]=$B64,IF(DATOS_[[AGRUP. VALOR. PTO.]:[AGRUP. VALOR. PTO.]]=$B63,IF(DATOS_[[Check Periodo Ref.]:[Check Periodo Ref.]]="Dentro",DATOS_[Conc.Sal.10]))))),
0)</f>
        <v>0</v>
      </c>
      <c r="P64" s="119">
        <f t="array" ref="P64">IFERROR(
MEDIAN((IF(DATOS_[[Sexo]:[Sexo]]=$B64,IF(DATOS_[[AGRUP. VALOR. PTO.]:[AGRUP. VALOR. PTO.]]=$B63,IF(DATOS_[[Check Periodo Ref.]:[Check Periodo Ref.]]="Dentro",DATOS_[Conc.Sal.11]))))),
0)</f>
        <v>0</v>
      </c>
      <c r="Q64" s="119">
        <f t="array" ref="Q64">IFERROR(
MEDIAN((IF(DATOS_[[Sexo]:[Sexo]]=$B64,IF(DATOS_[[AGRUP. VALOR. PTO.]:[AGRUP. VALOR. PTO.]]=$B63,IF(DATOS_[[Check Periodo Ref.]:[Check Periodo Ref.]]="Dentro",DATOS_[Conc.Sal.12]))))),
0)</f>
        <v>0</v>
      </c>
      <c r="R64" s="119">
        <f t="array" ref="R64">IFERROR(
MEDIAN((IF(DATOS_[[Sexo]:[Sexo]]=$B64,IF(DATOS_[[AGRUP. VALOR. PTO.]:[AGRUP. VALOR. PTO.]]=$B63,IF(DATOS_[[Check Periodo Ref.]:[Check Periodo Ref.]]="Dentro",DATOS_[Conc.Sal.13]))))),
0)</f>
        <v>0</v>
      </c>
      <c r="S64" s="119">
        <f t="array" ref="S64">IFERROR(
MEDIAN((IF(DATOS_[[Sexo]:[Sexo]]=$B64,IF(DATOS_[[AGRUP. VALOR. PTO.]:[AGRUP. VALOR. PTO.]]=$B63,IF(DATOS_[[Check Periodo Ref.]:[Check Periodo Ref.]]="Dentro",DATOS_[Conc.Sal.14]))))),
0)</f>
        <v>0</v>
      </c>
      <c r="T64" s="119">
        <f t="array" ref="T64">IFERROR(
MEDIAN((IF(DATOS_[[Sexo]:[Sexo]]=$B64,IF(DATOS_[[AGRUP. VALOR. PTO.]:[AGRUP. VALOR. PTO.]]=$B63,IF(DATOS_[[Check Periodo Ref.]:[Check Periodo Ref.]]="Dentro",DATOS_[Conc.Sal.15]))))),
0)</f>
        <v>0</v>
      </c>
      <c r="U64" s="119">
        <f t="array" ref="U64">IFERROR(
MEDIAN((IF(DATOS_[[Sexo]:[Sexo]]=$B64,IF(DATOS_[[AGRUP. VALOR. PTO.]:[AGRUP. VALOR. PTO.]]=$B63,IF(DATOS_[[Check Periodo Ref.]:[Check Periodo Ref.]]="Dentro",DATOS_[Conc.Sal.16]))))),
0)</f>
        <v>0</v>
      </c>
      <c r="V64" s="119">
        <f t="array" ref="V64">IFERROR(
MEDIAN((IF(DATOS_[[Sexo]:[Sexo]]=$B64,IF(DATOS_[[AGRUP. VALOR. PTO.]:[AGRUP. VALOR. PTO.]]=$B63,IF(DATOS_[[Check Periodo Ref.]:[Check Periodo Ref.]]="Dentro",DATOS_[Conc.Sal.17]))))),
0)</f>
        <v>0</v>
      </c>
      <c r="W64" s="119">
        <f t="array" ref="W64">IFERROR(
MEDIAN((IF(DATOS_[[Sexo]:[Sexo]]=$B64,IF(DATOS_[[AGRUP. VALOR. PTO.]:[AGRUP. VALOR. PTO.]]=$B63,IF(DATOS_[[Check Periodo Ref.]:[Check Periodo Ref.]]="Dentro",DATOS_[Conc.Sal.18]))))),
0)</f>
        <v>0</v>
      </c>
      <c r="X64" s="119">
        <f t="array" ref="X64">IFERROR(
MEDIAN((IF(DATOS_[[Sexo]:[Sexo]]=$B64,IF(DATOS_[[AGRUP. VALOR. PTO.]:[AGRUP. VALOR. PTO.]]=$B63,IF(DATOS_[[Check Periodo Ref.]:[Check Periodo Ref.]]="Dentro",DATOS_[Conc.Sal.19]))))),
0)</f>
        <v>0</v>
      </c>
      <c r="Y64" s="119">
        <f t="array" ref="Y64">IFERROR(
MEDIAN((IF(DATOS_[[Sexo]:[Sexo]]=$B64,IF(DATOS_[[AGRUP. VALOR. PTO.]:[AGRUP. VALOR. PTO.]]=$B63,IF(DATOS_[[Check Periodo Ref.]:[Check Periodo Ref.]]="Dentro",DATOS_[Conc.Sal.20]))))),
0)</f>
        <v>0</v>
      </c>
      <c r="Z64" s="119">
        <f t="array" ref="Z64">IFERROR(
MEDIAN((IF(DATOS_[[Sexo]:[Sexo]]=$B64,IF(DATOS_[[AGRUP. VALOR. PTO.]:[AGRUP. VALOR. PTO.]]=$B63,IF(DATOS_[[Check Periodo Ref.]:[Check Periodo Ref.]]="Dentro",DATOS_[Conc.Sal.21]))))),
0)</f>
        <v>0</v>
      </c>
      <c r="AA64" s="119">
        <f t="array" ref="AA64">IFERROR(
MEDIAN((IF(DATOS_[[Sexo]:[Sexo]]=$B64,IF(DATOS_[[AGRUP. VALOR. PTO.]:[AGRUP. VALOR. PTO.]]=$B63,IF(DATOS_[[Check Periodo Ref.]:[Check Periodo Ref.]]="Dentro",DATOS_[Conc.Sal.22]))))),
0)</f>
        <v>0</v>
      </c>
      <c r="AB64" s="119">
        <f t="array" ref="AB64">IFERROR(
MEDIAN((IF(DATOS_[[Sexo]:[Sexo]]=$B64,IF(DATOS_[[AGRUP. VALOR. PTO.]:[AGRUP. VALOR. PTO.]]=$B63,IF(DATOS_[[Check Periodo Ref.]:[Check Periodo Ref.]]="Dentro",DATOS_[Conc.Sal.23]))))),
0)</f>
        <v>0</v>
      </c>
      <c r="AC64" s="119">
        <f t="array" ref="AC64">IFERROR(
MEDIAN((IF(DATOS_[[Sexo]:[Sexo]]=$B64,IF(DATOS_[[AGRUP. VALOR. PTO.]:[AGRUP. VALOR. PTO.]]=$B63,IF(DATOS_[[Check Periodo Ref.]:[Check Periodo Ref.]]="Dentro",DATOS_[Conc.Sal.24]))))),
0)</f>
        <v>0</v>
      </c>
      <c r="AD64" s="119">
        <f t="array" ref="AD64">IFERROR(
MEDIAN((IF(DATOS_[[Sexo]:[Sexo]]=$B64,IF(DATOS_[[AGRUP. VALOR. PTO.]:[AGRUP. VALOR. PTO.]]=$B63,IF(DATOS_[[Check Periodo Ref.]:[Check Periodo Ref.]]="Dentro",DATOS_[Conc.Sal.25]))))),
0)</f>
        <v>0</v>
      </c>
      <c r="AE64" s="119">
        <f t="array" ref="AE64">IFERROR(
MEDIAN((IF(DATOS_[[Sexo]:[Sexo]]=$B64,IF(DATOS_[[AGRUP. VALOR. PTO.]:[AGRUP. VALOR. PTO.]]=$B63,IF(DATOS_[[Check Periodo Ref.]:[Check Periodo Ref.]]="Dentro",DATOS_[Conc.Sal.26]))))),
0)</f>
        <v>0</v>
      </c>
      <c r="AF64" s="119">
        <f t="array" ref="AF64">IFERROR(
MEDIAN((IF(DATOS_[[Sexo]:[Sexo]]=$B64,IF(DATOS_[[AGRUP. VALOR. PTO.]:[AGRUP. VALOR. PTO.]]=$B63,IF(DATOS_[[Check Periodo Ref.]:[Check Periodo Ref.]]="Dentro",DATOS_[Conc.Sal.27]))))),
0)</f>
        <v>0</v>
      </c>
      <c r="AG64" s="119">
        <f t="array" ref="AG64">IFERROR(
MEDIAN((IF(DATOS_[[Sexo]:[Sexo]]=$B64,IF(DATOS_[[AGRUP. VALOR. PTO.]:[AGRUP. VALOR. PTO.]]=$B63,IF(DATOS_[[Check Periodo Ref.]:[Check Periodo Ref.]]="Dentro",DATOS_[Conc.Sal.28]))))),
0)</f>
        <v>0</v>
      </c>
      <c r="AH64" s="119">
        <f t="array" ref="AH64">IFERROR(
MEDIAN((IF(DATOS_[[Sexo]:[Sexo]]=$B64,IF(DATOS_[[AGRUP. VALOR. PTO.]:[AGRUP. VALOR. PTO.]]=$B63,IF(DATOS_[[Check Periodo Ref.]:[Check Periodo Ref.]]="Dentro",DATOS_[Conc.Sal.29]))))),
0)</f>
        <v>0</v>
      </c>
      <c r="AI64" s="119">
        <f t="array" ref="AI64">IFERROR(
MEDIAN((IF(DATOS_[[Sexo]:[Sexo]]=$B64,IF(DATOS_[[AGRUP. VALOR. PTO.]:[AGRUP. VALOR. PTO.]]=$B63,IF(DATOS_[[Check Periodo Ref.]:[Check Periodo Ref.]]="Dentro",DATOS_[Conc.Sal.30]))))),
0)</f>
        <v>0</v>
      </c>
      <c r="AJ64" s="120">
        <f t="array" ref="AJ64">IFERROR(
MEDIAN(IF(DATOS_[Sexo]=$B64,IF(DATOS_[AGRUP. VALOR. PTO.]=$B63,IF(DATOS_[Check Periodo Ref.]="Dentro",DATOS_[Tot COMPL.SAL Ef],FALSE)))),
0)</f>
        <v>0</v>
      </c>
      <c r="AK64" s="121">
        <f t="array" ref="AK64">IFERROR(
MEDIAN(IF(DATOS_[Sexo]=$B64,IF(DATOS_[AGRUP. VALOR. PTO.]=$B63,IF(DATOS_[Check Periodo Ref.]="Dentro",DATOS_[TOTAL SALARIO Ef],FALSE)))),
0)</f>
        <v>0</v>
      </c>
      <c r="AL64" s="122">
        <f t="array" ref="AL64">IFERROR(
MEDIAN((IF(DATOS_[[Sexo]:[Sexo]]=$B64,IF(DATOS_[[AGRUP. VALOR. PTO.]:[AGRUP. VALOR. PTO.]]=$B63,IF(DATOS_[[Check Periodo Ref.]:[Check Periodo Ref.]]="Dentro",DATOS_[C.Extra.01]))))),
0)</f>
        <v>0</v>
      </c>
      <c r="AM64" s="122">
        <f t="array" ref="AM64">IFERROR(
MEDIAN((IF(DATOS_[[Sexo]:[Sexo]]=$B64,IF(DATOS_[[AGRUP. VALOR. PTO.]:[AGRUP. VALOR. PTO.]]=$B63,IF(DATOS_[[Check Periodo Ref.]:[Check Periodo Ref.]]="Dentro",DATOS_[C.Extra.02]))))),
0)</f>
        <v>0</v>
      </c>
      <c r="AN64" s="122">
        <f t="array" ref="AN64">IFERROR(
MEDIAN((IF(DATOS_[[Sexo]:[Sexo]]=$B64,IF(DATOS_[[AGRUP. VALOR. PTO.]:[AGRUP. VALOR. PTO.]]=$B63,IF(DATOS_[[Check Periodo Ref.]:[Check Periodo Ref.]]="Dentro",DATOS_[C.Extra.03]))))),
0)</f>
        <v>0</v>
      </c>
      <c r="AO64" s="122">
        <f t="array" ref="AO64">IFERROR(
MEDIAN((IF(DATOS_[[Sexo]:[Sexo]]=$B64,IF(DATOS_[[AGRUP. VALOR. PTO.]:[AGRUP. VALOR. PTO.]]=$B63,IF(DATOS_[[Check Periodo Ref.]:[Check Periodo Ref.]]="Dentro",DATOS_[C.Extra.04]))))),
0)</f>
        <v>0</v>
      </c>
      <c r="AP64" s="122">
        <f t="array" ref="AP64">IFERROR(
MEDIAN((IF(DATOS_[[Sexo]:[Sexo]]=$B64,IF(DATOS_[[AGRUP. VALOR. PTO.]:[AGRUP. VALOR. PTO.]]=$B63,IF(DATOS_[[Check Periodo Ref.]:[Check Periodo Ref.]]="Dentro",DATOS_[C.Extra.05]))))),
0)</f>
        <v>0</v>
      </c>
      <c r="AQ64" s="123">
        <f t="array" ref="AQ64">IFERROR(
MEDIAN(IF(DATOS_[Sexo]=$B64,IF(DATOS_[AGRUP. VALOR. PTO.]=$B63,IF(DATOS_[Check Periodo Ref.]="Dentro",DATOS_[Tot Extrasalarial Ef],FALSE)))),
0)</f>
        <v>0</v>
      </c>
      <c r="AR64" s="124">
        <f t="array" ref="AR64">IFERROR(
MEDIAN(IF(DATOS_[Sexo]=$B64,IF(DATOS_[AGRUP. VALOR. PTO.]=$B63,IF(DATOS_[Check Periodo Ref.]="Dentro",DATOS_[TOTAL Retrib Ef],FALSE)))),
0)</f>
        <v>0</v>
      </c>
    </row>
    <row r="65" spans="1:44" x14ac:dyDescent="0.3">
      <c r="A65" s="48" t="str">
        <f t="shared" ref="A65" si="70">+A64</f>
        <v>[ocultar]</v>
      </c>
      <c r="B65" s="39" t="s">
        <v>163</v>
      </c>
      <c r="C65" s="40">
        <f t="array" ref="C65">SUM(IF($B65=DATOS_[Sexo],
IF($B63=DATOS_[AGRUP. VALOR. PTO.],
IF("Dentro"=DATOS_[Check Periodo Ref.],
1/(COUNTIFS(DATOS_[Sexo],$B65,DATOS_[AGRUP. VALOR. PTO.],$B63,DATOS_[Check Periodo Ref.],"Dentro",DATOS_[id],DATOS_[id]))))))</f>
        <v>0</v>
      </c>
      <c r="D65" s="41">
        <f>COUNTIFS(DATOS_[AGRUP. VALOR. PTO.],$B63,DATOS_[Sexo],$B65,DATOS_[Check Periodo Ref.],"Dentro")</f>
        <v>0</v>
      </c>
      <c r="E65" s="118">
        <f t="array" ref="E65">IFERROR(
MEDIAN(IF(DATOS_[Sexo]=$B65,IF(DATOS_[AGRUP. VALOR. PTO.]=$B63,IF(DATOS_[Check Periodo Ref.]="Dentro",DATOS_[SALARIO BASE Ef],FALSE)))),
0)</f>
        <v>0</v>
      </c>
      <c r="F65" s="119">
        <f t="array" ref="F65">IFERROR(
MEDIAN((IF(DATOS_[[Sexo]:[Sexo]]=$B65,IF(DATOS_[[AGRUP. VALOR. PTO.]:[AGRUP. VALOR. PTO.]]=$B63,IF(DATOS_[[Check Periodo Ref.]:[Check Periodo Ref.]]="Dentro",DATOS_[Conc.Sal.01]))))),
0)</f>
        <v>0</v>
      </c>
      <c r="G65" s="119">
        <f t="array" ref="G65">IFERROR(
MEDIAN((IF(DATOS_[[Sexo]:[Sexo]]=$B65,IF(DATOS_[[AGRUP. VALOR. PTO.]:[AGRUP. VALOR. PTO.]]=$B63,IF(DATOS_[[Check Periodo Ref.]:[Check Periodo Ref.]]="Dentro",DATOS_[Conc.Sal.02]))))),
0)</f>
        <v>0</v>
      </c>
      <c r="H65" s="119">
        <f t="array" ref="H65">IFERROR(
MEDIAN((IF(DATOS_[[Sexo]:[Sexo]]=$B65,IF(DATOS_[[AGRUP. VALOR. PTO.]:[AGRUP. VALOR. PTO.]]=$B63,IF(DATOS_[[Check Periodo Ref.]:[Check Periodo Ref.]]="Dentro",DATOS_[Conc.Sal.03]))))),
0)</f>
        <v>0</v>
      </c>
      <c r="I65" s="119">
        <f t="array" ref="I65">IFERROR(
MEDIAN((IF(DATOS_[[Sexo]:[Sexo]]=$B65,IF(DATOS_[[AGRUP. VALOR. PTO.]:[AGRUP. VALOR. PTO.]]=$B63,IF(DATOS_[[Check Periodo Ref.]:[Check Periodo Ref.]]="Dentro",DATOS_[Conc.Sal.04]))))),
0)</f>
        <v>0</v>
      </c>
      <c r="J65" s="119">
        <f t="array" ref="J65">IFERROR(
MEDIAN((IF(DATOS_[[Sexo]:[Sexo]]=$B65,IF(DATOS_[[AGRUP. VALOR. PTO.]:[AGRUP. VALOR. PTO.]]=$B63,IF(DATOS_[[Check Periodo Ref.]:[Check Periodo Ref.]]="Dentro",DATOS_[Conc.Sal.05]))))),
0)</f>
        <v>0</v>
      </c>
      <c r="K65" s="119">
        <f t="array" ref="K65">IFERROR(
MEDIAN((IF(DATOS_[[Sexo]:[Sexo]]=$B65,IF(DATOS_[[AGRUP. VALOR. PTO.]:[AGRUP. VALOR. PTO.]]=$B63,IF(DATOS_[[Check Periodo Ref.]:[Check Periodo Ref.]]="Dentro",DATOS_[Conc.Sal.06]))))),
0)</f>
        <v>0</v>
      </c>
      <c r="L65" s="119">
        <f t="array" ref="L65">IFERROR(
MEDIAN((IF(DATOS_[[Sexo]:[Sexo]]=$B65,IF(DATOS_[[AGRUP. VALOR. PTO.]:[AGRUP. VALOR. PTO.]]=$B63,IF(DATOS_[[Check Periodo Ref.]:[Check Periodo Ref.]]="Dentro",DATOS_[Conc.Sal.07]))))),
0)</f>
        <v>0</v>
      </c>
      <c r="M65" s="119">
        <f t="array" ref="M65">IFERROR(
MEDIAN((IF(DATOS_[[Sexo]:[Sexo]]=$B65,IF(DATOS_[[AGRUP. VALOR. PTO.]:[AGRUP. VALOR. PTO.]]=$B63,IF(DATOS_[[Check Periodo Ref.]:[Check Periodo Ref.]]="Dentro",DATOS_[Conc.Sal.08]))))),
0)</f>
        <v>0</v>
      </c>
      <c r="N65" s="119">
        <f t="array" ref="N65">IFERROR(
MEDIAN((IF(DATOS_[[Sexo]:[Sexo]]=$B65,IF(DATOS_[[AGRUP. VALOR. PTO.]:[AGRUP. VALOR. PTO.]]=$B63,IF(DATOS_[[Check Periodo Ref.]:[Check Periodo Ref.]]="Dentro",DATOS_[Conc.Sal.09]))))),
0)</f>
        <v>0</v>
      </c>
      <c r="O65" s="119">
        <f t="array" ref="O65">IFERROR(
MEDIAN((IF(DATOS_[[Sexo]:[Sexo]]=$B65,IF(DATOS_[[AGRUP. VALOR. PTO.]:[AGRUP. VALOR. PTO.]]=$B63,IF(DATOS_[[Check Periodo Ref.]:[Check Periodo Ref.]]="Dentro",DATOS_[Conc.Sal.10]))))),
0)</f>
        <v>0</v>
      </c>
      <c r="P65" s="119">
        <f t="array" ref="P65">IFERROR(
MEDIAN((IF(DATOS_[[Sexo]:[Sexo]]=$B65,IF(DATOS_[[AGRUP. VALOR. PTO.]:[AGRUP. VALOR. PTO.]]=$B63,IF(DATOS_[[Check Periodo Ref.]:[Check Periodo Ref.]]="Dentro",DATOS_[Conc.Sal.11]))))),
0)</f>
        <v>0</v>
      </c>
      <c r="Q65" s="119">
        <f t="array" ref="Q65">IFERROR(
MEDIAN((IF(DATOS_[[Sexo]:[Sexo]]=$B65,IF(DATOS_[[AGRUP. VALOR. PTO.]:[AGRUP. VALOR. PTO.]]=$B63,IF(DATOS_[[Check Periodo Ref.]:[Check Periodo Ref.]]="Dentro",DATOS_[Conc.Sal.12]))))),
0)</f>
        <v>0</v>
      </c>
      <c r="R65" s="119">
        <f t="array" ref="R65">IFERROR(
MEDIAN((IF(DATOS_[[Sexo]:[Sexo]]=$B65,IF(DATOS_[[AGRUP. VALOR. PTO.]:[AGRUP. VALOR. PTO.]]=$B63,IF(DATOS_[[Check Periodo Ref.]:[Check Periodo Ref.]]="Dentro",DATOS_[Conc.Sal.13]))))),
0)</f>
        <v>0</v>
      </c>
      <c r="S65" s="119">
        <f t="array" ref="S65">IFERROR(
MEDIAN((IF(DATOS_[[Sexo]:[Sexo]]=$B65,IF(DATOS_[[AGRUP. VALOR. PTO.]:[AGRUP. VALOR. PTO.]]=$B63,IF(DATOS_[[Check Periodo Ref.]:[Check Periodo Ref.]]="Dentro",DATOS_[Conc.Sal.14]))))),
0)</f>
        <v>0</v>
      </c>
      <c r="T65" s="119">
        <f t="array" ref="T65">IFERROR(
MEDIAN((IF(DATOS_[[Sexo]:[Sexo]]=$B65,IF(DATOS_[[AGRUP. VALOR. PTO.]:[AGRUP. VALOR. PTO.]]=$B63,IF(DATOS_[[Check Periodo Ref.]:[Check Periodo Ref.]]="Dentro",DATOS_[Conc.Sal.15]))))),
0)</f>
        <v>0</v>
      </c>
      <c r="U65" s="119">
        <f t="array" ref="U65">IFERROR(
MEDIAN((IF(DATOS_[[Sexo]:[Sexo]]=$B65,IF(DATOS_[[AGRUP. VALOR. PTO.]:[AGRUP. VALOR. PTO.]]=$B63,IF(DATOS_[[Check Periodo Ref.]:[Check Periodo Ref.]]="Dentro",DATOS_[Conc.Sal.16]))))),
0)</f>
        <v>0</v>
      </c>
      <c r="V65" s="119">
        <f t="array" ref="V65">IFERROR(
MEDIAN((IF(DATOS_[[Sexo]:[Sexo]]=$B65,IF(DATOS_[[AGRUP. VALOR. PTO.]:[AGRUP. VALOR. PTO.]]=$B63,IF(DATOS_[[Check Periodo Ref.]:[Check Periodo Ref.]]="Dentro",DATOS_[Conc.Sal.17]))))),
0)</f>
        <v>0</v>
      </c>
      <c r="W65" s="119">
        <f t="array" ref="W65">IFERROR(
MEDIAN((IF(DATOS_[[Sexo]:[Sexo]]=$B65,IF(DATOS_[[AGRUP. VALOR. PTO.]:[AGRUP. VALOR. PTO.]]=$B63,IF(DATOS_[[Check Periodo Ref.]:[Check Periodo Ref.]]="Dentro",DATOS_[Conc.Sal.18]))))),
0)</f>
        <v>0</v>
      </c>
      <c r="X65" s="119">
        <f t="array" ref="X65">IFERROR(
MEDIAN((IF(DATOS_[[Sexo]:[Sexo]]=$B65,IF(DATOS_[[AGRUP. VALOR. PTO.]:[AGRUP. VALOR. PTO.]]=$B63,IF(DATOS_[[Check Periodo Ref.]:[Check Periodo Ref.]]="Dentro",DATOS_[Conc.Sal.19]))))),
0)</f>
        <v>0</v>
      </c>
      <c r="Y65" s="119">
        <f t="array" ref="Y65">IFERROR(
MEDIAN((IF(DATOS_[[Sexo]:[Sexo]]=$B65,IF(DATOS_[[AGRUP. VALOR. PTO.]:[AGRUP. VALOR. PTO.]]=$B63,IF(DATOS_[[Check Periodo Ref.]:[Check Periodo Ref.]]="Dentro",DATOS_[Conc.Sal.20]))))),
0)</f>
        <v>0</v>
      </c>
      <c r="Z65" s="119">
        <f t="array" ref="Z65">IFERROR(
MEDIAN((IF(DATOS_[[Sexo]:[Sexo]]=$B65,IF(DATOS_[[AGRUP. VALOR. PTO.]:[AGRUP. VALOR. PTO.]]=$B63,IF(DATOS_[[Check Periodo Ref.]:[Check Periodo Ref.]]="Dentro",DATOS_[Conc.Sal.21]))))),
0)</f>
        <v>0</v>
      </c>
      <c r="AA65" s="119">
        <f t="array" ref="AA65">IFERROR(
MEDIAN((IF(DATOS_[[Sexo]:[Sexo]]=$B65,IF(DATOS_[[AGRUP. VALOR. PTO.]:[AGRUP. VALOR. PTO.]]=$B63,IF(DATOS_[[Check Periodo Ref.]:[Check Periodo Ref.]]="Dentro",DATOS_[Conc.Sal.22]))))),
0)</f>
        <v>0</v>
      </c>
      <c r="AB65" s="119">
        <f t="array" ref="AB65">IFERROR(
MEDIAN((IF(DATOS_[[Sexo]:[Sexo]]=$B65,IF(DATOS_[[AGRUP. VALOR. PTO.]:[AGRUP. VALOR. PTO.]]=$B63,IF(DATOS_[[Check Periodo Ref.]:[Check Periodo Ref.]]="Dentro",DATOS_[Conc.Sal.23]))))),
0)</f>
        <v>0</v>
      </c>
      <c r="AC65" s="119">
        <f t="array" ref="AC65">IFERROR(
MEDIAN((IF(DATOS_[[Sexo]:[Sexo]]=$B65,IF(DATOS_[[AGRUP. VALOR. PTO.]:[AGRUP. VALOR. PTO.]]=$B63,IF(DATOS_[[Check Periodo Ref.]:[Check Periodo Ref.]]="Dentro",DATOS_[Conc.Sal.24]))))),
0)</f>
        <v>0</v>
      </c>
      <c r="AD65" s="119">
        <f t="array" ref="AD65">IFERROR(
MEDIAN((IF(DATOS_[[Sexo]:[Sexo]]=$B65,IF(DATOS_[[AGRUP. VALOR. PTO.]:[AGRUP. VALOR. PTO.]]=$B63,IF(DATOS_[[Check Periodo Ref.]:[Check Periodo Ref.]]="Dentro",DATOS_[Conc.Sal.25]))))),
0)</f>
        <v>0</v>
      </c>
      <c r="AE65" s="119">
        <f t="array" ref="AE65">IFERROR(
MEDIAN((IF(DATOS_[[Sexo]:[Sexo]]=$B65,IF(DATOS_[[AGRUP. VALOR. PTO.]:[AGRUP. VALOR. PTO.]]=$B63,IF(DATOS_[[Check Periodo Ref.]:[Check Periodo Ref.]]="Dentro",DATOS_[Conc.Sal.26]))))),
0)</f>
        <v>0</v>
      </c>
      <c r="AF65" s="119">
        <f t="array" ref="AF65">IFERROR(
MEDIAN((IF(DATOS_[[Sexo]:[Sexo]]=$B65,IF(DATOS_[[AGRUP. VALOR. PTO.]:[AGRUP. VALOR. PTO.]]=$B63,IF(DATOS_[[Check Periodo Ref.]:[Check Periodo Ref.]]="Dentro",DATOS_[Conc.Sal.27]))))),
0)</f>
        <v>0</v>
      </c>
      <c r="AG65" s="119">
        <f t="array" ref="AG65">IFERROR(
MEDIAN((IF(DATOS_[[Sexo]:[Sexo]]=$B65,IF(DATOS_[[AGRUP. VALOR. PTO.]:[AGRUP. VALOR. PTO.]]=$B63,IF(DATOS_[[Check Periodo Ref.]:[Check Periodo Ref.]]="Dentro",DATOS_[Conc.Sal.28]))))),
0)</f>
        <v>0</v>
      </c>
      <c r="AH65" s="119">
        <f t="array" ref="AH65">IFERROR(
MEDIAN((IF(DATOS_[[Sexo]:[Sexo]]=$B65,IF(DATOS_[[AGRUP. VALOR. PTO.]:[AGRUP. VALOR. PTO.]]=$B63,IF(DATOS_[[Check Periodo Ref.]:[Check Periodo Ref.]]="Dentro",DATOS_[Conc.Sal.29]))))),
0)</f>
        <v>0</v>
      </c>
      <c r="AI65" s="119">
        <f t="array" ref="AI65">IFERROR(
MEDIAN((IF(DATOS_[[Sexo]:[Sexo]]=$B65,IF(DATOS_[[AGRUP. VALOR. PTO.]:[AGRUP. VALOR. PTO.]]=$B63,IF(DATOS_[[Check Periodo Ref.]:[Check Periodo Ref.]]="Dentro",DATOS_[Conc.Sal.30]))))),
0)</f>
        <v>0</v>
      </c>
      <c r="AJ65" s="120">
        <f t="array" ref="AJ65">IFERROR(
MEDIAN(IF(DATOS_[Sexo]=$B65,IF(DATOS_[AGRUP. VALOR. PTO.]=$B63,IF(DATOS_[Check Periodo Ref.]="Dentro",DATOS_[Tot COMPL.SAL Ef],FALSE)))),
0)</f>
        <v>0</v>
      </c>
      <c r="AK65" s="121">
        <f t="array" ref="AK65">IFERROR(
MEDIAN(IF(DATOS_[Sexo]=$B65,IF(DATOS_[AGRUP. VALOR. PTO.]=$B63,IF(DATOS_[Check Periodo Ref.]="Dentro",DATOS_[TOTAL SALARIO Ef],FALSE)))),
0)</f>
        <v>0</v>
      </c>
      <c r="AL65" s="122">
        <f t="array" ref="AL65">IFERROR(
MEDIAN((IF(DATOS_[[Sexo]:[Sexo]]=$B65,IF(DATOS_[[AGRUP. VALOR. PTO.]:[AGRUP. VALOR. PTO.]]=$B63,IF(DATOS_[[Check Periodo Ref.]:[Check Periodo Ref.]]="Dentro",DATOS_[C.Extra.01]))))),
0)</f>
        <v>0</v>
      </c>
      <c r="AM65" s="122">
        <f t="array" ref="AM65">IFERROR(
MEDIAN((IF(DATOS_[[Sexo]:[Sexo]]=$B65,IF(DATOS_[[AGRUP. VALOR. PTO.]:[AGRUP. VALOR. PTO.]]=$B63,IF(DATOS_[[Check Periodo Ref.]:[Check Periodo Ref.]]="Dentro",DATOS_[C.Extra.02]))))),
0)</f>
        <v>0</v>
      </c>
      <c r="AN65" s="122">
        <f t="array" ref="AN65">IFERROR(
MEDIAN((IF(DATOS_[[Sexo]:[Sexo]]=$B65,IF(DATOS_[[AGRUP. VALOR. PTO.]:[AGRUP. VALOR. PTO.]]=$B63,IF(DATOS_[[Check Periodo Ref.]:[Check Periodo Ref.]]="Dentro",DATOS_[C.Extra.03]))))),
0)</f>
        <v>0</v>
      </c>
      <c r="AO65" s="122">
        <f t="array" ref="AO65">IFERROR(
MEDIAN((IF(DATOS_[[Sexo]:[Sexo]]=$B65,IF(DATOS_[[AGRUP. VALOR. PTO.]:[AGRUP. VALOR. PTO.]]=$B63,IF(DATOS_[[Check Periodo Ref.]:[Check Periodo Ref.]]="Dentro",DATOS_[C.Extra.04]))))),
0)</f>
        <v>0</v>
      </c>
      <c r="AP65" s="122">
        <f t="array" ref="AP65">IFERROR(
MEDIAN((IF(DATOS_[[Sexo]:[Sexo]]=$B65,IF(DATOS_[[AGRUP. VALOR. PTO.]:[AGRUP. VALOR. PTO.]]=$B63,IF(DATOS_[[Check Periodo Ref.]:[Check Periodo Ref.]]="Dentro",DATOS_[C.Extra.05]))))),
0)</f>
        <v>0</v>
      </c>
      <c r="AQ65" s="123">
        <f t="array" ref="AQ65">IFERROR(
MEDIAN(IF(DATOS_[Sexo]=$B65,IF(DATOS_[AGRUP. VALOR. PTO.]=$B63,IF(DATOS_[Check Periodo Ref.]="Dentro",DATOS_[Tot Extrasalarial Ef],FALSE)))),
0)</f>
        <v>0</v>
      </c>
      <c r="AR65" s="124">
        <f t="array" ref="AR65">IFERROR(
MEDIAN(IF(DATOS_[Sexo]=$B65,IF(DATOS_[AGRUP. VALOR. PTO.]=$B63,IF(DATOS_[Check Periodo Ref.]="Dentro",DATOS_[TOTAL Retrib Ef],FALSE)))),
0)</f>
        <v>0</v>
      </c>
    </row>
    <row r="66" spans="1:44" ht="17.25" thickBot="1" x14ac:dyDescent="0.35">
      <c r="A66" s="48" t="str">
        <f t="shared" ref="A66" si="71">+A67</f>
        <v>[ocultar]</v>
      </c>
      <c r="B66" s="46" t="s">
        <v>277</v>
      </c>
      <c r="C66" s="117"/>
      <c r="D66" s="47"/>
      <c r="E66" s="127" t="str">
        <f t="shared" ref="E66:AR66" si="72">IFERROR((E67-E68)/E67,"")</f>
        <v/>
      </c>
      <c r="F66" s="131" t="str">
        <f t="shared" si="72"/>
        <v/>
      </c>
      <c r="G66" s="131" t="str">
        <f t="shared" si="72"/>
        <v/>
      </c>
      <c r="H66" s="131" t="str">
        <f t="shared" si="72"/>
        <v/>
      </c>
      <c r="I66" s="131" t="str">
        <f t="shared" si="72"/>
        <v/>
      </c>
      <c r="J66" s="131" t="str">
        <f t="shared" si="72"/>
        <v/>
      </c>
      <c r="K66" s="131" t="str">
        <f t="shared" si="72"/>
        <v/>
      </c>
      <c r="L66" s="131" t="str">
        <f t="shared" si="72"/>
        <v/>
      </c>
      <c r="M66" s="131" t="str">
        <f t="shared" si="72"/>
        <v/>
      </c>
      <c r="N66" s="131" t="str">
        <f t="shared" si="72"/>
        <v/>
      </c>
      <c r="O66" s="131" t="str">
        <f t="shared" si="72"/>
        <v/>
      </c>
      <c r="P66" s="131" t="str">
        <f t="shared" si="72"/>
        <v/>
      </c>
      <c r="Q66" s="131" t="str">
        <f t="shared" si="72"/>
        <v/>
      </c>
      <c r="R66" s="131" t="str">
        <f t="shared" si="72"/>
        <v/>
      </c>
      <c r="S66" s="131" t="str">
        <f t="shared" si="72"/>
        <v/>
      </c>
      <c r="T66" s="131" t="str">
        <f t="shared" si="72"/>
        <v/>
      </c>
      <c r="U66" s="131" t="str">
        <f t="shared" si="72"/>
        <v/>
      </c>
      <c r="V66" s="130" t="str">
        <f t="shared" si="72"/>
        <v/>
      </c>
      <c r="W66" s="130" t="str">
        <f t="shared" si="72"/>
        <v/>
      </c>
      <c r="X66" s="130" t="str">
        <f t="shared" si="72"/>
        <v/>
      </c>
      <c r="Y66" s="130" t="str">
        <f t="shared" si="72"/>
        <v/>
      </c>
      <c r="Z66" s="130" t="str">
        <f t="shared" si="72"/>
        <v/>
      </c>
      <c r="AA66" s="130" t="str">
        <f t="shared" si="72"/>
        <v/>
      </c>
      <c r="AB66" s="130" t="str">
        <f t="shared" si="72"/>
        <v/>
      </c>
      <c r="AC66" s="130" t="str">
        <f t="shared" si="72"/>
        <v/>
      </c>
      <c r="AD66" s="130" t="str">
        <f t="shared" si="72"/>
        <v/>
      </c>
      <c r="AE66" s="130" t="str">
        <f t="shared" si="72"/>
        <v/>
      </c>
      <c r="AF66" s="130" t="str">
        <f t="shared" si="72"/>
        <v/>
      </c>
      <c r="AG66" s="130" t="str">
        <f t="shared" si="72"/>
        <v/>
      </c>
      <c r="AH66" s="130" t="str">
        <f t="shared" si="72"/>
        <v/>
      </c>
      <c r="AI66" s="130" t="str">
        <f t="shared" si="72"/>
        <v/>
      </c>
      <c r="AJ66" s="132" t="str">
        <f t="shared" si="72"/>
        <v/>
      </c>
      <c r="AK66" s="136" t="str">
        <f t="shared" si="72"/>
        <v/>
      </c>
      <c r="AL66" s="133" t="str">
        <f t="shared" si="72"/>
        <v/>
      </c>
      <c r="AM66" s="133" t="str">
        <f t="shared" si="72"/>
        <v/>
      </c>
      <c r="AN66" s="133" t="str">
        <f t="shared" si="72"/>
        <v/>
      </c>
      <c r="AO66" s="133" t="str">
        <f t="shared" si="72"/>
        <v/>
      </c>
      <c r="AP66" s="133" t="str">
        <f t="shared" si="72"/>
        <v/>
      </c>
      <c r="AQ66" s="134" t="str">
        <f t="shared" si="72"/>
        <v/>
      </c>
      <c r="AR66" s="135" t="str">
        <f t="shared" si="72"/>
        <v/>
      </c>
    </row>
    <row r="67" spans="1:44" x14ac:dyDescent="0.3">
      <c r="A67" s="48" t="str">
        <f t="shared" ref="A67" si="73">+IF(C67+C68=0,"[ocultar]","")</f>
        <v>[ocultar]</v>
      </c>
      <c r="B67" s="39" t="s">
        <v>162</v>
      </c>
      <c r="C67" s="40">
        <f t="array" ref="C67">SUM(IF($B67=DATOS_[Sexo],
IF($B66=DATOS_[AGRUP. VALOR. PTO.],
IF("Dentro"=DATOS_[Check Periodo Ref.],
1/(COUNTIFS(DATOS_[Sexo],$B67,DATOS_[AGRUP. VALOR. PTO.],$B66,DATOS_[Check Periodo Ref.],"Dentro",DATOS_[id],DATOS_[id]))))))</f>
        <v>0</v>
      </c>
      <c r="D67" s="41">
        <f>COUNTIFS(DATOS_[AGRUP. VALOR. PTO.],$B66,DATOS_[Sexo],$B67,DATOS_[Check Periodo Ref.],"Dentro")</f>
        <v>0</v>
      </c>
      <c r="E67" s="118">
        <f t="array" ref="E67">IFERROR(
MEDIAN(IF(DATOS_[Sexo]=$B67,IF(DATOS_[AGRUP. VALOR. PTO.]=$B66,IF(DATOS_[Check Periodo Ref.]="Dentro",DATOS_[SALARIO BASE Ef],FALSE)))),
0)</f>
        <v>0</v>
      </c>
      <c r="F67" s="119">
        <f t="array" ref="F67">IFERROR(
MEDIAN((IF(DATOS_[[Sexo]:[Sexo]]=$B67,IF(DATOS_[[AGRUP. VALOR. PTO.]:[AGRUP. VALOR. PTO.]]=$B66,IF(DATOS_[[Check Periodo Ref.]:[Check Periodo Ref.]]="Dentro",DATOS_[Conc.Sal.01]))))),
0)</f>
        <v>0</v>
      </c>
      <c r="G67" s="119">
        <f t="array" ref="G67">IFERROR(
MEDIAN((IF(DATOS_[[Sexo]:[Sexo]]=$B67,IF(DATOS_[[AGRUP. VALOR. PTO.]:[AGRUP. VALOR. PTO.]]=$B66,IF(DATOS_[[Check Periodo Ref.]:[Check Periodo Ref.]]="Dentro",DATOS_[Conc.Sal.02]))))),
0)</f>
        <v>0</v>
      </c>
      <c r="H67" s="119">
        <f t="array" ref="H67">IFERROR(
MEDIAN((IF(DATOS_[[Sexo]:[Sexo]]=$B67,IF(DATOS_[[AGRUP. VALOR. PTO.]:[AGRUP. VALOR. PTO.]]=$B66,IF(DATOS_[[Check Periodo Ref.]:[Check Periodo Ref.]]="Dentro",DATOS_[Conc.Sal.03]))))),
0)</f>
        <v>0</v>
      </c>
      <c r="I67" s="119">
        <f t="array" ref="I67">IFERROR(
MEDIAN((IF(DATOS_[[Sexo]:[Sexo]]=$B67,IF(DATOS_[[AGRUP. VALOR. PTO.]:[AGRUP. VALOR. PTO.]]=$B66,IF(DATOS_[[Check Periodo Ref.]:[Check Periodo Ref.]]="Dentro",DATOS_[Conc.Sal.04]))))),
0)</f>
        <v>0</v>
      </c>
      <c r="J67" s="119">
        <f t="array" ref="J67">IFERROR(
MEDIAN((IF(DATOS_[[Sexo]:[Sexo]]=$B67,IF(DATOS_[[AGRUP. VALOR. PTO.]:[AGRUP. VALOR. PTO.]]=$B66,IF(DATOS_[[Check Periodo Ref.]:[Check Periodo Ref.]]="Dentro",DATOS_[Conc.Sal.05]))))),
0)</f>
        <v>0</v>
      </c>
      <c r="K67" s="119">
        <f t="array" ref="K67">IFERROR(
MEDIAN((IF(DATOS_[[Sexo]:[Sexo]]=$B67,IF(DATOS_[[AGRUP. VALOR. PTO.]:[AGRUP. VALOR. PTO.]]=$B66,IF(DATOS_[[Check Periodo Ref.]:[Check Periodo Ref.]]="Dentro",DATOS_[Conc.Sal.06]))))),
0)</f>
        <v>0</v>
      </c>
      <c r="L67" s="119">
        <f t="array" ref="L67">IFERROR(
MEDIAN((IF(DATOS_[[Sexo]:[Sexo]]=$B67,IF(DATOS_[[AGRUP. VALOR. PTO.]:[AGRUP. VALOR. PTO.]]=$B66,IF(DATOS_[[Check Periodo Ref.]:[Check Periodo Ref.]]="Dentro",DATOS_[Conc.Sal.07]))))),
0)</f>
        <v>0</v>
      </c>
      <c r="M67" s="119">
        <f t="array" ref="M67">IFERROR(
MEDIAN((IF(DATOS_[[Sexo]:[Sexo]]=$B67,IF(DATOS_[[AGRUP. VALOR. PTO.]:[AGRUP. VALOR. PTO.]]=$B66,IF(DATOS_[[Check Periodo Ref.]:[Check Periodo Ref.]]="Dentro",DATOS_[Conc.Sal.08]))))),
0)</f>
        <v>0</v>
      </c>
      <c r="N67" s="119">
        <f t="array" ref="N67">IFERROR(
MEDIAN((IF(DATOS_[[Sexo]:[Sexo]]=$B67,IF(DATOS_[[AGRUP. VALOR. PTO.]:[AGRUP. VALOR. PTO.]]=$B66,IF(DATOS_[[Check Periodo Ref.]:[Check Periodo Ref.]]="Dentro",DATOS_[Conc.Sal.09]))))),
0)</f>
        <v>0</v>
      </c>
      <c r="O67" s="119">
        <f t="array" ref="O67">IFERROR(
MEDIAN((IF(DATOS_[[Sexo]:[Sexo]]=$B67,IF(DATOS_[[AGRUP. VALOR. PTO.]:[AGRUP. VALOR. PTO.]]=$B66,IF(DATOS_[[Check Periodo Ref.]:[Check Periodo Ref.]]="Dentro",DATOS_[Conc.Sal.10]))))),
0)</f>
        <v>0</v>
      </c>
      <c r="P67" s="119">
        <f t="array" ref="P67">IFERROR(
MEDIAN((IF(DATOS_[[Sexo]:[Sexo]]=$B67,IF(DATOS_[[AGRUP. VALOR. PTO.]:[AGRUP. VALOR. PTO.]]=$B66,IF(DATOS_[[Check Periodo Ref.]:[Check Periodo Ref.]]="Dentro",DATOS_[Conc.Sal.11]))))),
0)</f>
        <v>0</v>
      </c>
      <c r="Q67" s="119">
        <f t="array" ref="Q67">IFERROR(
MEDIAN((IF(DATOS_[[Sexo]:[Sexo]]=$B67,IF(DATOS_[[AGRUP. VALOR. PTO.]:[AGRUP. VALOR. PTO.]]=$B66,IF(DATOS_[[Check Periodo Ref.]:[Check Periodo Ref.]]="Dentro",DATOS_[Conc.Sal.12]))))),
0)</f>
        <v>0</v>
      </c>
      <c r="R67" s="119">
        <f t="array" ref="R67">IFERROR(
MEDIAN((IF(DATOS_[[Sexo]:[Sexo]]=$B67,IF(DATOS_[[AGRUP. VALOR. PTO.]:[AGRUP. VALOR. PTO.]]=$B66,IF(DATOS_[[Check Periodo Ref.]:[Check Periodo Ref.]]="Dentro",DATOS_[Conc.Sal.13]))))),
0)</f>
        <v>0</v>
      </c>
      <c r="S67" s="119">
        <f t="array" ref="S67">IFERROR(
MEDIAN((IF(DATOS_[[Sexo]:[Sexo]]=$B67,IF(DATOS_[[AGRUP. VALOR. PTO.]:[AGRUP. VALOR. PTO.]]=$B66,IF(DATOS_[[Check Periodo Ref.]:[Check Periodo Ref.]]="Dentro",DATOS_[Conc.Sal.14]))))),
0)</f>
        <v>0</v>
      </c>
      <c r="T67" s="119">
        <f t="array" ref="T67">IFERROR(
MEDIAN((IF(DATOS_[[Sexo]:[Sexo]]=$B67,IF(DATOS_[[AGRUP. VALOR. PTO.]:[AGRUP. VALOR. PTO.]]=$B66,IF(DATOS_[[Check Periodo Ref.]:[Check Periodo Ref.]]="Dentro",DATOS_[Conc.Sal.15]))))),
0)</f>
        <v>0</v>
      </c>
      <c r="U67" s="119">
        <f t="array" ref="U67">IFERROR(
MEDIAN((IF(DATOS_[[Sexo]:[Sexo]]=$B67,IF(DATOS_[[AGRUP. VALOR. PTO.]:[AGRUP. VALOR. PTO.]]=$B66,IF(DATOS_[[Check Periodo Ref.]:[Check Periodo Ref.]]="Dentro",DATOS_[Conc.Sal.16]))))),
0)</f>
        <v>0</v>
      </c>
      <c r="V67" s="119">
        <f t="array" ref="V67">IFERROR(
MEDIAN((IF(DATOS_[[Sexo]:[Sexo]]=$B67,IF(DATOS_[[AGRUP. VALOR. PTO.]:[AGRUP. VALOR. PTO.]]=$B66,IF(DATOS_[[Check Periodo Ref.]:[Check Periodo Ref.]]="Dentro",DATOS_[Conc.Sal.17]))))),
0)</f>
        <v>0</v>
      </c>
      <c r="W67" s="119">
        <f t="array" ref="W67">IFERROR(
MEDIAN((IF(DATOS_[[Sexo]:[Sexo]]=$B67,IF(DATOS_[[AGRUP. VALOR. PTO.]:[AGRUP. VALOR. PTO.]]=$B66,IF(DATOS_[[Check Periodo Ref.]:[Check Periodo Ref.]]="Dentro",DATOS_[Conc.Sal.18]))))),
0)</f>
        <v>0</v>
      </c>
      <c r="X67" s="119">
        <f t="array" ref="X67">IFERROR(
MEDIAN((IF(DATOS_[[Sexo]:[Sexo]]=$B67,IF(DATOS_[[AGRUP. VALOR. PTO.]:[AGRUP. VALOR. PTO.]]=$B66,IF(DATOS_[[Check Periodo Ref.]:[Check Periodo Ref.]]="Dentro",DATOS_[Conc.Sal.19]))))),
0)</f>
        <v>0</v>
      </c>
      <c r="Y67" s="119">
        <f t="array" ref="Y67">IFERROR(
MEDIAN((IF(DATOS_[[Sexo]:[Sexo]]=$B67,IF(DATOS_[[AGRUP. VALOR. PTO.]:[AGRUP. VALOR. PTO.]]=$B66,IF(DATOS_[[Check Periodo Ref.]:[Check Periodo Ref.]]="Dentro",DATOS_[Conc.Sal.20]))))),
0)</f>
        <v>0</v>
      </c>
      <c r="Z67" s="119">
        <f t="array" ref="Z67">IFERROR(
MEDIAN((IF(DATOS_[[Sexo]:[Sexo]]=$B67,IF(DATOS_[[AGRUP. VALOR. PTO.]:[AGRUP. VALOR. PTO.]]=$B66,IF(DATOS_[[Check Periodo Ref.]:[Check Periodo Ref.]]="Dentro",DATOS_[Conc.Sal.21]))))),
0)</f>
        <v>0</v>
      </c>
      <c r="AA67" s="119">
        <f t="array" ref="AA67">IFERROR(
MEDIAN((IF(DATOS_[[Sexo]:[Sexo]]=$B67,IF(DATOS_[[AGRUP. VALOR. PTO.]:[AGRUP. VALOR. PTO.]]=$B66,IF(DATOS_[[Check Periodo Ref.]:[Check Periodo Ref.]]="Dentro",DATOS_[Conc.Sal.22]))))),
0)</f>
        <v>0</v>
      </c>
      <c r="AB67" s="119">
        <f t="array" ref="AB67">IFERROR(
MEDIAN((IF(DATOS_[[Sexo]:[Sexo]]=$B67,IF(DATOS_[[AGRUP. VALOR. PTO.]:[AGRUP. VALOR. PTO.]]=$B66,IF(DATOS_[[Check Periodo Ref.]:[Check Periodo Ref.]]="Dentro",DATOS_[Conc.Sal.23]))))),
0)</f>
        <v>0</v>
      </c>
      <c r="AC67" s="119">
        <f t="array" ref="AC67">IFERROR(
MEDIAN((IF(DATOS_[[Sexo]:[Sexo]]=$B67,IF(DATOS_[[AGRUP. VALOR. PTO.]:[AGRUP. VALOR. PTO.]]=$B66,IF(DATOS_[[Check Periodo Ref.]:[Check Periodo Ref.]]="Dentro",DATOS_[Conc.Sal.24]))))),
0)</f>
        <v>0</v>
      </c>
      <c r="AD67" s="119">
        <f t="array" ref="AD67">IFERROR(
MEDIAN((IF(DATOS_[[Sexo]:[Sexo]]=$B67,IF(DATOS_[[AGRUP. VALOR. PTO.]:[AGRUP. VALOR. PTO.]]=$B66,IF(DATOS_[[Check Periodo Ref.]:[Check Periodo Ref.]]="Dentro",DATOS_[Conc.Sal.25]))))),
0)</f>
        <v>0</v>
      </c>
      <c r="AE67" s="119">
        <f t="array" ref="AE67">IFERROR(
MEDIAN((IF(DATOS_[[Sexo]:[Sexo]]=$B67,IF(DATOS_[[AGRUP. VALOR. PTO.]:[AGRUP. VALOR. PTO.]]=$B66,IF(DATOS_[[Check Periodo Ref.]:[Check Periodo Ref.]]="Dentro",DATOS_[Conc.Sal.26]))))),
0)</f>
        <v>0</v>
      </c>
      <c r="AF67" s="119">
        <f t="array" ref="AF67">IFERROR(
MEDIAN((IF(DATOS_[[Sexo]:[Sexo]]=$B67,IF(DATOS_[[AGRUP. VALOR. PTO.]:[AGRUP. VALOR. PTO.]]=$B66,IF(DATOS_[[Check Periodo Ref.]:[Check Periodo Ref.]]="Dentro",DATOS_[Conc.Sal.27]))))),
0)</f>
        <v>0</v>
      </c>
      <c r="AG67" s="119">
        <f t="array" ref="AG67">IFERROR(
MEDIAN((IF(DATOS_[[Sexo]:[Sexo]]=$B67,IF(DATOS_[[AGRUP. VALOR. PTO.]:[AGRUP. VALOR. PTO.]]=$B66,IF(DATOS_[[Check Periodo Ref.]:[Check Periodo Ref.]]="Dentro",DATOS_[Conc.Sal.28]))))),
0)</f>
        <v>0</v>
      </c>
      <c r="AH67" s="119">
        <f t="array" ref="AH67">IFERROR(
MEDIAN((IF(DATOS_[[Sexo]:[Sexo]]=$B67,IF(DATOS_[[AGRUP. VALOR. PTO.]:[AGRUP. VALOR. PTO.]]=$B66,IF(DATOS_[[Check Periodo Ref.]:[Check Periodo Ref.]]="Dentro",DATOS_[Conc.Sal.29]))))),
0)</f>
        <v>0</v>
      </c>
      <c r="AI67" s="119">
        <f t="array" ref="AI67">IFERROR(
MEDIAN((IF(DATOS_[[Sexo]:[Sexo]]=$B67,IF(DATOS_[[AGRUP. VALOR. PTO.]:[AGRUP. VALOR. PTO.]]=$B66,IF(DATOS_[[Check Periodo Ref.]:[Check Periodo Ref.]]="Dentro",DATOS_[Conc.Sal.30]))))),
0)</f>
        <v>0</v>
      </c>
      <c r="AJ67" s="120">
        <f t="array" ref="AJ67">IFERROR(
MEDIAN(IF(DATOS_[Sexo]=$B67,IF(DATOS_[AGRUP. VALOR. PTO.]=$B66,IF(DATOS_[Check Periodo Ref.]="Dentro",DATOS_[Tot COMPL.SAL Ef],FALSE)))),
0)</f>
        <v>0</v>
      </c>
      <c r="AK67" s="121">
        <f t="array" ref="AK67">IFERROR(
MEDIAN(IF(DATOS_[Sexo]=$B67,IF(DATOS_[AGRUP. VALOR. PTO.]=$B66,IF(DATOS_[Check Periodo Ref.]="Dentro",DATOS_[TOTAL SALARIO Ef],FALSE)))),
0)</f>
        <v>0</v>
      </c>
      <c r="AL67" s="122">
        <f t="array" ref="AL67">IFERROR(
MEDIAN((IF(DATOS_[[Sexo]:[Sexo]]=$B67,IF(DATOS_[[AGRUP. VALOR. PTO.]:[AGRUP. VALOR. PTO.]]=$B66,IF(DATOS_[[Check Periodo Ref.]:[Check Periodo Ref.]]="Dentro",DATOS_[C.Extra.01]))))),
0)</f>
        <v>0</v>
      </c>
      <c r="AM67" s="122">
        <f t="array" ref="AM67">IFERROR(
MEDIAN((IF(DATOS_[[Sexo]:[Sexo]]=$B67,IF(DATOS_[[AGRUP. VALOR. PTO.]:[AGRUP. VALOR. PTO.]]=$B66,IF(DATOS_[[Check Periodo Ref.]:[Check Periodo Ref.]]="Dentro",DATOS_[C.Extra.02]))))),
0)</f>
        <v>0</v>
      </c>
      <c r="AN67" s="122">
        <f t="array" ref="AN67">IFERROR(
MEDIAN((IF(DATOS_[[Sexo]:[Sexo]]=$B67,IF(DATOS_[[AGRUP. VALOR. PTO.]:[AGRUP. VALOR. PTO.]]=$B66,IF(DATOS_[[Check Periodo Ref.]:[Check Periodo Ref.]]="Dentro",DATOS_[C.Extra.03]))))),
0)</f>
        <v>0</v>
      </c>
      <c r="AO67" s="122">
        <f t="array" ref="AO67">IFERROR(
MEDIAN((IF(DATOS_[[Sexo]:[Sexo]]=$B67,IF(DATOS_[[AGRUP. VALOR. PTO.]:[AGRUP. VALOR. PTO.]]=$B66,IF(DATOS_[[Check Periodo Ref.]:[Check Periodo Ref.]]="Dentro",DATOS_[C.Extra.04]))))),
0)</f>
        <v>0</v>
      </c>
      <c r="AP67" s="122">
        <f t="array" ref="AP67">IFERROR(
MEDIAN((IF(DATOS_[[Sexo]:[Sexo]]=$B67,IF(DATOS_[[AGRUP. VALOR. PTO.]:[AGRUP. VALOR. PTO.]]=$B66,IF(DATOS_[[Check Periodo Ref.]:[Check Periodo Ref.]]="Dentro",DATOS_[C.Extra.05]))))),
0)</f>
        <v>0</v>
      </c>
      <c r="AQ67" s="123">
        <f t="array" ref="AQ67">IFERROR(
MEDIAN(IF(DATOS_[Sexo]=$B67,IF(DATOS_[AGRUP. VALOR. PTO.]=$B66,IF(DATOS_[Check Periodo Ref.]="Dentro",DATOS_[Tot Extrasalarial Ef],FALSE)))),
0)</f>
        <v>0</v>
      </c>
      <c r="AR67" s="124">
        <f t="array" ref="AR67">IFERROR(
MEDIAN(IF(DATOS_[Sexo]=$B67,IF(DATOS_[AGRUP. VALOR. PTO.]=$B66,IF(DATOS_[Check Periodo Ref.]="Dentro",DATOS_[TOTAL Retrib Ef],FALSE)))),
0)</f>
        <v>0</v>
      </c>
    </row>
    <row r="68" spans="1:44" x14ac:dyDescent="0.3">
      <c r="A68" s="48" t="str">
        <f t="shared" ref="A68" si="74">+A67</f>
        <v>[ocultar]</v>
      </c>
      <c r="B68" s="39" t="s">
        <v>163</v>
      </c>
      <c r="C68" s="40">
        <f t="array" ref="C68">SUM(IF($B68=DATOS_[Sexo],
IF($B66=DATOS_[AGRUP. VALOR. PTO.],
IF("Dentro"=DATOS_[Check Periodo Ref.],
1/(COUNTIFS(DATOS_[Sexo],$B68,DATOS_[AGRUP. VALOR. PTO.],$B66,DATOS_[Check Periodo Ref.],"Dentro",DATOS_[id],DATOS_[id]))))))</f>
        <v>0</v>
      </c>
      <c r="D68" s="41">
        <f>COUNTIFS(DATOS_[AGRUP. VALOR. PTO.],$B66,DATOS_[Sexo],$B68,DATOS_[Check Periodo Ref.],"Dentro")</f>
        <v>0</v>
      </c>
      <c r="E68" s="118">
        <f t="array" ref="E68">IFERROR(
MEDIAN(IF(DATOS_[Sexo]=$B68,IF(DATOS_[AGRUP. VALOR. PTO.]=$B66,IF(DATOS_[Check Periodo Ref.]="Dentro",DATOS_[SALARIO BASE Ef],FALSE)))),
0)</f>
        <v>0</v>
      </c>
      <c r="F68" s="119">
        <f t="array" ref="F68">IFERROR(
MEDIAN((IF(DATOS_[[Sexo]:[Sexo]]=$B68,IF(DATOS_[[AGRUP. VALOR. PTO.]:[AGRUP. VALOR. PTO.]]=$B66,IF(DATOS_[[Check Periodo Ref.]:[Check Periodo Ref.]]="Dentro",DATOS_[Conc.Sal.01]))))),
0)</f>
        <v>0</v>
      </c>
      <c r="G68" s="119">
        <f t="array" ref="G68">IFERROR(
MEDIAN((IF(DATOS_[[Sexo]:[Sexo]]=$B68,IF(DATOS_[[AGRUP. VALOR. PTO.]:[AGRUP. VALOR. PTO.]]=$B66,IF(DATOS_[[Check Periodo Ref.]:[Check Periodo Ref.]]="Dentro",DATOS_[Conc.Sal.02]))))),
0)</f>
        <v>0</v>
      </c>
      <c r="H68" s="119">
        <f t="array" ref="H68">IFERROR(
MEDIAN((IF(DATOS_[[Sexo]:[Sexo]]=$B68,IF(DATOS_[[AGRUP. VALOR. PTO.]:[AGRUP. VALOR. PTO.]]=$B66,IF(DATOS_[[Check Periodo Ref.]:[Check Periodo Ref.]]="Dentro",DATOS_[Conc.Sal.03]))))),
0)</f>
        <v>0</v>
      </c>
      <c r="I68" s="119">
        <f t="array" ref="I68">IFERROR(
MEDIAN((IF(DATOS_[[Sexo]:[Sexo]]=$B68,IF(DATOS_[[AGRUP. VALOR. PTO.]:[AGRUP. VALOR. PTO.]]=$B66,IF(DATOS_[[Check Periodo Ref.]:[Check Periodo Ref.]]="Dentro",DATOS_[Conc.Sal.04]))))),
0)</f>
        <v>0</v>
      </c>
      <c r="J68" s="119">
        <f t="array" ref="J68">IFERROR(
MEDIAN((IF(DATOS_[[Sexo]:[Sexo]]=$B68,IF(DATOS_[[AGRUP. VALOR. PTO.]:[AGRUP. VALOR. PTO.]]=$B66,IF(DATOS_[[Check Periodo Ref.]:[Check Periodo Ref.]]="Dentro",DATOS_[Conc.Sal.05]))))),
0)</f>
        <v>0</v>
      </c>
      <c r="K68" s="119">
        <f t="array" ref="K68">IFERROR(
MEDIAN((IF(DATOS_[[Sexo]:[Sexo]]=$B68,IF(DATOS_[[AGRUP. VALOR. PTO.]:[AGRUP. VALOR. PTO.]]=$B66,IF(DATOS_[[Check Periodo Ref.]:[Check Periodo Ref.]]="Dentro",DATOS_[Conc.Sal.06]))))),
0)</f>
        <v>0</v>
      </c>
      <c r="L68" s="119">
        <f t="array" ref="L68">IFERROR(
MEDIAN((IF(DATOS_[[Sexo]:[Sexo]]=$B68,IF(DATOS_[[AGRUP. VALOR. PTO.]:[AGRUP. VALOR. PTO.]]=$B66,IF(DATOS_[[Check Periodo Ref.]:[Check Periodo Ref.]]="Dentro",DATOS_[Conc.Sal.07]))))),
0)</f>
        <v>0</v>
      </c>
      <c r="M68" s="119">
        <f t="array" ref="M68">IFERROR(
MEDIAN((IF(DATOS_[[Sexo]:[Sexo]]=$B68,IF(DATOS_[[AGRUP. VALOR. PTO.]:[AGRUP. VALOR. PTO.]]=$B66,IF(DATOS_[[Check Periodo Ref.]:[Check Periodo Ref.]]="Dentro",DATOS_[Conc.Sal.08]))))),
0)</f>
        <v>0</v>
      </c>
      <c r="N68" s="119">
        <f t="array" ref="N68">IFERROR(
MEDIAN((IF(DATOS_[[Sexo]:[Sexo]]=$B68,IF(DATOS_[[AGRUP. VALOR. PTO.]:[AGRUP. VALOR. PTO.]]=$B66,IF(DATOS_[[Check Periodo Ref.]:[Check Periodo Ref.]]="Dentro",DATOS_[Conc.Sal.09]))))),
0)</f>
        <v>0</v>
      </c>
      <c r="O68" s="119">
        <f t="array" ref="O68">IFERROR(
MEDIAN((IF(DATOS_[[Sexo]:[Sexo]]=$B68,IF(DATOS_[[AGRUP. VALOR. PTO.]:[AGRUP. VALOR. PTO.]]=$B66,IF(DATOS_[[Check Periodo Ref.]:[Check Periodo Ref.]]="Dentro",DATOS_[Conc.Sal.10]))))),
0)</f>
        <v>0</v>
      </c>
      <c r="P68" s="119">
        <f t="array" ref="P68">IFERROR(
MEDIAN((IF(DATOS_[[Sexo]:[Sexo]]=$B68,IF(DATOS_[[AGRUP. VALOR. PTO.]:[AGRUP. VALOR. PTO.]]=$B66,IF(DATOS_[[Check Periodo Ref.]:[Check Periodo Ref.]]="Dentro",DATOS_[Conc.Sal.11]))))),
0)</f>
        <v>0</v>
      </c>
      <c r="Q68" s="119">
        <f t="array" ref="Q68">IFERROR(
MEDIAN((IF(DATOS_[[Sexo]:[Sexo]]=$B68,IF(DATOS_[[AGRUP. VALOR. PTO.]:[AGRUP. VALOR. PTO.]]=$B66,IF(DATOS_[[Check Periodo Ref.]:[Check Periodo Ref.]]="Dentro",DATOS_[Conc.Sal.12]))))),
0)</f>
        <v>0</v>
      </c>
      <c r="R68" s="119">
        <f t="array" ref="R68">IFERROR(
MEDIAN((IF(DATOS_[[Sexo]:[Sexo]]=$B68,IF(DATOS_[[AGRUP. VALOR. PTO.]:[AGRUP. VALOR. PTO.]]=$B66,IF(DATOS_[[Check Periodo Ref.]:[Check Periodo Ref.]]="Dentro",DATOS_[Conc.Sal.13]))))),
0)</f>
        <v>0</v>
      </c>
      <c r="S68" s="119">
        <f t="array" ref="S68">IFERROR(
MEDIAN((IF(DATOS_[[Sexo]:[Sexo]]=$B68,IF(DATOS_[[AGRUP. VALOR. PTO.]:[AGRUP. VALOR. PTO.]]=$B66,IF(DATOS_[[Check Periodo Ref.]:[Check Periodo Ref.]]="Dentro",DATOS_[Conc.Sal.14]))))),
0)</f>
        <v>0</v>
      </c>
      <c r="T68" s="119">
        <f t="array" ref="T68">IFERROR(
MEDIAN((IF(DATOS_[[Sexo]:[Sexo]]=$B68,IF(DATOS_[[AGRUP. VALOR. PTO.]:[AGRUP. VALOR. PTO.]]=$B66,IF(DATOS_[[Check Periodo Ref.]:[Check Periodo Ref.]]="Dentro",DATOS_[Conc.Sal.15]))))),
0)</f>
        <v>0</v>
      </c>
      <c r="U68" s="119">
        <f t="array" ref="U68">IFERROR(
MEDIAN((IF(DATOS_[[Sexo]:[Sexo]]=$B68,IF(DATOS_[[AGRUP. VALOR. PTO.]:[AGRUP. VALOR. PTO.]]=$B66,IF(DATOS_[[Check Periodo Ref.]:[Check Periodo Ref.]]="Dentro",DATOS_[Conc.Sal.16]))))),
0)</f>
        <v>0</v>
      </c>
      <c r="V68" s="119">
        <f t="array" ref="V68">IFERROR(
MEDIAN((IF(DATOS_[[Sexo]:[Sexo]]=$B68,IF(DATOS_[[AGRUP. VALOR. PTO.]:[AGRUP. VALOR. PTO.]]=$B66,IF(DATOS_[[Check Periodo Ref.]:[Check Periodo Ref.]]="Dentro",DATOS_[Conc.Sal.17]))))),
0)</f>
        <v>0</v>
      </c>
      <c r="W68" s="119">
        <f t="array" ref="W68">IFERROR(
MEDIAN((IF(DATOS_[[Sexo]:[Sexo]]=$B68,IF(DATOS_[[AGRUP. VALOR. PTO.]:[AGRUP. VALOR. PTO.]]=$B66,IF(DATOS_[[Check Periodo Ref.]:[Check Periodo Ref.]]="Dentro",DATOS_[Conc.Sal.18]))))),
0)</f>
        <v>0</v>
      </c>
      <c r="X68" s="119">
        <f t="array" ref="X68">IFERROR(
MEDIAN((IF(DATOS_[[Sexo]:[Sexo]]=$B68,IF(DATOS_[[AGRUP. VALOR. PTO.]:[AGRUP. VALOR. PTO.]]=$B66,IF(DATOS_[[Check Periodo Ref.]:[Check Periodo Ref.]]="Dentro",DATOS_[Conc.Sal.19]))))),
0)</f>
        <v>0</v>
      </c>
      <c r="Y68" s="119">
        <f t="array" ref="Y68">IFERROR(
MEDIAN((IF(DATOS_[[Sexo]:[Sexo]]=$B68,IF(DATOS_[[AGRUP. VALOR. PTO.]:[AGRUP. VALOR. PTO.]]=$B66,IF(DATOS_[[Check Periodo Ref.]:[Check Periodo Ref.]]="Dentro",DATOS_[Conc.Sal.20]))))),
0)</f>
        <v>0</v>
      </c>
      <c r="Z68" s="119">
        <f t="array" ref="Z68">IFERROR(
MEDIAN((IF(DATOS_[[Sexo]:[Sexo]]=$B68,IF(DATOS_[[AGRUP. VALOR. PTO.]:[AGRUP. VALOR. PTO.]]=$B66,IF(DATOS_[[Check Periodo Ref.]:[Check Periodo Ref.]]="Dentro",DATOS_[Conc.Sal.21]))))),
0)</f>
        <v>0</v>
      </c>
      <c r="AA68" s="119">
        <f t="array" ref="AA68">IFERROR(
MEDIAN((IF(DATOS_[[Sexo]:[Sexo]]=$B68,IF(DATOS_[[AGRUP. VALOR. PTO.]:[AGRUP. VALOR. PTO.]]=$B66,IF(DATOS_[[Check Periodo Ref.]:[Check Periodo Ref.]]="Dentro",DATOS_[Conc.Sal.22]))))),
0)</f>
        <v>0</v>
      </c>
      <c r="AB68" s="119">
        <f t="array" ref="AB68">IFERROR(
MEDIAN((IF(DATOS_[[Sexo]:[Sexo]]=$B68,IF(DATOS_[[AGRUP. VALOR. PTO.]:[AGRUP. VALOR. PTO.]]=$B66,IF(DATOS_[[Check Periodo Ref.]:[Check Periodo Ref.]]="Dentro",DATOS_[Conc.Sal.23]))))),
0)</f>
        <v>0</v>
      </c>
      <c r="AC68" s="119">
        <f t="array" ref="AC68">IFERROR(
MEDIAN((IF(DATOS_[[Sexo]:[Sexo]]=$B68,IF(DATOS_[[AGRUP. VALOR. PTO.]:[AGRUP. VALOR. PTO.]]=$B66,IF(DATOS_[[Check Periodo Ref.]:[Check Periodo Ref.]]="Dentro",DATOS_[Conc.Sal.24]))))),
0)</f>
        <v>0</v>
      </c>
      <c r="AD68" s="119">
        <f t="array" ref="AD68">IFERROR(
MEDIAN((IF(DATOS_[[Sexo]:[Sexo]]=$B68,IF(DATOS_[[AGRUP. VALOR. PTO.]:[AGRUP. VALOR. PTO.]]=$B66,IF(DATOS_[[Check Periodo Ref.]:[Check Periodo Ref.]]="Dentro",DATOS_[Conc.Sal.25]))))),
0)</f>
        <v>0</v>
      </c>
      <c r="AE68" s="119">
        <f t="array" ref="AE68">IFERROR(
MEDIAN((IF(DATOS_[[Sexo]:[Sexo]]=$B68,IF(DATOS_[[AGRUP. VALOR. PTO.]:[AGRUP. VALOR. PTO.]]=$B66,IF(DATOS_[[Check Periodo Ref.]:[Check Periodo Ref.]]="Dentro",DATOS_[Conc.Sal.26]))))),
0)</f>
        <v>0</v>
      </c>
      <c r="AF68" s="119">
        <f t="array" ref="AF68">IFERROR(
MEDIAN((IF(DATOS_[[Sexo]:[Sexo]]=$B68,IF(DATOS_[[AGRUP. VALOR. PTO.]:[AGRUP. VALOR. PTO.]]=$B66,IF(DATOS_[[Check Periodo Ref.]:[Check Periodo Ref.]]="Dentro",DATOS_[Conc.Sal.27]))))),
0)</f>
        <v>0</v>
      </c>
      <c r="AG68" s="119">
        <f t="array" ref="AG68">IFERROR(
MEDIAN((IF(DATOS_[[Sexo]:[Sexo]]=$B68,IF(DATOS_[[AGRUP. VALOR. PTO.]:[AGRUP. VALOR. PTO.]]=$B66,IF(DATOS_[[Check Periodo Ref.]:[Check Periodo Ref.]]="Dentro",DATOS_[Conc.Sal.28]))))),
0)</f>
        <v>0</v>
      </c>
      <c r="AH68" s="119">
        <f t="array" ref="AH68">IFERROR(
MEDIAN((IF(DATOS_[[Sexo]:[Sexo]]=$B68,IF(DATOS_[[AGRUP. VALOR. PTO.]:[AGRUP. VALOR. PTO.]]=$B66,IF(DATOS_[[Check Periodo Ref.]:[Check Periodo Ref.]]="Dentro",DATOS_[Conc.Sal.29]))))),
0)</f>
        <v>0</v>
      </c>
      <c r="AI68" s="119">
        <f t="array" ref="AI68">IFERROR(
MEDIAN((IF(DATOS_[[Sexo]:[Sexo]]=$B68,IF(DATOS_[[AGRUP. VALOR. PTO.]:[AGRUP. VALOR. PTO.]]=$B66,IF(DATOS_[[Check Periodo Ref.]:[Check Periodo Ref.]]="Dentro",DATOS_[Conc.Sal.30]))))),
0)</f>
        <v>0</v>
      </c>
      <c r="AJ68" s="120">
        <f t="array" ref="AJ68">IFERROR(
MEDIAN(IF(DATOS_[Sexo]=$B68,IF(DATOS_[AGRUP. VALOR. PTO.]=$B66,IF(DATOS_[Check Periodo Ref.]="Dentro",DATOS_[Tot COMPL.SAL Ef],FALSE)))),
0)</f>
        <v>0</v>
      </c>
      <c r="AK68" s="121">
        <f t="array" ref="AK68">IFERROR(
MEDIAN(IF(DATOS_[Sexo]=$B68,IF(DATOS_[AGRUP. VALOR. PTO.]=$B66,IF(DATOS_[Check Periodo Ref.]="Dentro",DATOS_[TOTAL SALARIO Ef],FALSE)))),
0)</f>
        <v>0</v>
      </c>
      <c r="AL68" s="122">
        <f t="array" ref="AL68">IFERROR(
MEDIAN((IF(DATOS_[[Sexo]:[Sexo]]=$B68,IF(DATOS_[[AGRUP. VALOR. PTO.]:[AGRUP. VALOR. PTO.]]=$B66,IF(DATOS_[[Check Periodo Ref.]:[Check Periodo Ref.]]="Dentro",DATOS_[C.Extra.01]))))),
0)</f>
        <v>0</v>
      </c>
      <c r="AM68" s="122">
        <f t="array" ref="AM68">IFERROR(
MEDIAN((IF(DATOS_[[Sexo]:[Sexo]]=$B68,IF(DATOS_[[AGRUP. VALOR. PTO.]:[AGRUP. VALOR. PTO.]]=$B66,IF(DATOS_[[Check Periodo Ref.]:[Check Periodo Ref.]]="Dentro",DATOS_[C.Extra.02]))))),
0)</f>
        <v>0</v>
      </c>
      <c r="AN68" s="122">
        <f t="array" ref="AN68">IFERROR(
MEDIAN((IF(DATOS_[[Sexo]:[Sexo]]=$B68,IF(DATOS_[[AGRUP. VALOR. PTO.]:[AGRUP. VALOR. PTO.]]=$B66,IF(DATOS_[[Check Periodo Ref.]:[Check Periodo Ref.]]="Dentro",DATOS_[C.Extra.03]))))),
0)</f>
        <v>0</v>
      </c>
      <c r="AO68" s="122">
        <f t="array" ref="AO68">IFERROR(
MEDIAN((IF(DATOS_[[Sexo]:[Sexo]]=$B68,IF(DATOS_[[AGRUP. VALOR. PTO.]:[AGRUP. VALOR. PTO.]]=$B66,IF(DATOS_[[Check Periodo Ref.]:[Check Periodo Ref.]]="Dentro",DATOS_[C.Extra.04]))))),
0)</f>
        <v>0</v>
      </c>
      <c r="AP68" s="122">
        <f t="array" ref="AP68">IFERROR(
MEDIAN((IF(DATOS_[[Sexo]:[Sexo]]=$B68,IF(DATOS_[[AGRUP. VALOR. PTO.]:[AGRUP. VALOR. PTO.]]=$B66,IF(DATOS_[[Check Periodo Ref.]:[Check Periodo Ref.]]="Dentro",DATOS_[C.Extra.05]))))),
0)</f>
        <v>0</v>
      </c>
      <c r="AQ68" s="123">
        <f t="array" ref="AQ68">IFERROR(
MEDIAN(IF(DATOS_[Sexo]=$B68,IF(DATOS_[AGRUP. VALOR. PTO.]=$B66,IF(DATOS_[Check Periodo Ref.]="Dentro",DATOS_[Tot Extrasalarial Ef],FALSE)))),
0)</f>
        <v>0</v>
      </c>
      <c r="AR68" s="124">
        <f t="array" ref="AR68">IFERROR(
MEDIAN(IF(DATOS_[Sexo]=$B68,IF(DATOS_[AGRUP. VALOR. PTO.]=$B66,IF(DATOS_[Check Periodo Ref.]="Dentro",DATOS_[TOTAL Retrib Ef],FALSE)))),
0)</f>
        <v>0</v>
      </c>
    </row>
    <row r="69" spans="1:44" ht="17.25" thickBot="1" x14ac:dyDescent="0.35">
      <c r="A69" s="48" t="str">
        <f t="shared" ref="A69" si="75">+A70</f>
        <v>[ocultar]</v>
      </c>
      <c r="B69" s="46" t="s">
        <v>278</v>
      </c>
      <c r="C69" s="117"/>
      <c r="D69" s="47"/>
      <c r="E69" s="127" t="str">
        <f t="shared" ref="E69:AR69" si="76">IFERROR((E70-E71)/E70,"")</f>
        <v/>
      </c>
      <c r="F69" s="131" t="str">
        <f t="shared" si="76"/>
        <v/>
      </c>
      <c r="G69" s="131" t="str">
        <f t="shared" si="76"/>
        <v/>
      </c>
      <c r="H69" s="131" t="str">
        <f t="shared" si="76"/>
        <v/>
      </c>
      <c r="I69" s="131" t="str">
        <f t="shared" si="76"/>
        <v/>
      </c>
      <c r="J69" s="131" t="str">
        <f t="shared" si="76"/>
        <v/>
      </c>
      <c r="K69" s="131" t="str">
        <f t="shared" si="76"/>
        <v/>
      </c>
      <c r="L69" s="131" t="str">
        <f t="shared" si="76"/>
        <v/>
      </c>
      <c r="M69" s="131" t="str">
        <f t="shared" si="76"/>
        <v/>
      </c>
      <c r="N69" s="131" t="str">
        <f t="shared" si="76"/>
        <v/>
      </c>
      <c r="O69" s="131" t="str">
        <f t="shared" si="76"/>
        <v/>
      </c>
      <c r="P69" s="131" t="str">
        <f t="shared" si="76"/>
        <v/>
      </c>
      <c r="Q69" s="131" t="str">
        <f t="shared" si="76"/>
        <v/>
      </c>
      <c r="R69" s="131" t="str">
        <f t="shared" si="76"/>
        <v/>
      </c>
      <c r="S69" s="131" t="str">
        <f t="shared" si="76"/>
        <v/>
      </c>
      <c r="T69" s="131" t="str">
        <f t="shared" si="76"/>
        <v/>
      </c>
      <c r="U69" s="131" t="str">
        <f t="shared" si="76"/>
        <v/>
      </c>
      <c r="V69" s="130" t="str">
        <f t="shared" si="76"/>
        <v/>
      </c>
      <c r="W69" s="130" t="str">
        <f t="shared" si="76"/>
        <v/>
      </c>
      <c r="X69" s="130" t="str">
        <f t="shared" si="76"/>
        <v/>
      </c>
      <c r="Y69" s="130" t="str">
        <f t="shared" si="76"/>
        <v/>
      </c>
      <c r="Z69" s="130" t="str">
        <f t="shared" si="76"/>
        <v/>
      </c>
      <c r="AA69" s="130" t="str">
        <f t="shared" si="76"/>
        <v/>
      </c>
      <c r="AB69" s="130" t="str">
        <f t="shared" si="76"/>
        <v/>
      </c>
      <c r="AC69" s="130" t="str">
        <f t="shared" si="76"/>
        <v/>
      </c>
      <c r="AD69" s="130" t="str">
        <f t="shared" si="76"/>
        <v/>
      </c>
      <c r="AE69" s="130" t="str">
        <f t="shared" si="76"/>
        <v/>
      </c>
      <c r="AF69" s="130" t="str">
        <f t="shared" si="76"/>
        <v/>
      </c>
      <c r="AG69" s="130" t="str">
        <f t="shared" si="76"/>
        <v/>
      </c>
      <c r="AH69" s="130" t="str">
        <f t="shared" si="76"/>
        <v/>
      </c>
      <c r="AI69" s="130" t="str">
        <f t="shared" si="76"/>
        <v/>
      </c>
      <c r="AJ69" s="132" t="str">
        <f t="shared" si="76"/>
        <v/>
      </c>
      <c r="AK69" s="136" t="str">
        <f t="shared" si="76"/>
        <v/>
      </c>
      <c r="AL69" s="133" t="str">
        <f t="shared" si="76"/>
        <v/>
      </c>
      <c r="AM69" s="133" t="str">
        <f t="shared" si="76"/>
        <v/>
      </c>
      <c r="AN69" s="133" t="str">
        <f t="shared" si="76"/>
        <v/>
      </c>
      <c r="AO69" s="133" t="str">
        <f t="shared" si="76"/>
        <v/>
      </c>
      <c r="AP69" s="133" t="str">
        <f t="shared" si="76"/>
        <v/>
      </c>
      <c r="AQ69" s="134" t="str">
        <f t="shared" si="76"/>
        <v/>
      </c>
      <c r="AR69" s="135" t="str">
        <f t="shared" si="76"/>
        <v/>
      </c>
    </row>
    <row r="70" spans="1:44" x14ac:dyDescent="0.3">
      <c r="A70" s="48" t="str">
        <f t="shared" ref="A70" si="77">+IF(C70+C71=0,"[ocultar]","")</f>
        <v>[ocultar]</v>
      </c>
      <c r="B70" s="39" t="s">
        <v>162</v>
      </c>
      <c r="C70" s="40">
        <f t="array" ref="C70">SUM(IF($B70=DATOS_[Sexo],
IF($B69=DATOS_[AGRUP. VALOR. PTO.],
IF("Dentro"=DATOS_[Check Periodo Ref.],
1/(COUNTIFS(DATOS_[Sexo],$B70,DATOS_[AGRUP. VALOR. PTO.],$B69,DATOS_[Check Periodo Ref.],"Dentro",DATOS_[id],DATOS_[id]))))))</f>
        <v>0</v>
      </c>
      <c r="D70" s="41">
        <f>COUNTIFS(DATOS_[AGRUP. VALOR. PTO.],$B69,DATOS_[Sexo],$B70,DATOS_[Check Periodo Ref.],"Dentro")</f>
        <v>0</v>
      </c>
      <c r="E70" s="118">
        <f t="array" ref="E70">IFERROR(
MEDIAN(IF(DATOS_[Sexo]=$B70,IF(DATOS_[AGRUP. VALOR. PTO.]=$B69,IF(DATOS_[Check Periodo Ref.]="Dentro",DATOS_[SALARIO BASE Ef],FALSE)))),
0)</f>
        <v>0</v>
      </c>
      <c r="F70" s="119">
        <f t="array" ref="F70">IFERROR(
MEDIAN((IF(DATOS_[[Sexo]:[Sexo]]=$B70,IF(DATOS_[[AGRUP. VALOR. PTO.]:[AGRUP. VALOR. PTO.]]=$B69,IF(DATOS_[[Check Periodo Ref.]:[Check Periodo Ref.]]="Dentro",DATOS_[Conc.Sal.01]))))),
0)</f>
        <v>0</v>
      </c>
      <c r="G70" s="119">
        <f t="array" ref="G70">IFERROR(
MEDIAN((IF(DATOS_[[Sexo]:[Sexo]]=$B70,IF(DATOS_[[AGRUP. VALOR. PTO.]:[AGRUP. VALOR. PTO.]]=$B69,IF(DATOS_[[Check Periodo Ref.]:[Check Periodo Ref.]]="Dentro",DATOS_[Conc.Sal.02]))))),
0)</f>
        <v>0</v>
      </c>
      <c r="H70" s="119">
        <f t="array" ref="H70">IFERROR(
MEDIAN((IF(DATOS_[[Sexo]:[Sexo]]=$B70,IF(DATOS_[[AGRUP. VALOR. PTO.]:[AGRUP. VALOR. PTO.]]=$B69,IF(DATOS_[[Check Periodo Ref.]:[Check Periodo Ref.]]="Dentro",DATOS_[Conc.Sal.03]))))),
0)</f>
        <v>0</v>
      </c>
      <c r="I70" s="119">
        <f t="array" ref="I70">IFERROR(
MEDIAN((IF(DATOS_[[Sexo]:[Sexo]]=$B70,IF(DATOS_[[AGRUP. VALOR. PTO.]:[AGRUP. VALOR. PTO.]]=$B69,IF(DATOS_[[Check Periodo Ref.]:[Check Periodo Ref.]]="Dentro",DATOS_[Conc.Sal.04]))))),
0)</f>
        <v>0</v>
      </c>
      <c r="J70" s="119">
        <f t="array" ref="J70">IFERROR(
MEDIAN((IF(DATOS_[[Sexo]:[Sexo]]=$B70,IF(DATOS_[[AGRUP. VALOR. PTO.]:[AGRUP. VALOR. PTO.]]=$B69,IF(DATOS_[[Check Periodo Ref.]:[Check Periodo Ref.]]="Dentro",DATOS_[Conc.Sal.05]))))),
0)</f>
        <v>0</v>
      </c>
      <c r="K70" s="119">
        <f t="array" ref="K70">IFERROR(
MEDIAN((IF(DATOS_[[Sexo]:[Sexo]]=$B70,IF(DATOS_[[AGRUP. VALOR. PTO.]:[AGRUP. VALOR. PTO.]]=$B69,IF(DATOS_[[Check Periodo Ref.]:[Check Periodo Ref.]]="Dentro",DATOS_[Conc.Sal.06]))))),
0)</f>
        <v>0</v>
      </c>
      <c r="L70" s="119">
        <f t="array" ref="L70">IFERROR(
MEDIAN((IF(DATOS_[[Sexo]:[Sexo]]=$B70,IF(DATOS_[[AGRUP. VALOR. PTO.]:[AGRUP. VALOR. PTO.]]=$B69,IF(DATOS_[[Check Periodo Ref.]:[Check Periodo Ref.]]="Dentro",DATOS_[Conc.Sal.07]))))),
0)</f>
        <v>0</v>
      </c>
      <c r="M70" s="119">
        <f t="array" ref="M70">IFERROR(
MEDIAN((IF(DATOS_[[Sexo]:[Sexo]]=$B70,IF(DATOS_[[AGRUP. VALOR. PTO.]:[AGRUP. VALOR. PTO.]]=$B69,IF(DATOS_[[Check Periodo Ref.]:[Check Periodo Ref.]]="Dentro",DATOS_[Conc.Sal.08]))))),
0)</f>
        <v>0</v>
      </c>
      <c r="N70" s="119">
        <f t="array" ref="N70">IFERROR(
MEDIAN((IF(DATOS_[[Sexo]:[Sexo]]=$B70,IF(DATOS_[[AGRUP. VALOR. PTO.]:[AGRUP. VALOR. PTO.]]=$B69,IF(DATOS_[[Check Periodo Ref.]:[Check Periodo Ref.]]="Dentro",DATOS_[Conc.Sal.09]))))),
0)</f>
        <v>0</v>
      </c>
      <c r="O70" s="119">
        <f t="array" ref="O70">IFERROR(
MEDIAN((IF(DATOS_[[Sexo]:[Sexo]]=$B70,IF(DATOS_[[AGRUP. VALOR. PTO.]:[AGRUP. VALOR. PTO.]]=$B69,IF(DATOS_[[Check Periodo Ref.]:[Check Periodo Ref.]]="Dentro",DATOS_[Conc.Sal.10]))))),
0)</f>
        <v>0</v>
      </c>
      <c r="P70" s="119">
        <f t="array" ref="P70">IFERROR(
MEDIAN((IF(DATOS_[[Sexo]:[Sexo]]=$B70,IF(DATOS_[[AGRUP. VALOR. PTO.]:[AGRUP. VALOR. PTO.]]=$B69,IF(DATOS_[[Check Periodo Ref.]:[Check Periodo Ref.]]="Dentro",DATOS_[Conc.Sal.11]))))),
0)</f>
        <v>0</v>
      </c>
      <c r="Q70" s="119">
        <f t="array" ref="Q70">IFERROR(
MEDIAN((IF(DATOS_[[Sexo]:[Sexo]]=$B70,IF(DATOS_[[AGRUP. VALOR. PTO.]:[AGRUP. VALOR. PTO.]]=$B69,IF(DATOS_[[Check Periodo Ref.]:[Check Periodo Ref.]]="Dentro",DATOS_[Conc.Sal.12]))))),
0)</f>
        <v>0</v>
      </c>
      <c r="R70" s="119">
        <f t="array" ref="R70">IFERROR(
MEDIAN((IF(DATOS_[[Sexo]:[Sexo]]=$B70,IF(DATOS_[[AGRUP. VALOR. PTO.]:[AGRUP. VALOR. PTO.]]=$B69,IF(DATOS_[[Check Periodo Ref.]:[Check Periodo Ref.]]="Dentro",DATOS_[Conc.Sal.13]))))),
0)</f>
        <v>0</v>
      </c>
      <c r="S70" s="119">
        <f t="array" ref="S70">IFERROR(
MEDIAN((IF(DATOS_[[Sexo]:[Sexo]]=$B70,IF(DATOS_[[AGRUP. VALOR. PTO.]:[AGRUP. VALOR. PTO.]]=$B69,IF(DATOS_[[Check Periodo Ref.]:[Check Periodo Ref.]]="Dentro",DATOS_[Conc.Sal.14]))))),
0)</f>
        <v>0</v>
      </c>
      <c r="T70" s="119">
        <f t="array" ref="T70">IFERROR(
MEDIAN((IF(DATOS_[[Sexo]:[Sexo]]=$B70,IF(DATOS_[[AGRUP. VALOR. PTO.]:[AGRUP. VALOR. PTO.]]=$B69,IF(DATOS_[[Check Periodo Ref.]:[Check Periodo Ref.]]="Dentro",DATOS_[Conc.Sal.15]))))),
0)</f>
        <v>0</v>
      </c>
      <c r="U70" s="119">
        <f t="array" ref="U70">IFERROR(
MEDIAN((IF(DATOS_[[Sexo]:[Sexo]]=$B70,IF(DATOS_[[AGRUP. VALOR. PTO.]:[AGRUP. VALOR. PTO.]]=$B69,IF(DATOS_[[Check Periodo Ref.]:[Check Periodo Ref.]]="Dentro",DATOS_[Conc.Sal.16]))))),
0)</f>
        <v>0</v>
      </c>
      <c r="V70" s="119">
        <f t="array" ref="V70">IFERROR(
MEDIAN((IF(DATOS_[[Sexo]:[Sexo]]=$B70,IF(DATOS_[[AGRUP. VALOR. PTO.]:[AGRUP. VALOR. PTO.]]=$B69,IF(DATOS_[[Check Periodo Ref.]:[Check Periodo Ref.]]="Dentro",DATOS_[Conc.Sal.17]))))),
0)</f>
        <v>0</v>
      </c>
      <c r="W70" s="119">
        <f t="array" ref="W70">IFERROR(
MEDIAN((IF(DATOS_[[Sexo]:[Sexo]]=$B70,IF(DATOS_[[AGRUP. VALOR. PTO.]:[AGRUP. VALOR. PTO.]]=$B69,IF(DATOS_[[Check Periodo Ref.]:[Check Periodo Ref.]]="Dentro",DATOS_[Conc.Sal.18]))))),
0)</f>
        <v>0</v>
      </c>
      <c r="X70" s="119">
        <f t="array" ref="X70">IFERROR(
MEDIAN((IF(DATOS_[[Sexo]:[Sexo]]=$B70,IF(DATOS_[[AGRUP. VALOR. PTO.]:[AGRUP. VALOR. PTO.]]=$B69,IF(DATOS_[[Check Periodo Ref.]:[Check Periodo Ref.]]="Dentro",DATOS_[Conc.Sal.19]))))),
0)</f>
        <v>0</v>
      </c>
      <c r="Y70" s="119">
        <f t="array" ref="Y70">IFERROR(
MEDIAN((IF(DATOS_[[Sexo]:[Sexo]]=$B70,IF(DATOS_[[AGRUP. VALOR. PTO.]:[AGRUP. VALOR. PTO.]]=$B69,IF(DATOS_[[Check Periodo Ref.]:[Check Periodo Ref.]]="Dentro",DATOS_[Conc.Sal.20]))))),
0)</f>
        <v>0</v>
      </c>
      <c r="Z70" s="119">
        <f t="array" ref="Z70">IFERROR(
MEDIAN((IF(DATOS_[[Sexo]:[Sexo]]=$B70,IF(DATOS_[[AGRUP. VALOR. PTO.]:[AGRUP. VALOR. PTO.]]=$B69,IF(DATOS_[[Check Periodo Ref.]:[Check Periodo Ref.]]="Dentro",DATOS_[Conc.Sal.21]))))),
0)</f>
        <v>0</v>
      </c>
      <c r="AA70" s="119">
        <f t="array" ref="AA70">IFERROR(
MEDIAN((IF(DATOS_[[Sexo]:[Sexo]]=$B70,IF(DATOS_[[AGRUP. VALOR. PTO.]:[AGRUP. VALOR. PTO.]]=$B69,IF(DATOS_[[Check Periodo Ref.]:[Check Periodo Ref.]]="Dentro",DATOS_[Conc.Sal.22]))))),
0)</f>
        <v>0</v>
      </c>
      <c r="AB70" s="119">
        <f t="array" ref="AB70">IFERROR(
MEDIAN((IF(DATOS_[[Sexo]:[Sexo]]=$B70,IF(DATOS_[[AGRUP. VALOR. PTO.]:[AGRUP. VALOR. PTO.]]=$B69,IF(DATOS_[[Check Periodo Ref.]:[Check Periodo Ref.]]="Dentro",DATOS_[Conc.Sal.23]))))),
0)</f>
        <v>0</v>
      </c>
      <c r="AC70" s="119">
        <f t="array" ref="AC70">IFERROR(
MEDIAN((IF(DATOS_[[Sexo]:[Sexo]]=$B70,IF(DATOS_[[AGRUP. VALOR. PTO.]:[AGRUP. VALOR. PTO.]]=$B69,IF(DATOS_[[Check Periodo Ref.]:[Check Periodo Ref.]]="Dentro",DATOS_[Conc.Sal.24]))))),
0)</f>
        <v>0</v>
      </c>
      <c r="AD70" s="119">
        <f t="array" ref="AD70">IFERROR(
MEDIAN((IF(DATOS_[[Sexo]:[Sexo]]=$B70,IF(DATOS_[[AGRUP. VALOR. PTO.]:[AGRUP. VALOR. PTO.]]=$B69,IF(DATOS_[[Check Periodo Ref.]:[Check Periodo Ref.]]="Dentro",DATOS_[Conc.Sal.25]))))),
0)</f>
        <v>0</v>
      </c>
      <c r="AE70" s="119">
        <f t="array" ref="AE70">IFERROR(
MEDIAN((IF(DATOS_[[Sexo]:[Sexo]]=$B70,IF(DATOS_[[AGRUP. VALOR. PTO.]:[AGRUP. VALOR. PTO.]]=$B69,IF(DATOS_[[Check Periodo Ref.]:[Check Periodo Ref.]]="Dentro",DATOS_[Conc.Sal.26]))))),
0)</f>
        <v>0</v>
      </c>
      <c r="AF70" s="119">
        <f t="array" ref="AF70">IFERROR(
MEDIAN((IF(DATOS_[[Sexo]:[Sexo]]=$B70,IF(DATOS_[[AGRUP. VALOR. PTO.]:[AGRUP. VALOR. PTO.]]=$B69,IF(DATOS_[[Check Periodo Ref.]:[Check Periodo Ref.]]="Dentro",DATOS_[Conc.Sal.27]))))),
0)</f>
        <v>0</v>
      </c>
      <c r="AG70" s="119">
        <f t="array" ref="AG70">IFERROR(
MEDIAN((IF(DATOS_[[Sexo]:[Sexo]]=$B70,IF(DATOS_[[AGRUP. VALOR. PTO.]:[AGRUP. VALOR. PTO.]]=$B69,IF(DATOS_[[Check Periodo Ref.]:[Check Periodo Ref.]]="Dentro",DATOS_[Conc.Sal.28]))))),
0)</f>
        <v>0</v>
      </c>
      <c r="AH70" s="119">
        <f t="array" ref="AH70">IFERROR(
MEDIAN((IF(DATOS_[[Sexo]:[Sexo]]=$B70,IF(DATOS_[[AGRUP. VALOR. PTO.]:[AGRUP. VALOR. PTO.]]=$B69,IF(DATOS_[[Check Periodo Ref.]:[Check Periodo Ref.]]="Dentro",DATOS_[Conc.Sal.29]))))),
0)</f>
        <v>0</v>
      </c>
      <c r="AI70" s="119">
        <f t="array" ref="AI70">IFERROR(
MEDIAN((IF(DATOS_[[Sexo]:[Sexo]]=$B70,IF(DATOS_[[AGRUP. VALOR. PTO.]:[AGRUP. VALOR. PTO.]]=$B69,IF(DATOS_[[Check Periodo Ref.]:[Check Periodo Ref.]]="Dentro",DATOS_[Conc.Sal.30]))))),
0)</f>
        <v>0</v>
      </c>
      <c r="AJ70" s="120">
        <f t="array" ref="AJ70">IFERROR(
MEDIAN(IF(DATOS_[Sexo]=$B70,IF(DATOS_[AGRUP. VALOR. PTO.]=$B69,IF(DATOS_[Check Periodo Ref.]="Dentro",DATOS_[Tot COMPL.SAL Ef],FALSE)))),
0)</f>
        <v>0</v>
      </c>
      <c r="AK70" s="121">
        <f t="array" ref="AK70">IFERROR(
MEDIAN(IF(DATOS_[Sexo]=$B70,IF(DATOS_[AGRUP. VALOR. PTO.]=$B69,IF(DATOS_[Check Periodo Ref.]="Dentro",DATOS_[TOTAL SALARIO Ef],FALSE)))),
0)</f>
        <v>0</v>
      </c>
      <c r="AL70" s="122">
        <f t="array" ref="AL70">IFERROR(
MEDIAN((IF(DATOS_[[Sexo]:[Sexo]]=$B70,IF(DATOS_[[AGRUP. VALOR. PTO.]:[AGRUP. VALOR. PTO.]]=$B69,IF(DATOS_[[Check Periodo Ref.]:[Check Periodo Ref.]]="Dentro",DATOS_[C.Extra.01]))))),
0)</f>
        <v>0</v>
      </c>
      <c r="AM70" s="122">
        <f t="array" ref="AM70">IFERROR(
MEDIAN((IF(DATOS_[[Sexo]:[Sexo]]=$B70,IF(DATOS_[[AGRUP. VALOR. PTO.]:[AGRUP. VALOR. PTO.]]=$B69,IF(DATOS_[[Check Periodo Ref.]:[Check Periodo Ref.]]="Dentro",DATOS_[C.Extra.02]))))),
0)</f>
        <v>0</v>
      </c>
      <c r="AN70" s="122">
        <f t="array" ref="AN70">IFERROR(
MEDIAN((IF(DATOS_[[Sexo]:[Sexo]]=$B70,IF(DATOS_[[AGRUP. VALOR. PTO.]:[AGRUP. VALOR. PTO.]]=$B69,IF(DATOS_[[Check Periodo Ref.]:[Check Periodo Ref.]]="Dentro",DATOS_[C.Extra.03]))))),
0)</f>
        <v>0</v>
      </c>
      <c r="AO70" s="122">
        <f t="array" ref="AO70">IFERROR(
MEDIAN((IF(DATOS_[[Sexo]:[Sexo]]=$B70,IF(DATOS_[[AGRUP. VALOR. PTO.]:[AGRUP. VALOR. PTO.]]=$B69,IF(DATOS_[[Check Periodo Ref.]:[Check Periodo Ref.]]="Dentro",DATOS_[C.Extra.04]))))),
0)</f>
        <v>0</v>
      </c>
      <c r="AP70" s="122">
        <f t="array" ref="AP70">IFERROR(
MEDIAN((IF(DATOS_[[Sexo]:[Sexo]]=$B70,IF(DATOS_[[AGRUP. VALOR. PTO.]:[AGRUP. VALOR. PTO.]]=$B69,IF(DATOS_[[Check Periodo Ref.]:[Check Periodo Ref.]]="Dentro",DATOS_[C.Extra.05]))))),
0)</f>
        <v>0</v>
      </c>
      <c r="AQ70" s="123">
        <f t="array" ref="AQ70">IFERROR(
MEDIAN(IF(DATOS_[Sexo]=$B70,IF(DATOS_[AGRUP. VALOR. PTO.]=$B69,IF(DATOS_[Check Periodo Ref.]="Dentro",DATOS_[Tot Extrasalarial Ef],FALSE)))),
0)</f>
        <v>0</v>
      </c>
      <c r="AR70" s="124">
        <f t="array" ref="AR70">IFERROR(
MEDIAN(IF(DATOS_[Sexo]=$B70,IF(DATOS_[AGRUP. VALOR. PTO.]=$B69,IF(DATOS_[Check Periodo Ref.]="Dentro",DATOS_[TOTAL Retrib Ef],FALSE)))),
0)</f>
        <v>0</v>
      </c>
    </row>
    <row r="71" spans="1:44" x14ac:dyDescent="0.3">
      <c r="A71" s="48" t="str">
        <f t="shared" ref="A71" si="78">+A70</f>
        <v>[ocultar]</v>
      </c>
      <c r="B71" s="39" t="s">
        <v>163</v>
      </c>
      <c r="C71" s="40">
        <f t="array" ref="C71">SUM(IF($B71=DATOS_[Sexo],
IF($B69=DATOS_[AGRUP. VALOR. PTO.],
IF("Dentro"=DATOS_[Check Periodo Ref.],
1/(COUNTIFS(DATOS_[Sexo],$B71,DATOS_[AGRUP. VALOR. PTO.],$B69,DATOS_[Check Periodo Ref.],"Dentro",DATOS_[id],DATOS_[id]))))))</f>
        <v>0</v>
      </c>
      <c r="D71" s="41">
        <f>COUNTIFS(DATOS_[AGRUP. VALOR. PTO.],$B69,DATOS_[Sexo],$B71,DATOS_[Check Periodo Ref.],"Dentro")</f>
        <v>0</v>
      </c>
      <c r="E71" s="118">
        <f t="array" ref="E71">IFERROR(
MEDIAN(IF(DATOS_[Sexo]=$B71,IF(DATOS_[AGRUP. VALOR. PTO.]=$B69,IF(DATOS_[Check Periodo Ref.]="Dentro",DATOS_[SALARIO BASE Ef],FALSE)))),
0)</f>
        <v>0</v>
      </c>
      <c r="F71" s="119">
        <f t="array" ref="F71">IFERROR(
MEDIAN((IF(DATOS_[[Sexo]:[Sexo]]=$B71,IF(DATOS_[[AGRUP. VALOR. PTO.]:[AGRUP. VALOR. PTO.]]=$B69,IF(DATOS_[[Check Periodo Ref.]:[Check Periodo Ref.]]="Dentro",DATOS_[Conc.Sal.01]))))),
0)</f>
        <v>0</v>
      </c>
      <c r="G71" s="119">
        <f t="array" ref="G71">IFERROR(
MEDIAN((IF(DATOS_[[Sexo]:[Sexo]]=$B71,IF(DATOS_[[AGRUP. VALOR. PTO.]:[AGRUP. VALOR. PTO.]]=$B69,IF(DATOS_[[Check Periodo Ref.]:[Check Periodo Ref.]]="Dentro",DATOS_[Conc.Sal.02]))))),
0)</f>
        <v>0</v>
      </c>
      <c r="H71" s="119">
        <f t="array" ref="H71">IFERROR(
MEDIAN((IF(DATOS_[[Sexo]:[Sexo]]=$B71,IF(DATOS_[[AGRUP. VALOR. PTO.]:[AGRUP. VALOR. PTO.]]=$B69,IF(DATOS_[[Check Periodo Ref.]:[Check Periodo Ref.]]="Dentro",DATOS_[Conc.Sal.03]))))),
0)</f>
        <v>0</v>
      </c>
      <c r="I71" s="119">
        <f t="array" ref="I71">IFERROR(
MEDIAN((IF(DATOS_[[Sexo]:[Sexo]]=$B71,IF(DATOS_[[AGRUP. VALOR. PTO.]:[AGRUP. VALOR. PTO.]]=$B69,IF(DATOS_[[Check Periodo Ref.]:[Check Periodo Ref.]]="Dentro",DATOS_[Conc.Sal.04]))))),
0)</f>
        <v>0</v>
      </c>
      <c r="J71" s="119">
        <f t="array" ref="J71">IFERROR(
MEDIAN((IF(DATOS_[[Sexo]:[Sexo]]=$B71,IF(DATOS_[[AGRUP. VALOR. PTO.]:[AGRUP. VALOR. PTO.]]=$B69,IF(DATOS_[[Check Periodo Ref.]:[Check Periodo Ref.]]="Dentro",DATOS_[Conc.Sal.05]))))),
0)</f>
        <v>0</v>
      </c>
      <c r="K71" s="119">
        <f t="array" ref="K71">IFERROR(
MEDIAN((IF(DATOS_[[Sexo]:[Sexo]]=$B71,IF(DATOS_[[AGRUP. VALOR. PTO.]:[AGRUP. VALOR. PTO.]]=$B69,IF(DATOS_[[Check Periodo Ref.]:[Check Periodo Ref.]]="Dentro",DATOS_[Conc.Sal.06]))))),
0)</f>
        <v>0</v>
      </c>
      <c r="L71" s="119">
        <f t="array" ref="L71">IFERROR(
MEDIAN((IF(DATOS_[[Sexo]:[Sexo]]=$B71,IF(DATOS_[[AGRUP. VALOR. PTO.]:[AGRUP. VALOR. PTO.]]=$B69,IF(DATOS_[[Check Periodo Ref.]:[Check Periodo Ref.]]="Dentro",DATOS_[Conc.Sal.07]))))),
0)</f>
        <v>0</v>
      </c>
      <c r="M71" s="119">
        <f t="array" ref="M71">IFERROR(
MEDIAN((IF(DATOS_[[Sexo]:[Sexo]]=$B71,IF(DATOS_[[AGRUP. VALOR. PTO.]:[AGRUP. VALOR. PTO.]]=$B69,IF(DATOS_[[Check Periodo Ref.]:[Check Periodo Ref.]]="Dentro",DATOS_[Conc.Sal.08]))))),
0)</f>
        <v>0</v>
      </c>
      <c r="N71" s="119">
        <f t="array" ref="N71">IFERROR(
MEDIAN((IF(DATOS_[[Sexo]:[Sexo]]=$B71,IF(DATOS_[[AGRUP. VALOR. PTO.]:[AGRUP. VALOR. PTO.]]=$B69,IF(DATOS_[[Check Periodo Ref.]:[Check Periodo Ref.]]="Dentro",DATOS_[Conc.Sal.09]))))),
0)</f>
        <v>0</v>
      </c>
      <c r="O71" s="119">
        <f t="array" ref="O71">IFERROR(
MEDIAN((IF(DATOS_[[Sexo]:[Sexo]]=$B71,IF(DATOS_[[AGRUP. VALOR. PTO.]:[AGRUP. VALOR. PTO.]]=$B69,IF(DATOS_[[Check Periodo Ref.]:[Check Periodo Ref.]]="Dentro",DATOS_[Conc.Sal.10]))))),
0)</f>
        <v>0</v>
      </c>
      <c r="P71" s="119">
        <f t="array" ref="P71">IFERROR(
MEDIAN((IF(DATOS_[[Sexo]:[Sexo]]=$B71,IF(DATOS_[[AGRUP. VALOR. PTO.]:[AGRUP. VALOR. PTO.]]=$B69,IF(DATOS_[[Check Periodo Ref.]:[Check Periodo Ref.]]="Dentro",DATOS_[Conc.Sal.11]))))),
0)</f>
        <v>0</v>
      </c>
      <c r="Q71" s="119">
        <f t="array" ref="Q71">IFERROR(
MEDIAN((IF(DATOS_[[Sexo]:[Sexo]]=$B71,IF(DATOS_[[AGRUP. VALOR. PTO.]:[AGRUP. VALOR. PTO.]]=$B69,IF(DATOS_[[Check Periodo Ref.]:[Check Periodo Ref.]]="Dentro",DATOS_[Conc.Sal.12]))))),
0)</f>
        <v>0</v>
      </c>
      <c r="R71" s="119">
        <f t="array" ref="R71">IFERROR(
MEDIAN((IF(DATOS_[[Sexo]:[Sexo]]=$B71,IF(DATOS_[[AGRUP. VALOR. PTO.]:[AGRUP. VALOR. PTO.]]=$B69,IF(DATOS_[[Check Periodo Ref.]:[Check Periodo Ref.]]="Dentro",DATOS_[Conc.Sal.13]))))),
0)</f>
        <v>0</v>
      </c>
      <c r="S71" s="119">
        <f t="array" ref="S71">IFERROR(
MEDIAN((IF(DATOS_[[Sexo]:[Sexo]]=$B71,IF(DATOS_[[AGRUP. VALOR. PTO.]:[AGRUP. VALOR. PTO.]]=$B69,IF(DATOS_[[Check Periodo Ref.]:[Check Periodo Ref.]]="Dentro",DATOS_[Conc.Sal.14]))))),
0)</f>
        <v>0</v>
      </c>
      <c r="T71" s="119">
        <f t="array" ref="T71">IFERROR(
MEDIAN((IF(DATOS_[[Sexo]:[Sexo]]=$B71,IF(DATOS_[[AGRUP. VALOR. PTO.]:[AGRUP. VALOR. PTO.]]=$B69,IF(DATOS_[[Check Periodo Ref.]:[Check Periodo Ref.]]="Dentro",DATOS_[Conc.Sal.15]))))),
0)</f>
        <v>0</v>
      </c>
      <c r="U71" s="119">
        <f t="array" ref="U71">IFERROR(
MEDIAN((IF(DATOS_[[Sexo]:[Sexo]]=$B71,IF(DATOS_[[AGRUP. VALOR. PTO.]:[AGRUP. VALOR. PTO.]]=$B69,IF(DATOS_[[Check Periodo Ref.]:[Check Periodo Ref.]]="Dentro",DATOS_[Conc.Sal.16]))))),
0)</f>
        <v>0</v>
      </c>
      <c r="V71" s="119">
        <f t="array" ref="V71">IFERROR(
MEDIAN((IF(DATOS_[[Sexo]:[Sexo]]=$B71,IF(DATOS_[[AGRUP. VALOR. PTO.]:[AGRUP. VALOR. PTO.]]=$B69,IF(DATOS_[[Check Periodo Ref.]:[Check Periodo Ref.]]="Dentro",DATOS_[Conc.Sal.17]))))),
0)</f>
        <v>0</v>
      </c>
      <c r="W71" s="119">
        <f t="array" ref="W71">IFERROR(
MEDIAN((IF(DATOS_[[Sexo]:[Sexo]]=$B71,IF(DATOS_[[AGRUP. VALOR. PTO.]:[AGRUP. VALOR. PTO.]]=$B69,IF(DATOS_[[Check Periodo Ref.]:[Check Periodo Ref.]]="Dentro",DATOS_[Conc.Sal.18]))))),
0)</f>
        <v>0</v>
      </c>
      <c r="X71" s="119">
        <f t="array" ref="X71">IFERROR(
MEDIAN((IF(DATOS_[[Sexo]:[Sexo]]=$B71,IF(DATOS_[[AGRUP. VALOR. PTO.]:[AGRUP. VALOR. PTO.]]=$B69,IF(DATOS_[[Check Periodo Ref.]:[Check Periodo Ref.]]="Dentro",DATOS_[Conc.Sal.19]))))),
0)</f>
        <v>0</v>
      </c>
      <c r="Y71" s="119">
        <f t="array" ref="Y71">IFERROR(
MEDIAN((IF(DATOS_[[Sexo]:[Sexo]]=$B71,IF(DATOS_[[AGRUP. VALOR. PTO.]:[AGRUP. VALOR. PTO.]]=$B69,IF(DATOS_[[Check Periodo Ref.]:[Check Periodo Ref.]]="Dentro",DATOS_[Conc.Sal.20]))))),
0)</f>
        <v>0</v>
      </c>
      <c r="Z71" s="119">
        <f t="array" ref="Z71">IFERROR(
MEDIAN((IF(DATOS_[[Sexo]:[Sexo]]=$B71,IF(DATOS_[[AGRUP. VALOR. PTO.]:[AGRUP. VALOR. PTO.]]=$B69,IF(DATOS_[[Check Periodo Ref.]:[Check Periodo Ref.]]="Dentro",DATOS_[Conc.Sal.21]))))),
0)</f>
        <v>0</v>
      </c>
      <c r="AA71" s="119">
        <f t="array" ref="AA71">IFERROR(
MEDIAN((IF(DATOS_[[Sexo]:[Sexo]]=$B71,IF(DATOS_[[AGRUP. VALOR. PTO.]:[AGRUP. VALOR. PTO.]]=$B69,IF(DATOS_[[Check Periodo Ref.]:[Check Periodo Ref.]]="Dentro",DATOS_[Conc.Sal.22]))))),
0)</f>
        <v>0</v>
      </c>
      <c r="AB71" s="119">
        <f t="array" ref="AB71">IFERROR(
MEDIAN((IF(DATOS_[[Sexo]:[Sexo]]=$B71,IF(DATOS_[[AGRUP. VALOR. PTO.]:[AGRUP. VALOR. PTO.]]=$B69,IF(DATOS_[[Check Periodo Ref.]:[Check Periodo Ref.]]="Dentro",DATOS_[Conc.Sal.23]))))),
0)</f>
        <v>0</v>
      </c>
      <c r="AC71" s="119">
        <f t="array" ref="AC71">IFERROR(
MEDIAN((IF(DATOS_[[Sexo]:[Sexo]]=$B71,IF(DATOS_[[AGRUP. VALOR. PTO.]:[AGRUP. VALOR. PTO.]]=$B69,IF(DATOS_[[Check Periodo Ref.]:[Check Periodo Ref.]]="Dentro",DATOS_[Conc.Sal.24]))))),
0)</f>
        <v>0</v>
      </c>
      <c r="AD71" s="119">
        <f t="array" ref="AD71">IFERROR(
MEDIAN((IF(DATOS_[[Sexo]:[Sexo]]=$B71,IF(DATOS_[[AGRUP. VALOR. PTO.]:[AGRUP. VALOR. PTO.]]=$B69,IF(DATOS_[[Check Periodo Ref.]:[Check Periodo Ref.]]="Dentro",DATOS_[Conc.Sal.25]))))),
0)</f>
        <v>0</v>
      </c>
      <c r="AE71" s="119">
        <f t="array" ref="AE71">IFERROR(
MEDIAN((IF(DATOS_[[Sexo]:[Sexo]]=$B71,IF(DATOS_[[AGRUP. VALOR. PTO.]:[AGRUP. VALOR. PTO.]]=$B69,IF(DATOS_[[Check Periodo Ref.]:[Check Periodo Ref.]]="Dentro",DATOS_[Conc.Sal.26]))))),
0)</f>
        <v>0</v>
      </c>
      <c r="AF71" s="119">
        <f t="array" ref="AF71">IFERROR(
MEDIAN((IF(DATOS_[[Sexo]:[Sexo]]=$B71,IF(DATOS_[[AGRUP. VALOR. PTO.]:[AGRUP. VALOR. PTO.]]=$B69,IF(DATOS_[[Check Periodo Ref.]:[Check Periodo Ref.]]="Dentro",DATOS_[Conc.Sal.27]))))),
0)</f>
        <v>0</v>
      </c>
      <c r="AG71" s="119">
        <f t="array" ref="AG71">IFERROR(
MEDIAN((IF(DATOS_[[Sexo]:[Sexo]]=$B71,IF(DATOS_[[AGRUP. VALOR. PTO.]:[AGRUP. VALOR. PTO.]]=$B69,IF(DATOS_[[Check Periodo Ref.]:[Check Periodo Ref.]]="Dentro",DATOS_[Conc.Sal.28]))))),
0)</f>
        <v>0</v>
      </c>
      <c r="AH71" s="119">
        <f t="array" ref="AH71">IFERROR(
MEDIAN((IF(DATOS_[[Sexo]:[Sexo]]=$B71,IF(DATOS_[[AGRUP. VALOR. PTO.]:[AGRUP. VALOR. PTO.]]=$B69,IF(DATOS_[[Check Periodo Ref.]:[Check Periodo Ref.]]="Dentro",DATOS_[Conc.Sal.29]))))),
0)</f>
        <v>0</v>
      </c>
      <c r="AI71" s="119">
        <f t="array" ref="AI71">IFERROR(
MEDIAN((IF(DATOS_[[Sexo]:[Sexo]]=$B71,IF(DATOS_[[AGRUP. VALOR. PTO.]:[AGRUP. VALOR. PTO.]]=$B69,IF(DATOS_[[Check Periodo Ref.]:[Check Periodo Ref.]]="Dentro",DATOS_[Conc.Sal.30]))))),
0)</f>
        <v>0</v>
      </c>
      <c r="AJ71" s="120">
        <f t="array" ref="AJ71">IFERROR(
MEDIAN(IF(DATOS_[Sexo]=$B71,IF(DATOS_[AGRUP. VALOR. PTO.]=$B69,IF(DATOS_[Check Periodo Ref.]="Dentro",DATOS_[Tot COMPL.SAL Ef],FALSE)))),
0)</f>
        <v>0</v>
      </c>
      <c r="AK71" s="121">
        <f t="array" ref="AK71">IFERROR(
MEDIAN(IF(DATOS_[Sexo]=$B71,IF(DATOS_[AGRUP. VALOR. PTO.]=$B69,IF(DATOS_[Check Periodo Ref.]="Dentro",DATOS_[TOTAL SALARIO Ef],FALSE)))),
0)</f>
        <v>0</v>
      </c>
      <c r="AL71" s="122">
        <f t="array" ref="AL71">IFERROR(
MEDIAN((IF(DATOS_[[Sexo]:[Sexo]]=$B71,IF(DATOS_[[AGRUP. VALOR. PTO.]:[AGRUP. VALOR. PTO.]]=$B69,IF(DATOS_[[Check Periodo Ref.]:[Check Periodo Ref.]]="Dentro",DATOS_[C.Extra.01]))))),
0)</f>
        <v>0</v>
      </c>
      <c r="AM71" s="122">
        <f t="array" ref="AM71">IFERROR(
MEDIAN((IF(DATOS_[[Sexo]:[Sexo]]=$B71,IF(DATOS_[[AGRUP. VALOR. PTO.]:[AGRUP. VALOR. PTO.]]=$B69,IF(DATOS_[[Check Periodo Ref.]:[Check Periodo Ref.]]="Dentro",DATOS_[C.Extra.02]))))),
0)</f>
        <v>0</v>
      </c>
      <c r="AN71" s="122">
        <f t="array" ref="AN71">IFERROR(
MEDIAN((IF(DATOS_[[Sexo]:[Sexo]]=$B71,IF(DATOS_[[AGRUP. VALOR. PTO.]:[AGRUP. VALOR. PTO.]]=$B69,IF(DATOS_[[Check Periodo Ref.]:[Check Periodo Ref.]]="Dentro",DATOS_[C.Extra.03]))))),
0)</f>
        <v>0</v>
      </c>
      <c r="AO71" s="122">
        <f t="array" ref="AO71">IFERROR(
MEDIAN((IF(DATOS_[[Sexo]:[Sexo]]=$B71,IF(DATOS_[[AGRUP. VALOR. PTO.]:[AGRUP. VALOR. PTO.]]=$B69,IF(DATOS_[[Check Periodo Ref.]:[Check Periodo Ref.]]="Dentro",DATOS_[C.Extra.04]))))),
0)</f>
        <v>0</v>
      </c>
      <c r="AP71" s="122">
        <f t="array" ref="AP71">IFERROR(
MEDIAN((IF(DATOS_[[Sexo]:[Sexo]]=$B71,IF(DATOS_[[AGRUP. VALOR. PTO.]:[AGRUP. VALOR. PTO.]]=$B69,IF(DATOS_[[Check Periodo Ref.]:[Check Periodo Ref.]]="Dentro",DATOS_[C.Extra.05]))))),
0)</f>
        <v>0</v>
      </c>
      <c r="AQ71" s="123">
        <f t="array" ref="AQ71">IFERROR(
MEDIAN(IF(DATOS_[Sexo]=$B71,IF(DATOS_[AGRUP. VALOR. PTO.]=$B69,IF(DATOS_[Check Periodo Ref.]="Dentro",DATOS_[Tot Extrasalarial Ef],FALSE)))),
0)</f>
        <v>0</v>
      </c>
      <c r="AR71" s="124">
        <f t="array" ref="AR71">IFERROR(
MEDIAN(IF(DATOS_[Sexo]=$B71,IF(DATOS_[AGRUP. VALOR. PTO.]=$B69,IF(DATOS_[Check Periodo Ref.]="Dentro",DATOS_[TOTAL Retrib Ef],FALSE)))),
0)</f>
        <v>0</v>
      </c>
    </row>
    <row r="72" spans="1:44" ht="17.25" thickBot="1" x14ac:dyDescent="0.35">
      <c r="A72" s="48" t="str">
        <f t="shared" ref="A72" si="79">+A73</f>
        <v>[ocultar]</v>
      </c>
      <c r="B72" s="46" t="s">
        <v>279</v>
      </c>
      <c r="C72" s="117"/>
      <c r="D72" s="47"/>
      <c r="E72" s="127" t="str">
        <f t="shared" ref="E72:AR72" si="80">IFERROR((E73-E74)/E73,"")</f>
        <v/>
      </c>
      <c r="F72" s="131" t="str">
        <f t="shared" si="80"/>
        <v/>
      </c>
      <c r="G72" s="131" t="str">
        <f t="shared" si="80"/>
        <v/>
      </c>
      <c r="H72" s="131" t="str">
        <f t="shared" si="80"/>
        <v/>
      </c>
      <c r="I72" s="131" t="str">
        <f t="shared" si="80"/>
        <v/>
      </c>
      <c r="J72" s="131" t="str">
        <f t="shared" si="80"/>
        <v/>
      </c>
      <c r="K72" s="131" t="str">
        <f t="shared" si="80"/>
        <v/>
      </c>
      <c r="L72" s="131" t="str">
        <f t="shared" si="80"/>
        <v/>
      </c>
      <c r="M72" s="131" t="str">
        <f t="shared" si="80"/>
        <v/>
      </c>
      <c r="N72" s="131" t="str">
        <f t="shared" si="80"/>
        <v/>
      </c>
      <c r="O72" s="131" t="str">
        <f t="shared" si="80"/>
        <v/>
      </c>
      <c r="P72" s="131" t="str">
        <f t="shared" si="80"/>
        <v/>
      </c>
      <c r="Q72" s="131" t="str">
        <f t="shared" si="80"/>
        <v/>
      </c>
      <c r="R72" s="131" t="str">
        <f t="shared" si="80"/>
        <v/>
      </c>
      <c r="S72" s="131" t="str">
        <f t="shared" si="80"/>
        <v/>
      </c>
      <c r="T72" s="131" t="str">
        <f t="shared" si="80"/>
        <v/>
      </c>
      <c r="U72" s="131" t="str">
        <f t="shared" si="80"/>
        <v/>
      </c>
      <c r="V72" s="130" t="str">
        <f t="shared" si="80"/>
        <v/>
      </c>
      <c r="W72" s="130" t="str">
        <f t="shared" si="80"/>
        <v/>
      </c>
      <c r="X72" s="130" t="str">
        <f t="shared" si="80"/>
        <v/>
      </c>
      <c r="Y72" s="130" t="str">
        <f t="shared" si="80"/>
        <v/>
      </c>
      <c r="Z72" s="130" t="str">
        <f t="shared" si="80"/>
        <v/>
      </c>
      <c r="AA72" s="130" t="str">
        <f t="shared" si="80"/>
        <v/>
      </c>
      <c r="AB72" s="130" t="str">
        <f t="shared" si="80"/>
        <v/>
      </c>
      <c r="AC72" s="130" t="str">
        <f t="shared" si="80"/>
        <v/>
      </c>
      <c r="AD72" s="130" t="str">
        <f t="shared" si="80"/>
        <v/>
      </c>
      <c r="AE72" s="130" t="str">
        <f t="shared" si="80"/>
        <v/>
      </c>
      <c r="AF72" s="130" t="str">
        <f t="shared" si="80"/>
        <v/>
      </c>
      <c r="AG72" s="130" t="str">
        <f t="shared" si="80"/>
        <v/>
      </c>
      <c r="AH72" s="130" t="str">
        <f t="shared" si="80"/>
        <v/>
      </c>
      <c r="AI72" s="130" t="str">
        <f t="shared" si="80"/>
        <v/>
      </c>
      <c r="AJ72" s="132" t="str">
        <f t="shared" si="80"/>
        <v/>
      </c>
      <c r="AK72" s="136" t="str">
        <f t="shared" si="80"/>
        <v/>
      </c>
      <c r="AL72" s="133" t="str">
        <f t="shared" si="80"/>
        <v/>
      </c>
      <c r="AM72" s="133" t="str">
        <f t="shared" si="80"/>
        <v/>
      </c>
      <c r="AN72" s="133" t="str">
        <f t="shared" si="80"/>
        <v/>
      </c>
      <c r="AO72" s="133" t="str">
        <f t="shared" si="80"/>
        <v/>
      </c>
      <c r="AP72" s="133" t="str">
        <f t="shared" si="80"/>
        <v/>
      </c>
      <c r="AQ72" s="134" t="str">
        <f t="shared" si="80"/>
        <v/>
      </c>
      <c r="AR72" s="135" t="str">
        <f t="shared" si="80"/>
        <v/>
      </c>
    </row>
    <row r="73" spans="1:44" x14ac:dyDescent="0.3">
      <c r="A73" s="48" t="str">
        <f t="shared" ref="A73" si="81">+IF(C73+C74=0,"[ocultar]","")</f>
        <v>[ocultar]</v>
      </c>
      <c r="B73" s="39" t="s">
        <v>162</v>
      </c>
      <c r="C73" s="40">
        <f t="array" ref="C73">SUM(IF($B73=DATOS_[Sexo],
IF($B72=DATOS_[AGRUP. VALOR. PTO.],
IF("Dentro"=DATOS_[Check Periodo Ref.],
1/(COUNTIFS(DATOS_[Sexo],$B73,DATOS_[AGRUP. VALOR. PTO.],$B72,DATOS_[Check Periodo Ref.],"Dentro",DATOS_[id],DATOS_[id]))))))</f>
        <v>0</v>
      </c>
      <c r="D73" s="41">
        <f>COUNTIFS(DATOS_[AGRUP. VALOR. PTO.],$B72,DATOS_[Sexo],$B73,DATOS_[Check Periodo Ref.],"Dentro")</f>
        <v>0</v>
      </c>
      <c r="E73" s="118">
        <f t="array" ref="E73">IFERROR(
MEDIAN(IF(DATOS_[Sexo]=$B73,IF(DATOS_[AGRUP. VALOR. PTO.]=$B72,IF(DATOS_[Check Periodo Ref.]="Dentro",DATOS_[SALARIO BASE Ef],FALSE)))),
0)</f>
        <v>0</v>
      </c>
      <c r="F73" s="119">
        <f t="array" ref="F73">IFERROR(
MEDIAN((IF(DATOS_[[Sexo]:[Sexo]]=$B73,IF(DATOS_[[AGRUP. VALOR. PTO.]:[AGRUP. VALOR. PTO.]]=$B72,IF(DATOS_[[Check Periodo Ref.]:[Check Periodo Ref.]]="Dentro",DATOS_[Conc.Sal.01]))))),
0)</f>
        <v>0</v>
      </c>
      <c r="G73" s="119">
        <f t="array" ref="G73">IFERROR(
MEDIAN((IF(DATOS_[[Sexo]:[Sexo]]=$B73,IF(DATOS_[[AGRUP. VALOR. PTO.]:[AGRUP. VALOR. PTO.]]=$B72,IF(DATOS_[[Check Periodo Ref.]:[Check Periodo Ref.]]="Dentro",DATOS_[Conc.Sal.02]))))),
0)</f>
        <v>0</v>
      </c>
      <c r="H73" s="119">
        <f t="array" ref="H73">IFERROR(
MEDIAN((IF(DATOS_[[Sexo]:[Sexo]]=$B73,IF(DATOS_[[AGRUP. VALOR. PTO.]:[AGRUP. VALOR. PTO.]]=$B72,IF(DATOS_[[Check Periodo Ref.]:[Check Periodo Ref.]]="Dentro",DATOS_[Conc.Sal.03]))))),
0)</f>
        <v>0</v>
      </c>
      <c r="I73" s="119">
        <f t="array" ref="I73">IFERROR(
MEDIAN((IF(DATOS_[[Sexo]:[Sexo]]=$B73,IF(DATOS_[[AGRUP. VALOR. PTO.]:[AGRUP. VALOR. PTO.]]=$B72,IF(DATOS_[[Check Periodo Ref.]:[Check Periodo Ref.]]="Dentro",DATOS_[Conc.Sal.04]))))),
0)</f>
        <v>0</v>
      </c>
      <c r="J73" s="119">
        <f t="array" ref="J73">IFERROR(
MEDIAN((IF(DATOS_[[Sexo]:[Sexo]]=$B73,IF(DATOS_[[AGRUP. VALOR. PTO.]:[AGRUP. VALOR. PTO.]]=$B72,IF(DATOS_[[Check Periodo Ref.]:[Check Periodo Ref.]]="Dentro",DATOS_[Conc.Sal.05]))))),
0)</f>
        <v>0</v>
      </c>
      <c r="K73" s="119">
        <f t="array" ref="K73">IFERROR(
MEDIAN((IF(DATOS_[[Sexo]:[Sexo]]=$B73,IF(DATOS_[[AGRUP. VALOR. PTO.]:[AGRUP. VALOR. PTO.]]=$B72,IF(DATOS_[[Check Periodo Ref.]:[Check Periodo Ref.]]="Dentro",DATOS_[Conc.Sal.06]))))),
0)</f>
        <v>0</v>
      </c>
      <c r="L73" s="119">
        <f t="array" ref="L73">IFERROR(
MEDIAN((IF(DATOS_[[Sexo]:[Sexo]]=$B73,IF(DATOS_[[AGRUP. VALOR. PTO.]:[AGRUP. VALOR. PTO.]]=$B72,IF(DATOS_[[Check Periodo Ref.]:[Check Periodo Ref.]]="Dentro",DATOS_[Conc.Sal.07]))))),
0)</f>
        <v>0</v>
      </c>
      <c r="M73" s="119">
        <f t="array" ref="M73">IFERROR(
MEDIAN((IF(DATOS_[[Sexo]:[Sexo]]=$B73,IF(DATOS_[[AGRUP. VALOR. PTO.]:[AGRUP. VALOR. PTO.]]=$B72,IF(DATOS_[[Check Periodo Ref.]:[Check Periodo Ref.]]="Dentro",DATOS_[Conc.Sal.08]))))),
0)</f>
        <v>0</v>
      </c>
      <c r="N73" s="119">
        <f t="array" ref="N73">IFERROR(
MEDIAN((IF(DATOS_[[Sexo]:[Sexo]]=$B73,IF(DATOS_[[AGRUP. VALOR. PTO.]:[AGRUP. VALOR. PTO.]]=$B72,IF(DATOS_[[Check Periodo Ref.]:[Check Periodo Ref.]]="Dentro",DATOS_[Conc.Sal.09]))))),
0)</f>
        <v>0</v>
      </c>
      <c r="O73" s="119">
        <f t="array" ref="O73">IFERROR(
MEDIAN((IF(DATOS_[[Sexo]:[Sexo]]=$B73,IF(DATOS_[[AGRUP. VALOR. PTO.]:[AGRUP. VALOR. PTO.]]=$B72,IF(DATOS_[[Check Periodo Ref.]:[Check Periodo Ref.]]="Dentro",DATOS_[Conc.Sal.10]))))),
0)</f>
        <v>0</v>
      </c>
      <c r="P73" s="119">
        <f t="array" ref="P73">IFERROR(
MEDIAN((IF(DATOS_[[Sexo]:[Sexo]]=$B73,IF(DATOS_[[AGRUP. VALOR. PTO.]:[AGRUP. VALOR. PTO.]]=$B72,IF(DATOS_[[Check Periodo Ref.]:[Check Periodo Ref.]]="Dentro",DATOS_[Conc.Sal.11]))))),
0)</f>
        <v>0</v>
      </c>
      <c r="Q73" s="119">
        <f t="array" ref="Q73">IFERROR(
MEDIAN((IF(DATOS_[[Sexo]:[Sexo]]=$B73,IF(DATOS_[[AGRUP. VALOR. PTO.]:[AGRUP. VALOR. PTO.]]=$B72,IF(DATOS_[[Check Periodo Ref.]:[Check Periodo Ref.]]="Dentro",DATOS_[Conc.Sal.12]))))),
0)</f>
        <v>0</v>
      </c>
      <c r="R73" s="119">
        <f t="array" ref="R73">IFERROR(
MEDIAN((IF(DATOS_[[Sexo]:[Sexo]]=$B73,IF(DATOS_[[AGRUP. VALOR. PTO.]:[AGRUP. VALOR. PTO.]]=$B72,IF(DATOS_[[Check Periodo Ref.]:[Check Periodo Ref.]]="Dentro",DATOS_[Conc.Sal.13]))))),
0)</f>
        <v>0</v>
      </c>
      <c r="S73" s="119">
        <f t="array" ref="S73">IFERROR(
MEDIAN((IF(DATOS_[[Sexo]:[Sexo]]=$B73,IF(DATOS_[[AGRUP. VALOR. PTO.]:[AGRUP. VALOR. PTO.]]=$B72,IF(DATOS_[[Check Periodo Ref.]:[Check Periodo Ref.]]="Dentro",DATOS_[Conc.Sal.14]))))),
0)</f>
        <v>0</v>
      </c>
      <c r="T73" s="119">
        <f t="array" ref="T73">IFERROR(
MEDIAN((IF(DATOS_[[Sexo]:[Sexo]]=$B73,IF(DATOS_[[AGRUP. VALOR. PTO.]:[AGRUP. VALOR. PTO.]]=$B72,IF(DATOS_[[Check Periodo Ref.]:[Check Periodo Ref.]]="Dentro",DATOS_[Conc.Sal.15]))))),
0)</f>
        <v>0</v>
      </c>
      <c r="U73" s="119">
        <f t="array" ref="U73">IFERROR(
MEDIAN((IF(DATOS_[[Sexo]:[Sexo]]=$B73,IF(DATOS_[[AGRUP. VALOR. PTO.]:[AGRUP. VALOR. PTO.]]=$B72,IF(DATOS_[[Check Periodo Ref.]:[Check Periodo Ref.]]="Dentro",DATOS_[Conc.Sal.16]))))),
0)</f>
        <v>0</v>
      </c>
      <c r="V73" s="119">
        <f t="array" ref="V73">IFERROR(
MEDIAN((IF(DATOS_[[Sexo]:[Sexo]]=$B73,IF(DATOS_[[AGRUP. VALOR. PTO.]:[AGRUP. VALOR. PTO.]]=$B72,IF(DATOS_[[Check Periodo Ref.]:[Check Periodo Ref.]]="Dentro",DATOS_[Conc.Sal.17]))))),
0)</f>
        <v>0</v>
      </c>
      <c r="W73" s="119">
        <f t="array" ref="W73">IFERROR(
MEDIAN((IF(DATOS_[[Sexo]:[Sexo]]=$B73,IF(DATOS_[[AGRUP. VALOR. PTO.]:[AGRUP. VALOR. PTO.]]=$B72,IF(DATOS_[[Check Periodo Ref.]:[Check Periodo Ref.]]="Dentro",DATOS_[Conc.Sal.18]))))),
0)</f>
        <v>0</v>
      </c>
      <c r="X73" s="119">
        <f t="array" ref="X73">IFERROR(
MEDIAN((IF(DATOS_[[Sexo]:[Sexo]]=$B73,IF(DATOS_[[AGRUP. VALOR. PTO.]:[AGRUP. VALOR. PTO.]]=$B72,IF(DATOS_[[Check Periodo Ref.]:[Check Periodo Ref.]]="Dentro",DATOS_[Conc.Sal.19]))))),
0)</f>
        <v>0</v>
      </c>
      <c r="Y73" s="119">
        <f t="array" ref="Y73">IFERROR(
MEDIAN((IF(DATOS_[[Sexo]:[Sexo]]=$B73,IF(DATOS_[[AGRUP. VALOR. PTO.]:[AGRUP. VALOR. PTO.]]=$B72,IF(DATOS_[[Check Periodo Ref.]:[Check Periodo Ref.]]="Dentro",DATOS_[Conc.Sal.20]))))),
0)</f>
        <v>0</v>
      </c>
      <c r="Z73" s="119">
        <f t="array" ref="Z73">IFERROR(
MEDIAN((IF(DATOS_[[Sexo]:[Sexo]]=$B73,IF(DATOS_[[AGRUP. VALOR. PTO.]:[AGRUP. VALOR. PTO.]]=$B72,IF(DATOS_[[Check Periodo Ref.]:[Check Periodo Ref.]]="Dentro",DATOS_[Conc.Sal.21]))))),
0)</f>
        <v>0</v>
      </c>
      <c r="AA73" s="119">
        <f t="array" ref="AA73">IFERROR(
MEDIAN((IF(DATOS_[[Sexo]:[Sexo]]=$B73,IF(DATOS_[[AGRUP. VALOR. PTO.]:[AGRUP. VALOR. PTO.]]=$B72,IF(DATOS_[[Check Periodo Ref.]:[Check Periodo Ref.]]="Dentro",DATOS_[Conc.Sal.22]))))),
0)</f>
        <v>0</v>
      </c>
      <c r="AB73" s="119">
        <f t="array" ref="AB73">IFERROR(
MEDIAN((IF(DATOS_[[Sexo]:[Sexo]]=$B73,IF(DATOS_[[AGRUP. VALOR. PTO.]:[AGRUP. VALOR. PTO.]]=$B72,IF(DATOS_[[Check Periodo Ref.]:[Check Periodo Ref.]]="Dentro",DATOS_[Conc.Sal.23]))))),
0)</f>
        <v>0</v>
      </c>
      <c r="AC73" s="119">
        <f t="array" ref="AC73">IFERROR(
MEDIAN((IF(DATOS_[[Sexo]:[Sexo]]=$B73,IF(DATOS_[[AGRUP. VALOR. PTO.]:[AGRUP. VALOR. PTO.]]=$B72,IF(DATOS_[[Check Periodo Ref.]:[Check Periodo Ref.]]="Dentro",DATOS_[Conc.Sal.24]))))),
0)</f>
        <v>0</v>
      </c>
      <c r="AD73" s="119">
        <f t="array" ref="AD73">IFERROR(
MEDIAN((IF(DATOS_[[Sexo]:[Sexo]]=$B73,IF(DATOS_[[AGRUP. VALOR. PTO.]:[AGRUP. VALOR. PTO.]]=$B72,IF(DATOS_[[Check Periodo Ref.]:[Check Periodo Ref.]]="Dentro",DATOS_[Conc.Sal.25]))))),
0)</f>
        <v>0</v>
      </c>
      <c r="AE73" s="119">
        <f t="array" ref="AE73">IFERROR(
MEDIAN((IF(DATOS_[[Sexo]:[Sexo]]=$B73,IF(DATOS_[[AGRUP. VALOR. PTO.]:[AGRUP. VALOR. PTO.]]=$B72,IF(DATOS_[[Check Periodo Ref.]:[Check Periodo Ref.]]="Dentro",DATOS_[Conc.Sal.26]))))),
0)</f>
        <v>0</v>
      </c>
      <c r="AF73" s="119">
        <f t="array" ref="AF73">IFERROR(
MEDIAN((IF(DATOS_[[Sexo]:[Sexo]]=$B73,IF(DATOS_[[AGRUP. VALOR. PTO.]:[AGRUP. VALOR. PTO.]]=$B72,IF(DATOS_[[Check Periodo Ref.]:[Check Periodo Ref.]]="Dentro",DATOS_[Conc.Sal.27]))))),
0)</f>
        <v>0</v>
      </c>
      <c r="AG73" s="119">
        <f t="array" ref="AG73">IFERROR(
MEDIAN((IF(DATOS_[[Sexo]:[Sexo]]=$B73,IF(DATOS_[[AGRUP. VALOR. PTO.]:[AGRUP. VALOR. PTO.]]=$B72,IF(DATOS_[[Check Periodo Ref.]:[Check Periodo Ref.]]="Dentro",DATOS_[Conc.Sal.28]))))),
0)</f>
        <v>0</v>
      </c>
      <c r="AH73" s="119">
        <f t="array" ref="AH73">IFERROR(
MEDIAN((IF(DATOS_[[Sexo]:[Sexo]]=$B73,IF(DATOS_[[AGRUP. VALOR. PTO.]:[AGRUP. VALOR. PTO.]]=$B72,IF(DATOS_[[Check Periodo Ref.]:[Check Periodo Ref.]]="Dentro",DATOS_[Conc.Sal.29]))))),
0)</f>
        <v>0</v>
      </c>
      <c r="AI73" s="119">
        <f t="array" ref="AI73">IFERROR(
MEDIAN((IF(DATOS_[[Sexo]:[Sexo]]=$B73,IF(DATOS_[[AGRUP. VALOR. PTO.]:[AGRUP. VALOR. PTO.]]=$B72,IF(DATOS_[[Check Periodo Ref.]:[Check Periodo Ref.]]="Dentro",DATOS_[Conc.Sal.30]))))),
0)</f>
        <v>0</v>
      </c>
      <c r="AJ73" s="120">
        <f t="array" ref="AJ73">IFERROR(
MEDIAN(IF(DATOS_[Sexo]=$B73,IF(DATOS_[AGRUP. VALOR. PTO.]=$B72,IF(DATOS_[Check Periodo Ref.]="Dentro",DATOS_[Tot COMPL.SAL Ef],FALSE)))),
0)</f>
        <v>0</v>
      </c>
      <c r="AK73" s="121">
        <f t="array" ref="AK73">IFERROR(
MEDIAN(IF(DATOS_[Sexo]=$B73,IF(DATOS_[AGRUP. VALOR. PTO.]=$B72,IF(DATOS_[Check Periodo Ref.]="Dentro",DATOS_[TOTAL SALARIO Ef],FALSE)))),
0)</f>
        <v>0</v>
      </c>
      <c r="AL73" s="122">
        <f t="array" ref="AL73">IFERROR(
MEDIAN((IF(DATOS_[[Sexo]:[Sexo]]=$B73,IF(DATOS_[[AGRUP. VALOR. PTO.]:[AGRUP. VALOR. PTO.]]=$B72,IF(DATOS_[[Check Periodo Ref.]:[Check Periodo Ref.]]="Dentro",DATOS_[C.Extra.01]))))),
0)</f>
        <v>0</v>
      </c>
      <c r="AM73" s="122">
        <f t="array" ref="AM73">IFERROR(
MEDIAN((IF(DATOS_[[Sexo]:[Sexo]]=$B73,IF(DATOS_[[AGRUP. VALOR. PTO.]:[AGRUP. VALOR. PTO.]]=$B72,IF(DATOS_[[Check Periodo Ref.]:[Check Periodo Ref.]]="Dentro",DATOS_[C.Extra.02]))))),
0)</f>
        <v>0</v>
      </c>
      <c r="AN73" s="122">
        <f t="array" ref="AN73">IFERROR(
MEDIAN((IF(DATOS_[[Sexo]:[Sexo]]=$B73,IF(DATOS_[[AGRUP. VALOR. PTO.]:[AGRUP. VALOR. PTO.]]=$B72,IF(DATOS_[[Check Periodo Ref.]:[Check Periodo Ref.]]="Dentro",DATOS_[C.Extra.03]))))),
0)</f>
        <v>0</v>
      </c>
      <c r="AO73" s="122">
        <f t="array" ref="AO73">IFERROR(
MEDIAN((IF(DATOS_[[Sexo]:[Sexo]]=$B73,IF(DATOS_[[AGRUP. VALOR. PTO.]:[AGRUP. VALOR. PTO.]]=$B72,IF(DATOS_[[Check Periodo Ref.]:[Check Periodo Ref.]]="Dentro",DATOS_[C.Extra.04]))))),
0)</f>
        <v>0</v>
      </c>
      <c r="AP73" s="122">
        <f t="array" ref="AP73">IFERROR(
MEDIAN((IF(DATOS_[[Sexo]:[Sexo]]=$B73,IF(DATOS_[[AGRUP. VALOR. PTO.]:[AGRUP. VALOR. PTO.]]=$B72,IF(DATOS_[[Check Periodo Ref.]:[Check Periodo Ref.]]="Dentro",DATOS_[C.Extra.05]))))),
0)</f>
        <v>0</v>
      </c>
      <c r="AQ73" s="123">
        <f t="array" ref="AQ73">IFERROR(
MEDIAN(IF(DATOS_[Sexo]=$B73,IF(DATOS_[AGRUP. VALOR. PTO.]=$B72,IF(DATOS_[Check Periodo Ref.]="Dentro",DATOS_[Tot Extrasalarial Ef],FALSE)))),
0)</f>
        <v>0</v>
      </c>
      <c r="AR73" s="124">
        <f t="array" ref="AR73">IFERROR(
MEDIAN(IF(DATOS_[Sexo]=$B73,IF(DATOS_[AGRUP. VALOR. PTO.]=$B72,IF(DATOS_[Check Periodo Ref.]="Dentro",DATOS_[TOTAL Retrib Ef],FALSE)))),
0)</f>
        <v>0</v>
      </c>
    </row>
    <row r="74" spans="1:44" x14ac:dyDescent="0.3">
      <c r="A74" s="48" t="str">
        <f t="shared" ref="A74" si="82">+A73</f>
        <v>[ocultar]</v>
      </c>
      <c r="B74" s="39" t="s">
        <v>163</v>
      </c>
      <c r="C74" s="40">
        <f t="array" ref="C74">SUM(IF($B74=DATOS_[Sexo],
IF($B72=DATOS_[AGRUP. VALOR. PTO.],
IF("Dentro"=DATOS_[Check Periodo Ref.],
1/(COUNTIFS(DATOS_[Sexo],$B74,DATOS_[AGRUP. VALOR. PTO.],$B72,DATOS_[Check Periodo Ref.],"Dentro",DATOS_[id],DATOS_[id]))))))</f>
        <v>0</v>
      </c>
      <c r="D74" s="41">
        <f>COUNTIFS(DATOS_[AGRUP. VALOR. PTO.],$B72,DATOS_[Sexo],$B74,DATOS_[Check Periodo Ref.],"Dentro")</f>
        <v>0</v>
      </c>
      <c r="E74" s="118">
        <f t="array" ref="E74">IFERROR(
MEDIAN(IF(DATOS_[Sexo]=$B74,IF(DATOS_[AGRUP. VALOR. PTO.]=$B72,IF(DATOS_[Check Periodo Ref.]="Dentro",DATOS_[SALARIO BASE Ef],FALSE)))),
0)</f>
        <v>0</v>
      </c>
      <c r="F74" s="119">
        <f t="array" ref="F74">IFERROR(
MEDIAN((IF(DATOS_[[Sexo]:[Sexo]]=$B74,IF(DATOS_[[AGRUP. VALOR. PTO.]:[AGRUP. VALOR. PTO.]]=$B72,IF(DATOS_[[Check Periodo Ref.]:[Check Periodo Ref.]]="Dentro",DATOS_[Conc.Sal.01]))))),
0)</f>
        <v>0</v>
      </c>
      <c r="G74" s="119">
        <f t="array" ref="G74">IFERROR(
MEDIAN((IF(DATOS_[[Sexo]:[Sexo]]=$B74,IF(DATOS_[[AGRUP. VALOR. PTO.]:[AGRUP. VALOR. PTO.]]=$B72,IF(DATOS_[[Check Periodo Ref.]:[Check Periodo Ref.]]="Dentro",DATOS_[Conc.Sal.02]))))),
0)</f>
        <v>0</v>
      </c>
      <c r="H74" s="119">
        <f t="array" ref="H74">IFERROR(
MEDIAN((IF(DATOS_[[Sexo]:[Sexo]]=$B74,IF(DATOS_[[AGRUP. VALOR. PTO.]:[AGRUP. VALOR. PTO.]]=$B72,IF(DATOS_[[Check Periodo Ref.]:[Check Periodo Ref.]]="Dentro",DATOS_[Conc.Sal.03]))))),
0)</f>
        <v>0</v>
      </c>
      <c r="I74" s="119">
        <f t="array" ref="I74">IFERROR(
MEDIAN((IF(DATOS_[[Sexo]:[Sexo]]=$B74,IF(DATOS_[[AGRUP. VALOR. PTO.]:[AGRUP. VALOR. PTO.]]=$B72,IF(DATOS_[[Check Periodo Ref.]:[Check Periodo Ref.]]="Dentro",DATOS_[Conc.Sal.04]))))),
0)</f>
        <v>0</v>
      </c>
      <c r="J74" s="119">
        <f t="array" ref="J74">IFERROR(
MEDIAN((IF(DATOS_[[Sexo]:[Sexo]]=$B74,IF(DATOS_[[AGRUP. VALOR. PTO.]:[AGRUP. VALOR. PTO.]]=$B72,IF(DATOS_[[Check Periodo Ref.]:[Check Periodo Ref.]]="Dentro",DATOS_[Conc.Sal.05]))))),
0)</f>
        <v>0</v>
      </c>
      <c r="K74" s="119">
        <f t="array" ref="K74">IFERROR(
MEDIAN((IF(DATOS_[[Sexo]:[Sexo]]=$B74,IF(DATOS_[[AGRUP. VALOR. PTO.]:[AGRUP. VALOR. PTO.]]=$B72,IF(DATOS_[[Check Periodo Ref.]:[Check Periodo Ref.]]="Dentro",DATOS_[Conc.Sal.06]))))),
0)</f>
        <v>0</v>
      </c>
      <c r="L74" s="119">
        <f t="array" ref="L74">IFERROR(
MEDIAN((IF(DATOS_[[Sexo]:[Sexo]]=$B74,IF(DATOS_[[AGRUP. VALOR. PTO.]:[AGRUP. VALOR. PTO.]]=$B72,IF(DATOS_[[Check Periodo Ref.]:[Check Periodo Ref.]]="Dentro",DATOS_[Conc.Sal.07]))))),
0)</f>
        <v>0</v>
      </c>
      <c r="M74" s="119">
        <f t="array" ref="M74">IFERROR(
MEDIAN((IF(DATOS_[[Sexo]:[Sexo]]=$B74,IF(DATOS_[[AGRUP. VALOR. PTO.]:[AGRUP. VALOR. PTO.]]=$B72,IF(DATOS_[[Check Periodo Ref.]:[Check Periodo Ref.]]="Dentro",DATOS_[Conc.Sal.08]))))),
0)</f>
        <v>0</v>
      </c>
      <c r="N74" s="119">
        <f t="array" ref="N74">IFERROR(
MEDIAN((IF(DATOS_[[Sexo]:[Sexo]]=$B74,IF(DATOS_[[AGRUP. VALOR. PTO.]:[AGRUP. VALOR. PTO.]]=$B72,IF(DATOS_[[Check Periodo Ref.]:[Check Periodo Ref.]]="Dentro",DATOS_[Conc.Sal.09]))))),
0)</f>
        <v>0</v>
      </c>
      <c r="O74" s="119">
        <f t="array" ref="O74">IFERROR(
MEDIAN((IF(DATOS_[[Sexo]:[Sexo]]=$B74,IF(DATOS_[[AGRUP. VALOR. PTO.]:[AGRUP. VALOR. PTO.]]=$B72,IF(DATOS_[[Check Periodo Ref.]:[Check Periodo Ref.]]="Dentro",DATOS_[Conc.Sal.10]))))),
0)</f>
        <v>0</v>
      </c>
      <c r="P74" s="119">
        <f t="array" ref="P74">IFERROR(
MEDIAN((IF(DATOS_[[Sexo]:[Sexo]]=$B74,IF(DATOS_[[AGRUP. VALOR. PTO.]:[AGRUP. VALOR. PTO.]]=$B72,IF(DATOS_[[Check Periodo Ref.]:[Check Periodo Ref.]]="Dentro",DATOS_[Conc.Sal.11]))))),
0)</f>
        <v>0</v>
      </c>
      <c r="Q74" s="119">
        <f t="array" ref="Q74">IFERROR(
MEDIAN((IF(DATOS_[[Sexo]:[Sexo]]=$B74,IF(DATOS_[[AGRUP. VALOR. PTO.]:[AGRUP. VALOR. PTO.]]=$B72,IF(DATOS_[[Check Periodo Ref.]:[Check Periodo Ref.]]="Dentro",DATOS_[Conc.Sal.12]))))),
0)</f>
        <v>0</v>
      </c>
      <c r="R74" s="119">
        <f t="array" ref="R74">IFERROR(
MEDIAN((IF(DATOS_[[Sexo]:[Sexo]]=$B74,IF(DATOS_[[AGRUP. VALOR. PTO.]:[AGRUP. VALOR. PTO.]]=$B72,IF(DATOS_[[Check Periodo Ref.]:[Check Periodo Ref.]]="Dentro",DATOS_[Conc.Sal.13]))))),
0)</f>
        <v>0</v>
      </c>
      <c r="S74" s="119">
        <f t="array" ref="S74">IFERROR(
MEDIAN((IF(DATOS_[[Sexo]:[Sexo]]=$B74,IF(DATOS_[[AGRUP. VALOR. PTO.]:[AGRUP. VALOR. PTO.]]=$B72,IF(DATOS_[[Check Periodo Ref.]:[Check Periodo Ref.]]="Dentro",DATOS_[Conc.Sal.14]))))),
0)</f>
        <v>0</v>
      </c>
      <c r="T74" s="119">
        <f t="array" ref="T74">IFERROR(
MEDIAN((IF(DATOS_[[Sexo]:[Sexo]]=$B74,IF(DATOS_[[AGRUP. VALOR. PTO.]:[AGRUP. VALOR. PTO.]]=$B72,IF(DATOS_[[Check Periodo Ref.]:[Check Periodo Ref.]]="Dentro",DATOS_[Conc.Sal.15]))))),
0)</f>
        <v>0</v>
      </c>
      <c r="U74" s="119">
        <f t="array" ref="U74">IFERROR(
MEDIAN((IF(DATOS_[[Sexo]:[Sexo]]=$B74,IF(DATOS_[[AGRUP. VALOR. PTO.]:[AGRUP. VALOR. PTO.]]=$B72,IF(DATOS_[[Check Periodo Ref.]:[Check Periodo Ref.]]="Dentro",DATOS_[Conc.Sal.16]))))),
0)</f>
        <v>0</v>
      </c>
      <c r="V74" s="119">
        <f t="array" ref="V74">IFERROR(
MEDIAN((IF(DATOS_[[Sexo]:[Sexo]]=$B74,IF(DATOS_[[AGRUP. VALOR. PTO.]:[AGRUP. VALOR. PTO.]]=$B72,IF(DATOS_[[Check Periodo Ref.]:[Check Periodo Ref.]]="Dentro",DATOS_[Conc.Sal.17]))))),
0)</f>
        <v>0</v>
      </c>
      <c r="W74" s="119">
        <f t="array" ref="W74">IFERROR(
MEDIAN((IF(DATOS_[[Sexo]:[Sexo]]=$B74,IF(DATOS_[[AGRUP. VALOR. PTO.]:[AGRUP. VALOR. PTO.]]=$B72,IF(DATOS_[[Check Periodo Ref.]:[Check Periodo Ref.]]="Dentro",DATOS_[Conc.Sal.18]))))),
0)</f>
        <v>0</v>
      </c>
      <c r="X74" s="119">
        <f t="array" ref="X74">IFERROR(
MEDIAN((IF(DATOS_[[Sexo]:[Sexo]]=$B74,IF(DATOS_[[AGRUP. VALOR. PTO.]:[AGRUP. VALOR. PTO.]]=$B72,IF(DATOS_[[Check Periodo Ref.]:[Check Periodo Ref.]]="Dentro",DATOS_[Conc.Sal.19]))))),
0)</f>
        <v>0</v>
      </c>
      <c r="Y74" s="119">
        <f t="array" ref="Y74">IFERROR(
MEDIAN((IF(DATOS_[[Sexo]:[Sexo]]=$B74,IF(DATOS_[[AGRUP. VALOR. PTO.]:[AGRUP. VALOR. PTO.]]=$B72,IF(DATOS_[[Check Periodo Ref.]:[Check Periodo Ref.]]="Dentro",DATOS_[Conc.Sal.20]))))),
0)</f>
        <v>0</v>
      </c>
      <c r="Z74" s="119">
        <f t="array" ref="Z74">IFERROR(
MEDIAN((IF(DATOS_[[Sexo]:[Sexo]]=$B74,IF(DATOS_[[AGRUP. VALOR. PTO.]:[AGRUP. VALOR. PTO.]]=$B72,IF(DATOS_[[Check Periodo Ref.]:[Check Periodo Ref.]]="Dentro",DATOS_[Conc.Sal.21]))))),
0)</f>
        <v>0</v>
      </c>
      <c r="AA74" s="119">
        <f t="array" ref="AA74">IFERROR(
MEDIAN((IF(DATOS_[[Sexo]:[Sexo]]=$B74,IF(DATOS_[[AGRUP. VALOR. PTO.]:[AGRUP. VALOR. PTO.]]=$B72,IF(DATOS_[[Check Periodo Ref.]:[Check Periodo Ref.]]="Dentro",DATOS_[Conc.Sal.22]))))),
0)</f>
        <v>0</v>
      </c>
      <c r="AB74" s="119">
        <f t="array" ref="AB74">IFERROR(
MEDIAN((IF(DATOS_[[Sexo]:[Sexo]]=$B74,IF(DATOS_[[AGRUP. VALOR. PTO.]:[AGRUP. VALOR. PTO.]]=$B72,IF(DATOS_[[Check Periodo Ref.]:[Check Periodo Ref.]]="Dentro",DATOS_[Conc.Sal.23]))))),
0)</f>
        <v>0</v>
      </c>
      <c r="AC74" s="119">
        <f t="array" ref="AC74">IFERROR(
MEDIAN((IF(DATOS_[[Sexo]:[Sexo]]=$B74,IF(DATOS_[[AGRUP. VALOR. PTO.]:[AGRUP. VALOR. PTO.]]=$B72,IF(DATOS_[[Check Periodo Ref.]:[Check Periodo Ref.]]="Dentro",DATOS_[Conc.Sal.24]))))),
0)</f>
        <v>0</v>
      </c>
      <c r="AD74" s="119">
        <f t="array" ref="AD74">IFERROR(
MEDIAN((IF(DATOS_[[Sexo]:[Sexo]]=$B74,IF(DATOS_[[AGRUP. VALOR. PTO.]:[AGRUP. VALOR. PTO.]]=$B72,IF(DATOS_[[Check Periodo Ref.]:[Check Periodo Ref.]]="Dentro",DATOS_[Conc.Sal.25]))))),
0)</f>
        <v>0</v>
      </c>
      <c r="AE74" s="119">
        <f t="array" ref="AE74">IFERROR(
MEDIAN((IF(DATOS_[[Sexo]:[Sexo]]=$B74,IF(DATOS_[[AGRUP. VALOR. PTO.]:[AGRUP. VALOR. PTO.]]=$B72,IF(DATOS_[[Check Periodo Ref.]:[Check Periodo Ref.]]="Dentro",DATOS_[Conc.Sal.26]))))),
0)</f>
        <v>0</v>
      </c>
      <c r="AF74" s="119">
        <f t="array" ref="AF74">IFERROR(
MEDIAN((IF(DATOS_[[Sexo]:[Sexo]]=$B74,IF(DATOS_[[AGRUP. VALOR. PTO.]:[AGRUP. VALOR. PTO.]]=$B72,IF(DATOS_[[Check Periodo Ref.]:[Check Periodo Ref.]]="Dentro",DATOS_[Conc.Sal.27]))))),
0)</f>
        <v>0</v>
      </c>
      <c r="AG74" s="119">
        <f t="array" ref="AG74">IFERROR(
MEDIAN((IF(DATOS_[[Sexo]:[Sexo]]=$B74,IF(DATOS_[[AGRUP. VALOR. PTO.]:[AGRUP. VALOR. PTO.]]=$B72,IF(DATOS_[[Check Periodo Ref.]:[Check Periodo Ref.]]="Dentro",DATOS_[Conc.Sal.28]))))),
0)</f>
        <v>0</v>
      </c>
      <c r="AH74" s="119">
        <f t="array" ref="AH74">IFERROR(
MEDIAN((IF(DATOS_[[Sexo]:[Sexo]]=$B74,IF(DATOS_[[AGRUP. VALOR. PTO.]:[AGRUP. VALOR. PTO.]]=$B72,IF(DATOS_[[Check Periodo Ref.]:[Check Periodo Ref.]]="Dentro",DATOS_[Conc.Sal.29]))))),
0)</f>
        <v>0</v>
      </c>
      <c r="AI74" s="119">
        <f t="array" ref="AI74">IFERROR(
MEDIAN((IF(DATOS_[[Sexo]:[Sexo]]=$B74,IF(DATOS_[[AGRUP. VALOR. PTO.]:[AGRUP. VALOR. PTO.]]=$B72,IF(DATOS_[[Check Periodo Ref.]:[Check Periodo Ref.]]="Dentro",DATOS_[Conc.Sal.30]))))),
0)</f>
        <v>0</v>
      </c>
      <c r="AJ74" s="120">
        <f t="array" ref="AJ74">IFERROR(
MEDIAN(IF(DATOS_[Sexo]=$B74,IF(DATOS_[AGRUP. VALOR. PTO.]=$B72,IF(DATOS_[Check Periodo Ref.]="Dentro",DATOS_[Tot COMPL.SAL Ef],FALSE)))),
0)</f>
        <v>0</v>
      </c>
      <c r="AK74" s="121">
        <f t="array" ref="AK74">IFERROR(
MEDIAN(IF(DATOS_[Sexo]=$B74,IF(DATOS_[AGRUP. VALOR. PTO.]=$B72,IF(DATOS_[Check Periodo Ref.]="Dentro",DATOS_[TOTAL SALARIO Ef],FALSE)))),
0)</f>
        <v>0</v>
      </c>
      <c r="AL74" s="122">
        <f t="array" ref="AL74">IFERROR(
MEDIAN((IF(DATOS_[[Sexo]:[Sexo]]=$B74,IF(DATOS_[[AGRUP. VALOR. PTO.]:[AGRUP. VALOR. PTO.]]=$B72,IF(DATOS_[[Check Periodo Ref.]:[Check Periodo Ref.]]="Dentro",DATOS_[C.Extra.01]))))),
0)</f>
        <v>0</v>
      </c>
      <c r="AM74" s="122">
        <f t="array" ref="AM74">IFERROR(
MEDIAN((IF(DATOS_[[Sexo]:[Sexo]]=$B74,IF(DATOS_[[AGRUP. VALOR. PTO.]:[AGRUP. VALOR. PTO.]]=$B72,IF(DATOS_[[Check Periodo Ref.]:[Check Periodo Ref.]]="Dentro",DATOS_[C.Extra.02]))))),
0)</f>
        <v>0</v>
      </c>
      <c r="AN74" s="122">
        <f t="array" ref="AN74">IFERROR(
MEDIAN((IF(DATOS_[[Sexo]:[Sexo]]=$B74,IF(DATOS_[[AGRUP. VALOR. PTO.]:[AGRUP. VALOR. PTO.]]=$B72,IF(DATOS_[[Check Periodo Ref.]:[Check Periodo Ref.]]="Dentro",DATOS_[C.Extra.03]))))),
0)</f>
        <v>0</v>
      </c>
      <c r="AO74" s="122">
        <f t="array" ref="AO74">IFERROR(
MEDIAN((IF(DATOS_[[Sexo]:[Sexo]]=$B74,IF(DATOS_[[AGRUP. VALOR. PTO.]:[AGRUP. VALOR. PTO.]]=$B72,IF(DATOS_[[Check Periodo Ref.]:[Check Periodo Ref.]]="Dentro",DATOS_[C.Extra.04]))))),
0)</f>
        <v>0</v>
      </c>
      <c r="AP74" s="122">
        <f t="array" ref="AP74">IFERROR(
MEDIAN((IF(DATOS_[[Sexo]:[Sexo]]=$B74,IF(DATOS_[[AGRUP. VALOR. PTO.]:[AGRUP. VALOR. PTO.]]=$B72,IF(DATOS_[[Check Periodo Ref.]:[Check Periodo Ref.]]="Dentro",DATOS_[C.Extra.05]))))),
0)</f>
        <v>0</v>
      </c>
      <c r="AQ74" s="123">
        <f t="array" ref="AQ74">IFERROR(
MEDIAN(IF(DATOS_[Sexo]=$B74,IF(DATOS_[AGRUP. VALOR. PTO.]=$B72,IF(DATOS_[Check Periodo Ref.]="Dentro",DATOS_[Tot Extrasalarial Ef],FALSE)))),
0)</f>
        <v>0</v>
      </c>
      <c r="AR74" s="124">
        <f t="array" ref="AR74">IFERROR(
MEDIAN(IF(DATOS_[Sexo]=$B74,IF(DATOS_[AGRUP. VALOR. PTO.]=$B72,IF(DATOS_[Check Periodo Ref.]="Dentro",DATOS_[TOTAL Retrib Ef],FALSE)))),
0)</f>
        <v>0</v>
      </c>
    </row>
    <row r="75" spans="1:44" ht="17.25" thickBot="1" x14ac:dyDescent="0.35">
      <c r="A75" s="48" t="str">
        <f t="shared" ref="A75" si="83">+A76</f>
        <v>[ocultar]</v>
      </c>
      <c r="B75" s="46" t="s">
        <v>280</v>
      </c>
      <c r="C75" s="117"/>
      <c r="D75" s="47"/>
      <c r="E75" s="127" t="str">
        <f t="shared" ref="E75:AR75" si="84">IFERROR((E76-E77)/E76,"")</f>
        <v/>
      </c>
      <c r="F75" s="131" t="str">
        <f t="shared" si="84"/>
        <v/>
      </c>
      <c r="G75" s="131" t="str">
        <f t="shared" si="84"/>
        <v/>
      </c>
      <c r="H75" s="131" t="str">
        <f t="shared" si="84"/>
        <v/>
      </c>
      <c r="I75" s="131" t="str">
        <f t="shared" si="84"/>
        <v/>
      </c>
      <c r="J75" s="131" t="str">
        <f t="shared" si="84"/>
        <v/>
      </c>
      <c r="K75" s="131" t="str">
        <f t="shared" si="84"/>
        <v/>
      </c>
      <c r="L75" s="131" t="str">
        <f t="shared" si="84"/>
        <v/>
      </c>
      <c r="M75" s="131" t="str">
        <f t="shared" si="84"/>
        <v/>
      </c>
      <c r="N75" s="131" t="str">
        <f t="shared" si="84"/>
        <v/>
      </c>
      <c r="O75" s="131" t="str">
        <f t="shared" si="84"/>
        <v/>
      </c>
      <c r="P75" s="131" t="str">
        <f t="shared" si="84"/>
        <v/>
      </c>
      <c r="Q75" s="131" t="str">
        <f t="shared" si="84"/>
        <v/>
      </c>
      <c r="R75" s="131" t="str">
        <f t="shared" si="84"/>
        <v/>
      </c>
      <c r="S75" s="131" t="str">
        <f t="shared" si="84"/>
        <v/>
      </c>
      <c r="T75" s="131" t="str">
        <f t="shared" si="84"/>
        <v/>
      </c>
      <c r="U75" s="131" t="str">
        <f t="shared" si="84"/>
        <v/>
      </c>
      <c r="V75" s="130" t="str">
        <f t="shared" si="84"/>
        <v/>
      </c>
      <c r="W75" s="130" t="str">
        <f t="shared" si="84"/>
        <v/>
      </c>
      <c r="X75" s="130" t="str">
        <f t="shared" si="84"/>
        <v/>
      </c>
      <c r="Y75" s="130" t="str">
        <f t="shared" si="84"/>
        <v/>
      </c>
      <c r="Z75" s="130" t="str">
        <f t="shared" si="84"/>
        <v/>
      </c>
      <c r="AA75" s="130" t="str">
        <f t="shared" si="84"/>
        <v/>
      </c>
      <c r="AB75" s="130" t="str">
        <f t="shared" si="84"/>
        <v/>
      </c>
      <c r="AC75" s="130" t="str">
        <f t="shared" si="84"/>
        <v/>
      </c>
      <c r="AD75" s="130" t="str">
        <f t="shared" si="84"/>
        <v/>
      </c>
      <c r="AE75" s="130" t="str">
        <f t="shared" si="84"/>
        <v/>
      </c>
      <c r="AF75" s="130" t="str">
        <f t="shared" si="84"/>
        <v/>
      </c>
      <c r="AG75" s="130" t="str">
        <f t="shared" si="84"/>
        <v/>
      </c>
      <c r="AH75" s="130" t="str">
        <f t="shared" si="84"/>
        <v/>
      </c>
      <c r="AI75" s="130" t="str">
        <f t="shared" si="84"/>
        <v/>
      </c>
      <c r="AJ75" s="132" t="str">
        <f t="shared" si="84"/>
        <v/>
      </c>
      <c r="AK75" s="136" t="str">
        <f t="shared" si="84"/>
        <v/>
      </c>
      <c r="AL75" s="133" t="str">
        <f t="shared" si="84"/>
        <v/>
      </c>
      <c r="AM75" s="133" t="str">
        <f t="shared" si="84"/>
        <v/>
      </c>
      <c r="AN75" s="133" t="str">
        <f t="shared" si="84"/>
        <v/>
      </c>
      <c r="AO75" s="133" t="str">
        <f t="shared" si="84"/>
        <v/>
      </c>
      <c r="AP75" s="133" t="str">
        <f t="shared" si="84"/>
        <v/>
      </c>
      <c r="AQ75" s="134" t="str">
        <f t="shared" si="84"/>
        <v/>
      </c>
      <c r="AR75" s="135" t="str">
        <f t="shared" si="84"/>
        <v/>
      </c>
    </row>
    <row r="76" spans="1:44" x14ac:dyDescent="0.3">
      <c r="A76" s="48" t="str">
        <f t="shared" ref="A76" si="85">+IF(C76+C77=0,"[ocultar]","")</f>
        <v>[ocultar]</v>
      </c>
      <c r="B76" s="39" t="s">
        <v>162</v>
      </c>
      <c r="C76" s="40">
        <f t="array" ref="C76">SUM(IF($B76=DATOS_[Sexo],
IF($B75=DATOS_[AGRUP. VALOR. PTO.],
IF("Dentro"=DATOS_[Check Periodo Ref.],
1/(COUNTIFS(DATOS_[Sexo],$B76,DATOS_[AGRUP. VALOR. PTO.],$B75,DATOS_[Check Periodo Ref.],"Dentro",DATOS_[id],DATOS_[id]))))))</f>
        <v>0</v>
      </c>
      <c r="D76" s="41">
        <f>COUNTIFS(DATOS_[AGRUP. VALOR. PTO.],$B75,DATOS_[Sexo],$B76,DATOS_[Check Periodo Ref.],"Dentro")</f>
        <v>0</v>
      </c>
      <c r="E76" s="118">
        <f t="array" ref="E76">IFERROR(
MEDIAN(IF(DATOS_[Sexo]=$B76,IF(DATOS_[AGRUP. VALOR. PTO.]=$B75,IF(DATOS_[Check Periodo Ref.]="Dentro",DATOS_[SALARIO BASE Ef],FALSE)))),
0)</f>
        <v>0</v>
      </c>
      <c r="F76" s="119">
        <f t="array" ref="F76">IFERROR(
MEDIAN((IF(DATOS_[[Sexo]:[Sexo]]=$B76,IF(DATOS_[[AGRUP. VALOR. PTO.]:[AGRUP. VALOR. PTO.]]=$B75,IF(DATOS_[[Check Periodo Ref.]:[Check Periodo Ref.]]="Dentro",DATOS_[Conc.Sal.01]))))),
0)</f>
        <v>0</v>
      </c>
      <c r="G76" s="119">
        <f t="array" ref="G76">IFERROR(
MEDIAN((IF(DATOS_[[Sexo]:[Sexo]]=$B76,IF(DATOS_[[AGRUP. VALOR. PTO.]:[AGRUP. VALOR. PTO.]]=$B75,IF(DATOS_[[Check Periodo Ref.]:[Check Periodo Ref.]]="Dentro",DATOS_[Conc.Sal.02]))))),
0)</f>
        <v>0</v>
      </c>
      <c r="H76" s="119">
        <f t="array" ref="H76">IFERROR(
MEDIAN((IF(DATOS_[[Sexo]:[Sexo]]=$B76,IF(DATOS_[[AGRUP. VALOR. PTO.]:[AGRUP. VALOR. PTO.]]=$B75,IF(DATOS_[[Check Periodo Ref.]:[Check Periodo Ref.]]="Dentro",DATOS_[Conc.Sal.03]))))),
0)</f>
        <v>0</v>
      </c>
      <c r="I76" s="119">
        <f t="array" ref="I76">IFERROR(
MEDIAN((IF(DATOS_[[Sexo]:[Sexo]]=$B76,IF(DATOS_[[AGRUP. VALOR. PTO.]:[AGRUP. VALOR. PTO.]]=$B75,IF(DATOS_[[Check Periodo Ref.]:[Check Periodo Ref.]]="Dentro",DATOS_[Conc.Sal.04]))))),
0)</f>
        <v>0</v>
      </c>
      <c r="J76" s="119">
        <f t="array" ref="J76">IFERROR(
MEDIAN((IF(DATOS_[[Sexo]:[Sexo]]=$B76,IF(DATOS_[[AGRUP. VALOR. PTO.]:[AGRUP. VALOR. PTO.]]=$B75,IF(DATOS_[[Check Periodo Ref.]:[Check Periodo Ref.]]="Dentro",DATOS_[Conc.Sal.05]))))),
0)</f>
        <v>0</v>
      </c>
      <c r="K76" s="119">
        <f t="array" ref="K76">IFERROR(
MEDIAN((IF(DATOS_[[Sexo]:[Sexo]]=$B76,IF(DATOS_[[AGRUP. VALOR. PTO.]:[AGRUP. VALOR. PTO.]]=$B75,IF(DATOS_[[Check Periodo Ref.]:[Check Periodo Ref.]]="Dentro",DATOS_[Conc.Sal.06]))))),
0)</f>
        <v>0</v>
      </c>
      <c r="L76" s="119">
        <f t="array" ref="L76">IFERROR(
MEDIAN((IF(DATOS_[[Sexo]:[Sexo]]=$B76,IF(DATOS_[[AGRUP. VALOR. PTO.]:[AGRUP. VALOR. PTO.]]=$B75,IF(DATOS_[[Check Periodo Ref.]:[Check Periodo Ref.]]="Dentro",DATOS_[Conc.Sal.07]))))),
0)</f>
        <v>0</v>
      </c>
      <c r="M76" s="119">
        <f t="array" ref="M76">IFERROR(
MEDIAN((IF(DATOS_[[Sexo]:[Sexo]]=$B76,IF(DATOS_[[AGRUP. VALOR. PTO.]:[AGRUP. VALOR. PTO.]]=$B75,IF(DATOS_[[Check Periodo Ref.]:[Check Periodo Ref.]]="Dentro",DATOS_[Conc.Sal.08]))))),
0)</f>
        <v>0</v>
      </c>
      <c r="N76" s="119">
        <f t="array" ref="N76">IFERROR(
MEDIAN((IF(DATOS_[[Sexo]:[Sexo]]=$B76,IF(DATOS_[[AGRUP. VALOR. PTO.]:[AGRUP. VALOR. PTO.]]=$B75,IF(DATOS_[[Check Periodo Ref.]:[Check Periodo Ref.]]="Dentro",DATOS_[Conc.Sal.09]))))),
0)</f>
        <v>0</v>
      </c>
      <c r="O76" s="119">
        <f t="array" ref="O76">IFERROR(
MEDIAN((IF(DATOS_[[Sexo]:[Sexo]]=$B76,IF(DATOS_[[AGRUP. VALOR. PTO.]:[AGRUP. VALOR. PTO.]]=$B75,IF(DATOS_[[Check Periodo Ref.]:[Check Periodo Ref.]]="Dentro",DATOS_[Conc.Sal.10]))))),
0)</f>
        <v>0</v>
      </c>
      <c r="P76" s="119">
        <f t="array" ref="P76">IFERROR(
MEDIAN((IF(DATOS_[[Sexo]:[Sexo]]=$B76,IF(DATOS_[[AGRUP. VALOR. PTO.]:[AGRUP. VALOR. PTO.]]=$B75,IF(DATOS_[[Check Periodo Ref.]:[Check Periodo Ref.]]="Dentro",DATOS_[Conc.Sal.11]))))),
0)</f>
        <v>0</v>
      </c>
      <c r="Q76" s="119">
        <f t="array" ref="Q76">IFERROR(
MEDIAN((IF(DATOS_[[Sexo]:[Sexo]]=$B76,IF(DATOS_[[AGRUP. VALOR. PTO.]:[AGRUP. VALOR. PTO.]]=$B75,IF(DATOS_[[Check Periodo Ref.]:[Check Periodo Ref.]]="Dentro",DATOS_[Conc.Sal.12]))))),
0)</f>
        <v>0</v>
      </c>
      <c r="R76" s="119">
        <f t="array" ref="R76">IFERROR(
MEDIAN((IF(DATOS_[[Sexo]:[Sexo]]=$B76,IF(DATOS_[[AGRUP. VALOR. PTO.]:[AGRUP. VALOR. PTO.]]=$B75,IF(DATOS_[[Check Periodo Ref.]:[Check Periodo Ref.]]="Dentro",DATOS_[Conc.Sal.13]))))),
0)</f>
        <v>0</v>
      </c>
      <c r="S76" s="119">
        <f t="array" ref="S76">IFERROR(
MEDIAN((IF(DATOS_[[Sexo]:[Sexo]]=$B76,IF(DATOS_[[AGRUP. VALOR. PTO.]:[AGRUP. VALOR. PTO.]]=$B75,IF(DATOS_[[Check Periodo Ref.]:[Check Periodo Ref.]]="Dentro",DATOS_[Conc.Sal.14]))))),
0)</f>
        <v>0</v>
      </c>
      <c r="T76" s="119">
        <f t="array" ref="T76">IFERROR(
MEDIAN((IF(DATOS_[[Sexo]:[Sexo]]=$B76,IF(DATOS_[[AGRUP. VALOR. PTO.]:[AGRUP. VALOR. PTO.]]=$B75,IF(DATOS_[[Check Periodo Ref.]:[Check Periodo Ref.]]="Dentro",DATOS_[Conc.Sal.15]))))),
0)</f>
        <v>0</v>
      </c>
      <c r="U76" s="119">
        <f t="array" ref="U76">IFERROR(
MEDIAN((IF(DATOS_[[Sexo]:[Sexo]]=$B76,IF(DATOS_[[AGRUP. VALOR. PTO.]:[AGRUP. VALOR. PTO.]]=$B75,IF(DATOS_[[Check Periodo Ref.]:[Check Periodo Ref.]]="Dentro",DATOS_[Conc.Sal.16]))))),
0)</f>
        <v>0</v>
      </c>
      <c r="V76" s="119">
        <f t="array" ref="V76">IFERROR(
MEDIAN((IF(DATOS_[[Sexo]:[Sexo]]=$B76,IF(DATOS_[[AGRUP. VALOR. PTO.]:[AGRUP. VALOR. PTO.]]=$B75,IF(DATOS_[[Check Periodo Ref.]:[Check Periodo Ref.]]="Dentro",DATOS_[Conc.Sal.17]))))),
0)</f>
        <v>0</v>
      </c>
      <c r="W76" s="119">
        <f t="array" ref="W76">IFERROR(
MEDIAN((IF(DATOS_[[Sexo]:[Sexo]]=$B76,IF(DATOS_[[AGRUP. VALOR. PTO.]:[AGRUP. VALOR. PTO.]]=$B75,IF(DATOS_[[Check Periodo Ref.]:[Check Periodo Ref.]]="Dentro",DATOS_[Conc.Sal.18]))))),
0)</f>
        <v>0</v>
      </c>
      <c r="X76" s="119">
        <f t="array" ref="X76">IFERROR(
MEDIAN((IF(DATOS_[[Sexo]:[Sexo]]=$B76,IF(DATOS_[[AGRUP. VALOR. PTO.]:[AGRUP. VALOR. PTO.]]=$B75,IF(DATOS_[[Check Periodo Ref.]:[Check Periodo Ref.]]="Dentro",DATOS_[Conc.Sal.19]))))),
0)</f>
        <v>0</v>
      </c>
      <c r="Y76" s="119">
        <f t="array" ref="Y76">IFERROR(
MEDIAN((IF(DATOS_[[Sexo]:[Sexo]]=$B76,IF(DATOS_[[AGRUP. VALOR. PTO.]:[AGRUP. VALOR. PTO.]]=$B75,IF(DATOS_[[Check Periodo Ref.]:[Check Periodo Ref.]]="Dentro",DATOS_[Conc.Sal.20]))))),
0)</f>
        <v>0</v>
      </c>
      <c r="Z76" s="119">
        <f t="array" ref="Z76">IFERROR(
MEDIAN((IF(DATOS_[[Sexo]:[Sexo]]=$B76,IF(DATOS_[[AGRUP. VALOR. PTO.]:[AGRUP. VALOR. PTO.]]=$B75,IF(DATOS_[[Check Periodo Ref.]:[Check Periodo Ref.]]="Dentro",DATOS_[Conc.Sal.21]))))),
0)</f>
        <v>0</v>
      </c>
      <c r="AA76" s="119">
        <f t="array" ref="AA76">IFERROR(
MEDIAN((IF(DATOS_[[Sexo]:[Sexo]]=$B76,IF(DATOS_[[AGRUP. VALOR. PTO.]:[AGRUP. VALOR. PTO.]]=$B75,IF(DATOS_[[Check Periodo Ref.]:[Check Periodo Ref.]]="Dentro",DATOS_[Conc.Sal.22]))))),
0)</f>
        <v>0</v>
      </c>
      <c r="AB76" s="119">
        <f t="array" ref="AB76">IFERROR(
MEDIAN((IF(DATOS_[[Sexo]:[Sexo]]=$B76,IF(DATOS_[[AGRUP. VALOR. PTO.]:[AGRUP. VALOR. PTO.]]=$B75,IF(DATOS_[[Check Periodo Ref.]:[Check Periodo Ref.]]="Dentro",DATOS_[Conc.Sal.23]))))),
0)</f>
        <v>0</v>
      </c>
      <c r="AC76" s="119">
        <f t="array" ref="AC76">IFERROR(
MEDIAN((IF(DATOS_[[Sexo]:[Sexo]]=$B76,IF(DATOS_[[AGRUP. VALOR. PTO.]:[AGRUP. VALOR. PTO.]]=$B75,IF(DATOS_[[Check Periodo Ref.]:[Check Periodo Ref.]]="Dentro",DATOS_[Conc.Sal.24]))))),
0)</f>
        <v>0</v>
      </c>
      <c r="AD76" s="119">
        <f t="array" ref="AD76">IFERROR(
MEDIAN((IF(DATOS_[[Sexo]:[Sexo]]=$B76,IF(DATOS_[[AGRUP. VALOR. PTO.]:[AGRUP. VALOR. PTO.]]=$B75,IF(DATOS_[[Check Periodo Ref.]:[Check Periodo Ref.]]="Dentro",DATOS_[Conc.Sal.25]))))),
0)</f>
        <v>0</v>
      </c>
      <c r="AE76" s="119">
        <f t="array" ref="AE76">IFERROR(
MEDIAN((IF(DATOS_[[Sexo]:[Sexo]]=$B76,IF(DATOS_[[AGRUP. VALOR. PTO.]:[AGRUP. VALOR. PTO.]]=$B75,IF(DATOS_[[Check Periodo Ref.]:[Check Periodo Ref.]]="Dentro",DATOS_[Conc.Sal.26]))))),
0)</f>
        <v>0</v>
      </c>
      <c r="AF76" s="119">
        <f t="array" ref="AF76">IFERROR(
MEDIAN((IF(DATOS_[[Sexo]:[Sexo]]=$B76,IF(DATOS_[[AGRUP. VALOR. PTO.]:[AGRUP. VALOR. PTO.]]=$B75,IF(DATOS_[[Check Periodo Ref.]:[Check Periodo Ref.]]="Dentro",DATOS_[Conc.Sal.27]))))),
0)</f>
        <v>0</v>
      </c>
      <c r="AG76" s="119">
        <f t="array" ref="AG76">IFERROR(
MEDIAN((IF(DATOS_[[Sexo]:[Sexo]]=$B76,IF(DATOS_[[AGRUP. VALOR. PTO.]:[AGRUP. VALOR. PTO.]]=$B75,IF(DATOS_[[Check Periodo Ref.]:[Check Periodo Ref.]]="Dentro",DATOS_[Conc.Sal.28]))))),
0)</f>
        <v>0</v>
      </c>
      <c r="AH76" s="119">
        <f t="array" ref="AH76">IFERROR(
MEDIAN((IF(DATOS_[[Sexo]:[Sexo]]=$B76,IF(DATOS_[[AGRUP. VALOR. PTO.]:[AGRUP. VALOR. PTO.]]=$B75,IF(DATOS_[[Check Periodo Ref.]:[Check Periodo Ref.]]="Dentro",DATOS_[Conc.Sal.29]))))),
0)</f>
        <v>0</v>
      </c>
      <c r="AI76" s="119">
        <f t="array" ref="AI76">IFERROR(
MEDIAN((IF(DATOS_[[Sexo]:[Sexo]]=$B76,IF(DATOS_[[AGRUP. VALOR. PTO.]:[AGRUP. VALOR. PTO.]]=$B75,IF(DATOS_[[Check Periodo Ref.]:[Check Periodo Ref.]]="Dentro",DATOS_[Conc.Sal.30]))))),
0)</f>
        <v>0</v>
      </c>
      <c r="AJ76" s="120">
        <f t="array" ref="AJ76">IFERROR(
MEDIAN(IF(DATOS_[Sexo]=$B76,IF(DATOS_[AGRUP. VALOR. PTO.]=$B75,IF(DATOS_[Check Periodo Ref.]="Dentro",DATOS_[Tot COMPL.SAL Ef],FALSE)))),
0)</f>
        <v>0</v>
      </c>
      <c r="AK76" s="121">
        <f t="array" ref="AK76">IFERROR(
MEDIAN(IF(DATOS_[Sexo]=$B76,IF(DATOS_[AGRUP. VALOR. PTO.]=$B75,IF(DATOS_[Check Periodo Ref.]="Dentro",DATOS_[TOTAL SALARIO Ef],FALSE)))),
0)</f>
        <v>0</v>
      </c>
      <c r="AL76" s="122">
        <f t="array" ref="AL76">IFERROR(
MEDIAN((IF(DATOS_[[Sexo]:[Sexo]]=$B76,IF(DATOS_[[AGRUP. VALOR. PTO.]:[AGRUP. VALOR. PTO.]]=$B75,IF(DATOS_[[Check Periodo Ref.]:[Check Periodo Ref.]]="Dentro",DATOS_[C.Extra.01]))))),
0)</f>
        <v>0</v>
      </c>
      <c r="AM76" s="122">
        <f t="array" ref="AM76">IFERROR(
MEDIAN((IF(DATOS_[[Sexo]:[Sexo]]=$B76,IF(DATOS_[[AGRUP. VALOR. PTO.]:[AGRUP. VALOR. PTO.]]=$B75,IF(DATOS_[[Check Periodo Ref.]:[Check Periodo Ref.]]="Dentro",DATOS_[C.Extra.02]))))),
0)</f>
        <v>0</v>
      </c>
      <c r="AN76" s="122">
        <f t="array" ref="AN76">IFERROR(
MEDIAN((IF(DATOS_[[Sexo]:[Sexo]]=$B76,IF(DATOS_[[AGRUP. VALOR. PTO.]:[AGRUP. VALOR. PTO.]]=$B75,IF(DATOS_[[Check Periodo Ref.]:[Check Periodo Ref.]]="Dentro",DATOS_[C.Extra.03]))))),
0)</f>
        <v>0</v>
      </c>
      <c r="AO76" s="122">
        <f t="array" ref="AO76">IFERROR(
MEDIAN((IF(DATOS_[[Sexo]:[Sexo]]=$B76,IF(DATOS_[[AGRUP. VALOR. PTO.]:[AGRUP. VALOR. PTO.]]=$B75,IF(DATOS_[[Check Periodo Ref.]:[Check Periodo Ref.]]="Dentro",DATOS_[C.Extra.04]))))),
0)</f>
        <v>0</v>
      </c>
      <c r="AP76" s="122">
        <f t="array" ref="AP76">IFERROR(
MEDIAN((IF(DATOS_[[Sexo]:[Sexo]]=$B76,IF(DATOS_[[AGRUP. VALOR. PTO.]:[AGRUP. VALOR. PTO.]]=$B75,IF(DATOS_[[Check Periodo Ref.]:[Check Periodo Ref.]]="Dentro",DATOS_[C.Extra.05]))))),
0)</f>
        <v>0</v>
      </c>
      <c r="AQ76" s="123">
        <f t="array" ref="AQ76">IFERROR(
MEDIAN(IF(DATOS_[Sexo]=$B76,IF(DATOS_[AGRUP. VALOR. PTO.]=$B75,IF(DATOS_[Check Periodo Ref.]="Dentro",DATOS_[Tot Extrasalarial Ef],FALSE)))),
0)</f>
        <v>0</v>
      </c>
      <c r="AR76" s="124">
        <f t="array" ref="AR76">IFERROR(
MEDIAN(IF(DATOS_[Sexo]=$B76,IF(DATOS_[AGRUP. VALOR. PTO.]=$B75,IF(DATOS_[Check Periodo Ref.]="Dentro",DATOS_[TOTAL Retrib Ef],FALSE)))),
0)</f>
        <v>0</v>
      </c>
    </row>
    <row r="77" spans="1:44" x14ac:dyDescent="0.3">
      <c r="A77" s="48" t="str">
        <f t="shared" ref="A77" si="86">+A76</f>
        <v>[ocultar]</v>
      </c>
      <c r="B77" s="39" t="s">
        <v>163</v>
      </c>
      <c r="C77" s="40">
        <f t="array" ref="C77">SUM(IF($B77=DATOS_[Sexo],
IF($B75=DATOS_[AGRUP. VALOR. PTO.],
IF("Dentro"=DATOS_[Check Periodo Ref.],
1/(COUNTIFS(DATOS_[Sexo],$B77,DATOS_[AGRUP. VALOR. PTO.],$B75,DATOS_[Check Periodo Ref.],"Dentro",DATOS_[id],DATOS_[id]))))))</f>
        <v>0</v>
      </c>
      <c r="D77" s="41">
        <f>COUNTIFS(DATOS_[AGRUP. VALOR. PTO.],$B75,DATOS_[Sexo],$B77,DATOS_[Check Periodo Ref.],"Dentro")</f>
        <v>0</v>
      </c>
      <c r="E77" s="118">
        <f t="array" ref="E77">IFERROR(
MEDIAN(IF(DATOS_[Sexo]=$B77,IF(DATOS_[AGRUP. VALOR. PTO.]=$B75,IF(DATOS_[Check Periodo Ref.]="Dentro",DATOS_[SALARIO BASE Ef],FALSE)))),
0)</f>
        <v>0</v>
      </c>
      <c r="F77" s="119">
        <f t="array" ref="F77">IFERROR(
MEDIAN((IF(DATOS_[[Sexo]:[Sexo]]=$B77,IF(DATOS_[[AGRUP. VALOR. PTO.]:[AGRUP. VALOR. PTO.]]=$B75,IF(DATOS_[[Check Periodo Ref.]:[Check Periodo Ref.]]="Dentro",DATOS_[Conc.Sal.01]))))),
0)</f>
        <v>0</v>
      </c>
      <c r="G77" s="119">
        <f t="array" ref="G77">IFERROR(
MEDIAN((IF(DATOS_[[Sexo]:[Sexo]]=$B77,IF(DATOS_[[AGRUP. VALOR. PTO.]:[AGRUP. VALOR. PTO.]]=$B75,IF(DATOS_[[Check Periodo Ref.]:[Check Periodo Ref.]]="Dentro",DATOS_[Conc.Sal.02]))))),
0)</f>
        <v>0</v>
      </c>
      <c r="H77" s="119">
        <f t="array" ref="H77">IFERROR(
MEDIAN((IF(DATOS_[[Sexo]:[Sexo]]=$B77,IF(DATOS_[[AGRUP. VALOR. PTO.]:[AGRUP. VALOR. PTO.]]=$B75,IF(DATOS_[[Check Periodo Ref.]:[Check Periodo Ref.]]="Dentro",DATOS_[Conc.Sal.03]))))),
0)</f>
        <v>0</v>
      </c>
      <c r="I77" s="119">
        <f t="array" ref="I77">IFERROR(
MEDIAN((IF(DATOS_[[Sexo]:[Sexo]]=$B77,IF(DATOS_[[AGRUP. VALOR. PTO.]:[AGRUP. VALOR. PTO.]]=$B75,IF(DATOS_[[Check Periodo Ref.]:[Check Periodo Ref.]]="Dentro",DATOS_[Conc.Sal.04]))))),
0)</f>
        <v>0</v>
      </c>
      <c r="J77" s="119">
        <f t="array" ref="J77">IFERROR(
MEDIAN((IF(DATOS_[[Sexo]:[Sexo]]=$B77,IF(DATOS_[[AGRUP. VALOR. PTO.]:[AGRUP. VALOR. PTO.]]=$B75,IF(DATOS_[[Check Periodo Ref.]:[Check Periodo Ref.]]="Dentro",DATOS_[Conc.Sal.05]))))),
0)</f>
        <v>0</v>
      </c>
      <c r="K77" s="119">
        <f t="array" ref="K77">IFERROR(
MEDIAN((IF(DATOS_[[Sexo]:[Sexo]]=$B77,IF(DATOS_[[AGRUP. VALOR. PTO.]:[AGRUP. VALOR. PTO.]]=$B75,IF(DATOS_[[Check Periodo Ref.]:[Check Periodo Ref.]]="Dentro",DATOS_[Conc.Sal.06]))))),
0)</f>
        <v>0</v>
      </c>
      <c r="L77" s="119">
        <f t="array" ref="L77">IFERROR(
MEDIAN((IF(DATOS_[[Sexo]:[Sexo]]=$B77,IF(DATOS_[[AGRUP. VALOR. PTO.]:[AGRUP. VALOR. PTO.]]=$B75,IF(DATOS_[[Check Periodo Ref.]:[Check Periodo Ref.]]="Dentro",DATOS_[Conc.Sal.07]))))),
0)</f>
        <v>0</v>
      </c>
      <c r="M77" s="119">
        <f t="array" ref="M77">IFERROR(
MEDIAN((IF(DATOS_[[Sexo]:[Sexo]]=$B77,IF(DATOS_[[AGRUP. VALOR. PTO.]:[AGRUP. VALOR. PTO.]]=$B75,IF(DATOS_[[Check Periodo Ref.]:[Check Periodo Ref.]]="Dentro",DATOS_[Conc.Sal.08]))))),
0)</f>
        <v>0</v>
      </c>
      <c r="N77" s="119">
        <f t="array" ref="N77">IFERROR(
MEDIAN((IF(DATOS_[[Sexo]:[Sexo]]=$B77,IF(DATOS_[[AGRUP. VALOR. PTO.]:[AGRUP. VALOR. PTO.]]=$B75,IF(DATOS_[[Check Periodo Ref.]:[Check Periodo Ref.]]="Dentro",DATOS_[Conc.Sal.09]))))),
0)</f>
        <v>0</v>
      </c>
      <c r="O77" s="119">
        <f t="array" ref="O77">IFERROR(
MEDIAN((IF(DATOS_[[Sexo]:[Sexo]]=$B77,IF(DATOS_[[AGRUP. VALOR. PTO.]:[AGRUP. VALOR. PTO.]]=$B75,IF(DATOS_[[Check Periodo Ref.]:[Check Periodo Ref.]]="Dentro",DATOS_[Conc.Sal.10]))))),
0)</f>
        <v>0</v>
      </c>
      <c r="P77" s="119">
        <f t="array" ref="P77">IFERROR(
MEDIAN((IF(DATOS_[[Sexo]:[Sexo]]=$B77,IF(DATOS_[[AGRUP. VALOR. PTO.]:[AGRUP. VALOR. PTO.]]=$B75,IF(DATOS_[[Check Periodo Ref.]:[Check Periodo Ref.]]="Dentro",DATOS_[Conc.Sal.11]))))),
0)</f>
        <v>0</v>
      </c>
      <c r="Q77" s="119">
        <f t="array" ref="Q77">IFERROR(
MEDIAN((IF(DATOS_[[Sexo]:[Sexo]]=$B77,IF(DATOS_[[AGRUP. VALOR. PTO.]:[AGRUP. VALOR. PTO.]]=$B75,IF(DATOS_[[Check Periodo Ref.]:[Check Periodo Ref.]]="Dentro",DATOS_[Conc.Sal.12]))))),
0)</f>
        <v>0</v>
      </c>
      <c r="R77" s="119">
        <f t="array" ref="R77">IFERROR(
MEDIAN((IF(DATOS_[[Sexo]:[Sexo]]=$B77,IF(DATOS_[[AGRUP. VALOR. PTO.]:[AGRUP. VALOR. PTO.]]=$B75,IF(DATOS_[[Check Periodo Ref.]:[Check Periodo Ref.]]="Dentro",DATOS_[Conc.Sal.13]))))),
0)</f>
        <v>0</v>
      </c>
      <c r="S77" s="119">
        <f t="array" ref="S77">IFERROR(
MEDIAN((IF(DATOS_[[Sexo]:[Sexo]]=$B77,IF(DATOS_[[AGRUP. VALOR. PTO.]:[AGRUP. VALOR. PTO.]]=$B75,IF(DATOS_[[Check Periodo Ref.]:[Check Periodo Ref.]]="Dentro",DATOS_[Conc.Sal.14]))))),
0)</f>
        <v>0</v>
      </c>
      <c r="T77" s="119">
        <f t="array" ref="T77">IFERROR(
MEDIAN((IF(DATOS_[[Sexo]:[Sexo]]=$B77,IF(DATOS_[[AGRUP. VALOR. PTO.]:[AGRUP. VALOR. PTO.]]=$B75,IF(DATOS_[[Check Periodo Ref.]:[Check Periodo Ref.]]="Dentro",DATOS_[Conc.Sal.15]))))),
0)</f>
        <v>0</v>
      </c>
      <c r="U77" s="119">
        <f t="array" ref="U77">IFERROR(
MEDIAN((IF(DATOS_[[Sexo]:[Sexo]]=$B77,IF(DATOS_[[AGRUP. VALOR. PTO.]:[AGRUP. VALOR. PTO.]]=$B75,IF(DATOS_[[Check Periodo Ref.]:[Check Periodo Ref.]]="Dentro",DATOS_[Conc.Sal.16]))))),
0)</f>
        <v>0</v>
      </c>
      <c r="V77" s="119">
        <f t="array" ref="V77">IFERROR(
MEDIAN((IF(DATOS_[[Sexo]:[Sexo]]=$B77,IF(DATOS_[[AGRUP. VALOR. PTO.]:[AGRUP. VALOR. PTO.]]=$B75,IF(DATOS_[[Check Periodo Ref.]:[Check Periodo Ref.]]="Dentro",DATOS_[Conc.Sal.17]))))),
0)</f>
        <v>0</v>
      </c>
      <c r="W77" s="119">
        <f t="array" ref="W77">IFERROR(
MEDIAN((IF(DATOS_[[Sexo]:[Sexo]]=$B77,IF(DATOS_[[AGRUP. VALOR. PTO.]:[AGRUP. VALOR. PTO.]]=$B75,IF(DATOS_[[Check Periodo Ref.]:[Check Periodo Ref.]]="Dentro",DATOS_[Conc.Sal.18]))))),
0)</f>
        <v>0</v>
      </c>
      <c r="X77" s="119">
        <f t="array" ref="X77">IFERROR(
MEDIAN((IF(DATOS_[[Sexo]:[Sexo]]=$B77,IF(DATOS_[[AGRUP. VALOR. PTO.]:[AGRUP. VALOR. PTO.]]=$B75,IF(DATOS_[[Check Periodo Ref.]:[Check Periodo Ref.]]="Dentro",DATOS_[Conc.Sal.19]))))),
0)</f>
        <v>0</v>
      </c>
      <c r="Y77" s="119">
        <f t="array" ref="Y77">IFERROR(
MEDIAN((IF(DATOS_[[Sexo]:[Sexo]]=$B77,IF(DATOS_[[AGRUP. VALOR. PTO.]:[AGRUP. VALOR. PTO.]]=$B75,IF(DATOS_[[Check Periodo Ref.]:[Check Periodo Ref.]]="Dentro",DATOS_[Conc.Sal.20]))))),
0)</f>
        <v>0</v>
      </c>
      <c r="Z77" s="119">
        <f t="array" ref="Z77">IFERROR(
MEDIAN((IF(DATOS_[[Sexo]:[Sexo]]=$B77,IF(DATOS_[[AGRUP. VALOR. PTO.]:[AGRUP. VALOR. PTO.]]=$B75,IF(DATOS_[[Check Periodo Ref.]:[Check Periodo Ref.]]="Dentro",DATOS_[Conc.Sal.21]))))),
0)</f>
        <v>0</v>
      </c>
      <c r="AA77" s="119">
        <f t="array" ref="AA77">IFERROR(
MEDIAN((IF(DATOS_[[Sexo]:[Sexo]]=$B77,IF(DATOS_[[AGRUP. VALOR. PTO.]:[AGRUP. VALOR. PTO.]]=$B75,IF(DATOS_[[Check Periodo Ref.]:[Check Periodo Ref.]]="Dentro",DATOS_[Conc.Sal.22]))))),
0)</f>
        <v>0</v>
      </c>
      <c r="AB77" s="119">
        <f t="array" ref="AB77">IFERROR(
MEDIAN((IF(DATOS_[[Sexo]:[Sexo]]=$B77,IF(DATOS_[[AGRUP. VALOR. PTO.]:[AGRUP. VALOR. PTO.]]=$B75,IF(DATOS_[[Check Periodo Ref.]:[Check Periodo Ref.]]="Dentro",DATOS_[Conc.Sal.23]))))),
0)</f>
        <v>0</v>
      </c>
      <c r="AC77" s="119">
        <f t="array" ref="AC77">IFERROR(
MEDIAN((IF(DATOS_[[Sexo]:[Sexo]]=$B77,IF(DATOS_[[AGRUP. VALOR. PTO.]:[AGRUP. VALOR. PTO.]]=$B75,IF(DATOS_[[Check Periodo Ref.]:[Check Periodo Ref.]]="Dentro",DATOS_[Conc.Sal.24]))))),
0)</f>
        <v>0</v>
      </c>
      <c r="AD77" s="119">
        <f t="array" ref="AD77">IFERROR(
MEDIAN((IF(DATOS_[[Sexo]:[Sexo]]=$B77,IF(DATOS_[[AGRUP. VALOR. PTO.]:[AGRUP. VALOR. PTO.]]=$B75,IF(DATOS_[[Check Periodo Ref.]:[Check Periodo Ref.]]="Dentro",DATOS_[Conc.Sal.25]))))),
0)</f>
        <v>0</v>
      </c>
      <c r="AE77" s="119">
        <f t="array" ref="AE77">IFERROR(
MEDIAN((IF(DATOS_[[Sexo]:[Sexo]]=$B77,IF(DATOS_[[AGRUP. VALOR. PTO.]:[AGRUP. VALOR. PTO.]]=$B75,IF(DATOS_[[Check Periodo Ref.]:[Check Periodo Ref.]]="Dentro",DATOS_[Conc.Sal.26]))))),
0)</f>
        <v>0</v>
      </c>
      <c r="AF77" s="119">
        <f t="array" ref="AF77">IFERROR(
MEDIAN((IF(DATOS_[[Sexo]:[Sexo]]=$B77,IF(DATOS_[[AGRUP. VALOR. PTO.]:[AGRUP. VALOR. PTO.]]=$B75,IF(DATOS_[[Check Periodo Ref.]:[Check Periodo Ref.]]="Dentro",DATOS_[Conc.Sal.27]))))),
0)</f>
        <v>0</v>
      </c>
      <c r="AG77" s="119">
        <f t="array" ref="AG77">IFERROR(
MEDIAN((IF(DATOS_[[Sexo]:[Sexo]]=$B77,IF(DATOS_[[AGRUP. VALOR. PTO.]:[AGRUP. VALOR. PTO.]]=$B75,IF(DATOS_[[Check Periodo Ref.]:[Check Periodo Ref.]]="Dentro",DATOS_[Conc.Sal.28]))))),
0)</f>
        <v>0</v>
      </c>
      <c r="AH77" s="119">
        <f t="array" ref="AH77">IFERROR(
MEDIAN((IF(DATOS_[[Sexo]:[Sexo]]=$B77,IF(DATOS_[[AGRUP. VALOR. PTO.]:[AGRUP. VALOR. PTO.]]=$B75,IF(DATOS_[[Check Periodo Ref.]:[Check Periodo Ref.]]="Dentro",DATOS_[Conc.Sal.29]))))),
0)</f>
        <v>0</v>
      </c>
      <c r="AI77" s="119">
        <f t="array" ref="AI77">IFERROR(
MEDIAN((IF(DATOS_[[Sexo]:[Sexo]]=$B77,IF(DATOS_[[AGRUP. VALOR. PTO.]:[AGRUP. VALOR. PTO.]]=$B75,IF(DATOS_[[Check Periodo Ref.]:[Check Periodo Ref.]]="Dentro",DATOS_[Conc.Sal.30]))))),
0)</f>
        <v>0</v>
      </c>
      <c r="AJ77" s="120">
        <f t="array" ref="AJ77">IFERROR(
MEDIAN(IF(DATOS_[Sexo]=$B77,IF(DATOS_[AGRUP. VALOR. PTO.]=$B75,IF(DATOS_[Check Periodo Ref.]="Dentro",DATOS_[Tot COMPL.SAL Ef],FALSE)))),
0)</f>
        <v>0</v>
      </c>
      <c r="AK77" s="121">
        <f t="array" ref="AK77">IFERROR(
MEDIAN(IF(DATOS_[Sexo]=$B77,IF(DATOS_[AGRUP. VALOR. PTO.]=$B75,IF(DATOS_[Check Periodo Ref.]="Dentro",DATOS_[TOTAL SALARIO Ef],FALSE)))),
0)</f>
        <v>0</v>
      </c>
      <c r="AL77" s="122">
        <f t="array" ref="AL77">IFERROR(
MEDIAN((IF(DATOS_[[Sexo]:[Sexo]]=$B77,IF(DATOS_[[AGRUP. VALOR. PTO.]:[AGRUP. VALOR. PTO.]]=$B75,IF(DATOS_[[Check Periodo Ref.]:[Check Periodo Ref.]]="Dentro",DATOS_[C.Extra.01]))))),
0)</f>
        <v>0</v>
      </c>
      <c r="AM77" s="122">
        <f t="array" ref="AM77">IFERROR(
MEDIAN((IF(DATOS_[[Sexo]:[Sexo]]=$B77,IF(DATOS_[[AGRUP. VALOR. PTO.]:[AGRUP. VALOR. PTO.]]=$B75,IF(DATOS_[[Check Periodo Ref.]:[Check Periodo Ref.]]="Dentro",DATOS_[C.Extra.02]))))),
0)</f>
        <v>0</v>
      </c>
      <c r="AN77" s="122">
        <f t="array" ref="AN77">IFERROR(
MEDIAN((IF(DATOS_[[Sexo]:[Sexo]]=$B77,IF(DATOS_[[AGRUP. VALOR. PTO.]:[AGRUP. VALOR. PTO.]]=$B75,IF(DATOS_[[Check Periodo Ref.]:[Check Periodo Ref.]]="Dentro",DATOS_[C.Extra.03]))))),
0)</f>
        <v>0</v>
      </c>
      <c r="AO77" s="122">
        <f t="array" ref="AO77">IFERROR(
MEDIAN((IF(DATOS_[[Sexo]:[Sexo]]=$B77,IF(DATOS_[[AGRUP. VALOR. PTO.]:[AGRUP. VALOR. PTO.]]=$B75,IF(DATOS_[[Check Periodo Ref.]:[Check Periodo Ref.]]="Dentro",DATOS_[C.Extra.04]))))),
0)</f>
        <v>0</v>
      </c>
      <c r="AP77" s="122">
        <f t="array" ref="AP77">IFERROR(
MEDIAN((IF(DATOS_[[Sexo]:[Sexo]]=$B77,IF(DATOS_[[AGRUP. VALOR. PTO.]:[AGRUP. VALOR. PTO.]]=$B75,IF(DATOS_[[Check Periodo Ref.]:[Check Periodo Ref.]]="Dentro",DATOS_[C.Extra.05]))))),
0)</f>
        <v>0</v>
      </c>
      <c r="AQ77" s="123">
        <f t="array" ref="AQ77">IFERROR(
MEDIAN(IF(DATOS_[Sexo]=$B77,IF(DATOS_[AGRUP. VALOR. PTO.]=$B75,IF(DATOS_[Check Periodo Ref.]="Dentro",DATOS_[Tot Extrasalarial Ef],FALSE)))),
0)</f>
        <v>0</v>
      </c>
      <c r="AR77" s="124">
        <f t="array" ref="AR77">IFERROR(
MEDIAN(IF(DATOS_[Sexo]=$B77,IF(DATOS_[AGRUP. VALOR. PTO.]=$B75,IF(DATOS_[Check Periodo Ref.]="Dentro",DATOS_[TOTAL Retrib Ef],FALSE)))),
0)</f>
        <v>0</v>
      </c>
    </row>
    <row r="78" spans="1:44" ht="17.25" thickBot="1" x14ac:dyDescent="0.35">
      <c r="A78" s="48" t="str">
        <f t="shared" ref="A78" si="87">+A79</f>
        <v>[ocultar]</v>
      </c>
      <c r="B78" s="46" t="s">
        <v>281</v>
      </c>
      <c r="C78" s="117"/>
      <c r="D78" s="47"/>
      <c r="E78" s="127" t="str">
        <f t="shared" ref="E78:AR78" si="88">IFERROR((E79-E80)/E79,"")</f>
        <v/>
      </c>
      <c r="F78" s="131" t="str">
        <f t="shared" si="88"/>
        <v/>
      </c>
      <c r="G78" s="131" t="str">
        <f t="shared" si="88"/>
        <v/>
      </c>
      <c r="H78" s="131" t="str">
        <f t="shared" si="88"/>
        <v/>
      </c>
      <c r="I78" s="131" t="str">
        <f t="shared" si="88"/>
        <v/>
      </c>
      <c r="J78" s="131" t="str">
        <f t="shared" si="88"/>
        <v/>
      </c>
      <c r="K78" s="131" t="str">
        <f t="shared" si="88"/>
        <v/>
      </c>
      <c r="L78" s="131" t="str">
        <f t="shared" si="88"/>
        <v/>
      </c>
      <c r="M78" s="131" t="str">
        <f t="shared" si="88"/>
        <v/>
      </c>
      <c r="N78" s="131" t="str">
        <f t="shared" si="88"/>
        <v/>
      </c>
      <c r="O78" s="131" t="str">
        <f t="shared" si="88"/>
        <v/>
      </c>
      <c r="P78" s="131" t="str">
        <f t="shared" si="88"/>
        <v/>
      </c>
      <c r="Q78" s="131" t="str">
        <f t="shared" si="88"/>
        <v/>
      </c>
      <c r="R78" s="131" t="str">
        <f t="shared" si="88"/>
        <v/>
      </c>
      <c r="S78" s="131" t="str">
        <f t="shared" si="88"/>
        <v/>
      </c>
      <c r="T78" s="131" t="str">
        <f t="shared" si="88"/>
        <v/>
      </c>
      <c r="U78" s="131" t="str">
        <f t="shared" si="88"/>
        <v/>
      </c>
      <c r="V78" s="130" t="str">
        <f t="shared" si="88"/>
        <v/>
      </c>
      <c r="W78" s="130" t="str">
        <f t="shared" si="88"/>
        <v/>
      </c>
      <c r="X78" s="130" t="str">
        <f t="shared" si="88"/>
        <v/>
      </c>
      <c r="Y78" s="130" t="str">
        <f t="shared" si="88"/>
        <v/>
      </c>
      <c r="Z78" s="130" t="str">
        <f t="shared" si="88"/>
        <v/>
      </c>
      <c r="AA78" s="130" t="str">
        <f t="shared" si="88"/>
        <v/>
      </c>
      <c r="AB78" s="130" t="str">
        <f t="shared" si="88"/>
        <v/>
      </c>
      <c r="AC78" s="130" t="str">
        <f t="shared" si="88"/>
        <v/>
      </c>
      <c r="AD78" s="130" t="str">
        <f t="shared" si="88"/>
        <v/>
      </c>
      <c r="AE78" s="130" t="str">
        <f t="shared" si="88"/>
        <v/>
      </c>
      <c r="AF78" s="130" t="str">
        <f t="shared" si="88"/>
        <v/>
      </c>
      <c r="AG78" s="130" t="str">
        <f t="shared" si="88"/>
        <v/>
      </c>
      <c r="AH78" s="130" t="str">
        <f t="shared" si="88"/>
        <v/>
      </c>
      <c r="AI78" s="130" t="str">
        <f t="shared" si="88"/>
        <v/>
      </c>
      <c r="AJ78" s="132" t="str">
        <f t="shared" si="88"/>
        <v/>
      </c>
      <c r="AK78" s="136" t="str">
        <f t="shared" si="88"/>
        <v/>
      </c>
      <c r="AL78" s="133" t="str">
        <f t="shared" si="88"/>
        <v/>
      </c>
      <c r="AM78" s="133" t="str">
        <f t="shared" si="88"/>
        <v/>
      </c>
      <c r="AN78" s="133" t="str">
        <f t="shared" si="88"/>
        <v/>
      </c>
      <c r="AO78" s="133" t="str">
        <f t="shared" si="88"/>
        <v/>
      </c>
      <c r="AP78" s="133" t="str">
        <f t="shared" si="88"/>
        <v/>
      </c>
      <c r="AQ78" s="134" t="str">
        <f t="shared" si="88"/>
        <v/>
      </c>
      <c r="AR78" s="135" t="str">
        <f t="shared" si="88"/>
        <v/>
      </c>
    </row>
    <row r="79" spans="1:44" x14ac:dyDescent="0.3">
      <c r="A79" s="48" t="str">
        <f t="shared" ref="A79" si="89">+IF(C79+C80=0,"[ocultar]","")</f>
        <v>[ocultar]</v>
      </c>
      <c r="B79" s="39" t="s">
        <v>162</v>
      </c>
      <c r="C79" s="40">
        <f t="array" ref="C79">SUM(IF($B79=DATOS_[Sexo],
IF($B78=DATOS_[AGRUP. VALOR. PTO.],
IF("Dentro"=DATOS_[Check Periodo Ref.],
1/(COUNTIFS(DATOS_[Sexo],$B79,DATOS_[AGRUP. VALOR. PTO.],$B78,DATOS_[Check Periodo Ref.],"Dentro",DATOS_[id],DATOS_[id]))))))</f>
        <v>0</v>
      </c>
      <c r="D79" s="41">
        <f>COUNTIFS(DATOS_[AGRUP. VALOR. PTO.],$B78,DATOS_[Sexo],$B79,DATOS_[Check Periodo Ref.],"Dentro")</f>
        <v>0</v>
      </c>
      <c r="E79" s="118">
        <f t="array" ref="E79">IFERROR(
MEDIAN(IF(DATOS_[Sexo]=$B79,IF(DATOS_[AGRUP. VALOR. PTO.]=$B78,IF(DATOS_[Check Periodo Ref.]="Dentro",DATOS_[SALARIO BASE Ef],FALSE)))),
0)</f>
        <v>0</v>
      </c>
      <c r="F79" s="119">
        <f t="array" ref="F79">IFERROR(
MEDIAN((IF(DATOS_[[Sexo]:[Sexo]]=$B79,IF(DATOS_[[AGRUP. VALOR. PTO.]:[AGRUP. VALOR. PTO.]]=$B78,IF(DATOS_[[Check Periodo Ref.]:[Check Periodo Ref.]]="Dentro",DATOS_[Conc.Sal.01]))))),
0)</f>
        <v>0</v>
      </c>
      <c r="G79" s="119">
        <f t="array" ref="G79">IFERROR(
MEDIAN((IF(DATOS_[[Sexo]:[Sexo]]=$B79,IF(DATOS_[[AGRUP. VALOR. PTO.]:[AGRUP. VALOR. PTO.]]=$B78,IF(DATOS_[[Check Periodo Ref.]:[Check Periodo Ref.]]="Dentro",DATOS_[Conc.Sal.02]))))),
0)</f>
        <v>0</v>
      </c>
      <c r="H79" s="119">
        <f t="array" ref="H79">IFERROR(
MEDIAN((IF(DATOS_[[Sexo]:[Sexo]]=$B79,IF(DATOS_[[AGRUP. VALOR. PTO.]:[AGRUP. VALOR. PTO.]]=$B78,IF(DATOS_[[Check Periodo Ref.]:[Check Periodo Ref.]]="Dentro",DATOS_[Conc.Sal.03]))))),
0)</f>
        <v>0</v>
      </c>
      <c r="I79" s="119">
        <f t="array" ref="I79">IFERROR(
MEDIAN((IF(DATOS_[[Sexo]:[Sexo]]=$B79,IF(DATOS_[[AGRUP. VALOR. PTO.]:[AGRUP. VALOR. PTO.]]=$B78,IF(DATOS_[[Check Periodo Ref.]:[Check Periodo Ref.]]="Dentro",DATOS_[Conc.Sal.04]))))),
0)</f>
        <v>0</v>
      </c>
      <c r="J79" s="119">
        <f t="array" ref="J79">IFERROR(
MEDIAN((IF(DATOS_[[Sexo]:[Sexo]]=$B79,IF(DATOS_[[AGRUP. VALOR. PTO.]:[AGRUP. VALOR. PTO.]]=$B78,IF(DATOS_[[Check Periodo Ref.]:[Check Periodo Ref.]]="Dentro",DATOS_[Conc.Sal.05]))))),
0)</f>
        <v>0</v>
      </c>
      <c r="K79" s="119">
        <f t="array" ref="K79">IFERROR(
MEDIAN((IF(DATOS_[[Sexo]:[Sexo]]=$B79,IF(DATOS_[[AGRUP. VALOR. PTO.]:[AGRUP. VALOR. PTO.]]=$B78,IF(DATOS_[[Check Periodo Ref.]:[Check Periodo Ref.]]="Dentro",DATOS_[Conc.Sal.06]))))),
0)</f>
        <v>0</v>
      </c>
      <c r="L79" s="119">
        <f t="array" ref="L79">IFERROR(
MEDIAN((IF(DATOS_[[Sexo]:[Sexo]]=$B79,IF(DATOS_[[AGRUP. VALOR. PTO.]:[AGRUP. VALOR. PTO.]]=$B78,IF(DATOS_[[Check Periodo Ref.]:[Check Periodo Ref.]]="Dentro",DATOS_[Conc.Sal.07]))))),
0)</f>
        <v>0</v>
      </c>
      <c r="M79" s="119">
        <f t="array" ref="M79">IFERROR(
MEDIAN((IF(DATOS_[[Sexo]:[Sexo]]=$B79,IF(DATOS_[[AGRUP. VALOR. PTO.]:[AGRUP. VALOR. PTO.]]=$B78,IF(DATOS_[[Check Periodo Ref.]:[Check Periodo Ref.]]="Dentro",DATOS_[Conc.Sal.08]))))),
0)</f>
        <v>0</v>
      </c>
      <c r="N79" s="119">
        <f t="array" ref="N79">IFERROR(
MEDIAN((IF(DATOS_[[Sexo]:[Sexo]]=$B79,IF(DATOS_[[AGRUP. VALOR. PTO.]:[AGRUP. VALOR. PTO.]]=$B78,IF(DATOS_[[Check Periodo Ref.]:[Check Periodo Ref.]]="Dentro",DATOS_[Conc.Sal.09]))))),
0)</f>
        <v>0</v>
      </c>
      <c r="O79" s="119">
        <f t="array" ref="O79">IFERROR(
MEDIAN((IF(DATOS_[[Sexo]:[Sexo]]=$B79,IF(DATOS_[[AGRUP. VALOR. PTO.]:[AGRUP. VALOR. PTO.]]=$B78,IF(DATOS_[[Check Periodo Ref.]:[Check Periodo Ref.]]="Dentro",DATOS_[Conc.Sal.10]))))),
0)</f>
        <v>0</v>
      </c>
      <c r="P79" s="119">
        <f t="array" ref="P79">IFERROR(
MEDIAN((IF(DATOS_[[Sexo]:[Sexo]]=$B79,IF(DATOS_[[AGRUP. VALOR. PTO.]:[AGRUP. VALOR. PTO.]]=$B78,IF(DATOS_[[Check Periodo Ref.]:[Check Periodo Ref.]]="Dentro",DATOS_[Conc.Sal.11]))))),
0)</f>
        <v>0</v>
      </c>
      <c r="Q79" s="119">
        <f t="array" ref="Q79">IFERROR(
MEDIAN((IF(DATOS_[[Sexo]:[Sexo]]=$B79,IF(DATOS_[[AGRUP. VALOR. PTO.]:[AGRUP. VALOR. PTO.]]=$B78,IF(DATOS_[[Check Periodo Ref.]:[Check Periodo Ref.]]="Dentro",DATOS_[Conc.Sal.12]))))),
0)</f>
        <v>0</v>
      </c>
      <c r="R79" s="119">
        <f t="array" ref="R79">IFERROR(
MEDIAN((IF(DATOS_[[Sexo]:[Sexo]]=$B79,IF(DATOS_[[AGRUP. VALOR. PTO.]:[AGRUP. VALOR. PTO.]]=$B78,IF(DATOS_[[Check Periodo Ref.]:[Check Periodo Ref.]]="Dentro",DATOS_[Conc.Sal.13]))))),
0)</f>
        <v>0</v>
      </c>
      <c r="S79" s="119">
        <f t="array" ref="S79">IFERROR(
MEDIAN((IF(DATOS_[[Sexo]:[Sexo]]=$B79,IF(DATOS_[[AGRUP. VALOR. PTO.]:[AGRUP. VALOR. PTO.]]=$B78,IF(DATOS_[[Check Periodo Ref.]:[Check Periodo Ref.]]="Dentro",DATOS_[Conc.Sal.14]))))),
0)</f>
        <v>0</v>
      </c>
      <c r="T79" s="119">
        <f t="array" ref="T79">IFERROR(
MEDIAN((IF(DATOS_[[Sexo]:[Sexo]]=$B79,IF(DATOS_[[AGRUP. VALOR. PTO.]:[AGRUP. VALOR. PTO.]]=$B78,IF(DATOS_[[Check Periodo Ref.]:[Check Periodo Ref.]]="Dentro",DATOS_[Conc.Sal.15]))))),
0)</f>
        <v>0</v>
      </c>
      <c r="U79" s="119">
        <f t="array" ref="U79">IFERROR(
MEDIAN((IF(DATOS_[[Sexo]:[Sexo]]=$B79,IF(DATOS_[[AGRUP. VALOR. PTO.]:[AGRUP. VALOR. PTO.]]=$B78,IF(DATOS_[[Check Periodo Ref.]:[Check Periodo Ref.]]="Dentro",DATOS_[Conc.Sal.16]))))),
0)</f>
        <v>0</v>
      </c>
      <c r="V79" s="119">
        <f t="array" ref="V79">IFERROR(
MEDIAN((IF(DATOS_[[Sexo]:[Sexo]]=$B79,IF(DATOS_[[AGRUP. VALOR. PTO.]:[AGRUP. VALOR. PTO.]]=$B78,IF(DATOS_[[Check Periodo Ref.]:[Check Periodo Ref.]]="Dentro",DATOS_[Conc.Sal.17]))))),
0)</f>
        <v>0</v>
      </c>
      <c r="W79" s="119">
        <f t="array" ref="W79">IFERROR(
MEDIAN((IF(DATOS_[[Sexo]:[Sexo]]=$B79,IF(DATOS_[[AGRUP. VALOR. PTO.]:[AGRUP. VALOR. PTO.]]=$B78,IF(DATOS_[[Check Periodo Ref.]:[Check Periodo Ref.]]="Dentro",DATOS_[Conc.Sal.18]))))),
0)</f>
        <v>0</v>
      </c>
      <c r="X79" s="119">
        <f t="array" ref="X79">IFERROR(
MEDIAN((IF(DATOS_[[Sexo]:[Sexo]]=$B79,IF(DATOS_[[AGRUP. VALOR. PTO.]:[AGRUP. VALOR. PTO.]]=$B78,IF(DATOS_[[Check Periodo Ref.]:[Check Periodo Ref.]]="Dentro",DATOS_[Conc.Sal.19]))))),
0)</f>
        <v>0</v>
      </c>
      <c r="Y79" s="119">
        <f t="array" ref="Y79">IFERROR(
MEDIAN((IF(DATOS_[[Sexo]:[Sexo]]=$B79,IF(DATOS_[[AGRUP. VALOR. PTO.]:[AGRUP. VALOR. PTO.]]=$B78,IF(DATOS_[[Check Periodo Ref.]:[Check Periodo Ref.]]="Dentro",DATOS_[Conc.Sal.20]))))),
0)</f>
        <v>0</v>
      </c>
      <c r="Z79" s="119">
        <f t="array" ref="Z79">IFERROR(
MEDIAN((IF(DATOS_[[Sexo]:[Sexo]]=$B79,IF(DATOS_[[AGRUP. VALOR. PTO.]:[AGRUP. VALOR. PTO.]]=$B78,IF(DATOS_[[Check Periodo Ref.]:[Check Periodo Ref.]]="Dentro",DATOS_[Conc.Sal.21]))))),
0)</f>
        <v>0</v>
      </c>
      <c r="AA79" s="119">
        <f t="array" ref="AA79">IFERROR(
MEDIAN((IF(DATOS_[[Sexo]:[Sexo]]=$B79,IF(DATOS_[[AGRUP. VALOR. PTO.]:[AGRUP. VALOR. PTO.]]=$B78,IF(DATOS_[[Check Periodo Ref.]:[Check Periodo Ref.]]="Dentro",DATOS_[Conc.Sal.22]))))),
0)</f>
        <v>0</v>
      </c>
      <c r="AB79" s="119">
        <f t="array" ref="AB79">IFERROR(
MEDIAN((IF(DATOS_[[Sexo]:[Sexo]]=$B79,IF(DATOS_[[AGRUP. VALOR. PTO.]:[AGRUP. VALOR. PTO.]]=$B78,IF(DATOS_[[Check Periodo Ref.]:[Check Periodo Ref.]]="Dentro",DATOS_[Conc.Sal.23]))))),
0)</f>
        <v>0</v>
      </c>
      <c r="AC79" s="119">
        <f t="array" ref="AC79">IFERROR(
MEDIAN((IF(DATOS_[[Sexo]:[Sexo]]=$B79,IF(DATOS_[[AGRUP. VALOR. PTO.]:[AGRUP. VALOR. PTO.]]=$B78,IF(DATOS_[[Check Periodo Ref.]:[Check Periodo Ref.]]="Dentro",DATOS_[Conc.Sal.24]))))),
0)</f>
        <v>0</v>
      </c>
      <c r="AD79" s="119">
        <f t="array" ref="AD79">IFERROR(
MEDIAN((IF(DATOS_[[Sexo]:[Sexo]]=$B79,IF(DATOS_[[AGRUP. VALOR. PTO.]:[AGRUP. VALOR. PTO.]]=$B78,IF(DATOS_[[Check Periodo Ref.]:[Check Periodo Ref.]]="Dentro",DATOS_[Conc.Sal.25]))))),
0)</f>
        <v>0</v>
      </c>
      <c r="AE79" s="119">
        <f t="array" ref="AE79">IFERROR(
MEDIAN((IF(DATOS_[[Sexo]:[Sexo]]=$B79,IF(DATOS_[[AGRUP. VALOR. PTO.]:[AGRUP. VALOR. PTO.]]=$B78,IF(DATOS_[[Check Periodo Ref.]:[Check Periodo Ref.]]="Dentro",DATOS_[Conc.Sal.26]))))),
0)</f>
        <v>0</v>
      </c>
      <c r="AF79" s="119">
        <f t="array" ref="AF79">IFERROR(
MEDIAN((IF(DATOS_[[Sexo]:[Sexo]]=$B79,IF(DATOS_[[AGRUP. VALOR. PTO.]:[AGRUP. VALOR. PTO.]]=$B78,IF(DATOS_[[Check Periodo Ref.]:[Check Periodo Ref.]]="Dentro",DATOS_[Conc.Sal.27]))))),
0)</f>
        <v>0</v>
      </c>
      <c r="AG79" s="119">
        <f t="array" ref="AG79">IFERROR(
MEDIAN((IF(DATOS_[[Sexo]:[Sexo]]=$B79,IF(DATOS_[[AGRUP. VALOR. PTO.]:[AGRUP. VALOR. PTO.]]=$B78,IF(DATOS_[[Check Periodo Ref.]:[Check Periodo Ref.]]="Dentro",DATOS_[Conc.Sal.28]))))),
0)</f>
        <v>0</v>
      </c>
      <c r="AH79" s="119">
        <f t="array" ref="AH79">IFERROR(
MEDIAN((IF(DATOS_[[Sexo]:[Sexo]]=$B79,IF(DATOS_[[AGRUP. VALOR. PTO.]:[AGRUP. VALOR. PTO.]]=$B78,IF(DATOS_[[Check Periodo Ref.]:[Check Periodo Ref.]]="Dentro",DATOS_[Conc.Sal.29]))))),
0)</f>
        <v>0</v>
      </c>
      <c r="AI79" s="119">
        <f t="array" ref="AI79">IFERROR(
MEDIAN((IF(DATOS_[[Sexo]:[Sexo]]=$B79,IF(DATOS_[[AGRUP. VALOR. PTO.]:[AGRUP. VALOR. PTO.]]=$B78,IF(DATOS_[[Check Periodo Ref.]:[Check Periodo Ref.]]="Dentro",DATOS_[Conc.Sal.30]))))),
0)</f>
        <v>0</v>
      </c>
      <c r="AJ79" s="120">
        <f t="array" ref="AJ79">IFERROR(
MEDIAN(IF(DATOS_[Sexo]=$B79,IF(DATOS_[AGRUP. VALOR. PTO.]=$B78,IF(DATOS_[Check Periodo Ref.]="Dentro",DATOS_[Tot COMPL.SAL Ef],FALSE)))),
0)</f>
        <v>0</v>
      </c>
      <c r="AK79" s="121">
        <f t="array" ref="AK79">IFERROR(
MEDIAN(IF(DATOS_[Sexo]=$B79,IF(DATOS_[AGRUP. VALOR. PTO.]=$B78,IF(DATOS_[Check Periodo Ref.]="Dentro",DATOS_[TOTAL SALARIO Ef],FALSE)))),
0)</f>
        <v>0</v>
      </c>
      <c r="AL79" s="122">
        <f t="array" ref="AL79">IFERROR(
MEDIAN((IF(DATOS_[[Sexo]:[Sexo]]=$B79,IF(DATOS_[[AGRUP. VALOR. PTO.]:[AGRUP. VALOR. PTO.]]=$B78,IF(DATOS_[[Check Periodo Ref.]:[Check Periodo Ref.]]="Dentro",DATOS_[C.Extra.01]))))),
0)</f>
        <v>0</v>
      </c>
      <c r="AM79" s="122">
        <f t="array" ref="AM79">IFERROR(
MEDIAN((IF(DATOS_[[Sexo]:[Sexo]]=$B79,IF(DATOS_[[AGRUP. VALOR. PTO.]:[AGRUP. VALOR. PTO.]]=$B78,IF(DATOS_[[Check Periodo Ref.]:[Check Periodo Ref.]]="Dentro",DATOS_[C.Extra.02]))))),
0)</f>
        <v>0</v>
      </c>
      <c r="AN79" s="122">
        <f t="array" ref="AN79">IFERROR(
MEDIAN((IF(DATOS_[[Sexo]:[Sexo]]=$B79,IF(DATOS_[[AGRUP. VALOR. PTO.]:[AGRUP. VALOR. PTO.]]=$B78,IF(DATOS_[[Check Periodo Ref.]:[Check Periodo Ref.]]="Dentro",DATOS_[C.Extra.03]))))),
0)</f>
        <v>0</v>
      </c>
      <c r="AO79" s="122">
        <f t="array" ref="AO79">IFERROR(
MEDIAN((IF(DATOS_[[Sexo]:[Sexo]]=$B79,IF(DATOS_[[AGRUP. VALOR. PTO.]:[AGRUP. VALOR. PTO.]]=$B78,IF(DATOS_[[Check Periodo Ref.]:[Check Periodo Ref.]]="Dentro",DATOS_[C.Extra.04]))))),
0)</f>
        <v>0</v>
      </c>
      <c r="AP79" s="122">
        <f t="array" ref="AP79">IFERROR(
MEDIAN((IF(DATOS_[[Sexo]:[Sexo]]=$B79,IF(DATOS_[[AGRUP. VALOR. PTO.]:[AGRUP. VALOR. PTO.]]=$B78,IF(DATOS_[[Check Periodo Ref.]:[Check Periodo Ref.]]="Dentro",DATOS_[C.Extra.05]))))),
0)</f>
        <v>0</v>
      </c>
      <c r="AQ79" s="123">
        <f t="array" ref="AQ79">IFERROR(
MEDIAN(IF(DATOS_[Sexo]=$B79,IF(DATOS_[AGRUP. VALOR. PTO.]=$B78,IF(DATOS_[Check Periodo Ref.]="Dentro",DATOS_[Tot Extrasalarial Ef],FALSE)))),
0)</f>
        <v>0</v>
      </c>
      <c r="AR79" s="124">
        <f t="array" ref="AR79">IFERROR(
MEDIAN(IF(DATOS_[Sexo]=$B79,IF(DATOS_[AGRUP. VALOR. PTO.]=$B78,IF(DATOS_[Check Periodo Ref.]="Dentro",DATOS_[TOTAL Retrib Ef],FALSE)))),
0)</f>
        <v>0</v>
      </c>
    </row>
    <row r="80" spans="1:44" x14ac:dyDescent="0.3">
      <c r="A80" s="48" t="str">
        <f t="shared" ref="A80" si="90">+A79</f>
        <v>[ocultar]</v>
      </c>
      <c r="B80" s="39" t="s">
        <v>163</v>
      </c>
      <c r="C80" s="40">
        <f t="array" ref="C80">SUM(IF($B80=DATOS_[Sexo],
IF($B78=DATOS_[AGRUP. VALOR. PTO.],
IF("Dentro"=DATOS_[Check Periodo Ref.],
1/(COUNTIFS(DATOS_[Sexo],$B80,DATOS_[AGRUP. VALOR. PTO.],$B78,DATOS_[Check Periodo Ref.],"Dentro",DATOS_[id],DATOS_[id]))))))</f>
        <v>0</v>
      </c>
      <c r="D80" s="41">
        <f>COUNTIFS(DATOS_[AGRUP. VALOR. PTO.],$B78,DATOS_[Sexo],$B80,DATOS_[Check Periodo Ref.],"Dentro")</f>
        <v>0</v>
      </c>
      <c r="E80" s="118">
        <f t="array" ref="E80">IFERROR(
MEDIAN(IF(DATOS_[Sexo]=$B80,IF(DATOS_[AGRUP. VALOR. PTO.]=$B78,IF(DATOS_[Check Periodo Ref.]="Dentro",DATOS_[SALARIO BASE Ef],FALSE)))),
0)</f>
        <v>0</v>
      </c>
      <c r="F80" s="119">
        <f t="array" ref="F80">IFERROR(
MEDIAN((IF(DATOS_[[Sexo]:[Sexo]]=$B80,IF(DATOS_[[AGRUP. VALOR. PTO.]:[AGRUP. VALOR. PTO.]]=$B78,IF(DATOS_[[Check Periodo Ref.]:[Check Periodo Ref.]]="Dentro",DATOS_[Conc.Sal.01]))))),
0)</f>
        <v>0</v>
      </c>
      <c r="G80" s="119">
        <f t="array" ref="G80">IFERROR(
MEDIAN((IF(DATOS_[[Sexo]:[Sexo]]=$B80,IF(DATOS_[[AGRUP. VALOR. PTO.]:[AGRUP. VALOR. PTO.]]=$B78,IF(DATOS_[[Check Periodo Ref.]:[Check Periodo Ref.]]="Dentro",DATOS_[Conc.Sal.02]))))),
0)</f>
        <v>0</v>
      </c>
      <c r="H80" s="119">
        <f t="array" ref="H80">IFERROR(
MEDIAN((IF(DATOS_[[Sexo]:[Sexo]]=$B80,IF(DATOS_[[AGRUP. VALOR. PTO.]:[AGRUP. VALOR. PTO.]]=$B78,IF(DATOS_[[Check Periodo Ref.]:[Check Periodo Ref.]]="Dentro",DATOS_[Conc.Sal.03]))))),
0)</f>
        <v>0</v>
      </c>
      <c r="I80" s="119">
        <f t="array" ref="I80">IFERROR(
MEDIAN((IF(DATOS_[[Sexo]:[Sexo]]=$B80,IF(DATOS_[[AGRUP. VALOR. PTO.]:[AGRUP. VALOR. PTO.]]=$B78,IF(DATOS_[[Check Periodo Ref.]:[Check Periodo Ref.]]="Dentro",DATOS_[Conc.Sal.04]))))),
0)</f>
        <v>0</v>
      </c>
      <c r="J80" s="119">
        <f t="array" ref="J80">IFERROR(
MEDIAN((IF(DATOS_[[Sexo]:[Sexo]]=$B80,IF(DATOS_[[AGRUP. VALOR. PTO.]:[AGRUP. VALOR. PTO.]]=$B78,IF(DATOS_[[Check Periodo Ref.]:[Check Periodo Ref.]]="Dentro",DATOS_[Conc.Sal.05]))))),
0)</f>
        <v>0</v>
      </c>
      <c r="K80" s="119">
        <f t="array" ref="K80">IFERROR(
MEDIAN((IF(DATOS_[[Sexo]:[Sexo]]=$B80,IF(DATOS_[[AGRUP. VALOR. PTO.]:[AGRUP. VALOR. PTO.]]=$B78,IF(DATOS_[[Check Periodo Ref.]:[Check Periodo Ref.]]="Dentro",DATOS_[Conc.Sal.06]))))),
0)</f>
        <v>0</v>
      </c>
      <c r="L80" s="119">
        <f t="array" ref="L80">IFERROR(
MEDIAN((IF(DATOS_[[Sexo]:[Sexo]]=$B80,IF(DATOS_[[AGRUP. VALOR. PTO.]:[AGRUP. VALOR. PTO.]]=$B78,IF(DATOS_[[Check Periodo Ref.]:[Check Periodo Ref.]]="Dentro",DATOS_[Conc.Sal.07]))))),
0)</f>
        <v>0</v>
      </c>
      <c r="M80" s="119">
        <f t="array" ref="M80">IFERROR(
MEDIAN((IF(DATOS_[[Sexo]:[Sexo]]=$B80,IF(DATOS_[[AGRUP. VALOR. PTO.]:[AGRUP. VALOR. PTO.]]=$B78,IF(DATOS_[[Check Periodo Ref.]:[Check Periodo Ref.]]="Dentro",DATOS_[Conc.Sal.08]))))),
0)</f>
        <v>0</v>
      </c>
      <c r="N80" s="119">
        <f t="array" ref="N80">IFERROR(
MEDIAN((IF(DATOS_[[Sexo]:[Sexo]]=$B80,IF(DATOS_[[AGRUP. VALOR. PTO.]:[AGRUP. VALOR. PTO.]]=$B78,IF(DATOS_[[Check Periodo Ref.]:[Check Periodo Ref.]]="Dentro",DATOS_[Conc.Sal.09]))))),
0)</f>
        <v>0</v>
      </c>
      <c r="O80" s="119">
        <f t="array" ref="O80">IFERROR(
MEDIAN((IF(DATOS_[[Sexo]:[Sexo]]=$B80,IF(DATOS_[[AGRUP. VALOR. PTO.]:[AGRUP. VALOR. PTO.]]=$B78,IF(DATOS_[[Check Periodo Ref.]:[Check Periodo Ref.]]="Dentro",DATOS_[Conc.Sal.10]))))),
0)</f>
        <v>0</v>
      </c>
      <c r="P80" s="119">
        <f t="array" ref="P80">IFERROR(
MEDIAN((IF(DATOS_[[Sexo]:[Sexo]]=$B80,IF(DATOS_[[AGRUP. VALOR. PTO.]:[AGRUP. VALOR. PTO.]]=$B78,IF(DATOS_[[Check Periodo Ref.]:[Check Periodo Ref.]]="Dentro",DATOS_[Conc.Sal.11]))))),
0)</f>
        <v>0</v>
      </c>
      <c r="Q80" s="119">
        <f t="array" ref="Q80">IFERROR(
MEDIAN((IF(DATOS_[[Sexo]:[Sexo]]=$B80,IF(DATOS_[[AGRUP. VALOR. PTO.]:[AGRUP. VALOR. PTO.]]=$B78,IF(DATOS_[[Check Periodo Ref.]:[Check Periodo Ref.]]="Dentro",DATOS_[Conc.Sal.12]))))),
0)</f>
        <v>0</v>
      </c>
      <c r="R80" s="119">
        <f t="array" ref="R80">IFERROR(
MEDIAN((IF(DATOS_[[Sexo]:[Sexo]]=$B80,IF(DATOS_[[AGRUP. VALOR. PTO.]:[AGRUP. VALOR. PTO.]]=$B78,IF(DATOS_[[Check Periodo Ref.]:[Check Periodo Ref.]]="Dentro",DATOS_[Conc.Sal.13]))))),
0)</f>
        <v>0</v>
      </c>
      <c r="S80" s="119">
        <f t="array" ref="S80">IFERROR(
MEDIAN((IF(DATOS_[[Sexo]:[Sexo]]=$B80,IF(DATOS_[[AGRUP. VALOR. PTO.]:[AGRUP. VALOR. PTO.]]=$B78,IF(DATOS_[[Check Periodo Ref.]:[Check Periodo Ref.]]="Dentro",DATOS_[Conc.Sal.14]))))),
0)</f>
        <v>0</v>
      </c>
      <c r="T80" s="119">
        <f t="array" ref="T80">IFERROR(
MEDIAN((IF(DATOS_[[Sexo]:[Sexo]]=$B80,IF(DATOS_[[AGRUP. VALOR. PTO.]:[AGRUP. VALOR. PTO.]]=$B78,IF(DATOS_[[Check Periodo Ref.]:[Check Periodo Ref.]]="Dentro",DATOS_[Conc.Sal.15]))))),
0)</f>
        <v>0</v>
      </c>
      <c r="U80" s="119">
        <f t="array" ref="U80">IFERROR(
MEDIAN((IF(DATOS_[[Sexo]:[Sexo]]=$B80,IF(DATOS_[[AGRUP. VALOR. PTO.]:[AGRUP. VALOR. PTO.]]=$B78,IF(DATOS_[[Check Periodo Ref.]:[Check Periodo Ref.]]="Dentro",DATOS_[Conc.Sal.16]))))),
0)</f>
        <v>0</v>
      </c>
      <c r="V80" s="119">
        <f t="array" ref="V80">IFERROR(
MEDIAN((IF(DATOS_[[Sexo]:[Sexo]]=$B80,IF(DATOS_[[AGRUP. VALOR. PTO.]:[AGRUP. VALOR. PTO.]]=$B78,IF(DATOS_[[Check Periodo Ref.]:[Check Periodo Ref.]]="Dentro",DATOS_[Conc.Sal.17]))))),
0)</f>
        <v>0</v>
      </c>
      <c r="W80" s="119">
        <f t="array" ref="W80">IFERROR(
MEDIAN((IF(DATOS_[[Sexo]:[Sexo]]=$B80,IF(DATOS_[[AGRUP. VALOR. PTO.]:[AGRUP. VALOR. PTO.]]=$B78,IF(DATOS_[[Check Periodo Ref.]:[Check Periodo Ref.]]="Dentro",DATOS_[Conc.Sal.18]))))),
0)</f>
        <v>0</v>
      </c>
      <c r="X80" s="119">
        <f t="array" ref="X80">IFERROR(
MEDIAN((IF(DATOS_[[Sexo]:[Sexo]]=$B80,IF(DATOS_[[AGRUP. VALOR. PTO.]:[AGRUP. VALOR. PTO.]]=$B78,IF(DATOS_[[Check Periodo Ref.]:[Check Periodo Ref.]]="Dentro",DATOS_[Conc.Sal.19]))))),
0)</f>
        <v>0</v>
      </c>
      <c r="Y80" s="119">
        <f t="array" ref="Y80">IFERROR(
MEDIAN((IF(DATOS_[[Sexo]:[Sexo]]=$B80,IF(DATOS_[[AGRUP. VALOR. PTO.]:[AGRUP. VALOR. PTO.]]=$B78,IF(DATOS_[[Check Periodo Ref.]:[Check Periodo Ref.]]="Dentro",DATOS_[Conc.Sal.20]))))),
0)</f>
        <v>0</v>
      </c>
      <c r="Z80" s="119">
        <f t="array" ref="Z80">IFERROR(
MEDIAN((IF(DATOS_[[Sexo]:[Sexo]]=$B80,IF(DATOS_[[AGRUP. VALOR. PTO.]:[AGRUP. VALOR. PTO.]]=$B78,IF(DATOS_[[Check Periodo Ref.]:[Check Periodo Ref.]]="Dentro",DATOS_[Conc.Sal.21]))))),
0)</f>
        <v>0</v>
      </c>
      <c r="AA80" s="119">
        <f t="array" ref="AA80">IFERROR(
MEDIAN((IF(DATOS_[[Sexo]:[Sexo]]=$B80,IF(DATOS_[[AGRUP. VALOR. PTO.]:[AGRUP. VALOR. PTO.]]=$B78,IF(DATOS_[[Check Periodo Ref.]:[Check Periodo Ref.]]="Dentro",DATOS_[Conc.Sal.22]))))),
0)</f>
        <v>0</v>
      </c>
      <c r="AB80" s="119">
        <f t="array" ref="AB80">IFERROR(
MEDIAN((IF(DATOS_[[Sexo]:[Sexo]]=$B80,IF(DATOS_[[AGRUP. VALOR. PTO.]:[AGRUP. VALOR. PTO.]]=$B78,IF(DATOS_[[Check Periodo Ref.]:[Check Periodo Ref.]]="Dentro",DATOS_[Conc.Sal.23]))))),
0)</f>
        <v>0</v>
      </c>
      <c r="AC80" s="119">
        <f t="array" ref="AC80">IFERROR(
MEDIAN((IF(DATOS_[[Sexo]:[Sexo]]=$B80,IF(DATOS_[[AGRUP. VALOR. PTO.]:[AGRUP. VALOR. PTO.]]=$B78,IF(DATOS_[[Check Periodo Ref.]:[Check Periodo Ref.]]="Dentro",DATOS_[Conc.Sal.24]))))),
0)</f>
        <v>0</v>
      </c>
      <c r="AD80" s="119">
        <f t="array" ref="AD80">IFERROR(
MEDIAN((IF(DATOS_[[Sexo]:[Sexo]]=$B80,IF(DATOS_[[AGRUP. VALOR. PTO.]:[AGRUP. VALOR. PTO.]]=$B78,IF(DATOS_[[Check Periodo Ref.]:[Check Periodo Ref.]]="Dentro",DATOS_[Conc.Sal.25]))))),
0)</f>
        <v>0</v>
      </c>
      <c r="AE80" s="119">
        <f t="array" ref="AE80">IFERROR(
MEDIAN((IF(DATOS_[[Sexo]:[Sexo]]=$B80,IF(DATOS_[[AGRUP. VALOR. PTO.]:[AGRUP. VALOR. PTO.]]=$B78,IF(DATOS_[[Check Periodo Ref.]:[Check Periodo Ref.]]="Dentro",DATOS_[Conc.Sal.26]))))),
0)</f>
        <v>0</v>
      </c>
      <c r="AF80" s="119">
        <f t="array" ref="AF80">IFERROR(
MEDIAN((IF(DATOS_[[Sexo]:[Sexo]]=$B80,IF(DATOS_[[AGRUP. VALOR. PTO.]:[AGRUP. VALOR. PTO.]]=$B78,IF(DATOS_[[Check Periodo Ref.]:[Check Periodo Ref.]]="Dentro",DATOS_[Conc.Sal.27]))))),
0)</f>
        <v>0</v>
      </c>
      <c r="AG80" s="119">
        <f t="array" ref="AG80">IFERROR(
MEDIAN((IF(DATOS_[[Sexo]:[Sexo]]=$B80,IF(DATOS_[[AGRUP. VALOR. PTO.]:[AGRUP. VALOR. PTO.]]=$B78,IF(DATOS_[[Check Periodo Ref.]:[Check Periodo Ref.]]="Dentro",DATOS_[Conc.Sal.28]))))),
0)</f>
        <v>0</v>
      </c>
      <c r="AH80" s="119">
        <f t="array" ref="AH80">IFERROR(
MEDIAN((IF(DATOS_[[Sexo]:[Sexo]]=$B80,IF(DATOS_[[AGRUP. VALOR. PTO.]:[AGRUP. VALOR. PTO.]]=$B78,IF(DATOS_[[Check Periodo Ref.]:[Check Periodo Ref.]]="Dentro",DATOS_[Conc.Sal.29]))))),
0)</f>
        <v>0</v>
      </c>
      <c r="AI80" s="119">
        <f t="array" ref="AI80">IFERROR(
MEDIAN((IF(DATOS_[[Sexo]:[Sexo]]=$B80,IF(DATOS_[[AGRUP. VALOR. PTO.]:[AGRUP. VALOR. PTO.]]=$B78,IF(DATOS_[[Check Periodo Ref.]:[Check Periodo Ref.]]="Dentro",DATOS_[Conc.Sal.30]))))),
0)</f>
        <v>0</v>
      </c>
      <c r="AJ80" s="120">
        <f t="array" ref="AJ80">IFERROR(
MEDIAN(IF(DATOS_[Sexo]=$B80,IF(DATOS_[AGRUP. VALOR. PTO.]=$B78,IF(DATOS_[Check Periodo Ref.]="Dentro",DATOS_[Tot COMPL.SAL Ef],FALSE)))),
0)</f>
        <v>0</v>
      </c>
      <c r="AK80" s="121">
        <f t="array" ref="AK80">IFERROR(
MEDIAN(IF(DATOS_[Sexo]=$B80,IF(DATOS_[AGRUP. VALOR. PTO.]=$B78,IF(DATOS_[Check Periodo Ref.]="Dentro",DATOS_[TOTAL SALARIO Ef],FALSE)))),
0)</f>
        <v>0</v>
      </c>
      <c r="AL80" s="122">
        <f t="array" ref="AL80">IFERROR(
MEDIAN((IF(DATOS_[[Sexo]:[Sexo]]=$B80,IF(DATOS_[[AGRUP. VALOR. PTO.]:[AGRUP. VALOR. PTO.]]=$B78,IF(DATOS_[[Check Periodo Ref.]:[Check Periodo Ref.]]="Dentro",DATOS_[C.Extra.01]))))),
0)</f>
        <v>0</v>
      </c>
      <c r="AM80" s="122">
        <f t="array" ref="AM80">IFERROR(
MEDIAN((IF(DATOS_[[Sexo]:[Sexo]]=$B80,IF(DATOS_[[AGRUP. VALOR. PTO.]:[AGRUP. VALOR. PTO.]]=$B78,IF(DATOS_[[Check Periodo Ref.]:[Check Periodo Ref.]]="Dentro",DATOS_[C.Extra.02]))))),
0)</f>
        <v>0</v>
      </c>
      <c r="AN80" s="122">
        <f t="array" ref="AN80">IFERROR(
MEDIAN((IF(DATOS_[[Sexo]:[Sexo]]=$B80,IF(DATOS_[[AGRUP. VALOR. PTO.]:[AGRUP. VALOR. PTO.]]=$B78,IF(DATOS_[[Check Periodo Ref.]:[Check Periodo Ref.]]="Dentro",DATOS_[C.Extra.03]))))),
0)</f>
        <v>0</v>
      </c>
      <c r="AO80" s="122">
        <f t="array" ref="AO80">IFERROR(
MEDIAN((IF(DATOS_[[Sexo]:[Sexo]]=$B80,IF(DATOS_[[AGRUP. VALOR. PTO.]:[AGRUP. VALOR. PTO.]]=$B78,IF(DATOS_[[Check Periodo Ref.]:[Check Periodo Ref.]]="Dentro",DATOS_[C.Extra.04]))))),
0)</f>
        <v>0</v>
      </c>
      <c r="AP80" s="122">
        <f t="array" ref="AP80">IFERROR(
MEDIAN((IF(DATOS_[[Sexo]:[Sexo]]=$B80,IF(DATOS_[[AGRUP. VALOR. PTO.]:[AGRUP. VALOR. PTO.]]=$B78,IF(DATOS_[[Check Periodo Ref.]:[Check Periodo Ref.]]="Dentro",DATOS_[C.Extra.05]))))),
0)</f>
        <v>0</v>
      </c>
      <c r="AQ80" s="123">
        <f t="array" ref="AQ80">IFERROR(
MEDIAN(IF(DATOS_[Sexo]=$B80,IF(DATOS_[AGRUP. VALOR. PTO.]=$B78,IF(DATOS_[Check Periodo Ref.]="Dentro",DATOS_[Tot Extrasalarial Ef],FALSE)))),
0)</f>
        <v>0</v>
      </c>
      <c r="AR80" s="124">
        <f t="array" ref="AR80">IFERROR(
MEDIAN(IF(DATOS_[Sexo]=$B80,IF(DATOS_[AGRUP. VALOR. PTO.]=$B78,IF(DATOS_[Check Periodo Ref.]="Dentro",DATOS_[TOTAL Retrib Ef],FALSE)))),
0)</f>
        <v>0</v>
      </c>
    </row>
    <row r="81" spans="1:44" ht="17.25" thickBot="1" x14ac:dyDescent="0.35">
      <c r="A81" s="48" t="str">
        <f t="shared" ref="A81" si="91">+A82</f>
        <v>[ocultar]</v>
      </c>
      <c r="B81" s="46" t="s">
        <v>282</v>
      </c>
      <c r="C81" s="117"/>
      <c r="D81" s="47"/>
      <c r="E81" s="127" t="str">
        <f t="shared" ref="E81:AR81" si="92">IFERROR((E82-E83)/E82,"")</f>
        <v/>
      </c>
      <c r="F81" s="131" t="str">
        <f t="shared" si="92"/>
        <v/>
      </c>
      <c r="G81" s="131" t="str">
        <f t="shared" si="92"/>
        <v/>
      </c>
      <c r="H81" s="131" t="str">
        <f t="shared" si="92"/>
        <v/>
      </c>
      <c r="I81" s="131" t="str">
        <f t="shared" si="92"/>
        <v/>
      </c>
      <c r="J81" s="131" t="str">
        <f t="shared" si="92"/>
        <v/>
      </c>
      <c r="K81" s="131" t="str">
        <f t="shared" si="92"/>
        <v/>
      </c>
      <c r="L81" s="131" t="str">
        <f t="shared" si="92"/>
        <v/>
      </c>
      <c r="M81" s="131" t="str">
        <f t="shared" si="92"/>
        <v/>
      </c>
      <c r="N81" s="131" t="str">
        <f t="shared" si="92"/>
        <v/>
      </c>
      <c r="O81" s="131" t="str">
        <f t="shared" si="92"/>
        <v/>
      </c>
      <c r="P81" s="131" t="str">
        <f t="shared" si="92"/>
        <v/>
      </c>
      <c r="Q81" s="131" t="str">
        <f t="shared" si="92"/>
        <v/>
      </c>
      <c r="R81" s="131" t="str">
        <f t="shared" si="92"/>
        <v/>
      </c>
      <c r="S81" s="131" t="str">
        <f t="shared" si="92"/>
        <v/>
      </c>
      <c r="T81" s="131" t="str">
        <f t="shared" si="92"/>
        <v/>
      </c>
      <c r="U81" s="131" t="str">
        <f t="shared" si="92"/>
        <v/>
      </c>
      <c r="V81" s="130" t="str">
        <f t="shared" si="92"/>
        <v/>
      </c>
      <c r="W81" s="130" t="str">
        <f t="shared" si="92"/>
        <v/>
      </c>
      <c r="X81" s="130" t="str">
        <f t="shared" si="92"/>
        <v/>
      </c>
      <c r="Y81" s="130" t="str">
        <f t="shared" si="92"/>
        <v/>
      </c>
      <c r="Z81" s="130" t="str">
        <f t="shared" si="92"/>
        <v/>
      </c>
      <c r="AA81" s="130" t="str">
        <f t="shared" si="92"/>
        <v/>
      </c>
      <c r="AB81" s="130" t="str">
        <f t="shared" si="92"/>
        <v/>
      </c>
      <c r="AC81" s="130" t="str">
        <f t="shared" si="92"/>
        <v/>
      </c>
      <c r="AD81" s="130" t="str">
        <f t="shared" si="92"/>
        <v/>
      </c>
      <c r="AE81" s="130" t="str">
        <f t="shared" si="92"/>
        <v/>
      </c>
      <c r="AF81" s="130" t="str">
        <f t="shared" si="92"/>
        <v/>
      </c>
      <c r="AG81" s="130" t="str">
        <f t="shared" si="92"/>
        <v/>
      </c>
      <c r="AH81" s="130" t="str">
        <f t="shared" si="92"/>
        <v/>
      </c>
      <c r="AI81" s="130" t="str">
        <f t="shared" si="92"/>
        <v/>
      </c>
      <c r="AJ81" s="132" t="str">
        <f t="shared" si="92"/>
        <v/>
      </c>
      <c r="AK81" s="136" t="str">
        <f t="shared" si="92"/>
        <v/>
      </c>
      <c r="AL81" s="133" t="str">
        <f t="shared" si="92"/>
        <v/>
      </c>
      <c r="AM81" s="133" t="str">
        <f t="shared" si="92"/>
        <v/>
      </c>
      <c r="AN81" s="133" t="str">
        <f t="shared" si="92"/>
        <v/>
      </c>
      <c r="AO81" s="133" t="str">
        <f t="shared" si="92"/>
        <v/>
      </c>
      <c r="AP81" s="133" t="str">
        <f t="shared" si="92"/>
        <v/>
      </c>
      <c r="AQ81" s="134" t="str">
        <f t="shared" si="92"/>
        <v/>
      </c>
      <c r="AR81" s="135" t="str">
        <f t="shared" si="92"/>
        <v/>
      </c>
    </row>
    <row r="82" spans="1:44" x14ac:dyDescent="0.3">
      <c r="A82" s="48" t="str">
        <f t="shared" ref="A82" si="93">+IF(C82+C83=0,"[ocultar]","")</f>
        <v>[ocultar]</v>
      </c>
      <c r="B82" s="39" t="s">
        <v>162</v>
      </c>
      <c r="C82" s="40">
        <f t="array" ref="C82">SUM(IF($B82=DATOS_[Sexo],
IF($B81=DATOS_[AGRUP. VALOR. PTO.],
IF("Dentro"=DATOS_[Check Periodo Ref.],
1/(COUNTIFS(DATOS_[Sexo],$B82,DATOS_[AGRUP. VALOR. PTO.],$B81,DATOS_[Check Periodo Ref.],"Dentro",DATOS_[id],DATOS_[id]))))))</f>
        <v>0</v>
      </c>
      <c r="D82" s="41">
        <f>COUNTIFS(DATOS_[AGRUP. VALOR. PTO.],$B81,DATOS_[Sexo],$B82,DATOS_[Check Periodo Ref.],"Dentro")</f>
        <v>0</v>
      </c>
      <c r="E82" s="118">
        <f t="array" ref="E82">IFERROR(
MEDIAN(IF(DATOS_[Sexo]=$B82,IF(DATOS_[AGRUP. VALOR. PTO.]=$B81,IF(DATOS_[Check Periodo Ref.]="Dentro",DATOS_[SALARIO BASE Ef],FALSE)))),
0)</f>
        <v>0</v>
      </c>
      <c r="F82" s="119">
        <f t="array" ref="F82">IFERROR(
MEDIAN((IF(DATOS_[[Sexo]:[Sexo]]=$B82,IF(DATOS_[[AGRUP. VALOR. PTO.]:[AGRUP. VALOR. PTO.]]=$B81,IF(DATOS_[[Check Periodo Ref.]:[Check Periodo Ref.]]="Dentro",DATOS_[Conc.Sal.01]))))),
0)</f>
        <v>0</v>
      </c>
      <c r="G82" s="119">
        <f t="array" ref="G82">IFERROR(
MEDIAN((IF(DATOS_[[Sexo]:[Sexo]]=$B82,IF(DATOS_[[AGRUP. VALOR. PTO.]:[AGRUP. VALOR. PTO.]]=$B81,IF(DATOS_[[Check Periodo Ref.]:[Check Periodo Ref.]]="Dentro",DATOS_[Conc.Sal.02]))))),
0)</f>
        <v>0</v>
      </c>
      <c r="H82" s="119">
        <f t="array" ref="H82">IFERROR(
MEDIAN((IF(DATOS_[[Sexo]:[Sexo]]=$B82,IF(DATOS_[[AGRUP. VALOR. PTO.]:[AGRUP. VALOR. PTO.]]=$B81,IF(DATOS_[[Check Periodo Ref.]:[Check Periodo Ref.]]="Dentro",DATOS_[Conc.Sal.03]))))),
0)</f>
        <v>0</v>
      </c>
      <c r="I82" s="119">
        <f t="array" ref="I82">IFERROR(
MEDIAN((IF(DATOS_[[Sexo]:[Sexo]]=$B82,IF(DATOS_[[AGRUP. VALOR. PTO.]:[AGRUP. VALOR. PTO.]]=$B81,IF(DATOS_[[Check Periodo Ref.]:[Check Periodo Ref.]]="Dentro",DATOS_[Conc.Sal.04]))))),
0)</f>
        <v>0</v>
      </c>
      <c r="J82" s="119">
        <f t="array" ref="J82">IFERROR(
MEDIAN((IF(DATOS_[[Sexo]:[Sexo]]=$B82,IF(DATOS_[[AGRUP. VALOR. PTO.]:[AGRUP. VALOR. PTO.]]=$B81,IF(DATOS_[[Check Periodo Ref.]:[Check Periodo Ref.]]="Dentro",DATOS_[Conc.Sal.05]))))),
0)</f>
        <v>0</v>
      </c>
      <c r="K82" s="119">
        <f t="array" ref="K82">IFERROR(
MEDIAN((IF(DATOS_[[Sexo]:[Sexo]]=$B82,IF(DATOS_[[AGRUP. VALOR. PTO.]:[AGRUP. VALOR. PTO.]]=$B81,IF(DATOS_[[Check Periodo Ref.]:[Check Periodo Ref.]]="Dentro",DATOS_[Conc.Sal.06]))))),
0)</f>
        <v>0</v>
      </c>
      <c r="L82" s="119">
        <f t="array" ref="L82">IFERROR(
MEDIAN((IF(DATOS_[[Sexo]:[Sexo]]=$B82,IF(DATOS_[[AGRUP. VALOR. PTO.]:[AGRUP. VALOR. PTO.]]=$B81,IF(DATOS_[[Check Periodo Ref.]:[Check Periodo Ref.]]="Dentro",DATOS_[Conc.Sal.07]))))),
0)</f>
        <v>0</v>
      </c>
      <c r="M82" s="119">
        <f t="array" ref="M82">IFERROR(
MEDIAN((IF(DATOS_[[Sexo]:[Sexo]]=$B82,IF(DATOS_[[AGRUP. VALOR. PTO.]:[AGRUP. VALOR. PTO.]]=$B81,IF(DATOS_[[Check Periodo Ref.]:[Check Periodo Ref.]]="Dentro",DATOS_[Conc.Sal.08]))))),
0)</f>
        <v>0</v>
      </c>
      <c r="N82" s="119">
        <f t="array" ref="N82">IFERROR(
MEDIAN((IF(DATOS_[[Sexo]:[Sexo]]=$B82,IF(DATOS_[[AGRUP. VALOR. PTO.]:[AGRUP. VALOR. PTO.]]=$B81,IF(DATOS_[[Check Periodo Ref.]:[Check Periodo Ref.]]="Dentro",DATOS_[Conc.Sal.09]))))),
0)</f>
        <v>0</v>
      </c>
      <c r="O82" s="119">
        <f t="array" ref="O82">IFERROR(
MEDIAN((IF(DATOS_[[Sexo]:[Sexo]]=$B82,IF(DATOS_[[AGRUP. VALOR. PTO.]:[AGRUP. VALOR. PTO.]]=$B81,IF(DATOS_[[Check Periodo Ref.]:[Check Periodo Ref.]]="Dentro",DATOS_[Conc.Sal.10]))))),
0)</f>
        <v>0</v>
      </c>
      <c r="P82" s="119">
        <f t="array" ref="P82">IFERROR(
MEDIAN((IF(DATOS_[[Sexo]:[Sexo]]=$B82,IF(DATOS_[[AGRUP. VALOR. PTO.]:[AGRUP. VALOR. PTO.]]=$B81,IF(DATOS_[[Check Periodo Ref.]:[Check Periodo Ref.]]="Dentro",DATOS_[Conc.Sal.11]))))),
0)</f>
        <v>0</v>
      </c>
      <c r="Q82" s="119">
        <f t="array" ref="Q82">IFERROR(
MEDIAN((IF(DATOS_[[Sexo]:[Sexo]]=$B82,IF(DATOS_[[AGRUP. VALOR. PTO.]:[AGRUP. VALOR. PTO.]]=$B81,IF(DATOS_[[Check Periodo Ref.]:[Check Periodo Ref.]]="Dentro",DATOS_[Conc.Sal.12]))))),
0)</f>
        <v>0</v>
      </c>
      <c r="R82" s="119">
        <f t="array" ref="R82">IFERROR(
MEDIAN((IF(DATOS_[[Sexo]:[Sexo]]=$B82,IF(DATOS_[[AGRUP. VALOR. PTO.]:[AGRUP. VALOR. PTO.]]=$B81,IF(DATOS_[[Check Periodo Ref.]:[Check Periodo Ref.]]="Dentro",DATOS_[Conc.Sal.13]))))),
0)</f>
        <v>0</v>
      </c>
      <c r="S82" s="119">
        <f t="array" ref="S82">IFERROR(
MEDIAN((IF(DATOS_[[Sexo]:[Sexo]]=$B82,IF(DATOS_[[AGRUP. VALOR. PTO.]:[AGRUP. VALOR. PTO.]]=$B81,IF(DATOS_[[Check Periodo Ref.]:[Check Periodo Ref.]]="Dentro",DATOS_[Conc.Sal.14]))))),
0)</f>
        <v>0</v>
      </c>
      <c r="T82" s="119">
        <f t="array" ref="T82">IFERROR(
MEDIAN((IF(DATOS_[[Sexo]:[Sexo]]=$B82,IF(DATOS_[[AGRUP. VALOR. PTO.]:[AGRUP. VALOR. PTO.]]=$B81,IF(DATOS_[[Check Periodo Ref.]:[Check Periodo Ref.]]="Dentro",DATOS_[Conc.Sal.15]))))),
0)</f>
        <v>0</v>
      </c>
      <c r="U82" s="119">
        <f t="array" ref="U82">IFERROR(
MEDIAN((IF(DATOS_[[Sexo]:[Sexo]]=$B82,IF(DATOS_[[AGRUP. VALOR. PTO.]:[AGRUP. VALOR. PTO.]]=$B81,IF(DATOS_[[Check Periodo Ref.]:[Check Periodo Ref.]]="Dentro",DATOS_[Conc.Sal.16]))))),
0)</f>
        <v>0</v>
      </c>
      <c r="V82" s="119">
        <f t="array" ref="V82">IFERROR(
MEDIAN((IF(DATOS_[[Sexo]:[Sexo]]=$B82,IF(DATOS_[[AGRUP. VALOR. PTO.]:[AGRUP. VALOR. PTO.]]=$B81,IF(DATOS_[[Check Periodo Ref.]:[Check Periodo Ref.]]="Dentro",DATOS_[Conc.Sal.17]))))),
0)</f>
        <v>0</v>
      </c>
      <c r="W82" s="119">
        <f t="array" ref="W82">IFERROR(
MEDIAN((IF(DATOS_[[Sexo]:[Sexo]]=$B82,IF(DATOS_[[AGRUP. VALOR. PTO.]:[AGRUP. VALOR. PTO.]]=$B81,IF(DATOS_[[Check Periodo Ref.]:[Check Periodo Ref.]]="Dentro",DATOS_[Conc.Sal.18]))))),
0)</f>
        <v>0</v>
      </c>
      <c r="X82" s="119">
        <f t="array" ref="X82">IFERROR(
MEDIAN((IF(DATOS_[[Sexo]:[Sexo]]=$B82,IF(DATOS_[[AGRUP. VALOR. PTO.]:[AGRUP. VALOR. PTO.]]=$B81,IF(DATOS_[[Check Periodo Ref.]:[Check Periodo Ref.]]="Dentro",DATOS_[Conc.Sal.19]))))),
0)</f>
        <v>0</v>
      </c>
      <c r="Y82" s="119">
        <f t="array" ref="Y82">IFERROR(
MEDIAN((IF(DATOS_[[Sexo]:[Sexo]]=$B82,IF(DATOS_[[AGRUP. VALOR. PTO.]:[AGRUP. VALOR. PTO.]]=$B81,IF(DATOS_[[Check Periodo Ref.]:[Check Periodo Ref.]]="Dentro",DATOS_[Conc.Sal.20]))))),
0)</f>
        <v>0</v>
      </c>
      <c r="Z82" s="119">
        <f t="array" ref="Z82">IFERROR(
MEDIAN((IF(DATOS_[[Sexo]:[Sexo]]=$B82,IF(DATOS_[[AGRUP. VALOR. PTO.]:[AGRUP. VALOR. PTO.]]=$B81,IF(DATOS_[[Check Periodo Ref.]:[Check Periodo Ref.]]="Dentro",DATOS_[Conc.Sal.21]))))),
0)</f>
        <v>0</v>
      </c>
      <c r="AA82" s="119">
        <f t="array" ref="AA82">IFERROR(
MEDIAN((IF(DATOS_[[Sexo]:[Sexo]]=$B82,IF(DATOS_[[AGRUP. VALOR. PTO.]:[AGRUP. VALOR. PTO.]]=$B81,IF(DATOS_[[Check Periodo Ref.]:[Check Periodo Ref.]]="Dentro",DATOS_[Conc.Sal.22]))))),
0)</f>
        <v>0</v>
      </c>
      <c r="AB82" s="119">
        <f t="array" ref="AB82">IFERROR(
MEDIAN((IF(DATOS_[[Sexo]:[Sexo]]=$B82,IF(DATOS_[[AGRUP. VALOR. PTO.]:[AGRUP. VALOR. PTO.]]=$B81,IF(DATOS_[[Check Periodo Ref.]:[Check Periodo Ref.]]="Dentro",DATOS_[Conc.Sal.23]))))),
0)</f>
        <v>0</v>
      </c>
      <c r="AC82" s="119">
        <f t="array" ref="AC82">IFERROR(
MEDIAN((IF(DATOS_[[Sexo]:[Sexo]]=$B82,IF(DATOS_[[AGRUP. VALOR. PTO.]:[AGRUP. VALOR. PTO.]]=$B81,IF(DATOS_[[Check Periodo Ref.]:[Check Periodo Ref.]]="Dentro",DATOS_[Conc.Sal.24]))))),
0)</f>
        <v>0</v>
      </c>
      <c r="AD82" s="119">
        <f t="array" ref="AD82">IFERROR(
MEDIAN((IF(DATOS_[[Sexo]:[Sexo]]=$B82,IF(DATOS_[[AGRUP. VALOR. PTO.]:[AGRUP. VALOR. PTO.]]=$B81,IF(DATOS_[[Check Periodo Ref.]:[Check Periodo Ref.]]="Dentro",DATOS_[Conc.Sal.25]))))),
0)</f>
        <v>0</v>
      </c>
      <c r="AE82" s="119">
        <f t="array" ref="AE82">IFERROR(
MEDIAN((IF(DATOS_[[Sexo]:[Sexo]]=$B82,IF(DATOS_[[AGRUP. VALOR. PTO.]:[AGRUP. VALOR. PTO.]]=$B81,IF(DATOS_[[Check Periodo Ref.]:[Check Periodo Ref.]]="Dentro",DATOS_[Conc.Sal.26]))))),
0)</f>
        <v>0</v>
      </c>
      <c r="AF82" s="119">
        <f t="array" ref="AF82">IFERROR(
MEDIAN((IF(DATOS_[[Sexo]:[Sexo]]=$B82,IF(DATOS_[[AGRUP. VALOR. PTO.]:[AGRUP. VALOR. PTO.]]=$B81,IF(DATOS_[[Check Periodo Ref.]:[Check Periodo Ref.]]="Dentro",DATOS_[Conc.Sal.27]))))),
0)</f>
        <v>0</v>
      </c>
      <c r="AG82" s="119">
        <f t="array" ref="AG82">IFERROR(
MEDIAN((IF(DATOS_[[Sexo]:[Sexo]]=$B82,IF(DATOS_[[AGRUP. VALOR. PTO.]:[AGRUP. VALOR. PTO.]]=$B81,IF(DATOS_[[Check Periodo Ref.]:[Check Periodo Ref.]]="Dentro",DATOS_[Conc.Sal.28]))))),
0)</f>
        <v>0</v>
      </c>
      <c r="AH82" s="119">
        <f t="array" ref="AH82">IFERROR(
MEDIAN((IF(DATOS_[[Sexo]:[Sexo]]=$B82,IF(DATOS_[[AGRUP. VALOR. PTO.]:[AGRUP. VALOR. PTO.]]=$B81,IF(DATOS_[[Check Periodo Ref.]:[Check Periodo Ref.]]="Dentro",DATOS_[Conc.Sal.29]))))),
0)</f>
        <v>0</v>
      </c>
      <c r="AI82" s="119">
        <f t="array" ref="AI82">IFERROR(
MEDIAN((IF(DATOS_[[Sexo]:[Sexo]]=$B82,IF(DATOS_[[AGRUP. VALOR. PTO.]:[AGRUP. VALOR. PTO.]]=$B81,IF(DATOS_[[Check Periodo Ref.]:[Check Periodo Ref.]]="Dentro",DATOS_[Conc.Sal.30]))))),
0)</f>
        <v>0</v>
      </c>
      <c r="AJ82" s="120">
        <f t="array" ref="AJ82">IFERROR(
MEDIAN(IF(DATOS_[Sexo]=$B82,IF(DATOS_[AGRUP. VALOR. PTO.]=$B81,IF(DATOS_[Check Periodo Ref.]="Dentro",DATOS_[Tot COMPL.SAL Ef],FALSE)))),
0)</f>
        <v>0</v>
      </c>
      <c r="AK82" s="121">
        <f t="array" ref="AK82">IFERROR(
MEDIAN(IF(DATOS_[Sexo]=$B82,IF(DATOS_[AGRUP. VALOR. PTO.]=$B81,IF(DATOS_[Check Periodo Ref.]="Dentro",DATOS_[TOTAL SALARIO Ef],FALSE)))),
0)</f>
        <v>0</v>
      </c>
      <c r="AL82" s="122">
        <f t="array" ref="AL82">IFERROR(
MEDIAN((IF(DATOS_[[Sexo]:[Sexo]]=$B82,IF(DATOS_[[AGRUP. VALOR. PTO.]:[AGRUP. VALOR. PTO.]]=$B81,IF(DATOS_[[Check Periodo Ref.]:[Check Periodo Ref.]]="Dentro",DATOS_[C.Extra.01]))))),
0)</f>
        <v>0</v>
      </c>
      <c r="AM82" s="122">
        <f t="array" ref="AM82">IFERROR(
MEDIAN((IF(DATOS_[[Sexo]:[Sexo]]=$B82,IF(DATOS_[[AGRUP. VALOR. PTO.]:[AGRUP. VALOR. PTO.]]=$B81,IF(DATOS_[[Check Periodo Ref.]:[Check Periodo Ref.]]="Dentro",DATOS_[C.Extra.02]))))),
0)</f>
        <v>0</v>
      </c>
      <c r="AN82" s="122">
        <f t="array" ref="AN82">IFERROR(
MEDIAN((IF(DATOS_[[Sexo]:[Sexo]]=$B82,IF(DATOS_[[AGRUP. VALOR. PTO.]:[AGRUP. VALOR. PTO.]]=$B81,IF(DATOS_[[Check Periodo Ref.]:[Check Periodo Ref.]]="Dentro",DATOS_[C.Extra.03]))))),
0)</f>
        <v>0</v>
      </c>
      <c r="AO82" s="122">
        <f t="array" ref="AO82">IFERROR(
MEDIAN((IF(DATOS_[[Sexo]:[Sexo]]=$B82,IF(DATOS_[[AGRUP. VALOR. PTO.]:[AGRUP. VALOR. PTO.]]=$B81,IF(DATOS_[[Check Periodo Ref.]:[Check Periodo Ref.]]="Dentro",DATOS_[C.Extra.04]))))),
0)</f>
        <v>0</v>
      </c>
      <c r="AP82" s="122">
        <f t="array" ref="AP82">IFERROR(
MEDIAN((IF(DATOS_[[Sexo]:[Sexo]]=$B82,IF(DATOS_[[AGRUP. VALOR. PTO.]:[AGRUP. VALOR. PTO.]]=$B81,IF(DATOS_[[Check Periodo Ref.]:[Check Periodo Ref.]]="Dentro",DATOS_[C.Extra.05]))))),
0)</f>
        <v>0</v>
      </c>
      <c r="AQ82" s="123">
        <f t="array" ref="AQ82">IFERROR(
MEDIAN(IF(DATOS_[Sexo]=$B82,IF(DATOS_[AGRUP. VALOR. PTO.]=$B81,IF(DATOS_[Check Periodo Ref.]="Dentro",DATOS_[Tot Extrasalarial Ef],FALSE)))),
0)</f>
        <v>0</v>
      </c>
      <c r="AR82" s="124">
        <f t="array" ref="AR82">IFERROR(
MEDIAN(IF(DATOS_[Sexo]=$B82,IF(DATOS_[AGRUP. VALOR. PTO.]=$B81,IF(DATOS_[Check Periodo Ref.]="Dentro",DATOS_[TOTAL Retrib Ef],FALSE)))),
0)</f>
        <v>0</v>
      </c>
    </row>
    <row r="83" spans="1:44" x14ac:dyDescent="0.3">
      <c r="A83" s="48" t="str">
        <f t="shared" ref="A83" si="94">+A82</f>
        <v>[ocultar]</v>
      </c>
      <c r="B83" s="39" t="s">
        <v>163</v>
      </c>
      <c r="C83" s="40">
        <f t="array" ref="C83">SUM(IF($B83=DATOS_[Sexo],
IF($B81=DATOS_[AGRUP. VALOR. PTO.],
IF("Dentro"=DATOS_[Check Periodo Ref.],
1/(COUNTIFS(DATOS_[Sexo],$B83,DATOS_[AGRUP. VALOR. PTO.],$B81,DATOS_[Check Periodo Ref.],"Dentro",DATOS_[id],DATOS_[id]))))))</f>
        <v>0</v>
      </c>
      <c r="D83" s="41">
        <f>COUNTIFS(DATOS_[AGRUP. VALOR. PTO.],$B81,DATOS_[Sexo],$B83,DATOS_[Check Periodo Ref.],"Dentro")</f>
        <v>0</v>
      </c>
      <c r="E83" s="118">
        <f t="array" ref="E83">IFERROR(
MEDIAN(IF(DATOS_[Sexo]=$B83,IF(DATOS_[AGRUP. VALOR. PTO.]=$B81,IF(DATOS_[Check Periodo Ref.]="Dentro",DATOS_[SALARIO BASE Ef],FALSE)))),
0)</f>
        <v>0</v>
      </c>
      <c r="F83" s="119">
        <f t="array" ref="F83">IFERROR(
MEDIAN((IF(DATOS_[[Sexo]:[Sexo]]=$B83,IF(DATOS_[[AGRUP. VALOR. PTO.]:[AGRUP. VALOR. PTO.]]=$B81,IF(DATOS_[[Check Periodo Ref.]:[Check Periodo Ref.]]="Dentro",DATOS_[Conc.Sal.01]))))),
0)</f>
        <v>0</v>
      </c>
      <c r="G83" s="119">
        <f t="array" ref="G83">IFERROR(
MEDIAN((IF(DATOS_[[Sexo]:[Sexo]]=$B83,IF(DATOS_[[AGRUP. VALOR. PTO.]:[AGRUP. VALOR. PTO.]]=$B81,IF(DATOS_[[Check Periodo Ref.]:[Check Periodo Ref.]]="Dentro",DATOS_[Conc.Sal.02]))))),
0)</f>
        <v>0</v>
      </c>
      <c r="H83" s="119">
        <f t="array" ref="H83">IFERROR(
MEDIAN((IF(DATOS_[[Sexo]:[Sexo]]=$B83,IF(DATOS_[[AGRUP. VALOR. PTO.]:[AGRUP. VALOR. PTO.]]=$B81,IF(DATOS_[[Check Periodo Ref.]:[Check Periodo Ref.]]="Dentro",DATOS_[Conc.Sal.03]))))),
0)</f>
        <v>0</v>
      </c>
      <c r="I83" s="119">
        <f t="array" ref="I83">IFERROR(
MEDIAN((IF(DATOS_[[Sexo]:[Sexo]]=$B83,IF(DATOS_[[AGRUP. VALOR. PTO.]:[AGRUP. VALOR. PTO.]]=$B81,IF(DATOS_[[Check Periodo Ref.]:[Check Periodo Ref.]]="Dentro",DATOS_[Conc.Sal.04]))))),
0)</f>
        <v>0</v>
      </c>
      <c r="J83" s="119">
        <f t="array" ref="J83">IFERROR(
MEDIAN((IF(DATOS_[[Sexo]:[Sexo]]=$B83,IF(DATOS_[[AGRUP. VALOR. PTO.]:[AGRUP. VALOR. PTO.]]=$B81,IF(DATOS_[[Check Periodo Ref.]:[Check Periodo Ref.]]="Dentro",DATOS_[Conc.Sal.05]))))),
0)</f>
        <v>0</v>
      </c>
      <c r="K83" s="119">
        <f t="array" ref="K83">IFERROR(
MEDIAN((IF(DATOS_[[Sexo]:[Sexo]]=$B83,IF(DATOS_[[AGRUP. VALOR. PTO.]:[AGRUP. VALOR. PTO.]]=$B81,IF(DATOS_[[Check Periodo Ref.]:[Check Periodo Ref.]]="Dentro",DATOS_[Conc.Sal.06]))))),
0)</f>
        <v>0</v>
      </c>
      <c r="L83" s="119">
        <f t="array" ref="L83">IFERROR(
MEDIAN((IF(DATOS_[[Sexo]:[Sexo]]=$B83,IF(DATOS_[[AGRUP. VALOR. PTO.]:[AGRUP. VALOR. PTO.]]=$B81,IF(DATOS_[[Check Periodo Ref.]:[Check Periodo Ref.]]="Dentro",DATOS_[Conc.Sal.07]))))),
0)</f>
        <v>0</v>
      </c>
      <c r="M83" s="119">
        <f t="array" ref="M83">IFERROR(
MEDIAN((IF(DATOS_[[Sexo]:[Sexo]]=$B83,IF(DATOS_[[AGRUP. VALOR. PTO.]:[AGRUP. VALOR. PTO.]]=$B81,IF(DATOS_[[Check Periodo Ref.]:[Check Periodo Ref.]]="Dentro",DATOS_[Conc.Sal.08]))))),
0)</f>
        <v>0</v>
      </c>
      <c r="N83" s="119">
        <f t="array" ref="N83">IFERROR(
MEDIAN((IF(DATOS_[[Sexo]:[Sexo]]=$B83,IF(DATOS_[[AGRUP. VALOR. PTO.]:[AGRUP. VALOR. PTO.]]=$B81,IF(DATOS_[[Check Periodo Ref.]:[Check Periodo Ref.]]="Dentro",DATOS_[Conc.Sal.09]))))),
0)</f>
        <v>0</v>
      </c>
      <c r="O83" s="119">
        <f t="array" ref="O83">IFERROR(
MEDIAN((IF(DATOS_[[Sexo]:[Sexo]]=$B83,IF(DATOS_[[AGRUP. VALOR. PTO.]:[AGRUP. VALOR. PTO.]]=$B81,IF(DATOS_[[Check Periodo Ref.]:[Check Periodo Ref.]]="Dentro",DATOS_[Conc.Sal.10]))))),
0)</f>
        <v>0</v>
      </c>
      <c r="P83" s="119">
        <f t="array" ref="P83">IFERROR(
MEDIAN((IF(DATOS_[[Sexo]:[Sexo]]=$B83,IF(DATOS_[[AGRUP. VALOR. PTO.]:[AGRUP. VALOR. PTO.]]=$B81,IF(DATOS_[[Check Periodo Ref.]:[Check Periodo Ref.]]="Dentro",DATOS_[Conc.Sal.11]))))),
0)</f>
        <v>0</v>
      </c>
      <c r="Q83" s="119">
        <f t="array" ref="Q83">IFERROR(
MEDIAN((IF(DATOS_[[Sexo]:[Sexo]]=$B83,IF(DATOS_[[AGRUP. VALOR. PTO.]:[AGRUP. VALOR. PTO.]]=$B81,IF(DATOS_[[Check Periodo Ref.]:[Check Periodo Ref.]]="Dentro",DATOS_[Conc.Sal.12]))))),
0)</f>
        <v>0</v>
      </c>
      <c r="R83" s="119">
        <f t="array" ref="R83">IFERROR(
MEDIAN((IF(DATOS_[[Sexo]:[Sexo]]=$B83,IF(DATOS_[[AGRUP. VALOR. PTO.]:[AGRUP. VALOR. PTO.]]=$B81,IF(DATOS_[[Check Periodo Ref.]:[Check Periodo Ref.]]="Dentro",DATOS_[Conc.Sal.13]))))),
0)</f>
        <v>0</v>
      </c>
      <c r="S83" s="119">
        <f t="array" ref="S83">IFERROR(
MEDIAN((IF(DATOS_[[Sexo]:[Sexo]]=$B83,IF(DATOS_[[AGRUP. VALOR. PTO.]:[AGRUP. VALOR. PTO.]]=$B81,IF(DATOS_[[Check Periodo Ref.]:[Check Periodo Ref.]]="Dentro",DATOS_[Conc.Sal.14]))))),
0)</f>
        <v>0</v>
      </c>
      <c r="T83" s="119">
        <f t="array" ref="T83">IFERROR(
MEDIAN((IF(DATOS_[[Sexo]:[Sexo]]=$B83,IF(DATOS_[[AGRUP. VALOR. PTO.]:[AGRUP. VALOR. PTO.]]=$B81,IF(DATOS_[[Check Periodo Ref.]:[Check Periodo Ref.]]="Dentro",DATOS_[Conc.Sal.15]))))),
0)</f>
        <v>0</v>
      </c>
      <c r="U83" s="119">
        <f t="array" ref="U83">IFERROR(
MEDIAN((IF(DATOS_[[Sexo]:[Sexo]]=$B83,IF(DATOS_[[AGRUP. VALOR. PTO.]:[AGRUP. VALOR. PTO.]]=$B81,IF(DATOS_[[Check Periodo Ref.]:[Check Periodo Ref.]]="Dentro",DATOS_[Conc.Sal.16]))))),
0)</f>
        <v>0</v>
      </c>
      <c r="V83" s="119">
        <f t="array" ref="V83">IFERROR(
MEDIAN((IF(DATOS_[[Sexo]:[Sexo]]=$B83,IF(DATOS_[[AGRUP. VALOR. PTO.]:[AGRUP. VALOR. PTO.]]=$B81,IF(DATOS_[[Check Periodo Ref.]:[Check Periodo Ref.]]="Dentro",DATOS_[Conc.Sal.17]))))),
0)</f>
        <v>0</v>
      </c>
      <c r="W83" s="119">
        <f t="array" ref="W83">IFERROR(
MEDIAN((IF(DATOS_[[Sexo]:[Sexo]]=$B83,IF(DATOS_[[AGRUP. VALOR. PTO.]:[AGRUP. VALOR. PTO.]]=$B81,IF(DATOS_[[Check Periodo Ref.]:[Check Periodo Ref.]]="Dentro",DATOS_[Conc.Sal.18]))))),
0)</f>
        <v>0</v>
      </c>
      <c r="X83" s="119">
        <f t="array" ref="X83">IFERROR(
MEDIAN((IF(DATOS_[[Sexo]:[Sexo]]=$B83,IF(DATOS_[[AGRUP. VALOR. PTO.]:[AGRUP. VALOR. PTO.]]=$B81,IF(DATOS_[[Check Periodo Ref.]:[Check Periodo Ref.]]="Dentro",DATOS_[Conc.Sal.19]))))),
0)</f>
        <v>0</v>
      </c>
      <c r="Y83" s="119">
        <f t="array" ref="Y83">IFERROR(
MEDIAN((IF(DATOS_[[Sexo]:[Sexo]]=$B83,IF(DATOS_[[AGRUP. VALOR. PTO.]:[AGRUP. VALOR. PTO.]]=$B81,IF(DATOS_[[Check Periodo Ref.]:[Check Periodo Ref.]]="Dentro",DATOS_[Conc.Sal.20]))))),
0)</f>
        <v>0</v>
      </c>
      <c r="Z83" s="119">
        <f t="array" ref="Z83">IFERROR(
MEDIAN((IF(DATOS_[[Sexo]:[Sexo]]=$B83,IF(DATOS_[[AGRUP. VALOR. PTO.]:[AGRUP. VALOR. PTO.]]=$B81,IF(DATOS_[[Check Periodo Ref.]:[Check Periodo Ref.]]="Dentro",DATOS_[Conc.Sal.21]))))),
0)</f>
        <v>0</v>
      </c>
      <c r="AA83" s="119">
        <f t="array" ref="AA83">IFERROR(
MEDIAN((IF(DATOS_[[Sexo]:[Sexo]]=$B83,IF(DATOS_[[AGRUP. VALOR. PTO.]:[AGRUP. VALOR. PTO.]]=$B81,IF(DATOS_[[Check Periodo Ref.]:[Check Periodo Ref.]]="Dentro",DATOS_[Conc.Sal.22]))))),
0)</f>
        <v>0</v>
      </c>
      <c r="AB83" s="119">
        <f t="array" ref="AB83">IFERROR(
MEDIAN((IF(DATOS_[[Sexo]:[Sexo]]=$B83,IF(DATOS_[[AGRUP. VALOR. PTO.]:[AGRUP. VALOR. PTO.]]=$B81,IF(DATOS_[[Check Periodo Ref.]:[Check Periodo Ref.]]="Dentro",DATOS_[Conc.Sal.23]))))),
0)</f>
        <v>0</v>
      </c>
      <c r="AC83" s="119">
        <f t="array" ref="AC83">IFERROR(
MEDIAN((IF(DATOS_[[Sexo]:[Sexo]]=$B83,IF(DATOS_[[AGRUP. VALOR. PTO.]:[AGRUP. VALOR. PTO.]]=$B81,IF(DATOS_[[Check Periodo Ref.]:[Check Periodo Ref.]]="Dentro",DATOS_[Conc.Sal.24]))))),
0)</f>
        <v>0</v>
      </c>
      <c r="AD83" s="119">
        <f t="array" ref="AD83">IFERROR(
MEDIAN((IF(DATOS_[[Sexo]:[Sexo]]=$B83,IF(DATOS_[[AGRUP. VALOR. PTO.]:[AGRUP. VALOR. PTO.]]=$B81,IF(DATOS_[[Check Periodo Ref.]:[Check Periodo Ref.]]="Dentro",DATOS_[Conc.Sal.25]))))),
0)</f>
        <v>0</v>
      </c>
      <c r="AE83" s="119">
        <f t="array" ref="AE83">IFERROR(
MEDIAN((IF(DATOS_[[Sexo]:[Sexo]]=$B83,IF(DATOS_[[AGRUP. VALOR. PTO.]:[AGRUP. VALOR. PTO.]]=$B81,IF(DATOS_[[Check Periodo Ref.]:[Check Periodo Ref.]]="Dentro",DATOS_[Conc.Sal.26]))))),
0)</f>
        <v>0</v>
      </c>
      <c r="AF83" s="119">
        <f t="array" ref="AF83">IFERROR(
MEDIAN((IF(DATOS_[[Sexo]:[Sexo]]=$B83,IF(DATOS_[[AGRUP. VALOR. PTO.]:[AGRUP. VALOR. PTO.]]=$B81,IF(DATOS_[[Check Periodo Ref.]:[Check Periodo Ref.]]="Dentro",DATOS_[Conc.Sal.27]))))),
0)</f>
        <v>0</v>
      </c>
      <c r="AG83" s="119">
        <f t="array" ref="AG83">IFERROR(
MEDIAN((IF(DATOS_[[Sexo]:[Sexo]]=$B83,IF(DATOS_[[AGRUP. VALOR. PTO.]:[AGRUP. VALOR. PTO.]]=$B81,IF(DATOS_[[Check Periodo Ref.]:[Check Periodo Ref.]]="Dentro",DATOS_[Conc.Sal.28]))))),
0)</f>
        <v>0</v>
      </c>
      <c r="AH83" s="119">
        <f t="array" ref="AH83">IFERROR(
MEDIAN((IF(DATOS_[[Sexo]:[Sexo]]=$B83,IF(DATOS_[[AGRUP. VALOR. PTO.]:[AGRUP. VALOR. PTO.]]=$B81,IF(DATOS_[[Check Periodo Ref.]:[Check Periodo Ref.]]="Dentro",DATOS_[Conc.Sal.29]))))),
0)</f>
        <v>0</v>
      </c>
      <c r="AI83" s="119">
        <f t="array" ref="AI83">IFERROR(
MEDIAN((IF(DATOS_[[Sexo]:[Sexo]]=$B83,IF(DATOS_[[AGRUP. VALOR. PTO.]:[AGRUP. VALOR. PTO.]]=$B81,IF(DATOS_[[Check Periodo Ref.]:[Check Periodo Ref.]]="Dentro",DATOS_[Conc.Sal.30]))))),
0)</f>
        <v>0</v>
      </c>
      <c r="AJ83" s="120">
        <f t="array" ref="AJ83">IFERROR(
MEDIAN(IF(DATOS_[Sexo]=$B83,IF(DATOS_[AGRUP. VALOR. PTO.]=$B81,IF(DATOS_[Check Periodo Ref.]="Dentro",DATOS_[Tot COMPL.SAL Ef],FALSE)))),
0)</f>
        <v>0</v>
      </c>
      <c r="AK83" s="121">
        <f t="array" ref="AK83">IFERROR(
MEDIAN(IF(DATOS_[Sexo]=$B83,IF(DATOS_[AGRUP. VALOR. PTO.]=$B81,IF(DATOS_[Check Periodo Ref.]="Dentro",DATOS_[TOTAL SALARIO Ef],FALSE)))),
0)</f>
        <v>0</v>
      </c>
      <c r="AL83" s="122">
        <f t="array" ref="AL83">IFERROR(
MEDIAN((IF(DATOS_[[Sexo]:[Sexo]]=$B83,IF(DATOS_[[AGRUP. VALOR. PTO.]:[AGRUP. VALOR. PTO.]]=$B81,IF(DATOS_[[Check Periodo Ref.]:[Check Periodo Ref.]]="Dentro",DATOS_[C.Extra.01]))))),
0)</f>
        <v>0</v>
      </c>
      <c r="AM83" s="122">
        <f t="array" ref="AM83">IFERROR(
MEDIAN((IF(DATOS_[[Sexo]:[Sexo]]=$B83,IF(DATOS_[[AGRUP. VALOR. PTO.]:[AGRUP. VALOR. PTO.]]=$B81,IF(DATOS_[[Check Periodo Ref.]:[Check Periodo Ref.]]="Dentro",DATOS_[C.Extra.02]))))),
0)</f>
        <v>0</v>
      </c>
      <c r="AN83" s="122">
        <f t="array" ref="AN83">IFERROR(
MEDIAN((IF(DATOS_[[Sexo]:[Sexo]]=$B83,IF(DATOS_[[AGRUP. VALOR. PTO.]:[AGRUP. VALOR. PTO.]]=$B81,IF(DATOS_[[Check Periodo Ref.]:[Check Periodo Ref.]]="Dentro",DATOS_[C.Extra.03]))))),
0)</f>
        <v>0</v>
      </c>
      <c r="AO83" s="122">
        <f t="array" ref="AO83">IFERROR(
MEDIAN((IF(DATOS_[[Sexo]:[Sexo]]=$B83,IF(DATOS_[[AGRUP. VALOR. PTO.]:[AGRUP. VALOR. PTO.]]=$B81,IF(DATOS_[[Check Periodo Ref.]:[Check Periodo Ref.]]="Dentro",DATOS_[C.Extra.04]))))),
0)</f>
        <v>0</v>
      </c>
      <c r="AP83" s="122">
        <f t="array" ref="AP83">IFERROR(
MEDIAN((IF(DATOS_[[Sexo]:[Sexo]]=$B83,IF(DATOS_[[AGRUP. VALOR. PTO.]:[AGRUP. VALOR. PTO.]]=$B81,IF(DATOS_[[Check Periodo Ref.]:[Check Periodo Ref.]]="Dentro",DATOS_[C.Extra.05]))))),
0)</f>
        <v>0</v>
      </c>
      <c r="AQ83" s="123">
        <f t="array" ref="AQ83">IFERROR(
MEDIAN(IF(DATOS_[Sexo]=$B83,IF(DATOS_[AGRUP. VALOR. PTO.]=$B81,IF(DATOS_[Check Periodo Ref.]="Dentro",DATOS_[Tot Extrasalarial Ef],FALSE)))),
0)</f>
        <v>0</v>
      </c>
      <c r="AR83" s="124">
        <f t="array" ref="AR83">IFERROR(
MEDIAN(IF(DATOS_[Sexo]=$B83,IF(DATOS_[AGRUP. VALOR. PTO.]=$B81,IF(DATOS_[Check Periodo Ref.]="Dentro",DATOS_[TOTAL Retrib Ef],FALSE)))),
0)</f>
        <v>0</v>
      </c>
    </row>
    <row r="84" spans="1:44" ht="17.25" thickBot="1" x14ac:dyDescent="0.35">
      <c r="A84" s="48" t="str">
        <f t="shared" ref="A84" si="95">+A85</f>
        <v>[ocultar]</v>
      </c>
      <c r="B84" s="46" t="s">
        <v>283</v>
      </c>
      <c r="C84" s="117"/>
      <c r="D84" s="47"/>
      <c r="E84" s="127" t="str">
        <f t="shared" ref="E84:AR84" si="96">IFERROR((E85-E86)/E85,"")</f>
        <v/>
      </c>
      <c r="F84" s="131" t="str">
        <f t="shared" si="96"/>
        <v/>
      </c>
      <c r="G84" s="131" t="str">
        <f t="shared" si="96"/>
        <v/>
      </c>
      <c r="H84" s="131" t="str">
        <f t="shared" si="96"/>
        <v/>
      </c>
      <c r="I84" s="131" t="str">
        <f t="shared" si="96"/>
        <v/>
      </c>
      <c r="J84" s="131" t="str">
        <f t="shared" si="96"/>
        <v/>
      </c>
      <c r="K84" s="131" t="str">
        <f t="shared" si="96"/>
        <v/>
      </c>
      <c r="L84" s="131" t="str">
        <f t="shared" si="96"/>
        <v/>
      </c>
      <c r="M84" s="131" t="str">
        <f t="shared" si="96"/>
        <v/>
      </c>
      <c r="N84" s="131" t="str">
        <f t="shared" si="96"/>
        <v/>
      </c>
      <c r="O84" s="131" t="str">
        <f t="shared" si="96"/>
        <v/>
      </c>
      <c r="P84" s="131" t="str">
        <f t="shared" si="96"/>
        <v/>
      </c>
      <c r="Q84" s="131" t="str">
        <f t="shared" si="96"/>
        <v/>
      </c>
      <c r="R84" s="131" t="str">
        <f t="shared" si="96"/>
        <v/>
      </c>
      <c r="S84" s="131" t="str">
        <f t="shared" si="96"/>
        <v/>
      </c>
      <c r="T84" s="131" t="str">
        <f t="shared" si="96"/>
        <v/>
      </c>
      <c r="U84" s="131" t="str">
        <f t="shared" si="96"/>
        <v/>
      </c>
      <c r="V84" s="130" t="str">
        <f t="shared" si="96"/>
        <v/>
      </c>
      <c r="W84" s="130" t="str">
        <f t="shared" si="96"/>
        <v/>
      </c>
      <c r="X84" s="130" t="str">
        <f t="shared" si="96"/>
        <v/>
      </c>
      <c r="Y84" s="130" t="str">
        <f t="shared" si="96"/>
        <v/>
      </c>
      <c r="Z84" s="130" t="str">
        <f t="shared" si="96"/>
        <v/>
      </c>
      <c r="AA84" s="130" t="str">
        <f t="shared" si="96"/>
        <v/>
      </c>
      <c r="AB84" s="130" t="str">
        <f t="shared" si="96"/>
        <v/>
      </c>
      <c r="AC84" s="130" t="str">
        <f t="shared" si="96"/>
        <v/>
      </c>
      <c r="AD84" s="130" t="str">
        <f t="shared" si="96"/>
        <v/>
      </c>
      <c r="AE84" s="130" t="str">
        <f t="shared" si="96"/>
        <v/>
      </c>
      <c r="AF84" s="130" t="str">
        <f t="shared" si="96"/>
        <v/>
      </c>
      <c r="AG84" s="130" t="str">
        <f t="shared" si="96"/>
        <v/>
      </c>
      <c r="AH84" s="130" t="str">
        <f t="shared" si="96"/>
        <v/>
      </c>
      <c r="AI84" s="130" t="str">
        <f t="shared" si="96"/>
        <v/>
      </c>
      <c r="AJ84" s="132" t="str">
        <f t="shared" si="96"/>
        <v/>
      </c>
      <c r="AK84" s="136" t="str">
        <f t="shared" si="96"/>
        <v/>
      </c>
      <c r="AL84" s="133" t="str">
        <f t="shared" si="96"/>
        <v/>
      </c>
      <c r="AM84" s="133" t="str">
        <f t="shared" si="96"/>
        <v/>
      </c>
      <c r="AN84" s="133" t="str">
        <f t="shared" si="96"/>
        <v/>
      </c>
      <c r="AO84" s="133" t="str">
        <f t="shared" si="96"/>
        <v/>
      </c>
      <c r="AP84" s="133" t="str">
        <f t="shared" si="96"/>
        <v/>
      </c>
      <c r="AQ84" s="134" t="str">
        <f t="shared" si="96"/>
        <v/>
      </c>
      <c r="AR84" s="135" t="str">
        <f t="shared" si="96"/>
        <v/>
      </c>
    </row>
    <row r="85" spans="1:44" x14ac:dyDescent="0.3">
      <c r="A85" s="48" t="str">
        <f t="shared" ref="A85" si="97">+IF(C85+C86=0,"[ocultar]","")</f>
        <v>[ocultar]</v>
      </c>
      <c r="B85" s="39" t="s">
        <v>162</v>
      </c>
      <c r="C85" s="40">
        <f t="array" ref="C85">SUM(IF($B85=DATOS_[Sexo],
IF($B84=DATOS_[AGRUP. VALOR. PTO.],
IF("Dentro"=DATOS_[Check Periodo Ref.],
1/(COUNTIFS(DATOS_[Sexo],$B85,DATOS_[AGRUP. VALOR. PTO.],$B84,DATOS_[Check Periodo Ref.],"Dentro",DATOS_[id],DATOS_[id]))))))</f>
        <v>0</v>
      </c>
      <c r="D85" s="41">
        <f>COUNTIFS(DATOS_[AGRUP. VALOR. PTO.],$B84,DATOS_[Sexo],$B85,DATOS_[Check Periodo Ref.],"Dentro")</f>
        <v>0</v>
      </c>
      <c r="E85" s="118">
        <f t="array" ref="E85">IFERROR(
MEDIAN(IF(DATOS_[Sexo]=$B85,IF(DATOS_[AGRUP. VALOR. PTO.]=$B84,IF(DATOS_[Check Periodo Ref.]="Dentro",DATOS_[SALARIO BASE Ef],FALSE)))),
0)</f>
        <v>0</v>
      </c>
      <c r="F85" s="119">
        <f t="array" ref="F85">IFERROR(
MEDIAN((IF(DATOS_[[Sexo]:[Sexo]]=$B85,IF(DATOS_[[AGRUP. VALOR. PTO.]:[AGRUP. VALOR. PTO.]]=$B84,IF(DATOS_[[Check Periodo Ref.]:[Check Periodo Ref.]]="Dentro",DATOS_[Conc.Sal.01]))))),
0)</f>
        <v>0</v>
      </c>
      <c r="G85" s="119">
        <f t="array" ref="G85">IFERROR(
MEDIAN((IF(DATOS_[[Sexo]:[Sexo]]=$B85,IF(DATOS_[[AGRUP. VALOR. PTO.]:[AGRUP. VALOR. PTO.]]=$B84,IF(DATOS_[[Check Periodo Ref.]:[Check Periodo Ref.]]="Dentro",DATOS_[Conc.Sal.02]))))),
0)</f>
        <v>0</v>
      </c>
      <c r="H85" s="119">
        <f t="array" ref="H85">IFERROR(
MEDIAN((IF(DATOS_[[Sexo]:[Sexo]]=$B85,IF(DATOS_[[AGRUP. VALOR. PTO.]:[AGRUP. VALOR. PTO.]]=$B84,IF(DATOS_[[Check Periodo Ref.]:[Check Periodo Ref.]]="Dentro",DATOS_[Conc.Sal.03]))))),
0)</f>
        <v>0</v>
      </c>
      <c r="I85" s="119">
        <f t="array" ref="I85">IFERROR(
MEDIAN((IF(DATOS_[[Sexo]:[Sexo]]=$B85,IF(DATOS_[[AGRUP. VALOR. PTO.]:[AGRUP. VALOR. PTO.]]=$B84,IF(DATOS_[[Check Periodo Ref.]:[Check Periodo Ref.]]="Dentro",DATOS_[Conc.Sal.04]))))),
0)</f>
        <v>0</v>
      </c>
      <c r="J85" s="119">
        <f t="array" ref="J85">IFERROR(
MEDIAN((IF(DATOS_[[Sexo]:[Sexo]]=$B85,IF(DATOS_[[AGRUP. VALOR. PTO.]:[AGRUP. VALOR. PTO.]]=$B84,IF(DATOS_[[Check Periodo Ref.]:[Check Periodo Ref.]]="Dentro",DATOS_[Conc.Sal.05]))))),
0)</f>
        <v>0</v>
      </c>
      <c r="K85" s="119">
        <f t="array" ref="K85">IFERROR(
MEDIAN((IF(DATOS_[[Sexo]:[Sexo]]=$B85,IF(DATOS_[[AGRUP. VALOR. PTO.]:[AGRUP. VALOR. PTO.]]=$B84,IF(DATOS_[[Check Periodo Ref.]:[Check Periodo Ref.]]="Dentro",DATOS_[Conc.Sal.06]))))),
0)</f>
        <v>0</v>
      </c>
      <c r="L85" s="119">
        <f t="array" ref="L85">IFERROR(
MEDIAN((IF(DATOS_[[Sexo]:[Sexo]]=$B85,IF(DATOS_[[AGRUP. VALOR. PTO.]:[AGRUP. VALOR. PTO.]]=$B84,IF(DATOS_[[Check Periodo Ref.]:[Check Periodo Ref.]]="Dentro",DATOS_[Conc.Sal.07]))))),
0)</f>
        <v>0</v>
      </c>
      <c r="M85" s="119">
        <f t="array" ref="M85">IFERROR(
MEDIAN((IF(DATOS_[[Sexo]:[Sexo]]=$B85,IF(DATOS_[[AGRUP. VALOR. PTO.]:[AGRUP. VALOR. PTO.]]=$B84,IF(DATOS_[[Check Periodo Ref.]:[Check Periodo Ref.]]="Dentro",DATOS_[Conc.Sal.08]))))),
0)</f>
        <v>0</v>
      </c>
      <c r="N85" s="119">
        <f t="array" ref="N85">IFERROR(
MEDIAN((IF(DATOS_[[Sexo]:[Sexo]]=$B85,IF(DATOS_[[AGRUP. VALOR. PTO.]:[AGRUP. VALOR. PTO.]]=$B84,IF(DATOS_[[Check Periodo Ref.]:[Check Periodo Ref.]]="Dentro",DATOS_[Conc.Sal.09]))))),
0)</f>
        <v>0</v>
      </c>
      <c r="O85" s="119">
        <f t="array" ref="O85">IFERROR(
MEDIAN((IF(DATOS_[[Sexo]:[Sexo]]=$B85,IF(DATOS_[[AGRUP. VALOR. PTO.]:[AGRUP. VALOR. PTO.]]=$B84,IF(DATOS_[[Check Periodo Ref.]:[Check Periodo Ref.]]="Dentro",DATOS_[Conc.Sal.10]))))),
0)</f>
        <v>0</v>
      </c>
      <c r="P85" s="119">
        <f t="array" ref="P85">IFERROR(
MEDIAN((IF(DATOS_[[Sexo]:[Sexo]]=$B85,IF(DATOS_[[AGRUP. VALOR. PTO.]:[AGRUP. VALOR. PTO.]]=$B84,IF(DATOS_[[Check Periodo Ref.]:[Check Periodo Ref.]]="Dentro",DATOS_[Conc.Sal.11]))))),
0)</f>
        <v>0</v>
      </c>
      <c r="Q85" s="119">
        <f t="array" ref="Q85">IFERROR(
MEDIAN((IF(DATOS_[[Sexo]:[Sexo]]=$B85,IF(DATOS_[[AGRUP. VALOR. PTO.]:[AGRUP. VALOR. PTO.]]=$B84,IF(DATOS_[[Check Periodo Ref.]:[Check Periodo Ref.]]="Dentro",DATOS_[Conc.Sal.12]))))),
0)</f>
        <v>0</v>
      </c>
      <c r="R85" s="119">
        <f t="array" ref="R85">IFERROR(
MEDIAN((IF(DATOS_[[Sexo]:[Sexo]]=$B85,IF(DATOS_[[AGRUP. VALOR. PTO.]:[AGRUP. VALOR. PTO.]]=$B84,IF(DATOS_[[Check Periodo Ref.]:[Check Periodo Ref.]]="Dentro",DATOS_[Conc.Sal.13]))))),
0)</f>
        <v>0</v>
      </c>
      <c r="S85" s="119">
        <f t="array" ref="S85">IFERROR(
MEDIAN((IF(DATOS_[[Sexo]:[Sexo]]=$B85,IF(DATOS_[[AGRUP. VALOR. PTO.]:[AGRUP. VALOR. PTO.]]=$B84,IF(DATOS_[[Check Periodo Ref.]:[Check Periodo Ref.]]="Dentro",DATOS_[Conc.Sal.14]))))),
0)</f>
        <v>0</v>
      </c>
      <c r="T85" s="119">
        <f t="array" ref="T85">IFERROR(
MEDIAN((IF(DATOS_[[Sexo]:[Sexo]]=$B85,IF(DATOS_[[AGRUP. VALOR. PTO.]:[AGRUP. VALOR. PTO.]]=$B84,IF(DATOS_[[Check Periodo Ref.]:[Check Periodo Ref.]]="Dentro",DATOS_[Conc.Sal.15]))))),
0)</f>
        <v>0</v>
      </c>
      <c r="U85" s="119">
        <f t="array" ref="U85">IFERROR(
MEDIAN((IF(DATOS_[[Sexo]:[Sexo]]=$B85,IF(DATOS_[[AGRUP. VALOR. PTO.]:[AGRUP. VALOR. PTO.]]=$B84,IF(DATOS_[[Check Periodo Ref.]:[Check Periodo Ref.]]="Dentro",DATOS_[Conc.Sal.16]))))),
0)</f>
        <v>0</v>
      </c>
      <c r="V85" s="119">
        <f t="array" ref="V85">IFERROR(
MEDIAN((IF(DATOS_[[Sexo]:[Sexo]]=$B85,IF(DATOS_[[AGRUP. VALOR. PTO.]:[AGRUP. VALOR. PTO.]]=$B84,IF(DATOS_[[Check Periodo Ref.]:[Check Periodo Ref.]]="Dentro",DATOS_[Conc.Sal.17]))))),
0)</f>
        <v>0</v>
      </c>
      <c r="W85" s="119">
        <f t="array" ref="W85">IFERROR(
MEDIAN((IF(DATOS_[[Sexo]:[Sexo]]=$B85,IF(DATOS_[[AGRUP. VALOR. PTO.]:[AGRUP. VALOR. PTO.]]=$B84,IF(DATOS_[[Check Periodo Ref.]:[Check Periodo Ref.]]="Dentro",DATOS_[Conc.Sal.18]))))),
0)</f>
        <v>0</v>
      </c>
      <c r="X85" s="119">
        <f t="array" ref="X85">IFERROR(
MEDIAN((IF(DATOS_[[Sexo]:[Sexo]]=$B85,IF(DATOS_[[AGRUP. VALOR. PTO.]:[AGRUP. VALOR. PTO.]]=$B84,IF(DATOS_[[Check Periodo Ref.]:[Check Periodo Ref.]]="Dentro",DATOS_[Conc.Sal.19]))))),
0)</f>
        <v>0</v>
      </c>
      <c r="Y85" s="119">
        <f t="array" ref="Y85">IFERROR(
MEDIAN((IF(DATOS_[[Sexo]:[Sexo]]=$B85,IF(DATOS_[[AGRUP. VALOR. PTO.]:[AGRUP. VALOR. PTO.]]=$B84,IF(DATOS_[[Check Periodo Ref.]:[Check Periodo Ref.]]="Dentro",DATOS_[Conc.Sal.20]))))),
0)</f>
        <v>0</v>
      </c>
      <c r="Z85" s="119">
        <f t="array" ref="Z85">IFERROR(
MEDIAN((IF(DATOS_[[Sexo]:[Sexo]]=$B85,IF(DATOS_[[AGRUP. VALOR. PTO.]:[AGRUP. VALOR. PTO.]]=$B84,IF(DATOS_[[Check Periodo Ref.]:[Check Periodo Ref.]]="Dentro",DATOS_[Conc.Sal.21]))))),
0)</f>
        <v>0</v>
      </c>
      <c r="AA85" s="119">
        <f t="array" ref="AA85">IFERROR(
MEDIAN((IF(DATOS_[[Sexo]:[Sexo]]=$B85,IF(DATOS_[[AGRUP. VALOR. PTO.]:[AGRUP. VALOR. PTO.]]=$B84,IF(DATOS_[[Check Periodo Ref.]:[Check Periodo Ref.]]="Dentro",DATOS_[Conc.Sal.22]))))),
0)</f>
        <v>0</v>
      </c>
      <c r="AB85" s="119">
        <f t="array" ref="AB85">IFERROR(
MEDIAN((IF(DATOS_[[Sexo]:[Sexo]]=$B85,IF(DATOS_[[AGRUP. VALOR. PTO.]:[AGRUP. VALOR. PTO.]]=$B84,IF(DATOS_[[Check Periodo Ref.]:[Check Periodo Ref.]]="Dentro",DATOS_[Conc.Sal.23]))))),
0)</f>
        <v>0</v>
      </c>
      <c r="AC85" s="119">
        <f t="array" ref="AC85">IFERROR(
MEDIAN((IF(DATOS_[[Sexo]:[Sexo]]=$B85,IF(DATOS_[[AGRUP. VALOR. PTO.]:[AGRUP. VALOR. PTO.]]=$B84,IF(DATOS_[[Check Periodo Ref.]:[Check Periodo Ref.]]="Dentro",DATOS_[Conc.Sal.24]))))),
0)</f>
        <v>0</v>
      </c>
      <c r="AD85" s="119">
        <f t="array" ref="AD85">IFERROR(
MEDIAN((IF(DATOS_[[Sexo]:[Sexo]]=$B85,IF(DATOS_[[AGRUP. VALOR. PTO.]:[AGRUP. VALOR. PTO.]]=$B84,IF(DATOS_[[Check Periodo Ref.]:[Check Periodo Ref.]]="Dentro",DATOS_[Conc.Sal.25]))))),
0)</f>
        <v>0</v>
      </c>
      <c r="AE85" s="119">
        <f t="array" ref="AE85">IFERROR(
MEDIAN((IF(DATOS_[[Sexo]:[Sexo]]=$B85,IF(DATOS_[[AGRUP. VALOR. PTO.]:[AGRUP. VALOR. PTO.]]=$B84,IF(DATOS_[[Check Periodo Ref.]:[Check Periodo Ref.]]="Dentro",DATOS_[Conc.Sal.26]))))),
0)</f>
        <v>0</v>
      </c>
      <c r="AF85" s="119">
        <f t="array" ref="AF85">IFERROR(
MEDIAN((IF(DATOS_[[Sexo]:[Sexo]]=$B85,IF(DATOS_[[AGRUP. VALOR. PTO.]:[AGRUP. VALOR. PTO.]]=$B84,IF(DATOS_[[Check Periodo Ref.]:[Check Periodo Ref.]]="Dentro",DATOS_[Conc.Sal.27]))))),
0)</f>
        <v>0</v>
      </c>
      <c r="AG85" s="119">
        <f t="array" ref="AG85">IFERROR(
MEDIAN((IF(DATOS_[[Sexo]:[Sexo]]=$B85,IF(DATOS_[[AGRUP. VALOR. PTO.]:[AGRUP. VALOR. PTO.]]=$B84,IF(DATOS_[[Check Periodo Ref.]:[Check Periodo Ref.]]="Dentro",DATOS_[Conc.Sal.28]))))),
0)</f>
        <v>0</v>
      </c>
      <c r="AH85" s="119">
        <f t="array" ref="AH85">IFERROR(
MEDIAN((IF(DATOS_[[Sexo]:[Sexo]]=$B85,IF(DATOS_[[AGRUP. VALOR. PTO.]:[AGRUP. VALOR. PTO.]]=$B84,IF(DATOS_[[Check Periodo Ref.]:[Check Periodo Ref.]]="Dentro",DATOS_[Conc.Sal.29]))))),
0)</f>
        <v>0</v>
      </c>
      <c r="AI85" s="119">
        <f t="array" ref="AI85">IFERROR(
MEDIAN((IF(DATOS_[[Sexo]:[Sexo]]=$B85,IF(DATOS_[[AGRUP. VALOR. PTO.]:[AGRUP. VALOR. PTO.]]=$B84,IF(DATOS_[[Check Periodo Ref.]:[Check Periodo Ref.]]="Dentro",DATOS_[Conc.Sal.30]))))),
0)</f>
        <v>0</v>
      </c>
      <c r="AJ85" s="120">
        <f t="array" ref="AJ85">IFERROR(
MEDIAN(IF(DATOS_[Sexo]=$B85,IF(DATOS_[AGRUP. VALOR. PTO.]=$B84,IF(DATOS_[Check Periodo Ref.]="Dentro",DATOS_[Tot COMPL.SAL Ef],FALSE)))),
0)</f>
        <v>0</v>
      </c>
      <c r="AK85" s="121">
        <f t="array" ref="AK85">IFERROR(
MEDIAN(IF(DATOS_[Sexo]=$B85,IF(DATOS_[AGRUP. VALOR. PTO.]=$B84,IF(DATOS_[Check Periodo Ref.]="Dentro",DATOS_[TOTAL SALARIO Ef],FALSE)))),
0)</f>
        <v>0</v>
      </c>
      <c r="AL85" s="122">
        <f t="array" ref="AL85">IFERROR(
MEDIAN((IF(DATOS_[[Sexo]:[Sexo]]=$B85,IF(DATOS_[[AGRUP. VALOR. PTO.]:[AGRUP. VALOR. PTO.]]=$B84,IF(DATOS_[[Check Periodo Ref.]:[Check Periodo Ref.]]="Dentro",DATOS_[C.Extra.01]))))),
0)</f>
        <v>0</v>
      </c>
      <c r="AM85" s="122">
        <f t="array" ref="AM85">IFERROR(
MEDIAN((IF(DATOS_[[Sexo]:[Sexo]]=$B85,IF(DATOS_[[AGRUP. VALOR. PTO.]:[AGRUP. VALOR. PTO.]]=$B84,IF(DATOS_[[Check Periodo Ref.]:[Check Periodo Ref.]]="Dentro",DATOS_[C.Extra.02]))))),
0)</f>
        <v>0</v>
      </c>
      <c r="AN85" s="122">
        <f t="array" ref="AN85">IFERROR(
MEDIAN((IF(DATOS_[[Sexo]:[Sexo]]=$B85,IF(DATOS_[[AGRUP. VALOR. PTO.]:[AGRUP. VALOR. PTO.]]=$B84,IF(DATOS_[[Check Periodo Ref.]:[Check Periodo Ref.]]="Dentro",DATOS_[C.Extra.03]))))),
0)</f>
        <v>0</v>
      </c>
      <c r="AO85" s="122">
        <f t="array" ref="AO85">IFERROR(
MEDIAN((IF(DATOS_[[Sexo]:[Sexo]]=$B85,IF(DATOS_[[AGRUP. VALOR. PTO.]:[AGRUP. VALOR. PTO.]]=$B84,IF(DATOS_[[Check Periodo Ref.]:[Check Periodo Ref.]]="Dentro",DATOS_[C.Extra.04]))))),
0)</f>
        <v>0</v>
      </c>
      <c r="AP85" s="122">
        <f t="array" ref="AP85">IFERROR(
MEDIAN((IF(DATOS_[[Sexo]:[Sexo]]=$B85,IF(DATOS_[[AGRUP. VALOR. PTO.]:[AGRUP. VALOR. PTO.]]=$B84,IF(DATOS_[[Check Periodo Ref.]:[Check Periodo Ref.]]="Dentro",DATOS_[C.Extra.05]))))),
0)</f>
        <v>0</v>
      </c>
      <c r="AQ85" s="123">
        <f t="array" ref="AQ85">IFERROR(
MEDIAN(IF(DATOS_[Sexo]=$B85,IF(DATOS_[AGRUP. VALOR. PTO.]=$B84,IF(DATOS_[Check Periodo Ref.]="Dentro",DATOS_[Tot Extrasalarial Ef],FALSE)))),
0)</f>
        <v>0</v>
      </c>
      <c r="AR85" s="124">
        <f t="array" ref="AR85">IFERROR(
MEDIAN(IF(DATOS_[Sexo]=$B85,IF(DATOS_[AGRUP. VALOR. PTO.]=$B84,IF(DATOS_[Check Periodo Ref.]="Dentro",DATOS_[TOTAL Retrib Ef],FALSE)))),
0)</f>
        <v>0</v>
      </c>
    </row>
    <row r="86" spans="1:44" x14ac:dyDescent="0.3">
      <c r="A86" s="48" t="str">
        <f t="shared" ref="A86" si="98">+A85</f>
        <v>[ocultar]</v>
      </c>
      <c r="B86" s="39" t="s">
        <v>163</v>
      </c>
      <c r="C86" s="40">
        <f t="array" ref="C86">SUM(IF($B86=DATOS_[Sexo],
IF($B84=DATOS_[AGRUP. VALOR. PTO.],
IF("Dentro"=DATOS_[Check Periodo Ref.],
1/(COUNTIFS(DATOS_[Sexo],$B86,DATOS_[AGRUP. VALOR. PTO.],$B84,DATOS_[Check Periodo Ref.],"Dentro",DATOS_[id],DATOS_[id]))))))</f>
        <v>0</v>
      </c>
      <c r="D86" s="41">
        <f>COUNTIFS(DATOS_[AGRUP. VALOR. PTO.],$B84,DATOS_[Sexo],$B86,DATOS_[Check Periodo Ref.],"Dentro")</f>
        <v>0</v>
      </c>
      <c r="E86" s="118">
        <f t="array" ref="E86">IFERROR(
MEDIAN(IF(DATOS_[Sexo]=$B86,IF(DATOS_[AGRUP. VALOR. PTO.]=$B84,IF(DATOS_[Check Periodo Ref.]="Dentro",DATOS_[SALARIO BASE Ef],FALSE)))),
0)</f>
        <v>0</v>
      </c>
      <c r="F86" s="119">
        <f t="array" ref="F86">IFERROR(
MEDIAN((IF(DATOS_[[Sexo]:[Sexo]]=$B86,IF(DATOS_[[AGRUP. VALOR. PTO.]:[AGRUP. VALOR. PTO.]]=$B84,IF(DATOS_[[Check Periodo Ref.]:[Check Periodo Ref.]]="Dentro",DATOS_[Conc.Sal.01]))))),
0)</f>
        <v>0</v>
      </c>
      <c r="G86" s="119">
        <f t="array" ref="G86">IFERROR(
MEDIAN((IF(DATOS_[[Sexo]:[Sexo]]=$B86,IF(DATOS_[[AGRUP. VALOR. PTO.]:[AGRUP. VALOR. PTO.]]=$B84,IF(DATOS_[[Check Periodo Ref.]:[Check Periodo Ref.]]="Dentro",DATOS_[Conc.Sal.02]))))),
0)</f>
        <v>0</v>
      </c>
      <c r="H86" s="119">
        <f t="array" ref="H86">IFERROR(
MEDIAN((IF(DATOS_[[Sexo]:[Sexo]]=$B86,IF(DATOS_[[AGRUP. VALOR. PTO.]:[AGRUP. VALOR. PTO.]]=$B84,IF(DATOS_[[Check Periodo Ref.]:[Check Periodo Ref.]]="Dentro",DATOS_[Conc.Sal.03]))))),
0)</f>
        <v>0</v>
      </c>
      <c r="I86" s="119">
        <f t="array" ref="I86">IFERROR(
MEDIAN((IF(DATOS_[[Sexo]:[Sexo]]=$B86,IF(DATOS_[[AGRUP. VALOR. PTO.]:[AGRUP. VALOR. PTO.]]=$B84,IF(DATOS_[[Check Periodo Ref.]:[Check Periodo Ref.]]="Dentro",DATOS_[Conc.Sal.04]))))),
0)</f>
        <v>0</v>
      </c>
      <c r="J86" s="119">
        <f t="array" ref="J86">IFERROR(
MEDIAN((IF(DATOS_[[Sexo]:[Sexo]]=$B86,IF(DATOS_[[AGRUP. VALOR. PTO.]:[AGRUP. VALOR. PTO.]]=$B84,IF(DATOS_[[Check Periodo Ref.]:[Check Periodo Ref.]]="Dentro",DATOS_[Conc.Sal.05]))))),
0)</f>
        <v>0</v>
      </c>
      <c r="K86" s="119">
        <f t="array" ref="K86">IFERROR(
MEDIAN((IF(DATOS_[[Sexo]:[Sexo]]=$B86,IF(DATOS_[[AGRUP. VALOR. PTO.]:[AGRUP. VALOR. PTO.]]=$B84,IF(DATOS_[[Check Periodo Ref.]:[Check Periodo Ref.]]="Dentro",DATOS_[Conc.Sal.06]))))),
0)</f>
        <v>0</v>
      </c>
      <c r="L86" s="119">
        <f t="array" ref="L86">IFERROR(
MEDIAN((IF(DATOS_[[Sexo]:[Sexo]]=$B86,IF(DATOS_[[AGRUP. VALOR. PTO.]:[AGRUP. VALOR. PTO.]]=$B84,IF(DATOS_[[Check Periodo Ref.]:[Check Periodo Ref.]]="Dentro",DATOS_[Conc.Sal.07]))))),
0)</f>
        <v>0</v>
      </c>
      <c r="M86" s="119">
        <f t="array" ref="M86">IFERROR(
MEDIAN((IF(DATOS_[[Sexo]:[Sexo]]=$B86,IF(DATOS_[[AGRUP. VALOR. PTO.]:[AGRUP. VALOR. PTO.]]=$B84,IF(DATOS_[[Check Periodo Ref.]:[Check Periodo Ref.]]="Dentro",DATOS_[Conc.Sal.08]))))),
0)</f>
        <v>0</v>
      </c>
      <c r="N86" s="119">
        <f t="array" ref="N86">IFERROR(
MEDIAN((IF(DATOS_[[Sexo]:[Sexo]]=$B86,IF(DATOS_[[AGRUP. VALOR. PTO.]:[AGRUP. VALOR. PTO.]]=$B84,IF(DATOS_[[Check Periodo Ref.]:[Check Periodo Ref.]]="Dentro",DATOS_[Conc.Sal.09]))))),
0)</f>
        <v>0</v>
      </c>
      <c r="O86" s="119">
        <f t="array" ref="O86">IFERROR(
MEDIAN((IF(DATOS_[[Sexo]:[Sexo]]=$B86,IF(DATOS_[[AGRUP. VALOR. PTO.]:[AGRUP. VALOR. PTO.]]=$B84,IF(DATOS_[[Check Periodo Ref.]:[Check Periodo Ref.]]="Dentro",DATOS_[Conc.Sal.10]))))),
0)</f>
        <v>0</v>
      </c>
      <c r="P86" s="119">
        <f t="array" ref="P86">IFERROR(
MEDIAN((IF(DATOS_[[Sexo]:[Sexo]]=$B86,IF(DATOS_[[AGRUP. VALOR. PTO.]:[AGRUP. VALOR. PTO.]]=$B84,IF(DATOS_[[Check Periodo Ref.]:[Check Periodo Ref.]]="Dentro",DATOS_[Conc.Sal.11]))))),
0)</f>
        <v>0</v>
      </c>
      <c r="Q86" s="119">
        <f t="array" ref="Q86">IFERROR(
MEDIAN((IF(DATOS_[[Sexo]:[Sexo]]=$B86,IF(DATOS_[[AGRUP. VALOR. PTO.]:[AGRUP. VALOR. PTO.]]=$B84,IF(DATOS_[[Check Periodo Ref.]:[Check Periodo Ref.]]="Dentro",DATOS_[Conc.Sal.12]))))),
0)</f>
        <v>0</v>
      </c>
      <c r="R86" s="119">
        <f t="array" ref="R86">IFERROR(
MEDIAN((IF(DATOS_[[Sexo]:[Sexo]]=$B86,IF(DATOS_[[AGRUP. VALOR. PTO.]:[AGRUP. VALOR. PTO.]]=$B84,IF(DATOS_[[Check Periodo Ref.]:[Check Periodo Ref.]]="Dentro",DATOS_[Conc.Sal.13]))))),
0)</f>
        <v>0</v>
      </c>
      <c r="S86" s="119">
        <f t="array" ref="S86">IFERROR(
MEDIAN((IF(DATOS_[[Sexo]:[Sexo]]=$B86,IF(DATOS_[[AGRUP. VALOR. PTO.]:[AGRUP. VALOR. PTO.]]=$B84,IF(DATOS_[[Check Periodo Ref.]:[Check Periodo Ref.]]="Dentro",DATOS_[Conc.Sal.14]))))),
0)</f>
        <v>0</v>
      </c>
      <c r="T86" s="119">
        <f t="array" ref="T86">IFERROR(
MEDIAN((IF(DATOS_[[Sexo]:[Sexo]]=$B86,IF(DATOS_[[AGRUP. VALOR. PTO.]:[AGRUP. VALOR. PTO.]]=$B84,IF(DATOS_[[Check Periodo Ref.]:[Check Periodo Ref.]]="Dentro",DATOS_[Conc.Sal.15]))))),
0)</f>
        <v>0</v>
      </c>
      <c r="U86" s="119">
        <f t="array" ref="U86">IFERROR(
MEDIAN((IF(DATOS_[[Sexo]:[Sexo]]=$B86,IF(DATOS_[[AGRUP. VALOR. PTO.]:[AGRUP. VALOR. PTO.]]=$B84,IF(DATOS_[[Check Periodo Ref.]:[Check Periodo Ref.]]="Dentro",DATOS_[Conc.Sal.16]))))),
0)</f>
        <v>0</v>
      </c>
      <c r="V86" s="119">
        <f t="array" ref="V86">IFERROR(
MEDIAN((IF(DATOS_[[Sexo]:[Sexo]]=$B86,IF(DATOS_[[AGRUP. VALOR. PTO.]:[AGRUP. VALOR. PTO.]]=$B84,IF(DATOS_[[Check Periodo Ref.]:[Check Periodo Ref.]]="Dentro",DATOS_[Conc.Sal.17]))))),
0)</f>
        <v>0</v>
      </c>
      <c r="W86" s="119">
        <f t="array" ref="W86">IFERROR(
MEDIAN((IF(DATOS_[[Sexo]:[Sexo]]=$B86,IF(DATOS_[[AGRUP. VALOR. PTO.]:[AGRUP. VALOR. PTO.]]=$B84,IF(DATOS_[[Check Periodo Ref.]:[Check Periodo Ref.]]="Dentro",DATOS_[Conc.Sal.18]))))),
0)</f>
        <v>0</v>
      </c>
      <c r="X86" s="119">
        <f t="array" ref="X86">IFERROR(
MEDIAN((IF(DATOS_[[Sexo]:[Sexo]]=$B86,IF(DATOS_[[AGRUP. VALOR. PTO.]:[AGRUP. VALOR. PTO.]]=$B84,IF(DATOS_[[Check Periodo Ref.]:[Check Periodo Ref.]]="Dentro",DATOS_[Conc.Sal.19]))))),
0)</f>
        <v>0</v>
      </c>
      <c r="Y86" s="119">
        <f t="array" ref="Y86">IFERROR(
MEDIAN((IF(DATOS_[[Sexo]:[Sexo]]=$B86,IF(DATOS_[[AGRUP. VALOR. PTO.]:[AGRUP. VALOR. PTO.]]=$B84,IF(DATOS_[[Check Periodo Ref.]:[Check Periodo Ref.]]="Dentro",DATOS_[Conc.Sal.20]))))),
0)</f>
        <v>0</v>
      </c>
      <c r="Z86" s="119">
        <f t="array" ref="Z86">IFERROR(
MEDIAN((IF(DATOS_[[Sexo]:[Sexo]]=$B86,IF(DATOS_[[AGRUP. VALOR. PTO.]:[AGRUP. VALOR. PTO.]]=$B84,IF(DATOS_[[Check Periodo Ref.]:[Check Periodo Ref.]]="Dentro",DATOS_[Conc.Sal.21]))))),
0)</f>
        <v>0</v>
      </c>
      <c r="AA86" s="119">
        <f t="array" ref="AA86">IFERROR(
MEDIAN((IF(DATOS_[[Sexo]:[Sexo]]=$B86,IF(DATOS_[[AGRUP. VALOR. PTO.]:[AGRUP. VALOR. PTO.]]=$B84,IF(DATOS_[[Check Periodo Ref.]:[Check Periodo Ref.]]="Dentro",DATOS_[Conc.Sal.22]))))),
0)</f>
        <v>0</v>
      </c>
      <c r="AB86" s="119">
        <f t="array" ref="AB86">IFERROR(
MEDIAN((IF(DATOS_[[Sexo]:[Sexo]]=$B86,IF(DATOS_[[AGRUP. VALOR. PTO.]:[AGRUP. VALOR. PTO.]]=$B84,IF(DATOS_[[Check Periodo Ref.]:[Check Periodo Ref.]]="Dentro",DATOS_[Conc.Sal.23]))))),
0)</f>
        <v>0</v>
      </c>
      <c r="AC86" s="119">
        <f t="array" ref="AC86">IFERROR(
MEDIAN((IF(DATOS_[[Sexo]:[Sexo]]=$B86,IF(DATOS_[[AGRUP. VALOR. PTO.]:[AGRUP. VALOR. PTO.]]=$B84,IF(DATOS_[[Check Periodo Ref.]:[Check Periodo Ref.]]="Dentro",DATOS_[Conc.Sal.24]))))),
0)</f>
        <v>0</v>
      </c>
      <c r="AD86" s="119">
        <f t="array" ref="AD86">IFERROR(
MEDIAN((IF(DATOS_[[Sexo]:[Sexo]]=$B86,IF(DATOS_[[AGRUP. VALOR. PTO.]:[AGRUP. VALOR. PTO.]]=$B84,IF(DATOS_[[Check Periodo Ref.]:[Check Periodo Ref.]]="Dentro",DATOS_[Conc.Sal.25]))))),
0)</f>
        <v>0</v>
      </c>
      <c r="AE86" s="119">
        <f t="array" ref="AE86">IFERROR(
MEDIAN((IF(DATOS_[[Sexo]:[Sexo]]=$B86,IF(DATOS_[[AGRUP. VALOR. PTO.]:[AGRUP. VALOR. PTO.]]=$B84,IF(DATOS_[[Check Periodo Ref.]:[Check Periodo Ref.]]="Dentro",DATOS_[Conc.Sal.26]))))),
0)</f>
        <v>0</v>
      </c>
      <c r="AF86" s="119">
        <f t="array" ref="AF86">IFERROR(
MEDIAN((IF(DATOS_[[Sexo]:[Sexo]]=$B86,IF(DATOS_[[AGRUP. VALOR. PTO.]:[AGRUP. VALOR. PTO.]]=$B84,IF(DATOS_[[Check Periodo Ref.]:[Check Periodo Ref.]]="Dentro",DATOS_[Conc.Sal.27]))))),
0)</f>
        <v>0</v>
      </c>
      <c r="AG86" s="119">
        <f t="array" ref="AG86">IFERROR(
MEDIAN((IF(DATOS_[[Sexo]:[Sexo]]=$B86,IF(DATOS_[[AGRUP. VALOR. PTO.]:[AGRUP. VALOR. PTO.]]=$B84,IF(DATOS_[[Check Periodo Ref.]:[Check Periodo Ref.]]="Dentro",DATOS_[Conc.Sal.28]))))),
0)</f>
        <v>0</v>
      </c>
      <c r="AH86" s="119">
        <f t="array" ref="AH86">IFERROR(
MEDIAN((IF(DATOS_[[Sexo]:[Sexo]]=$B86,IF(DATOS_[[AGRUP. VALOR. PTO.]:[AGRUP. VALOR. PTO.]]=$B84,IF(DATOS_[[Check Periodo Ref.]:[Check Periodo Ref.]]="Dentro",DATOS_[Conc.Sal.29]))))),
0)</f>
        <v>0</v>
      </c>
      <c r="AI86" s="119">
        <f t="array" ref="AI86">IFERROR(
MEDIAN((IF(DATOS_[[Sexo]:[Sexo]]=$B86,IF(DATOS_[[AGRUP. VALOR. PTO.]:[AGRUP. VALOR. PTO.]]=$B84,IF(DATOS_[[Check Periodo Ref.]:[Check Periodo Ref.]]="Dentro",DATOS_[Conc.Sal.30]))))),
0)</f>
        <v>0</v>
      </c>
      <c r="AJ86" s="120">
        <f t="array" ref="AJ86">IFERROR(
MEDIAN(IF(DATOS_[Sexo]=$B86,IF(DATOS_[AGRUP. VALOR. PTO.]=$B84,IF(DATOS_[Check Periodo Ref.]="Dentro",DATOS_[Tot COMPL.SAL Ef],FALSE)))),
0)</f>
        <v>0</v>
      </c>
      <c r="AK86" s="121">
        <f t="array" ref="AK86">IFERROR(
MEDIAN(IF(DATOS_[Sexo]=$B86,IF(DATOS_[AGRUP. VALOR. PTO.]=$B84,IF(DATOS_[Check Periodo Ref.]="Dentro",DATOS_[TOTAL SALARIO Ef],FALSE)))),
0)</f>
        <v>0</v>
      </c>
      <c r="AL86" s="122">
        <f t="array" ref="AL86">IFERROR(
MEDIAN((IF(DATOS_[[Sexo]:[Sexo]]=$B86,IF(DATOS_[[AGRUP. VALOR. PTO.]:[AGRUP. VALOR. PTO.]]=$B84,IF(DATOS_[[Check Periodo Ref.]:[Check Periodo Ref.]]="Dentro",DATOS_[C.Extra.01]))))),
0)</f>
        <v>0</v>
      </c>
      <c r="AM86" s="122">
        <f t="array" ref="AM86">IFERROR(
MEDIAN((IF(DATOS_[[Sexo]:[Sexo]]=$B86,IF(DATOS_[[AGRUP. VALOR. PTO.]:[AGRUP. VALOR. PTO.]]=$B84,IF(DATOS_[[Check Periodo Ref.]:[Check Periodo Ref.]]="Dentro",DATOS_[C.Extra.02]))))),
0)</f>
        <v>0</v>
      </c>
      <c r="AN86" s="122">
        <f t="array" ref="AN86">IFERROR(
MEDIAN((IF(DATOS_[[Sexo]:[Sexo]]=$B86,IF(DATOS_[[AGRUP. VALOR. PTO.]:[AGRUP. VALOR. PTO.]]=$B84,IF(DATOS_[[Check Periodo Ref.]:[Check Periodo Ref.]]="Dentro",DATOS_[C.Extra.03]))))),
0)</f>
        <v>0</v>
      </c>
      <c r="AO86" s="122">
        <f t="array" ref="AO86">IFERROR(
MEDIAN((IF(DATOS_[[Sexo]:[Sexo]]=$B86,IF(DATOS_[[AGRUP. VALOR. PTO.]:[AGRUP. VALOR. PTO.]]=$B84,IF(DATOS_[[Check Periodo Ref.]:[Check Periodo Ref.]]="Dentro",DATOS_[C.Extra.04]))))),
0)</f>
        <v>0</v>
      </c>
      <c r="AP86" s="122">
        <f t="array" ref="AP86">IFERROR(
MEDIAN((IF(DATOS_[[Sexo]:[Sexo]]=$B86,IF(DATOS_[[AGRUP. VALOR. PTO.]:[AGRUP. VALOR. PTO.]]=$B84,IF(DATOS_[[Check Periodo Ref.]:[Check Periodo Ref.]]="Dentro",DATOS_[C.Extra.05]))))),
0)</f>
        <v>0</v>
      </c>
      <c r="AQ86" s="123">
        <f t="array" ref="AQ86">IFERROR(
MEDIAN(IF(DATOS_[Sexo]=$B86,IF(DATOS_[AGRUP. VALOR. PTO.]=$B84,IF(DATOS_[Check Periodo Ref.]="Dentro",DATOS_[Tot Extrasalarial Ef],FALSE)))),
0)</f>
        <v>0</v>
      </c>
      <c r="AR86" s="124">
        <f t="array" ref="AR86">IFERROR(
MEDIAN(IF(DATOS_[Sexo]=$B86,IF(DATOS_[AGRUP. VALOR. PTO.]=$B84,IF(DATOS_[Check Periodo Ref.]="Dentro",DATOS_[TOTAL Retrib Ef],FALSE)))),
0)</f>
        <v>0</v>
      </c>
    </row>
    <row r="87" spans="1:44" ht="17.25" thickBot="1" x14ac:dyDescent="0.35">
      <c r="A87" s="48" t="str">
        <f t="shared" ref="A87" si="99">+A88</f>
        <v>[ocultar]</v>
      </c>
      <c r="B87" s="46" t="s">
        <v>284</v>
      </c>
      <c r="C87" s="117"/>
      <c r="D87" s="47"/>
      <c r="E87" s="127" t="str">
        <f t="shared" ref="E87:AR87" si="100">IFERROR((E88-E89)/E88,"")</f>
        <v/>
      </c>
      <c r="F87" s="131" t="str">
        <f t="shared" si="100"/>
        <v/>
      </c>
      <c r="G87" s="131" t="str">
        <f t="shared" si="100"/>
        <v/>
      </c>
      <c r="H87" s="131" t="str">
        <f t="shared" si="100"/>
        <v/>
      </c>
      <c r="I87" s="131" t="str">
        <f t="shared" si="100"/>
        <v/>
      </c>
      <c r="J87" s="131" t="str">
        <f t="shared" si="100"/>
        <v/>
      </c>
      <c r="K87" s="131" t="str">
        <f t="shared" si="100"/>
        <v/>
      </c>
      <c r="L87" s="131" t="str">
        <f t="shared" si="100"/>
        <v/>
      </c>
      <c r="M87" s="131" t="str">
        <f t="shared" si="100"/>
        <v/>
      </c>
      <c r="N87" s="131" t="str">
        <f t="shared" si="100"/>
        <v/>
      </c>
      <c r="O87" s="131" t="str">
        <f t="shared" si="100"/>
        <v/>
      </c>
      <c r="P87" s="131" t="str">
        <f t="shared" si="100"/>
        <v/>
      </c>
      <c r="Q87" s="131" t="str">
        <f t="shared" si="100"/>
        <v/>
      </c>
      <c r="R87" s="131" t="str">
        <f t="shared" si="100"/>
        <v/>
      </c>
      <c r="S87" s="131" t="str">
        <f t="shared" si="100"/>
        <v/>
      </c>
      <c r="T87" s="131" t="str">
        <f t="shared" si="100"/>
        <v/>
      </c>
      <c r="U87" s="131" t="str">
        <f t="shared" si="100"/>
        <v/>
      </c>
      <c r="V87" s="130" t="str">
        <f t="shared" si="100"/>
        <v/>
      </c>
      <c r="W87" s="130" t="str">
        <f t="shared" si="100"/>
        <v/>
      </c>
      <c r="X87" s="130" t="str">
        <f t="shared" si="100"/>
        <v/>
      </c>
      <c r="Y87" s="130" t="str">
        <f t="shared" si="100"/>
        <v/>
      </c>
      <c r="Z87" s="130" t="str">
        <f t="shared" si="100"/>
        <v/>
      </c>
      <c r="AA87" s="130" t="str">
        <f t="shared" si="100"/>
        <v/>
      </c>
      <c r="AB87" s="130" t="str">
        <f t="shared" si="100"/>
        <v/>
      </c>
      <c r="AC87" s="130" t="str">
        <f t="shared" si="100"/>
        <v/>
      </c>
      <c r="AD87" s="130" t="str">
        <f t="shared" si="100"/>
        <v/>
      </c>
      <c r="AE87" s="130" t="str">
        <f t="shared" si="100"/>
        <v/>
      </c>
      <c r="AF87" s="130" t="str">
        <f t="shared" si="100"/>
        <v/>
      </c>
      <c r="AG87" s="130" t="str">
        <f t="shared" si="100"/>
        <v/>
      </c>
      <c r="AH87" s="130" t="str">
        <f t="shared" si="100"/>
        <v/>
      </c>
      <c r="AI87" s="130" t="str">
        <f t="shared" si="100"/>
        <v/>
      </c>
      <c r="AJ87" s="132" t="str">
        <f t="shared" si="100"/>
        <v/>
      </c>
      <c r="AK87" s="136" t="str">
        <f t="shared" si="100"/>
        <v/>
      </c>
      <c r="AL87" s="133" t="str">
        <f t="shared" si="100"/>
        <v/>
      </c>
      <c r="AM87" s="133" t="str">
        <f t="shared" si="100"/>
        <v/>
      </c>
      <c r="AN87" s="133" t="str">
        <f t="shared" si="100"/>
        <v/>
      </c>
      <c r="AO87" s="133" t="str">
        <f t="shared" si="100"/>
        <v/>
      </c>
      <c r="AP87" s="133" t="str">
        <f t="shared" si="100"/>
        <v/>
      </c>
      <c r="AQ87" s="134" t="str">
        <f t="shared" si="100"/>
        <v/>
      </c>
      <c r="AR87" s="135" t="str">
        <f t="shared" si="100"/>
        <v/>
      </c>
    </row>
    <row r="88" spans="1:44" x14ac:dyDescent="0.3">
      <c r="A88" s="48" t="str">
        <f t="shared" ref="A88" si="101">+IF(C88+C89=0,"[ocultar]","")</f>
        <v>[ocultar]</v>
      </c>
      <c r="B88" s="39" t="s">
        <v>162</v>
      </c>
      <c r="C88" s="40">
        <f t="array" ref="C88">SUM(IF($B88=DATOS_[Sexo],
IF($B87=DATOS_[AGRUP. VALOR. PTO.],
IF("Dentro"=DATOS_[Check Periodo Ref.],
1/(COUNTIFS(DATOS_[Sexo],$B88,DATOS_[AGRUP. VALOR. PTO.],$B87,DATOS_[Check Periodo Ref.],"Dentro",DATOS_[id],DATOS_[id]))))))</f>
        <v>0</v>
      </c>
      <c r="D88" s="41">
        <f>COUNTIFS(DATOS_[AGRUP. VALOR. PTO.],$B87,DATOS_[Sexo],$B88,DATOS_[Check Periodo Ref.],"Dentro")</f>
        <v>0</v>
      </c>
      <c r="E88" s="118">
        <f t="array" ref="E88">IFERROR(
MEDIAN(IF(DATOS_[Sexo]=$B88,IF(DATOS_[AGRUP. VALOR. PTO.]=$B87,IF(DATOS_[Check Periodo Ref.]="Dentro",DATOS_[SALARIO BASE Ef],FALSE)))),
0)</f>
        <v>0</v>
      </c>
      <c r="F88" s="119">
        <f t="array" ref="F88">IFERROR(
MEDIAN((IF(DATOS_[[Sexo]:[Sexo]]=$B88,IF(DATOS_[[AGRUP. VALOR. PTO.]:[AGRUP. VALOR. PTO.]]=$B87,IF(DATOS_[[Check Periodo Ref.]:[Check Periodo Ref.]]="Dentro",DATOS_[Conc.Sal.01]))))),
0)</f>
        <v>0</v>
      </c>
      <c r="G88" s="119">
        <f t="array" ref="G88">IFERROR(
MEDIAN((IF(DATOS_[[Sexo]:[Sexo]]=$B88,IF(DATOS_[[AGRUP. VALOR. PTO.]:[AGRUP. VALOR. PTO.]]=$B87,IF(DATOS_[[Check Periodo Ref.]:[Check Periodo Ref.]]="Dentro",DATOS_[Conc.Sal.02]))))),
0)</f>
        <v>0</v>
      </c>
      <c r="H88" s="119">
        <f t="array" ref="H88">IFERROR(
MEDIAN((IF(DATOS_[[Sexo]:[Sexo]]=$B88,IF(DATOS_[[AGRUP. VALOR. PTO.]:[AGRUP. VALOR. PTO.]]=$B87,IF(DATOS_[[Check Periodo Ref.]:[Check Periodo Ref.]]="Dentro",DATOS_[Conc.Sal.03]))))),
0)</f>
        <v>0</v>
      </c>
      <c r="I88" s="119">
        <f t="array" ref="I88">IFERROR(
MEDIAN((IF(DATOS_[[Sexo]:[Sexo]]=$B88,IF(DATOS_[[AGRUP. VALOR. PTO.]:[AGRUP. VALOR. PTO.]]=$B87,IF(DATOS_[[Check Periodo Ref.]:[Check Periodo Ref.]]="Dentro",DATOS_[Conc.Sal.04]))))),
0)</f>
        <v>0</v>
      </c>
      <c r="J88" s="119">
        <f t="array" ref="J88">IFERROR(
MEDIAN((IF(DATOS_[[Sexo]:[Sexo]]=$B88,IF(DATOS_[[AGRUP. VALOR. PTO.]:[AGRUP. VALOR. PTO.]]=$B87,IF(DATOS_[[Check Periodo Ref.]:[Check Periodo Ref.]]="Dentro",DATOS_[Conc.Sal.05]))))),
0)</f>
        <v>0</v>
      </c>
      <c r="K88" s="119">
        <f t="array" ref="K88">IFERROR(
MEDIAN((IF(DATOS_[[Sexo]:[Sexo]]=$B88,IF(DATOS_[[AGRUP. VALOR. PTO.]:[AGRUP. VALOR. PTO.]]=$B87,IF(DATOS_[[Check Periodo Ref.]:[Check Periodo Ref.]]="Dentro",DATOS_[Conc.Sal.06]))))),
0)</f>
        <v>0</v>
      </c>
      <c r="L88" s="119">
        <f t="array" ref="L88">IFERROR(
MEDIAN((IF(DATOS_[[Sexo]:[Sexo]]=$B88,IF(DATOS_[[AGRUP. VALOR. PTO.]:[AGRUP. VALOR. PTO.]]=$B87,IF(DATOS_[[Check Periodo Ref.]:[Check Periodo Ref.]]="Dentro",DATOS_[Conc.Sal.07]))))),
0)</f>
        <v>0</v>
      </c>
      <c r="M88" s="119">
        <f t="array" ref="M88">IFERROR(
MEDIAN((IF(DATOS_[[Sexo]:[Sexo]]=$B88,IF(DATOS_[[AGRUP. VALOR. PTO.]:[AGRUP. VALOR. PTO.]]=$B87,IF(DATOS_[[Check Periodo Ref.]:[Check Periodo Ref.]]="Dentro",DATOS_[Conc.Sal.08]))))),
0)</f>
        <v>0</v>
      </c>
      <c r="N88" s="119">
        <f t="array" ref="N88">IFERROR(
MEDIAN((IF(DATOS_[[Sexo]:[Sexo]]=$B88,IF(DATOS_[[AGRUP. VALOR. PTO.]:[AGRUP. VALOR. PTO.]]=$B87,IF(DATOS_[[Check Periodo Ref.]:[Check Periodo Ref.]]="Dentro",DATOS_[Conc.Sal.09]))))),
0)</f>
        <v>0</v>
      </c>
      <c r="O88" s="119">
        <f t="array" ref="O88">IFERROR(
MEDIAN((IF(DATOS_[[Sexo]:[Sexo]]=$B88,IF(DATOS_[[AGRUP. VALOR. PTO.]:[AGRUP. VALOR. PTO.]]=$B87,IF(DATOS_[[Check Periodo Ref.]:[Check Periodo Ref.]]="Dentro",DATOS_[Conc.Sal.10]))))),
0)</f>
        <v>0</v>
      </c>
      <c r="P88" s="119">
        <f t="array" ref="P88">IFERROR(
MEDIAN((IF(DATOS_[[Sexo]:[Sexo]]=$B88,IF(DATOS_[[AGRUP. VALOR. PTO.]:[AGRUP. VALOR. PTO.]]=$B87,IF(DATOS_[[Check Periodo Ref.]:[Check Periodo Ref.]]="Dentro",DATOS_[Conc.Sal.11]))))),
0)</f>
        <v>0</v>
      </c>
      <c r="Q88" s="119">
        <f t="array" ref="Q88">IFERROR(
MEDIAN((IF(DATOS_[[Sexo]:[Sexo]]=$B88,IF(DATOS_[[AGRUP. VALOR. PTO.]:[AGRUP. VALOR. PTO.]]=$B87,IF(DATOS_[[Check Periodo Ref.]:[Check Periodo Ref.]]="Dentro",DATOS_[Conc.Sal.12]))))),
0)</f>
        <v>0</v>
      </c>
      <c r="R88" s="119">
        <f t="array" ref="R88">IFERROR(
MEDIAN((IF(DATOS_[[Sexo]:[Sexo]]=$B88,IF(DATOS_[[AGRUP. VALOR. PTO.]:[AGRUP. VALOR. PTO.]]=$B87,IF(DATOS_[[Check Periodo Ref.]:[Check Periodo Ref.]]="Dentro",DATOS_[Conc.Sal.13]))))),
0)</f>
        <v>0</v>
      </c>
      <c r="S88" s="119">
        <f t="array" ref="S88">IFERROR(
MEDIAN((IF(DATOS_[[Sexo]:[Sexo]]=$B88,IF(DATOS_[[AGRUP. VALOR. PTO.]:[AGRUP. VALOR. PTO.]]=$B87,IF(DATOS_[[Check Periodo Ref.]:[Check Periodo Ref.]]="Dentro",DATOS_[Conc.Sal.14]))))),
0)</f>
        <v>0</v>
      </c>
      <c r="T88" s="119">
        <f t="array" ref="T88">IFERROR(
MEDIAN((IF(DATOS_[[Sexo]:[Sexo]]=$B88,IF(DATOS_[[AGRUP. VALOR. PTO.]:[AGRUP. VALOR. PTO.]]=$B87,IF(DATOS_[[Check Periodo Ref.]:[Check Periodo Ref.]]="Dentro",DATOS_[Conc.Sal.15]))))),
0)</f>
        <v>0</v>
      </c>
      <c r="U88" s="119">
        <f t="array" ref="U88">IFERROR(
MEDIAN((IF(DATOS_[[Sexo]:[Sexo]]=$B88,IF(DATOS_[[AGRUP. VALOR. PTO.]:[AGRUP. VALOR. PTO.]]=$B87,IF(DATOS_[[Check Periodo Ref.]:[Check Periodo Ref.]]="Dentro",DATOS_[Conc.Sal.16]))))),
0)</f>
        <v>0</v>
      </c>
      <c r="V88" s="119">
        <f t="array" ref="V88">IFERROR(
MEDIAN((IF(DATOS_[[Sexo]:[Sexo]]=$B88,IF(DATOS_[[AGRUP. VALOR. PTO.]:[AGRUP. VALOR. PTO.]]=$B87,IF(DATOS_[[Check Periodo Ref.]:[Check Periodo Ref.]]="Dentro",DATOS_[Conc.Sal.17]))))),
0)</f>
        <v>0</v>
      </c>
      <c r="W88" s="119">
        <f t="array" ref="W88">IFERROR(
MEDIAN((IF(DATOS_[[Sexo]:[Sexo]]=$B88,IF(DATOS_[[AGRUP. VALOR. PTO.]:[AGRUP. VALOR. PTO.]]=$B87,IF(DATOS_[[Check Periodo Ref.]:[Check Periodo Ref.]]="Dentro",DATOS_[Conc.Sal.18]))))),
0)</f>
        <v>0</v>
      </c>
      <c r="X88" s="119">
        <f t="array" ref="X88">IFERROR(
MEDIAN((IF(DATOS_[[Sexo]:[Sexo]]=$B88,IF(DATOS_[[AGRUP. VALOR. PTO.]:[AGRUP. VALOR. PTO.]]=$B87,IF(DATOS_[[Check Periodo Ref.]:[Check Periodo Ref.]]="Dentro",DATOS_[Conc.Sal.19]))))),
0)</f>
        <v>0</v>
      </c>
      <c r="Y88" s="119">
        <f t="array" ref="Y88">IFERROR(
MEDIAN((IF(DATOS_[[Sexo]:[Sexo]]=$B88,IF(DATOS_[[AGRUP. VALOR. PTO.]:[AGRUP. VALOR. PTO.]]=$B87,IF(DATOS_[[Check Periodo Ref.]:[Check Periodo Ref.]]="Dentro",DATOS_[Conc.Sal.20]))))),
0)</f>
        <v>0</v>
      </c>
      <c r="Z88" s="119">
        <f t="array" ref="Z88">IFERROR(
MEDIAN((IF(DATOS_[[Sexo]:[Sexo]]=$B88,IF(DATOS_[[AGRUP. VALOR. PTO.]:[AGRUP. VALOR. PTO.]]=$B87,IF(DATOS_[[Check Periodo Ref.]:[Check Periodo Ref.]]="Dentro",DATOS_[Conc.Sal.21]))))),
0)</f>
        <v>0</v>
      </c>
      <c r="AA88" s="119">
        <f t="array" ref="AA88">IFERROR(
MEDIAN((IF(DATOS_[[Sexo]:[Sexo]]=$B88,IF(DATOS_[[AGRUP. VALOR. PTO.]:[AGRUP. VALOR. PTO.]]=$B87,IF(DATOS_[[Check Periodo Ref.]:[Check Periodo Ref.]]="Dentro",DATOS_[Conc.Sal.22]))))),
0)</f>
        <v>0</v>
      </c>
      <c r="AB88" s="119">
        <f t="array" ref="AB88">IFERROR(
MEDIAN((IF(DATOS_[[Sexo]:[Sexo]]=$B88,IF(DATOS_[[AGRUP. VALOR. PTO.]:[AGRUP. VALOR. PTO.]]=$B87,IF(DATOS_[[Check Periodo Ref.]:[Check Periodo Ref.]]="Dentro",DATOS_[Conc.Sal.23]))))),
0)</f>
        <v>0</v>
      </c>
      <c r="AC88" s="119">
        <f t="array" ref="AC88">IFERROR(
MEDIAN((IF(DATOS_[[Sexo]:[Sexo]]=$B88,IF(DATOS_[[AGRUP. VALOR. PTO.]:[AGRUP. VALOR. PTO.]]=$B87,IF(DATOS_[[Check Periodo Ref.]:[Check Periodo Ref.]]="Dentro",DATOS_[Conc.Sal.24]))))),
0)</f>
        <v>0</v>
      </c>
      <c r="AD88" s="119">
        <f t="array" ref="AD88">IFERROR(
MEDIAN((IF(DATOS_[[Sexo]:[Sexo]]=$B88,IF(DATOS_[[AGRUP. VALOR. PTO.]:[AGRUP. VALOR. PTO.]]=$B87,IF(DATOS_[[Check Periodo Ref.]:[Check Periodo Ref.]]="Dentro",DATOS_[Conc.Sal.25]))))),
0)</f>
        <v>0</v>
      </c>
      <c r="AE88" s="119">
        <f t="array" ref="AE88">IFERROR(
MEDIAN((IF(DATOS_[[Sexo]:[Sexo]]=$B88,IF(DATOS_[[AGRUP. VALOR. PTO.]:[AGRUP. VALOR. PTO.]]=$B87,IF(DATOS_[[Check Periodo Ref.]:[Check Periodo Ref.]]="Dentro",DATOS_[Conc.Sal.26]))))),
0)</f>
        <v>0</v>
      </c>
      <c r="AF88" s="119">
        <f t="array" ref="AF88">IFERROR(
MEDIAN((IF(DATOS_[[Sexo]:[Sexo]]=$B88,IF(DATOS_[[AGRUP. VALOR. PTO.]:[AGRUP. VALOR. PTO.]]=$B87,IF(DATOS_[[Check Periodo Ref.]:[Check Periodo Ref.]]="Dentro",DATOS_[Conc.Sal.27]))))),
0)</f>
        <v>0</v>
      </c>
      <c r="AG88" s="119">
        <f t="array" ref="AG88">IFERROR(
MEDIAN((IF(DATOS_[[Sexo]:[Sexo]]=$B88,IF(DATOS_[[AGRUP. VALOR. PTO.]:[AGRUP. VALOR. PTO.]]=$B87,IF(DATOS_[[Check Periodo Ref.]:[Check Periodo Ref.]]="Dentro",DATOS_[Conc.Sal.28]))))),
0)</f>
        <v>0</v>
      </c>
      <c r="AH88" s="119">
        <f t="array" ref="AH88">IFERROR(
MEDIAN((IF(DATOS_[[Sexo]:[Sexo]]=$B88,IF(DATOS_[[AGRUP. VALOR. PTO.]:[AGRUP. VALOR. PTO.]]=$B87,IF(DATOS_[[Check Periodo Ref.]:[Check Periodo Ref.]]="Dentro",DATOS_[Conc.Sal.29]))))),
0)</f>
        <v>0</v>
      </c>
      <c r="AI88" s="119">
        <f t="array" ref="AI88">IFERROR(
MEDIAN((IF(DATOS_[[Sexo]:[Sexo]]=$B88,IF(DATOS_[[AGRUP. VALOR. PTO.]:[AGRUP. VALOR. PTO.]]=$B87,IF(DATOS_[[Check Periodo Ref.]:[Check Periodo Ref.]]="Dentro",DATOS_[Conc.Sal.30]))))),
0)</f>
        <v>0</v>
      </c>
      <c r="AJ88" s="120">
        <f t="array" ref="AJ88">IFERROR(
MEDIAN(IF(DATOS_[Sexo]=$B88,IF(DATOS_[AGRUP. VALOR. PTO.]=$B87,IF(DATOS_[Check Periodo Ref.]="Dentro",DATOS_[Tot COMPL.SAL Ef],FALSE)))),
0)</f>
        <v>0</v>
      </c>
      <c r="AK88" s="121">
        <f t="array" ref="AK88">IFERROR(
MEDIAN(IF(DATOS_[Sexo]=$B88,IF(DATOS_[AGRUP. VALOR. PTO.]=$B87,IF(DATOS_[Check Periodo Ref.]="Dentro",DATOS_[TOTAL SALARIO Ef],FALSE)))),
0)</f>
        <v>0</v>
      </c>
      <c r="AL88" s="122">
        <f t="array" ref="AL88">IFERROR(
MEDIAN((IF(DATOS_[[Sexo]:[Sexo]]=$B88,IF(DATOS_[[AGRUP. VALOR. PTO.]:[AGRUP. VALOR. PTO.]]=$B87,IF(DATOS_[[Check Periodo Ref.]:[Check Periodo Ref.]]="Dentro",DATOS_[C.Extra.01]))))),
0)</f>
        <v>0</v>
      </c>
      <c r="AM88" s="122">
        <f t="array" ref="AM88">IFERROR(
MEDIAN((IF(DATOS_[[Sexo]:[Sexo]]=$B88,IF(DATOS_[[AGRUP. VALOR. PTO.]:[AGRUP. VALOR. PTO.]]=$B87,IF(DATOS_[[Check Periodo Ref.]:[Check Periodo Ref.]]="Dentro",DATOS_[C.Extra.02]))))),
0)</f>
        <v>0</v>
      </c>
      <c r="AN88" s="122">
        <f t="array" ref="AN88">IFERROR(
MEDIAN((IF(DATOS_[[Sexo]:[Sexo]]=$B88,IF(DATOS_[[AGRUP. VALOR. PTO.]:[AGRUP. VALOR. PTO.]]=$B87,IF(DATOS_[[Check Periodo Ref.]:[Check Periodo Ref.]]="Dentro",DATOS_[C.Extra.03]))))),
0)</f>
        <v>0</v>
      </c>
      <c r="AO88" s="122">
        <f t="array" ref="AO88">IFERROR(
MEDIAN((IF(DATOS_[[Sexo]:[Sexo]]=$B88,IF(DATOS_[[AGRUP. VALOR. PTO.]:[AGRUP. VALOR. PTO.]]=$B87,IF(DATOS_[[Check Periodo Ref.]:[Check Periodo Ref.]]="Dentro",DATOS_[C.Extra.04]))))),
0)</f>
        <v>0</v>
      </c>
      <c r="AP88" s="122">
        <f t="array" ref="AP88">IFERROR(
MEDIAN((IF(DATOS_[[Sexo]:[Sexo]]=$B88,IF(DATOS_[[AGRUP. VALOR. PTO.]:[AGRUP. VALOR. PTO.]]=$B87,IF(DATOS_[[Check Periodo Ref.]:[Check Periodo Ref.]]="Dentro",DATOS_[C.Extra.05]))))),
0)</f>
        <v>0</v>
      </c>
      <c r="AQ88" s="123">
        <f t="array" ref="AQ88">IFERROR(
MEDIAN(IF(DATOS_[Sexo]=$B88,IF(DATOS_[AGRUP. VALOR. PTO.]=$B87,IF(DATOS_[Check Periodo Ref.]="Dentro",DATOS_[Tot Extrasalarial Ef],FALSE)))),
0)</f>
        <v>0</v>
      </c>
      <c r="AR88" s="124">
        <f t="array" ref="AR88">IFERROR(
MEDIAN(IF(DATOS_[Sexo]=$B88,IF(DATOS_[AGRUP. VALOR. PTO.]=$B87,IF(DATOS_[Check Periodo Ref.]="Dentro",DATOS_[TOTAL Retrib Ef],FALSE)))),
0)</f>
        <v>0</v>
      </c>
    </row>
    <row r="89" spans="1:44" x14ac:dyDescent="0.3">
      <c r="A89" s="48" t="str">
        <f t="shared" ref="A89" si="102">+A88</f>
        <v>[ocultar]</v>
      </c>
      <c r="B89" s="39" t="s">
        <v>163</v>
      </c>
      <c r="C89" s="40">
        <f t="array" ref="C89">SUM(IF($B89=DATOS_[Sexo],
IF($B87=DATOS_[AGRUP. VALOR. PTO.],
IF("Dentro"=DATOS_[Check Periodo Ref.],
1/(COUNTIFS(DATOS_[Sexo],$B89,DATOS_[AGRUP. VALOR. PTO.],$B87,DATOS_[Check Periodo Ref.],"Dentro",DATOS_[id],DATOS_[id]))))))</f>
        <v>0</v>
      </c>
      <c r="D89" s="41">
        <f>COUNTIFS(DATOS_[AGRUP. VALOR. PTO.],$B87,DATOS_[Sexo],$B89,DATOS_[Check Periodo Ref.],"Dentro")</f>
        <v>0</v>
      </c>
      <c r="E89" s="118">
        <f t="array" ref="E89">IFERROR(
MEDIAN(IF(DATOS_[Sexo]=$B89,IF(DATOS_[AGRUP. VALOR. PTO.]=$B87,IF(DATOS_[Check Periodo Ref.]="Dentro",DATOS_[SALARIO BASE Ef],FALSE)))),
0)</f>
        <v>0</v>
      </c>
      <c r="F89" s="119">
        <f t="array" ref="F89">IFERROR(
MEDIAN((IF(DATOS_[[Sexo]:[Sexo]]=$B89,IF(DATOS_[[AGRUP. VALOR. PTO.]:[AGRUP. VALOR. PTO.]]=$B87,IF(DATOS_[[Check Periodo Ref.]:[Check Periodo Ref.]]="Dentro",DATOS_[Conc.Sal.01]))))),
0)</f>
        <v>0</v>
      </c>
      <c r="G89" s="119">
        <f t="array" ref="G89">IFERROR(
MEDIAN((IF(DATOS_[[Sexo]:[Sexo]]=$B89,IF(DATOS_[[AGRUP. VALOR. PTO.]:[AGRUP. VALOR. PTO.]]=$B87,IF(DATOS_[[Check Periodo Ref.]:[Check Periodo Ref.]]="Dentro",DATOS_[Conc.Sal.02]))))),
0)</f>
        <v>0</v>
      </c>
      <c r="H89" s="119">
        <f t="array" ref="H89">IFERROR(
MEDIAN((IF(DATOS_[[Sexo]:[Sexo]]=$B89,IF(DATOS_[[AGRUP. VALOR. PTO.]:[AGRUP. VALOR. PTO.]]=$B87,IF(DATOS_[[Check Periodo Ref.]:[Check Periodo Ref.]]="Dentro",DATOS_[Conc.Sal.03]))))),
0)</f>
        <v>0</v>
      </c>
      <c r="I89" s="119">
        <f t="array" ref="I89">IFERROR(
MEDIAN((IF(DATOS_[[Sexo]:[Sexo]]=$B89,IF(DATOS_[[AGRUP. VALOR. PTO.]:[AGRUP. VALOR. PTO.]]=$B87,IF(DATOS_[[Check Periodo Ref.]:[Check Periodo Ref.]]="Dentro",DATOS_[Conc.Sal.04]))))),
0)</f>
        <v>0</v>
      </c>
      <c r="J89" s="119">
        <f t="array" ref="J89">IFERROR(
MEDIAN((IF(DATOS_[[Sexo]:[Sexo]]=$B89,IF(DATOS_[[AGRUP. VALOR. PTO.]:[AGRUP. VALOR. PTO.]]=$B87,IF(DATOS_[[Check Periodo Ref.]:[Check Periodo Ref.]]="Dentro",DATOS_[Conc.Sal.05]))))),
0)</f>
        <v>0</v>
      </c>
      <c r="K89" s="119">
        <f t="array" ref="K89">IFERROR(
MEDIAN((IF(DATOS_[[Sexo]:[Sexo]]=$B89,IF(DATOS_[[AGRUP. VALOR. PTO.]:[AGRUP. VALOR. PTO.]]=$B87,IF(DATOS_[[Check Periodo Ref.]:[Check Periodo Ref.]]="Dentro",DATOS_[Conc.Sal.06]))))),
0)</f>
        <v>0</v>
      </c>
      <c r="L89" s="119">
        <f t="array" ref="L89">IFERROR(
MEDIAN((IF(DATOS_[[Sexo]:[Sexo]]=$B89,IF(DATOS_[[AGRUP. VALOR. PTO.]:[AGRUP. VALOR. PTO.]]=$B87,IF(DATOS_[[Check Periodo Ref.]:[Check Periodo Ref.]]="Dentro",DATOS_[Conc.Sal.07]))))),
0)</f>
        <v>0</v>
      </c>
      <c r="M89" s="119">
        <f t="array" ref="M89">IFERROR(
MEDIAN((IF(DATOS_[[Sexo]:[Sexo]]=$B89,IF(DATOS_[[AGRUP. VALOR. PTO.]:[AGRUP. VALOR. PTO.]]=$B87,IF(DATOS_[[Check Periodo Ref.]:[Check Periodo Ref.]]="Dentro",DATOS_[Conc.Sal.08]))))),
0)</f>
        <v>0</v>
      </c>
      <c r="N89" s="119">
        <f t="array" ref="N89">IFERROR(
MEDIAN((IF(DATOS_[[Sexo]:[Sexo]]=$B89,IF(DATOS_[[AGRUP. VALOR. PTO.]:[AGRUP. VALOR. PTO.]]=$B87,IF(DATOS_[[Check Periodo Ref.]:[Check Periodo Ref.]]="Dentro",DATOS_[Conc.Sal.09]))))),
0)</f>
        <v>0</v>
      </c>
      <c r="O89" s="119">
        <f t="array" ref="O89">IFERROR(
MEDIAN((IF(DATOS_[[Sexo]:[Sexo]]=$B89,IF(DATOS_[[AGRUP. VALOR. PTO.]:[AGRUP. VALOR. PTO.]]=$B87,IF(DATOS_[[Check Periodo Ref.]:[Check Periodo Ref.]]="Dentro",DATOS_[Conc.Sal.10]))))),
0)</f>
        <v>0</v>
      </c>
      <c r="P89" s="119">
        <f t="array" ref="P89">IFERROR(
MEDIAN((IF(DATOS_[[Sexo]:[Sexo]]=$B89,IF(DATOS_[[AGRUP. VALOR. PTO.]:[AGRUP. VALOR. PTO.]]=$B87,IF(DATOS_[[Check Periodo Ref.]:[Check Periodo Ref.]]="Dentro",DATOS_[Conc.Sal.11]))))),
0)</f>
        <v>0</v>
      </c>
      <c r="Q89" s="119">
        <f t="array" ref="Q89">IFERROR(
MEDIAN((IF(DATOS_[[Sexo]:[Sexo]]=$B89,IF(DATOS_[[AGRUP. VALOR. PTO.]:[AGRUP. VALOR. PTO.]]=$B87,IF(DATOS_[[Check Periodo Ref.]:[Check Periodo Ref.]]="Dentro",DATOS_[Conc.Sal.12]))))),
0)</f>
        <v>0</v>
      </c>
      <c r="R89" s="119">
        <f t="array" ref="R89">IFERROR(
MEDIAN((IF(DATOS_[[Sexo]:[Sexo]]=$B89,IF(DATOS_[[AGRUP. VALOR. PTO.]:[AGRUP. VALOR. PTO.]]=$B87,IF(DATOS_[[Check Periodo Ref.]:[Check Periodo Ref.]]="Dentro",DATOS_[Conc.Sal.13]))))),
0)</f>
        <v>0</v>
      </c>
      <c r="S89" s="119">
        <f t="array" ref="S89">IFERROR(
MEDIAN((IF(DATOS_[[Sexo]:[Sexo]]=$B89,IF(DATOS_[[AGRUP. VALOR. PTO.]:[AGRUP. VALOR. PTO.]]=$B87,IF(DATOS_[[Check Periodo Ref.]:[Check Periodo Ref.]]="Dentro",DATOS_[Conc.Sal.14]))))),
0)</f>
        <v>0</v>
      </c>
      <c r="T89" s="119">
        <f t="array" ref="T89">IFERROR(
MEDIAN((IF(DATOS_[[Sexo]:[Sexo]]=$B89,IF(DATOS_[[AGRUP. VALOR. PTO.]:[AGRUP. VALOR. PTO.]]=$B87,IF(DATOS_[[Check Periodo Ref.]:[Check Periodo Ref.]]="Dentro",DATOS_[Conc.Sal.15]))))),
0)</f>
        <v>0</v>
      </c>
      <c r="U89" s="119">
        <f t="array" ref="U89">IFERROR(
MEDIAN((IF(DATOS_[[Sexo]:[Sexo]]=$B89,IF(DATOS_[[AGRUP. VALOR. PTO.]:[AGRUP. VALOR. PTO.]]=$B87,IF(DATOS_[[Check Periodo Ref.]:[Check Periodo Ref.]]="Dentro",DATOS_[Conc.Sal.16]))))),
0)</f>
        <v>0</v>
      </c>
      <c r="V89" s="119">
        <f t="array" ref="V89">IFERROR(
MEDIAN((IF(DATOS_[[Sexo]:[Sexo]]=$B89,IF(DATOS_[[AGRUP. VALOR. PTO.]:[AGRUP. VALOR. PTO.]]=$B87,IF(DATOS_[[Check Periodo Ref.]:[Check Periodo Ref.]]="Dentro",DATOS_[Conc.Sal.17]))))),
0)</f>
        <v>0</v>
      </c>
      <c r="W89" s="119">
        <f t="array" ref="W89">IFERROR(
MEDIAN((IF(DATOS_[[Sexo]:[Sexo]]=$B89,IF(DATOS_[[AGRUP. VALOR. PTO.]:[AGRUP. VALOR. PTO.]]=$B87,IF(DATOS_[[Check Periodo Ref.]:[Check Periodo Ref.]]="Dentro",DATOS_[Conc.Sal.18]))))),
0)</f>
        <v>0</v>
      </c>
      <c r="X89" s="119">
        <f t="array" ref="X89">IFERROR(
MEDIAN((IF(DATOS_[[Sexo]:[Sexo]]=$B89,IF(DATOS_[[AGRUP. VALOR. PTO.]:[AGRUP. VALOR. PTO.]]=$B87,IF(DATOS_[[Check Periodo Ref.]:[Check Periodo Ref.]]="Dentro",DATOS_[Conc.Sal.19]))))),
0)</f>
        <v>0</v>
      </c>
      <c r="Y89" s="119">
        <f t="array" ref="Y89">IFERROR(
MEDIAN((IF(DATOS_[[Sexo]:[Sexo]]=$B89,IF(DATOS_[[AGRUP. VALOR. PTO.]:[AGRUP. VALOR. PTO.]]=$B87,IF(DATOS_[[Check Periodo Ref.]:[Check Periodo Ref.]]="Dentro",DATOS_[Conc.Sal.20]))))),
0)</f>
        <v>0</v>
      </c>
      <c r="Z89" s="119">
        <f t="array" ref="Z89">IFERROR(
MEDIAN((IF(DATOS_[[Sexo]:[Sexo]]=$B89,IF(DATOS_[[AGRUP. VALOR. PTO.]:[AGRUP. VALOR. PTO.]]=$B87,IF(DATOS_[[Check Periodo Ref.]:[Check Periodo Ref.]]="Dentro",DATOS_[Conc.Sal.21]))))),
0)</f>
        <v>0</v>
      </c>
      <c r="AA89" s="119">
        <f t="array" ref="AA89">IFERROR(
MEDIAN((IF(DATOS_[[Sexo]:[Sexo]]=$B89,IF(DATOS_[[AGRUP. VALOR. PTO.]:[AGRUP. VALOR. PTO.]]=$B87,IF(DATOS_[[Check Periodo Ref.]:[Check Periodo Ref.]]="Dentro",DATOS_[Conc.Sal.22]))))),
0)</f>
        <v>0</v>
      </c>
      <c r="AB89" s="119">
        <f t="array" ref="AB89">IFERROR(
MEDIAN((IF(DATOS_[[Sexo]:[Sexo]]=$B89,IF(DATOS_[[AGRUP. VALOR. PTO.]:[AGRUP. VALOR. PTO.]]=$B87,IF(DATOS_[[Check Periodo Ref.]:[Check Periodo Ref.]]="Dentro",DATOS_[Conc.Sal.23]))))),
0)</f>
        <v>0</v>
      </c>
      <c r="AC89" s="119">
        <f t="array" ref="AC89">IFERROR(
MEDIAN((IF(DATOS_[[Sexo]:[Sexo]]=$B89,IF(DATOS_[[AGRUP. VALOR. PTO.]:[AGRUP. VALOR. PTO.]]=$B87,IF(DATOS_[[Check Periodo Ref.]:[Check Periodo Ref.]]="Dentro",DATOS_[Conc.Sal.24]))))),
0)</f>
        <v>0</v>
      </c>
      <c r="AD89" s="119">
        <f t="array" ref="AD89">IFERROR(
MEDIAN((IF(DATOS_[[Sexo]:[Sexo]]=$B89,IF(DATOS_[[AGRUP. VALOR. PTO.]:[AGRUP. VALOR. PTO.]]=$B87,IF(DATOS_[[Check Periodo Ref.]:[Check Periodo Ref.]]="Dentro",DATOS_[Conc.Sal.25]))))),
0)</f>
        <v>0</v>
      </c>
      <c r="AE89" s="119">
        <f t="array" ref="AE89">IFERROR(
MEDIAN((IF(DATOS_[[Sexo]:[Sexo]]=$B89,IF(DATOS_[[AGRUP. VALOR. PTO.]:[AGRUP. VALOR. PTO.]]=$B87,IF(DATOS_[[Check Periodo Ref.]:[Check Periodo Ref.]]="Dentro",DATOS_[Conc.Sal.26]))))),
0)</f>
        <v>0</v>
      </c>
      <c r="AF89" s="119">
        <f t="array" ref="AF89">IFERROR(
MEDIAN((IF(DATOS_[[Sexo]:[Sexo]]=$B89,IF(DATOS_[[AGRUP. VALOR. PTO.]:[AGRUP. VALOR. PTO.]]=$B87,IF(DATOS_[[Check Periodo Ref.]:[Check Periodo Ref.]]="Dentro",DATOS_[Conc.Sal.27]))))),
0)</f>
        <v>0</v>
      </c>
      <c r="AG89" s="119">
        <f t="array" ref="AG89">IFERROR(
MEDIAN((IF(DATOS_[[Sexo]:[Sexo]]=$B89,IF(DATOS_[[AGRUP. VALOR. PTO.]:[AGRUP. VALOR. PTO.]]=$B87,IF(DATOS_[[Check Periodo Ref.]:[Check Periodo Ref.]]="Dentro",DATOS_[Conc.Sal.28]))))),
0)</f>
        <v>0</v>
      </c>
      <c r="AH89" s="119">
        <f t="array" ref="AH89">IFERROR(
MEDIAN((IF(DATOS_[[Sexo]:[Sexo]]=$B89,IF(DATOS_[[AGRUP. VALOR. PTO.]:[AGRUP. VALOR. PTO.]]=$B87,IF(DATOS_[[Check Periodo Ref.]:[Check Periodo Ref.]]="Dentro",DATOS_[Conc.Sal.29]))))),
0)</f>
        <v>0</v>
      </c>
      <c r="AI89" s="119">
        <f t="array" ref="AI89">IFERROR(
MEDIAN((IF(DATOS_[[Sexo]:[Sexo]]=$B89,IF(DATOS_[[AGRUP. VALOR. PTO.]:[AGRUP. VALOR. PTO.]]=$B87,IF(DATOS_[[Check Periodo Ref.]:[Check Periodo Ref.]]="Dentro",DATOS_[Conc.Sal.30]))))),
0)</f>
        <v>0</v>
      </c>
      <c r="AJ89" s="120">
        <f t="array" ref="AJ89">IFERROR(
MEDIAN(IF(DATOS_[Sexo]=$B89,IF(DATOS_[AGRUP. VALOR. PTO.]=$B87,IF(DATOS_[Check Periodo Ref.]="Dentro",DATOS_[Tot COMPL.SAL Ef],FALSE)))),
0)</f>
        <v>0</v>
      </c>
      <c r="AK89" s="121">
        <f t="array" ref="AK89">IFERROR(
MEDIAN(IF(DATOS_[Sexo]=$B89,IF(DATOS_[AGRUP. VALOR. PTO.]=$B87,IF(DATOS_[Check Periodo Ref.]="Dentro",DATOS_[TOTAL SALARIO Ef],FALSE)))),
0)</f>
        <v>0</v>
      </c>
      <c r="AL89" s="122">
        <f t="array" ref="AL89">IFERROR(
MEDIAN((IF(DATOS_[[Sexo]:[Sexo]]=$B89,IF(DATOS_[[AGRUP. VALOR. PTO.]:[AGRUP. VALOR. PTO.]]=$B87,IF(DATOS_[[Check Periodo Ref.]:[Check Periodo Ref.]]="Dentro",DATOS_[C.Extra.01]))))),
0)</f>
        <v>0</v>
      </c>
      <c r="AM89" s="122">
        <f t="array" ref="AM89">IFERROR(
MEDIAN((IF(DATOS_[[Sexo]:[Sexo]]=$B89,IF(DATOS_[[AGRUP. VALOR. PTO.]:[AGRUP. VALOR. PTO.]]=$B87,IF(DATOS_[[Check Periodo Ref.]:[Check Periodo Ref.]]="Dentro",DATOS_[C.Extra.02]))))),
0)</f>
        <v>0</v>
      </c>
      <c r="AN89" s="122">
        <f t="array" ref="AN89">IFERROR(
MEDIAN((IF(DATOS_[[Sexo]:[Sexo]]=$B89,IF(DATOS_[[AGRUP. VALOR. PTO.]:[AGRUP. VALOR. PTO.]]=$B87,IF(DATOS_[[Check Periodo Ref.]:[Check Periodo Ref.]]="Dentro",DATOS_[C.Extra.03]))))),
0)</f>
        <v>0</v>
      </c>
      <c r="AO89" s="122">
        <f t="array" ref="AO89">IFERROR(
MEDIAN((IF(DATOS_[[Sexo]:[Sexo]]=$B89,IF(DATOS_[[AGRUP. VALOR. PTO.]:[AGRUP. VALOR. PTO.]]=$B87,IF(DATOS_[[Check Periodo Ref.]:[Check Periodo Ref.]]="Dentro",DATOS_[C.Extra.04]))))),
0)</f>
        <v>0</v>
      </c>
      <c r="AP89" s="122">
        <f t="array" ref="AP89">IFERROR(
MEDIAN((IF(DATOS_[[Sexo]:[Sexo]]=$B89,IF(DATOS_[[AGRUP. VALOR. PTO.]:[AGRUP. VALOR. PTO.]]=$B87,IF(DATOS_[[Check Periodo Ref.]:[Check Periodo Ref.]]="Dentro",DATOS_[C.Extra.05]))))),
0)</f>
        <v>0</v>
      </c>
      <c r="AQ89" s="123">
        <f t="array" ref="AQ89">IFERROR(
MEDIAN(IF(DATOS_[Sexo]=$B89,IF(DATOS_[AGRUP. VALOR. PTO.]=$B87,IF(DATOS_[Check Periodo Ref.]="Dentro",DATOS_[Tot Extrasalarial Ef],FALSE)))),
0)</f>
        <v>0</v>
      </c>
      <c r="AR89" s="124">
        <f t="array" ref="AR89">IFERROR(
MEDIAN(IF(DATOS_[Sexo]=$B89,IF(DATOS_[AGRUP. VALOR. PTO.]=$B87,IF(DATOS_[Check Periodo Ref.]="Dentro",DATOS_[TOTAL Retrib Ef],FALSE)))),
0)</f>
        <v>0</v>
      </c>
    </row>
    <row r="90" spans="1:44" ht="17.25" thickBot="1" x14ac:dyDescent="0.35">
      <c r="A90" s="48" t="str">
        <f t="shared" ref="A90" si="103">+A91</f>
        <v>[ocultar]</v>
      </c>
      <c r="B90" s="46" t="s">
        <v>285</v>
      </c>
      <c r="C90" s="117"/>
      <c r="D90" s="47"/>
      <c r="E90" s="127" t="str">
        <f t="shared" ref="E90:AR90" si="104">IFERROR((E91-E92)/E91,"")</f>
        <v/>
      </c>
      <c r="F90" s="131" t="str">
        <f t="shared" si="104"/>
        <v/>
      </c>
      <c r="G90" s="131" t="str">
        <f t="shared" si="104"/>
        <v/>
      </c>
      <c r="H90" s="131" t="str">
        <f t="shared" si="104"/>
        <v/>
      </c>
      <c r="I90" s="131" t="str">
        <f t="shared" si="104"/>
        <v/>
      </c>
      <c r="J90" s="131" t="str">
        <f t="shared" si="104"/>
        <v/>
      </c>
      <c r="K90" s="131" t="str">
        <f t="shared" si="104"/>
        <v/>
      </c>
      <c r="L90" s="131" t="str">
        <f t="shared" si="104"/>
        <v/>
      </c>
      <c r="M90" s="131" t="str">
        <f t="shared" si="104"/>
        <v/>
      </c>
      <c r="N90" s="131" t="str">
        <f t="shared" si="104"/>
        <v/>
      </c>
      <c r="O90" s="131" t="str">
        <f t="shared" si="104"/>
        <v/>
      </c>
      <c r="P90" s="131" t="str">
        <f t="shared" si="104"/>
        <v/>
      </c>
      <c r="Q90" s="131" t="str">
        <f t="shared" si="104"/>
        <v/>
      </c>
      <c r="R90" s="131" t="str">
        <f t="shared" si="104"/>
        <v/>
      </c>
      <c r="S90" s="131" t="str">
        <f t="shared" si="104"/>
        <v/>
      </c>
      <c r="T90" s="131" t="str">
        <f t="shared" si="104"/>
        <v/>
      </c>
      <c r="U90" s="131" t="str">
        <f t="shared" si="104"/>
        <v/>
      </c>
      <c r="V90" s="130" t="str">
        <f t="shared" si="104"/>
        <v/>
      </c>
      <c r="W90" s="130" t="str">
        <f t="shared" si="104"/>
        <v/>
      </c>
      <c r="X90" s="130" t="str">
        <f t="shared" si="104"/>
        <v/>
      </c>
      <c r="Y90" s="130" t="str">
        <f t="shared" si="104"/>
        <v/>
      </c>
      <c r="Z90" s="130" t="str">
        <f t="shared" si="104"/>
        <v/>
      </c>
      <c r="AA90" s="130" t="str">
        <f t="shared" si="104"/>
        <v/>
      </c>
      <c r="AB90" s="130" t="str">
        <f t="shared" si="104"/>
        <v/>
      </c>
      <c r="AC90" s="130" t="str">
        <f t="shared" si="104"/>
        <v/>
      </c>
      <c r="AD90" s="130" t="str">
        <f t="shared" si="104"/>
        <v/>
      </c>
      <c r="AE90" s="130" t="str">
        <f t="shared" si="104"/>
        <v/>
      </c>
      <c r="AF90" s="130" t="str">
        <f t="shared" si="104"/>
        <v/>
      </c>
      <c r="AG90" s="130" t="str">
        <f t="shared" si="104"/>
        <v/>
      </c>
      <c r="AH90" s="130" t="str">
        <f t="shared" si="104"/>
        <v/>
      </c>
      <c r="AI90" s="130" t="str">
        <f t="shared" si="104"/>
        <v/>
      </c>
      <c r="AJ90" s="132" t="str">
        <f t="shared" si="104"/>
        <v/>
      </c>
      <c r="AK90" s="136" t="str">
        <f t="shared" si="104"/>
        <v/>
      </c>
      <c r="AL90" s="133" t="str">
        <f t="shared" si="104"/>
        <v/>
      </c>
      <c r="AM90" s="133" t="str">
        <f t="shared" si="104"/>
        <v/>
      </c>
      <c r="AN90" s="133" t="str">
        <f t="shared" si="104"/>
        <v/>
      </c>
      <c r="AO90" s="133" t="str">
        <f t="shared" si="104"/>
        <v/>
      </c>
      <c r="AP90" s="133" t="str">
        <f t="shared" si="104"/>
        <v/>
      </c>
      <c r="AQ90" s="134" t="str">
        <f t="shared" si="104"/>
        <v/>
      </c>
      <c r="AR90" s="135" t="str">
        <f t="shared" si="104"/>
        <v/>
      </c>
    </row>
    <row r="91" spans="1:44" x14ac:dyDescent="0.3">
      <c r="A91" s="48" t="str">
        <f t="shared" ref="A91" si="105">+IF(C91+C92=0,"[ocultar]","")</f>
        <v>[ocultar]</v>
      </c>
      <c r="B91" s="39" t="s">
        <v>162</v>
      </c>
      <c r="C91" s="40">
        <f t="array" ref="C91">SUM(IF($B91=DATOS_[Sexo],
IF($B90=DATOS_[AGRUP. VALOR. PTO.],
IF("Dentro"=DATOS_[Check Periodo Ref.],
1/(COUNTIFS(DATOS_[Sexo],$B91,DATOS_[AGRUP. VALOR. PTO.],$B90,DATOS_[Check Periodo Ref.],"Dentro",DATOS_[id],DATOS_[id]))))))</f>
        <v>0</v>
      </c>
      <c r="D91" s="41">
        <f>COUNTIFS(DATOS_[AGRUP. VALOR. PTO.],$B90,DATOS_[Sexo],$B91,DATOS_[Check Periodo Ref.],"Dentro")</f>
        <v>0</v>
      </c>
      <c r="E91" s="118">
        <f t="array" ref="E91">IFERROR(
MEDIAN(IF(DATOS_[Sexo]=$B91,IF(DATOS_[AGRUP. VALOR. PTO.]=$B90,IF(DATOS_[Check Periodo Ref.]="Dentro",DATOS_[SALARIO BASE Ef],FALSE)))),
0)</f>
        <v>0</v>
      </c>
      <c r="F91" s="119">
        <f t="array" ref="F91">IFERROR(
MEDIAN((IF(DATOS_[[Sexo]:[Sexo]]=$B91,IF(DATOS_[[AGRUP. VALOR. PTO.]:[AGRUP. VALOR. PTO.]]=$B90,IF(DATOS_[[Check Periodo Ref.]:[Check Periodo Ref.]]="Dentro",DATOS_[Conc.Sal.01]))))),
0)</f>
        <v>0</v>
      </c>
      <c r="G91" s="119">
        <f t="array" ref="G91">IFERROR(
MEDIAN((IF(DATOS_[[Sexo]:[Sexo]]=$B91,IF(DATOS_[[AGRUP. VALOR. PTO.]:[AGRUP. VALOR. PTO.]]=$B90,IF(DATOS_[[Check Periodo Ref.]:[Check Periodo Ref.]]="Dentro",DATOS_[Conc.Sal.02]))))),
0)</f>
        <v>0</v>
      </c>
      <c r="H91" s="119">
        <f t="array" ref="H91">IFERROR(
MEDIAN((IF(DATOS_[[Sexo]:[Sexo]]=$B91,IF(DATOS_[[AGRUP. VALOR. PTO.]:[AGRUP. VALOR. PTO.]]=$B90,IF(DATOS_[[Check Periodo Ref.]:[Check Periodo Ref.]]="Dentro",DATOS_[Conc.Sal.03]))))),
0)</f>
        <v>0</v>
      </c>
      <c r="I91" s="119">
        <f t="array" ref="I91">IFERROR(
MEDIAN((IF(DATOS_[[Sexo]:[Sexo]]=$B91,IF(DATOS_[[AGRUP. VALOR. PTO.]:[AGRUP. VALOR. PTO.]]=$B90,IF(DATOS_[[Check Periodo Ref.]:[Check Periodo Ref.]]="Dentro",DATOS_[Conc.Sal.04]))))),
0)</f>
        <v>0</v>
      </c>
      <c r="J91" s="119">
        <f t="array" ref="J91">IFERROR(
MEDIAN((IF(DATOS_[[Sexo]:[Sexo]]=$B91,IF(DATOS_[[AGRUP. VALOR. PTO.]:[AGRUP. VALOR. PTO.]]=$B90,IF(DATOS_[[Check Periodo Ref.]:[Check Periodo Ref.]]="Dentro",DATOS_[Conc.Sal.05]))))),
0)</f>
        <v>0</v>
      </c>
      <c r="K91" s="119">
        <f t="array" ref="K91">IFERROR(
MEDIAN((IF(DATOS_[[Sexo]:[Sexo]]=$B91,IF(DATOS_[[AGRUP. VALOR. PTO.]:[AGRUP. VALOR. PTO.]]=$B90,IF(DATOS_[[Check Periodo Ref.]:[Check Periodo Ref.]]="Dentro",DATOS_[Conc.Sal.06]))))),
0)</f>
        <v>0</v>
      </c>
      <c r="L91" s="119">
        <f t="array" ref="L91">IFERROR(
MEDIAN((IF(DATOS_[[Sexo]:[Sexo]]=$B91,IF(DATOS_[[AGRUP. VALOR. PTO.]:[AGRUP. VALOR. PTO.]]=$B90,IF(DATOS_[[Check Periodo Ref.]:[Check Periodo Ref.]]="Dentro",DATOS_[Conc.Sal.07]))))),
0)</f>
        <v>0</v>
      </c>
      <c r="M91" s="119">
        <f t="array" ref="M91">IFERROR(
MEDIAN((IF(DATOS_[[Sexo]:[Sexo]]=$B91,IF(DATOS_[[AGRUP. VALOR. PTO.]:[AGRUP. VALOR. PTO.]]=$B90,IF(DATOS_[[Check Periodo Ref.]:[Check Periodo Ref.]]="Dentro",DATOS_[Conc.Sal.08]))))),
0)</f>
        <v>0</v>
      </c>
      <c r="N91" s="119">
        <f t="array" ref="N91">IFERROR(
MEDIAN((IF(DATOS_[[Sexo]:[Sexo]]=$B91,IF(DATOS_[[AGRUP. VALOR. PTO.]:[AGRUP. VALOR. PTO.]]=$B90,IF(DATOS_[[Check Periodo Ref.]:[Check Periodo Ref.]]="Dentro",DATOS_[Conc.Sal.09]))))),
0)</f>
        <v>0</v>
      </c>
      <c r="O91" s="119">
        <f t="array" ref="O91">IFERROR(
MEDIAN((IF(DATOS_[[Sexo]:[Sexo]]=$B91,IF(DATOS_[[AGRUP. VALOR. PTO.]:[AGRUP. VALOR. PTO.]]=$B90,IF(DATOS_[[Check Periodo Ref.]:[Check Periodo Ref.]]="Dentro",DATOS_[Conc.Sal.10]))))),
0)</f>
        <v>0</v>
      </c>
      <c r="P91" s="119">
        <f t="array" ref="P91">IFERROR(
MEDIAN((IF(DATOS_[[Sexo]:[Sexo]]=$B91,IF(DATOS_[[AGRUP. VALOR. PTO.]:[AGRUP. VALOR. PTO.]]=$B90,IF(DATOS_[[Check Periodo Ref.]:[Check Periodo Ref.]]="Dentro",DATOS_[Conc.Sal.11]))))),
0)</f>
        <v>0</v>
      </c>
      <c r="Q91" s="119">
        <f t="array" ref="Q91">IFERROR(
MEDIAN((IF(DATOS_[[Sexo]:[Sexo]]=$B91,IF(DATOS_[[AGRUP. VALOR. PTO.]:[AGRUP. VALOR. PTO.]]=$B90,IF(DATOS_[[Check Periodo Ref.]:[Check Periodo Ref.]]="Dentro",DATOS_[Conc.Sal.12]))))),
0)</f>
        <v>0</v>
      </c>
      <c r="R91" s="119">
        <f t="array" ref="R91">IFERROR(
MEDIAN((IF(DATOS_[[Sexo]:[Sexo]]=$B91,IF(DATOS_[[AGRUP. VALOR. PTO.]:[AGRUP. VALOR. PTO.]]=$B90,IF(DATOS_[[Check Periodo Ref.]:[Check Periodo Ref.]]="Dentro",DATOS_[Conc.Sal.13]))))),
0)</f>
        <v>0</v>
      </c>
      <c r="S91" s="119">
        <f t="array" ref="S91">IFERROR(
MEDIAN((IF(DATOS_[[Sexo]:[Sexo]]=$B91,IF(DATOS_[[AGRUP. VALOR. PTO.]:[AGRUP. VALOR. PTO.]]=$B90,IF(DATOS_[[Check Periodo Ref.]:[Check Periodo Ref.]]="Dentro",DATOS_[Conc.Sal.14]))))),
0)</f>
        <v>0</v>
      </c>
      <c r="T91" s="119">
        <f t="array" ref="T91">IFERROR(
MEDIAN((IF(DATOS_[[Sexo]:[Sexo]]=$B91,IF(DATOS_[[AGRUP. VALOR. PTO.]:[AGRUP. VALOR. PTO.]]=$B90,IF(DATOS_[[Check Periodo Ref.]:[Check Periodo Ref.]]="Dentro",DATOS_[Conc.Sal.15]))))),
0)</f>
        <v>0</v>
      </c>
      <c r="U91" s="119">
        <f t="array" ref="U91">IFERROR(
MEDIAN((IF(DATOS_[[Sexo]:[Sexo]]=$B91,IF(DATOS_[[AGRUP. VALOR. PTO.]:[AGRUP. VALOR. PTO.]]=$B90,IF(DATOS_[[Check Periodo Ref.]:[Check Periodo Ref.]]="Dentro",DATOS_[Conc.Sal.16]))))),
0)</f>
        <v>0</v>
      </c>
      <c r="V91" s="119">
        <f t="array" ref="V91">IFERROR(
MEDIAN((IF(DATOS_[[Sexo]:[Sexo]]=$B91,IF(DATOS_[[AGRUP. VALOR. PTO.]:[AGRUP. VALOR. PTO.]]=$B90,IF(DATOS_[[Check Periodo Ref.]:[Check Periodo Ref.]]="Dentro",DATOS_[Conc.Sal.17]))))),
0)</f>
        <v>0</v>
      </c>
      <c r="W91" s="119">
        <f t="array" ref="W91">IFERROR(
MEDIAN((IF(DATOS_[[Sexo]:[Sexo]]=$B91,IF(DATOS_[[AGRUP. VALOR. PTO.]:[AGRUP. VALOR. PTO.]]=$B90,IF(DATOS_[[Check Periodo Ref.]:[Check Periodo Ref.]]="Dentro",DATOS_[Conc.Sal.18]))))),
0)</f>
        <v>0</v>
      </c>
      <c r="X91" s="119">
        <f t="array" ref="X91">IFERROR(
MEDIAN((IF(DATOS_[[Sexo]:[Sexo]]=$B91,IF(DATOS_[[AGRUP. VALOR. PTO.]:[AGRUP. VALOR. PTO.]]=$B90,IF(DATOS_[[Check Periodo Ref.]:[Check Periodo Ref.]]="Dentro",DATOS_[Conc.Sal.19]))))),
0)</f>
        <v>0</v>
      </c>
      <c r="Y91" s="119">
        <f t="array" ref="Y91">IFERROR(
MEDIAN((IF(DATOS_[[Sexo]:[Sexo]]=$B91,IF(DATOS_[[AGRUP. VALOR. PTO.]:[AGRUP. VALOR. PTO.]]=$B90,IF(DATOS_[[Check Periodo Ref.]:[Check Periodo Ref.]]="Dentro",DATOS_[Conc.Sal.20]))))),
0)</f>
        <v>0</v>
      </c>
      <c r="Z91" s="119">
        <f t="array" ref="Z91">IFERROR(
MEDIAN((IF(DATOS_[[Sexo]:[Sexo]]=$B91,IF(DATOS_[[AGRUP. VALOR. PTO.]:[AGRUP. VALOR. PTO.]]=$B90,IF(DATOS_[[Check Periodo Ref.]:[Check Periodo Ref.]]="Dentro",DATOS_[Conc.Sal.21]))))),
0)</f>
        <v>0</v>
      </c>
      <c r="AA91" s="119">
        <f t="array" ref="AA91">IFERROR(
MEDIAN((IF(DATOS_[[Sexo]:[Sexo]]=$B91,IF(DATOS_[[AGRUP. VALOR. PTO.]:[AGRUP. VALOR. PTO.]]=$B90,IF(DATOS_[[Check Periodo Ref.]:[Check Periodo Ref.]]="Dentro",DATOS_[Conc.Sal.22]))))),
0)</f>
        <v>0</v>
      </c>
      <c r="AB91" s="119">
        <f t="array" ref="AB91">IFERROR(
MEDIAN((IF(DATOS_[[Sexo]:[Sexo]]=$B91,IF(DATOS_[[AGRUP. VALOR. PTO.]:[AGRUP. VALOR. PTO.]]=$B90,IF(DATOS_[[Check Periodo Ref.]:[Check Periodo Ref.]]="Dentro",DATOS_[Conc.Sal.23]))))),
0)</f>
        <v>0</v>
      </c>
      <c r="AC91" s="119">
        <f t="array" ref="AC91">IFERROR(
MEDIAN((IF(DATOS_[[Sexo]:[Sexo]]=$B91,IF(DATOS_[[AGRUP. VALOR. PTO.]:[AGRUP. VALOR. PTO.]]=$B90,IF(DATOS_[[Check Periodo Ref.]:[Check Periodo Ref.]]="Dentro",DATOS_[Conc.Sal.24]))))),
0)</f>
        <v>0</v>
      </c>
      <c r="AD91" s="119">
        <f t="array" ref="AD91">IFERROR(
MEDIAN((IF(DATOS_[[Sexo]:[Sexo]]=$B91,IF(DATOS_[[AGRUP. VALOR. PTO.]:[AGRUP. VALOR. PTO.]]=$B90,IF(DATOS_[[Check Periodo Ref.]:[Check Periodo Ref.]]="Dentro",DATOS_[Conc.Sal.25]))))),
0)</f>
        <v>0</v>
      </c>
      <c r="AE91" s="119">
        <f t="array" ref="AE91">IFERROR(
MEDIAN((IF(DATOS_[[Sexo]:[Sexo]]=$B91,IF(DATOS_[[AGRUP. VALOR. PTO.]:[AGRUP. VALOR. PTO.]]=$B90,IF(DATOS_[[Check Periodo Ref.]:[Check Periodo Ref.]]="Dentro",DATOS_[Conc.Sal.26]))))),
0)</f>
        <v>0</v>
      </c>
      <c r="AF91" s="119">
        <f t="array" ref="AF91">IFERROR(
MEDIAN((IF(DATOS_[[Sexo]:[Sexo]]=$B91,IF(DATOS_[[AGRUP. VALOR. PTO.]:[AGRUP. VALOR. PTO.]]=$B90,IF(DATOS_[[Check Periodo Ref.]:[Check Periodo Ref.]]="Dentro",DATOS_[Conc.Sal.27]))))),
0)</f>
        <v>0</v>
      </c>
      <c r="AG91" s="119">
        <f t="array" ref="AG91">IFERROR(
MEDIAN((IF(DATOS_[[Sexo]:[Sexo]]=$B91,IF(DATOS_[[AGRUP. VALOR. PTO.]:[AGRUP. VALOR. PTO.]]=$B90,IF(DATOS_[[Check Periodo Ref.]:[Check Periodo Ref.]]="Dentro",DATOS_[Conc.Sal.28]))))),
0)</f>
        <v>0</v>
      </c>
      <c r="AH91" s="119">
        <f t="array" ref="AH91">IFERROR(
MEDIAN((IF(DATOS_[[Sexo]:[Sexo]]=$B91,IF(DATOS_[[AGRUP. VALOR. PTO.]:[AGRUP. VALOR. PTO.]]=$B90,IF(DATOS_[[Check Periodo Ref.]:[Check Periodo Ref.]]="Dentro",DATOS_[Conc.Sal.29]))))),
0)</f>
        <v>0</v>
      </c>
      <c r="AI91" s="119">
        <f t="array" ref="AI91">IFERROR(
MEDIAN((IF(DATOS_[[Sexo]:[Sexo]]=$B91,IF(DATOS_[[AGRUP. VALOR. PTO.]:[AGRUP. VALOR. PTO.]]=$B90,IF(DATOS_[[Check Periodo Ref.]:[Check Periodo Ref.]]="Dentro",DATOS_[Conc.Sal.30]))))),
0)</f>
        <v>0</v>
      </c>
      <c r="AJ91" s="120">
        <f t="array" ref="AJ91">IFERROR(
MEDIAN(IF(DATOS_[Sexo]=$B91,IF(DATOS_[AGRUP. VALOR. PTO.]=$B90,IF(DATOS_[Check Periodo Ref.]="Dentro",DATOS_[Tot COMPL.SAL Ef],FALSE)))),
0)</f>
        <v>0</v>
      </c>
      <c r="AK91" s="121">
        <f t="array" ref="AK91">IFERROR(
MEDIAN(IF(DATOS_[Sexo]=$B91,IF(DATOS_[AGRUP. VALOR. PTO.]=$B90,IF(DATOS_[Check Periodo Ref.]="Dentro",DATOS_[TOTAL SALARIO Ef],FALSE)))),
0)</f>
        <v>0</v>
      </c>
      <c r="AL91" s="122">
        <f t="array" ref="AL91">IFERROR(
MEDIAN((IF(DATOS_[[Sexo]:[Sexo]]=$B91,IF(DATOS_[[AGRUP. VALOR. PTO.]:[AGRUP. VALOR. PTO.]]=$B90,IF(DATOS_[[Check Periodo Ref.]:[Check Periodo Ref.]]="Dentro",DATOS_[C.Extra.01]))))),
0)</f>
        <v>0</v>
      </c>
      <c r="AM91" s="122">
        <f t="array" ref="AM91">IFERROR(
MEDIAN((IF(DATOS_[[Sexo]:[Sexo]]=$B91,IF(DATOS_[[AGRUP. VALOR. PTO.]:[AGRUP. VALOR. PTO.]]=$B90,IF(DATOS_[[Check Periodo Ref.]:[Check Periodo Ref.]]="Dentro",DATOS_[C.Extra.02]))))),
0)</f>
        <v>0</v>
      </c>
      <c r="AN91" s="122">
        <f t="array" ref="AN91">IFERROR(
MEDIAN((IF(DATOS_[[Sexo]:[Sexo]]=$B91,IF(DATOS_[[AGRUP. VALOR. PTO.]:[AGRUP. VALOR. PTO.]]=$B90,IF(DATOS_[[Check Periodo Ref.]:[Check Periodo Ref.]]="Dentro",DATOS_[C.Extra.03]))))),
0)</f>
        <v>0</v>
      </c>
      <c r="AO91" s="122">
        <f t="array" ref="AO91">IFERROR(
MEDIAN((IF(DATOS_[[Sexo]:[Sexo]]=$B91,IF(DATOS_[[AGRUP. VALOR. PTO.]:[AGRUP. VALOR. PTO.]]=$B90,IF(DATOS_[[Check Periodo Ref.]:[Check Periodo Ref.]]="Dentro",DATOS_[C.Extra.04]))))),
0)</f>
        <v>0</v>
      </c>
      <c r="AP91" s="122">
        <f t="array" ref="AP91">IFERROR(
MEDIAN((IF(DATOS_[[Sexo]:[Sexo]]=$B91,IF(DATOS_[[AGRUP. VALOR. PTO.]:[AGRUP. VALOR. PTO.]]=$B90,IF(DATOS_[[Check Periodo Ref.]:[Check Periodo Ref.]]="Dentro",DATOS_[C.Extra.05]))))),
0)</f>
        <v>0</v>
      </c>
      <c r="AQ91" s="123">
        <f t="array" ref="AQ91">IFERROR(
MEDIAN(IF(DATOS_[Sexo]=$B91,IF(DATOS_[AGRUP. VALOR. PTO.]=$B90,IF(DATOS_[Check Periodo Ref.]="Dentro",DATOS_[Tot Extrasalarial Ef],FALSE)))),
0)</f>
        <v>0</v>
      </c>
      <c r="AR91" s="124">
        <f t="array" ref="AR91">IFERROR(
MEDIAN(IF(DATOS_[Sexo]=$B91,IF(DATOS_[AGRUP. VALOR. PTO.]=$B90,IF(DATOS_[Check Periodo Ref.]="Dentro",DATOS_[TOTAL Retrib Ef],FALSE)))),
0)</f>
        <v>0</v>
      </c>
    </row>
    <row r="92" spans="1:44" x14ac:dyDescent="0.3">
      <c r="A92" s="48" t="str">
        <f t="shared" ref="A92" si="106">+A91</f>
        <v>[ocultar]</v>
      </c>
      <c r="B92" s="39" t="s">
        <v>163</v>
      </c>
      <c r="C92" s="40">
        <f t="array" ref="C92">SUM(IF($B92=DATOS_[Sexo],
IF($B90=DATOS_[AGRUP. VALOR. PTO.],
IF("Dentro"=DATOS_[Check Periodo Ref.],
1/(COUNTIFS(DATOS_[Sexo],$B92,DATOS_[AGRUP. VALOR. PTO.],$B90,DATOS_[Check Periodo Ref.],"Dentro",DATOS_[id],DATOS_[id]))))))</f>
        <v>0</v>
      </c>
      <c r="D92" s="41">
        <f>COUNTIFS(DATOS_[AGRUP. VALOR. PTO.],$B90,DATOS_[Sexo],$B92,DATOS_[Check Periodo Ref.],"Dentro")</f>
        <v>0</v>
      </c>
      <c r="E92" s="118">
        <f t="array" ref="E92">IFERROR(
MEDIAN(IF(DATOS_[Sexo]=$B92,IF(DATOS_[AGRUP. VALOR. PTO.]=$B90,IF(DATOS_[Check Periodo Ref.]="Dentro",DATOS_[SALARIO BASE Ef],FALSE)))),
0)</f>
        <v>0</v>
      </c>
      <c r="F92" s="119">
        <f t="array" ref="F92">IFERROR(
MEDIAN((IF(DATOS_[[Sexo]:[Sexo]]=$B92,IF(DATOS_[[AGRUP. VALOR. PTO.]:[AGRUP. VALOR. PTO.]]=$B90,IF(DATOS_[[Check Periodo Ref.]:[Check Periodo Ref.]]="Dentro",DATOS_[Conc.Sal.01]))))),
0)</f>
        <v>0</v>
      </c>
      <c r="G92" s="119">
        <f t="array" ref="G92">IFERROR(
MEDIAN((IF(DATOS_[[Sexo]:[Sexo]]=$B92,IF(DATOS_[[AGRUP. VALOR. PTO.]:[AGRUP. VALOR. PTO.]]=$B90,IF(DATOS_[[Check Periodo Ref.]:[Check Periodo Ref.]]="Dentro",DATOS_[Conc.Sal.02]))))),
0)</f>
        <v>0</v>
      </c>
      <c r="H92" s="119">
        <f t="array" ref="H92">IFERROR(
MEDIAN((IF(DATOS_[[Sexo]:[Sexo]]=$B92,IF(DATOS_[[AGRUP. VALOR. PTO.]:[AGRUP. VALOR. PTO.]]=$B90,IF(DATOS_[[Check Periodo Ref.]:[Check Periodo Ref.]]="Dentro",DATOS_[Conc.Sal.03]))))),
0)</f>
        <v>0</v>
      </c>
      <c r="I92" s="119">
        <f t="array" ref="I92">IFERROR(
MEDIAN((IF(DATOS_[[Sexo]:[Sexo]]=$B92,IF(DATOS_[[AGRUP. VALOR. PTO.]:[AGRUP. VALOR. PTO.]]=$B90,IF(DATOS_[[Check Periodo Ref.]:[Check Periodo Ref.]]="Dentro",DATOS_[Conc.Sal.04]))))),
0)</f>
        <v>0</v>
      </c>
      <c r="J92" s="119">
        <f t="array" ref="J92">IFERROR(
MEDIAN((IF(DATOS_[[Sexo]:[Sexo]]=$B92,IF(DATOS_[[AGRUP. VALOR. PTO.]:[AGRUP. VALOR. PTO.]]=$B90,IF(DATOS_[[Check Periodo Ref.]:[Check Periodo Ref.]]="Dentro",DATOS_[Conc.Sal.05]))))),
0)</f>
        <v>0</v>
      </c>
      <c r="K92" s="119">
        <f t="array" ref="K92">IFERROR(
MEDIAN((IF(DATOS_[[Sexo]:[Sexo]]=$B92,IF(DATOS_[[AGRUP. VALOR. PTO.]:[AGRUP. VALOR. PTO.]]=$B90,IF(DATOS_[[Check Periodo Ref.]:[Check Periodo Ref.]]="Dentro",DATOS_[Conc.Sal.06]))))),
0)</f>
        <v>0</v>
      </c>
      <c r="L92" s="119">
        <f t="array" ref="L92">IFERROR(
MEDIAN((IF(DATOS_[[Sexo]:[Sexo]]=$B92,IF(DATOS_[[AGRUP. VALOR. PTO.]:[AGRUP. VALOR. PTO.]]=$B90,IF(DATOS_[[Check Periodo Ref.]:[Check Periodo Ref.]]="Dentro",DATOS_[Conc.Sal.07]))))),
0)</f>
        <v>0</v>
      </c>
      <c r="M92" s="119">
        <f t="array" ref="M92">IFERROR(
MEDIAN((IF(DATOS_[[Sexo]:[Sexo]]=$B92,IF(DATOS_[[AGRUP. VALOR. PTO.]:[AGRUP. VALOR. PTO.]]=$B90,IF(DATOS_[[Check Periodo Ref.]:[Check Periodo Ref.]]="Dentro",DATOS_[Conc.Sal.08]))))),
0)</f>
        <v>0</v>
      </c>
      <c r="N92" s="119">
        <f t="array" ref="N92">IFERROR(
MEDIAN((IF(DATOS_[[Sexo]:[Sexo]]=$B92,IF(DATOS_[[AGRUP. VALOR. PTO.]:[AGRUP. VALOR. PTO.]]=$B90,IF(DATOS_[[Check Periodo Ref.]:[Check Periodo Ref.]]="Dentro",DATOS_[Conc.Sal.09]))))),
0)</f>
        <v>0</v>
      </c>
      <c r="O92" s="119">
        <f t="array" ref="O92">IFERROR(
MEDIAN((IF(DATOS_[[Sexo]:[Sexo]]=$B92,IF(DATOS_[[AGRUP. VALOR. PTO.]:[AGRUP. VALOR. PTO.]]=$B90,IF(DATOS_[[Check Periodo Ref.]:[Check Periodo Ref.]]="Dentro",DATOS_[Conc.Sal.10]))))),
0)</f>
        <v>0</v>
      </c>
      <c r="P92" s="119">
        <f t="array" ref="P92">IFERROR(
MEDIAN((IF(DATOS_[[Sexo]:[Sexo]]=$B92,IF(DATOS_[[AGRUP. VALOR. PTO.]:[AGRUP. VALOR. PTO.]]=$B90,IF(DATOS_[[Check Periodo Ref.]:[Check Periodo Ref.]]="Dentro",DATOS_[Conc.Sal.11]))))),
0)</f>
        <v>0</v>
      </c>
      <c r="Q92" s="119">
        <f t="array" ref="Q92">IFERROR(
MEDIAN((IF(DATOS_[[Sexo]:[Sexo]]=$B92,IF(DATOS_[[AGRUP. VALOR. PTO.]:[AGRUP. VALOR. PTO.]]=$B90,IF(DATOS_[[Check Periodo Ref.]:[Check Periodo Ref.]]="Dentro",DATOS_[Conc.Sal.12]))))),
0)</f>
        <v>0</v>
      </c>
      <c r="R92" s="119">
        <f t="array" ref="R92">IFERROR(
MEDIAN((IF(DATOS_[[Sexo]:[Sexo]]=$B92,IF(DATOS_[[AGRUP. VALOR. PTO.]:[AGRUP. VALOR. PTO.]]=$B90,IF(DATOS_[[Check Periodo Ref.]:[Check Periodo Ref.]]="Dentro",DATOS_[Conc.Sal.13]))))),
0)</f>
        <v>0</v>
      </c>
      <c r="S92" s="119">
        <f t="array" ref="S92">IFERROR(
MEDIAN((IF(DATOS_[[Sexo]:[Sexo]]=$B92,IF(DATOS_[[AGRUP. VALOR. PTO.]:[AGRUP. VALOR. PTO.]]=$B90,IF(DATOS_[[Check Periodo Ref.]:[Check Periodo Ref.]]="Dentro",DATOS_[Conc.Sal.14]))))),
0)</f>
        <v>0</v>
      </c>
      <c r="T92" s="119">
        <f t="array" ref="T92">IFERROR(
MEDIAN((IF(DATOS_[[Sexo]:[Sexo]]=$B92,IF(DATOS_[[AGRUP. VALOR. PTO.]:[AGRUP. VALOR. PTO.]]=$B90,IF(DATOS_[[Check Periodo Ref.]:[Check Periodo Ref.]]="Dentro",DATOS_[Conc.Sal.15]))))),
0)</f>
        <v>0</v>
      </c>
      <c r="U92" s="119">
        <f t="array" ref="U92">IFERROR(
MEDIAN((IF(DATOS_[[Sexo]:[Sexo]]=$B92,IF(DATOS_[[AGRUP. VALOR. PTO.]:[AGRUP. VALOR. PTO.]]=$B90,IF(DATOS_[[Check Periodo Ref.]:[Check Periodo Ref.]]="Dentro",DATOS_[Conc.Sal.16]))))),
0)</f>
        <v>0</v>
      </c>
      <c r="V92" s="119">
        <f t="array" ref="V92">IFERROR(
MEDIAN((IF(DATOS_[[Sexo]:[Sexo]]=$B92,IF(DATOS_[[AGRUP. VALOR. PTO.]:[AGRUP. VALOR. PTO.]]=$B90,IF(DATOS_[[Check Periodo Ref.]:[Check Periodo Ref.]]="Dentro",DATOS_[Conc.Sal.17]))))),
0)</f>
        <v>0</v>
      </c>
      <c r="W92" s="119">
        <f t="array" ref="W92">IFERROR(
MEDIAN((IF(DATOS_[[Sexo]:[Sexo]]=$B92,IF(DATOS_[[AGRUP. VALOR. PTO.]:[AGRUP. VALOR. PTO.]]=$B90,IF(DATOS_[[Check Periodo Ref.]:[Check Periodo Ref.]]="Dentro",DATOS_[Conc.Sal.18]))))),
0)</f>
        <v>0</v>
      </c>
      <c r="X92" s="119">
        <f t="array" ref="X92">IFERROR(
MEDIAN((IF(DATOS_[[Sexo]:[Sexo]]=$B92,IF(DATOS_[[AGRUP. VALOR. PTO.]:[AGRUP. VALOR. PTO.]]=$B90,IF(DATOS_[[Check Periodo Ref.]:[Check Periodo Ref.]]="Dentro",DATOS_[Conc.Sal.19]))))),
0)</f>
        <v>0</v>
      </c>
      <c r="Y92" s="119">
        <f t="array" ref="Y92">IFERROR(
MEDIAN((IF(DATOS_[[Sexo]:[Sexo]]=$B92,IF(DATOS_[[AGRUP. VALOR. PTO.]:[AGRUP. VALOR. PTO.]]=$B90,IF(DATOS_[[Check Periodo Ref.]:[Check Periodo Ref.]]="Dentro",DATOS_[Conc.Sal.20]))))),
0)</f>
        <v>0</v>
      </c>
      <c r="Z92" s="119">
        <f t="array" ref="Z92">IFERROR(
MEDIAN((IF(DATOS_[[Sexo]:[Sexo]]=$B92,IF(DATOS_[[AGRUP. VALOR. PTO.]:[AGRUP. VALOR. PTO.]]=$B90,IF(DATOS_[[Check Periodo Ref.]:[Check Periodo Ref.]]="Dentro",DATOS_[Conc.Sal.21]))))),
0)</f>
        <v>0</v>
      </c>
      <c r="AA92" s="119">
        <f t="array" ref="AA92">IFERROR(
MEDIAN((IF(DATOS_[[Sexo]:[Sexo]]=$B92,IF(DATOS_[[AGRUP. VALOR. PTO.]:[AGRUP. VALOR. PTO.]]=$B90,IF(DATOS_[[Check Periodo Ref.]:[Check Periodo Ref.]]="Dentro",DATOS_[Conc.Sal.22]))))),
0)</f>
        <v>0</v>
      </c>
      <c r="AB92" s="119">
        <f t="array" ref="AB92">IFERROR(
MEDIAN((IF(DATOS_[[Sexo]:[Sexo]]=$B92,IF(DATOS_[[AGRUP. VALOR. PTO.]:[AGRUP. VALOR. PTO.]]=$B90,IF(DATOS_[[Check Periodo Ref.]:[Check Periodo Ref.]]="Dentro",DATOS_[Conc.Sal.23]))))),
0)</f>
        <v>0</v>
      </c>
      <c r="AC92" s="119">
        <f t="array" ref="AC92">IFERROR(
MEDIAN((IF(DATOS_[[Sexo]:[Sexo]]=$B92,IF(DATOS_[[AGRUP. VALOR. PTO.]:[AGRUP. VALOR. PTO.]]=$B90,IF(DATOS_[[Check Periodo Ref.]:[Check Periodo Ref.]]="Dentro",DATOS_[Conc.Sal.24]))))),
0)</f>
        <v>0</v>
      </c>
      <c r="AD92" s="119">
        <f t="array" ref="AD92">IFERROR(
MEDIAN((IF(DATOS_[[Sexo]:[Sexo]]=$B92,IF(DATOS_[[AGRUP. VALOR. PTO.]:[AGRUP. VALOR. PTO.]]=$B90,IF(DATOS_[[Check Periodo Ref.]:[Check Periodo Ref.]]="Dentro",DATOS_[Conc.Sal.25]))))),
0)</f>
        <v>0</v>
      </c>
      <c r="AE92" s="119">
        <f t="array" ref="AE92">IFERROR(
MEDIAN((IF(DATOS_[[Sexo]:[Sexo]]=$B92,IF(DATOS_[[AGRUP. VALOR. PTO.]:[AGRUP. VALOR. PTO.]]=$B90,IF(DATOS_[[Check Periodo Ref.]:[Check Periodo Ref.]]="Dentro",DATOS_[Conc.Sal.26]))))),
0)</f>
        <v>0</v>
      </c>
      <c r="AF92" s="119">
        <f t="array" ref="AF92">IFERROR(
MEDIAN((IF(DATOS_[[Sexo]:[Sexo]]=$B92,IF(DATOS_[[AGRUP. VALOR. PTO.]:[AGRUP. VALOR. PTO.]]=$B90,IF(DATOS_[[Check Periodo Ref.]:[Check Periodo Ref.]]="Dentro",DATOS_[Conc.Sal.27]))))),
0)</f>
        <v>0</v>
      </c>
      <c r="AG92" s="119">
        <f t="array" ref="AG92">IFERROR(
MEDIAN((IF(DATOS_[[Sexo]:[Sexo]]=$B92,IF(DATOS_[[AGRUP. VALOR. PTO.]:[AGRUP. VALOR. PTO.]]=$B90,IF(DATOS_[[Check Periodo Ref.]:[Check Periodo Ref.]]="Dentro",DATOS_[Conc.Sal.28]))))),
0)</f>
        <v>0</v>
      </c>
      <c r="AH92" s="119">
        <f t="array" ref="AH92">IFERROR(
MEDIAN((IF(DATOS_[[Sexo]:[Sexo]]=$B92,IF(DATOS_[[AGRUP. VALOR. PTO.]:[AGRUP. VALOR. PTO.]]=$B90,IF(DATOS_[[Check Periodo Ref.]:[Check Periodo Ref.]]="Dentro",DATOS_[Conc.Sal.29]))))),
0)</f>
        <v>0</v>
      </c>
      <c r="AI92" s="119">
        <f t="array" ref="AI92">IFERROR(
MEDIAN((IF(DATOS_[[Sexo]:[Sexo]]=$B92,IF(DATOS_[[AGRUP. VALOR. PTO.]:[AGRUP. VALOR. PTO.]]=$B90,IF(DATOS_[[Check Periodo Ref.]:[Check Periodo Ref.]]="Dentro",DATOS_[Conc.Sal.30]))))),
0)</f>
        <v>0</v>
      </c>
      <c r="AJ92" s="120">
        <f t="array" ref="AJ92">IFERROR(
MEDIAN(IF(DATOS_[Sexo]=$B92,IF(DATOS_[AGRUP. VALOR. PTO.]=$B90,IF(DATOS_[Check Periodo Ref.]="Dentro",DATOS_[Tot COMPL.SAL Ef],FALSE)))),
0)</f>
        <v>0</v>
      </c>
      <c r="AK92" s="121">
        <f t="array" ref="AK92">IFERROR(
MEDIAN(IF(DATOS_[Sexo]=$B92,IF(DATOS_[AGRUP. VALOR. PTO.]=$B90,IF(DATOS_[Check Periodo Ref.]="Dentro",DATOS_[TOTAL SALARIO Ef],FALSE)))),
0)</f>
        <v>0</v>
      </c>
      <c r="AL92" s="122">
        <f t="array" ref="AL92">IFERROR(
MEDIAN((IF(DATOS_[[Sexo]:[Sexo]]=$B92,IF(DATOS_[[AGRUP. VALOR. PTO.]:[AGRUP. VALOR. PTO.]]=$B90,IF(DATOS_[[Check Periodo Ref.]:[Check Periodo Ref.]]="Dentro",DATOS_[C.Extra.01]))))),
0)</f>
        <v>0</v>
      </c>
      <c r="AM92" s="122">
        <f t="array" ref="AM92">IFERROR(
MEDIAN((IF(DATOS_[[Sexo]:[Sexo]]=$B92,IF(DATOS_[[AGRUP. VALOR. PTO.]:[AGRUP. VALOR. PTO.]]=$B90,IF(DATOS_[[Check Periodo Ref.]:[Check Periodo Ref.]]="Dentro",DATOS_[C.Extra.02]))))),
0)</f>
        <v>0</v>
      </c>
      <c r="AN92" s="122">
        <f t="array" ref="AN92">IFERROR(
MEDIAN((IF(DATOS_[[Sexo]:[Sexo]]=$B92,IF(DATOS_[[AGRUP. VALOR. PTO.]:[AGRUP. VALOR. PTO.]]=$B90,IF(DATOS_[[Check Periodo Ref.]:[Check Periodo Ref.]]="Dentro",DATOS_[C.Extra.03]))))),
0)</f>
        <v>0</v>
      </c>
      <c r="AO92" s="122">
        <f t="array" ref="AO92">IFERROR(
MEDIAN((IF(DATOS_[[Sexo]:[Sexo]]=$B92,IF(DATOS_[[AGRUP. VALOR. PTO.]:[AGRUP. VALOR. PTO.]]=$B90,IF(DATOS_[[Check Periodo Ref.]:[Check Periodo Ref.]]="Dentro",DATOS_[C.Extra.04]))))),
0)</f>
        <v>0</v>
      </c>
      <c r="AP92" s="122">
        <f t="array" ref="AP92">IFERROR(
MEDIAN((IF(DATOS_[[Sexo]:[Sexo]]=$B92,IF(DATOS_[[AGRUP. VALOR. PTO.]:[AGRUP. VALOR. PTO.]]=$B90,IF(DATOS_[[Check Periodo Ref.]:[Check Periodo Ref.]]="Dentro",DATOS_[C.Extra.05]))))),
0)</f>
        <v>0</v>
      </c>
      <c r="AQ92" s="123">
        <f t="array" ref="AQ92">IFERROR(
MEDIAN(IF(DATOS_[Sexo]=$B92,IF(DATOS_[AGRUP. VALOR. PTO.]=$B90,IF(DATOS_[Check Periodo Ref.]="Dentro",DATOS_[Tot Extrasalarial Ef],FALSE)))),
0)</f>
        <v>0</v>
      </c>
      <c r="AR92" s="124">
        <f t="array" ref="AR92">IFERROR(
MEDIAN(IF(DATOS_[Sexo]=$B92,IF(DATOS_[AGRUP. VALOR. PTO.]=$B90,IF(DATOS_[Check Periodo Ref.]="Dentro",DATOS_[TOTAL Retrib Ef],FALSE)))),
0)</f>
        <v>0</v>
      </c>
    </row>
    <row r="93" spans="1:44" ht="17.25" thickBot="1" x14ac:dyDescent="0.35">
      <c r="A93" s="48" t="str">
        <f t="shared" ref="A93" si="107">+A94</f>
        <v>[ocultar]</v>
      </c>
      <c r="B93" s="46" t="s">
        <v>286</v>
      </c>
      <c r="C93" s="117"/>
      <c r="D93" s="47"/>
      <c r="E93" s="127" t="str">
        <f t="shared" ref="E93:AR93" si="108">IFERROR((E94-E95)/E94,"")</f>
        <v/>
      </c>
      <c r="F93" s="131" t="str">
        <f t="shared" si="108"/>
        <v/>
      </c>
      <c r="G93" s="131" t="str">
        <f t="shared" si="108"/>
        <v/>
      </c>
      <c r="H93" s="131" t="str">
        <f t="shared" si="108"/>
        <v/>
      </c>
      <c r="I93" s="131" t="str">
        <f t="shared" si="108"/>
        <v/>
      </c>
      <c r="J93" s="131" t="str">
        <f t="shared" si="108"/>
        <v/>
      </c>
      <c r="K93" s="131" t="str">
        <f t="shared" si="108"/>
        <v/>
      </c>
      <c r="L93" s="131" t="str">
        <f t="shared" si="108"/>
        <v/>
      </c>
      <c r="M93" s="131" t="str">
        <f t="shared" si="108"/>
        <v/>
      </c>
      <c r="N93" s="131" t="str">
        <f t="shared" si="108"/>
        <v/>
      </c>
      <c r="O93" s="131" t="str">
        <f t="shared" si="108"/>
        <v/>
      </c>
      <c r="P93" s="131" t="str">
        <f t="shared" si="108"/>
        <v/>
      </c>
      <c r="Q93" s="131" t="str">
        <f t="shared" si="108"/>
        <v/>
      </c>
      <c r="R93" s="131" t="str">
        <f t="shared" si="108"/>
        <v/>
      </c>
      <c r="S93" s="131" t="str">
        <f t="shared" si="108"/>
        <v/>
      </c>
      <c r="T93" s="131" t="str">
        <f t="shared" si="108"/>
        <v/>
      </c>
      <c r="U93" s="131" t="str">
        <f t="shared" si="108"/>
        <v/>
      </c>
      <c r="V93" s="130" t="str">
        <f t="shared" si="108"/>
        <v/>
      </c>
      <c r="W93" s="130" t="str">
        <f t="shared" si="108"/>
        <v/>
      </c>
      <c r="X93" s="130" t="str">
        <f t="shared" si="108"/>
        <v/>
      </c>
      <c r="Y93" s="130" t="str">
        <f t="shared" si="108"/>
        <v/>
      </c>
      <c r="Z93" s="130" t="str">
        <f t="shared" si="108"/>
        <v/>
      </c>
      <c r="AA93" s="130" t="str">
        <f t="shared" si="108"/>
        <v/>
      </c>
      <c r="AB93" s="130" t="str">
        <f t="shared" si="108"/>
        <v/>
      </c>
      <c r="AC93" s="130" t="str">
        <f t="shared" si="108"/>
        <v/>
      </c>
      <c r="AD93" s="130" t="str">
        <f t="shared" si="108"/>
        <v/>
      </c>
      <c r="AE93" s="130" t="str">
        <f t="shared" si="108"/>
        <v/>
      </c>
      <c r="AF93" s="130" t="str">
        <f t="shared" si="108"/>
        <v/>
      </c>
      <c r="AG93" s="130" t="str">
        <f t="shared" si="108"/>
        <v/>
      </c>
      <c r="AH93" s="130" t="str">
        <f t="shared" si="108"/>
        <v/>
      </c>
      <c r="AI93" s="130" t="str">
        <f t="shared" si="108"/>
        <v/>
      </c>
      <c r="AJ93" s="132" t="str">
        <f t="shared" si="108"/>
        <v/>
      </c>
      <c r="AK93" s="136" t="str">
        <f t="shared" si="108"/>
        <v/>
      </c>
      <c r="AL93" s="133" t="str">
        <f t="shared" si="108"/>
        <v/>
      </c>
      <c r="AM93" s="133" t="str">
        <f t="shared" si="108"/>
        <v/>
      </c>
      <c r="AN93" s="133" t="str">
        <f t="shared" si="108"/>
        <v/>
      </c>
      <c r="AO93" s="133" t="str">
        <f t="shared" si="108"/>
        <v/>
      </c>
      <c r="AP93" s="133" t="str">
        <f t="shared" si="108"/>
        <v/>
      </c>
      <c r="AQ93" s="134" t="str">
        <f t="shared" si="108"/>
        <v/>
      </c>
      <c r="AR93" s="135" t="str">
        <f t="shared" si="108"/>
        <v/>
      </c>
    </row>
    <row r="94" spans="1:44" x14ac:dyDescent="0.3">
      <c r="A94" s="48" t="str">
        <f t="shared" ref="A94" si="109">+IF(C94+C95=0,"[ocultar]","")</f>
        <v>[ocultar]</v>
      </c>
      <c r="B94" s="39" t="s">
        <v>162</v>
      </c>
      <c r="C94" s="40">
        <f t="array" ref="C94">SUM(IF($B94=DATOS_[Sexo],
IF($B93=DATOS_[AGRUP. VALOR. PTO.],
IF("Dentro"=DATOS_[Check Periodo Ref.],
1/(COUNTIFS(DATOS_[Sexo],$B94,DATOS_[AGRUP. VALOR. PTO.],$B93,DATOS_[Check Periodo Ref.],"Dentro",DATOS_[id],DATOS_[id]))))))</f>
        <v>0</v>
      </c>
      <c r="D94" s="41">
        <f>COUNTIFS(DATOS_[AGRUP. VALOR. PTO.],$B93,DATOS_[Sexo],$B94,DATOS_[Check Periodo Ref.],"Dentro")</f>
        <v>0</v>
      </c>
      <c r="E94" s="118">
        <f t="array" ref="E94">IFERROR(
MEDIAN(IF(DATOS_[Sexo]=$B94,IF(DATOS_[AGRUP. VALOR. PTO.]=$B93,IF(DATOS_[Check Periodo Ref.]="Dentro",DATOS_[SALARIO BASE Ef],FALSE)))),
0)</f>
        <v>0</v>
      </c>
      <c r="F94" s="119">
        <f t="array" ref="F94">IFERROR(
MEDIAN((IF(DATOS_[[Sexo]:[Sexo]]=$B94,IF(DATOS_[[AGRUP. VALOR. PTO.]:[AGRUP. VALOR. PTO.]]=$B93,IF(DATOS_[[Check Periodo Ref.]:[Check Periodo Ref.]]="Dentro",DATOS_[Conc.Sal.01]))))),
0)</f>
        <v>0</v>
      </c>
      <c r="G94" s="119">
        <f t="array" ref="G94">IFERROR(
MEDIAN((IF(DATOS_[[Sexo]:[Sexo]]=$B94,IF(DATOS_[[AGRUP. VALOR. PTO.]:[AGRUP. VALOR. PTO.]]=$B93,IF(DATOS_[[Check Periodo Ref.]:[Check Periodo Ref.]]="Dentro",DATOS_[Conc.Sal.02]))))),
0)</f>
        <v>0</v>
      </c>
      <c r="H94" s="119">
        <f t="array" ref="H94">IFERROR(
MEDIAN((IF(DATOS_[[Sexo]:[Sexo]]=$B94,IF(DATOS_[[AGRUP. VALOR. PTO.]:[AGRUP. VALOR. PTO.]]=$B93,IF(DATOS_[[Check Periodo Ref.]:[Check Periodo Ref.]]="Dentro",DATOS_[Conc.Sal.03]))))),
0)</f>
        <v>0</v>
      </c>
      <c r="I94" s="119">
        <f t="array" ref="I94">IFERROR(
MEDIAN((IF(DATOS_[[Sexo]:[Sexo]]=$B94,IF(DATOS_[[AGRUP. VALOR. PTO.]:[AGRUP. VALOR. PTO.]]=$B93,IF(DATOS_[[Check Periodo Ref.]:[Check Periodo Ref.]]="Dentro",DATOS_[Conc.Sal.04]))))),
0)</f>
        <v>0</v>
      </c>
      <c r="J94" s="119">
        <f t="array" ref="J94">IFERROR(
MEDIAN((IF(DATOS_[[Sexo]:[Sexo]]=$B94,IF(DATOS_[[AGRUP. VALOR. PTO.]:[AGRUP. VALOR. PTO.]]=$B93,IF(DATOS_[[Check Periodo Ref.]:[Check Periodo Ref.]]="Dentro",DATOS_[Conc.Sal.05]))))),
0)</f>
        <v>0</v>
      </c>
      <c r="K94" s="119">
        <f t="array" ref="K94">IFERROR(
MEDIAN((IF(DATOS_[[Sexo]:[Sexo]]=$B94,IF(DATOS_[[AGRUP. VALOR. PTO.]:[AGRUP. VALOR. PTO.]]=$B93,IF(DATOS_[[Check Periodo Ref.]:[Check Periodo Ref.]]="Dentro",DATOS_[Conc.Sal.06]))))),
0)</f>
        <v>0</v>
      </c>
      <c r="L94" s="119">
        <f t="array" ref="L94">IFERROR(
MEDIAN((IF(DATOS_[[Sexo]:[Sexo]]=$B94,IF(DATOS_[[AGRUP. VALOR. PTO.]:[AGRUP. VALOR. PTO.]]=$B93,IF(DATOS_[[Check Periodo Ref.]:[Check Periodo Ref.]]="Dentro",DATOS_[Conc.Sal.07]))))),
0)</f>
        <v>0</v>
      </c>
      <c r="M94" s="119">
        <f t="array" ref="M94">IFERROR(
MEDIAN((IF(DATOS_[[Sexo]:[Sexo]]=$B94,IF(DATOS_[[AGRUP. VALOR. PTO.]:[AGRUP. VALOR. PTO.]]=$B93,IF(DATOS_[[Check Periodo Ref.]:[Check Periodo Ref.]]="Dentro",DATOS_[Conc.Sal.08]))))),
0)</f>
        <v>0</v>
      </c>
      <c r="N94" s="119">
        <f t="array" ref="N94">IFERROR(
MEDIAN((IF(DATOS_[[Sexo]:[Sexo]]=$B94,IF(DATOS_[[AGRUP. VALOR. PTO.]:[AGRUP. VALOR. PTO.]]=$B93,IF(DATOS_[[Check Periodo Ref.]:[Check Periodo Ref.]]="Dentro",DATOS_[Conc.Sal.09]))))),
0)</f>
        <v>0</v>
      </c>
      <c r="O94" s="119">
        <f t="array" ref="O94">IFERROR(
MEDIAN((IF(DATOS_[[Sexo]:[Sexo]]=$B94,IF(DATOS_[[AGRUP. VALOR. PTO.]:[AGRUP. VALOR. PTO.]]=$B93,IF(DATOS_[[Check Periodo Ref.]:[Check Periodo Ref.]]="Dentro",DATOS_[Conc.Sal.10]))))),
0)</f>
        <v>0</v>
      </c>
      <c r="P94" s="119">
        <f t="array" ref="P94">IFERROR(
MEDIAN((IF(DATOS_[[Sexo]:[Sexo]]=$B94,IF(DATOS_[[AGRUP. VALOR. PTO.]:[AGRUP. VALOR. PTO.]]=$B93,IF(DATOS_[[Check Periodo Ref.]:[Check Periodo Ref.]]="Dentro",DATOS_[Conc.Sal.11]))))),
0)</f>
        <v>0</v>
      </c>
      <c r="Q94" s="119">
        <f t="array" ref="Q94">IFERROR(
MEDIAN((IF(DATOS_[[Sexo]:[Sexo]]=$B94,IF(DATOS_[[AGRUP. VALOR. PTO.]:[AGRUP. VALOR. PTO.]]=$B93,IF(DATOS_[[Check Periodo Ref.]:[Check Periodo Ref.]]="Dentro",DATOS_[Conc.Sal.12]))))),
0)</f>
        <v>0</v>
      </c>
      <c r="R94" s="119">
        <f t="array" ref="R94">IFERROR(
MEDIAN((IF(DATOS_[[Sexo]:[Sexo]]=$B94,IF(DATOS_[[AGRUP. VALOR. PTO.]:[AGRUP. VALOR. PTO.]]=$B93,IF(DATOS_[[Check Periodo Ref.]:[Check Periodo Ref.]]="Dentro",DATOS_[Conc.Sal.13]))))),
0)</f>
        <v>0</v>
      </c>
      <c r="S94" s="119">
        <f t="array" ref="S94">IFERROR(
MEDIAN((IF(DATOS_[[Sexo]:[Sexo]]=$B94,IF(DATOS_[[AGRUP. VALOR. PTO.]:[AGRUP. VALOR. PTO.]]=$B93,IF(DATOS_[[Check Periodo Ref.]:[Check Periodo Ref.]]="Dentro",DATOS_[Conc.Sal.14]))))),
0)</f>
        <v>0</v>
      </c>
      <c r="T94" s="119">
        <f t="array" ref="T94">IFERROR(
MEDIAN((IF(DATOS_[[Sexo]:[Sexo]]=$B94,IF(DATOS_[[AGRUP. VALOR. PTO.]:[AGRUP. VALOR. PTO.]]=$B93,IF(DATOS_[[Check Periodo Ref.]:[Check Periodo Ref.]]="Dentro",DATOS_[Conc.Sal.15]))))),
0)</f>
        <v>0</v>
      </c>
      <c r="U94" s="119">
        <f t="array" ref="U94">IFERROR(
MEDIAN((IF(DATOS_[[Sexo]:[Sexo]]=$B94,IF(DATOS_[[AGRUP. VALOR. PTO.]:[AGRUP. VALOR. PTO.]]=$B93,IF(DATOS_[[Check Periodo Ref.]:[Check Periodo Ref.]]="Dentro",DATOS_[Conc.Sal.16]))))),
0)</f>
        <v>0</v>
      </c>
      <c r="V94" s="119">
        <f t="array" ref="V94">IFERROR(
MEDIAN((IF(DATOS_[[Sexo]:[Sexo]]=$B94,IF(DATOS_[[AGRUP. VALOR. PTO.]:[AGRUP. VALOR. PTO.]]=$B93,IF(DATOS_[[Check Periodo Ref.]:[Check Periodo Ref.]]="Dentro",DATOS_[Conc.Sal.17]))))),
0)</f>
        <v>0</v>
      </c>
      <c r="W94" s="119">
        <f t="array" ref="W94">IFERROR(
MEDIAN((IF(DATOS_[[Sexo]:[Sexo]]=$B94,IF(DATOS_[[AGRUP. VALOR. PTO.]:[AGRUP. VALOR. PTO.]]=$B93,IF(DATOS_[[Check Periodo Ref.]:[Check Periodo Ref.]]="Dentro",DATOS_[Conc.Sal.18]))))),
0)</f>
        <v>0</v>
      </c>
      <c r="X94" s="119">
        <f t="array" ref="X94">IFERROR(
MEDIAN((IF(DATOS_[[Sexo]:[Sexo]]=$B94,IF(DATOS_[[AGRUP. VALOR. PTO.]:[AGRUP. VALOR. PTO.]]=$B93,IF(DATOS_[[Check Periodo Ref.]:[Check Periodo Ref.]]="Dentro",DATOS_[Conc.Sal.19]))))),
0)</f>
        <v>0</v>
      </c>
      <c r="Y94" s="119">
        <f t="array" ref="Y94">IFERROR(
MEDIAN((IF(DATOS_[[Sexo]:[Sexo]]=$B94,IF(DATOS_[[AGRUP. VALOR. PTO.]:[AGRUP. VALOR. PTO.]]=$B93,IF(DATOS_[[Check Periodo Ref.]:[Check Periodo Ref.]]="Dentro",DATOS_[Conc.Sal.20]))))),
0)</f>
        <v>0</v>
      </c>
      <c r="Z94" s="119">
        <f t="array" ref="Z94">IFERROR(
MEDIAN((IF(DATOS_[[Sexo]:[Sexo]]=$B94,IF(DATOS_[[AGRUP. VALOR. PTO.]:[AGRUP. VALOR. PTO.]]=$B93,IF(DATOS_[[Check Periodo Ref.]:[Check Periodo Ref.]]="Dentro",DATOS_[Conc.Sal.21]))))),
0)</f>
        <v>0</v>
      </c>
      <c r="AA94" s="119">
        <f t="array" ref="AA94">IFERROR(
MEDIAN((IF(DATOS_[[Sexo]:[Sexo]]=$B94,IF(DATOS_[[AGRUP. VALOR. PTO.]:[AGRUP. VALOR. PTO.]]=$B93,IF(DATOS_[[Check Periodo Ref.]:[Check Periodo Ref.]]="Dentro",DATOS_[Conc.Sal.22]))))),
0)</f>
        <v>0</v>
      </c>
      <c r="AB94" s="119">
        <f t="array" ref="AB94">IFERROR(
MEDIAN((IF(DATOS_[[Sexo]:[Sexo]]=$B94,IF(DATOS_[[AGRUP. VALOR. PTO.]:[AGRUP. VALOR. PTO.]]=$B93,IF(DATOS_[[Check Periodo Ref.]:[Check Periodo Ref.]]="Dentro",DATOS_[Conc.Sal.23]))))),
0)</f>
        <v>0</v>
      </c>
      <c r="AC94" s="119">
        <f t="array" ref="AC94">IFERROR(
MEDIAN((IF(DATOS_[[Sexo]:[Sexo]]=$B94,IF(DATOS_[[AGRUP. VALOR. PTO.]:[AGRUP. VALOR. PTO.]]=$B93,IF(DATOS_[[Check Periodo Ref.]:[Check Periodo Ref.]]="Dentro",DATOS_[Conc.Sal.24]))))),
0)</f>
        <v>0</v>
      </c>
      <c r="AD94" s="119">
        <f t="array" ref="AD94">IFERROR(
MEDIAN((IF(DATOS_[[Sexo]:[Sexo]]=$B94,IF(DATOS_[[AGRUP. VALOR. PTO.]:[AGRUP. VALOR. PTO.]]=$B93,IF(DATOS_[[Check Periodo Ref.]:[Check Periodo Ref.]]="Dentro",DATOS_[Conc.Sal.25]))))),
0)</f>
        <v>0</v>
      </c>
      <c r="AE94" s="119">
        <f t="array" ref="AE94">IFERROR(
MEDIAN((IF(DATOS_[[Sexo]:[Sexo]]=$B94,IF(DATOS_[[AGRUP. VALOR. PTO.]:[AGRUP. VALOR. PTO.]]=$B93,IF(DATOS_[[Check Periodo Ref.]:[Check Periodo Ref.]]="Dentro",DATOS_[Conc.Sal.26]))))),
0)</f>
        <v>0</v>
      </c>
      <c r="AF94" s="119">
        <f t="array" ref="AF94">IFERROR(
MEDIAN((IF(DATOS_[[Sexo]:[Sexo]]=$B94,IF(DATOS_[[AGRUP. VALOR. PTO.]:[AGRUP. VALOR. PTO.]]=$B93,IF(DATOS_[[Check Periodo Ref.]:[Check Periodo Ref.]]="Dentro",DATOS_[Conc.Sal.27]))))),
0)</f>
        <v>0</v>
      </c>
      <c r="AG94" s="119">
        <f t="array" ref="AG94">IFERROR(
MEDIAN((IF(DATOS_[[Sexo]:[Sexo]]=$B94,IF(DATOS_[[AGRUP. VALOR. PTO.]:[AGRUP. VALOR. PTO.]]=$B93,IF(DATOS_[[Check Periodo Ref.]:[Check Periodo Ref.]]="Dentro",DATOS_[Conc.Sal.28]))))),
0)</f>
        <v>0</v>
      </c>
      <c r="AH94" s="119">
        <f t="array" ref="AH94">IFERROR(
MEDIAN((IF(DATOS_[[Sexo]:[Sexo]]=$B94,IF(DATOS_[[AGRUP. VALOR. PTO.]:[AGRUP. VALOR. PTO.]]=$B93,IF(DATOS_[[Check Periodo Ref.]:[Check Periodo Ref.]]="Dentro",DATOS_[Conc.Sal.29]))))),
0)</f>
        <v>0</v>
      </c>
      <c r="AI94" s="119">
        <f t="array" ref="AI94">IFERROR(
MEDIAN((IF(DATOS_[[Sexo]:[Sexo]]=$B94,IF(DATOS_[[AGRUP. VALOR. PTO.]:[AGRUP. VALOR. PTO.]]=$B93,IF(DATOS_[[Check Periodo Ref.]:[Check Periodo Ref.]]="Dentro",DATOS_[Conc.Sal.30]))))),
0)</f>
        <v>0</v>
      </c>
      <c r="AJ94" s="120">
        <f t="array" ref="AJ94">IFERROR(
MEDIAN(IF(DATOS_[Sexo]=$B94,IF(DATOS_[AGRUP. VALOR. PTO.]=$B93,IF(DATOS_[Check Periodo Ref.]="Dentro",DATOS_[Tot COMPL.SAL Ef],FALSE)))),
0)</f>
        <v>0</v>
      </c>
      <c r="AK94" s="121">
        <f t="array" ref="AK94">IFERROR(
MEDIAN(IF(DATOS_[Sexo]=$B94,IF(DATOS_[AGRUP. VALOR. PTO.]=$B93,IF(DATOS_[Check Periodo Ref.]="Dentro",DATOS_[TOTAL SALARIO Ef],FALSE)))),
0)</f>
        <v>0</v>
      </c>
      <c r="AL94" s="122">
        <f t="array" ref="AL94">IFERROR(
MEDIAN((IF(DATOS_[[Sexo]:[Sexo]]=$B94,IF(DATOS_[[AGRUP. VALOR. PTO.]:[AGRUP. VALOR. PTO.]]=$B93,IF(DATOS_[[Check Periodo Ref.]:[Check Periodo Ref.]]="Dentro",DATOS_[C.Extra.01]))))),
0)</f>
        <v>0</v>
      </c>
      <c r="AM94" s="122">
        <f t="array" ref="AM94">IFERROR(
MEDIAN((IF(DATOS_[[Sexo]:[Sexo]]=$B94,IF(DATOS_[[AGRUP. VALOR. PTO.]:[AGRUP. VALOR. PTO.]]=$B93,IF(DATOS_[[Check Periodo Ref.]:[Check Periodo Ref.]]="Dentro",DATOS_[C.Extra.02]))))),
0)</f>
        <v>0</v>
      </c>
      <c r="AN94" s="122">
        <f t="array" ref="AN94">IFERROR(
MEDIAN((IF(DATOS_[[Sexo]:[Sexo]]=$B94,IF(DATOS_[[AGRUP. VALOR. PTO.]:[AGRUP. VALOR. PTO.]]=$B93,IF(DATOS_[[Check Periodo Ref.]:[Check Periodo Ref.]]="Dentro",DATOS_[C.Extra.03]))))),
0)</f>
        <v>0</v>
      </c>
      <c r="AO94" s="122">
        <f t="array" ref="AO94">IFERROR(
MEDIAN((IF(DATOS_[[Sexo]:[Sexo]]=$B94,IF(DATOS_[[AGRUP. VALOR. PTO.]:[AGRUP. VALOR. PTO.]]=$B93,IF(DATOS_[[Check Periodo Ref.]:[Check Periodo Ref.]]="Dentro",DATOS_[C.Extra.04]))))),
0)</f>
        <v>0</v>
      </c>
      <c r="AP94" s="122">
        <f t="array" ref="AP94">IFERROR(
MEDIAN((IF(DATOS_[[Sexo]:[Sexo]]=$B94,IF(DATOS_[[AGRUP. VALOR. PTO.]:[AGRUP. VALOR. PTO.]]=$B93,IF(DATOS_[[Check Periodo Ref.]:[Check Periodo Ref.]]="Dentro",DATOS_[C.Extra.05]))))),
0)</f>
        <v>0</v>
      </c>
      <c r="AQ94" s="123">
        <f t="array" ref="AQ94">IFERROR(
MEDIAN(IF(DATOS_[Sexo]=$B94,IF(DATOS_[AGRUP. VALOR. PTO.]=$B93,IF(DATOS_[Check Periodo Ref.]="Dentro",DATOS_[Tot Extrasalarial Ef],FALSE)))),
0)</f>
        <v>0</v>
      </c>
      <c r="AR94" s="124">
        <f t="array" ref="AR94">IFERROR(
MEDIAN(IF(DATOS_[Sexo]=$B94,IF(DATOS_[AGRUP. VALOR. PTO.]=$B93,IF(DATOS_[Check Periodo Ref.]="Dentro",DATOS_[TOTAL Retrib Ef],FALSE)))),
0)</f>
        <v>0</v>
      </c>
    </row>
    <row r="95" spans="1:44" x14ac:dyDescent="0.3">
      <c r="A95" s="48" t="str">
        <f t="shared" ref="A95" si="110">+A94</f>
        <v>[ocultar]</v>
      </c>
      <c r="B95" s="39" t="s">
        <v>163</v>
      </c>
      <c r="C95" s="40">
        <f t="array" ref="C95">SUM(IF($B95=DATOS_[Sexo],
IF($B93=DATOS_[AGRUP. VALOR. PTO.],
IF("Dentro"=DATOS_[Check Periodo Ref.],
1/(COUNTIFS(DATOS_[Sexo],$B95,DATOS_[AGRUP. VALOR. PTO.],$B93,DATOS_[Check Periodo Ref.],"Dentro",DATOS_[id],DATOS_[id]))))))</f>
        <v>0</v>
      </c>
      <c r="D95" s="41">
        <f>COUNTIFS(DATOS_[AGRUP. VALOR. PTO.],$B93,DATOS_[Sexo],$B95,DATOS_[Check Periodo Ref.],"Dentro")</f>
        <v>0</v>
      </c>
      <c r="E95" s="118">
        <f t="array" ref="E95">IFERROR(
MEDIAN(IF(DATOS_[Sexo]=$B95,IF(DATOS_[AGRUP. VALOR. PTO.]=$B93,IF(DATOS_[Check Periodo Ref.]="Dentro",DATOS_[SALARIO BASE Ef],FALSE)))),
0)</f>
        <v>0</v>
      </c>
      <c r="F95" s="119">
        <f t="array" ref="F95">IFERROR(
MEDIAN((IF(DATOS_[[Sexo]:[Sexo]]=$B95,IF(DATOS_[[AGRUP. VALOR. PTO.]:[AGRUP. VALOR. PTO.]]=$B93,IF(DATOS_[[Check Periodo Ref.]:[Check Periodo Ref.]]="Dentro",DATOS_[Conc.Sal.01]))))),
0)</f>
        <v>0</v>
      </c>
      <c r="G95" s="119">
        <f t="array" ref="G95">IFERROR(
MEDIAN((IF(DATOS_[[Sexo]:[Sexo]]=$B95,IF(DATOS_[[AGRUP. VALOR. PTO.]:[AGRUP. VALOR. PTO.]]=$B93,IF(DATOS_[[Check Periodo Ref.]:[Check Periodo Ref.]]="Dentro",DATOS_[Conc.Sal.02]))))),
0)</f>
        <v>0</v>
      </c>
      <c r="H95" s="119">
        <f t="array" ref="H95">IFERROR(
MEDIAN((IF(DATOS_[[Sexo]:[Sexo]]=$B95,IF(DATOS_[[AGRUP. VALOR. PTO.]:[AGRUP. VALOR. PTO.]]=$B93,IF(DATOS_[[Check Periodo Ref.]:[Check Periodo Ref.]]="Dentro",DATOS_[Conc.Sal.03]))))),
0)</f>
        <v>0</v>
      </c>
      <c r="I95" s="119">
        <f t="array" ref="I95">IFERROR(
MEDIAN((IF(DATOS_[[Sexo]:[Sexo]]=$B95,IF(DATOS_[[AGRUP. VALOR. PTO.]:[AGRUP. VALOR. PTO.]]=$B93,IF(DATOS_[[Check Periodo Ref.]:[Check Periodo Ref.]]="Dentro",DATOS_[Conc.Sal.04]))))),
0)</f>
        <v>0</v>
      </c>
      <c r="J95" s="119">
        <f t="array" ref="J95">IFERROR(
MEDIAN((IF(DATOS_[[Sexo]:[Sexo]]=$B95,IF(DATOS_[[AGRUP. VALOR. PTO.]:[AGRUP. VALOR. PTO.]]=$B93,IF(DATOS_[[Check Periodo Ref.]:[Check Periodo Ref.]]="Dentro",DATOS_[Conc.Sal.05]))))),
0)</f>
        <v>0</v>
      </c>
      <c r="K95" s="119">
        <f t="array" ref="K95">IFERROR(
MEDIAN((IF(DATOS_[[Sexo]:[Sexo]]=$B95,IF(DATOS_[[AGRUP. VALOR. PTO.]:[AGRUP. VALOR. PTO.]]=$B93,IF(DATOS_[[Check Periodo Ref.]:[Check Periodo Ref.]]="Dentro",DATOS_[Conc.Sal.06]))))),
0)</f>
        <v>0</v>
      </c>
      <c r="L95" s="119">
        <f t="array" ref="L95">IFERROR(
MEDIAN((IF(DATOS_[[Sexo]:[Sexo]]=$B95,IF(DATOS_[[AGRUP. VALOR. PTO.]:[AGRUP. VALOR. PTO.]]=$B93,IF(DATOS_[[Check Periodo Ref.]:[Check Periodo Ref.]]="Dentro",DATOS_[Conc.Sal.07]))))),
0)</f>
        <v>0</v>
      </c>
      <c r="M95" s="119">
        <f t="array" ref="M95">IFERROR(
MEDIAN((IF(DATOS_[[Sexo]:[Sexo]]=$B95,IF(DATOS_[[AGRUP. VALOR. PTO.]:[AGRUP. VALOR. PTO.]]=$B93,IF(DATOS_[[Check Periodo Ref.]:[Check Periodo Ref.]]="Dentro",DATOS_[Conc.Sal.08]))))),
0)</f>
        <v>0</v>
      </c>
      <c r="N95" s="119">
        <f t="array" ref="N95">IFERROR(
MEDIAN((IF(DATOS_[[Sexo]:[Sexo]]=$B95,IF(DATOS_[[AGRUP. VALOR. PTO.]:[AGRUP. VALOR. PTO.]]=$B93,IF(DATOS_[[Check Periodo Ref.]:[Check Periodo Ref.]]="Dentro",DATOS_[Conc.Sal.09]))))),
0)</f>
        <v>0</v>
      </c>
      <c r="O95" s="119">
        <f t="array" ref="O95">IFERROR(
MEDIAN((IF(DATOS_[[Sexo]:[Sexo]]=$B95,IF(DATOS_[[AGRUP. VALOR. PTO.]:[AGRUP. VALOR. PTO.]]=$B93,IF(DATOS_[[Check Periodo Ref.]:[Check Periodo Ref.]]="Dentro",DATOS_[Conc.Sal.10]))))),
0)</f>
        <v>0</v>
      </c>
      <c r="P95" s="119">
        <f t="array" ref="P95">IFERROR(
MEDIAN((IF(DATOS_[[Sexo]:[Sexo]]=$B95,IF(DATOS_[[AGRUP. VALOR. PTO.]:[AGRUP. VALOR. PTO.]]=$B93,IF(DATOS_[[Check Periodo Ref.]:[Check Periodo Ref.]]="Dentro",DATOS_[Conc.Sal.11]))))),
0)</f>
        <v>0</v>
      </c>
      <c r="Q95" s="119">
        <f t="array" ref="Q95">IFERROR(
MEDIAN((IF(DATOS_[[Sexo]:[Sexo]]=$B95,IF(DATOS_[[AGRUP. VALOR. PTO.]:[AGRUP. VALOR. PTO.]]=$B93,IF(DATOS_[[Check Periodo Ref.]:[Check Periodo Ref.]]="Dentro",DATOS_[Conc.Sal.12]))))),
0)</f>
        <v>0</v>
      </c>
      <c r="R95" s="119">
        <f t="array" ref="R95">IFERROR(
MEDIAN((IF(DATOS_[[Sexo]:[Sexo]]=$B95,IF(DATOS_[[AGRUP. VALOR. PTO.]:[AGRUP. VALOR. PTO.]]=$B93,IF(DATOS_[[Check Periodo Ref.]:[Check Periodo Ref.]]="Dentro",DATOS_[Conc.Sal.13]))))),
0)</f>
        <v>0</v>
      </c>
      <c r="S95" s="119">
        <f t="array" ref="S95">IFERROR(
MEDIAN((IF(DATOS_[[Sexo]:[Sexo]]=$B95,IF(DATOS_[[AGRUP. VALOR. PTO.]:[AGRUP. VALOR. PTO.]]=$B93,IF(DATOS_[[Check Periodo Ref.]:[Check Periodo Ref.]]="Dentro",DATOS_[Conc.Sal.14]))))),
0)</f>
        <v>0</v>
      </c>
      <c r="T95" s="119">
        <f t="array" ref="T95">IFERROR(
MEDIAN((IF(DATOS_[[Sexo]:[Sexo]]=$B95,IF(DATOS_[[AGRUP. VALOR. PTO.]:[AGRUP. VALOR. PTO.]]=$B93,IF(DATOS_[[Check Periodo Ref.]:[Check Periodo Ref.]]="Dentro",DATOS_[Conc.Sal.15]))))),
0)</f>
        <v>0</v>
      </c>
      <c r="U95" s="119">
        <f t="array" ref="U95">IFERROR(
MEDIAN((IF(DATOS_[[Sexo]:[Sexo]]=$B95,IF(DATOS_[[AGRUP. VALOR. PTO.]:[AGRUP. VALOR. PTO.]]=$B93,IF(DATOS_[[Check Periodo Ref.]:[Check Periodo Ref.]]="Dentro",DATOS_[Conc.Sal.16]))))),
0)</f>
        <v>0</v>
      </c>
      <c r="V95" s="119">
        <f t="array" ref="V95">IFERROR(
MEDIAN((IF(DATOS_[[Sexo]:[Sexo]]=$B95,IF(DATOS_[[AGRUP. VALOR. PTO.]:[AGRUP. VALOR. PTO.]]=$B93,IF(DATOS_[[Check Periodo Ref.]:[Check Periodo Ref.]]="Dentro",DATOS_[Conc.Sal.17]))))),
0)</f>
        <v>0</v>
      </c>
      <c r="W95" s="119">
        <f t="array" ref="W95">IFERROR(
MEDIAN((IF(DATOS_[[Sexo]:[Sexo]]=$B95,IF(DATOS_[[AGRUP. VALOR. PTO.]:[AGRUP. VALOR. PTO.]]=$B93,IF(DATOS_[[Check Periodo Ref.]:[Check Periodo Ref.]]="Dentro",DATOS_[Conc.Sal.18]))))),
0)</f>
        <v>0</v>
      </c>
      <c r="X95" s="119">
        <f t="array" ref="X95">IFERROR(
MEDIAN((IF(DATOS_[[Sexo]:[Sexo]]=$B95,IF(DATOS_[[AGRUP. VALOR. PTO.]:[AGRUP. VALOR. PTO.]]=$B93,IF(DATOS_[[Check Periodo Ref.]:[Check Periodo Ref.]]="Dentro",DATOS_[Conc.Sal.19]))))),
0)</f>
        <v>0</v>
      </c>
      <c r="Y95" s="119">
        <f t="array" ref="Y95">IFERROR(
MEDIAN((IF(DATOS_[[Sexo]:[Sexo]]=$B95,IF(DATOS_[[AGRUP. VALOR. PTO.]:[AGRUP. VALOR. PTO.]]=$B93,IF(DATOS_[[Check Periodo Ref.]:[Check Periodo Ref.]]="Dentro",DATOS_[Conc.Sal.20]))))),
0)</f>
        <v>0</v>
      </c>
      <c r="Z95" s="119">
        <f t="array" ref="Z95">IFERROR(
MEDIAN((IF(DATOS_[[Sexo]:[Sexo]]=$B95,IF(DATOS_[[AGRUP. VALOR. PTO.]:[AGRUP. VALOR. PTO.]]=$B93,IF(DATOS_[[Check Periodo Ref.]:[Check Periodo Ref.]]="Dentro",DATOS_[Conc.Sal.21]))))),
0)</f>
        <v>0</v>
      </c>
      <c r="AA95" s="119">
        <f t="array" ref="AA95">IFERROR(
MEDIAN((IF(DATOS_[[Sexo]:[Sexo]]=$B95,IF(DATOS_[[AGRUP. VALOR. PTO.]:[AGRUP. VALOR. PTO.]]=$B93,IF(DATOS_[[Check Periodo Ref.]:[Check Periodo Ref.]]="Dentro",DATOS_[Conc.Sal.22]))))),
0)</f>
        <v>0</v>
      </c>
      <c r="AB95" s="119">
        <f t="array" ref="AB95">IFERROR(
MEDIAN((IF(DATOS_[[Sexo]:[Sexo]]=$B95,IF(DATOS_[[AGRUP. VALOR. PTO.]:[AGRUP. VALOR. PTO.]]=$B93,IF(DATOS_[[Check Periodo Ref.]:[Check Periodo Ref.]]="Dentro",DATOS_[Conc.Sal.23]))))),
0)</f>
        <v>0</v>
      </c>
      <c r="AC95" s="119">
        <f t="array" ref="AC95">IFERROR(
MEDIAN((IF(DATOS_[[Sexo]:[Sexo]]=$B95,IF(DATOS_[[AGRUP. VALOR. PTO.]:[AGRUP. VALOR. PTO.]]=$B93,IF(DATOS_[[Check Periodo Ref.]:[Check Periodo Ref.]]="Dentro",DATOS_[Conc.Sal.24]))))),
0)</f>
        <v>0</v>
      </c>
      <c r="AD95" s="119">
        <f t="array" ref="AD95">IFERROR(
MEDIAN((IF(DATOS_[[Sexo]:[Sexo]]=$B95,IF(DATOS_[[AGRUP. VALOR. PTO.]:[AGRUP. VALOR. PTO.]]=$B93,IF(DATOS_[[Check Periodo Ref.]:[Check Periodo Ref.]]="Dentro",DATOS_[Conc.Sal.25]))))),
0)</f>
        <v>0</v>
      </c>
      <c r="AE95" s="119">
        <f t="array" ref="AE95">IFERROR(
MEDIAN((IF(DATOS_[[Sexo]:[Sexo]]=$B95,IF(DATOS_[[AGRUP. VALOR. PTO.]:[AGRUP. VALOR. PTO.]]=$B93,IF(DATOS_[[Check Periodo Ref.]:[Check Periodo Ref.]]="Dentro",DATOS_[Conc.Sal.26]))))),
0)</f>
        <v>0</v>
      </c>
      <c r="AF95" s="119">
        <f t="array" ref="AF95">IFERROR(
MEDIAN((IF(DATOS_[[Sexo]:[Sexo]]=$B95,IF(DATOS_[[AGRUP. VALOR. PTO.]:[AGRUP. VALOR. PTO.]]=$B93,IF(DATOS_[[Check Periodo Ref.]:[Check Periodo Ref.]]="Dentro",DATOS_[Conc.Sal.27]))))),
0)</f>
        <v>0</v>
      </c>
      <c r="AG95" s="119">
        <f t="array" ref="AG95">IFERROR(
MEDIAN((IF(DATOS_[[Sexo]:[Sexo]]=$B95,IF(DATOS_[[AGRUP. VALOR. PTO.]:[AGRUP. VALOR. PTO.]]=$B93,IF(DATOS_[[Check Periodo Ref.]:[Check Periodo Ref.]]="Dentro",DATOS_[Conc.Sal.28]))))),
0)</f>
        <v>0</v>
      </c>
      <c r="AH95" s="119">
        <f t="array" ref="AH95">IFERROR(
MEDIAN((IF(DATOS_[[Sexo]:[Sexo]]=$B95,IF(DATOS_[[AGRUP. VALOR. PTO.]:[AGRUP. VALOR. PTO.]]=$B93,IF(DATOS_[[Check Periodo Ref.]:[Check Periodo Ref.]]="Dentro",DATOS_[Conc.Sal.29]))))),
0)</f>
        <v>0</v>
      </c>
      <c r="AI95" s="119">
        <f t="array" ref="AI95">IFERROR(
MEDIAN((IF(DATOS_[[Sexo]:[Sexo]]=$B95,IF(DATOS_[[AGRUP. VALOR. PTO.]:[AGRUP. VALOR. PTO.]]=$B93,IF(DATOS_[[Check Periodo Ref.]:[Check Periodo Ref.]]="Dentro",DATOS_[Conc.Sal.30]))))),
0)</f>
        <v>0</v>
      </c>
      <c r="AJ95" s="120">
        <f t="array" ref="AJ95">IFERROR(
MEDIAN(IF(DATOS_[Sexo]=$B95,IF(DATOS_[AGRUP. VALOR. PTO.]=$B93,IF(DATOS_[Check Periodo Ref.]="Dentro",DATOS_[Tot COMPL.SAL Ef],FALSE)))),
0)</f>
        <v>0</v>
      </c>
      <c r="AK95" s="121">
        <f t="array" ref="AK95">IFERROR(
MEDIAN(IF(DATOS_[Sexo]=$B95,IF(DATOS_[AGRUP. VALOR. PTO.]=$B93,IF(DATOS_[Check Periodo Ref.]="Dentro",DATOS_[TOTAL SALARIO Ef],FALSE)))),
0)</f>
        <v>0</v>
      </c>
      <c r="AL95" s="122">
        <f t="array" ref="AL95">IFERROR(
MEDIAN((IF(DATOS_[[Sexo]:[Sexo]]=$B95,IF(DATOS_[[AGRUP. VALOR. PTO.]:[AGRUP. VALOR. PTO.]]=$B93,IF(DATOS_[[Check Periodo Ref.]:[Check Periodo Ref.]]="Dentro",DATOS_[C.Extra.01]))))),
0)</f>
        <v>0</v>
      </c>
      <c r="AM95" s="122">
        <f t="array" ref="AM95">IFERROR(
MEDIAN((IF(DATOS_[[Sexo]:[Sexo]]=$B95,IF(DATOS_[[AGRUP. VALOR. PTO.]:[AGRUP. VALOR. PTO.]]=$B93,IF(DATOS_[[Check Periodo Ref.]:[Check Periodo Ref.]]="Dentro",DATOS_[C.Extra.02]))))),
0)</f>
        <v>0</v>
      </c>
      <c r="AN95" s="122">
        <f t="array" ref="AN95">IFERROR(
MEDIAN((IF(DATOS_[[Sexo]:[Sexo]]=$B95,IF(DATOS_[[AGRUP. VALOR. PTO.]:[AGRUP. VALOR. PTO.]]=$B93,IF(DATOS_[[Check Periodo Ref.]:[Check Periodo Ref.]]="Dentro",DATOS_[C.Extra.03]))))),
0)</f>
        <v>0</v>
      </c>
      <c r="AO95" s="122">
        <f t="array" ref="AO95">IFERROR(
MEDIAN((IF(DATOS_[[Sexo]:[Sexo]]=$B95,IF(DATOS_[[AGRUP. VALOR. PTO.]:[AGRUP. VALOR. PTO.]]=$B93,IF(DATOS_[[Check Periodo Ref.]:[Check Periodo Ref.]]="Dentro",DATOS_[C.Extra.04]))))),
0)</f>
        <v>0</v>
      </c>
      <c r="AP95" s="122">
        <f t="array" ref="AP95">IFERROR(
MEDIAN((IF(DATOS_[[Sexo]:[Sexo]]=$B95,IF(DATOS_[[AGRUP. VALOR. PTO.]:[AGRUP. VALOR. PTO.]]=$B93,IF(DATOS_[[Check Periodo Ref.]:[Check Periodo Ref.]]="Dentro",DATOS_[C.Extra.05]))))),
0)</f>
        <v>0</v>
      </c>
      <c r="AQ95" s="123">
        <f t="array" ref="AQ95">IFERROR(
MEDIAN(IF(DATOS_[Sexo]=$B95,IF(DATOS_[AGRUP. VALOR. PTO.]=$B93,IF(DATOS_[Check Periodo Ref.]="Dentro",DATOS_[Tot Extrasalarial Ef],FALSE)))),
0)</f>
        <v>0</v>
      </c>
      <c r="AR95" s="124">
        <f t="array" ref="AR95">IFERROR(
MEDIAN(IF(DATOS_[Sexo]=$B95,IF(DATOS_[AGRUP. VALOR. PTO.]=$B93,IF(DATOS_[Check Periodo Ref.]="Dentro",DATOS_[TOTAL Retrib Ef],FALSE)))),
0)</f>
        <v>0</v>
      </c>
    </row>
    <row r="96" spans="1:44" ht="17.25" thickBot="1" x14ac:dyDescent="0.35">
      <c r="A96" s="48" t="str">
        <f t="shared" ref="A96" si="111">+A97</f>
        <v>[ocultar]</v>
      </c>
      <c r="B96" s="46" t="s">
        <v>287</v>
      </c>
      <c r="C96" s="117"/>
      <c r="D96" s="47"/>
      <c r="E96" s="127" t="str">
        <f t="shared" ref="E96:AR96" si="112">IFERROR((E97-E98)/E97,"")</f>
        <v/>
      </c>
      <c r="F96" s="131" t="str">
        <f t="shared" si="112"/>
        <v/>
      </c>
      <c r="G96" s="131" t="str">
        <f t="shared" si="112"/>
        <v/>
      </c>
      <c r="H96" s="131" t="str">
        <f t="shared" si="112"/>
        <v/>
      </c>
      <c r="I96" s="131" t="str">
        <f t="shared" si="112"/>
        <v/>
      </c>
      <c r="J96" s="131" t="str">
        <f t="shared" si="112"/>
        <v/>
      </c>
      <c r="K96" s="131" t="str">
        <f t="shared" si="112"/>
        <v/>
      </c>
      <c r="L96" s="131" t="str">
        <f t="shared" si="112"/>
        <v/>
      </c>
      <c r="M96" s="131" t="str">
        <f t="shared" si="112"/>
        <v/>
      </c>
      <c r="N96" s="131" t="str">
        <f t="shared" si="112"/>
        <v/>
      </c>
      <c r="O96" s="131" t="str">
        <f t="shared" si="112"/>
        <v/>
      </c>
      <c r="P96" s="131" t="str">
        <f t="shared" si="112"/>
        <v/>
      </c>
      <c r="Q96" s="131" t="str">
        <f t="shared" si="112"/>
        <v/>
      </c>
      <c r="R96" s="131" t="str">
        <f t="shared" si="112"/>
        <v/>
      </c>
      <c r="S96" s="131" t="str">
        <f t="shared" si="112"/>
        <v/>
      </c>
      <c r="T96" s="131" t="str">
        <f t="shared" si="112"/>
        <v/>
      </c>
      <c r="U96" s="131" t="str">
        <f t="shared" si="112"/>
        <v/>
      </c>
      <c r="V96" s="130" t="str">
        <f t="shared" si="112"/>
        <v/>
      </c>
      <c r="W96" s="130" t="str">
        <f t="shared" si="112"/>
        <v/>
      </c>
      <c r="X96" s="130" t="str">
        <f t="shared" si="112"/>
        <v/>
      </c>
      <c r="Y96" s="130" t="str">
        <f t="shared" si="112"/>
        <v/>
      </c>
      <c r="Z96" s="130" t="str">
        <f t="shared" si="112"/>
        <v/>
      </c>
      <c r="AA96" s="130" t="str">
        <f t="shared" si="112"/>
        <v/>
      </c>
      <c r="AB96" s="130" t="str">
        <f t="shared" si="112"/>
        <v/>
      </c>
      <c r="AC96" s="130" t="str">
        <f t="shared" si="112"/>
        <v/>
      </c>
      <c r="AD96" s="130" t="str">
        <f t="shared" si="112"/>
        <v/>
      </c>
      <c r="AE96" s="130" t="str">
        <f t="shared" si="112"/>
        <v/>
      </c>
      <c r="AF96" s="130" t="str">
        <f t="shared" si="112"/>
        <v/>
      </c>
      <c r="AG96" s="130" t="str">
        <f t="shared" si="112"/>
        <v/>
      </c>
      <c r="AH96" s="130" t="str">
        <f t="shared" si="112"/>
        <v/>
      </c>
      <c r="AI96" s="130" t="str">
        <f t="shared" si="112"/>
        <v/>
      </c>
      <c r="AJ96" s="132" t="str">
        <f t="shared" si="112"/>
        <v/>
      </c>
      <c r="AK96" s="136" t="str">
        <f t="shared" si="112"/>
        <v/>
      </c>
      <c r="AL96" s="133" t="str">
        <f t="shared" si="112"/>
        <v/>
      </c>
      <c r="AM96" s="133" t="str">
        <f t="shared" si="112"/>
        <v/>
      </c>
      <c r="AN96" s="133" t="str">
        <f t="shared" si="112"/>
        <v/>
      </c>
      <c r="AO96" s="133" t="str">
        <f t="shared" si="112"/>
        <v/>
      </c>
      <c r="AP96" s="133" t="str">
        <f t="shared" si="112"/>
        <v/>
      </c>
      <c r="AQ96" s="134" t="str">
        <f t="shared" si="112"/>
        <v/>
      </c>
      <c r="AR96" s="135" t="str">
        <f t="shared" si="112"/>
        <v/>
      </c>
    </row>
    <row r="97" spans="1:44" x14ac:dyDescent="0.3">
      <c r="A97" s="48" t="str">
        <f t="shared" ref="A97" si="113">+IF(C97+C98=0,"[ocultar]","")</f>
        <v>[ocultar]</v>
      </c>
      <c r="B97" s="39" t="s">
        <v>162</v>
      </c>
      <c r="C97" s="40">
        <f t="array" ref="C97">SUM(IF($B97=DATOS_[Sexo],
IF($B96=DATOS_[AGRUP. VALOR. PTO.],
IF("Dentro"=DATOS_[Check Periodo Ref.],
1/(COUNTIFS(DATOS_[Sexo],$B97,DATOS_[AGRUP. VALOR. PTO.],$B96,DATOS_[Check Periodo Ref.],"Dentro",DATOS_[id],DATOS_[id]))))))</f>
        <v>0</v>
      </c>
      <c r="D97" s="41">
        <f>COUNTIFS(DATOS_[AGRUP. VALOR. PTO.],$B96,DATOS_[Sexo],$B97,DATOS_[Check Periodo Ref.],"Dentro")</f>
        <v>0</v>
      </c>
      <c r="E97" s="118">
        <f t="array" ref="E97">IFERROR(
MEDIAN(IF(DATOS_[Sexo]=$B97,IF(DATOS_[AGRUP. VALOR. PTO.]=$B96,IF(DATOS_[Check Periodo Ref.]="Dentro",DATOS_[SALARIO BASE Ef],FALSE)))),
0)</f>
        <v>0</v>
      </c>
      <c r="F97" s="119">
        <f t="array" ref="F97">IFERROR(
MEDIAN((IF(DATOS_[[Sexo]:[Sexo]]=$B97,IF(DATOS_[[AGRUP. VALOR. PTO.]:[AGRUP. VALOR. PTO.]]=$B96,IF(DATOS_[[Check Periodo Ref.]:[Check Periodo Ref.]]="Dentro",DATOS_[Conc.Sal.01]))))),
0)</f>
        <v>0</v>
      </c>
      <c r="G97" s="119">
        <f t="array" ref="G97">IFERROR(
MEDIAN((IF(DATOS_[[Sexo]:[Sexo]]=$B97,IF(DATOS_[[AGRUP. VALOR. PTO.]:[AGRUP. VALOR. PTO.]]=$B96,IF(DATOS_[[Check Periodo Ref.]:[Check Periodo Ref.]]="Dentro",DATOS_[Conc.Sal.02]))))),
0)</f>
        <v>0</v>
      </c>
      <c r="H97" s="119">
        <f t="array" ref="H97">IFERROR(
MEDIAN((IF(DATOS_[[Sexo]:[Sexo]]=$B97,IF(DATOS_[[AGRUP. VALOR. PTO.]:[AGRUP. VALOR. PTO.]]=$B96,IF(DATOS_[[Check Periodo Ref.]:[Check Periodo Ref.]]="Dentro",DATOS_[Conc.Sal.03]))))),
0)</f>
        <v>0</v>
      </c>
      <c r="I97" s="119">
        <f t="array" ref="I97">IFERROR(
MEDIAN((IF(DATOS_[[Sexo]:[Sexo]]=$B97,IF(DATOS_[[AGRUP. VALOR. PTO.]:[AGRUP. VALOR. PTO.]]=$B96,IF(DATOS_[[Check Periodo Ref.]:[Check Periodo Ref.]]="Dentro",DATOS_[Conc.Sal.04]))))),
0)</f>
        <v>0</v>
      </c>
      <c r="J97" s="119">
        <f t="array" ref="J97">IFERROR(
MEDIAN((IF(DATOS_[[Sexo]:[Sexo]]=$B97,IF(DATOS_[[AGRUP. VALOR. PTO.]:[AGRUP. VALOR. PTO.]]=$B96,IF(DATOS_[[Check Periodo Ref.]:[Check Periodo Ref.]]="Dentro",DATOS_[Conc.Sal.05]))))),
0)</f>
        <v>0</v>
      </c>
      <c r="K97" s="119">
        <f t="array" ref="K97">IFERROR(
MEDIAN((IF(DATOS_[[Sexo]:[Sexo]]=$B97,IF(DATOS_[[AGRUP. VALOR. PTO.]:[AGRUP. VALOR. PTO.]]=$B96,IF(DATOS_[[Check Periodo Ref.]:[Check Periodo Ref.]]="Dentro",DATOS_[Conc.Sal.06]))))),
0)</f>
        <v>0</v>
      </c>
      <c r="L97" s="119">
        <f t="array" ref="L97">IFERROR(
MEDIAN((IF(DATOS_[[Sexo]:[Sexo]]=$B97,IF(DATOS_[[AGRUP. VALOR. PTO.]:[AGRUP. VALOR. PTO.]]=$B96,IF(DATOS_[[Check Periodo Ref.]:[Check Periodo Ref.]]="Dentro",DATOS_[Conc.Sal.07]))))),
0)</f>
        <v>0</v>
      </c>
      <c r="M97" s="119">
        <f t="array" ref="M97">IFERROR(
MEDIAN((IF(DATOS_[[Sexo]:[Sexo]]=$B97,IF(DATOS_[[AGRUP. VALOR. PTO.]:[AGRUP. VALOR. PTO.]]=$B96,IF(DATOS_[[Check Periodo Ref.]:[Check Periodo Ref.]]="Dentro",DATOS_[Conc.Sal.08]))))),
0)</f>
        <v>0</v>
      </c>
      <c r="N97" s="119">
        <f t="array" ref="N97">IFERROR(
MEDIAN((IF(DATOS_[[Sexo]:[Sexo]]=$B97,IF(DATOS_[[AGRUP. VALOR. PTO.]:[AGRUP. VALOR. PTO.]]=$B96,IF(DATOS_[[Check Periodo Ref.]:[Check Periodo Ref.]]="Dentro",DATOS_[Conc.Sal.09]))))),
0)</f>
        <v>0</v>
      </c>
      <c r="O97" s="119">
        <f t="array" ref="O97">IFERROR(
MEDIAN((IF(DATOS_[[Sexo]:[Sexo]]=$B97,IF(DATOS_[[AGRUP. VALOR. PTO.]:[AGRUP. VALOR. PTO.]]=$B96,IF(DATOS_[[Check Periodo Ref.]:[Check Periodo Ref.]]="Dentro",DATOS_[Conc.Sal.10]))))),
0)</f>
        <v>0</v>
      </c>
      <c r="P97" s="119">
        <f t="array" ref="P97">IFERROR(
MEDIAN((IF(DATOS_[[Sexo]:[Sexo]]=$B97,IF(DATOS_[[AGRUP. VALOR. PTO.]:[AGRUP. VALOR. PTO.]]=$B96,IF(DATOS_[[Check Periodo Ref.]:[Check Periodo Ref.]]="Dentro",DATOS_[Conc.Sal.11]))))),
0)</f>
        <v>0</v>
      </c>
      <c r="Q97" s="119">
        <f t="array" ref="Q97">IFERROR(
MEDIAN((IF(DATOS_[[Sexo]:[Sexo]]=$B97,IF(DATOS_[[AGRUP. VALOR. PTO.]:[AGRUP. VALOR. PTO.]]=$B96,IF(DATOS_[[Check Periodo Ref.]:[Check Periodo Ref.]]="Dentro",DATOS_[Conc.Sal.12]))))),
0)</f>
        <v>0</v>
      </c>
      <c r="R97" s="119">
        <f t="array" ref="R97">IFERROR(
MEDIAN((IF(DATOS_[[Sexo]:[Sexo]]=$B97,IF(DATOS_[[AGRUP. VALOR. PTO.]:[AGRUP. VALOR. PTO.]]=$B96,IF(DATOS_[[Check Periodo Ref.]:[Check Periodo Ref.]]="Dentro",DATOS_[Conc.Sal.13]))))),
0)</f>
        <v>0</v>
      </c>
      <c r="S97" s="119">
        <f t="array" ref="S97">IFERROR(
MEDIAN((IF(DATOS_[[Sexo]:[Sexo]]=$B97,IF(DATOS_[[AGRUP. VALOR. PTO.]:[AGRUP. VALOR. PTO.]]=$B96,IF(DATOS_[[Check Periodo Ref.]:[Check Periodo Ref.]]="Dentro",DATOS_[Conc.Sal.14]))))),
0)</f>
        <v>0</v>
      </c>
      <c r="T97" s="119">
        <f t="array" ref="T97">IFERROR(
MEDIAN((IF(DATOS_[[Sexo]:[Sexo]]=$B97,IF(DATOS_[[AGRUP. VALOR. PTO.]:[AGRUP. VALOR. PTO.]]=$B96,IF(DATOS_[[Check Periodo Ref.]:[Check Periodo Ref.]]="Dentro",DATOS_[Conc.Sal.15]))))),
0)</f>
        <v>0</v>
      </c>
      <c r="U97" s="119">
        <f t="array" ref="U97">IFERROR(
MEDIAN((IF(DATOS_[[Sexo]:[Sexo]]=$B97,IF(DATOS_[[AGRUP. VALOR. PTO.]:[AGRUP. VALOR. PTO.]]=$B96,IF(DATOS_[[Check Periodo Ref.]:[Check Periodo Ref.]]="Dentro",DATOS_[Conc.Sal.16]))))),
0)</f>
        <v>0</v>
      </c>
      <c r="V97" s="119">
        <f t="array" ref="V97">IFERROR(
MEDIAN((IF(DATOS_[[Sexo]:[Sexo]]=$B97,IF(DATOS_[[AGRUP. VALOR. PTO.]:[AGRUP. VALOR. PTO.]]=$B96,IF(DATOS_[[Check Periodo Ref.]:[Check Periodo Ref.]]="Dentro",DATOS_[Conc.Sal.17]))))),
0)</f>
        <v>0</v>
      </c>
      <c r="W97" s="119">
        <f t="array" ref="W97">IFERROR(
MEDIAN((IF(DATOS_[[Sexo]:[Sexo]]=$B97,IF(DATOS_[[AGRUP. VALOR. PTO.]:[AGRUP. VALOR. PTO.]]=$B96,IF(DATOS_[[Check Periodo Ref.]:[Check Periodo Ref.]]="Dentro",DATOS_[Conc.Sal.18]))))),
0)</f>
        <v>0</v>
      </c>
      <c r="X97" s="119">
        <f t="array" ref="X97">IFERROR(
MEDIAN((IF(DATOS_[[Sexo]:[Sexo]]=$B97,IF(DATOS_[[AGRUP. VALOR. PTO.]:[AGRUP. VALOR. PTO.]]=$B96,IF(DATOS_[[Check Periodo Ref.]:[Check Periodo Ref.]]="Dentro",DATOS_[Conc.Sal.19]))))),
0)</f>
        <v>0</v>
      </c>
      <c r="Y97" s="119">
        <f t="array" ref="Y97">IFERROR(
MEDIAN((IF(DATOS_[[Sexo]:[Sexo]]=$B97,IF(DATOS_[[AGRUP. VALOR. PTO.]:[AGRUP. VALOR. PTO.]]=$B96,IF(DATOS_[[Check Periodo Ref.]:[Check Periodo Ref.]]="Dentro",DATOS_[Conc.Sal.20]))))),
0)</f>
        <v>0</v>
      </c>
      <c r="Z97" s="119">
        <f t="array" ref="Z97">IFERROR(
MEDIAN((IF(DATOS_[[Sexo]:[Sexo]]=$B97,IF(DATOS_[[AGRUP. VALOR. PTO.]:[AGRUP. VALOR. PTO.]]=$B96,IF(DATOS_[[Check Periodo Ref.]:[Check Periodo Ref.]]="Dentro",DATOS_[Conc.Sal.21]))))),
0)</f>
        <v>0</v>
      </c>
      <c r="AA97" s="119">
        <f t="array" ref="AA97">IFERROR(
MEDIAN((IF(DATOS_[[Sexo]:[Sexo]]=$B97,IF(DATOS_[[AGRUP. VALOR. PTO.]:[AGRUP. VALOR. PTO.]]=$B96,IF(DATOS_[[Check Periodo Ref.]:[Check Periodo Ref.]]="Dentro",DATOS_[Conc.Sal.22]))))),
0)</f>
        <v>0</v>
      </c>
      <c r="AB97" s="119">
        <f t="array" ref="AB97">IFERROR(
MEDIAN((IF(DATOS_[[Sexo]:[Sexo]]=$B97,IF(DATOS_[[AGRUP. VALOR. PTO.]:[AGRUP. VALOR. PTO.]]=$B96,IF(DATOS_[[Check Periodo Ref.]:[Check Periodo Ref.]]="Dentro",DATOS_[Conc.Sal.23]))))),
0)</f>
        <v>0</v>
      </c>
      <c r="AC97" s="119">
        <f t="array" ref="AC97">IFERROR(
MEDIAN((IF(DATOS_[[Sexo]:[Sexo]]=$B97,IF(DATOS_[[AGRUP. VALOR. PTO.]:[AGRUP. VALOR. PTO.]]=$B96,IF(DATOS_[[Check Periodo Ref.]:[Check Periodo Ref.]]="Dentro",DATOS_[Conc.Sal.24]))))),
0)</f>
        <v>0</v>
      </c>
      <c r="AD97" s="119">
        <f t="array" ref="AD97">IFERROR(
MEDIAN((IF(DATOS_[[Sexo]:[Sexo]]=$B97,IF(DATOS_[[AGRUP. VALOR. PTO.]:[AGRUP. VALOR. PTO.]]=$B96,IF(DATOS_[[Check Periodo Ref.]:[Check Periodo Ref.]]="Dentro",DATOS_[Conc.Sal.25]))))),
0)</f>
        <v>0</v>
      </c>
      <c r="AE97" s="119">
        <f t="array" ref="AE97">IFERROR(
MEDIAN((IF(DATOS_[[Sexo]:[Sexo]]=$B97,IF(DATOS_[[AGRUP. VALOR. PTO.]:[AGRUP. VALOR. PTO.]]=$B96,IF(DATOS_[[Check Periodo Ref.]:[Check Periodo Ref.]]="Dentro",DATOS_[Conc.Sal.26]))))),
0)</f>
        <v>0</v>
      </c>
      <c r="AF97" s="119">
        <f t="array" ref="AF97">IFERROR(
MEDIAN((IF(DATOS_[[Sexo]:[Sexo]]=$B97,IF(DATOS_[[AGRUP. VALOR. PTO.]:[AGRUP. VALOR. PTO.]]=$B96,IF(DATOS_[[Check Periodo Ref.]:[Check Periodo Ref.]]="Dentro",DATOS_[Conc.Sal.27]))))),
0)</f>
        <v>0</v>
      </c>
      <c r="AG97" s="119">
        <f t="array" ref="AG97">IFERROR(
MEDIAN((IF(DATOS_[[Sexo]:[Sexo]]=$B97,IF(DATOS_[[AGRUP. VALOR. PTO.]:[AGRUP. VALOR. PTO.]]=$B96,IF(DATOS_[[Check Periodo Ref.]:[Check Periodo Ref.]]="Dentro",DATOS_[Conc.Sal.28]))))),
0)</f>
        <v>0</v>
      </c>
      <c r="AH97" s="119">
        <f t="array" ref="AH97">IFERROR(
MEDIAN((IF(DATOS_[[Sexo]:[Sexo]]=$B97,IF(DATOS_[[AGRUP. VALOR. PTO.]:[AGRUP. VALOR. PTO.]]=$B96,IF(DATOS_[[Check Periodo Ref.]:[Check Periodo Ref.]]="Dentro",DATOS_[Conc.Sal.29]))))),
0)</f>
        <v>0</v>
      </c>
      <c r="AI97" s="119">
        <f t="array" ref="AI97">IFERROR(
MEDIAN((IF(DATOS_[[Sexo]:[Sexo]]=$B97,IF(DATOS_[[AGRUP. VALOR. PTO.]:[AGRUP. VALOR. PTO.]]=$B96,IF(DATOS_[[Check Periodo Ref.]:[Check Periodo Ref.]]="Dentro",DATOS_[Conc.Sal.30]))))),
0)</f>
        <v>0</v>
      </c>
      <c r="AJ97" s="120">
        <f t="array" ref="AJ97">IFERROR(
MEDIAN(IF(DATOS_[Sexo]=$B97,IF(DATOS_[AGRUP. VALOR. PTO.]=$B96,IF(DATOS_[Check Periodo Ref.]="Dentro",DATOS_[Tot COMPL.SAL Ef],FALSE)))),
0)</f>
        <v>0</v>
      </c>
      <c r="AK97" s="121">
        <f t="array" ref="AK97">IFERROR(
MEDIAN(IF(DATOS_[Sexo]=$B97,IF(DATOS_[AGRUP. VALOR. PTO.]=$B96,IF(DATOS_[Check Periodo Ref.]="Dentro",DATOS_[TOTAL SALARIO Ef],FALSE)))),
0)</f>
        <v>0</v>
      </c>
      <c r="AL97" s="122">
        <f t="array" ref="AL97">IFERROR(
MEDIAN((IF(DATOS_[[Sexo]:[Sexo]]=$B97,IF(DATOS_[[AGRUP. VALOR. PTO.]:[AGRUP. VALOR. PTO.]]=$B96,IF(DATOS_[[Check Periodo Ref.]:[Check Periodo Ref.]]="Dentro",DATOS_[C.Extra.01]))))),
0)</f>
        <v>0</v>
      </c>
      <c r="AM97" s="122">
        <f t="array" ref="AM97">IFERROR(
MEDIAN((IF(DATOS_[[Sexo]:[Sexo]]=$B97,IF(DATOS_[[AGRUP. VALOR. PTO.]:[AGRUP. VALOR. PTO.]]=$B96,IF(DATOS_[[Check Periodo Ref.]:[Check Periodo Ref.]]="Dentro",DATOS_[C.Extra.02]))))),
0)</f>
        <v>0</v>
      </c>
      <c r="AN97" s="122">
        <f t="array" ref="AN97">IFERROR(
MEDIAN((IF(DATOS_[[Sexo]:[Sexo]]=$B97,IF(DATOS_[[AGRUP. VALOR. PTO.]:[AGRUP. VALOR. PTO.]]=$B96,IF(DATOS_[[Check Periodo Ref.]:[Check Periodo Ref.]]="Dentro",DATOS_[C.Extra.03]))))),
0)</f>
        <v>0</v>
      </c>
      <c r="AO97" s="122">
        <f t="array" ref="AO97">IFERROR(
MEDIAN((IF(DATOS_[[Sexo]:[Sexo]]=$B97,IF(DATOS_[[AGRUP. VALOR. PTO.]:[AGRUP. VALOR. PTO.]]=$B96,IF(DATOS_[[Check Periodo Ref.]:[Check Periodo Ref.]]="Dentro",DATOS_[C.Extra.04]))))),
0)</f>
        <v>0</v>
      </c>
      <c r="AP97" s="122">
        <f t="array" ref="AP97">IFERROR(
MEDIAN((IF(DATOS_[[Sexo]:[Sexo]]=$B97,IF(DATOS_[[AGRUP. VALOR. PTO.]:[AGRUP. VALOR. PTO.]]=$B96,IF(DATOS_[[Check Periodo Ref.]:[Check Periodo Ref.]]="Dentro",DATOS_[C.Extra.05]))))),
0)</f>
        <v>0</v>
      </c>
      <c r="AQ97" s="123">
        <f t="array" ref="AQ97">IFERROR(
MEDIAN(IF(DATOS_[Sexo]=$B97,IF(DATOS_[AGRUP. VALOR. PTO.]=$B96,IF(DATOS_[Check Periodo Ref.]="Dentro",DATOS_[Tot Extrasalarial Ef],FALSE)))),
0)</f>
        <v>0</v>
      </c>
      <c r="AR97" s="124">
        <f t="array" ref="AR97">IFERROR(
MEDIAN(IF(DATOS_[Sexo]=$B97,IF(DATOS_[AGRUP. VALOR. PTO.]=$B96,IF(DATOS_[Check Periodo Ref.]="Dentro",DATOS_[TOTAL Retrib Ef],FALSE)))),
0)</f>
        <v>0</v>
      </c>
    </row>
    <row r="98" spans="1:44" x14ac:dyDescent="0.3">
      <c r="A98" s="48" t="str">
        <f t="shared" ref="A98" si="114">+A97</f>
        <v>[ocultar]</v>
      </c>
      <c r="B98" s="39" t="s">
        <v>163</v>
      </c>
      <c r="C98" s="40">
        <f t="array" ref="C98">SUM(IF($B98=DATOS_[Sexo],
IF($B96=DATOS_[AGRUP. VALOR. PTO.],
IF("Dentro"=DATOS_[Check Periodo Ref.],
1/(COUNTIFS(DATOS_[Sexo],$B98,DATOS_[AGRUP. VALOR. PTO.],$B96,DATOS_[Check Periodo Ref.],"Dentro",DATOS_[id],DATOS_[id]))))))</f>
        <v>0</v>
      </c>
      <c r="D98" s="41">
        <f>COUNTIFS(DATOS_[AGRUP. VALOR. PTO.],$B96,DATOS_[Sexo],$B98,DATOS_[Check Periodo Ref.],"Dentro")</f>
        <v>0</v>
      </c>
      <c r="E98" s="118">
        <f t="array" ref="E98">IFERROR(
MEDIAN(IF(DATOS_[Sexo]=$B98,IF(DATOS_[AGRUP. VALOR. PTO.]=$B96,IF(DATOS_[Check Periodo Ref.]="Dentro",DATOS_[SALARIO BASE Ef],FALSE)))),
0)</f>
        <v>0</v>
      </c>
      <c r="F98" s="119">
        <f t="array" ref="F98">IFERROR(
MEDIAN((IF(DATOS_[[Sexo]:[Sexo]]=$B98,IF(DATOS_[[AGRUP. VALOR. PTO.]:[AGRUP. VALOR. PTO.]]=$B96,IF(DATOS_[[Check Periodo Ref.]:[Check Periodo Ref.]]="Dentro",DATOS_[Conc.Sal.01]))))),
0)</f>
        <v>0</v>
      </c>
      <c r="G98" s="119">
        <f t="array" ref="G98">IFERROR(
MEDIAN((IF(DATOS_[[Sexo]:[Sexo]]=$B98,IF(DATOS_[[AGRUP. VALOR. PTO.]:[AGRUP. VALOR. PTO.]]=$B96,IF(DATOS_[[Check Periodo Ref.]:[Check Periodo Ref.]]="Dentro",DATOS_[Conc.Sal.02]))))),
0)</f>
        <v>0</v>
      </c>
      <c r="H98" s="119">
        <f t="array" ref="H98">IFERROR(
MEDIAN((IF(DATOS_[[Sexo]:[Sexo]]=$B98,IF(DATOS_[[AGRUP. VALOR. PTO.]:[AGRUP. VALOR. PTO.]]=$B96,IF(DATOS_[[Check Periodo Ref.]:[Check Periodo Ref.]]="Dentro",DATOS_[Conc.Sal.03]))))),
0)</f>
        <v>0</v>
      </c>
      <c r="I98" s="119">
        <f t="array" ref="I98">IFERROR(
MEDIAN((IF(DATOS_[[Sexo]:[Sexo]]=$B98,IF(DATOS_[[AGRUP. VALOR. PTO.]:[AGRUP. VALOR. PTO.]]=$B96,IF(DATOS_[[Check Periodo Ref.]:[Check Periodo Ref.]]="Dentro",DATOS_[Conc.Sal.04]))))),
0)</f>
        <v>0</v>
      </c>
      <c r="J98" s="119">
        <f t="array" ref="J98">IFERROR(
MEDIAN((IF(DATOS_[[Sexo]:[Sexo]]=$B98,IF(DATOS_[[AGRUP. VALOR. PTO.]:[AGRUP. VALOR. PTO.]]=$B96,IF(DATOS_[[Check Periodo Ref.]:[Check Periodo Ref.]]="Dentro",DATOS_[Conc.Sal.05]))))),
0)</f>
        <v>0</v>
      </c>
      <c r="K98" s="119">
        <f t="array" ref="K98">IFERROR(
MEDIAN((IF(DATOS_[[Sexo]:[Sexo]]=$B98,IF(DATOS_[[AGRUP. VALOR. PTO.]:[AGRUP. VALOR. PTO.]]=$B96,IF(DATOS_[[Check Periodo Ref.]:[Check Periodo Ref.]]="Dentro",DATOS_[Conc.Sal.06]))))),
0)</f>
        <v>0</v>
      </c>
      <c r="L98" s="119">
        <f t="array" ref="L98">IFERROR(
MEDIAN((IF(DATOS_[[Sexo]:[Sexo]]=$B98,IF(DATOS_[[AGRUP. VALOR. PTO.]:[AGRUP. VALOR. PTO.]]=$B96,IF(DATOS_[[Check Periodo Ref.]:[Check Periodo Ref.]]="Dentro",DATOS_[Conc.Sal.07]))))),
0)</f>
        <v>0</v>
      </c>
      <c r="M98" s="119">
        <f t="array" ref="M98">IFERROR(
MEDIAN((IF(DATOS_[[Sexo]:[Sexo]]=$B98,IF(DATOS_[[AGRUP. VALOR. PTO.]:[AGRUP. VALOR. PTO.]]=$B96,IF(DATOS_[[Check Periodo Ref.]:[Check Periodo Ref.]]="Dentro",DATOS_[Conc.Sal.08]))))),
0)</f>
        <v>0</v>
      </c>
      <c r="N98" s="119">
        <f t="array" ref="N98">IFERROR(
MEDIAN((IF(DATOS_[[Sexo]:[Sexo]]=$B98,IF(DATOS_[[AGRUP. VALOR. PTO.]:[AGRUP. VALOR. PTO.]]=$B96,IF(DATOS_[[Check Periodo Ref.]:[Check Periodo Ref.]]="Dentro",DATOS_[Conc.Sal.09]))))),
0)</f>
        <v>0</v>
      </c>
      <c r="O98" s="119">
        <f t="array" ref="O98">IFERROR(
MEDIAN((IF(DATOS_[[Sexo]:[Sexo]]=$B98,IF(DATOS_[[AGRUP. VALOR. PTO.]:[AGRUP. VALOR. PTO.]]=$B96,IF(DATOS_[[Check Periodo Ref.]:[Check Periodo Ref.]]="Dentro",DATOS_[Conc.Sal.10]))))),
0)</f>
        <v>0</v>
      </c>
      <c r="P98" s="119">
        <f t="array" ref="P98">IFERROR(
MEDIAN((IF(DATOS_[[Sexo]:[Sexo]]=$B98,IF(DATOS_[[AGRUP. VALOR. PTO.]:[AGRUP. VALOR. PTO.]]=$B96,IF(DATOS_[[Check Periodo Ref.]:[Check Periodo Ref.]]="Dentro",DATOS_[Conc.Sal.11]))))),
0)</f>
        <v>0</v>
      </c>
      <c r="Q98" s="119">
        <f t="array" ref="Q98">IFERROR(
MEDIAN((IF(DATOS_[[Sexo]:[Sexo]]=$B98,IF(DATOS_[[AGRUP. VALOR. PTO.]:[AGRUP. VALOR. PTO.]]=$B96,IF(DATOS_[[Check Periodo Ref.]:[Check Periodo Ref.]]="Dentro",DATOS_[Conc.Sal.12]))))),
0)</f>
        <v>0</v>
      </c>
      <c r="R98" s="119">
        <f t="array" ref="R98">IFERROR(
MEDIAN((IF(DATOS_[[Sexo]:[Sexo]]=$B98,IF(DATOS_[[AGRUP. VALOR. PTO.]:[AGRUP. VALOR. PTO.]]=$B96,IF(DATOS_[[Check Periodo Ref.]:[Check Periodo Ref.]]="Dentro",DATOS_[Conc.Sal.13]))))),
0)</f>
        <v>0</v>
      </c>
      <c r="S98" s="119">
        <f t="array" ref="S98">IFERROR(
MEDIAN((IF(DATOS_[[Sexo]:[Sexo]]=$B98,IF(DATOS_[[AGRUP. VALOR. PTO.]:[AGRUP. VALOR. PTO.]]=$B96,IF(DATOS_[[Check Periodo Ref.]:[Check Periodo Ref.]]="Dentro",DATOS_[Conc.Sal.14]))))),
0)</f>
        <v>0</v>
      </c>
      <c r="T98" s="119">
        <f t="array" ref="T98">IFERROR(
MEDIAN((IF(DATOS_[[Sexo]:[Sexo]]=$B98,IF(DATOS_[[AGRUP. VALOR. PTO.]:[AGRUP. VALOR. PTO.]]=$B96,IF(DATOS_[[Check Periodo Ref.]:[Check Periodo Ref.]]="Dentro",DATOS_[Conc.Sal.15]))))),
0)</f>
        <v>0</v>
      </c>
      <c r="U98" s="119">
        <f t="array" ref="U98">IFERROR(
MEDIAN((IF(DATOS_[[Sexo]:[Sexo]]=$B98,IF(DATOS_[[AGRUP. VALOR. PTO.]:[AGRUP. VALOR. PTO.]]=$B96,IF(DATOS_[[Check Periodo Ref.]:[Check Periodo Ref.]]="Dentro",DATOS_[Conc.Sal.16]))))),
0)</f>
        <v>0</v>
      </c>
      <c r="V98" s="119">
        <f t="array" ref="V98">IFERROR(
MEDIAN((IF(DATOS_[[Sexo]:[Sexo]]=$B98,IF(DATOS_[[AGRUP. VALOR. PTO.]:[AGRUP. VALOR. PTO.]]=$B96,IF(DATOS_[[Check Periodo Ref.]:[Check Periodo Ref.]]="Dentro",DATOS_[Conc.Sal.17]))))),
0)</f>
        <v>0</v>
      </c>
      <c r="W98" s="119">
        <f t="array" ref="W98">IFERROR(
MEDIAN((IF(DATOS_[[Sexo]:[Sexo]]=$B98,IF(DATOS_[[AGRUP. VALOR. PTO.]:[AGRUP. VALOR. PTO.]]=$B96,IF(DATOS_[[Check Periodo Ref.]:[Check Periodo Ref.]]="Dentro",DATOS_[Conc.Sal.18]))))),
0)</f>
        <v>0</v>
      </c>
      <c r="X98" s="119">
        <f t="array" ref="X98">IFERROR(
MEDIAN((IF(DATOS_[[Sexo]:[Sexo]]=$B98,IF(DATOS_[[AGRUP. VALOR. PTO.]:[AGRUP. VALOR. PTO.]]=$B96,IF(DATOS_[[Check Periodo Ref.]:[Check Periodo Ref.]]="Dentro",DATOS_[Conc.Sal.19]))))),
0)</f>
        <v>0</v>
      </c>
      <c r="Y98" s="119">
        <f t="array" ref="Y98">IFERROR(
MEDIAN((IF(DATOS_[[Sexo]:[Sexo]]=$B98,IF(DATOS_[[AGRUP. VALOR. PTO.]:[AGRUP. VALOR. PTO.]]=$B96,IF(DATOS_[[Check Periodo Ref.]:[Check Periodo Ref.]]="Dentro",DATOS_[Conc.Sal.20]))))),
0)</f>
        <v>0</v>
      </c>
      <c r="Z98" s="119">
        <f t="array" ref="Z98">IFERROR(
MEDIAN((IF(DATOS_[[Sexo]:[Sexo]]=$B98,IF(DATOS_[[AGRUP. VALOR. PTO.]:[AGRUP. VALOR. PTO.]]=$B96,IF(DATOS_[[Check Periodo Ref.]:[Check Periodo Ref.]]="Dentro",DATOS_[Conc.Sal.21]))))),
0)</f>
        <v>0</v>
      </c>
      <c r="AA98" s="119">
        <f t="array" ref="AA98">IFERROR(
MEDIAN((IF(DATOS_[[Sexo]:[Sexo]]=$B98,IF(DATOS_[[AGRUP. VALOR. PTO.]:[AGRUP. VALOR. PTO.]]=$B96,IF(DATOS_[[Check Periodo Ref.]:[Check Periodo Ref.]]="Dentro",DATOS_[Conc.Sal.22]))))),
0)</f>
        <v>0</v>
      </c>
      <c r="AB98" s="119">
        <f t="array" ref="AB98">IFERROR(
MEDIAN((IF(DATOS_[[Sexo]:[Sexo]]=$B98,IF(DATOS_[[AGRUP. VALOR. PTO.]:[AGRUP. VALOR. PTO.]]=$B96,IF(DATOS_[[Check Periodo Ref.]:[Check Periodo Ref.]]="Dentro",DATOS_[Conc.Sal.23]))))),
0)</f>
        <v>0</v>
      </c>
      <c r="AC98" s="119">
        <f t="array" ref="AC98">IFERROR(
MEDIAN((IF(DATOS_[[Sexo]:[Sexo]]=$B98,IF(DATOS_[[AGRUP. VALOR. PTO.]:[AGRUP. VALOR. PTO.]]=$B96,IF(DATOS_[[Check Periodo Ref.]:[Check Periodo Ref.]]="Dentro",DATOS_[Conc.Sal.24]))))),
0)</f>
        <v>0</v>
      </c>
      <c r="AD98" s="119">
        <f t="array" ref="AD98">IFERROR(
MEDIAN((IF(DATOS_[[Sexo]:[Sexo]]=$B98,IF(DATOS_[[AGRUP. VALOR. PTO.]:[AGRUP. VALOR. PTO.]]=$B96,IF(DATOS_[[Check Periodo Ref.]:[Check Periodo Ref.]]="Dentro",DATOS_[Conc.Sal.25]))))),
0)</f>
        <v>0</v>
      </c>
      <c r="AE98" s="119">
        <f t="array" ref="AE98">IFERROR(
MEDIAN((IF(DATOS_[[Sexo]:[Sexo]]=$B98,IF(DATOS_[[AGRUP. VALOR. PTO.]:[AGRUP. VALOR. PTO.]]=$B96,IF(DATOS_[[Check Periodo Ref.]:[Check Periodo Ref.]]="Dentro",DATOS_[Conc.Sal.26]))))),
0)</f>
        <v>0</v>
      </c>
      <c r="AF98" s="119">
        <f t="array" ref="AF98">IFERROR(
MEDIAN((IF(DATOS_[[Sexo]:[Sexo]]=$B98,IF(DATOS_[[AGRUP. VALOR. PTO.]:[AGRUP. VALOR. PTO.]]=$B96,IF(DATOS_[[Check Periodo Ref.]:[Check Periodo Ref.]]="Dentro",DATOS_[Conc.Sal.27]))))),
0)</f>
        <v>0</v>
      </c>
      <c r="AG98" s="119">
        <f t="array" ref="AG98">IFERROR(
MEDIAN((IF(DATOS_[[Sexo]:[Sexo]]=$B98,IF(DATOS_[[AGRUP. VALOR. PTO.]:[AGRUP. VALOR. PTO.]]=$B96,IF(DATOS_[[Check Periodo Ref.]:[Check Periodo Ref.]]="Dentro",DATOS_[Conc.Sal.28]))))),
0)</f>
        <v>0</v>
      </c>
      <c r="AH98" s="119">
        <f t="array" ref="AH98">IFERROR(
MEDIAN((IF(DATOS_[[Sexo]:[Sexo]]=$B98,IF(DATOS_[[AGRUP. VALOR. PTO.]:[AGRUP. VALOR. PTO.]]=$B96,IF(DATOS_[[Check Periodo Ref.]:[Check Periodo Ref.]]="Dentro",DATOS_[Conc.Sal.29]))))),
0)</f>
        <v>0</v>
      </c>
      <c r="AI98" s="119">
        <f t="array" ref="AI98">IFERROR(
MEDIAN((IF(DATOS_[[Sexo]:[Sexo]]=$B98,IF(DATOS_[[AGRUP. VALOR. PTO.]:[AGRUP. VALOR. PTO.]]=$B96,IF(DATOS_[[Check Periodo Ref.]:[Check Periodo Ref.]]="Dentro",DATOS_[Conc.Sal.30]))))),
0)</f>
        <v>0</v>
      </c>
      <c r="AJ98" s="120">
        <f t="array" ref="AJ98">IFERROR(
MEDIAN(IF(DATOS_[Sexo]=$B98,IF(DATOS_[AGRUP. VALOR. PTO.]=$B96,IF(DATOS_[Check Periodo Ref.]="Dentro",DATOS_[Tot COMPL.SAL Ef],FALSE)))),
0)</f>
        <v>0</v>
      </c>
      <c r="AK98" s="121">
        <f t="array" ref="AK98">IFERROR(
MEDIAN(IF(DATOS_[Sexo]=$B98,IF(DATOS_[AGRUP. VALOR. PTO.]=$B96,IF(DATOS_[Check Periodo Ref.]="Dentro",DATOS_[TOTAL SALARIO Ef],FALSE)))),
0)</f>
        <v>0</v>
      </c>
      <c r="AL98" s="122">
        <f t="array" ref="AL98">IFERROR(
MEDIAN((IF(DATOS_[[Sexo]:[Sexo]]=$B98,IF(DATOS_[[AGRUP. VALOR. PTO.]:[AGRUP. VALOR. PTO.]]=$B96,IF(DATOS_[[Check Periodo Ref.]:[Check Periodo Ref.]]="Dentro",DATOS_[C.Extra.01]))))),
0)</f>
        <v>0</v>
      </c>
      <c r="AM98" s="122">
        <f t="array" ref="AM98">IFERROR(
MEDIAN((IF(DATOS_[[Sexo]:[Sexo]]=$B98,IF(DATOS_[[AGRUP. VALOR. PTO.]:[AGRUP. VALOR. PTO.]]=$B96,IF(DATOS_[[Check Periodo Ref.]:[Check Periodo Ref.]]="Dentro",DATOS_[C.Extra.02]))))),
0)</f>
        <v>0</v>
      </c>
      <c r="AN98" s="122">
        <f t="array" ref="AN98">IFERROR(
MEDIAN((IF(DATOS_[[Sexo]:[Sexo]]=$B98,IF(DATOS_[[AGRUP. VALOR. PTO.]:[AGRUP. VALOR. PTO.]]=$B96,IF(DATOS_[[Check Periodo Ref.]:[Check Periodo Ref.]]="Dentro",DATOS_[C.Extra.03]))))),
0)</f>
        <v>0</v>
      </c>
      <c r="AO98" s="122">
        <f t="array" ref="AO98">IFERROR(
MEDIAN((IF(DATOS_[[Sexo]:[Sexo]]=$B98,IF(DATOS_[[AGRUP. VALOR. PTO.]:[AGRUP. VALOR. PTO.]]=$B96,IF(DATOS_[[Check Periodo Ref.]:[Check Periodo Ref.]]="Dentro",DATOS_[C.Extra.04]))))),
0)</f>
        <v>0</v>
      </c>
      <c r="AP98" s="122">
        <f t="array" ref="AP98">IFERROR(
MEDIAN((IF(DATOS_[[Sexo]:[Sexo]]=$B98,IF(DATOS_[[AGRUP. VALOR. PTO.]:[AGRUP. VALOR. PTO.]]=$B96,IF(DATOS_[[Check Periodo Ref.]:[Check Periodo Ref.]]="Dentro",DATOS_[C.Extra.05]))))),
0)</f>
        <v>0</v>
      </c>
      <c r="AQ98" s="123">
        <f t="array" ref="AQ98">IFERROR(
MEDIAN(IF(DATOS_[Sexo]=$B98,IF(DATOS_[AGRUP. VALOR. PTO.]=$B96,IF(DATOS_[Check Periodo Ref.]="Dentro",DATOS_[Tot Extrasalarial Ef],FALSE)))),
0)</f>
        <v>0</v>
      </c>
      <c r="AR98" s="124">
        <f t="array" ref="AR98">IFERROR(
MEDIAN(IF(DATOS_[Sexo]=$B98,IF(DATOS_[AGRUP. VALOR. PTO.]=$B96,IF(DATOS_[Check Periodo Ref.]="Dentro",DATOS_[TOTAL Retrib Ef],FALSE)))),
0)</f>
        <v>0</v>
      </c>
    </row>
    <row r="99" spans="1:44" ht="17.25" thickBot="1" x14ac:dyDescent="0.35">
      <c r="A99" s="48" t="str">
        <f t="shared" ref="A99" si="115">+A100</f>
        <v>[ocultar]</v>
      </c>
      <c r="B99" s="46" t="s">
        <v>288</v>
      </c>
      <c r="C99" s="117"/>
      <c r="D99" s="47"/>
      <c r="E99" s="127" t="str">
        <f t="shared" ref="E99:AR99" si="116">IFERROR((E100-E101)/E100,"")</f>
        <v/>
      </c>
      <c r="F99" s="131" t="str">
        <f t="shared" si="116"/>
        <v/>
      </c>
      <c r="G99" s="131" t="str">
        <f t="shared" si="116"/>
        <v/>
      </c>
      <c r="H99" s="131" t="str">
        <f t="shared" si="116"/>
        <v/>
      </c>
      <c r="I99" s="131" t="str">
        <f t="shared" si="116"/>
        <v/>
      </c>
      <c r="J99" s="131" t="str">
        <f t="shared" si="116"/>
        <v/>
      </c>
      <c r="K99" s="131" t="str">
        <f t="shared" si="116"/>
        <v/>
      </c>
      <c r="L99" s="131" t="str">
        <f t="shared" si="116"/>
        <v/>
      </c>
      <c r="M99" s="131" t="str">
        <f t="shared" si="116"/>
        <v/>
      </c>
      <c r="N99" s="131" t="str">
        <f t="shared" si="116"/>
        <v/>
      </c>
      <c r="O99" s="131" t="str">
        <f t="shared" si="116"/>
        <v/>
      </c>
      <c r="P99" s="131" t="str">
        <f t="shared" si="116"/>
        <v/>
      </c>
      <c r="Q99" s="131" t="str">
        <f t="shared" si="116"/>
        <v/>
      </c>
      <c r="R99" s="131" t="str">
        <f t="shared" si="116"/>
        <v/>
      </c>
      <c r="S99" s="131" t="str">
        <f t="shared" si="116"/>
        <v/>
      </c>
      <c r="T99" s="131" t="str">
        <f t="shared" si="116"/>
        <v/>
      </c>
      <c r="U99" s="131" t="str">
        <f t="shared" si="116"/>
        <v/>
      </c>
      <c r="V99" s="130" t="str">
        <f t="shared" si="116"/>
        <v/>
      </c>
      <c r="W99" s="130" t="str">
        <f t="shared" si="116"/>
        <v/>
      </c>
      <c r="X99" s="130" t="str">
        <f t="shared" si="116"/>
        <v/>
      </c>
      <c r="Y99" s="130" t="str">
        <f t="shared" si="116"/>
        <v/>
      </c>
      <c r="Z99" s="130" t="str">
        <f t="shared" si="116"/>
        <v/>
      </c>
      <c r="AA99" s="130" t="str">
        <f t="shared" si="116"/>
        <v/>
      </c>
      <c r="AB99" s="130" t="str">
        <f t="shared" si="116"/>
        <v/>
      </c>
      <c r="AC99" s="130" t="str">
        <f t="shared" si="116"/>
        <v/>
      </c>
      <c r="AD99" s="130" t="str">
        <f t="shared" si="116"/>
        <v/>
      </c>
      <c r="AE99" s="130" t="str">
        <f t="shared" si="116"/>
        <v/>
      </c>
      <c r="AF99" s="130" t="str">
        <f t="shared" si="116"/>
        <v/>
      </c>
      <c r="AG99" s="130" t="str">
        <f t="shared" si="116"/>
        <v/>
      </c>
      <c r="AH99" s="130" t="str">
        <f t="shared" si="116"/>
        <v/>
      </c>
      <c r="AI99" s="130" t="str">
        <f t="shared" si="116"/>
        <v/>
      </c>
      <c r="AJ99" s="132" t="str">
        <f t="shared" si="116"/>
        <v/>
      </c>
      <c r="AK99" s="136" t="str">
        <f t="shared" si="116"/>
        <v/>
      </c>
      <c r="AL99" s="133" t="str">
        <f t="shared" si="116"/>
        <v/>
      </c>
      <c r="AM99" s="133" t="str">
        <f t="shared" si="116"/>
        <v/>
      </c>
      <c r="AN99" s="133" t="str">
        <f t="shared" si="116"/>
        <v/>
      </c>
      <c r="AO99" s="133" t="str">
        <f t="shared" si="116"/>
        <v/>
      </c>
      <c r="AP99" s="133" t="str">
        <f t="shared" si="116"/>
        <v/>
      </c>
      <c r="AQ99" s="134" t="str">
        <f t="shared" si="116"/>
        <v/>
      </c>
      <c r="AR99" s="135" t="str">
        <f t="shared" si="116"/>
        <v/>
      </c>
    </row>
    <row r="100" spans="1:44" x14ac:dyDescent="0.3">
      <c r="A100" s="48" t="str">
        <f t="shared" ref="A100" si="117">+IF(C100+C101=0,"[ocultar]","")</f>
        <v>[ocultar]</v>
      </c>
      <c r="B100" s="39" t="s">
        <v>162</v>
      </c>
      <c r="C100" s="40">
        <f t="array" ref="C100">SUM(IF($B100=DATOS_[Sexo],
IF($B99=DATOS_[AGRUP. VALOR. PTO.],
IF("Dentro"=DATOS_[Check Periodo Ref.],
1/(COUNTIFS(DATOS_[Sexo],$B100,DATOS_[AGRUP. VALOR. PTO.],$B99,DATOS_[Check Periodo Ref.],"Dentro",DATOS_[id],DATOS_[id]))))))</f>
        <v>0</v>
      </c>
      <c r="D100" s="41">
        <f>COUNTIFS(DATOS_[AGRUP. VALOR. PTO.],$B99,DATOS_[Sexo],$B100,DATOS_[Check Periodo Ref.],"Dentro")</f>
        <v>0</v>
      </c>
      <c r="E100" s="118">
        <f t="array" ref="E100">IFERROR(
MEDIAN(IF(DATOS_[Sexo]=$B100,IF(DATOS_[AGRUP. VALOR. PTO.]=$B99,IF(DATOS_[Check Periodo Ref.]="Dentro",DATOS_[SALARIO BASE Ef],FALSE)))),
0)</f>
        <v>0</v>
      </c>
      <c r="F100" s="119">
        <f t="array" ref="F100">IFERROR(
MEDIAN((IF(DATOS_[[Sexo]:[Sexo]]=$B100,IF(DATOS_[[AGRUP. VALOR. PTO.]:[AGRUP. VALOR. PTO.]]=$B99,IF(DATOS_[[Check Periodo Ref.]:[Check Periodo Ref.]]="Dentro",DATOS_[Conc.Sal.01]))))),
0)</f>
        <v>0</v>
      </c>
      <c r="G100" s="119">
        <f t="array" ref="G100">IFERROR(
MEDIAN((IF(DATOS_[[Sexo]:[Sexo]]=$B100,IF(DATOS_[[AGRUP. VALOR. PTO.]:[AGRUP. VALOR. PTO.]]=$B99,IF(DATOS_[[Check Periodo Ref.]:[Check Periodo Ref.]]="Dentro",DATOS_[Conc.Sal.02]))))),
0)</f>
        <v>0</v>
      </c>
      <c r="H100" s="119">
        <f t="array" ref="H100">IFERROR(
MEDIAN((IF(DATOS_[[Sexo]:[Sexo]]=$B100,IF(DATOS_[[AGRUP. VALOR. PTO.]:[AGRUP. VALOR. PTO.]]=$B99,IF(DATOS_[[Check Periodo Ref.]:[Check Periodo Ref.]]="Dentro",DATOS_[Conc.Sal.03]))))),
0)</f>
        <v>0</v>
      </c>
      <c r="I100" s="119">
        <f t="array" ref="I100">IFERROR(
MEDIAN((IF(DATOS_[[Sexo]:[Sexo]]=$B100,IF(DATOS_[[AGRUP. VALOR. PTO.]:[AGRUP. VALOR. PTO.]]=$B99,IF(DATOS_[[Check Periodo Ref.]:[Check Periodo Ref.]]="Dentro",DATOS_[Conc.Sal.04]))))),
0)</f>
        <v>0</v>
      </c>
      <c r="J100" s="119">
        <f t="array" ref="J100">IFERROR(
MEDIAN((IF(DATOS_[[Sexo]:[Sexo]]=$B100,IF(DATOS_[[AGRUP. VALOR. PTO.]:[AGRUP. VALOR. PTO.]]=$B99,IF(DATOS_[[Check Periodo Ref.]:[Check Periodo Ref.]]="Dentro",DATOS_[Conc.Sal.05]))))),
0)</f>
        <v>0</v>
      </c>
      <c r="K100" s="119">
        <f t="array" ref="K100">IFERROR(
MEDIAN((IF(DATOS_[[Sexo]:[Sexo]]=$B100,IF(DATOS_[[AGRUP. VALOR. PTO.]:[AGRUP. VALOR. PTO.]]=$B99,IF(DATOS_[[Check Periodo Ref.]:[Check Periodo Ref.]]="Dentro",DATOS_[Conc.Sal.06]))))),
0)</f>
        <v>0</v>
      </c>
      <c r="L100" s="119">
        <f t="array" ref="L100">IFERROR(
MEDIAN((IF(DATOS_[[Sexo]:[Sexo]]=$B100,IF(DATOS_[[AGRUP. VALOR. PTO.]:[AGRUP. VALOR. PTO.]]=$B99,IF(DATOS_[[Check Periodo Ref.]:[Check Periodo Ref.]]="Dentro",DATOS_[Conc.Sal.07]))))),
0)</f>
        <v>0</v>
      </c>
      <c r="M100" s="119">
        <f t="array" ref="M100">IFERROR(
MEDIAN((IF(DATOS_[[Sexo]:[Sexo]]=$B100,IF(DATOS_[[AGRUP. VALOR. PTO.]:[AGRUP. VALOR. PTO.]]=$B99,IF(DATOS_[[Check Periodo Ref.]:[Check Periodo Ref.]]="Dentro",DATOS_[Conc.Sal.08]))))),
0)</f>
        <v>0</v>
      </c>
      <c r="N100" s="119">
        <f t="array" ref="N100">IFERROR(
MEDIAN((IF(DATOS_[[Sexo]:[Sexo]]=$B100,IF(DATOS_[[AGRUP. VALOR. PTO.]:[AGRUP. VALOR. PTO.]]=$B99,IF(DATOS_[[Check Periodo Ref.]:[Check Periodo Ref.]]="Dentro",DATOS_[Conc.Sal.09]))))),
0)</f>
        <v>0</v>
      </c>
      <c r="O100" s="119">
        <f t="array" ref="O100">IFERROR(
MEDIAN((IF(DATOS_[[Sexo]:[Sexo]]=$B100,IF(DATOS_[[AGRUP. VALOR. PTO.]:[AGRUP. VALOR. PTO.]]=$B99,IF(DATOS_[[Check Periodo Ref.]:[Check Periodo Ref.]]="Dentro",DATOS_[Conc.Sal.10]))))),
0)</f>
        <v>0</v>
      </c>
      <c r="P100" s="119">
        <f t="array" ref="P100">IFERROR(
MEDIAN((IF(DATOS_[[Sexo]:[Sexo]]=$B100,IF(DATOS_[[AGRUP. VALOR. PTO.]:[AGRUP. VALOR. PTO.]]=$B99,IF(DATOS_[[Check Periodo Ref.]:[Check Periodo Ref.]]="Dentro",DATOS_[Conc.Sal.11]))))),
0)</f>
        <v>0</v>
      </c>
      <c r="Q100" s="119">
        <f t="array" ref="Q100">IFERROR(
MEDIAN((IF(DATOS_[[Sexo]:[Sexo]]=$B100,IF(DATOS_[[AGRUP. VALOR. PTO.]:[AGRUP. VALOR. PTO.]]=$B99,IF(DATOS_[[Check Periodo Ref.]:[Check Periodo Ref.]]="Dentro",DATOS_[Conc.Sal.12]))))),
0)</f>
        <v>0</v>
      </c>
      <c r="R100" s="119">
        <f t="array" ref="R100">IFERROR(
MEDIAN((IF(DATOS_[[Sexo]:[Sexo]]=$B100,IF(DATOS_[[AGRUP. VALOR. PTO.]:[AGRUP. VALOR. PTO.]]=$B99,IF(DATOS_[[Check Periodo Ref.]:[Check Periodo Ref.]]="Dentro",DATOS_[Conc.Sal.13]))))),
0)</f>
        <v>0</v>
      </c>
      <c r="S100" s="119">
        <f t="array" ref="S100">IFERROR(
MEDIAN((IF(DATOS_[[Sexo]:[Sexo]]=$B100,IF(DATOS_[[AGRUP. VALOR. PTO.]:[AGRUP. VALOR. PTO.]]=$B99,IF(DATOS_[[Check Periodo Ref.]:[Check Periodo Ref.]]="Dentro",DATOS_[Conc.Sal.14]))))),
0)</f>
        <v>0</v>
      </c>
      <c r="T100" s="119">
        <f t="array" ref="T100">IFERROR(
MEDIAN((IF(DATOS_[[Sexo]:[Sexo]]=$B100,IF(DATOS_[[AGRUP. VALOR. PTO.]:[AGRUP. VALOR. PTO.]]=$B99,IF(DATOS_[[Check Periodo Ref.]:[Check Periodo Ref.]]="Dentro",DATOS_[Conc.Sal.15]))))),
0)</f>
        <v>0</v>
      </c>
      <c r="U100" s="119">
        <f t="array" ref="U100">IFERROR(
MEDIAN((IF(DATOS_[[Sexo]:[Sexo]]=$B100,IF(DATOS_[[AGRUP. VALOR. PTO.]:[AGRUP. VALOR. PTO.]]=$B99,IF(DATOS_[[Check Periodo Ref.]:[Check Periodo Ref.]]="Dentro",DATOS_[Conc.Sal.16]))))),
0)</f>
        <v>0</v>
      </c>
      <c r="V100" s="119">
        <f t="array" ref="V100">IFERROR(
MEDIAN((IF(DATOS_[[Sexo]:[Sexo]]=$B100,IF(DATOS_[[AGRUP. VALOR. PTO.]:[AGRUP. VALOR. PTO.]]=$B99,IF(DATOS_[[Check Periodo Ref.]:[Check Periodo Ref.]]="Dentro",DATOS_[Conc.Sal.17]))))),
0)</f>
        <v>0</v>
      </c>
      <c r="W100" s="119">
        <f t="array" ref="W100">IFERROR(
MEDIAN((IF(DATOS_[[Sexo]:[Sexo]]=$B100,IF(DATOS_[[AGRUP. VALOR. PTO.]:[AGRUP. VALOR. PTO.]]=$B99,IF(DATOS_[[Check Periodo Ref.]:[Check Periodo Ref.]]="Dentro",DATOS_[Conc.Sal.18]))))),
0)</f>
        <v>0</v>
      </c>
      <c r="X100" s="119">
        <f t="array" ref="X100">IFERROR(
MEDIAN((IF(DATOS_[[Sexo]:[Sexo]]=$B100,IF(DATOS_[[AGRUP. VALOR. PTO.]:[AGRUP. VALOR. PTO.]]=$B99,IF(DATOS_[[Check Periodo Ref.]:[Check Periodo Ref.]]="Dentro",DATOS_[Conc.Sal.19]))))),
0)</f>
        <v>0</v>
      </c>
      <c r="Y100" s="119">
        <f t="array" ref="Y100">IFERROR(
MEDIAN((IF(DATOS_[[Sexo]:[Sexo]]=$B100,IF(DATOS_[[AGRUP. VALOR. PTO.]:[AGRUP. VALOR. PTO.]]=$B99,IF(DATOS_[[Check Periodo Ref.]:[Check Periodo Ref.]]="Dentro",DATOS_[Conc.Sal.20]))))),
0)</f>
        <v>0</v>
      </c>
      <c r="Z100" s="119">
        <f t="array" ref="Z100">IFERROR(
MEDIAN((IF(DATOS_[[Sexo]:[Sexo]]=$B100,IF(DATOS_[[AGRUP. VALOR. PTO.]:[AGRUP. VALOR. PTO.]]=$B99,IF(DATOS_[[Check Periodo Ref.]:[Check Periodo Ref.]]="Dentro",DATOS_[Conc.Sal.21]))))),
0)</f>
        <v>0</v>
      </c>
      <c r="AA100" s="119">
        <f t="array" ref="AA100">IFERROR(
MEDIAN((IF(DATOS_[[Sexo]:[Sexo]]=$B100,IF(DATOS_[[AGRUP. VALOR. PTO.]:[AGRUP. VALOR. PTO.]]=$B99,IF(DATOS_[[Check Periodo Ref.]:[Check Periodo Ref.]]="Dentro",DATOS_[Conc.Sal.22]))))),
0)</f>
        <v>0</v>
      </c>
      <c r="AB100" s="119">
        <f t="array" ref="AB100">IFERROR(
MEDIAN((IF(DATOS_[[Sexo]:[Sexo]]=$B100,IF(DATOS_[[AGRUP. VALOR. PTO.]:[AGRUP. VALOR. PTO.]]=$B99,IF(DATOS_[[Check Periodo Ref.]:[Check Periodo Ref.]]="Dentro",DATOS_[Conc.Sal.23]))))),
0)</f>
        <v>0</v>
      </c>
      <c r="AC100" s="119">
        <f t="array" ref="AC100">IFERROR(
MEDIAN((IF(DATOS_[[Sexo]:[Sexo]]=$B100,IF(DATOS_[[AGRUP. VALOR. PTO.]:[AGRUP. VALOR. PTO.]]=$B99,IF(DATOS_[[Check Periodo Ref.]:[Check Periodo Ref.]]="Dentro",DATOS_[Conc.Sal.24]))))),
0)</f>
        <v>0</v>
      </c>
      <c r="AD100" s="119">
        <f t="array" ref="AD100">IFERROR(
MEDIAN((IF(DATOS_[[Sexo]:[Sexo]]=$B100,IF(DATOS_[[AGRUP. VALOR. PTO.]:[AGRUP. VALOR. PTO.]]=$B99,IF(DATOS_[[Check Periodo Ref.]:[Check Periodo Ref.]]="Dentro",DATOS_[Conc.Sal.25]))))),
0)</f>
        <v>0</v>
      </c>
      <c r="AE100" s="119">
        <f t="array" ref="AE100">IFERROR(
MEDIAN((IF(DATOS_[[Sexo]:[Sexo]]=$B100,IF(DATOS_[[AGRUP. VALOR. PTO.]:[AGRUP. VALOR. PTO.]]=$B99,IF(DATOS_[[Check Periodo Ref.]:[Check Periodo Ref.]]="Dentro",DATOS_[Conc.Sal.26]))))),
0)</f>
        <v>0</v>
      </c>
      <c r="AF100" s="119">
        <f t="array" ref="AF100">IFERROR(
MEDIAN((IF(DATOS_[[Sexo]:[Sexo]]=$B100,IF(DATOS_[[AGRUP. VALOR. PTO.]:[AGRUP. VALOR. PTO.]]=$B99,IF(DATOS_[[Check Periodo Ref.]:[Check Periodo Ref.]]="Dentro",DATOS_[Conc.Sal.27]))))),
0)</f>
        <v>0</v>
      </c>
      <c r="AG100" s="119">
        <f t="array" ref="AG100">IFERROR(
MEDIAN((IF(DATOS_[[Sexo]:[Sexo]]=$B100,IF(DATOS_[[AGRUP. VALOR. PTO.]:[AGRUP. VALOR. PTO.]]=$B99,IF(DATOS_[[Check Periodo Ref.]:[Check Periodo Ref.]]="Dentro",DATOS_[Conc.Sal.28]))))),
0)</f>
        <v>0</v>
      </c>
      <c r="AH100" s="119">
        <f t="array" ref="AH100">IFERROR(
MEDIAN((IF(DATOS_[[Sexo]:[Sexo]]=$B100,IF(DATOS_[[AGRUP. VALOR. PTO.]:[AGRUP. VALOR. PTO.]]=$B99,IF(DATOS_[[Check Periodo Ref.]:[Check Periodo Ref.]]="Dentro",DATOS_[Conc.Sal.29]))))),
0)</f>
        <v>0</v>
      </c>
      <c r="AI100" s="119">
        <f t="array" ref="AI100">IFERROR(
MEDIAN((IF(DATOS_[[Sexo]:[Sexo]]=$B100,IF(DATOS_[[AGRUP. VALOR. PTO.]:[AGRUP. VALOR. PTO.]]=$B99,IF(DATOS_[[Check Periodo Ref.]:[Check Periodo Ref.]]="Dentro",DATOS_[Conc.Sal.30]))))),
0)</f>
        <v>0</v>
      </c>
      <c r="AJ100" s="120">
        <f t="array" ref="AJ100">IFERROR(
MEDIAN(IF(DATOS_[Sexo]=$B100,IF(DATOS_[AGRUP. VALOR. PTO.]=$B99,IF(DATOS_[Check Periodo Ref.]="Dentro",DATOS_[Tot COMPL.SAL Ef],FALSE)))),
0)</f>
        <v>0</v>
      </c>
      <c r="AK100" s="121">
        <f t="array" ref="AK100">IFERROR(
MEDIAN(IF(DATOS_[Sexo]=$B100,IF(DATOS_[AGRUP. VALOR. PTO.]=$B99,IF(DATOS_[Check Periodo Ref.]="Dentro",DATOS_[TOTAL SALARIO Ef],FALSE)))),
0)</f>
        <v>0</v>
      </c>
      <c r="AL100" s="122">
        <f t="array" ref="AL100">IFERROR(
MEDIAN((IF(DATOS_[[Sexo]:[Sexo]]=$B100,IF(DATOS_[[AGRUP. VALOR. PTO.]:[AGRUP. VALOR. PTO.]]=$B99,IF(DATOS_[[Check Periodo Ref.]:[Check Periodo Ref.]]="Dentro",DATOS_[C.Extra.01]))))),
0)</f>
        <v>0</v>
      </c>
      <c r="AM100" s="122">
        <f t="array" ref="AM100">IFERROR(
MEDIAN((IF(DATOS_[[Sexo]:[Sexo]]=$B100,IF(DATOS_[[AGRUP. VALOR. PTO.]:[AGRUP. VALOR. PTO.]]=$B99,IF(DATOS_[[Check Periodo Ref.]:[Check Periodo Ref.]]="Dentro",DATOS_[C.Extra.02]))))),
0)</f>
        <v>0</v>
      </c>
      <c r="AN100" s="122">
        <f t="array" ref="AN100">IFERROR(
MEDIAN((IF(DATOS_[[Sexo]:[Sexo]]=$B100,IF(DATOS_[[AGRUP. VALOR. PTO.]:[AGRUP. VALOR. PTO.]]=$B99,IF(DATOS_[[Check Periodo Ref.]:[Check Periodo Ref.]]="Dentro",DATOS_[C.Extra.03]))))),
0)</f>
        <v>0</v>
      </c>
      <c r="AO100" s="122">
        <f t="array" ref="AO100">IFERROR(
MEDIAN((IF(DATOS_[[Sexo]:[Sexo]]=$B100,IF(DATOS_[[AGRUP. VALOR. PTO.]:[AGRUP. VALOR. PTO.]]=$B99,IF(DATOS_[[Check Periodo Ref.]:[Check Periodo Ref.]]="Dentro",DATOS_[C.Extra.04]))))),
0)</f>
        <v>0</v>
      </c>
      <c r="AP100" s="122">
        <f t="array" ref="AP100">IFERROR(
MEDIAN((IF(DATOS_[[Sexo]:[Sexo]]=$B100,IF(DATOS_[[AGRUP. VALOR. PTO.]:[AGRUP. VALOR. PTO.]]=$B99,IF(DATOS_[[Check Periodo Ref.]:[Check Periodo Ref.]]="Dentro",DATOS_[C.Extra.05]))))),
0)</f>
        <v>0</v>
      </c>
      <c r="AQ100" s="123">
        <f t="array" ref="AQ100">IFERROR(
MEDIAN(IF(DATOS_[Sexo]=$B100,IF(DATOS_[AGRUP. VALOR. PTO.]=$B99,IF(DATOS_[Check Periodo Ref.]="Dentro",DATOS_[Tot Extrasalarial Ef],FALSE)))),
0)</f>
        <v>0</v>
      </c>
      <c r="AR100" s="124">
        <f t="array" ref="AR100">IFERROR(
MEDIAN(IF(DATOS_[Sexo]=$B100,IF(DATOS_[AGRUP. VALOR. PTO.]=$B99,IF(DATOS_[Check Periodo Ref.]="Dentro",DATOS_[TOTAL Retrib Ef],FALSE)))),
0)</f>
        <v>0</v>
      </c>
    </row>
    <row r="101" spans="1:44" x14ac:dyDescent="0.3">
      <c r="A101" s="48" t="str">
        <f t="shared" ref="A101" si="118">+A100</f>
        <v>[ocultar]</v>
      </c>
      <c r="B101" s="39" t="s">
        <v>163</v>
      </c>
      <c r="C101" s="40">
        <f t="array" ref="C101">SUM(IF($B101=DATOS_[Sexo],
IF($B99=DATOS_[AGRUP. VALOR. PTO.],
IF("Dentro"=DATOS_[Check Periodo Ref.],
1/(COUNTIFS(DATOS_[Sexo],$B101,DATOS_[AGRUP. VALOR. PTO.],$B99,DATOS_[Check Periodo Ref.],"Dentro",DATOS_[id],DATOS_[id]))))))</f>
        <v>0</v>
      </c>
      <c r="D101" s="41">
        <f>COUNTIFS(DATOS_[AGRUP. VALOR. PTO.],$B99,DATOS_[Sexo],$B101,DATOS_[Check Periodo Ref.],"Dentro")</f>
        <v>0</v>
      </c>
      <c r="E101" s="118">
        <f t="array" ref="E101">IFERROR(
MEDIAN(IF(DATOS_[Sexo]=$B101,IF(DATOS_[AGRUP. VALOR. PTO.]=$B99,IF(DATOS_[Check Periodo Ref.]="Dentro",DATOS_[SALARIO BASE Ef],FALSE)))),
0)</f>
        <v>0</v>
      </c>
      <c r="F101" s="119">
        <f t="array" ref="F101">IFERROR(
MEDIAN((IF(DATOS_[[Sexo]:[Sexo]]=$B101,IF(DATOS_[[AGRUP. VALOR. PTO.]:[AGRUP. VALOR. PTO.]]=$B99,IF(DATOS_[[Check Periodo Ref.]:[Check Periodo Ref.]]="Dentro",DATOS_[Conc.Sal.01]))))),
0)</f>
        <v>0</v>
      </c>
      <c r="G101" s="119">
        <f t="array" ref="G101">IFERROR(
MEDIAN((IF(DATOS_[[Sexo]:[Sexo]]=$B101,IF(DATOS_[[AGRUP. VALOR. PTO.]:[AGRUP. VALOR. PTO.]]=$B99,IF(DATOS_[[Check Periodo Ref.]:[Check Periodo Ref.]]="Dentro",DATOS_[Conc.Sal.02]))))),
0)</f>
        <v>0</v>
      </c>
      <c r="H101" s="119">
        <f t="array" ref="H101">IFERROR(
MEDIAN((IF(DATOS_[[Sexo]:[Sexo]]=$B101,IF(DATOS_[[AGRUP. VALOR. PTO.]:[AGRUP. VALOR. PTO.]]=$B99,IF(DATOS_[[Check Periodo Ref.]:[Check Periodo Ref.]]="Dentro",DATOS_[Conc.Sal.03]))))),
0)</f>
        <v>0</v>
      </c>
      <c r="I101" s="119">
        <f t="array" ref="I101">IFERROR(
MEDIAN((IF(DATOS_[[Sexo]:[Sexo]]=$B101,IF(DATOS_[[AGRUP. VALOR. PTO.]:[AGRUP. VALOR. PTO.]]=$B99,IF(DATOS_[[Check Periodo Ref.]:[Check Periodo Ref.]]="Dentro",DATOS_[Conc.Sal.04]))))),
0)</f>
        <v>0</v>
      </c>
      <c r="J101" s="119">
        <f t="array" ref="J101">IFERROR(
MEDIAN((IF(DATOS_[[Sexo]:[Sexo]]=$B101,IF(DATOS_[[AGRUP. VALOR. PTO.]:[AGRUP. VALOR. PTO.]]=$B99,IF(DATOS_[[Check Periodo Ref.]:[Check Periodo Ref.]]="Dentro",DATOS_[Conc.Sal.05]))))),
0)</f>
        <v>0</v>
      </c>
      <c r="K101" s="119">
        <f t="array" ref="K101">IFERROR(
MEDIAN((IF(DATOS_[[Sexo]:[Sexo]]=$B101,IF(DATOS_[[AGRUP. VALOR. PTO.]:[AGRUP. VALOR. PTO.]]=$B99,IF(DATOS_[[Check Periodo Ref.]:[Check Periodo Ref.]]="Dentro",DATOS_[Conc.Sal.06]))))),
0)</f>
        <v>0</v>
      </c>
      <c r="L101" s="119">
        <f t="array" ref="L101">IFERROR(
MEDIAN((IF(DATOS_[[Sexo]:[Sexo]]=$B101,IF(DATOS_[[AGRUP. VALOR. PTO.]:[AGRUP. VALOR. PTO.]]=$B99,IF(DATOS_[[Check Periodo Ref.]:[Check Periodo Ref.]]="Dentro",DATOS_[Conc.Sal.07]))))),
0)</f>
        <v>0</v>
      </c>
      <c r="M101" s="119">
        <f t="array" ref="M101">IFERROR(
MEDIAN((IF(DATOS_[[Sexo]:[Sexo]]=$B101,IF(DATOS_[[AGRUP. VALOR. PTO.]:[AGRUP. VALOR. PTO.]]=$B99,IF(DATOS_[[Check Periodo Ref.]:[Check Periodo Ref.]]="Dentro",DATOS_[Conc.Sal.08]))))),
0)</f>
        <v>0</v>
      </c>
      <c r="N101" s="119">
        <f t="array" ref="N101">IFERROR(
MEDIAN((IF(DATOS_[[Sexo]:[Sexo]]=$B101,IF(DATOS_[[AGRUP. VALOR. PTO.]:[AGRUP. VALOR. PTO.]]=$B99,IF(DATOS_[[Check Periodo Ref.]:[Check Periodo Ref.]]="Dentro",DATOS_[Conc.Sal.09]))))),
0)</f>
        <v>0</v>
      </c>
      <c r="O101" s="119">
        <f t="array" ref="O101">IFERROR(
MEDIAN((IF(DATOS_[[Sexo]:[Sexo]]=$B101,IF(DATOS_[[AGRUP. VALOR. PTO.]:[AGRUP. VALOR. PTO.]]=$B99,IF(DATOS_[[Check Periodo Ref.]:[Check Periodo Ref.]]="Dentro",DATOS_[Conc.Sal.10]))))),
0)</f>
        <v>0</v>
      </c>
      <c r="P101" s="119">
        <f t="array" ref="P101">IFERROR(
MEDIAN((IF(DATOS_[[Sexo]:[Sexo]]=$B101,IF(DATOS_[[AGRUP. VALOR. PTO.]:[AGRUP. VALOR. PTO.]]=$B99,IF(DATOS_[[Check Periodo Ref.]:[Check Periodo Ref.]]="Dentro",DATOS_[Conc.Sal.11]))))),
0)</f>
        <v>0</v>
      </c>
      <c r="Q101" s="119">
        <f t="array" ref="Q101">IFERROR(
MEDIAN((IF(DATOS_[[Sexo]:[Sexo]]=$B101,IF(DATOS_[[AGRUP. VALOR. PTO.]:[AGRUP. VALOR. PTO.]]=$B99,IF(DATOS_[[Check Periodo Ref.]:[Check Periodo Ref.]]="Dentro",DATOS_[Conc.Sal.12]))))),
0)</f>
        <v>0</v>
      </c>
      <c r="R101" s="119">
        <f t="array" ref="R101">IFERROR(
MEDIAN((IF(DATOS_[[Sexo]:[Sexo]]=$B101,IF(DATOS_[[AGRUP. VALOR. PTO.]:[AGRUP. VALOR. PTO.]]=$B99,IF(DATOS_[[Check Periodo Ref.]:[Check Periodo Ref.]]="Dentro",DATOS_[Conc.Sal.13]))))),
0)</f>
        <v>0</v>
      </c>
      <c r="S101" s="119">
        <f t="array" ref="S101">IFERROR(
MEDIAN((IF(DATOS_[[Sexo]:[Sexo]]=$B101,IF(DATOS_[[AGRUP. VALOR. PTO.]:[AGRUP. VALOR. PTO.]]=$B99,IF(DATOS_[[Check Periodo Ref.]:[Check Periodo Ref.]]="Dentro",DATOS_[Conc.Sal.14]))))),
0)</f>
        <v>0</v>
      </c>
      <c r="T101" s="119">
        <f t="array" ref="T101">IFERROR(
MEDIAN((IF(DATOS_[[Sexo]:[Sexo]]=$B101,IF(DATOS_[[AGRUP. VALOR. PTO.]:[AGRUP. VALOR. PTO.]]=$B99,IF(DATOS_[[Check Periodo Ref.]:[Check Periodo Ref.]]="Dentro",DATOS_[Conc.Sal.15]))))),
0)</f>
        <v>0</v>
      </c>
      <c r="U101" s="119">
        <f t="array" ref="U101">IFERROR(
MEDIAN((IF(DATOS_[[Sexo]:[Sexo]]=$B101,IF(DATOS_[[AGRUP. VALOR. PTO.]:[AGRUP. VALOR. PTO.]]=$B99,IF(DATOS_[[Check Periodo Ref.]:[Check Periodo Ref.]]="Dentro",DATOS_[Conc.Sal.16]))))),
0)</f>
        <v>0</v>
      </c>
      <c r="V101" s="119">
        <f t="array" ref="V101">IFERROR(
MEDIAN((IF(DATOS_[[Sexo]:[Sexo]]=$B101,IF(DATOS_[[AGRUP. VALOR. PTO.]:[AGRUP. VALOR. PTO.]]=$B99,IF(DATOS_[[Check Periodo Ref.]:[Check Periodo Ref.]]="Dentro",DATOS_[Conc.Sal.17]))))),
0)</f>
        <v>0</v>
      </c>
      <c r="W101" s="119">
        <f t="array" ref="W101">IFERROR(
MEDIAN((IF(DATOS_[[Sexo]:[Sexo]]=$B101,IF(DATOS_[[AGRUP. VALOR. PTO.]:[AGRUP. VALOR. PTO.]]=$B99,IF(DATOS_[[Check Periodo Ref.]:[Check Periodo Ref.]]="Dentro",DATOS_[Conc.Sal.18]))))),
0)</f>
        <v>0</v>
      </c>
      <c r="X101" s="119">
        <f t="array" ref="X101">IFERROR(
MEDIAN((IF(DATOS_[[Sexo]:[Sexo]]=$B101,IF(DATOS_[[AGRUP. VALOR. PTO.]:[AGRUP. VALOR. PTO.]]=$B99,IF(DATOS_[[Check Periodo Ref.]:[Check Periodo Ref.]]="Dentro",DATOS_[Conc.Sal.19]))))),
0)</f>
        <v>0</v>
      </c>
      <c r="Y101" s="119">
        <f t="array" ref="Y101">IFERROR(
MEDIAN((IF(DATOS_[[Sexo]:[Sexo]]=$B101,IF(DATOS_[[AGRUP. VALOR. PTO.]:[AGRUP. VALOR. PTO.]]=$B99,IF(DATOS_[[Check Periodo Ref.]:[Check Periodo Ref.]]="Dentro",DATOS_[Conc.Sal.20]))))),
0)</f>
        <v>0</v>
      </c>
      <c r="Z101" s="119">
        <f t="array" ref="Z101">IFERROR(
MEDIAN((IF(DATOS_[[Sexo]:[Sexo]]=$B101,IF(DATOS_[[AGRUP. VALOR. PTO.]:[AGRUP. VALOR. PTO.]]=$B99,IF(DATOS_[[Check Periodo Ref.]:[Check Periodo Ref.]]="Dentro",DATOS_[Conc.Sal.21]))))),
0)</f>
        <v>0</v>
      </c>
      <c r="AA101" s="119">
        <f t="array" ref="AA101">IFERROR(
MEDIAN((IF(DATOS_[[Sexo]:[Sexo]]=$B101,IF(DATOS_[[AGRUP. VALOR. PTO.]:[AGRUP. VALOR. PTO.]]=$B99,IF(DATOS_[[Check Periodo Ref.]:[Check Periodo Ref.]]="Dentro",DATOS_[Conc.Sal.22]))))),
0)</f>
        <v>0</v>
      </c>
      <c r="AB101" s="119">
        <f t="array" ref="AB101">IFERROR(
MEDIAN((IF(DATOS_[[Sexo]:[Sexo]]=$B101,IF(DATOS_[[AGRUP. VALOR. PTO.]:[AGRUP. VALOR. PTO.]]=$B99,IF(DATOS_[[Check Periodo Ref.]:[Check Periodo Ref.]]="Dentro",DATOS_[Conc.Sal.23]))))),
0)</f>
        <v>0</v>
      </c>
      <c r="AC101" s="119">
        <f t="array" ref="AC101">IFERROR(
MEDIAN((IF(DATOS_[[Sexo]:[Sexo]]=$B101,IF(DATOS_[[AGRUP. VALOR. PTO.]:[AGRUP. VALOR. PTO.]]=$B99,IF(DATOS_[[Check Periodo Ref.]:[Check Periodo Ref.]]="Dentro",DATOS_[Conc.Sal.24]))))),
0)</f>
        <v>0</v>
      </c>
      <c r="AD101" s="119">
        <f t="array" ref="AD101">IFERROR(
MEDIAN((IF(DATOS_[[Sexo]:[Sexo]]=$B101,IF(DATOS_[[AGRUP. VALOR. PTO.]:[AGRUP. VALOR. PTO.]]=$B99,IF(DATOS_[[Check Periodo Ref.]:[Check Periodo Ref.]]="Dentro",DATOS_[Conc.Sal.25]))))),
0)</f>
        <v>0</v>
      </c>
      <c r="AE101" s="119">
        <f t="array" ref="AE101">IFERROR(
MEDIAN((IF(DATOS_[[Sexo]:[Sexo]]=$B101,IF(DATOS_[[AGRUP. VALOR. PTO.]:[AGRUP. VALOR. PTO.]]=$B99,IF(DATOS_[[Check Periodo Ref.]:[Check Periodo Ref.]]="Dentro",DATOS_[Conc.Sal.26]))))),
0)</f>
        <v>0</v>
      </c>
      <c r="AF101" s="119">
        <f t="array" ref="AF101">IFERROR(
MEDIAN((IF(DATOS_[[Sexo]:[Sexo]]=$B101,IF(DATOS_[[AGRUP. VALOR. PTO.]:[AGRUP. VALOR. PTO.]]=$B99,IF(DATOS_[[Check Periodo Ref.]:[Check Periodo Ref.]]="Dentro",DATOS_[Conc.Sal.27]))))),
0)</f>
        <v>0</v>
      </c>
      <c r="AG101" s="119">
        <f t="array" ref="AG101">IFERROR(
MEDIAN((IF(DATOS_[[Sexo]:[Sexo]]=$B101,IF(DATOS_[[AGRUP. VALOR. PTO.]:[AGRUP. VALOR. PTO.]]=$B99,IF(DATOS_[[Check Periodo Ref.]:[Check Periodo Ref.]]="Dentro",DATOS_[Conc.Sal.28]))))),
0)</f>
        <v>0</v>
      </c>
      <c r="AH101" s="119">
        <f t="array" ref="AH101">IFERROR(
MEDIAN((IF(DATOS_[[Sexo]:[Sexo]]=$B101,IF(DATOS_[[AGRUP. VALOR. PTO.]:[AGRUP. VALOR. PTO.]]=$B99,IF(DATOS_[[Check Periodo Ref.]:[Check Periodo Ref.]]="Dentro",DATOS_[Conc.Sal.29]))))),
0)</f>
        <v>0</v>
      </c>
      <c r="AI101" s="119">
        <f t="array" ref="AI101">IFERROR(
MEDIAN((IF(DATOS_[[Sexo]:[Sexo]]=$B101,IF(DATOS_[[AGRUP. VALOR. PTO.]:[AGRUP. VALOR. PTO.]]=$B99,IF(DATOS_[[Check Periodo Ref.]:[Check Periodo Ref.]]="Dentro",DATOS_[Conc.Sal.30]))))),
0)</f>
        <v>0</v>
      </c>
      <c r="AJ101" s="120">
        <f t="array" ref="AJ101">IFERROR(
MEDIAN(IF(DATOS_[Sexo]=$B101,IF(DATOS_[AGRUP. VALOR. PTO.]=$B99,IF(DATOS_[Check Periodo Ref.]="Dentro",DATOS_[Tot COMPL.SAL Ef],FALSE)))),
0)</f>
        <v>0</v>
      </c>
      <c r="AK101" s="121">
        <f t="array" ref="AK101">IFERROR(
MEDIAN(IF(DATOS_[Sexo]=$B101,IF(DATOS_[AGRUP. VALOR. PTO.]=$B99,IF(DATOS_[Check Periodo Ref.]="Dentro",DATOS_[TOTAL SALARIO Ef],FALSE)))),
0)</f>
        <v>0</v>
      </c>
      <c r="AL101" s="122">
        <f t="array" ref="AL101">IFERROR(
MEDIAN((IF(DATOS_[[Sexo]:[Sexo]]=$B101,IF(DATOS_[[AGRUP. VALOR. PTO.]:[AGRUP. VALOR. PTO.]]=$B99,IF(DATOS_[[Check Periodo Ref.]:[Check Periodo Ref.]]="Dentro",DATOS_[C.Extra.01]))))),
0)</f>
        <v>0</v>
      </c>
      <c r="AM101" s="122">
        <f t="array" ref="AM101">IFERROR(
MEDIAN((IF(DATOS_[[Sexo]:[Sexo]]=$B101,IF(DATOS_[[AGRUP. VALOR. PTO.]:[AGRUP. VALOR. PTO.]]=$B99,IF(DATOS_[[Check Periodo Ref.]:[Check Periodo Ref.]]="Dentro",DATOS_[C.Extra.02]))))),
0)</f>
        <v>0</v>
      </c>
      <c r="AN101" s="122">
        <f t="array" ref="AN101">IFERROR(
MEDIAN((IF(DATOS_[[Sexo]:[Sexo]]=$B101,IF(DATOS_[[AGRUP. VALOR. PTO.]:[AGRUP. VALOR. PTO.]]=$B99,IF(DATOS_[[Check Periodo Ref.]:[Check Periodo Ref.]]="Dentro",DATOS_[C.Extra.03]))))),
0)</f>
        <v>0</v>
      </c>
      <c r="AO101" s="122">
        <f t="array" ref="AO101">IFERROR(
MEDIAN((IF(DATOS_[[Sexo]:[Sexo]]=$B101,IF(DATOS_[[AGRUP. VALOR. PTO.]:[AGRUP. VALOR. PTO.]]=$B99,IF(DATOS_[[Check Periodo Ref.]:[Check Periodo Ref.]]="Dentro",DATOS_[C.Extra.04]))))),
0)</f>
        <v>0</v>
      </c>
      <c r="AP101" s="122">
        <f t="array" ref="AP101">IFERROR(
MEDIAN((IF(DATOS_[[Sexo]:[Sexo]]=$B101,IF(DATOS_[[AGRUP. VALOR. PTO.]:[AGRUP. VALOR. PTO.]]=$B99,IF(DATOS_[[Check Periodo Ref.]:[Check Periodo Ref.]]="Dentro",DATOS_[C.Extra.05]))))),
0)</f>
        <v>0</v>
      </c>
      <c r="AQ101" s="123">
        <f t="array" ref="AQ101">IFERROR(
MEDIAN(IF(DATOS_[Sexo]=$B101,IF(DATOS_[AGRUP. VALOR. PTO.]=$B99,IF(DATOS_[Check Periodo Ref.]="Dentro",DATOS_[Tot Extrasalarial Ef],FALSE)))),
0)</f>
        <v>0</v>
      </c>
      <c r="AR101" s="124">
        <f t="array" ref="AR101">IFERROR(
MEDIAN(IF(DATOS_[Sexo]=$B101,IF(DATOS_[AGRUP. VALOR. PTO.]=$B99,IF(DATOS_[Check Periodo Ref.]="Dentro",DATOS_[TOTAL Retrib Ef],FALSE)))),
0)</f>
        <v>0</v>
      </c>
    </row>
    <row r="102" spans="1:44" ht="17.25" thickBot="1" x14ac:dyDescent="0.35">
      <c r="A102" s="48" t="str">
        <f t="shared" ref="A102" si="119">+A103</f>
        <v>[ocultar]</v>
      </c>
      <c r="B102" s="46" t="s">
        <v>289</v>
      </c>
      <c r="C102" s="117"/>
      <c r="D102" s="47"/>
      <c r="E102" s="127" t="str">
        <f t="shared" ref="E102:AR102" si="120">IFERROR((E103-E104)/E103,"")</f>
        <v/>
      </c>
      <c r="F102" s="131" t="str">
        <f t="shared" si="120"/>
        <v/>
      </c>
      <c r="G102" s="131" t="str">
        <f t="shared" si="120"/>
        <v/>
      </c>
      <c r="H102" s="131" t="str">
        <f t="shared" si="120"/>
        <v/>
      </c>
      <c r="I102" s="131" t="str">
        <f t="shared" si="120"/>
        <v/>
      </c>
      <c r="J102" s="131" t="str">
        <f t="shared" si="120"/>
        <v/>
      </c>
      <c r="K102" s="131" t="str">
        <f t="shared" si="120"/>
        <v/>
      </c>
      <c r="L102" s="131" t="str">
        <f t="shared" si="120"/>
        <v/>
      </c>
      <c r="M102" s="131" t="str">
        <f t="shared" si="120"/>
        <v/>
      </c>
      <c r="N102" s="131" t="str">
        <f t="shared" si="120"/>
        <v/>
      </c>
      <c r="O102" s="131" t="str">
        <f t="shared" si="120"/>
        <v/>
      </c>
      <c r="P102" s="131" t="str">
        <f t="shared" si="120"/>
        <v/>
      </c>
      <c r="Q102" s="131" t="str">
        <f t="shared" si="120"/>
        <v/>
      </c>
      <c r="R102" s="131" t="str">
        <f t="shared" si="120"/>
        <v/>
      </c>
      <c r="S102" s="131" t="str">
        <f t="shared" si="120"/>
        <v/>
      </c>
      <c r="T102" s="131" t="str">
        <f t="shared" si="120"/>
        <v/>
      </c>
      <c r="U102" s="131" t="str">
        <f t="shared" si="120"/>
        <v/>
      </c>
      <c r="V102" s="130" t="str">
        <f t="shared" si="120"/>
        <v/>
      </c>
      <c r="W102" s="130" t="str">
        <f t="shared" si="120"/>
        <v/>
      </c>
      <c r="X102" s="130" t="str">
        <f t="shared" si="120"/>
        <v/>
      </c>
      <c r="Y102" s="130" t="str">
        <f t="shared" si="120"/>
        <v/>
      </c>
      <c r="Z102" s="130" t="str">
        <f t="shared" si="120"/>
        <v/>
      </c>
      <c r="AA102" s="130" t="str">
        <f t="shared" si="120"/>
        <v/>
      </c>
      <c r="AB102" s="130" t="str">
        <f t="shared" si="120"/>
        <v/>
      </c>
      <c r="AC102" s="130" t="str">
        <f t="shared" si="120"/>
        <v/>
      </c>
      <c r="AD102" s="130" t="str">
        <f t="shared" si="120"/>
        <v/>
      </c>
      <c r="AE102" s="130" t="str">
        <f t="shared" si="120"/>
        <v/>
      </c>
      <c r="AF102" s="130" t="str">
        <f t="shared" si="120"/>
        <v/>
      </c>
      <c r="AG102" s="130" t="str">
        <f t="shared" si="120"/>
        <v/>
      </c>
      <c r="AH102" s="130" t="str">
        <f t="shared" si="120"/>
        <v/>
      </c>
      <c r="AI102" s="130" t="str">
        <f t="shared" si="120"/>
        <v/>
      </c>
      <c r="AJ102" s="132" t="str">
        <f t="shared" si="120"/>
        <v/>
      </c>
      <c r="AK102" s="136" t="str">
        <f t="shared" si="120"/>
        <v/>
      </c>
      <c r="AL102" s="133" t="str">
        <f t="shared" si="120"/>
        <v/>
      </c>
      <c r="AM102" s="133" t="str">
        <f t="shared" si="120"/>
        <v/>
      </c>
      <c r="AN102" s="133" t="str">
        <f t="shared" si="120"/>
        <v/>
      </c>
      <c r="AO102" s="133" t="str">
        <f t="shared" si="120"/>
        <v/>
      </c>
      <c r="AP102" s="133" t="str">
        <f t="shared" si="120"/>
        <v/>
      </c>
      <c r="AQ102" s="134" t="str">
        <f t="shared" si="120"/>
        <v/>
      </c>
      <c r="AR102" s="135" t="str">
        <f t="shared" si="120"/>
        <v/>
      </c>
    </row>
    <row r="103" spans="1:44" x14ac:dyDescent="0.3">
      <c r="A103" s="48" t="str">
        <f t="shared" ref="A103" si="121">+IF(C103+C104=0,"[ocultar]","")</f>
        <v>[ocultar]</v>
      </c>
      <c r="B103" s="39" t="s">
        <v>162</v>
      </c>
      <c r="C103" s="40">
        <f t="array" ref="C103">SUM(IF($B103=DATOS_[Sexo],
IF($B102=DATOS_[AGRUP. VALOR. PTO.],
IF("Dentro"=DATOS_[Check Periodo Ref.],
1/(COUNTIFS(DATOS_[Sexo],$B103,DATOS_[AGRUP. VALOR. PTO.],$B102,DATOS_[Check Periodo Ref.],"Dentro",DATOS_[id],DATOS_[id]))))))</f>
        <v>0</v>
      </c>
      <c r="D103" s="41">
        <f>COUNTIFS(DATOS_[AGRUP. VALOR. PTO.],$B102,DATOS_[Sexo],$B103,DATOS_[Check Periodo Ref.],"Dentro")</f>
        <v>0</v>
      </c>
      <c r="E103" s="118">
        <f t="array" ref="E103">IFERROR(
MEDIAN(IF(DATOS_[Sexo]=$B103,IF(DATOS_[AGRUP. VALOR. PTO.]=$B102,IF(DATOS_[Check Periodo Ref.]="Dentro",DATOS_[SALARIO BASE Ef],FALSE)))),
0)</f>
        <v>0</v>
      </c>
      <c r="F103" s="119">
        <f t="array" ref="F103">IFERROR(
MEDIAN((IF(DATOS_[[Sexo]:[Sexo]]=$B103,IF(DATOS_[[AGRUP. VALOR. PTO.]:[AGRUP. VALOR. PTO.]]=$B102,IF(DATOS_[[Check Periodo Ref.]:[Check Periodo Ref.]]="Dentro",DATOS_[Conc.Sal.01]))))),
0)</f>
        <v>0</v>
      </c>
      <c r="G103" s="119">
        <f t="array" ref="G103">IFERROR(
MEDIAN((IF(DATOS_[[Sexo]:[Sexo]]=$B103,IF(DATOS_[[AGRUP. VALOR. PTO.]:[AGRUP. VALOR. PTO.]]=$B102,IF(DATOS_[[Check Periodo Ref.]:[Check Periodo Ref.]]="Dentro",DATOS_[Conc.Sal.02]))))),
0)</f>
        <v>0</v>
      </c>
      <c r="H103" s="119">
        <f t="array" ref="H103">IFERROR(
MEDIAN((IF(DATOS_[[Sexo]:[Sexo]]=$B103,IF(DATOS_[[AGRUP. VALOR. PTO.]:[AGRUP. VALOR. PTO.]]=$B102,IF(DATOS_[[Check Periodo Ref.]:[Check Periodo Ref.]]="Dentro",DATOS_[Conc.Sal.03]))))),
0)</f>
        <v>0</v>
      </c>
      <c r="I103" s="119">
        <f t="array" ref="I103">IFERROR(
MEDIAN((IF(DATOS_[[Sexo]:[Sexo]]=$B103,IF(DATOS_[[AGRUP. VALOR. PTO.]:[AGRUP. VALOR. PTO.]]=$B102,IF(DATOS_[[Check Periodo Ref.]:[Check Periodo Ref.]]="Dentro",DATOS_[Conc.Sal.04]))))),
0)</f>
        <v>0</v>
      </c>
      <c r="J103" s="119">
        <f t="array" ref="J103">IFERROR(
MEDIAN((IF(DATOS_[[Sexo]:[Sexo]]=$B103,IF(DATOS_[[AGRUP. VALOR. PTO.]:[AGRUP. VALOR. PTO.]]=$B102,IF(DATOS_[[Check Periodo Ref.]:[Check Periodo Ref.]]="Dentro",DATOS_[Conc.Sal.05]))))),
0)</f>
        <v>0</v>
      </c>
      <c r="K103" s="119">
        <f t="array" ref="K103">IFERROR(
MEDIAN((IF(DATOS_[[Sexo]:[Sexo]]=$B103,IF(DATOS_[[AGRUP. VALOR. PTO.]:[AGRUP. VALOR. PTO.]]=$B102,IF(DATOS_[[Check Periodo Ref.]:[Check Periodo Ref.]]="Dentro",DATOS_[Conc.Sal.06]))))),
0)</f>
        <v>0</v>
      </c>
      <c r="L103" s="119">
        <f t="array" ref="L103">IFERROR(
MEDIAN((IF(DATOS_[[Sexo]:[Sexo]]=$B103,IF(DATOS_[[AGRUP. VALOR. PTO.]:[AGRUP. VALOR. PTO.]]=$B102,IF(DATOS_[[Check Periodo Ref.]:[Check Periodo Ref.]]="Dentro",DATOS_[Conc.Sal.07]))))),
0)</f>
        <v>0</v>
      </c>
      <c r="M103" s="119">
        <f t="array" ref="M103">IFERROR(
MEDIAN((IF(DATOS_[[Sexo]:[Sexo]]=$B103,IF(DATOS_[[AGRUP. VALOR. PTO.]:[AGRUP. VALOR. PTO.]]=$B102,IF(DATOS_[[Check Periodo Ref.]:[Check Periodo Ref.]]="Dentro",DATOS_[Conc.Sal.08]))))),
0)</f>
        <v>0</v>
      </c>
      <c r="N103" s="119">
        <f t="array" ref="N103">IFERROR(
MEDIAN((IF(DATOS_[[Sexo]:[Sexo]]=$B103,IF(DATOS_[[AGRUP. VALOR. PTO.]:[AGRUP. VALOR. PTO.]]=$B102,IF(DATOS_[[Check Periodo Ref.]:[Check Periodo Ref.]]="Dentro",DATOS_[Conc.Sal.09]))))),
0)</f>
        <v>0</v>
      </c>
      <c r="O103" s="119">
        <f t="array" ref="O103">IFERROR(
MEDIAN((IF(DATOS_[[Sexo]:[Sexo]]=$B103,IF(DATOS_[[AGRUP. VALOR. PTO.]:[AGRUP. VALOR. PTO.]]=$B102,IF(DATOS_[[Check Periodo Ref.]:[Check Periodo Ref.]]="Dentro",DATOS_[Conc.Sal.10]))))),
0)</f>
        <v>0</v>
      </c>
      <c r="P103" s="119">
        <f t="array" ref="P103">IFERROR(
MEDIAN((IF(DATOS_[[Sexo]:[Sexo]]=$B103,IF(DATOS_[[AGRUP. VALOR. PTO.]:[AGRUP. VALOR. PTO.]]=$B102,IF(DATOS_[[Check Periodo Ref.]:[Check Periodo Ref.]]="Dentro",DATOS_[Conc.Sal.11]))))),
0)</f>
        <v>0</v>
      </c>
      <c r="Q103" s="119">
        <f t="array" ref="Q103">IFERROR(
MEDIAN((IF(DATOS_[[Sexo]:[Sexo]]=$B103,IF(DATOS_[[AGRUP. VALOR. PTO.]:[AGRUP. VALOR. PTO.]]=$B102,IF(DATOS_[[Check Periodo Ref.]:[Check Periodo Ref.]]="Dentro",DATOS_[Conc.Sal.12]))))),
0)</f>
        <v>0</v>
      </c>
      <c r="R103" s="119">
        <f t="array" ref="R103">IFERROR(
MEDIAN((IF(DATOS_[[Sexo]:[Sexo]]=$B103,IF(DATOS_[[AGRUP. VALOR. PTO.]:[AGRUP. VALOR. PTO.]]=$B102,IF(DATOS_[[Check Periodo Ref.]:[Check Periodo Ref.]]="Dentro",DATOS_[Conc.Sal.13]))))),
0)</f>
        <v>0</v>
      </c>
      <c r="S103" s="119">
        <f t="array" ref="S103">IFERROR(
MEDIAN((IF(DATOS_[[Sexo]:[Sexo]]=$B103,IF(DATOS_[[AGRUP. VALOR. PTO.]:[AGRUP. VALOR. PTO.]]=$B102,IF(DATOS_[[Check Periodo Ref.]:[Check Periodo Ref.]]="Dentro",DATOS_[Conc.Sal.14]))))),
0)</f>
        <v>0</v>
      </c>
      <c r="T103" s="119">
        <f t="array" ref="T103">IFERROR(
MEDIAN((IF(DATOS_[[Sexo]:[Sexo]]=$B103,IF(DATOS_[[AGRUP. VALOR. PTO.]:[AGRUP. VALOR. PTO.]]=$B102,IF(DATOS_[[Check Periodo Ref.]:[Check Periodo Ref.]]="Dentro",DATOS_[Conc.Sal.15]))))),
0)</f>
        <v>0</v>
      </c>
      <c r="U103" s="119">
        <f t="array" ref="U103">IFERROR(
MEDIAN((IF(DATOS_[[Sexo]:[Sexo]]=$B103,IF(DATOS_[[AGRUP. VALOR. PTO.]:[AGRUP. VALOR. PTO.]]=$B102,IF(DATOS_[[Check Periodo Ref.]:[Check Periodo Ref.]]="Dentro",DATOS_[Conc.Sal.16]))))),
0)</f>
        <v>0</v>
      </c>
      <c r="V103" s="119">
        <f t="array" ref="V103">IFERROR(
MEDIAN((IF(DATOS_[[Sexo]:[Sexo]]=$B103,IF(DATOS_[[AGRUP. VALOR. PTO.]:[AGRUP. VALOR. PTO.]]=$B102,IF(DATOS_[[Check Periodo Ref.]:[Check Periodo Ref.]]="Dentro",DATOS_[Conc.Sal.17]))))),
0)</f>
        <v>0</v>
      </c>
      <c r="W103" s="119">
        <f t="array" ref="W103">IFERROR(
MEDIAN((IF(DATOS_[[Sexo]:[Sexo]]=$B103,IF(DATOS_[[AGRUP. VALOR. PTO.]:[AGRUP. VALOR. PTO.]]=$B102,IF(DATOS_[[Check Periodo Ref.]:[Check Periodo Ref.]]="Dentro",DATOS_[Conc.Sal.18]))))),
0)</f>
        <v>0</v>
      </c>
      <c r="X103" s="119">
        <f t="array" ref="X103">IFERROR(
MEDIAN((IF(DATOS_[[Sexo]:[Sexo]]=$B103,IF(DATOS_[[AGRUP. VALOR. PTO.]:[AGRUP. VALOR. PTO.]]=$B102,IF(DATOS_[[Check Periodo Ref.]:[Check Periodo Ref.]]="Dentro",DATOS_[Conc.Sal.19]))))),
0)</f>
        <v>0</v>
      </c>
      <c r="Y103" s="119">
        <f t="array" ref="Y103">IFERROR(
MEDIAN((IF(DATOS_[[Sexo]:[Sexo]]=$B103,IF(DATOS_[[AGRUP. VALOR. PTO.]:[AGRUP. VALOR. PTO.]]=$B102,IF(DATOS_[[Check Periodo Ref.]:[Check Periodo Ref.]]="Dentro",DATOS_[Conc.Sal.20]))))),
0)</f>
        <v>0</v>
      </c>
      <c r="Z103" s="119">
        <f t="array" ref="Z103">IFERROR(
MEDIAN((IF(DATOS_[[Sexo]:[Sexo]]=$B103,IF(DATOS_[[AGRUP. VALOR. PTO.]:[AGRUP. VALOR. PTO.]]=$B102,IF(DATOS_[[Check Periodo Ref.]:[Check Periodo Ref.]]="Dentro",DATOS_[Conc.Sal.21]))))),
0)</f>
        <v>0</v>
      </c>
      <c r="AA103" s="119">
        <f t="array" ref="AA103">IFERROR(
MEDIAN((IF(DATOS_[[Sexo]:[Sexo]]=$B103,IF(DATOS_[[AGRUP. VALOR. PTO.]:[AGRUP. VALOR. PTO.]]=$B102,IF(DATOS_[[Check Periodo Ref.]:[Check Periodo Ref.]]="Dentro",DATOS_[Conc.Sal.22]))))),
0)</f>
        <v>0</v>
      </c>
      <c r="AB103" s="119">
        <f t="array" ref="AB103">IFERROR(
MEDIAN((IF(DATOS_[[Sexo]:[Sexo]]=$B103,IF(DATOS_[[AGRUP. VALOR. PTO.]:[AGRUP. VALOR. PTO.]]=$B102,IF(DATOS_[[Check Periodo Ref.]:[Check Periodo Ref.]]="Dentro",DATOS_[Conc.Sal.23]))))),
0)</f>
        <v>0</v>
      </c>
      <c r="AC103" s="119">
        <f t="array" ref="AC103">IFERROR(
MEDIAN((IF(DATOS_[[Sexo]:[Sexo]]=$B103,IF(DATOS_[[AGRUP. VALOR. PTO.]:[AGRUP. VALOR. PTO.]]=$B102,IF(DATOS_[[Check Periodo Ref.]:[Check Periodo Ref.]]="Dentro",DATOS_[Conc.Sal.24]))))),
0)</f>
        <v>0</v>
      </c>
      <c r="AD103" s="119">
        <f t="array" ref="AD103">IFERROR(
MEDIAN((IF(DATOS_[[Sexo]:[Sexo]]=$B103,IF(DATOS_[[AGRUP. VALOR. PTO.]:[AGRUP. VALOR. PTO.]]=$B102,IF(DATOS_[[Check Periodo Ref.]:[Check Periodo Ref.]]="Dentro",DATOS_[Conc.Sal.25]))))),
0)</f>
        <v>0</v>
      </c>
      <c r="AE103" s="119">
        <f t="array" ref="AE103">IFERROR(
MEDIAN((IF(DATOS_[[Sexo]:[Sexo]]=$B103,IF(DATOS_[[AGRUP. VALOR. PTO.]:[AGRUP. VALOR. PTO.]]=$B102,IF(DATOS_[[Check Periodo Ref.]:[Check Periodo Ref.]]="Dentro",DATOS_[Conc.Sal.26]))))),
0)</f>
        <v>0</v>
      </c>
      <c r="AF103" s="119">
        <f t="array" ref="AF103">IFERROR(
MEDIAN((IF(DATOS_[[Sexo]:[Sexo]]=$B103,IF(DATOS_[[AGRUP. VALOR. PTO.]:[AGRUP. VALOR. PTO.]]=$B102,IF(DATOS_[[Check Periodo Ref.]:[Check Periodo Ref.]]="Dentro",DATOS_[Conc.Sal.27]))))),
0)</f>
        <v>0</v>
      </c>
      <c r="AG103" s="119">
        <f t="array" ref="AG103">IFERROR(
MEDIAN((IF(DATOS_[[Sexo]:[Sexo]]=$B103,IF(DATOS_[[AGRUP. VALOR. PTO.]:[AGRUP. VALOR. PTO.]]=$B102,IF(DATOS_[[Check Periodo Ref.]:[Check Periodo Ref.]]="Dentro",DATOS_[Conc.Sal.28]))))),
0)</f>
        <v>0</v>
      </c>
      <c r="AH103" s="119">
        <f t="array" ref="AH103">IFERROR(
MEDIAN((IF(DATOS_[[Sexo]:[Sexo]]=$B103,IF(DATOS_[[AGRUP. VALOR. PTO.]:[AGRUP. VALOR. PTO.]]=$B102,IF(DATOS_[[Check Periodo Ref.]:[Check Periodo Ref.]]="Dentro",DATOS_[Conc.Sal.29]))))),
0)</f>
        <v>0</v>
      </c>
      <c r="AI103" s="119">
        <f t="array" ref="AI103">IFERROR(
MEDIAN((IF(DATOS_[[Sexo]:[Sexo]]=$B103,IF(DATOS_[[AGRUP. VALOR. PTO.]:[AGRUP. VALOR. PTO.]]=$B102,IF(DATOS_[[Check Periodo Ref.]:[Check Periodo Ref.]]="Dentro",DATOS_[Conc.Sal.30]))))),
0)</f>
        <v>0</v>
      </c>
      <c r="AJ103" s="120">
        <f t="array" ref="AJ103">IFERROR(
MEDIAN(IF(DATOS_[Sexo]=$B103,IF(DATOS_[AGRUP. VALOR. PTO.]=$B102,IF(DATOS_[Check Periodo Ref.]="Dentro",DATOS_[Tot COMPL.SAL Ef],FALSE)))),
0)</f>
        <v>0</v>
      </c>
      <c r="AK103" s="121">
        <f t="array" ref="AK103">IFERROR(
MEDIAN(IF(DATOS_[Sexo]=$B103,IF(DATOS_[AGRUP. VALOR. PTO.]=$B102,IF(DATOS_[Check Periodo Ref.]="Dentro",DATOS_[TOTAL SALARIO Ef],FALSE)))),
0)</f>
        <v>0</v>
      </c>
      <c r="AL103" s="122">
        <f t="array" ref="AL103">IFERROR(
MEDIAN((IF(DATOS_[[Sexo]:[Sexo]]=$B103,IF(DATOS_[[AGRUP. VALOR. PTO.]:[AGRUP. VALOR. PTO.]]=$B102,IF(DATOS_[[Check Periodo Ref.]:[Check Periodo Ref.]]="Dentro",DATOS_[C.Extra.01]))))),
0)</f>
        <v>0</v>
      </c>
      <c r="AM103" s="122">
        <f t="array" ref="AM103">IFERROR(
MEDIAN((IF(DATOS_[[Sexo]:[Sexo]]=$B103,IF(DATOS_[[AGRUP. VALOR. PTO.]:[AGRUP. VALOR. PTO.]]=$B102,IF(DATOS_[[Check Periodo Ref.]:[Check Periodo Ref.]]="Dentro",DATOS_[C.Extra.02]))))),
0)</f>
        <v>0</v>
      </c>
      <c r="AN103" s="122">
        <f t="array" ref="AN103">IFERROR(
MEDIAN((IF(DATOS_[[Sexo]:[Sexo]]=$B103,IF(DATOS_[[AGRUP. VALOR. PTO.]:[AGRUP. VALOR. PTO.]]=$B102,IF(DATOS_[[Check Periodo Ref.]:[Check Periodo Ref.]]="Dentro",DATOS_[C.Extra.03]))))),
0)</f>
        <v>0</v>
      </c>
      <c r="AO103" s="122">
        <f t="array" ref="AO103">IFERROR(
MEDIAN((IF(DATOS_[[Sexo]:[Sexo]]=$B103,IF(DATOS_[[AGRUP. VALOR. PTO.]:[AGRUP. VALOR. PTO.]]=$B102,IF(DATOS_[[Check Periodo Ref.]:[Check Periodo Ref.]]="Dentro",DATOS_[C.Extra.04]))))),
0)</f>
        <v>0</v>
      </c>
      <c r="AP103" s="122">
        <f t="array" ref="AP103">IFERROR(
MEDIAN((IF(DATOS_[[Sexo]:[Sexo]]=$B103,IF(DATOS_[[AGRUP. VALOR. PTO.]:[AGRUP. VALOR. PTO.]]=$B102,IF(DATOS_[[Check Periodo Ref.]:[Check Periodo Ref.]]="Dentro",DATOS_[C.Extra.05]))))),
0)</f>
        <v>0</v>
      </c>
      <c r="AQ103" s="123">
        <f t="array" ref="AQ103">IFERROR(
MEDIAN(IF(DATOS_[Sexo]=$B103,IF(DATOS_[AGRUP. VALOR. PTO.]=$B102,IF(DATOS_[Check Periodo Ref.]="Dentro",DATOS_[Tot Extrasalarial Ef],FALSE)))),
0)</f>
        <v>0</v>
      </c>
      <c r="AR103" s="124">
        <f t="array" ref="AR103">IFERROR(
MEDIAN(IF(DATOS_[Sexo]=$B103,IF(DATOS_[AGRUP. VALOR. PTO.]=$B102,IF(DATOS_[Check Periodo Ref.]="Dentro",DATOS_[TOTAL Retrib Ef],FALSE)))),
0)</f>
        <v>0</v>
      </c>
    </row>
    <row r="104" spans="1:44" x14ac:dyDescent="0.3">
      <c r="A104" s="48" t="str">
        <f t="shared" ref="A104" si="122">+A103</f>
        <v>[ocultar]</v>
      </c>
      <c r="B104" s="39" t="s">
        <v>163</v>
      </c>
      <c r="C104" s="40">
        <f t="array" ref="C104">SUM(IF($B104=DATOS_[Sexo],
IF($B102=DATOS_[AGRUP. VALOR. PTO.],
IF("Dentro"=DATOS_[Check Periodo Ref.],
1/(COUNTIFS(DATOS_[Sexo],$B104,DATOS_[AGRUP. VALOR. PTO.],$B102,DATOS_[Check Periodo Ref.],"Dentro",DATOS_[id],DATOS_[id]))))))</f>
        <v>0</v>
      </c>
      <c r="D104" s="41">
        <f>COUNTIFS(DATOS_[AGRUP. VALOR. PTO.],$B102,DATOS_[Sexo],$B104,DATOS_[Check Periodo Ref.],"Dentro")</f>
        <v>0</v>
      </c>
      <c r="E104" s="118">
        <f t="array" ref="E104">IFERROR(
MEDIAN(IF(DATOS_[Sexo]=$B104,IF(DATOS_[AGRUP. VALOR. PTO.]=$B102,IF(DATOS_[Check Periodo Ref.]="Dentro",DATOS_[SALARIO BASE Ef],FALSE)))),
0)</f>
        <v>0</v>
      </c>
      <c r="F104" s="119">
        <f t="array" ref="F104">IFERROR(
MEDIAN((IF(DATOS_[[Sexo]:[Sexo]]=$B104,IF(DATOS_[[AGRUP. VALOR. PTO.]:[AGRUP. VALOR. PTO.]]=$B102,IF(DATOS_[[Check Periodo Ref.]:[Check Periodo Ref.]]="Dentro",DATOS_[Conc.Sal.01]))))),
0)</f>
        <v>0</v>
      </c>
      <c r="G104" s="119">
        <f t="array" ref="G104">IFERROR(
MEDIAN((IF(DATOS_[[Sexo]:[Sexo]]=$B104,IF(DATOS_[[AGRUP. VALOR. PTO.]:[AGRUP. VALOR. PTO.]]=$B102,IF(DATOS_[[Check Periodo Ref.]:[Check Periodo Ref.]]="Dentro",DATOS_[Conc.Sal.02]))))),
0)</f>
        <v>0</v>
      </c>
      <c r="H104" s="119">
        <f t="array" ref="H104">IFERROR(
MEDIAN((IF(DATOS_[[Sexo]:[Sexo]]=$B104,IF(DATOS_[[AGRUP. VALOR. PTO.]:[AGRUP. VALOR. PTO.]]=$B102,IF(DATOS_[[Check Periodo Ref.]:[Check Periodo Ref.]]="Dentro",DATOS_[Conc.Sal.03]))))),
0)</f>
        <v>0</v>
      </c>
      <c r="I104" s="119">
        <f t="array" ref="I104">IFERROR(
MEDIAN((IF(DATOS_[[Sexo]:[Sexo]]=$B104,IF(DATOS_[[AGRUP. VALOR. PTO.]:[AGRUP. VALOR. PTO.]]=$B102,IF(DATOS_[[Check Periodo Ref.]:[Check Periodo Ref.]]="Dentro",DATOS_[Conc.Sal.04]))))),
0)</f>
        <v>0</v>
      </c>
      <c r="J104" s="119">
        <f t="array" ref="J104">IFERROR(
MEDIAN((IF(DATOS_[[Sexo]:[Sexo]]=$B104,IF(DATOS_[[AGRUP. VALOR. PTO.]:[AGRUP. VALOR. PTO.]]=$B102,IF(DATOS_[[Check Periodo Ref.]:[Check Periodo Ref.]]="Dentro",DATOS_[Conc.Sal.05]))))),
0)</f>
        <v>0</v>
      </c>
      <c r="K104" s="119">
        <f t="array" ref="K104">IFERROR(
MEDIAN((IF(DATOS_[[Sexo]:[Sexo]]=$B104,IF(DATOS_[[AGRUP. VALOR. PTO.]:[AGRUP. VALOR. PTO.]]=$B102,IF(DATOS_[[Check Periodo Ref.]:[Check Periodo Ref.]]="Dentro",DATOS_[Conc.Sal.06]))))),
0)</f>
        <v>0</v>
      </c>
      <c r="L104" s="119">
        <f t="array" ref="L104">IFERROR(
MEDIAN((IF(DATOS_[[Sexo]:[Sexo]]=$B104,IF(DATOS_[[AGRUP. VALOR. PTO.]:[AGRUP. VALOR. PTO.]]=$B102,IF(DATOS_[[Check Periodo Ref.]:[Check Periodo Ref.]]="Dentro",DATOS_[Conc.Sal.07]))))),
0)</f>
        <v>0</v>
      </c>
      <c r="M104" s="119">
        <f t="array" ref="M104">IFERROR(
MEDIAN((IF(DATOS_[[Sexo]:[Sexo]]=$B104,IF(DATOS_[[AGRUP. VALOR. PTO.]:[AGRUP. VALOR. PTO.]]=$B102,IF(DATOS_[[Check Periodo Ref.]:[Check Periodo Ref.]]="Dentro",DATOS_[Conc.Sal.08]))))),
0)</f>
        <v>0</v>
      </c>
      <c r="N104" s="119">
        <f t="array" ref="N104">IFERROR(
MEDIAN((IF(DATOS_[[Sexo]:[Sexo]]=$B104,IF(DATOS_[[AGRUP. VALOR. PTO.]:[AGRUP. VALOR. PTO.]]=$B102,IF(DATOS_[[Check Periodo Ref.]:[Check Periodo Ref.]]="Dentro",DATOS_[Conc.Sal.09]))))),
0)</f>
        <v>0</v>
      </c>
      <c r="O104" s="119">
        <f t="array" ref="O104">IFERROR(
MEDIAN((IF(DATOS_[[Sexo]:[Sexo]]=$B104,IF(DATOS_[[AGRUP. VALOR. PTO.]:[AGRUP. VALOR. PTO.]]=$B102,IF(DATOS_[[Check Periodo Ref.]:[Check Periodo Ref.]]="Dentro",DATOS_[Conc.Sal.10]))))),
0)</f>
        <v>0</v>
      </c>
      <c r="P104" s="119">
        <f t="array" ref="P104">IFERROR(
MEDIAN((IF(DATOS_[[Sexo]:[Sexo]]=$B104,IF(DATOS_[[AGRUP. VALOR. PTO.]:[AGRUP. VALOR. PTO.]]=$B102,IF(DATOS_[[Check Periodo Ref.]:[Check Periodo Ref.]]="Dentro",DATOS_[Conc.Sal.11]))))),
0)</f>
        <v>0</v>
      </c>
      <c r="Q104" s="119">
        <f t="array" ref="Q104">IFERROR(
MEDIAN((IF(DATOS_[[Sexo]:[Sexo]]=$B104,IF(DATOS_[[AGRUP. VALOR. PTO.]:[AGRUP. VALOR. PTO.]]=$B102,IF(DATOS_[[Check Periodo Ref.]:[Check Periodo Ref.]]="Dentro",DATOS_[Conc.Sal.12]))))),
0)</f>
        <v>0</v>
      </c>
      <c r="R104" s="119">
        <f t="array" ref="R104">IFERROR(
MEDIAN((IF(DATOS_[[Sexo]:[Sexo]]=$B104,IF(DATOS_[[AGRUP. VALOR. PTO.]:[AGRUP. VALOR. PTO.]]=$B102,IF(DATOS_[[Check Periodo Ref.]:[Check Periodo Ref.]]="Dentro",DATOS_[Conc.Sal.13]))))),
0)</f>
        <v>0</v>
      </c>
      <c r="S104" s="119">
        <f t="array" ref="S104">IFERROR(
MEDIAN((IF(DATOS_[[Sexo]:[Sexo]]=$B104,IF(DATOS_[[AGRUP. VALOR. PTO.]:[AGRUP. VALOR. PTO.]]=$B102,IF(DATOS_[[Check Periodo Ref.]:[Check Periodo Ref.]]="Dentro",DATOS_[Conc.Sal.14]))))),
0)</f>
        <v>0</v>
      </c>
      <c r="T104" s="119">
        <f t="array" ref="T104">IFERROR(
MEDIAN((IF(DATOS_[[Sexo]:[Sexo]]=$B104,IF(DATOS_[[AGRUP. VALOR. PTO.]:[AGRUP. VALOR. PTO.]]=$B102,IF(DATOS_[[Check Periodo Ref.]:[Check Periodo Ref.]]="Dentro",DATOS_[Conc.Sal.15]))))),
0)</f>
        <v>0</v>
      </c>
      <c r="U104" s="119">
        <f t="array" ref="U104">IFERROR(
MEDIAN((IF(DATOS_[[Sexo]:[Sexo]]=$B104,IF(DATOS_[[AGRUP. VALOR. PTO.]:[AGRUP. VALOR. PTO.]]=$B102,IF(DATOS_[[Check Periodo Ref.]:[Check Periodo Ref.]]="Dentro",DATOS_[Conc.Sal.16]))))),
0)</f>
        <v>0</v>
      </c>
      <c r="V104" s="119">
        <f t="array" ref="V104">IFERROR(
MEDIAN((IF(DATOS_[[Sexo]:[Sexo]]=$B104,IF(DATOS_[[AGRUP. VALOR. PTO.]:[AGRUP. VALOR. PTO.]]=$B102,IF(DATOS_[[Check Periodo Ref.]:[Check Periodo Ref.]]="Dentro",DATOS_[Conc.Sal.17]))))),
0)</f>
        <v>0</v>
      </c>
      <c r="W104" s="119">
        <f t="array" ref="W104">IFERROR(
MEDIAN((IF(DATOS_[[Sexo]:[Sexo]]=$B104,IF(DATOS_[[AGRUP. VALOR. PTO.]:[AGRUP. VALOR. PTO.]]=$B102,IF(DATOS_[[Check Periodo Ref.]:[Check Periodo Ref.]]="Dentro",DATOS_[Conc.Sal.18]))))),
0)</f>
        <v>0</v>
      </c>
      <c r="X104" s="119">
        <f t="array" ref="X104">IFERROR(
MEDIAN((IF(DATOS_[[Sexo]:[Sexo]]=$B104,IF(DATOS_[[AGRUP. VALOR. PTO.]:[AGRUP. VALOR. PTO.]]=$B102,IF(DATOS_[[Check Periodo Ref.]:[Check Periodo Ref.]]="Dentro",DATOS_[Conc.Sal.19]))))),
0)</f>
        <v>0</v>
      </c>
      <c r="Y104" s="119">
        <f t="array" ref="Y104">IFERROR(
MEDIAN((IF(DATOS_[[Sexo]:[Sexo]]=$B104,IF(DATOS_[[AGRUP. VALOR. PTO.]:[AGRUP. VALOR. PTO.]]=$B102,IF(DATOS_[[Check Periodo Ref.]:[Check Periodo Ref.]]="Dentro",DATOS_[Conc.Sal.20]))))),
0)</f>
        <v>0</v>
      </c>
      <c r="Z104" s="119">
        <f t="array" ref="Z104">IFERROR(
MEDIAN((IF(DATOS_[[Sexo]:[Sexo]]=$B104,IF(DATOS_[[AGRUP. VALOR. PTO.]:[AGRUP. VALOR. PTO.]]=$B102,IF(DATOS_[[Check Periodo Ref.]:[Check Periodo Ref.]]="Dentro",DATOS_[Conc.Sal.21]))))),
0)</f>
        <v>0</v>
      </c>
      <c r="AA104" s="119">
        <f t="array" ref="AA104">IFERROR(
MEDIAN((IF(DATOS_[[Sexo]:[Sexo]]=$B104,IF(DATOS_[[AGRUP. VALOR. PTO.]:[AGRUP. VALOR. PTO.]]=$B102,IF(DATOS_[[Check Periodo Ref.]:[Check Periodo Ref.]]="Dentro",DATOS_[Conc.Sal.22]))))),
0)</f>
        <v>0</v>
      </c>
      <c r="AB104" s="119">
        <f t="array" ref="AB104">IFERROR(
MEDIAN((IF(DATOS_[[Sexo]:[Sexo]]=$B104,IF(DATOS_[[AGRUP. VALOR. PTO.]:[AGRUP. VALOR. PTO.]]=$B102,IF(DATOS_[[Check Periodo Ref.]:[Check Periodo Ref.]]="Dentro",DATOS_[Conc.Sal.23]))))),
0)</f>
        <v>0</v>
      </c>
      <c r="AC104" s="119">
        <f t="array" ref="AC104">IFERROR(
MEDIAN((IF(DATOS_[[Sexo]:[Sexo]]=$B104,IF(DATOS_[[AGRUP. VALOR. PTO.]:[AGRUP. VALOR. PTO.]]=$B102,IF(DATOS_[[Check Periodo Ref.]:[Check Periodo Ref.]]="Dentro",DATOS_[Conc.Sal.24]))))),
0)</f>
        <v>0</v>
      </c>
      <c r="AD104" s="119">
        <f t="array" ref="AD104">IFERROR(
MEDIAN((IF(DATOS_[[Sexo]:[Sexo]]=$B104,IF(DATOS_[[AGRUP. VALOR. PTO.]:[AGRUP. VALOR. PTO.]]=$B102,IF(DATOS_[[Check Periodo Ref.]:[Check Periodo Ref.]]="Dentro",DATOS_[Conc.Sal.25]))))),
0)</f>
        <v>0</v>
      </c>
      <c r="AE104" s="119">
        <f t="array" ref="AE104">IFERROR(
MEDIAN((IF(DATOS_[[Sexo]:[Sexo]]=$B104,IF(DATOS_[[AGRUP. VALOR. PTO.]:[AGRUP. VALOR. PTO.]]=$B102,IF(DATOS_[[Check Periodo Ref.]:[Check Periodo Ref.]]="Dentro",DATOS_[Conc.Sal.26]))))),
0)</f>
        <v>0</v>
      </c>
      <c r="AF104" s="119">
        <f t="array" ref="AF104">IFERROR(
MEDIAN((IF(DATOS_[[Sexo]:[Sexo]]=$B104,IF(DATOS_[[AGRUP. VALOR. PTO.]:[AGRUP. VALOR. PTO.]]=$B102,IF(DATOS_[[Check Periodo Ref.]:[Check Periodo Ref.]]="Dentro",DATOS_[Conc.Sal.27]))))),
0)</f>
        <v>0</v>
      </c>
      <c r="AG104" s="119">
        <f t="array" ref="AG104">IFERROR(
MEDIAN((IF(DATOS_[[Sexo]:[Sexo]]=$B104,IF(DATOS_[[AGRUP. VALOR. PTO.]:[AGRUP. VALOR. PTO.]]=$B102,IF(DATOS_[[Check Periodo Ref.]:[Check Periodo Ref.]]="Dentro",DATOS_[Conc.Sal.28]))))),
0)</f>
        <v>0</v>
      </c>
      <c r="AH104" s="119">
        <f t="array" ref="AH104">IFERROR(
MEDIAN((IF(DATOS_[[Sexo]:[Sexo]]=$B104,IF(DATOS_[[AGRUP. VALOR. PTO.]:[AGRUP. VALOR. PTO.]]=$B102,IF(DATOS_[[Check Periodo Ref.]:[Check Periodo Ref.]]="Dentro",DATOS_[Conc.Sal.29]))))),
0)</f>
        <v>0</v>
      </c>
      <c r="AI104" s="119">
        <f t="array" ref="AI104">IFERROR(
MEDIAN((IF(DATOS_[[Sexo]:[Sexo]]=$B104,IF(DATOS_[[AGRUP. VALOR. PTO.]:[AGRUP. VALOR. PTO.]]=$B102,IF(DATOS_[[Check Periodo Ref.]:[Check Periodo Ref.]]="Dentro",DATOS_[Conc.Sal.30]))))),
0)</f>
        <v>0</v>
      </c>
      <c r="AJ104" s="120">
        <f t="array" ref="AJ104">IFERROR(
MEDIAN(IF(DATOS_[Sexo]=$B104,IF(DATOS_[AGRUP. VALOR. PTO.]=$B102,IF(DATOS_[Check Periodo Ref.]="Dentro",DATOS_[Tot COMPL.SAL Ef],FALSE)))),
0)</f>
        <v>0</v>
      </c>
      <c r="AK104" s="121">
        <f t="array" ref="AK104">IFERROR(
MEDIAN(IF(DATOS_[Sexo]=$B104,IF(DATOS_[AGRUP. VALOR. PTO.]=$B102,IF(DATOS_[Check Periodo Ref.]="Dentro",DATOS_[TOTAL SALARIO Ef],FALSE)))),
0)</f>
        <v>0</v>
      </c>
      <c r="AL104" s="122">
        <f t="array" ref="AL104">IFERROR(
MEDIAN((IF(DATOS_[[Sexo]:[Sexo]]=$B104,IF(DATOS_[[AGRUP. VALOR. PTO.]:[AGRUP. VALOR. PTO.]]=$B102,IF(DATOS_[[Check Periodo Ref.]:[Check Periodo Ref.]]="Dentro",DATOS_[C.Extra.01]))))),
0)</f>
        <v>0</v>
      </c>
      <c r="AM104" s="122">
        <f t="array" ref="AM104">IFERROR(
MEDIAN((IF(DATOS_[[Sexo]:[Sexo]]=$B104,IF(DATOS_[[AGRUP. VALOR. PTO.]:[AGRUP. VALOR. PTO.]]=$B102,IF(DATOS_[[Check Periodo Ref.]:[Check Periodo Ref.]]="Dentro",DATOS_[C.Extra.02]))))),
0)</f>
        <v>0</v>
      </c>
      <c r="AN104" s="122">
        <f t="array" ref="AN104">IFERROR(
MEDIAN((IF(DATOS_[[Sexo]:[Sexo]]=$B104,IF(DATOS_[[AGRUP. VALOR. PTO.]:[AGRUP. VALOR. PTO.]]=$B102,IF(DATOS_[[Check Periodo Ref.]:[Check Periodo Ref.]]="Dentro",DATOS_[C.Extra.03]))))),
0)</f>
        <v>0</v>
      </c>
      <c r="AO104" s="122">
        <f t="array" ref="AO104">IFERROR(
MEDIAN((IF(DATOS_[[Sexo]:[Sexo]]=$B104,IF(DATOS_[[AGRUP. VALOR. PTO.]:[AGRUP. VALOR. PTO.]]=$B102,IF(DATOS_[[Check Periodo Ref.]:[Check Periodo Ref.]]="Dentro",DATOS_[C.Extra.04]))))),
0)</f>
        <v>0</v>
      </c>
      <c r="AP104" s="122">
        <f t="array" ref="AP104">IFERROR(
MEDIAN((IF(DATOS_[[Sexo]:[Sexo]]=$B104,IF(DATOS_[[AGRUP. VALOR. PTO.]:[AGRUP. VALOR. PTO.]]=$B102,IF(DATOS_[[Check Periodo Ref.]:[Check Periodo Ref.]]="Dentro",DATOS_[C.Extra.05]))))),
0)</f>
        <v>0</v>
      </c>
      <c r="AQ104" s="123">
        <f t="array" ref="AQ104">IFERROR(
MEDIAN(IF(DATOS_[Sexo]=$B104,IF(DATOS_[AGRUP. VALOR. PTO.]=$B102,IF(DATOS_[Check Periodo Ref.]="Dentro",DATOS_[Tot Extrasalarial Ef],FALSE)))),
0)</f>
        <v>0</v>
      </c>
      <c r="AR104" s="124">
        <f t="array" ref="AR104">IFERROR(
MEDIAN(IF(DATOS_[Sexo]=$B104,IF(DATOS_[AGRUP. VALOR. PTO.]=$B102,IF(DATOS_[Check Periodo Ref.]="Dentro",DATOS_[TOTAL Retrib Ef],FALSE)))),
0)</f>
        <v>0</v>
      </c>
    </row>
  </sheetData>
  <dataConsolidate/>
  <pageMargins left="0.25" right="0.25" top="0.75" bottom="0.75" header="0.3" footer="0.3"/>
  <pageSetup paperSize="9" scale="85" fitToHeight="0" orientation="landscape"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V104"/>
  <sheetViews>
    <sheetView topLeftCell="A85" workbookViewId="0">
      <selection activeCell="J103" sqref="J103"/>
    </sheetView>
  </sheetViews>
  <sheetFormatPr baseColWidth="10" defaultColWidth="7.28515625" defaultRowHeight="16.5" outlineLevelCol="1" x14ac:dyDescent="0.3"/>
  <cols>
    <col min="1" max="1" width="8.85546875" style="60" customWidth="1"/>
    <col min="2" max="2" width="10.7109375" style="60" customWidth="1"/>
    <col min="3" max="8" width="7.28515625" style="60"/>
    <col min="9" max="9" width="10.42578125" style="60" customWidth="1"/>
    <col min="10" max="10" width="7.28515625" style="60" customWidth="1"/>
    <col min="11" max="11" width="7.42578125" style="60" bestFit="1" customWidth="1"/>
    <col min="12" max="12" width="7.7109375" style="60" bestFit="1" customWidth="1"/>
    <col min="13" max="13" width="7.42578125" style="60" bestFit="1" customWidth="1"/>
    <col min="14" max="14" width="7.28515625" style="60"/>
    <col min="15" max="15" width="7.42578125" style="60" bestFit="1" customWidth="1"/>
    <col min="16" max="16" width="7.7109375" style="60" bestFit="1" customWidth="1"/>
    <col min="17" max="18" width="7.42578125" style="60" bestFit="1" customWidth="1"/>
    <col min="19" max="19" width="0" style="60" hidden="1" customWidth="1"/>
    <col min="20" max="39" width="7.28515625" style="60" customWidth="1" outlineLevel="1"/>
    <col min="40" max="41" width="8.85546875" style="60" customWidth="1"/>
    <col min="42" max="42" width="7.42578125" style="60" bestFit="1" customWidth="1"/>
    <col min="43" max="46" width="7.28515625" style="60" customWidth="1"/>
    <col min="47" max="48" width="8.85546875" style="60" customWidth="1"/>
    <col min="49" max="16384" width="7.28515625" style="60"/>
  </cols>
  <sheetData>
    <row r="1" spans="1:48" ht="42.6" customHeight="1" x14ac:dyDescent="0.3">
      <c r="E1" s="257" t="s">
        <v>373</v>
      </c>
    </row>
    <row r="2" spans="1:48" ht="13.9" customHeight="1" x14ac:dyDescent="0.3">
      <c r="K2" s="60" t="str">
        <f>+IF(K8="[ocultar]",K8,"")</f>
        <v>[ocultar]</v>
      </c>
      <c r="L2" s="60" t="str">
        <f t="shared" ref="L2:AT2" si="0">+IF(L8="[ocultar]",L8,"")</f>
        <v>[ocultar]</v>
      </c>
      <c r="M2" s="60" t="str">
        <f t="shared" si="0"/>
        <v>[ocultar]</v>
      </c>
      <c r="N2" s="60" t="str">
        <f t="shared" si="0"/>
        <v>[ocultar]</v>
      </c>
      <c r="O2" s="60" t="str">
        <f t="shared" si="0"/>
        <v>[ocultar]</v>
      </c>
      <c r="P2" s="60" t="str">
        <f t="shared" si="0"/>
        <v>[ocultar]</v>
      </c>
      <c r="Q2" s="60" t="str">
        <f t="shared" si="0"/>
        <v>[ocultar]</v>
      </c>
      <c r="R2" s="60" t="str">
        <f t="shared" si="0"/>
        <v>[ocultar]</v>
      </c>
      <c r="S2" s="60" t="str">
        <f t="shared" si="0"/>
        <v>[ocultar]</v>
      </c>
      <c r="T2" s="60" t="str">
        <f t="shared" si="0"/>
        <v>[ocultar]</v>
      </c>
      <c r="U2" s="60" t="str">
        <f t="shared" si="0"/>
        <v>[ocultar]</v>
      </c>
      <c r="V2" s="60" t="str">
        <f t="shared" si="0"/>
        <v>[ocultar]</v>
      </c>
      <c r="W2" s="60" t="str">
        <f t="shared" si="0"/>
        <v>[ocultar]</v>
      </c>
      <c r="X2" s="60" t="str">
        <f t="shared" si="0"/>
        <v>[ocultar]</v>
      </c>
      <c r="Y2" s="60" t="str">
        <f t="shared" si="0"/>
        <v>[ocultar]</v>
      </c>
      <c r="Z2" s="60" t="str">
        <f t="shared" si="0"/>
        <v>[ocultar]</v>
      </c>
      <c r="AA2" s="60" t="str">
        <f t="shared" si="0"/>
        <v>[ocultar]</v>
      </c>
      <c r="AB2" s="60" t="str">
        <f t="shared" si="0"/>
        <v>[ocultar]</v>
      </c>
      <c r="AC2" s="60" t="str">
        <f t="shared" si="0"/>
        <v>[ocultar]</v>
      </c>
      <c r="AD2" s="60" t="str">
        <f t="shared" si="0"/>
        <v>[ocultar]</v>
      </c>
      <c r="AE2" s="60" t="str">
        <f t="shared" si="0"/>
        <v>[ocultar]</v>
      </c>
      <c r="AF2" s="60" t="str">
        <f t="shared" si="0"/>
        <v>[ocultar]</v>
      </c>
      <c r="AG2" s="60" t="str">
        <f t="shared" si="0"/>
        <v>[ocultar]</v>
      </c>
      <c r="AH2" s="60" t="str">
        <f t="shared" si="0"/>
        <v>[ocultar]</v>
      </c>
      <c r="AI2" s="60" t="str">
        <f t="shared" si="0"/>
        <v>[ocultar]</v>
      </c>
      <c r="AJ2" s="60" t="str">
        <f t="shared" si="0"/>
        <v>[ocultar]</v>
      </c>
      <c r="AK2" s="60" t="str">
        <f t="shared" si="0"/>
        <v>[ocultar]</v>
      </c>
      <c r="AL2" s="60" t="str">
        <f t="shared" si="0"/>
        <v>[ocultar]</v>
      </c>
      <c r="AM2" s="60" t="str">
        <f t="shared" si="0"/>
        <v>[ocultar]</v>
      </c>
      <c r="AN2" s="60" t="str">
        <f t="shared" si="0"/>
        <v/>
      </c>
      <c r="AO2" s="60" t="str">
        <f t="shared" si="0"/>
        <v/>
      </c>
      <c r="AP2" s="60" t="str">
        <f t="shared" si="0"/>
        <v>[ocultar]</v>
      </c>
      <c r="AQ2" s="60" t="str">
        <f t="shared" si="0"/>
        <v>[ocultar]</v>
      </c>
      <c r="AR2" s="60" t="str">
        <f t="shared" si="0"/>
        <v>[ocultar]</v>
      </c>
      <c r="AS2" s="60" t="str">
        <f t="shared" si="0"/>
        <v>[ocultar]</v>
      </c>
      <c r="AT2" s="60" t="str">
        <f t="shared" si="0"/>
        <v>[ocultar]</v>
      </c>
    </row>
    <row r="3" spans="1:48" ht="13.9" customHeight="1" x14ac:dyDescent="0.3">
      <c r="I3" s="182" t="str">
        <f>+"Razón Social: "&amp;Inicio!C6&amp;"  -  NIF: "&amp;Inicio!C8</f>
        <v xml:space="preserve">Razón Social:   -  NIF: </v>
      </c>
      <c r="J3" s="169"/>
    </row>
    <row r="4" spans="1:48" ht="13.9" customHeight="1" x14ac:dyDescent="0.3">
      <c r="I4" s="183" t="s">
        <v>97</v>
      </c>
      <c r="J4" s="184"/>
    </row>
    <row r="5" spans="1:48" ht="13.9" customHeight="1" x14ac:dyDescent="0.3">
      <c r="I5" s="165">
        <f>+Inicio!E10</f>
        <v>0</v>
      </c>
      <c r="J5" s="185" t="str">
        <f>+Inicio!D10</f>
        <v>fecha inicio</v>
      </c>
    </row>
    <row r="6" spans="1:48" ht="13.9" customHeight="1" x14ac:dyDescent="0.3">
      <c r="I6" s="165">
        <f>+Inicio!G10</f>
        <v>0</v>
      </c>
      <c r="J6" s="186" t="s">
        <v>94</v>
      </c>
    </row>
    <row r="7" spans="1:48" s="126" customFormat="1" ht="13.9" customHeight="1" x14ac:dyDescent="0.25"/>
    <row r="8" spans="1:48" s="63" customFormat="1" ht="46.15" customHeight="1" x14ac:dyDescent="0.25">
      <c r="B8" s="61"/>
      <c r="C8" s="61" t="s">
        <v>225</v>
      </c>
      <c r="D8" s="61" t="s">
        <v>220</v>
      </c>
      <c r="E8" s="61" t="s">
        <v>293</v>
      </c>
      <c r="F8" s="61" t="s">
        <v>291</v>
      </c>
      <c r="G8" s="61" t="s">
        <v>292</v>
      </c>
      <c r="H8" s="61" t="s">
        <v>224</v>
      </c>
      <c r="I8" s="152" t="s">
        <v>217</v>
      </c>
      <c r="J8" s="62" t="str">
        <f>+IF(DATOS!AE6="","[ocultar]",DATOS!AE6)</f>
        <v>[ocultar]</v>
      </c>
      <c r="K8" s="62" t="str">
        <f>+IF(DATOS!AF6="","[ocultar]",DATOS!AF6)</f>
        <v>[ocultar]</v>
      </c>
      <c r="L8" s="62" t="str">
        <f>+IF(DATOS!AG6="","[ocultar]",DATOS!AG6)</f>
        <v>[ocultar]</v>
      </c>
      <c r="M8" s="62" t="str">
        <f>+IF(DATOS!AH6="","[ocultar]",DATOS!AH6)</f>
        <v>[ocultar]</v>
      </c>
      <c r="N8" s="62" t="str">
        <f>+IF(DATOS!AI6="","[ocultar]",DATOS!AI6)</f>
        <v>[ocultar]</v>
      </c>
      <c r="O8" s="62" t="str">
        <f>+IF(DATOS!AJ6="","[ocultar]",DATOS!AJ6)</f>
        <v>[ocultar]</v>
      </c>
      <c r="P8" s="62" t="str">
        <f>+IF(DATOS!AK6="","[ocultar]",DATOS!AK6)</f>
        <v>[ocultar]</v>
      </c>
      <c r="Q8" s="62" t="str">
        <f>+IF(DATOS!AL6="","[ocultar]",DATOS!AL6)</f>
        <v>[ocultar]</v>
      </c>
      <c r="R8" s="62" t="str">
        <f>+IF(DATOS!AM6="","[ocultar]",DATOS!AM6)</f>
        <v>[ocultar]</v>
      </c>
      <c r="S8" s="62" t="str">
        <f>+IF(DATOS!AN6="","[ocultar]",DATOS!AN6)</f>
        <v>[ocultar]</v>
      </c>
      <c r="T8" s="62" t="str">
        <f>+IF(DATOS!AO6="","[ocultar]",DATOS!AO6)</f>
        <v>[ocultar]</v>
      </c>
      <c r="U8" s="62" t="str">
        <f>+IF(DATOS!AP6="","[ocultar]",DATOS!AP6)</f>
        <v>[ocultar]</v>
      </c>
      <c r="V8" s="62" t="str">
        <f>+IF(DATOS!AQ6="","[ocultar]",DATOS!AQ6)</f>
        <v>[ocultar]</v>
      </c>
      <c r="W8" s="62" t="str">
        <f>+IF(DATOS!AR6="","[ocultar]",DATOS!AR6)</f>
        <v>[ocultar]</v>
      </c>
      <c r="X8" s="62" t="str">
        <f>+IF(DATOS!AS6="","[ocultar]",DATOS!AS6)</f>
        <v>[ocultar]</v>
      </c>
      <c r="Y8" s="62" t="str">
        <f>+IF(DATOS!AT6="","[ocultar]",DATOS!AT6)</f>
        <v>[ocultar]</v>
      </c>
      <c r="Z8" s="62" t="str">
        <f>+IF(DATOS!AU6="","[ocultar]",DATOS!AU6)</f>
        <v>[ocultar]</v>
      </c>
      <c r="AA8" s="62" t="str">
        <f>+IF(DATOS!AV6="","[ocultar]",DATOS!AV6)</f>
        <v>[ocultar]</v>
      </c>
      <c r="AB8" s="62" t="str">
        <f>+IF(DATOS!AW6="","[ocultar]",DATOS!AW6)</f>
        <v>[ocultar]</v>
      </c>
      <c r="AC8" s="62" t="str">
        <f>+IF(DATOS!AX6="","[ocultar]",DATOS!AX6)</f>
        <v>[ocultar]</v>
      </c>
      <c r="AD8" s="62" t="str">
        <f>+IF(DATOS!AY6="","[ocultar]",DATOS!AY6)</f>
        <v>[ocultar]</v>
      </c>
      <c r="AE8" s="62" t="str">
        <f>+IF(DATOS!AZ6="","[ocultar]",DATOS!AZ6)</f>
        <v>[ocultar]</v>
      </c>
      <c r="AF8" s="62" t="str">
        <f>+IF(DATOS!BA6="","[ocultar]",DATOS!BA6)</f>
        <v>[ocultar]</v>
      </c>
      <c r="AG8" s="62" t="str">
        <f>+IF(DATOS!BB6="","[ocultar]",DATOS!BB6)</f>
        <v>[ocultar]</v>
      </c>
      <c r="AH8" s="62" t="str">
        <f>+IF(DATOS!BC6="","[ocultar]",DATOS!BC6)</f>
        <v>[ocultar]</v>
      </c>
      <c r="AI8" s="62" t="str">
        <f>+IF(DATOS!BD6="","[ocultar]",DATOS!BD6)</f>
        <v>[ocultar]</v>
      </c>
      <c r="AJ8" s="62" t="str">
        <f>+IF(DATOS!BE6="","[ocultar]",DATOS!BE6)</f>
        <v>[ocultar]</v>
      </c>
      <c r="AK8" s="62" t="str">
        <f>+IF(DATOS!BF6="","[ocultar]",DATOS!BF6)</f>
        <v>[ocultar]</v>
      </c>
      <c r="AL8" s="62" t="str">
        <f>+IF(DATOS!BG6="","[ocultar]",DATOS!BG6)</f>
        <v>[ocultar]</v>
      </c>
      <c r="AM8" s="62" t="str">
        <f>+IF(DATOS!BH6="","[ocultar]",DATOS!BH6)</f>
        <v>[ocultar]</v>
      </c>
      <c r="AN8" s="75" t="s">
        <v>218</v>
      </c>
      <c r="AO8" s="76" t="s">
        <v>211</v>
      </c>
      <c r="AP8" s="72" t="str">
        <f>+IF(DATOS!BI6="","[ocultar]",DATOS!BI6)</f>
        <v>[ocultar]</v>
      </c>
      <c r="AQ8" s="72" t="str">
        <f>+IF(DATOS!BJ6="","[ocultar]",DATOS!BJ6)</f>
        <v>[ocultar]</v>
      </c>
      <c r="AR8" s="72" t="str">
        <f>+IF(DATOS!BK6="","[ocultar]",DATOS!BK6)</f>
        <v>[ocultar]</v>
      </c>
      <c r="AS8" s="72" t="str">
        <f>+IF(DATOS!BL6="","[ocultar]",DATOS!BL6)</f>
        <v>[ocultar]</v>
      </c>
      <c r="AT8" s="72" t="str">
        <f>+IF(DATOS!BM6="","[ocultar]",DATOS!BM6)</f>
        <v>[ocultar]</v>
      </c>
      <c r="AU8" s="73" t="s">
        <v>219</v>
      </c>
      <c r="AV8" s="74" t="s">
        <v>212</v>
      </c>
    </row>
    <row r="9" spans="1:48" ht="17.25" thickBot="1" x14ac:dyDescent="0.35">
      <c r="B9" s="70" t="s">
        <v>247</v>
      </c>
      <c r="C9" s="107"/>
      <c r="D9" s="71"/>
      <c r="E9" s="71"/>
      <c r="F9" s="71"/>
      <c r="G9" s="71"/>
      <c r="H9" s="71"/>
      <c r="I9" s="137" t="str">
        <f t="shared" ref="I9" si="1">IFERROR((I10-I11)/I10,"")</f>
        <v/>
      </c>
      <c r="J9" s="138" t="str">
        <f>IFERROR((J10-J11)/J10,"")</f>
        <v/>
      </c>
      <c r="K9" s="139" t="str">
        <f t="shared" ref="K9:AV9" si="2">IFERROR((K10-K11)/K10,"")</f>
        <v/>
      </c>
      <c r="L9" s="139" t="str">
        <f t="shared" si="2"/>
        <v/>
      </c>
      <c r="M9" s="139" t="str">
        <f t="shared" si="2"/>
        <v/>
      </c>
      <c r="N9" s="140" t="str">
        <f t="shared" si="2"/>
        <v/>
      </c>
      <c r="O9" s="141" t="str">
        <f t="shared" si="2"/>
        <v/>
      </c>
      <c r="P9" s="141" t="str">
        <f t="shared" si="2"/>
        <v/>
      </c>
      <c r="Q9" s="141" t="str">
        <f t="shared" si="2"/>
        <v/>
      </c>
      <c r="R9" s="141" t="str">
        <f t="shared" si="2"/>
        <v/>
      </c>
      <c r="S9" s="141" t="str">
        <f t="shared" si="2"/>
        <v/>
      </c>
      <c r="T9" s="141" t="str">
        <f t="shared" si="2"/>
        <v/>
      </c>
      <c r="U9" s="141" t="str">
        <f t="shared" si="2"/>
        <v/>
      </c>
      <c r="V9" s="141" t="str">
        <f t="shared" si="2"/>
        <v/>
      </c>
      <c r="W9" s="141" t="str">
        <f t="shared" si="2"/>
        <v/>
      </c>
      <c r="X9" s="141" t="str">
        <f t="shared" si="2"/>
        <v/>
      </c>
      <c r="Y9" s="141" t="str">
        <f t="shared" si="2"/>
        <v/>
      </c>
      <c r="Z9" s="140" t="str">
        <f t="shared" si="2"/>
        <v/>
      </c>
      <c r="AA9" s="140" t="str">
        <f t="shared" si="2"/>
        <v/>
      </c>
      <c r="AB9" s="140" t="str">
        <f t="shared" si="2"/>
        <v/>
      </c>
      <c r="AC9" s="140" t="str">
        <f t="shared" si="2"/>
        <v/>
      </c>
      <c r="AD9" s="140" t="str">
        <f t="shared" si="2"/>
        <v/>
      </c>
      <c r="AE9" s="140" t="str">
        <f t="shared" si="2"/>
        <v/>
      </c>
      <c r="AF9" s="140" t="str">
        <f t="shared" si="2"/>
        <v/>
      </c>
      <c r="AG9" s="140" t="str">
        <f t="shared" si="2"/>
        <v/>
      </c>
      <c r="AH9" s="140" t="str">
        <f t="shared" si="2"/>
        <v/>
      </c>
      <c r="AI9" s="140" t="str">
        <f t="shared" si="2"/>
        <v/>
      </c>
      <c r="AJ9" s="140" t="str">
        <f t="shared" si="2"/>
        <v/>
      </c>
      <c r="AK9" s="140" t="str">
        <f t="shared" si="2"/>
        <v/>
      </c>
      <c r="AL9" s="140" t="str">
        <f t="shared" si="2"/>
        <v/>
      </c>
      <c r="AM9" s="140" t="str">
        <f t="shared" si="2"/>
        <v/>
      </c>
      <c r="AN9" s="142" t="str">
        <f t="shared" si="2"/>
        <v/>
      </c>
      <c r="AO9" s="146" t="str">
        <f t="shared" si="2"/>
        <v/>
      </c>
      <c r="AP9" s="143" t="str">
        <f t="shared" si="2"/>
        <v/>
      </c>
      <c r="AQ9" s="143" t="str">
        <f t="shared" si="2"/>
        <v/>
      </c>
      <c r="AR9" s="143" t="str">
        <f t="shared" si="2"/>
        <v/>
      </c>
      <c r="AS9" s="143" t="str">
        <f t="shared" si="2"/>
        <v/>
      </c>
      <c r="AT9" s="143" t="str">
        <f t="shared" si="2"/>
        <v/>
      </c>
      <c r="AU9" s="144" t="str">
        <f t="shared" si="2"/>
        <v/>
      </c>
      <c r="AV9" s="145" t="str">
        <f t="shared" si="2"/>
        <v/>
      </c>
    </row>
    <row r="10" spans="1:48" x14ac:dyDescent="0.3">
      <c r="B10" s="64" t="s">
        <v>162</v>
      </c>
      <c r="C10" s="65">
        <f t="array" ref="C10">SUM(IF($B10=DATOS_[Sexo],
IF("Dentro"=DATOS_[Check Periodo Ref.],
1/(COUNTIFS(DATOS_[Sexo],$B10,DATOS_[Check Periodo Ref.],"Dentro",DATOS_[id],DATOS_[id])))))</f>
        <v>0</v>
      </c>
      <c r="D10" s="66">
        <f>COUNTIFS(DATOS_[AGRUP. VALOR. PTO.],"&lt;&gt;",DATOS_[Sexo],$B10,DATOS_[Check Periodo Ref.],"Dentro")</f>
        <v>0</v>
      </c>
      <c r="E10" s="66">
        <f>COUNTIFS(DATOS_[AGRUP. VALOR. PTO.],"&lt;&gt;",DATOS_[Sexo],$B10,DATOS_[Check Periodo Ref.],"Dentro",DATOS_[Check Nº SC Norm],"Sí")</f>
        <v>0</v>
      </c>
      <c r="F10" s="66">
        <f>COUNTIFS(DATOS_[AGRUP. VALOR. PTO.],"&lt;&gt;",DATOS_[Sexo],$B10,DATOS_[Check Periodo Ref.],"Dentro",DATOS_[Check Nº SC Anualiz],"Sí")</f>
        <v>0</v>
      </c>
      <c r="G10" s="66">
        <f>COUNTIFS(DATOS_[AGRUP. VALOR. PTO.],"&lt;&gt;",DATOS_[Sexo],$B10,DATOS_[Check Periodo Ref.],"Dentro",DATOS_[Check Nº SC Norm y Anualiz],"Sí")</f>
        <v>0</v>
      </c>
      <c r="H10" s="66">
        <f>COUNTIFS(DATOS_[AGRUP. VALOR. PTO.],"&lt;&gt;",DATOS_[Sexo],$B10,DATOS_[Check Periodo Ref.],"Dentro",DATOS_[Check Equiparación],"Sí")</f>
        <v>0</v>
      </c>
      <c r="I10" s="108">
        <f t="array" ref="I10">IFERROR(
AVERAGE(IF(DATOS_[Sexo]=$B10,IF(DATOS_[Check Equiparado]="Sí",IF(DATOS_[Check Periodo Ref.]="Dentro",DATOS_[SALARIO BASE Eq],FALSE)))),
0)</f>
        <v>0</v>
      </c>
      <c r="J10" s="116">
        <f t="array" ref="J10">IFERROR(
(AVERAGE((IF(DATOS_[[Sexo]:[Sexo]]=$B10,IF(DATOS_[[Check Periodo Ref.]:[Check Periodo Ref.]]="Dentro",IF(DATOS_[[Check Equiparado]:[Check Equiparado]]="Sí",IF(DATOS!AE$5="Sí",(1/DATOS_[[% anualiz]:[% anualiz]]),1)*IF(DATOS!AE$4="Sí",1/DATOS_[[% normaliz]:[% normaliz]],1)*(DATOS_[Conc.Sal.01]))))))),
0)</f>
        <v>0</v>
      </c>
      <c r="K10" s="116">
        <f t="array" ref="K10">IFERROR(
(AVERAGE((IF(DATOS_[[Sexo]:[Sexo]]=$B10,IF(DATOS_[[Check Periodo Ref.]:[Check Periodo Ref.]]="Dentro",IF(DATOS_[[Check Equiparado]:[Check Equiparado]]="Sí",IF(DATOS!AF$5="Sí",(1/DATOS_[[% anualiz]:[% anualiz]]),1)*IF(DATOS!AF$4="Sí",1/DATOS_[[% normaliz]:[% normaliz]],1)*(DATOS_[Conc.Sal.02]))))))),
0)</f>
        <v>0</v>
      </c>
      <c r="L10" s="116">
        <f t="array" ref="L10">IFERROR(
(AVERAGE((IF(DATOS_[[Sexo]:[Sexo]]=$B10,IF(DATOS_[[Check Periodo Ref.]:[Check Periodo Ref.]]="Dentro",IF(DATOS_[[Check Equiparado]:[Check Equiparado]]="Sí",IF(DATOS!AG$5="Sí",(1/DATOS_[[% anualiz]:[% anualiz]]),1)*IF(DATOS!AG$4="Sí",1/DATOS_[[% normaliz]:[% normaliz]],1)*(DATOS_[Conc.Sal.03]))))))),
0)</f>
        <v>0</v>
      </c>
      <c r="M10" s="116">
        <f t="array" ref="M10">IFERROR(
(AVERAGE((IF(DATOS_[[Sexo]:[Sexo]]=$B10,IF(DATOS_[[Check Periodo Ref.]:[Check Periodo Ref.]]="Dentro",IF(DATOS_[[Check Equiparado]:[Check Equiparado]]="Sí",IF(DATOS!AH$5="Sí",(1/DATOS_[[% anualiz]:[% anualiz]]),1)*IF(DATOS!AH$4="Sí",1/DATOS_[[% normaliz]:[% normaliz]],1)*(DATOS_[Conc.Sal.04]))))))),
0)</f>
        <v>0</v>
      </c>
      <c r="N10" s="116">
        <f t="array" ref="N10">IFERROR(
(AVERAGE((IF(DATOS_[[Sexo]:[Sexo]]=$B10,IF(DATOS_[[Check Periodo Ref.]:[Check Periodo Ref.]]="Dentro",IF(DATOS_[[Check Equiparado]:[Check Equiparado]]="Sí",IF(DATOS!AI$5="Sí",(1/DATOS_[[% anualiz]:[% anualiz]]),1)*IF(DATOS!AI$4="Sí",1/DATOS_[[% normaliz]:[% normaliz]],1)*(DATOS_[Conc.Sal.05]))))))),
0)</f>
        <v>0</v>
      </c>
      <c r="O10" s="116">
        <f t="array" ref="O10">IFERROR(
(AVERAGE((IF(DATOS_[[Sexo]:[Sexo]]=$B10,IF(DATOS_[[Check Periodo Ref.]:[Check Periodo Ref.]]="Dentro",IF(DATOS_[[Check Equiparado]:[Check Equiparado]]="Sí",IF(DATOS!AJ$5="Sí",(1/DATOS_[[% anualiz]:[% anualiz]]),1)*IF(DATOS!AJ$4="Sí",1/DATOS_[[% normaliz]:[% normaliz]],1)*(DATOS_[Conc.Sal.06]))))))),
0)</f>
        <v>0</v>
      </c>
      <c r="P10" s="116">
        <f t="array" ref="P10">IFERROR(
(AVERAGE((IF(DATOS_[[Sexo]:[Sexo]]=$B10,IF(DATOS_[[Check Periodo Ref.]:[Check Periodo Ref.]]="Dentro",IF(DATOS_[[Check Equiparado]:[Check Equiparado]]="Sí",IF(DATOS!AK$5="Sí",(1/DATOS_[[% anualiz]:[% anualiz]]),1)*IF(DATOS!AK$4="Sí",1/DATOS_[[% normaliz]:[% normaliz]],1)*(DATOS_[Conc.Sal.07]))))))),
0)</f>
        <v>0</v>
      </c>
      <c r="Q10" s="116">
        <f t="array" ref="Q10">IFERROR(
(AVERAGE((IF(DATOS_[[Sexo]:[Sexo]]=$B10,IF(DATOS_[[Check Periodo Ref.]:[Check Periodo Ref.]]="Dentro",IF(DATOS_[[Check Equiparado]:[Check Equiparado]]="Sí",IF(DATOS!AL$5="Sí",(1/DATOS_[[% anualiz]:[% anualiz]]),1)*IF(DATOS!AL$4="Sí",1/DATOS_[[% normaliz]:[% normaliz]],1)*(DATOS_[Conc.Sal.08]))))))),
0)</f>
        <v>0</v>
      </c>
      <c r="R10" s="116">
        <f t="array" ref="R10">IFERROR(
(AVERAGE((IF(DATOS_[[Sexo]:[Sexo]]=$B10,IF(DATOS_[[Check Periodo Ref.]:[Check Periodo Ref.]]="Dentro",IF(DATOS_[[Check Equiparado]:[Check Equiparado]]="Sí",IF(DATOS!AM$5="Sí",(1/DATOS_[[% anualiz]:[% anualiz]]),1)*IF(DATOS!AM$4="Sí",1/DATOS_[[% normaliz]:[% normaliz]],1)*(DATOS_[Conc.Sal.09]))))))),
0)</f>
        <v>0</v>
      </c>
      <c r="S10" s="116">
        <f t="array" ref="S10">IFERROR(
(AVERAGE((IF(DATOS_[[Sexo]:[Sexo]]=$B10,IF(DATOS_[[Check Periodo Ref.]:[Check Periodo Ref.]]="Dentro",IF(DATOS_[[Check Equiparado]:[Check Equiparado]]="Sí",IF(DATOS!AN$5="Sí",(1/DATOS_[[% anualiz]:[% anualiz]]),1)*IF(DATOS!AN$4="Sí",1/DATOS_[[% normaliz]:[% normaliz]],1)*(DATOS_[Conc.Sal.10]))))))),
0)</f>
        <v>0</v>
      </c>
      <c r="T10" s="116">
        <f t="array" ref="T10">IFERROR(
(AVERAGE((IF(DATOS_[[Sexo]:[Sexo]]=$B10,IF(DATOS_[[Check Periodo Ref.]:[Check Periodo Ref.]]="Dentro",IF(DATOS_[[Check Equiparado]:[Check Equiparado]]="Sí",IF(DATOS!AO$5="Sí",(1/DATOS_[[% anualiz]:[% anualiz]]),1)*IF(DATOS!AO$4="Sí",1/DATOS_[[% normaliz]:[% normaliz]],1)*(DATOS_[Conc.Sal.11]))))))),
0)</f>
        <v>0</v>
      </c>
      <c r="U10" s="116">
        <f t="array" ref="U10">IFERROR(
(AVERAGE((IF(DATOS_[[Sexo]:[Sexo]]=$B10,IF(DATOS_[[Check Periodo Ref.]:[Check Periodo Ref.]]="Dentro",IF(DATOS_[[Check Equiparado]:[Check Equiparado]]="Sí",IF(DATOS!AP$5="Sí",(1/DATOS_[[% anualiz]:[% anualiz]]),1)*IF(DATOS!AP$4="Sí",1/DATOS_[[% normaliz]:[% normaliz]],1)*(DATOS_[Conc.Sal.12]))))))),
0)</f>
        <v>0</v>
      </c>
      <c r="V10" s="116">
        <f t="array" ref="V10">IFERROR(
(AVERAGE((IF(DATOS_[[Sexo]:[Sexo]]=$B10,IF(DATOS_[[Check Periodo Ref.]:[Check Periodo Ref.]]="Dentro",IF(DATOS_[[Check Equiparado]:[Check Equiparado]]="Sí",IF(DATOS!AQ$5="Sí",(1/DATOS_[[% anualiz]:[% anualiz]]),1)*IF(DATOS!AQ$4="Sí",1/DATOS_[[% normaliz]:[% normaliz]],1)*(DATOS_[Conc.Sal.13]))))))),
0)</f>
        <v>0</v>
      </c>
      <c r="W10" s="116">
        <f t="array" ref="W10">IFERROR(
(AVERAGE((IF(DATOS_[[Sexo]:[Sexo]]=$B10,IF(DATOS_[[Check Periodo Ref.]:[Check Periodo Ref.]]="Dentro",IF(DATOS_[[Check Equiparado]:[Check Equiparado]]="Sí",IF(DATOS!AR$5="Sí",(1/DATOS_[[% anualiz]:[% anualiz]]),1)*IF(DATOS!AR$4="Sí",1/DATOS_[[% normaliz]:[% normaliz]],1)*(DATOS_[Conc.Sal.14]))))))),
0)</f>
        <v>0</v>
      </c>
      <c r="X10" s="116">
        <f t="array" ref="X10">IFERROR(
(AVERAGE((IF(DATOS_[[Sexo]:[Sexo]]=$B10,IF(DATOS_[[Check Periodo Ref.]:[Check Periodo Ref.]]="Dentro",IF(DATOS_[[Check Equiparado]:[Check Equiparado]]="Sí",IF(DATOS!AS$5="Sí",(1/DATOS_[[% anualiz]:[% anualiz]]),1)*IF(DATOS!AS$4="Sí",1/DATOS_[[% normaliz]:[% normaliz]],1)*(DATOS_[Conc.Sal.15]))))))),
0)</f>
        <v>0</v>
      </c>
      <c r="Y10" s="116">
        <f t="array" ref="Y10">IFERROR(
(AVERAGE((IF(DATOS_[[Sexo]:[Sexo]]=$B10,IF(DATOS_[[Check Periodo Ref.]:[Check Periodo Ref.]]="Dentro",IF(DATOS_[[Check Equiparado]:[Check Equiparado]]="Sí",IF(DATOS!AT$5="Sí",(1/DATOS_[[% anualiz]:[% anualiz]]),1)*IF(DATOS!AT$4="Sí",1/DATOS_[[% normaliz]:[% normaliz]],1)*(DATOS_[Conc.Sal.16]))))))),
0)</f>
        <v>0</v>
      </c>
      <c r="Z10" s="116">
        <f t="array" ref="Z10">IFERROR(
(AVERAGE((IF(DATOS_[[Sexo]:[Sexo]]=$B10,IF(DATOS_[[Check Periodo Ref.]:[Check Periodo Ref.]]="Dentro",IF(DATOS_[[Check Equiparado]:[Check Equiparado]]="Sí",IF(DATOS!AU$5="Sí",(1/DATOS_[[% anualiz]:[% anualiz]]),1)*IF(DATOS!AU$4="Sí",1/DATOS_[[% normaliz]:[% normaliz]],1)*(DATOS_[Conc.Sal.17]))))))),
0)</f>
        <v>0</v>
      </c>
      <c r="AA10" s="116">
        <f t="array" ref="AA10">IFERROR(
(AVERAGE((IF(DATOS_[[Sexo]:[Sexo]]=$B10,IF(DATOS_[[Check Periodo Ref.]:[Check Periodo Ref.]]="Dentro",IF(DATOS_[[Check Equiparado]:[Check Equiparado]]="Sí",IF(DATOS!AV$5="Sí",(1/DATOS_[[% anualiz]:[% anualiz]]),1)*IF(DATOS!AV$4="Sí",1/DATOS_[[% normaliz]:[% normaliz]],1)*(DATOS_[Conc.Sal.18]))))))),
0)</f>
        <v>0</v>
      </c>
      <c r="AB10" s="116">
        <f t="array" ref="AB10">IFERROR(
(AVERAGE((IF(DATOS_[[Sexo]:[Sexo]]=$B10,IF(DATOS_[[Check Periodo Ref.]:[Check Periodo Ref.]]="Dentro",IF(DATOS_[[Check Equiparado]:[Check Equiparado]]="Sí",IF(DATOS!AW$5="Sí",(1/DATOS_[[% anualiz]:[% anualiz]]),1)*IF(DATOS!AW$4="Sí",1/DATOS_[[% normaliz]:[% normaliz]],1)*(DATOS_[Conc.Sal.19]))))))),
0)</f>
        <v>0</v>
      </c>
      <c r="AC10" s="116">
        <f t="array" ref="AC10">IFERROR(
(AVERAGE((IF(DATOS_[[Sexo]:[Sexo]]=$B10,IF(DATOS_[[Check Periodo Ref.]:[Check Periodo Ref.]]="Dentro",IF(DATOS_[[Check Equiparado]:[Check Equiparado]]="Sí",IF(DATOS!AX$5="Sí",(1/DATOS_[[% anualiz]:[% anualiz]]),1)*IF(DATOS!AX$4="Sí",1/DATOS_[[% normaliz]:[% normaliz]],1)*(DATOS_[Conc.Sal.20]))))))),
0)</f>
        <v>0</v>
      </c>
      <c r="AD10" s="116">
        <f t="array" ref="AD10">IFERROR(
(AVERAGE((IF(DATOS_[[Sexo]:[Sexo]]=$B10,IF(DATOS_[[Check Periodo Ref.]:[Check Periodo Ref.]]="Dentro",IF(DATOS_[[Check Equiparado]:[Check Equiparado]]="Sí",IF(DATOS!AY$5="Sí",(1/DATOS_[[% anualiz]:[% anualiz]]),1)*IF(DATOS!AY$4="Sí",1/DATOS_[[% normaliz]:[% normaliz]],1)*(DATOS_[Conc.Sal.21]))))))),
0)</f>
        <v>0</v>
      </c>
      <c r="AE10" s="116">
        <f t="array" ref="AE10">IFERROR(
(AVERAGE((IF(DATOS_[[Sexo]:[Sexo]]=$B10,IF(DATOS_[[Check Periodo Ref.]:[Check Periodo Ref.]]="Dentro",IF(DATOS_[[Check Equiparado]:[Check Equiparado]]="Sí",IF(DATOS!AZ$5="Sí",(1/DATOS_[[% anualiz]:[% anualiz]]),1)*IF(DATOS!AZ$4="Sí",1/DATOS_[[% normaliz]:[% normaliz]],1)*(DATOS_[Conc.Sal.22]))))))),
0)</f>
        <v>0</v>
      </c>
      <c r="AF10" s="116">
        <f t="array" ref="AF10">IFERROR(
(AVERAGE((IF(DATOS_[[Sexo]:[Sexo]]=$B10,IF(DATOS_[[Check Periodo Ref.]:[Check Periodo Ref.]]="Dentro",IF(DATOS_[[Check Equiparado]:[Check Equiparado]]="Sí",IF(DATOS!BA$5="Sí",(1/DATOS_[[% anualiz]:[% anualiz]]),1)*IF(DATOS!BA$4="Sí",1/DATOS_[[% normaliz]:[% normaliz]],1)*(DATOS_[Conc.Sal.23]))))))),
0)</f>
        <v>0</v>
      </c>
      <c r="AG10" s="116">
        <f t="array" ref="AG10">IFERROR(
(AVERAGE((IF(DATOS_[[Sexo]:[Sexo]]=$B10,IF(DATOS_[[Check Periodo Ref.]:[Check Periodo Ref.]]="Dentro",IF(DATOS_[[Check Equiparado]:[Check Equiparado]]="Sí",IF(DATOS!BB$5="Sí",(1/DATOS_[[% anualiz]:[% anualiz]]),1)*IF(DATOS!BB$4="Sí",1/DATOS_[[% normaliz]:[% normaliz]],1)*(DATOS_[Conc.Sal.24]))))))),
0)</f>
        <v>0</v>
      </c>
      <c r="AH10" s="116">
        <f t="array" ref="AH10">IFERROR(
(AVERAGE((IF(DATOS_[[Sexo]:[Sexo]]=$B10,IF(DATOS_[[Check Periodo Ref.]:[Check Periodo Ref.]]="Dentro",IF(DATOS_[[Check Equiparado]:[Check Equiparado]]="Sí",IF(DATOS!BC$5="Sí",(1/DATOS_[[% anualiz]:[% anualiz]]),1)*IF(DATOS!BC$4="Sí",1/DATOS_[[% normaliz]:[% normaliz]],1)*(DATOS_[Conc.Sal.25]))))))),
0)</f>
        <v>0</v>
      </c>
      <c r="AI10" s="116">
        <f t="array" ref="AI10">IFERROR(
(AVERAGE((IF(DATOS_[[Sexo]:[Sexo]]=$B10,IF(DATOS_[[Check Periodo Ref.]:[Check Periodo Ref.]]="Dentro",IF(DATOS_[[Check Equiparado]:[Check Equiparado]]="Sí",IF(DATOS!BD$5="Sí",(1/DATOS_[[% anualiz]:[% anualiz]]),1)*IF(DATOS!BD$4="Sí",1/DATOS_[[% normaliz]:[% normaliz]],1)*(DATOS_[Conc.Sal.26]))))))),
0)</f>
        <v>0</v>
      </c>
      <c r="AJ10" s="116">
        <f t="array" ref="AJ10">IFERROR(
(AVERAGE((IF(DATOS_[[Sexo]:[Sexo]]=$B10,IF(DATOS_[[Check Periodo Ref.]:[Check Periodo Ref.]]="Dentro",IF(DATOS_[[Check Equiparado]:[Check Equiparado]]="Sí",IF(DATOS!BE$5="Sí",(1/DATOS_[[% anualiz]:[% anualiz]]),1)*IF(DATOS!BE$4="Sí",1/DATOS_[[% normaliz]:[% normaliz]],1)*(DATOS_[Conc.Sal.27]))))))),
0)</f>
        <v>0</v>
      </c>
      <c r="AK10" s="116">
        <f t="array" ref="AK10">IFERROR(
(AVERAGE((IF(DATOS_[[Sexo]:[Sexo]]=$B10,IF(DATOS_[[Check Periodo Ref.]:[Check Periodo Ref.]]="Dentro",IF(DATOS_[[Check Equiparado]:[Check Equiparado]]="Sí",IF(DATOS!BF$5="Sí",(1/DATOS_[[% anualiz]:[% anualiz]]),1)*IF(DATOS!BF$4="Sí",1/DATOS_[[% normaliz]:[% normaliz]],1)*(DATOS_[Conc.Sal.28]))))))),
0)</f>
        <v>0</v>
      </c>
      <c r="AL10" s="116">
        <f t="array" ref="AL10">IFERROR(
(AVERAGE((IF(DATOS_[[Sexo]:[Sexo]]=$B10,IF(DATOS_[[Check Periodo Ref.]:[Check Periodo Ref.]]="Dentro",IF(DATOS_[[Check Equiparado]:[Check Equiparado]]="Sí",IF(DATOS!BG$5="Sí",(1/DATOS_[[% anualiz]:[% anualiz]]),1)*IF(DATOS!BG$4="Sí",1/DATOS_[[% normaliz]:[% normaliz]],1)*(DATOS_[Conc.Sal.29]))))))),
0)</f>
        <v>0</v>
      </c>
      <c r="AM10" s="116">
        <f t="array" ref="AM10">IFERROR(
(AVERAGE((IF(DATOS_[[Sexo]:[Sexo]]=$B10,IF(DATOS_[[Check Periodo Ref.]:[Check Periodo Ref.]]="Dentro",IF(DATOS_[[Check Equiparado]:[Check Equiparado]]="Sí",IF(DATOS!BH$5="Sí",(1/DATOS_[[% anualiz]:[% anualiz]]),1)*IF(DATOS!BH$4="Sí",1/DATOS_[[% normaliz]:[% normaliz]],1)*(DATOS_[Conc.Sal.30]))))))),
0)</f>
        <v>0</v>
      </c>
      <c r="AN10" s="110">
        <f t="array" ref="AN10">IFERROR(
AVERAGE(IF(DATOS_[Sexo]=$B10,IF(DATOS_[Check Equiparado]="Sí",IF(DATOS_[Check Periodo Ref.]="Dentro",DATOS_[Tot COMPL.SAL Eq],FALSE)))),
0)</f>
        <v>0</v>
      </c>
      <c r="AO10" s="111">
        <f t="array" ref="AO10">IFERROR(
AVERAGE(IF(DATOS_[Sexo]=$B10,IF(DATOS_[Check Equiparado]="Sí",IF(DATOS_[Check Periodo Ref.]="Dentro",DATOS_[TOTAL SALARIO Eq],FALSE)))),
0)</f>
        <v>0</v>
      </c>
      <c r="AP10" s="115">
        <f t="array" ref="AP10">IFERROR(
(AVERAGE((IF(DATOS_[[Sexo]:[Sexo]]=$B10,IF(DATOS_[[Check Periodo Ref.]:[Check Periodo Ref.]]="Dentro",IF(DATOS_[[Check Equiparado]:[Check Equiparado]]="Sí",IF(DATOS!BI$5="Sí",(1/DATOS_[[% anualiz]:[% anualiz]]),1)*IF(DATOS!BI$4="Sí",1/DATOS_[[% normaliz]:[% normaliz]],1)*(DATOS_[C.Extra.01]))))))),
0)</f>
        <v>0</v>
      </c>
      <c r="AQ10" s="115">
        <f t="array" ref="AQ10">IFERROR(
(AVERAGE((IF(DATOS_[[Sexo]:[Sexo]]=$B10,IF(DATOS_[[Check Periodo Ref.]:[Check Periodo Ref.]]="Dentro",IF(DATOS_[[Check Equiparado]:[Check Equiparado]]="Sí",IF(DATOS!BJ$5="Sí",(1/DATOS_[[% anualiz]:[% anualiz]]),1)*IF(DATOS!BJ$4="Sí",1/DATOS_[[% normaliz]:[% normaliz]],1)*(DATOS_[C.Extra.02]))))))),
0)</f>
        <v>0</v>
      </c>
      <c r="AR10" s="115">
        <f t="array" ref="AR10">IFERROR(
(AVERAGE((IF(DATOS_[[Sexo]:[Sexo]]=$B10,IF(DATOS_[[Check Periodo Ref.]:[Check Periodo Ref.]]="Dentro",IF(DATOS_[[Check Equiparado]:[Check Equiparado]]="Sí",IF(DATOS!BK$5="Sí",(1/DATOS_[[% anualiz]:[% anualiz]]),1)*IF(DATOS!BK$4="Sí",1/DATOS_[[% normaliz]:[% normaliz]],1)*(DATOS_[C.Extra.03]))))))),
0)</f>
        <v>0</v>
      </c>
      <c r="AS10" s="115">
        <f t="array" ref="AS10">IFERROR(
(AVERAGE((IF(DATOS_[[Sexo]:[Sexo]]=$B10,IF(DATOS_[[Check Periodo Ref.]:[Check Periodo Ref.]]="Dentro",IF(DATOS_[[Check Equiparado]:[Check Equiparado]]="Sí",IF(DATOS!BL$5="Sí",(1/DATOS_[[% anualiz]:[% anualiz]]),1)*IF(DATOS!BL$4="Sí",1/DATOS_[[% normaliz]:[% normaliz]],1)*(DATOS_[C.Extra.04]))))))),
0)</f>
        <v>0</v>
      </c>
      <c r="AT10" s="115">
        <f t="array" ref="AT10">IFERROR(
(AVERAGE((IF(DATOS_[[Sexo]:[Sexo]]=$B10,IF(DATOS_[[Check Periodo Ref.]:[Check Periodo Ref.]]="Dentro",IF(DATOS_[[Check Equiparado]:[Check Equiparado]]="Sí",IF(DATOS!BM$5="Sí",(1/DATOS_[[% anualiz]:[% anualiz]]),1)*IF(DATOS!BM$4="Sí",1/DATOS_[[% normaliz]:[% normaliz]],1)*(DATOS_[C.Extra.05]))))))),
0)</f>
        <v>0</v>
      </c>
      <c r="AU10" s="113">
        <f t="array" ref="AU10">IFERROR(
AVERAGE(IF(DATOS_[Sexo]=$B10,IF(DATOS_[Check Equiparado]="Sí",IF(DATOS_[Check Periodo Ref.]="Dentro",DATOS_[Tot Extrasalarial Eq],FALSE)))),
0)</f>
        <v>0</v>
      </c>
      <c r="AV10" s="114">
        <f t="array" ref="AV10">IFERROR(
AVERAGE(IF(DATOS_[Sexo]=$B10,IF(DATOS_[Check Equiparado]="Sí",IF(DATOS_[Check Periodo Ref.]="Dentro",DATOS_[TOTAL Retrib Eq],FALSE)))),
0)</f>
        <v>0</v>
      </c>
    </row>
    <row r="11" spans="1:48" x14ac:dyDescent="0.3">
      <c r="B11" s="64" t="s">
        <v>163</v>
      </c>
      <c r="C11" s="65">
        <f t="array" ref="C11">SUM(IF($B11=DATOS_[Sexo],
IF("Dentro"=DATOS_[Check Periodo Ref.],
1/(COUNTIFS(DATOS_[Sexo],$B11,DATOS_[Check Periodo Ref.],"Dentro",DATOS_[id],DATOS_[id])))))</f>
        <v>0</v>
      </c>
      <c r="D11" s="66">
        <f>COUNTIFS(DATOS_[AGRUP. VALOR. PTO.],"&lt;&gt;",DATOS_[Sexo],$B11,DATOS_[Check Periodo Ref.],"Dentro")</f>
        <v>0</v>
      </c>
      <c r="E11" s="66">
        <f>COUNTIFS(DATOS_[AGRUP. VALOR. PTO.],"&lt;&gt;",DATOS_[Sexo],$B11,DATOS_[Check Periodo Ref.],"Dentro",DATOS_[Check Nº SC Norm],"Sí")</f>
        <v>0</v>
      </c>
      <c r="F11" s="66">
        <f>COUNTIFS(DATOS_[AGRUP. VALOR. PTO.],"&lt;&gt;",DATOS_[Sexo],$B11,DATOS_[Check Periodo Ref.],"Dentro",DATOS_[Check Nº SC Anualiz],"Sí")</f>
        <v>0</v>
      </c>
      <c r="G11" s="66">
        <f>COUNTIFS(DATOS_[AGRUP. VALOR. PTO.],"&lt;&gt;",DATOS_[Sexo],$B11,DATOS_[Check Periodo Ref.],"Dentro",DATOS_[Check Nº SC Norm y Anualiz],"Sí")</f>
        <v>0</v>
      </c>
      <c r="H11" s="66">
        <f>COUNTIFS(DATOS_[AGRUP. VALOR. PTO.],"&lt;&gt;",DATOS_[Sexo],$B11,DATOS_[Check Periodo Ref.],"Dentro",DATOS_[Check Equiparación],"Sí")</f>
        <v>0</v>
      </c>
      <c r="I11" s="108">
        <f t="array" ref="I11">IFERROR(
AVERAGE(IF(DATOS_[Sexo]=$B11,IF(DATOS_[Check Equiparado]="Sí",IF(DATOS_[Check Periodo Ref.]="Dentro",DATOS_[SALARIO BASE Eq],FALSE)))),
0)</f>
        <v>0</v>
      </c>
      <c r="J11" s="116">
        <f t="array" ref="J11">IFERROR(
(AVERAGE((IF(DATOS_[[Sexo]:[Sexo]]=$B11,IF(DATOS_[[Check Periodo Ref.]:[Check Periodo Ref.]]="Dentro",IF(DATOS_[[Check Equiparado]:[Check Equiparado]]="Sí",IF(DATOS!AE$5="Sí",(1/DATOS_[[% anualiz]:[% anualiz]]),1)*IF(DATOS!AE$4="Sí",1/DATOS_[[% normaliz]:[% normaliz]],1)*(DATOS_[Conc.Sal.01]))))))),
0)</f>
        <v>0</v>
      </c>
      <c r="K11" s="116">
        <f t="array" ref="K11">IFERROR(
(AVERAGE((IF(DATOS_[[Sexo]:[Sexo]]=$B11,IF(DATOS_[[Check Periodo Ref.]:[Check Periodo Ref.]]="Dentro",IF(DATOS_[[Check Equiparado]:[Check Equiparado]]="Sí",IF(DATOS!AF$5="Sí",(1/DATOS_[[% anualiz]:[% anualiz]]),1)*IF(DATOS!AF$4="Sí",1/DATOS_[[% normaliz]:[% normaliz]],1)*(DATOS_[Conc.Sal.02]))))))),
0)</f>
        <v>0</v>
      </c>
      <c r="L11" s="116">
        <f t="array" ref="L11">IFERROR(
(AVERAGE((IF(DATOS_[[Sexo]:[Sexo]]=$B11,IF(DATOS_[[Check Periodo Ref.]:[Check Periodo Ref.]]="Dentro",IF(DATOS_[[Check Equiparado]:[Check Equiparado]]="Sí",IF(DATOS!AG$5="Sí",(1/DATOS_[[% anualiz]:[% anualiz]]),1)*IF(DATOS!AG$4="Sí",1/DATOS_[[% normaliz]:[% normaliz]],1)*(DATOS_[Conc.Sal.03]))))))),
0)</f>
        <v>0</v>
      </c>
      <c r="M11" s="116">
        <f t="array" ref="M11">IFERROR(
(AVERAGE((IF(DATOS_[[Sexo]:[Sexo]]=$B11,IF(DATOS_[[Check Periodo Ref.]:[Check Periodo Ref.]]="Dentro",IF(DATOS_[[Check Equiparado]:[Check Equiparado]]="Sí",IF(DATOS!AH$5="Sí",(1/DATOS_[[% anualiz]:[% anualiz]]),1)*IF(DATOS!AH$4="Sí",1/DATOS_[[% normaliz]:[% normaliz]],1)*(DATOS_[Conc.Sal.04]))))))),
0)</f>
        <v>0</v>
      </c>
      <c r="N11" s="116">
        <f t="array" ref="N11">IFERROR(
(AVERAGE((IF(DATOS_[[Sexo]:[Sexo]]=$B11,IF(DATOS_[[Check Periodo Ref.]:[Check Periodo Ref.]]="Dentro",IF(DATOS_[[Check Equiparado]:[Check Equiparado]]="Sí",IF(DATOS!AI$5="Sí",(1/DATOS_[[% anualiz]:[% anualiz]]),1)*IF(DATOS!AI$4="Sí",1/DATOS_[[% normaliz]:[% normaliz]],1)*(DATOS_[Conc.Sal.05]))))))),
0)</f>
        <v>0</v>
      </c>
      <c r="O11" s="116">
        <f t="array" ref="O11">IFERROR(
(AVERAGE((IF(DATOS_[[Sexo]:[Sexo]]=$B11,IF(DATOS_[[Check Periodo Ref.]:[Check Periodo Ref.]]="Dentro",IF(DATOS_[[Check Equiparado]:[Check Equiparado]]="Sí",IF(DATOS!AJ$5="Sí",(1/DATOS_[[% anualiz]:[% anualiz]]),1)*IF(DATOS!AJ$4="Sí",1/DATOS_[[% normaliz]:[% normaliz]],1)*(DATOS_[Conc.Sal.06]))))))),
0)</f>
        <v>0</v>
      </c>
      <c r="P11" s="116">
        <f t="array" ref="P11">IFERROR(
(AVERAGE((IF(DATOS_[[Sexo]:[Sexo]]=$B11,IF(DATOS_[[Check Periodo Ref.]:[Check Periodo Ref.]]="Dentro",IF(DATOS_[[Check Equiparado]:[Check Equiparado]]="Sí",IF(DATOS!AK$5="Sí",(1/DATOS_[[% anualiz]:[% anualiz]]),1)*IF(DATOS!AK$4="Sí",1/DATOS_[[% normaliz]:[% normaliz]],1)*(DATOS_[Conc.Sal.07]))))))),
0)</f>
        <v>0</v>
      </c>
      <c r="Q11" s="116">
        <f t="array" ref="Q11">IFERROR(
(AVERAGE((IF(DATOS_[[Sexo]:[Sexo]]=$B11,IF(DATOS_[[Check Periodo Ref.]:[Check Periodo Ref.]]="Dentro",IF(DATOS_[[Check Equiparado]:[Check Equiparado]]="Sí",IF(DATOS!AL$5="Sí",(1/DATOS_[[% anualiz]:[% anualiz]]),1)*IF(DATOS!AL$4="Sí",1/DATOS_[[% normaliz]:[% normaliz]],1)*(DATOS_[Conc.Sal.08]))))))),
0)</f>
        <v>0</v>
      </c>
      <c r="R11" s="116">
        <f t="array" ref="R11">IFERROR(
(AVERAGE((IF(DATOS_[[Sexo]:[Sexo]]=$B11,IF(DATOS_[[Check Periodo Ref.]:[Check Periodo Ref.]]="Dentro",IF(DATOS_[[Check Equiparado]:[Check Equiparado]]="Sí",IF(DATOS!AM$5="Sí",(1/DATOS_[[% anualiz]:[% anualiz]]),1)*IF(DATOS!AM$4="Sí",1/DATOS_[[% normaliz]:[% normaliz]],1)*(DATOS_[Conc.Sal.09]))))))),
0)</f>
        <v>0</v>
      </c>
      <c r="S11" s="116">
        <f t="array" ref="S11">IFERROR(
(AVERAGE((IF(DATOS_[[Sexo]:[Sexo]]=$B11,IF(DATOS_[[Check Periodo Ref.]:[Check Periodo Ref.]]="Dentro",IF(DATOS_[[Check Equiparado]:[Check Equiparado]]="Sí",IF(DATOS!AN$5="Sí",(1/DATOS_[[% anualiz]:[% anualiz]]),1)*IF(DATOS!AN$4="Sí",1/DATOS_[[% normaliz]:[% normaliz]],1)*(DATOS_[Conc.Sal.10]))))))),
0)</f>
        <v>0</v>
      </c>
      <c r="T11" s="116">
        <f t="array" ref="T11">IFERROR(
(AVERAGE((IF(DATOS_[[Sexo]:[Sexo]]=$B11,IF(DATOS_[[Check Periodo Ref.]:[Check Periodo Ref.]]="Dentro",IF(DATOS_[[Check Equiparado]:[Check Equiparado]]="Sí",IF(DATOS!AO$5="Sí",(1/DATOS_[[% anualiz]:[% anualiz]]),1)*IF(DATOS!AO$4="Sí",1/DATOS_[[% normaliz]:[% normaliz]],1)*(DATOS_[Conc.Sal.11]))))))),
0)</f>
        <v>0</v>
      </c>
      <c r="U11" s="116">
        <f t="array" ref="U11">IFERROR(
(AVERAGE((IF(DATOS_[[Sexo]:[Sexo]]=$B11,IF(DATOS_[[Check Periodo Ref.]:[Check Periodo Ref.]]="Dentro",IF(DATOS_[[Check Equiparado]:[Check Equiparado]]="Sí",IF(DATOS!AP$5="Sí",(1/DATOS_[[% anualiz]:[% anualiz]]),1)*IF(DATOS!AP$4="Sí",1/DATOS_[[% normaliz]:[% normaliz]],1)*(DATOS_[Conc.Sal.12]))))))),
0)</f>
        <v>0</v>
      </c>
      <c r="V11" s="116">
        <f t="array" ref="V11">IFERROR(
(AVERAGE((IF(DATOS_[[Sexo]:[Sexo]]=$B11,IF(DATOS_[[Check Periodo Ref.]:[Check Periodo Ref.]]="Dentro",IF(DATOS_[[Check Equiparado]:[Check Equiparado]]="Sí",IF(DATOS!AQ$5="Sí",(1/DATOS_[[% anualiz]:[% anualiz]]),1)*IF(DATOS!AQ$4="Sí",1/DATOS_[[% normaliz]:[% normaliz]],1)*(DATOS_[Conc.Sal.13]))))))),
0)</f>
        <v>0</v>
      </c>
      <c r="W11" s="116">
        <f t="array" ref="W11">IFERROR(
(AVERAGE((IF(DATOS_[[Sexo]:[Sexo]]=$B11,IF(DATOS_[[Check Periodo Ref.]:[Check Periodo Ref.]]="Dentro",IF(DATOS_[[Check Equiparado]:[Check Equiparado]]="Sí",IF(DATOS!AR$5="Sí",(1/DATOS_[[% anualiz]:[% anualiz]]),1)*IF(DATOS!AR$4="Sí",1/DATOS_[[% normaliz]:[% normaliz]],1)*(DATOS_[Conc.Sal.14]))))))),
0)</f>
        <v>0</v>
      </c>
      <c r="X11" s="116">
        <f t="array" ref="X11">IFERROR(
(AVERAGE((IF(DATOS_[[Sexo]:[Sexo]]=$B11,IF(DATOS_[[Check Periodo Ref.]:[Check Periodo Ref.]]="Dentro",IF(DATOS_[[Check Equiparado]:[Check Equiparado]]="Sí",IF(DATOS!AS$5="Sí",(1/DATOS_[[% anualiz]:[% anualiz]]),1)*IF(DATOS!AS$4="Sí",1/DATOS_[[% normaliz]:[% normaliz]],1)*(DATOS_[Conc.Sal.15]))))))),
0)</f>
        <v>0</v>
      </c>
      <c r="Y11" s="116">
        <f t="array" ref="Y11">IFERROR(
(AVERAGE((IF(DATOS_[[Sexo]:[Sexo]]=$B11,IF(DATOS_[[Check Periodo Ref.]:[Check Periodo Ref.]]="Dentro",IF(DATOS_[[Check Equiparado]:[Check Equiparado]]="Sí",IF(DATOS!AT$5="Sí",(1/DATOS_[[% anualiz]:[% anualiz]]),1)*IF(DATOS!AT$4="Sí",1/DATOS_[[% normaliz]:[% normaliz]],1)*(DATOS_[Conc.Sal.16]))))))),
0)</f>
        <v>0</v>
      </c>
      <c r="Z11" s="116">
        <f t="array" ref="Z11">IFERROR(
(AVERAGE((IF(DATOS_[[Sexo]:[Sexo]]=$B11,IF(DATOS_[[Check Periodo Ref.]:[Check Periodo Ref.]]="Dentro",IF(DATOS_[[Check Equiparado]:[Check Equiparado]]="Sí",IF(DATOS!AU$5="Sí",(1/DATOS_[[% anualiz]:[% anualiz]]),1)*IF(DATOS!AU$4="Sí",1/DATOS_[[% normaliz]:[% normaliz]],1)*(DATOS_[Conc.Sal.17]))))))),
0)</f>
        <v>0</v>
      </c>
      <c r="AA11" s="116">
        <f t="array" ref="AA11">IFERROR(
(AVERAGE((IF(DATOS_[[Sexo]:[Sexo]]=$B11,IF(DATOS_[[Check Periodo Ref.]:[Check Periodo Ref.]]="Dentro",IF(DATOS_[[Check Equiparado]:[Check Equiparado]]="Sí",IF(DATOS!AV$5="Sí",(1/DATOS_[[% anualiz]:[% anualiz]]),1)*IF(DATOS!AV$4="Sí",1/DATOS_[[% normaliz]:[% normaliz]],1)*(DATOS_[Conc.Sal.18]))))))),
0)</f>
        <v>0</v>
      </c>
      <c r="AB11" s="116">
        <f t="array" ref="AB11">IFERROR(
(AVERAGE((IF(DATOS_[[Sexo]:[Sexo]]=$B11,IF(DATOS_[[Check Periodo Ref.]:[Check Periodo Ref.]]="Dentro",IF(DATOS_[[Check Equiparado]:[Check Equiparado]]="Sí",IF(DATOS!AW$5="Sí",(1/DATOS_[[% anualiz]:[% anualiz]]),1)*IF(DATOS!AW$4="Sí",1/DATOS_[[% normaliz]:[% normaliz]],1)*(DATOS_[Conc.Sal.19]))))))),
0)</f>
        <v>0</v>
      </c>
      <c r="AC11" s="116">
        <f t="array" ref="AC11">IFERROR(
(AVERAGE((IF(DATOS_[[Sexo]:[Sexo]]=$B11,IF(DATOS_[[Check Periodo Ref.]:[Check Periodo Ref.]]="Dentro",IF(DATOS_[[Check Equiparado]:[Check Equiparado]]="Sí",IF(DATOS!AX$5="Sí",(1/DATOS_[[% anualiz]:[% anualiz]]),1)*IF(DATOS!AX$4="Sí",1/DATOS_[[% normaliz]:[% normaliz]],1)*(DATOS_[Conc.Sal.20]))))))),
0)</f>
        <v>0</v>
      </c>
      <c r="AD11" s="116">
        <f t="array" ref="AD11">IFERROR(
(AVERAGE((IF(DATOS_[[Sexo]:[Sexo]]=$B11,IF(DATOS_[[Check Periodo Ref.]:[Check Periodo Ref.]]="Dentro",IF(DATOS_[[Check Equiparado]:[Check Equiparado]]="Sí",IF(DATOS!AY$5="Sí",(1/DATOS_[[% anualiz]:[% anualiz]]),1)*IF(DATOS!AY$4="Sí",1/DATOS_[[% normaliz]:[% normaliz]],1)*(DATOS_[Conc.Sal.21]))))))),
0)</f>
        <v>0</v>
      </c>
      <c r="AE11" s="116">
        <f t="array" ref="AE11">IFERROR(
(AVERAGE((IF(DATOS_[[Sexo]:[Sexo]]=$B11,IF(DATOS_[[Check Periodo Ref.]:[Check Periodo Ref.]]="Dentro",IF(DATOS_[[Check Equiparado]:[Check Equiparado]]="Sí",IF(DATOS!AZ$5="Sí",(1/DATOS_[[% anualiz]:[% anualiz]]),1)*IF(DATOS!AZ$4="Sí",1/DATOS_[[% normaliz]:[% normaliz]],1)*(DATOS_[Conc.Sal.22]))))))),
0)</f>
        <v>0</v>
      </c>
      <c r="AF11" s="116">
        <f t="array" ref="AF11">IFERROR(
(AVERAGE((IF(DATOS_[[Sexo]:[Sexo]]=$B11,IF(DATOS_[[Check Periodo Ref.]:[Check Periodo Ref.]]="Dentro",IF(DATOS_[[Check Equiparado]:[Check Equiparado]]="Sí",IF(DATOS!BA$5="Sí",(1/DATOS_[[% anualiz]:[% anualiz]]),1)*IF(DATOS!BA$4="Sí",1/DATOS_[[% normaliz]:[% normaliz]],1)*(DATOS_[Conc.Sal.23]))))))),
0)</f>
        <v>0</v>
      </c>
      <c r="AG11" s="116">
        <f t="array" ref="AG11">IFERROR(
(AVERAGE((IF(DATOS_[[Sexo]:[Sexo]]=$B11,IF(DATOS_[[Check Periodo Ref.]:[Check Periodo Ref.]]="Dentro",IF(DATOS_[[Check Equiparado]:[Check Equiparado]]="Sí",IF(DATOS!BB$5="Sí",(1/DATOS_[[% anualiz]:[% anualiz]]),1)*IF(DATOS!BB$4="Sí",1/DATOS_[[% normaliz]:[% normaliz]],1)*(DATOS_[Conc.Sal.24]))))))),
0)</f>
        <v>0</v>
      </c>
      <c r="AH11" s="116">
        <f t="array" ref="AH11">IFERROR(
(AVERAGE((IF(DATOS_[[Sexo]:[Sexo]]=$B11,IF(DATOS_[[Check Periodo Ref.]:[Check Periodo Ref.]]="Dentro",IF(DATOS_[[Check Equiparado]:[Check Equiparado]]="Sí",IF(DATOS!BC$5="Sí",(1/DATOS_[[% anualiz]:[% anualiz]]),1)*IF(DATOS!BC$4="Sí",1/DATOS_[[% normaliz]:[% normaliz]],1)*(DATOS_[Conc.Sal.25]))))))),
0)</f>
        <v>0</v>
      </c>
      <c r="AI11" s="116">
        <f t="array" ref="AI11">IFERROR(
(AVERAGE((IF(DATOS_[[Sexo]:[Sexo]]=$B11,IF(DATOS_[[Check Periodo Ref.]:[Check Periodo Ref.]]="Dentro",IF(DATOS_[[Check Equiparado]:[Check Equiparado]]="Sí",IF(DATOS!BD$5="Sí",(1/DATOS_[[% anualiz]:[% anualiz]]),1)*IF(DATOS!BD$4="Sí",1/DATOS_[[% normaliz]:[% normaliz]],1)*(DATOS_[Conc.Sal.26]))))))),
0)</f>
        <v>0</v>
      </c>
      <c r="AJ11" s="116">
        <f t="array" ref="AJ11">IFERROR(
(AVERAGE((IF(DATOS_[[Sexo]:[Sexo]]=$B11,IF(DATOS_[[Check Periodo Ref.]:[Check Periodo Ref.]]="Dentro",IF(DATOS_[[Check Equiparado]:[Check Equiparado]]="Sí",IF(DATOS!BE$5="Sí",(1/DATOS_[[% anualiz]:[% anualiz]]),1)*IF(DATOS!BE$4="Sí",1/DATOS_[[% normaliz]:[% normaliz]],1)*(DATOS_[Conc.Sal.27]))))))),
0)</f>
        <v>0</v>
      </c>
      <c r="AK11" s="116">
        <f t="array" ref="AK11">IFERROR(
(AVERAGE((IF(DATOS_[[Sexo]:[Sexo]]=$B11,IF(DATOS_[[Check Periodo Ref.]:[Check Periodo Ref.]]="Dentro",IF(DATOS_[[Check Equiparado]:[Check Equiparado]]="Sí",IF(DATOS!BF$5="Sí",(1/DATOS_[[% anualiz]:[% anualiz]]),1)*IF(DATOS!BF$4="Sí",1/DATOS_[[% normaliz]:[% normaliz]],1)*(DATOS_[Conc.Sal.28]))))))),
0)</f>
        <v>0</v>
      </c>
      <c r="AL11" s="116">
        <f t="array" ref="AL11">IFERROR(
(AVERAGE((IF(DATOS_[[Sexo]:[Sexo]]=$B11,IF(DATOS_[[Check Periodo Ref.]:[Check Periodo Ref.]]="Dentro",IF(DATOS_[[Check Equiparado]:[Check Equiparado]]="Sí",IF(DATOS!BG$5="Sí",(1/DATOS_[[% anualiz]:[% anualiz]]),1)*IF(DATOS!BG$4="Sí",1/DATOS_[[% normaliz]:[% normaliz]],1)*(DATOS_[Conc.Sal.29]))))))),
0)</f>
        <v>0</v>
      </c>
      <c r="AM11" s="116">
        <f t="array" ref="AM11">IFERROR(
(AVERAGE((IF(DATOS_[[Sexo]:[Sexo]]=$B11,IF(DATOS_[[Check Periodo Ref.]:[Check Periodo Ref.]]="Dentro",IF(DATOS_[[Check Equiparado]:[Check Equiparado]]="Sí",IF(DATOS!BH$5="Sí",(1/DATOS_[[% anualiz]:[% anualiz]]),1)*IF(DATOS!BH$4="Sí",1/DATOS_[[% normaliz]:[% normaliz]],1)*(DATOS_[Conc.Sal.30]))))))),
0)</f>
        <v>0</v>
      </c>
      <c r="AN11" s="110">
        <f t="array" ref="AN11">IFERROR(
AVERAGE(IF(DATOS_[Sexo]=$B11,IF(DATOS_[Check Equiparado]="Sí",IF(DATOS_[Check Periodo Ref.]="Dentro",DATOS_[Tot COMPL.SAL Eq],FALSE)))),
0)</f>
        <v>0</v>
      </c>
      <c r="AO11" s="111">
        <f t="array" ref="AO11">IFERROR(
AVERAGE(IF(DATOS_[Sexo]=$B11,IF(DATOS_[Check Equiparado]="Sí",IF(DATOS_[Check Periodo Ref.]="Dentro",DATOS_[TOTAL SALARIO Eq],FALSE)))),
0)</f>
        <v>0</v>
      </c>
      <c r="AP11" s="115">
        <f t="array" ref="AP11">IFERROR(
(AVERAGE((IF(DATOS_[[Sexo]:[Sexo]]=$B11,IF(DATOS_[[Check Periodo Ref.]:[Check Periodo Ref.]]="Dentro",IF(DATOS_[[Check Equiparado]:[Check Equiparado]]="Sí",IF(DATOS!BI$5="Sí",(1/DATOS_[[% anualiz]:[% anualiz]]),1)*IF(DATOS!BI$4="Sí",1/DATOS_[[% normaliz]:[% normaliz]],1)*(DATOS_[C.Extra.01]))))))),
0)</f>
        <v>0</v>
      </c>
      <c r="AQ11" s="115">
        <f t="array" ref="AQ11">IFERROR(
(AVERAGE((IF(DATOS_[[Sexo]:[Sexo]]=$B11,IF(DATOS_[[Check Periodo Ref.]:[Check Periodo Ref.]]="Dentro",IF(DATOS_[[Check Equiparado]:[Check Equiparado]]="Sí",IF(DATOS!BJ$5="Sí",(1/DATOS_[[% anualiz]:[% anualiz]]),1)*IF(DATOS!BJ$4="Sí",1/DATOS_[[% normaliz]:[% normaliz]],1)*(DATOS_[C.Extra.02]))))))),
0)</f>
        <v>0</v>
      </c>
      <c r="AR11" s="115">
        <f t="array" ref="AR11">IFERROR(
(AVERAGE((IF(DATOS_[[Sexo]:[Sexo]]=$B11,IF(DATOS_[[Check Periodo Ref.]:[Check Periodo Ref.]]="Dentro",IF(DATOS_[[Check Equiparado]:[Check Equiparado]]="Sí",IF(DATOS!BK$5="Sí",(1/DATOS_[[% anualiz]:[% anualiz]]),1)*IF(DATOS!BK$4="Sí",1/DATOS_[[% normaliz]:[% normaliz]],1)*(DATOS_[C.Extra.03]))))))),
0)</f>
        <v>0</v>
      </c>
      <c r="AS11" s="115">
        <f t="array" ref="AS11">IFERROR(
(AVERAGE((IF(DATOS_[[Sexo]:[Sexo]]=$B11,IF(DATOS_[[Check Periodo Ref.]:[Check Periodo Ref.]]="Dentro",IF(DATOS_[[Check Equiparado]:[Check Equiparado]]="Sí",IF(DATOS!BL$5="Sí",(1/DATOS_[[% anualiz]:[% anualiz]]),1)*IF(DATOS!BL$4="Sí",1/DATOS_[[% normaliz]:[% normaliz]],1)*(DATOS_[C.Extra.04]))))))),
0)</f>
        <v>0</v>
      </c>
      <c r="AT11" s="115">
        <f t="array" ref="AT11">IFERROR(
(AVERAGE((IF(DATOS_[[Sexo]:[Sexo]]=$B11,IF(DATOS_[[Check Periodo Ref.]:[Check Periodo Ref.]]="Dentro",IF(DATOS_[[Check Equiparado]:[Check Equiparado]]="Sí",IF(DATOS!BM$5="Sí",(1/DATOS_[[% anualiz]:[% anualiz]]),1)*IF(DATOS!BM$4="Sí",1/DATOS_[[% normaliz]:[% normaliz]],1)*(DATOS_[C.Extra.05]))))))),
0)</f>
        <v>0</v>
      </c>
      <c r="AU11" s="113">
        <f t="array" ref="AU11">IFERROR(
AVERAGE(IF(DATOS_[Sexo]=$B11,IF(DATOS_[Check Equiparado]="Sí",IF(DATOS_[Check Periodo Ref.]="Dentro",DATOS_[Tot Extrasalarial Eq],FALSE)))),
0)</f>
        <v>0</v>
      </c>
      <c r="AV11" s="114">
        <f t="array" ref="AV11">IFERROR(
AVERAGE(IF(DATOS_[Sexo]=$B11,IF(DATOS_[Check Equiparado]="Sí",IF(DATOS_[Check Periodo Ref.]="Dentro",DATOS_[TOTAL Retrib Eq],FALSE)))),
0)</f>
        <v>0</v>
      </c>
    </row>
    <row r="12" spans="1:48" x14ac:dyDescent="0.3">
      <c r="D12" s="67"/>
      <c r="E12" s="67"/>
      <c r="F12" s="67"/>
      <c r="G12" s="67"/>
      <c r="H12" s="67"/>
      <c r="N12" s="68"/>
      <c r="O12" s="69"/>
      <c r="P12" s="69"/>
      <c r="Q12" s="69"/>
      <c r="R12" s="69"/>
      <c r="S12" s="69"/>
      <c r="T12" s="69"/>
      <c r="U12" s="69"/>
      <c r="V12" s="69"/>
      <c r="W12" s="69"/>
      <c r="X12" s="69"/>
      <c r="Y12" s="69"/>
      <c r="Z12" s="68"/>
      <c r="AA12" s="68"/>
      <c r="AB12" s="68"/>
      <c r="AC12" s="68"/>
      <c r="AD12" s="68"/>
      <c r="AE12" s="68"/>
      <c r="AF12" s="68"/>
      <c r="AG12" s="68"/>
      <c r="AH12" s="68"/>
      <c r="AI12" s="68"/>
      <c r="AJ12" s="68"/>
      <c r="AK12" s="68"/>
      <c r="AL12" s="68"/>
      <c r="AM12" s="68"/>
      <c r="AP12" s="69"/>
      <c r="AQ12" s="69"/>
      <c r="AR12" s="69"/>
      <c r="AS12" s="69"/>
      <c r="AT12" s="69"/>
    </row>
    <row r="13" spans="1:48" x14ac:dyDescent="0.3">
      <c r="D13" s="67"/>
      <c r="E13" s="67"/>
      <c r="F13" s="67"/>
      <c r="G13" s="67"/>
      <c r="H13" s="67"/>
      <c r="N13" s="68"/>
      <c r="O13" s="69"/>
      <c r="P13" s="69"/>
      <c r="Q13" s="69"/>
      <c r="R13" s="69"/>
      <c r="S13" s="69"/>
      <c r="T13" s="69"/>
      <c r="U13" s="69"/>
      <c r="V13" s="69"/>
      <c r="W13" s="69"/>
      <c r="X13" s="69"/>
      <c r="Y13" s="69"/>
      <c r="Z13" s="68"/>
      <c r="AA13" s="68"/>
      <c r="AB13" s="68"/>
      <c r="AC13" s="68"/>
      <c r="AD13" s="68"/>
      <c r="AE13" s="68"/>
      <c r="AF13" s="68"/>
      <c r="AG13" s="68"/>
      <c r="AH13" s="68"/>
      <c r="AI13" s="68"/>
      <c r="AJ13" s="68"/>
      <c r="AK13" s="68"/>
      <c r="AL13" s="68"/>
      <c r="AM13" s="68"/>
      <c r="AP13" s="69"/>
      <c r="AQ13" s="69"/>
      <c r="AR13" s="69"/>
      <c r="AS13" s="69"/>
      <c r="AT13" s="69"/>
    </row>
    <row r="14" spans="1:48" s="63" customFormat="1" ht="46.15" customHeight="1" x14ac:dyDescent="0.25">
      <c r="B14" s="61"/>
      <c r="C14" s="61" t="s">
        <v>225</v>
      </c>
      <c r="D14" s="61" t="s">
        <v>220</v>
      </c>
      <c r="E14" s="61" t="s">
        <v>293</v>
      </c>
      <c r="F14" s="61" t="s">
        <v>291</v>
      </c>
      <c r="G14" s="61" t="s">
        <v>292</v>
      </c>
      <c r="H14" s="61" t="s">
        <v>224</v>
      </c>
      <c r="I14" s="152" t="s">
        <v>217</v>
      </c>
      <c r="J14" s="62" t="str">
        <f>+J8</f>
        <v>[ocultar]</v>
      </c>
      <c r="K14" s="62" t="str">
        <f t="shared" ref="K14:AM14" si="3">+K8</f>
        <v>[ocultar]</v>
      </c>
      <c r="L14" s="62" t="str">
        <f t="shared" si="3"/>
        <v>[ocultar]</v>
      </c>
      <c r="M14" s="62" t="str">
        <f t="shared" si="3"/>
        <v>[ocultar]</v>
      </c>
      <c r="N14" s="62" t="str">
        <f t="shared" si="3"/>
        <v>[ocultar]</v>
      </c>
      <c r="O14" s="62" t="str">
        <f t="shared" si="3"/>
        <v>[ocultar]</v>
      </c>
      <c r="P14" s="62" t="str">
        <f t="shared" si="3"/>
        <v>[ocultar]</v>
      </c>
      <c r="Q14" s="62" t="str">
        <f t="shared" si="3"/>
        <v>[ocultar]</v>
      </c>
      <c r="R14" s="62" t="str">
        <f t="shared" si="3"/>
        <v>[ocultar]</v>
      </c>
      <c r="S14" s="62" t="str">
        <f t="shared" si="3"/>
        <v>[ocultar]</v>
      </c>
      <c r="T14" s="62" t="str">
        <f t="shared" si="3"/>
        <v>[ocultar]</v>
      </c>
      <c r="U14" s="62" t="str">
        <f t="shared" si="3"/>
        <v>[ocultar]</v>
      </c>
      <c r="V14" s="62" t="str">
        <f t="shared" si="3"/>
        <v>[ocultar]</v>
      </c>
      <c r="W14" s="62" t="str">
        <f t="shared" si="3"/>
        <v>[ocultar]</v>
      </c>
      <c r="X14" s="62" t="str">
        <f t="shared" si="3"/>
        <v>[ocultar]</v>
      </c>
      <c r="Y14" s="62" t="str">
        <f t="shared" si="3"/>
        <v>[ocultar]</v>
      </c>
      <c r="Z14" s="62" t="str">
        <f t="shared" si="3"/>
        <v>[ocultar]</v>
      </c>
      <c r="AA14" s="62" t="str">
        <f t="shared" si="3"/>
        <v>[ocultar]</v>
      </c>
      <c r="AB14" s="62" t="str">
        <f t="shared" si="3"/>
        <v>[ocultar]</v>
      </c>
      <c r="AC14" s="62" t="str">
        <f t="shared" si="3"/>
        <v>[ocultar]</v>
      </c>
      <c r="AD14" s="62" t="str">
        <f t="shared" si="3"/>
        <v>[ocultar]</v>
      </c>
      <c r="AE14" s="62" t="str">
        <f t="shared" si="3"/>
        <v>[ocultar]</v>
      </c>
      <c r="AF14" s="62" t="str">
        <f t="shared" si="3"/>
        <v>[ocultar]</v>
      </c>
      <c r="AG14" s="62" t="str">
        <f t="shared" si="3"/>
        <v>[ocultar]</v>
      </c>
      <c r="AH14" s="62" t="str">
        <f t="shared" si="3"/>
        <v>[ocultar]</v>
      </c>
      <c r="AI14" s="62" t="str">
        <f t="shared" si="3"/>
        <v>[ocultar]</v>
      </c>
      <c r="AJ14" s="62" t="str">
        <f t="shared" si="3"/>
        <v>[ocultar]</v>
      </c>
      <c r="AK14" s="62" t="str">
        <f t="shared" si="3"/>
        <v>[ocultar]</v>
      </c>
      <c r="AL14" s="62" t="str">
        <f t="shared" si="3"/>
        <v>[ocultar]</v>
      </c>
      <c r="AM14" s="62" t="str">
        <f t="shared" si="3"/>
        <v>[ocultar]</v>
      </c>
      <c r="AN14" s="75" t="s">
        <v>218</v>
      </c>
      <c r="AO14" s="76" t="s">
        <v>211</v>
      </c>
      <c r="AP14" s="72" t="str">
        <f>+AP8</f>
        <v>[ocultar]</v>
      </c>
      <c r="AQ14" s="72" t="str">
        <f t="shared" ref="AQ14:AT14" si="4">+AQ8</f>
        <v>[ocultar]</v>
      </c>
      <c r="AR14" s="72" t="str">
        <f t="shared" si="4"/>
        <v>[ocultar]</v>
      </c>
      <c r="AS14" s="72" t="str">
        <f t="shared" si="4"/>
        <v>[ocultar]</v>
      </c>
      <c r="AT14" s="72" t="str">
        <f t="shared" si="4"/>
        <v>[ocultar]</v>
      </c>
      <c r="AU14" s="73" t="s">
        <v>219</v>
      </c>
      <c r="AV14" s="74" t="s">
        <v>212</v>
      </c>
    </row>
    <row r="15" spans="1:48" ht="17.25" thickBot="1" x14ac:dyDescent="0.35">
      <c r="A15" s="60" t="str">
        <f>+A16</f>
        <v>[ocultar]</v>
      </c>
      <c r="B15" s="70" t="s">
        <v>308</v>
      </c>
      <c r="C15" s="107"/>
      <c r="D15" s="71"/>
      <c r="E15" s="71"/>
      <c r="F15" s="71"/>
      <c r="G15" s="71"/>
      <c r="H15" s="71"/>
      <c r="I15" s="137" t="str">
        <f t="shared" ref="I15" si="5">IFERROR((I16-I17)/I16,"")</f>
        <v/>
      </c>
      <c r="J15" s="138" t="str">
        <f>IFERROR((J16-J17)/J16,"")</f>
        <v/>
      </c>
      <c r="K15" s="139" t="str">
        <f t="shared" ref="K15:AV15" si="6">IFERROR((K16-K17)/K16,"")</f>
        <v/>
      </c>
      <c r="L15" s="139" t="str">
        <f t="shared" si="6"/>
        <v/>
      </c>
      <c r="M15" s="139" t="str">
        <f t="shared" si="6"/>
        <v/>
      </c>
      <c r="N15" s="140" t="str">
        <f t="shared" si="6"/>
        <v/>
      </c>
      <c r="O15" s="141" t="str">
        <f t="shared" si="6"/>
        <v/>
      </c>
      <c r="P15" s="141" t="str">
        <f t="shared" si="6"/>
        <v/>
      </c>
      <c r="Q15" s="141" t="str">
        <f t="shared" si="6"/>
        <v/>
      </c>
      <c r="R15" s="141" t="str">
        <f t="shared" si="6"/>
        <v/>
      </c>
      <c r="S15" s="141" t="str">
        <f t="shared" si="6"/>
        <v/>
      </c>
      <c r="T15" s="141" t="str">
        <f t="shared" si="6"/>
        <v/>
      </c>
      <c r="U15" s="141" t="str">
        <f t="shared" si="6"/>
        <v/>
      </c>
      <c r="V15" s="141" t="str">
        <f t="shared" si="6"/>
        <v/>
      </c>
      <c r="W15" s="141" t="str">
        <f t="shared" si="6"/>
        <v/>
      </c>
      <c r="X15" s="141" t="str">
        <f t="shared" si="6"/>
        <v/>
      </c>
      <c r="Y15" s="141" t="str">
        <f t="shared" si="6"/>
        <v/>
      </c>
      <c r="Z15" s="140" t="str">
        <f t="shared" si="6"/>
        <v/>
      </c>
      <c r="AA15" s="140" t="str">
        <f t="shared" si="6"/>
        <v/>
      </c>
      <c r="AB15" s="140" t="str">
        <f t="shared" si="6"/>
        <v/>
      </c>
      <c r="AC15" s="140" t="str">
        <f t="shared" si="6"/>
        <v/>
      </c>
      <c r="AD15" s="140" t="str">
        <f t="shared" si="6"/>
        <v/>
      </c>
      <c r="AE15" s="140" t="str">
        <f t="shared" si="6"/>
        <v/>
      </c>
      <c r="AF15" s="140" t="str">
        <f t="shared" si="6"/>
        <v/>
      </c>
      <c r="AG15" s="140" t="str">
        <f t="shared" si="6"/>
        <v/>
      </c>
      <c r="AH15" s="140" t="str">
        <f t="shared" si="6"/>
        <v/>
      </c>
      <c r="AI15" s="140" t="str">
        <f t="shared" si="6"/>
        <v/>
      </c>
      <c r="AJ15" s="140" t="str">
        <f t="shared" si="6"/>
        <v/>
      </c>
      <c r="AK15" s="140" t="str">
        <f t="shared" si="6"/>
        <v/>
      </c>
      <c r="AL15" s="140" t="str">
        <f t="shared" si="6"/>
        <v/>
      </c>
      <c r="AM15" s="140" t="str">
        <f t="shared" si="6"/>
        <v/>
      </c>
      <c r="AN15" s="142" t="str">
        <f t="shared" si="6"/>
        <v/>
      </c>
      <c r="AO15" s="146" t="str">
        <f t="shared" si="6"/>
        <v/>
      </c>
      <c r="AP15" s="143" t="str">
        <f t="shared" si="6"/>
        <v/>
      </c>
      <c r="AQ15" s="143" t="str">
        <f t="shared" si="6"/>
        <v/>
      </c>
      <c r="AR15" s="143" t="str">
        <f t="shared" si="6"/>
        <v/>
      </c>
      <c r="AS15" s="143" t="str">
        <f t="shared" si="6"/>
        <v/>
      </c>
      <c r="AT15" s="143" t="str">
        <f t="shared" si="6"/>
        <v/>
      </c>
      <c r="AU15" s="144" t="str">
        <f t="shared" si="6"/>
        <v/>
      </c>
      <c r="AV15" s="145" t="str">
        <f t="shared" si="6"/>
        <v/>
      </c>
    </row>
    <row r="16" spans="1:48" x14ac:dyDescent="0.3">
      <c r="A16" s="60" t="str">
        <f>+IF(C16+C17=0,"[ocultar]","")</f>
        <v>[ocultar]</v>
      </c>
      <c r="B16" s="64" t="s">
        <v>162</v>
      </c>
      <c r="C16" s="65">
        <f t="array" ref="C16">SUM(IF($B16=DATOS_[Sexo],
IF($B15=DATOS_[AGRUP. VALOR. PTO.],
IF("Dentro"=DATOS_[Check Periodo Ref.],
1/(COUNTIFS(DATOS_[Sexo],$B16,DATOS_[AGRUP. VALOR. PTO.],$B15,DATOS_[Check Periodo Ref.],"Dentro",DATOS_[id],DATOS_[id]))))))</f>
        <v>0</v>
      </c>
      <c r="D16" s="66">
        <f>COUNTIFS(DATOS_[AGRUP. VALOR. PTO.],$B15,DATOS_[Sexo],$B16,DATOS_[Check Periodo Ref.],"Dentro")</f>
        <v>0</v>
      </c>
      <c r="E16" s="66">
        <f>COUNTIFS(DATOS_[AGRUP. VALOR. PTO.],$B15,DATOS_[Sexo],$B16,DATOS_[Check Periodo Ref.],"Dentro",DATOS_[Check Nº SC Norm],"Sí")</f>
        <v>0</v>
      </c>
      <c r="F16" s="66">
        <f>COUNTIFS(DATOS_[AGRUP. VALOR. PTO.],$B15,DATOS_[Sexo],$B16,DATOS_[Check Periodo Ref.],"Dentro",DATOS_[Check Nº SC Anualiz],"Sí")</f>
        <v>0</v>
      </c>
      <c r="G16" s="66">
        <f>COUNTIFS(DATOS_[AGRUP. VALOR. PTO.],$B15,DATOS_[Sexo],$B16,DATOS_[Check Periodo Ref.],"Dentro",DATOS_[Check Nº SC Norm y Anualiz],"Sí")</f>
        <v>0</v>
      </c>
      <c r="H16" s="66">
        <f>COUNTIFS(DATOS_[AGRUP. VALOR. PTO.],$B15,DATOS_[Sexo],$B16,DATOS_[Check Periodo Ref.],"Dentro",DATOS_[Check Equiparación],"Sí")</f>
        <v>0</v>
      </c>
      <c r="I16" s="108">
        <f t="array" ref="I16">IFERROR(
AVERAGE(IF(DATOS_[Sexo]=$B16,IF(DATOS_[[AGRUP. VALOR. PTO.]:[AGRUP. VALOR. PTO.]]=$B15,IF(DATOS_[Check Equiparado]="Sí",IF(DATOS_[Check Periodo Ref.]="Dentro",DATOS_[SALARIO BASE Eq],FALSE))))),
0)</f>
        <v>0</v>
      </c>
      <c r="J16" s="109">
        <f t="array" ref="J16">IFERROR(
(AVERAGE((IF(DATOS_[[Sexo]:[Sexo]]=$B16,IF(DATOS_[[AGRUP. VALOR. PTO.]:[AGRUP. VALOR. PTO.]]=$B15,IF(DATOS_[[Check Periodo Ref.]:[Check Periodo Ref.]]="Dentro",IF(DATOS_[[Check Equiparado]:[Check Equiparado]]="Sí",IF(DATOS!AE$5="Sí",(1/DATOS_[[% anualiz]:[% anualiz]]),1)*IF(DATOS!AE$4="Sí",1/DATOS_[[% normaliz]:[% normaliz]],1)*(DATOS_[Conc.Sal.01])))))))),
0)</f>
        <v>0</v>
      </c>
      <c r="K16" s="109">
        <f t="array" ref="K16">IFERROR(
(AVERAGE((IF(DATOS_[[Sexo]:[Sexo]]=$B16,IF(DATOS_[[AGRUP. VALOR. PTO.]:[AGRUP. VALOR. PTO.]]=$B15,IF(DATOS_[[Check Periodo Ref.]:[Check Periodo Ref.]]="Dentro",IF(DATOS_[[Check Equiparado]:[Check Equiparado]]="Sí",IF(DATOS!AF$5="Sí",(1/DATOS_[[% anualiz]:[% anualiz]]),1)*IF(DATOS!AF$4="Sí",1/DATOS_[[% normaliz]:[% normaliz]],1)*(DATOS_[Conc.Sal.02])))))))),
0)</f>
        <v>0</v>
      </c>
      <c r="L16" s="109">
        <f t="array" ref="L16">IFERROR(
(AVERAGE((IF(DATOS_[[Sexo]:[Sexo]]=$B16,IF(DATOS_[[AGRUP. VALOR. PTO.]:[AGRUP. VALOR. PTO.]]=$B15,IF(DATOS_[[Check Periodo Ref.]:[Check Periodo Ref.]]="Dentro",IF(DATOS_[[Check Equiparado]:[Check Equiparado]]="Sí",IF(DATOS!AG$5="Sí",(1/DATOS_[[% anualiz]:[% anualiz]]),1)*IF(DATOS!AG$4="Sí",1/DATOS_[[% normaliz]:[% normaliz]],1)*(DATOS_[Conc.Sal.03])))))))),
0)</f>
        <v>0</v>
      </c>
      <c r="M16" s="109">
        <f t="array" ref="M16">IFERROR(
(AVERAGE((IF(DATOS_[[Sexo]:[Sexo]]=$B16,IF(DATOS_[[AGRUP. VALOR. PTO.]:[AGRUP. VALOR. PTO.]]=$B15,IF(DATOS_[[Check Periodo Ref.]:[Check Periodo Ref.]]="Dentro",IF(DATOS_[[Check Equiparado]:[Check Equiparado]]="Sí",IF(DATOS!AH$5="Sí",(1/DATOS_[[% anualiz]:[% anualiz]]),1)*IF(DATOS!AH$4="Sí",1/DATOS_[[% normaliz]:[% normaliz]],1)*(DATOS_[Conc.Sal.04])))))))),
0)</f>
        <v>0</v>
      </c>
      <c r="N16" s="109">
        <f t="array" ref="N16">IFERROR(
(AVERAGE((IF(DATOS_[[Sexo]:[Sexo]]=$B16,IF(DATOS_[[AGRUP. VALOR. PTO.]:[AGRUP. VALOR. PTO.]]=$B15,IF(DATOS_[[Check Periodo Ref.]:[Check Periodo Ref.]]="Dentro",IF(DATOS_[[Check Equiparado]:[Check Equiparado]]="Sí",IF(DATOS!AI$5="Sí",(1/DATOS_[[% anualiz]:[% anualiz]]),1)*IF(DATOS!AI$4="Sí",1/DATOS_[[% normaliz]:[% normaliz]],1)*(DATOS_[Conc.Sal.05])))))))),
0)</f>
        <v>0</v>
      </c>
      <c r="O16" s="109">
        <f t="array" ref="O16">IFERROR(
(AVERAGE((IF(DATOS_[[Sexo]:[Sexo]]=$B16,IF(DATOS_[[AGRUP. VALOR. PTO.]:[AGRUP. VALOR. PTO.]]=$B15,IF(DATOS_[[Check Periodo Ref.]:[Check Periodo Ref.]]="Dentro",IF(DATOS_[[Check Equiparado]:[Check Equiparado]]="Sí",IF(DATOS!AJ$5="Sí",(1/DATOS_[[% anualiz]:[% anualiz]]),1)*IF(DATOS!AJ$4="Sí",1/DATOS_[[% normaliz]:[% normaliz]],1)*(DATOS_[Conc.Sal.06])))))))),
0)</f>
        <v>0</v>
      </c>
      <c r="P16" s="109">
        <f t="array" ref="P16">IFERROR(
(AVERAGE((IF(DATOS_[[Sexo]:[Sexo]]=$B16,IF(DATOS_[[AGRUP. VALOR. PTO.]:[AGRUP. VALOR. PTO.]]=$B15,IF(DATOS_[[Check Periodo Ref.]:[Check Periodo Ref.]]="Dentro",IF(DATOS_[[Check Equiparado]:[Check Equiparado]]="Sí",IF(DATOS!AK$5="Sí",(1/DATOS_[[% anualiz]:[% anualiz]]),1)*IF(DATOS!AK$4="Sí",1/DATOS_[[% normaliz]:[% normaliz]],1)*(DATOS_[Conc.Sal.07])))))))),
0)</f>
        <v>0</v>
      </c>
      <c r="Q16" s="109">
        <f t="array" ref="Q16">IFERROR(
(AVERAGE((IF(DATOS_[[Sexo]:[Sexo]]=$B16,IF(DATOS_[[AGRUP. VALOR. PTO.]:[AGRUP. VALOR. PTO.]]=$B15,IF(DATOS_[[Check Periodo Ref.]:[Check Periodo Ref.]]="Dentro",IF(DATOS_[[Check Equiparado]:[Check Equiparado]]="Sí",IF(DATOS!AL$5="Sí",(1/DATOS_[[% anualiz]:[% anualiz]]),1)*IF(DATOS!AL$4="Sí",1/DATOS_[[% normaliz]:[% normaliz]],1)*(DATOS_[Conc.Sal.08])))))))),
0)</f>
        <v>0</v>
      </c>
      <c r="R16" s="109">
        <f t="array" ref="R16">IFERROR(
(AVERAGE((IF(DATOS_[[Sexo]:[Sexo]]=$B16,IF(DATOS_[[AGRUP. VALOR. PTO.]:[AGRUP. VALOR. PTO.]]=$B15,IF(DATOS_[[Check Periodo Ref.]:[Check Periodo Ref.]]="Dentro",IF(DATOS_[[Check Equiparado]:[Check Equiparado]]="Sí",IF(DATOS!AM$5="Sí",(1/DATOS_[[% anualiz]:[% anualiz]]),1)*IF(DATOS!AM$4="Sí",1/DATOS_[[% normaliz]:[% normaliz]],1)*(DATOS_[Conc.Sal.09])))))))),
0)</f>
        <v>0</v>
      </c>
      <c r="S16" s="109">
        <f t="array" ref="S16">IFERROR(
(AVERAGE((IF(DATOS_[[Sexo]:[Sexo]]=$B16,IF(DATOS_[[AGRUP. VALOR. PTO.]:[AGRUP. VALOR. PTO.]]=$B15,IF(DATOS_[[Check Periodo Ref.]:[Check Periodo Ref.]]="Dentro",IF(DATOS_[[Check Equiparado]:[Check Equiparado]]="Sí",IF(DATOS!AN$5="Sí",(1/DATOS_[[% anualiz]:[% anualiz]]),1)*IF(DATOS!AN$4="Sí",1/DATOS_[[% normaliz]:[% normaliz]],1)*(DATOS_[Conc.Sal.10])))))))),
0)</f>
        <v>0</v>
      </c>
      <c r="T16" s="109">
        <f t="array" ref="T16">IFERROR(
(AVERAGE((IF(DATOS_[[Sexo]:[Sexo]]=$B16,IF(DATOS_[[AGRUP. VALOR. PTO.]:[AGRUP. VALOR. PTO.]]=$B15,IF(DATOS_[[Check Periodo Ref.]:[Check Periodo Ref.]]="Dentro",IF(DATOS_[[Check Equiparado]:[Check Equiparado]]="Sí",IF(DATOS!AO$5="Sí",(1/DATOS_[[% anualiz]:[% anualiz]]),1)*IF(DATOS!AO$4="Sí",1/DATOS_[[% normaliz]:[% normaliz]],1)*(DATOS_[Conc.Sal.11])))))))),
0)</f>
        <v>0</v>
      </c>
      <c r="U16" s="109">
        <f t="array" ref="U16">IFERROR(
(AVERAGE((IF(DATOS_[[Sexo]:[Sexo]]=$B16,IF(DATOS_[[AGRUP. VALOR. PTO.]:[AGRUP. VALOR. PTO.]]=$B15,IF(DATOS_[[Check Periodo Ref.]:[Check Periodo Ref.]]="Dentro",IF(DATOS_[[Check Equiparado]:[Check Equiparado]]="Sí",IF(DATOS!AP$5="Sí",(1/DATOS_[[% anualiz]:[% anualiz]]),1)*IF(DATOS!AP$4="Sí",1/DATOS_[[% normaliz]:[% normaliz]],1)*(DATOS_[Conc.Sal.12])))))))),
0)</f>
        <v>0</v>
      </c>
      <c r="V16" s="109">
        <f t="array" ref="V16">IFERROR(
(AVERAGE((IF(DATOS_[[Sexo]:[Sexo]]=$B16,IF(DATOS_[[AGRUP. VALOR. PTO.]:[AGRUP. VALOR. PTO.]]=$B15,IF(DATOS_[[Check Periodo Ref.]:[Check Periodo Ref.]]="Dentro",IF(DATOS_[[Check Equiparado]:[Check Equiparado]]="Sí",IF(DATOS!AQ$5="Sí",(1/DATOS_[[% anualiz]:[% anualiz]]),1)*IF(DATOS!AQ$4="Sí",1/DATOS_[[% normaliz]:[% normaliz]],1)*(DATOS_[Conc.Sal.13])))))))),
0)</f>
        <v>0</v>
      </c>
      <c r="W16" s="109">
        <f t="array" ref="W16">IFERROR(
(AVERAGE((IF(DATOS_[[Sexo]:[Sexo]]=$B16,IF(DATOS_[[AGRUP. VALOR. PTO.]:[AGRUP. VALOR. PTO.]]=$B15,IF(DATOS_[[Check Periodo Ref.]:[Check Periodo Ref.]]="Dentro",IF(DATOS_[[Check Equiparado]:[Check Equiparado]]="Sí",IF(DATOS!AR$5="Sí",(1/DATOS_[[% anualiz]:[% anualiz]]),1)*IF(DATOS!AR$4="Sí",1/DATOS_[[% normaliz]:[% normaliz]],1)*(DATOS_[Conc.Sal.14])))))))),
0)</f>
        <v>0</v>
      </c>
      <c r="X16" s="109">
        <f t="array" ref="X16">IFERROR(
(AVERAGE((IF(DATOS_[[Sexo]:[Sexo]]=$B16,IF(DATOS_[[AGRUP. VALOR. PTO.]:[AGRUP. VALOR. PTO.]]=$B15,IF(DATOS_[[Check Periodo Ref.]:[Check Periodo Ref.]]="Dentro",IF(DATOS_[[Check Equiparado]:[Check Equiparado]]="Sí",IF(DATOS!AS$5="Sí",(1/DATOS_[[% anualiz]:[% anualiz]]),1)*IF(DATOS!AS$4="Sí",1/DATOS_[[% normaliz]:[% normaliz]],1)*(DATOS_[Conc.Sal.15])))))))),
0)</f>
        <v>0</v>
      </c>
      <c r="Y16" s="109">
        <f t="array" ref="Y16">IFERROR(
(AVERAGE((IF(DATOS_[[Sexo]:[Sexo]]=$B16,IF(DATOS_[[AGRUP. VALOR. PTO.]:[AGRUP. VALOR. PTO.]]=$B15,IF(DATOS_[[Check Periodo Ref.]:[Check Periodo Ref.]]="Dentro",IF(DATOS_[[Check Equiparado]:[Check Equiparado]]="Sí",IF(DATOS!AT$5="Sí",(1/DATOS_[[% anualiz]:[% anualiz]]),1)*IF(DATOS!AT$4="Sí",1/DATOS_[[% normaliz]:[% normaliz]],1)*(DATOS_[Conc.Sal.16])))))))),
0)</f>
        <v>0</v>
      </c>
      <c r="Z16" s="109">
        <f t="array" ref="Z16">IFERROR(
(AVERAGE((IF(DATOS_[[Sexo]:[Sexo]]=$B16,IF(DATOS_[[AGRUP. VALOR. PTO.]:[AGRUP. VALOR. PTO.]]=$B15,IF(DATOS_[[Check Periodo Ref.]:[Check Periodo Ref.]]="Dentro",IF(DATOS_[[Check Equiparado]:[Check Equiparado]]="Sí",IF(DATOS!AU$5="Sí",(1/DATOS_[[% anualiz]:[% anualiz]]),1)*IF(DATOS!AU$4="Sí",1/DATOS_[[% normaliz]:[% normaliz]],1)*(DATOS_[Conc.Sal.17])))))))),
0)</f>
        <v>0</v>
      </c>
      <c r="AA16" s="109">
        <f t="array" ref="AA16">IFERROR(
(AVERAGE((IF(DATOS_[[Sexo]:[Sexo]]=$B16,IF(DATOS_[[AGRUP. VALOR. PTO.]:[AGRUP. VALOR. PTO.]]=$B15,IF(DATOS_[[Check Periodo Ref.]:[Check Periodo Ref.]]="Dentro",IF(DATOS_[[Check Equiparado]:[Check Equiparado]]="Sí",IF(DATOS!AV$5="Sí",(1/DATOS_[[% anualiz]:[% anualiz]]),1)*IF(DATOS!AV$4="Sí",1/DATOS_[[% normaliz]:[% normaliz]],1)*(DATOS_[Conc.Sal.18])))))))),
0)</f>
        <v>0</v>
      </c>
      <c r="AB16" s="109">
        <f t="array" ref="AB16">IFERROR(
(AVERAGE((IF(DATOS_[[Sexo]:[Sexo]]=$B16,IF(DATOS_[[AGRUP. VALOR. PTO.]:[AGRUP. VALOR. PTO.]]=$B15,IF(DATOS_[[Check Periodo Ref.]:[Check Periodo Ref.]]="Dentro",IF(DATOS_[[Check Equiparado]:[Check Equiparado]]="Sí",IF(DATOS!AW$5="Sí",(1/DATOS_[[% anualiz]:[% anualiz]]),1)*IF(DATOS!AW$4="Sí",1/DATOS_[[% normaliz]:[% normaliz]],1)*(DATOS_[Conc.Sal.19])))))))),
0)</f>
        <v>0</v>
      </c>
      <c r="AC16" s="109">
        <f t="array" ref="AC16">IFERROR(
(AVERAGE((IF(DATOS_[[Sexo]:[Sexo]]=$B16,IF(DATOS_[[AGRUP. VALOR. PTO.]:[AGRUP. VALOR. PTO.]]=$B15,IF(DATOS_[[Check Periodo Ref.]:[Check Periodo Ref.]]="Dentro",IF(DATOS_[[Check Equiparado]:[Check Equiparado]]="Sí",IF(DATOS!AX$5="Sí",(1/DATOS_[[% anualiz]:[% anualiz]]),1)*IF(DATOS!AX$4="Sí",1/DATOS_[[% normaliz]:[% normaliz]],1)*(DATOS_[Conc.Sal.20])))))))),
0)</f>
        <v>0</v>
      </c>
      <c r="AD16" s="109">
        <f t="array" ref="AD16">IFERROR(
(AVERAGE((IF(DATOS_[[Sexo]:[Sexo]]=$B16,IF(DATOS_[[AGRUP. VALOR. PTO.]:[AGRUP. VALOR. PTO.]]=$B15,IF(DATOS_[[Check Periodo Ref.]:[Check Periodo Ref.]]="Dentro",IF(DATOS_[[Check Equiparado]:[Check Equiparado]]="Sí",IF(DATOS!AY$5="Sí",(1/DATOS_[[% anualiz]:[% anualiz]]),1)*IF(DATOS!AY$4="Sí",1/DATOS_[[% normaliz]:[% normaliz]],1)*(DATOS_[Conc.Sal.21])))))))),
0)</f>
        <v>0</v>
      </c>
      <c r="AE16" s="109">
        <f t="array" ref="AE16">IFERROR(
(AVERAGE((IF(DATOS_[[Sexo]:[Sexo]]=$B16,IF(DATOS_[[AGRUP. VALOR. PTO.]:[AGRUP. VALOR. PTO.]]=$B15,IF(DATOS_[[Check Periodo Ref.]:[Check Periodo Ref.]]="Dentro",IF(DATOS_[[Check Equiparado]:[Check Equiparado]]="Sí",IF(DATOS!AZ$5="Sí",(1/DATOS_[[% anualiz]:[% anualiz]]),1)*IF(DATOS!AZ$4="Sí",1/DATOS_[[% normaliz]:[% normaliz]],1)*(DATOS_[Conc.Sal.22])))))))),
0)</f>
        <v>0</v>
      </c>
      <c r="AF16" s="109">
        <f t="array" ref="AF16">IFERROR(
(AVERAGE((IF(DATOS_[[Sexo]:[Sexo]]=$B16,IF(DATOS_[[AGRUP. VALOR. PTO.]:[AGRUP. VALOR. PTO.]]=$B15,IF(DATOS_[[Check Periodo Ref.]:[Check Periodo Ref.]]="Dentro",IF(DATOS_[[Check Equiparado]:[Check Equiparado]]="Sí",IF(DATOS!BA$5="Sí",(1/DATOS_[[% anualiz]:[% anualiz]]),1)*IF(DATOS!BA$4="Sí",1/DATOS_[[% normaliz]:[% normaliz]],1)*(DATOS_[Conc.Sal.23])))))))),
0)</f>
        <v>0</v>
      </c>
      <c r="AG16" s="109">
        <f t="array" ref="AG16">IFERROR(
(AVERAGE((IF(DATOS_[[Sexo]:[Sexo]]=$B16,IF(DATOS_[[AGRUP. VALOR. PTO.]:[AGRUP. VALOR. PTO.]]=$B15,IF(DATOS_[[Check Periodo Ref.]:[Check Periodo Ref.]]="Dentro",IF(DATOS_[[Check Equiparado]:[Check Equiparado]]="Sí",IF(DATOS!BB$5="Sí",(1/DATOS_[[% anualiz]:[% anualiz]]),1)*IF(DATOS!BB$4="Sí",1/DATOS_[[% normaliz]:[% normaliz]],1)*(DATOS_[Conc.Sal.24])))))))),
0)</f>
        <v>0</v>
      </c>
      <c r="AH16" s="109">
        <f t="array" ref="AH16">IFERROR(
(AVERAGE((IF(DATOS_[[Sexo]:[Sexo]]=$B16,IF(DATOS_[[AGRUP. VALOR. PTO.]:[AGRUP. VALOR. PTO.]]=$B15,IF(DATOS_[[Check Periodo Ref.]:[Check Periodo Ref.]]="Dentro",IF(DATOS_[[Check Equiparado]:[Check Equiparado]]="Sí",IF(DATOS!BC$5="Sí",(1/DATOS_[[% anualiz]:[% anualiz]]),1)*IF(DATOS!BC$4="Sí",1/DATOS_[[% normaliz]:[% normaliz]],1)*(DATOS_[Conc.Sal.25])))))))),
0)</f>
        <v>0</v>
      </c>
      <c r="AI16" s="109">
        <f t="array" ref="AI16">IFERROR(
(AVERAGE((IF(DATOS_[[Sexo]:[Sexo]]=$B16,IF(DATOS_[[AGRUP. VALOR. PTO.]:[AGRUP. VALOR. PTO.]]=$B15,IF(DATOS_[[Check Periodo Ref.]:[Check Periodo Ref.]]="Dentro",IF(DATOS_[[Check Equiparado]:[Check Equiparado]]="Sí",IF(DATOS!BD$5="Sí",(1/DATOS_[[% anualiz]:[% anualiz]]),1)*IF(DATOS!BD$4="Sí",1/DATOS_[[% normaliz]:[% normaliz]],1)*(DATOS_[Conc.Sal.26])))))))),
0)</f>
        <v>0</v>
      </c>
      <c r="AJ16" s="109">
        <f t="array" ref="AJ16">IFERROR(
(AVERAGE((IF(DATOS_[[Sexo]:[Sexo]]=$B16,IF(DATOS_[[AGRUP. VALOR. PTO.]:[AGRUP. VALOR. PTO.]]=$B15,IF(DATOS_[[Check Periodo Ref.]:[Check Periodo Ref.]]="Dentro",IF(DATOS_[[Check Equiparado]:[Check Equiparado]]="Sí",IF(DATOS!BE$5="Sí",(1/DATOS_[[% anualiz]:[% anualiz]]),1)*IF(DATOS!BE$4="Sí",1/DATOS_[[% normaliz]:[% normaliz]],1)*(DATOS_[Conc.Sal.27])))))))),
0)</f>
        <v>0</v>
      </c>
      <c r="AK16" s="109">
        <f t="array" ref="AK16">IFERROR(
(AVERAGE((IF(DATOS_[[Sexo]:[Sexo]]=$B16,IF(DATOS_[[AGRUP. VALOR. PTO.]:[AGRUP. VALOR. PTO.]]=$B15,IF(DATOS_[[Check Periodo Ref.]:[Check Periodo Ref.]]="Dentro",IF(DATOS_[[Check Equiparado]:[Check Equiparado]]="Sí",IF(DATOS!BF$5="Sí",(1/DATOS_[[% anualiz]:[% anualiz]]),1)*IF(DATOS!BF$4="Sí",1/DATOS_[[% normaliz]:[% normaliz]],1)*(DATOS_[Conc.Sal.28])))))))),
0)</f>
        <v>0</v>
      </c>
      <c r="AL16" s="109">
        <f t="array" ref="AL16">IFERROR(
(AVERAGE((IF(DATOS_[[Sexo]:[Sexo]]=$B16,IF(DATOS_[[AGRUP. VALOR. PTO.]:[AGRUP. VALOR. PTO.]]=$B15,IF(DATOS_[[Check Periodo Ref.]:[Check Periodo Ref.]]="Dentro",IF(DATOS_[[Check Equiparado]:[Check Equiparado]]="Sí",IF(DATOS!BG$5="Sí",(1/DATOS_[[% anualiz]:[% anualiz]]),1)*IF(DATOS!BG$4="Sí",1/DATOS_[[% normaliz]:[% normaliz]],1)*(DATOS_[Conc.Sal.29])))))))),
0)</f>
        <v>0</v>
      </c>
      <c r="AM16" s="109">
        <f t="array" ref="AM16">IFERROR(
(AVERAGE((IF(DATOS_[[Sexo]:[Sexo]]=$B16,IF(DATOS_[[AGRUP. VALOR. PTO.]:[AGRUP. VALOR. PTO.]]=$B15,IF(DATOS_[[Check Periodo Ref.]:[Check Periodo Ref.]]="Dentro",IF(DATOS_[[Check Equiparado]:[Check Equiparado]]="Sí",IF(DATOS!BH$5="Sí",(1/DATOS_[[% anualiz]:[% anualiz]]),1)*IF(DATOS!BH$4="Sí",1/DATOS_[[% normaliz]:[% normaliz]],1)*(DATOS_[Conc.Sal.30])))))))),
0)</f>
        <v>0</v>
      </c>
      <c r="AN16" s="110">
        <f t="array" ref="AN16">IFERROR(
AVERAGE(IF(DATOS_[Sexo]=$B16,IF(DATOS_[[AGRUP. VALOR. PTO.]:[AGRUP. VALOR. PTO.]]=$B15,IF(DATOS_[Check Equiparado]="Sí",IF(DATOS_[Check Periodo Ref.]="Dentro",DATOS_[Tot COMPL.SAL Eq],FALSE))))),
0)</f>
        <v>0</v>
      </c>
      <c r="AO16" s="111">
        <f t="array" ref="AO16">IFERROR(
AVERAGE(IF(DATOS_[Sexo]=$B16,IF(DATOS_[[AGRUP. VALOR. PTO.]:[AGRUP. VALOR. PTO.]]=$B15,IF(DATOS_[Check Equiparado]="Sí",IF(DATOS_[Check Periodo Ref.]="Dentro",DATOS_[TOTAL SALARIO Eq],FALSE))))),
0)</f>
        <v>0</v>
      </c>
      <c r="AP16" s="112">
        <f t="array" ref="AP16">IFERROR(
(AVERAGE((IF(DATOS_[[Sexo]:[Sexo]]=$B16,IF(DATOS_[[AGRUP. VALOR. PTO.]:[AGRUP. VALOR. PTO.]]=$B15,IF(DATOS_[[Check Periodo Ref.]:[Check Periodo Ref.]]="Dentro",IF(DATOS_[[Check Equiparado]:[Check Equiparado]]="Sí",IF(DATOS!BI$5="Sí",(1/DATOS_[[% anualiz]:[% anualiz]]),1)*IF(DATOS!BI$4="Sí",1/DATOS_[[% normaliz]:[% normaliz]],1)*(DATOS_[C.Extra.01])))))))),
0)</f>
        <v>0</v>
      </c>
      <c r="AQ16" s="112">
        <f t="array" ref="AQ16">IFERROR(
(AVERAGE((IF(DATOS_[[Sexo]:[Sexo]]=$B16,IF(DATOS_[[AGRUP. VALOR. PTO.]:[AGRUP. VALOR. PTO.]]=$B15,IF(DATOS_[[Check Periodo Ref.]:[Check Periodo Ref.]]="Dentro",IF(DATOS_[[Check Equiparado]:[Check Equiparado]]="Sí",IF(DATOS!BJ$5="Sí",(1/DATOS_[[% anualiz]:[% anualiz]]),1)*IF(DATOS!BJ$4="Sí",1/DATOS_[[% normaliz]:[% normaliz]],1)*(DATOS_[C.Extra.02])))))))),
0)</f>
        <v>0</v>
      </c>
      <c r="AR16" s="112">
        <f t="array" ref="AR16">IFERROR(
(AVERAGE((IF(DATOS_[[Sexo]:[Sexo]]=$B16,IF(DATOS_[[AGRUP. VALOR. PTO.]:[AGRUP. VALOR. PTO.]]=$B15,IF(DATOS_[[Check Periodo Ref.]:[Check Periodo Ref.]]="Dentro",IF(DATOS_[[Check Equiparado]:[Check Equiparado]]="Sí",IF(DATOS!BK$5="Sí",(1/DATOS_[[% anualiz]:[% anualiz]]),1)*IF(DATOS!BK$4="Sí",1/DATOS_[[% normaliz]:[% normaliz]],1)*(DATOS_[C.Extra.03])))))))),
0)</f>
        <v>0</v>
      </c>
      <c r="AS16" s="112">
        <f t="array" ref="AS16">IFERROR(
(AVERAGE((IF(DATOS_[[Sexo]:[Sexo]]=$B16,IF(DATOS_[[AGRUP. VALOR. PTO.]:[AGRUP. VALOR. PTO.]]=$B15,IF(DATOS_[[Check Periodo Ref.]:[Check Periodo Ref.]]="Dentro",IF(DATOS_[[Check Equiparado]:[Check Equiparado]]="Sí",IF(DATOS!BL$5="Sí",(1/DATOS_[[% anualiz]:[% anualiz]]),1)*IF(DATOS!BL$4="Sí",1/DATOS_[[% normaliz]:[% normaliz]],1)*(DATOS_[C.Extra.04])))))))),
0)</f>
        <v>0</v>
      </c>
      <c r="AT16" s="112">
        <f t="array" ref="AT16">IFERROR(
(AVERAGE((IF(DATOS_[[Sexo]:[Sexo]]=$B16,IF(DATOS_[[AGRUP. VALOR. PTO.]:[AGRUP. VALOR. PTO.]]=$B15,IF(DATOS_[[Check Periodo Ref.]:[Check Periodo Ref.]]="Dentro",IF(DATOS_[[Check Equiparado]:[Check Equiparado]]="Sí",IF(DATOS!BM$5="Sí",(1/DATOS_[[% anualiz]:[% anualiz]]),1)*IF(DATOS!BM$4="Sí",1/DATOS_[[% normaliz]:[% normaliz]],1)*(DATOS_[C.Extra.05])))))))),
0)</f>
        <v>0</v>
      </c>
      <c r="AU16" s="113">
        <f t="array" ref="AU16">IFERROR(
AVERAGE(IF(DATOS_[Sexo]=$B16,IF(DATOS_[[AGRUP. VALOR. PTO.]:[AGRUP. VALOR. PTO.]]=$B15,IF(DATOS_[Check Equiparado]="Sí",IF(DATOS_[Check Periodo Ref.]="Dentro",DATOS_[Tot Extrasalarial Eq],FALSE))))),
0)</f>
        <v>0</v>
      </c>
      <c r="AV16" s="114">
        <f t="array" ref="AV16">IFERROR(
AVERAGE(IF(DATOS_[Sexo]=$B16,IF(DATOS_[[AGRUP. VALOR. PTO.]:[AGRUP. VALOR. PTO.]]=$B15,IF(DATOS_[Check Equiparado]="Sí",IF(DATOS_[Check Periodo Ref.]="Dentro",DATOS_[TOTAL Retrib Eq],FALSE))))),
0)</f>
        <v>0</v>
      </c>
    </row>
    <row r="17" spans="1:48" x14ac:dyDescent="0.3">
      <c r="A17" s="60" t="str">
        <f>+A16</f>
        <v>[ocultar]</v>
      </c>
      <c r="B17" s="64" t="s">
        <v>163</v>
      </c>
      <c r="C17" s="65">
        <f t="array" ref="C17">SUM(IF($B17=DATOS_[Sexo],
IF($B15=DATOS_[AGRUP. VALOR. PTO.],
IF("Dentro"=DATOS_[Check Periodo Ref.],
1/(COUNTIFS(DATOS_[Sexo],$B17,DATOS_[AGRUP. VALOR. PTO.],$B15,DATOS_[Check Periodo Ref.],"Dentro",DATOS_[id],DATOS_[id]))))))</f>
        <v>0</v>
      </c>
      <c r="D17" s="66">
        <f>COUNTIFS(DATOS_[AGRUP. VALOR. PTO.],$B15,DATOS_[Sexo],$B17,DATOS_[Check Periodo Ref.],"Dentro")</f>
        <v>0</v>
      </c>
      <c r="E17" s="66">
        <f>COUNTIFS(DATOS_[AGRUP. VALOR. PTO.],$B15,DATOS_[Sexo],$B17,DATOS_[Check Periodo Ref.],"Dentro",DATOS_[Check Nº SC Norm],"Sí")</f>
        <v>0</v>
      </c>
      <c r="F17" s="66">
        <f>COUNTIFS(DATOS_[AGRUP. VALOR. PTO.],$B15,DATOS_[Sexo],$B17,DATOS_[Check Periodo Ref.],"Dentro",DATOS_[Check Nº SC Anualiz],"Sí")</f>
        <v>0</v>
      </c>
      <c r="G17" s="66">
        <f>COUNTIFS(DATOS_[AGRUP. VALOR. PTO.],$B15,DATOS_[Sexo],$B17,DATOS_[Check Periodo Ref.],"Dentro",DATOS_[Check Nº SC Norm y Anualiz],"Sí")</f>
        <v>0</v>
      </c>
      <c r="H17" s="66">
        <f>COUNTIFS(DATOS_[AGRUP. VALOR. PTO.],$B15,DATOS_[Sexo],$B17,DATOS_[Check Periodo Ref.],"Dentro",DATOS_[Check Equiparación],"Sí")</f>
        <v>0</v>
      </c>
      <c r="I17" s="108" cm="1">
        <f t="array" ref="I17">IFERROR(
AVERAGE(IF(DATOS_[Sexo]=$B17,IF(DATOS_[[AGRUP. VALOR. PTO.]:[AGRUP. VALOR. PTO.]]=$B15,IF(DATOS_[Check Equiparado]="Sí",IF(DATOS_[Check Periodo Ref.]="Dentro",DATOS_[SALARIO BASE Eq],FALSE))))),
0)</f>
        <v>0</v>
      </c>
      <c r="J17" s="109">
        <f t="array" ref="J17">IFERROR(
(AVERAGE((IF(DATOS_[[Sexo]:[Sexo]]=$B17,IF(DATOS_[[AGRUP. VALOR. PTO.]:[AGRUP. VALOR. PTO.]]=$B15,IF(DATOS_[[Check Periodo Ref.]:[Check Periodo Ref.]]="Dentro",IF(DATOS_[[Check Equiparado]:[Check Equiparado]]="Sí",IF(DATOS!AE$5="Sí",(1/DATOS_[[% anualiz]:[% anualiz]]),1)*IF(DATOS!AE$4="Sí",1/DATOS_[[% normaliz]:[% normaliz]],1)*(DATOS_[Conc.Sal.01])))))))),
0)</f>
        <v>0</v>
      </c>
      <c r="K17" s="109">
        <f t="array" ref="K17">IFERROR(
(AVERAGE((IF(DATOS_[[Sexo]:[Sexo]]=$B17,IF(DATOS_[[AGRUP. VALOR. PTO.]:[AGRUP. VALOR. PTO.]]=$B15,IF(DATOS_[[Check Periodo Ref.]:[Check Periodo Ref.]]="Dentro",IF(DATOS_[[Check Equiparado]:[Check Equiparado]]="Sí",IF(DATOS!AF$5="Sí",(1/DATOS_[[% anualiz]:[% anualiz]]),1)*IF(DATOS!AF$4="Sí",1/DATOS_[[% normaliz]:[% normaliz]],1)*(DATOS_[Conc.Sal.02])))))))),
0)</f>
        <v>0</v>
      </c>
      <c r="L17" s="109">
        <f t="array" ref="L17">IFERROR(
(AVERAGE((IF(DATOS_[[Sexo]:[Sexo]]=$B17,IF(DATOS_[[AGRUP. VALOR. PTO.]:[AGRUP. VALOR. PTO.]]=$B15,IF(DATOS_[[Check Periodo Ref.]:[Check Periodo Ref.]]="Dentro",IF(DATOS_[[Check Equiparado]:[Check Equiparado]]="Sí",IF(DATOS!AG$5="Sí",(1/DATOS_[[% anualiz]:[% anualiz]]),1)*IF(DATOS!AG$4="Sí",1/DATOS_[[% normaliz]:[% normaliz]],1)*(DATOS_[Conc.Sal.03])))))))),
0)</f>
        <v>0</v>
      </c>
      <c r="M17" s="109">
        <f t="array" ref="M17">IFERROR(
(AVERAGE((IF(DATOS_[[Sexo]:[Sexo]]=$B17,IF(DATOS_[[AGRUP. VALOR. PTO.]:[AGRUP. VALOR. PTO.]]=$B15,IF(DATOS_[[Check Periodo Ref.]:[Check Periodo Ref.]]="Dentro",IF(DATOS_[[Check Equiparado]:[Check Equiparado]]="Sí",IF(DATOS!AH$5="Sí",(1/DATOS_[[% anualiz]:[% anualiz]]),1)*IF(DATOS!AH$4="Sí",1/DATOS_[[% normaliz]:[% normaliz]],1)*(DATOS_[Conc.Sal.04])))))))),
0)</f>
        <v>0</v>
      </c>
      <c r="N17" s="109">
        <f t="array" ref="N17">IFERROR(
(AVERAGE((IF(DATOS_[[Sexo]:[Sexo]]=$B17,IF(DATOS_[[AGRUP. VALOR. PTO.]:[AGRUP. VALOR. PTO.]]=$B15,IF(DATOS_[[Check Periodo Ref.]:[Check Periodo Ref.]]="Dentro",IF(DATOS_[[Check Equiparado]:[Check Equiparado]]="Sí",IF(DATOS!AI$5="Sí",(1/DATOS_[[% anualiz]:[% anualiz]]),1)*IF(DATOS!AI$4="Sí",1/DATOS_[[% normaliz]:[% normaliz]],1)*(DATOS_[Conc.Sal.05])))))))),
0)</f>
        <v>0</v>
      </c>
      <c r="O17" s="109">
        <f t="array" ref="O17">IFERROR(
(AVERAGE((IF(DATOS_[[Sexo]:[Sexo]]=$B17,IF(DATOS_[[AGRUP. VALOR. PTO.]:[AGRUP. VALOR. PTO.]]=$B15,IF(DATOS_[[Check Periodo Ref.]:[Check Periodo Ref.]]="Dentro",IF(DATOS_[[Check Equiparado]:[Check Equiparado]]="Sí",IF(DATOS!AJ$5="Sí",(1/DATOS_[[% anualiz]:[% anualiz]]),1)*IF(DATOS!AJ$4="Sí",1/DATOS_[[% normaliz]:[% normaliz]],1)*(DATOS_[Conc.Sal.06])))))))),
0)</f>
        <v>0</v>
      </c>
      <c r="P17" s="109">
        <f t="array" ref="P17">IFERROR(
(AVERAGE((IF(DATOS_[[Sexo]:[Sexo]]=$B17,IF(DATOS_[[AGRUP. VALOR. PTO.]:[AGRUP. VALOR. PTO.]]=$B15,IF(DATOS_[[Check Periodo Ref.]:[Check Periodo Ref.]]="Dentro",IF(DATOS_[[Check Equiparado]:[Check Equiparado]]="Sí",IF(DATOS!AK$5="Sí",(1/DATOS_[[% anualiz]:[% anualiz]]),1)*IF(DATOS!AK$4="Sí",1/DATOS_[[% normaliz]:[% normaliz]],1)*(DATOS_[Conc.Sal.07])))))))),
0)</f>
        <v>0</v>
      </c>
      <c r="Q17" s="109">
        <f t="array" ref="Q17">IFERROR(
(AVERAGE((IF(DATOS_[[Sexo]:[Sexo]]=$B17,IF(DATOS_[[AGRUP. VALOR. PTO.]:[AGRUP. VALOR. PTO.]]=$B15,IF(DATOS_[[Check Periodo Ref.]:[Check Periodo Ref.]]="Dentro",IF(DATOS_[[Check Equiparado]:[Check Equiparado]]="Sí",IF(DATOS!AL$5="Sí",(1/DATOS_[[% anualiz]:[% anualiz]]),1)*IF(DATOS!AL$4="Sí",1/DATOS_[[% normaliz]:[% normaliz]],1)*(DATOS_[Conc.Sal.08])))))))),
0)</f>
        <v>0</v>
      </c>
      <c r="R17" s="109">
        <f t="array" ref="R17">IFERROR(
(AVERAGE((IF(DATOS_[[Sexo]:[Sexo]]=$B17,IF(DATOS_[[AGRUP. VALOR. PTO.]:[AGRUP. VALOR. PTO.]]=$B15,IF(DATOS_[[Check Periodo Ref.]:[Check Periodo Ref.]]="Dentro",IF(DATOS_[[Check Equiparado]:[Check Equiparado]]="Sí",IF(DATOS!AM$5="Sí",(1/DATOS_[[% anualiz]:[% anualiz]]),1)*IF(DATOS!AM$4="Sí",1/DATOS_[[% normaliz]:[% normaliz]],1)*(DATOS_[Conc.Sal.09])))))))),
0)</f>
        <v>0</v>
      </c>
      <c r="S17" s="109">
        <f t="array" ref="S17">IFERROR(
(AVERAGE((IF(DATOS_[[Sexo]:[Sexo]]=$B17,IF(DATOS_[[AGRUP. VALOR. PTO.]:[AGRUP. VALOR. PTO.]]=$B15,IF(DATOS_[[Check Periodo Ref.]:[Check Periodo Ref.]]="Dentro",IF(DATOS_[[Check Equiparado]:[Check Equiparado]]="Sí",IF(DATOS!AN$5="Sí",(1/DATOS_[[% anualiz]:[% anualiz]]),1)*IF(DATOS!AN$4="Sí",1/DATOS_[[% normaliz]:[% normaliz]],1)*(DATOS_[Conc.Sal.10])))))))),
0)</f>
        <v>0</v>
      </c>
      <c r="T17" s="109">
        <f t="array" ref="T17">IFERROR(
(AVERAGE((IF(DATOS_[[Sexo]:[Sexo]]=$B17,IF(DATOS_[[AGRUP. VALOR. PTO.]:[AGRUP. VALOR. PTO.]]=$B15,IF(DATOS_[[Check Periodo Ref.]:[Check Periodo Ref.]]="Dentro",IF(DATOS_[[Check Equiparado]:[Check Equiparado]]="Sí",IF(DATOS!AO$5="Sí",(1/DATOS_[[% anualiz]:[% anualiz]]),1)*IF(DATOS!AO$4="Sí",1/DATOS_[[% normaliz]:[% normaliz]],1)*(DATOS_[Conc.Sal.11])))))))),
0)</f>
        <v>0</v>
      </c>
      <c r="U17" s="109">
        <f t="array" ref="U17">IFERROR(
(AVERAGE((IF(DATOS_[[Sexo]:[Sexo]]=$B17,IF(DATOS_[[AGRUP. VALOR. PTO.]:[AGRUP. VALOR. PTO.]]=$B15,IF(DATOS_[[Check Periodo Ref.]:[Check Periodo Ref.]]="Dentro",IF(DATOS_[[Check Equiparado]:[Check Equiparado]]="Sí",IF(DATOS!AP$5="Sí",(1/DATOS_[[% anualiz]:[% anualiz]]),1)*IF(DATOS!AP$4="Sí",1/DATOS_[[% normaliz]:[% normaliz]],1)*(DATOS_[Conc.Sal.12])))))))),
0)</f>
        <v>0</v>
      </c>
      <c r="V17" s="109">
        <f t="array" ref="V17">IFERROR(
(AVERAGE((IF(DATOS_[[Sexo]:[Sexo]]=$B17,IF(DATOS_[[AGRUP. VALOR. PTO.]:[AGRUP. VALOR. PTO.]]=$B15,IF(DATOS_[[Check Periodo Ref.]:[Check Periodo Ref.]]="Dentro",IF(DATOS_[[Check Equiparado]:[Check Equiparado]]="Sí",IF(DATOS!AQ$5="Sí",(1/DATOS_[[% anualiz]:[% anualiz]]),1)*IF(DATOS!AQ$4="Sí",1/DATOS_[[% normaliz]:[% normaliz]],1)*(DATOS_[Conc.Sal.13])))))))),
0)</f>
        <v>0</v>
      </c>
      <c r="W17" s="109">
        <f t="array" ref="W17">IFERROR(
(AVERAGE((IF(DATOS_[[Sexo]:[Sexo]]=$B17,IF(DATOS_[[AGRUP. VALOR. PTO.]:[AGRUP. VALOR. PTO.]]=$B15,IF(DATOS_[[Check Periodo Ref.]:[Check Periodo Ref.]]="Dentro",IF(DATOS_[[Check Equiparado]:[Check Equiparado]]="Sí",IF(DATOS!AR$5="Sí",(1/DATOS_[[% anualiz]:[% anualiz]]),1)*IF(DATOS!AR$4="Sí",1/DATOS_[[% normaliz]:[% normaliz]],1)*(DATOS_[Conc.Sal.14])))))))),
0)</f>
        <v>0</v>
      </c>
      <c r="X17" s="109">
        <f t="array" ref="X17">IFERROR(
(AVERAGE((IF(DATOS_[[Sexo]:[Sexo]]=$B17,IF(DATOS_[[AGRUP. VALOR. PTO.]:[AGRUP. VALOR. PTO.]]=$B15,IF(DATOS_[[Check Periodo Ref.]:[Check Periodo Ref.]]="Dentro",IF(DATOS_[[Check Equiparado]:[Check Equiparado]]="Sí",IF(DATOS!AS$5="Sí",(1/DATOS_[[% anualiz]:[% anualiz]]),1)*IF(DATOS!AS$4="Sí",1/DATOS_[[% normaliz]:[% normaliz]],1)*(DATOS_[Conc.Sal.15])))))))),
0)</f>
        <v>0</v>
      </c>
      <c r="Y17" s="109">
        <f t="array" ref="Y17">IFERROR(
(AVERAGE((IF(DATOS_[[Sexo]:[Sexo]]=$B17,IF(DATOS_[[AGRUP. VALOR. PTO.]:[AGRUP. VALOR. PTO.]]=$B15,IF(DATOS_[[Check Periodo Ref.]:[Check Periodo Ref.]]="Dentro",IF(DATOS_[[Check Equiparado]:[Check Equiparado]]="Sí",IF(DATOS!AT$5="Sí",(1/DATOS_[[% anualiz]:[% anualiz]]),1)*IF(DATOS!AT$4="Sí",1/DATOS_[[% normaliz]:[% normaliz]],1)*(DATOS_[Conc.Sal.16])))))))),
0)</f>
        <v>0</v>
      </c>
      <c r="Z17" s="109">
        <f t="array" ref="Z17">IFERROR(
(AVERAGE((IF(DATOS_[[Sexo]:[Sexo]]=$B17,IF(DATOS_[[AGRUP. VALOR. PTO.]:[AGRUP. VALOR. PTO.]]=$B15,IF(DATOS_[[Check Periodo Ref.]:[Check Periodo Ref.]]="Dentro",IF(DATOS_[[Check Equiparado]:[Check Equiparado]]="Sí",IF(DATOS!AU$5="Sí",(1/DATOS_[[% anualiz]:[% anualiz]]),1)*IF(DATOS!AU$4="Sí",1/DATOS_[[% normaliz]:[% normaliz]],1)*(DATOS_[Conc.Sal.17])))))))),
0)</f>
        <v>0</v>
      </c>
      <c r="AA17" s="109">
        <f t="array" ref="AA17">IFERROR(
(AVERAGE((IF(DATOS_[[Sexo]:[Sexo]]=$B17,IF(DATOS_[[AGRUP. VALOR. PTO.]:[AGRUP. VALOR. PTO.]]=$B15,IF(DATOS_[[Check Periodo Ref.]:[Check Periodo Ref.]]="Dentro",IF(DATOS_[[Check Equiparado]:[Check Equiparado]]="Sí",IF(DATOS!AV$5="Sí",(1/DATOS_[[% anualiz]:[% anualiz]]),1)*IF(DATOS!AV$4="Sí",1/DATOS_[[% normaliz]:[% normaliz]],1)*(DATOS_[Conc.Sal.18])))))))),
0)</f>
        <v>0</v>
      </c>
      <c r="AB17" s="109">
        <f t="array" ref="AB17">IFERROR(
(AVERAGE((IF(DATOS_[[Sexo]:[Sexo]]=$B17,IF(DATOS_[[AGRUP. VALOR. PTO.]:[AGRUP. VALOR. PTO.]]=$B15,IF(DATOS_[[Check Periodo Ref.]:[Check Periodo Ref.]]="Dentro",IF(DATOS_[[Check Equiparado]:[Check Equiparado]]="Sí",IF(DATOS!AW$5="Sí",(1/DATOS_[[% anualiz]:[% anualiz]]),1)*IF(DATOS!AW$4="Sí",1/DATOS_[[% normaliz]:[% normaliz]],1)*(DATOS_[Conc.Sal.19])))))))),
0)</f>
        <v>0</v>
      </c>
      <c r="AC17" s="109">
        <f t="array" ref="AC17">IFERROR(
(AVERAGE((IF(DATOS_[[Sexo]:[Sexo]]=$B17,IF(DATOS_[[AGRUP. VALOR. PTO.]:[AGRUP. VALOR. PTO.]]=$B15,IF(DATOS_[[Check Periodo Ref.]:[Check Periodo Ref.]]="Dentro",IF(DATOS_[[Check Equiparado]:[Check Equiparado]]="Sí",IF(DATOS!AX$5="Sí",(1/DATOS_[[% anualiz]:[% anualiz]]),1)*IF(DATOS!AX$4="Sí",1/DATOS_[[% normaliz]:[% normaliz]],1)*(DATOS_[Conc.Sal.20])))))))),
0)</f>
        <v>0</v>
      </c>
      <c r="AD17" s="109">
        <f t="array" ref="AD17">IFERROR(
(AVERAGE((IF(DATOS_[[Sexo]:[Sexo]]=$B17,IF(DATOS_[[AGRUP. VALOR. PTO.]:[AGRUP. VALOR. PTO.]]=$B15,IF(DATOS_[[Check Periodo Ref.]:[Check Periodo Ref.]]="Dentro",IF(DATOS_[[Check Equiparado]:[Check Equiparado]]="Sí",IF(DATOS!AY$5="Sí",(1/DATOS_[[% anualiz]:[% anualiz]]),1)*IF(DATOS!AY$4="Sí",1/DATOS_[[% normaliz]:[% normaliz]],1)*(DATOS_[Conc.Sal.21])))))))),
0)</f>
        <v>0</v>
      </c>
      <c r="AE17" s="109">
        <f t="array" ref="AE17">IFERROR(
(AVERAGE((IF(DATOS_[[Sexo]:[Sexo]]=$B17,IF(DATOS_[[AGRUP. VALOR. PTO.]:[AGRUP. VALOR. PTO.]]=$B15,IF(DATOS_[[Check Periodo Ref.]:[Check Periodo Ref.]]="Dentro",IF(DATOS_[[Check Equiparado]:[Check Equiparado]]="Sí",IF(DATOS!AZ$5="Sí",(1/DATOS_[[% anualiz]:[% anualiz]]),1)*IF(DATOS!AZ$4="Sí",1/DATOS_[[% normaliz]:[% normaliz]],1)*(DATOS_[Conc.Sal.22])))))))),
0)</f>
        <v>0</v>
      </c>
      <c r="AF17" s="109">
        <f t="array" ref="AF17">IFERROR(
(AVERAGE((IF(DATOS_[[Sexo]:[Sexo]]=$B17,IF(DATOS_[[AGRUP. VALOR. PTO.]:[AGRUP. VALOR. PTO.]]=$B15,IF(DATOS_[[Check Periodo Ref.]:[Check Periodo Ref.]]="Dentro",IF(DATOS_[[Check Equiparado]:[Check Equiparado]]="Sí",IF(DATOS!BA$5="Sí",(1/DATOS_[[% anualiz]:[% anualiz]]),1)*IF(DATOS!BA$4="Sí",1/DATOS_[[% normaliz]:[% normaliz]],1)*(DATOS_[Conc.Sal.23])))))))),
0)</f>
        <v>0</v>
      </c>
      <c r="AG17" s="109">
        <f t="array" ref="AG17">IFERROR(
(AVERAGE((IF(DATOS_[[Sexo]:[Sexo]]=$B17,IF(DATOS_[[AGRUP. VALOR. PTO.]:[AGRUP. VALOR. PTO.]]=$B15,IF(DATOS_[[Check Periodo Ref.]:[Check Periodo Ref.]]="Dentro",IF(DATOS_[[Check Equiparado]:[Check Equiparado]]="Sí",IF(DATOS!BB$5="Sí",(1/DATOS_[[% anualiz]:[% anualiz]]),1)*IF(DATOS!BB$4="Sí",1/DATOS_[[% normaliz]:[% normaliz]],1)*(DATOS_[Conc.Sal.24])))))))),
0)</f>
        <v>0</v>
      </c>
      <c r="AH17" s="109">
        <f t="array" ref="AH17">IFERROR(
(AVERAGE((IF(DATOS_[[Sexo]:[Sexo]]=$B17,IF(DATOS_[[AGRUP. VALOR. PTO.]:[AGRUP. VALOR. PTO.]]=$B15,IF(DATOS_[[Check Periodo Ref.]:[Check Periodo Ref.]]="Dentro",IF(DATOS_[[Check Equiparado]:[Check Equiparado]]="Sí",IF(DATOS!BC$5="Sí",(1/DATOS_[[% anualiz]:[% anualiz]]),1)*IF(DATOS!BC$4="Sí",1/DATOS_[[% normaliz]:[% normaliz]],1)*(DATOS_[Conc.Sal.25])))))))),
0)</f>
        <v>0</v>
      </c>
      <c r="AI17" s="109">
        <f t="array" ref="AI17">IFERROR(
(AVERAGE((IF(DATOS_[[Sexo]:[Sexo]]=$B17,IF(DATOS_[[AGRUP. VALOR. PTO.]:[AGRUP. VALOR. PTO.]]=$B15,IF(DATOS_[[Check Periodo Ref.]:[Check Periodo Ref.]]="Dentro",IF(DATOS_[[Check Equiparado]:[Check Equiparado]]="Sí",IF(DATOS!BD$5="Sí",(1/DATOS_[[% anualiz]:[% anualiz]]),1)*IF(DATOS!BD$4="Sí",1/DATOS_[[% normaliz]:[% normaliz]],1)*(DATOS_[Conc.Sal.26])))))))),
0)</f>
        <v>0</v>
      </c>
      <c r="AJ17" s="109">
        <f t="array" ref="AJ17">IFERROR(
(AVERAGE((IF(DATOS_[[Sexo]:[Sexo]]=$B17,IF(DATOS_[[AGRUP. VALOR. PTO.]:[AGRUP. VALOR. PTO.]]=$B15,IF(DATOS_[[Check Periodo Ref.]:[Check Periodo Ref.]]="Dentro",IF(DATOS_[[Check Equiparado]:[Check Equiparado]]="Sí",IF(DATOS!BE$5="Sí",(1/DATOS_[[% anualiz]:[% anualiz]]),1)*IF(DATOS!BE$4="Sí",1/DATOS_[[% normaliz]:[% normaliz]],1)*(DATOS_[Conc.Sal.27])))))))),
0)</f>
        <v>0</v>
      </c>
      <c r="AK17" s="109">
        <f t="array" ref="AK17">IFERROR(
(AVERAGE((IF(DATOS_[[Sexo]:[Sexo]]=$B17,IF(DATOS_[[AGRUP. VALOR. PTO.]:[AGRUP. VALOR. PTO.]]=$B15,IF(DATOS_[[Check Periodo Ref.]:[Check Periodo Ref.]]="Dentro",IF(DATOS_[[Check Equiparado]:[Check Equiparado]]="Sí",IF(DATOS!BF$5="Sí",(1/DATOS_[[% anualiz]:[% anualiz]]),1)*IF(DATOS!BF$4="Sí",1/DATOS_[[% normaliz]:[% normaliz]],1)*(DATOS_[Conc.Sal.28])))))))),
0)</f>
        <v>0</v>
      </c>
      <c r="AL17" s="109">
        <f t="array" ref="AL17">IFERROR(
(AVERAGE((IF(DATOS_[[Sexo]:[Sexo]]=$B17,IF(DATOS_[[AGRUP. VALOR. PTO.]:[AGRUP. VALOR. PTO.]]=$B15,IF(DATOS_[[Check Periodo Ref.]:[Check Periodo Ref.]]="Dentro",IF(DATOS_[[Check Equiparado]:[Check Equiparado]]="Sí",IF(DATOS!BG$5="Sí",(1/DATOS_[[% anualiz]:[% anualiz]]),1)*IF(DATOS!BG$4="Sí",1/DATOS_[[% normaliz]:[% normaliz]],1)*(DATOS_[Conc.Sal.29])))))))),
0)</f>
        <v>0</v>
      </c>
      <c r="AM17" s="109">
        <f t="array" ref="AM17">IFERROR(
(AVERAGE((IF(DATOS_[[Sexo]:[Sexo]]=$B17,IF(DATOS_[[AGRUP. VALOR. PTO.]:[AGRUP. VALOR. PTO.]]=$B15,IF(DATOS_[[Check Periodo Ref.]:[Check Periodo Ref.]]="Dentro",IF(DATOS_[[Check Equiparado]:[Check Equiparado]]="Sí",IF(DATOS!BH$5="Sí",(1/DATOS_[[% anualiz]:[% anualiz]]),1)*IF(DATOS!BH$4="Sí",1/DATOS_[[% normaliz]:[% normaliz]],1)*(DATOS_[Conc.Sal.30])))))))),
0)</f>
        <v>0</v>
      </c>
      <c r="AN17" s="110">
        <f t="array" ref="AN17">IFERROR(
AVERAGE(IF(DATOS_[Sexo]=$B17,IF(DATOS_[[AGRUP. VALOR. PTO.]:[AGRUP. VALOR. PTO.]]=$B15,IF(DATOS_[Check Equiparado]="Sí",IF(DATOS_[Check Periodo Ref.]="Dentro",DATOS_[Tot COMPL.SAL Eq],FALSE))))),
0)</f>
        <v>0</v>
      </c>
      <c r="AO17" s="111">
        <f t="array" ref="AO17">IFERROR(
AVERAGE(IF(DATOS_[Sexo]=$B17,IF(DATOS_[[AGRUP. VALOR. PTO.]:[AGRUP. VALOR. PTO.]]=$B15,IF(DATOS_[Check Equiparado]="Sí",IF(DATOS_[Check Periodo Ref.]="Dentro",DATOS_[TOTAL SALARIO Eq],FALSE))))),
0)</f>
        <v>0</v>
      </c>
      <c r="AP17" s="112">
        <f t="array" ref="AP17">IFERROR(
(AVERAGE((IF(DATOS_[[Sexo]:[Sexo]]=$B17,IF(DATOS_[[AGRUP. VALOR. PTO.]:[AGRUP. VALOR. PTO.]]=$B15,IF(DATOS_[[Check Periodo Ref.]:[Check Periodo Ref.]]="Dentro",IF(DATOS_[[Check Equiparado]:[Check Equiparado]]="Sí",IF(DATOS!BI$5="Sí",(1/DATOS_[[% anualiz]:[% anualiz]]),1)*IF(DATOS!BI$4="Sí",1/DATOS_[[% normaliz]:[% normaliz]],1)*(DATOS_[C.Extra.01])))))))),
0)</f>
        <v>0</v>
      </c>
      <c r="AQ17" s="112">
        <f t="array" ref="AQ17">IFERROR(
(AVERAGE((IF(DATOS_[[Sexo]:[Sexo]]=$B17,IF(DATOS_[[AGRUP. VALOR. PTO.]:[AGRUP. VALOR. PTO.]]=$B15,IF(DATOS_[[Check Periodo Ref.]:[Check Periodo Ref.]]="Dentro",IF(DATOS_[[Check Equiparado]:[Check Equiparado]]="Sí",IF(DATOS!BJ$5="Sí",(1/DATOS_[[% anualiz]:[% anualiz]]),1)*IF(DATOS!BJ$4="Sí",1/DATOS_[[% normaliz]:[% normaliz]],1)*(DATOS_[C.Extra.02])))))))),
0)</f>
        <v>0</v>
      </c>
      <c r="AR17" s="112">
        <f t="array" ref="AR17">IFERROR(
(AVERAGE((IF(DATOS_[[Sexo]:[Sexo]]=$B17,IF(DATOS_[[AGRUP. VALOR. PTO.]:[AGRUP. VALOR. PTO.]]=$B15,IF(DATOS_[[Check Periodo Ref.]:[Check Periodo Ref.]]="Dentro",IF(DATOS_[[Check Equiparado]:[Check Equiparado]]="Sí",IF(DATOS!BK$5="Sí",(1/DATOS_[[% anualiz]:[% anualiz]]),1)*IF(DATOS!BK$4="Sí",1/DATOS_[[% normaliz]:[% normaliz]],1)*(DATOS_[C.Extra.03])))))))),
0)</f>
        <v>0</v>
      </c>
      <c r="AS17" s="112">
        <f t="array" ref="AS17">IFERROR(
(AVERAGE((IF(DATOS_[[Sexo]:[Sexo]]=$B17,IF(DATOS_[[AGRUP. VALOR. PTO.]:[AGRUP. VALOR. PTO.]]=$B15,IF(DATOS_[[Check Periodo Ref.]:[Check Periodo Ref.]]="Dentro",IF(DATOS_[[Check Equiparado]:[Check Equiparado]]="Sí",IF(DATOS!BL$5="Sí",(1/DATOS_[[% anualiz]:[% anualiz]]),1)*IF(DATOS!BL$4="Sí",1/DATOS_[[% normaliz]:[% normaliz]],1)*(DATOS_[C.Extra.04])))))))),
0)</f>
        <v>0</v>
      </c>
      <c r="AT17" s="112">
        <f t="array" ref="AT17">IFERROR(
(AVERAGE((IF(DATOS_[[Sexo]:[Sexo]]=$B17,IF(DATOS_[[AGRUP. VALOR. PTO.]:[AGRUP. VALOR. PTO.]]=$B15,IF(DATOS_[[Check Periodo Ref.]:[Check Periodo Ref.]]="Dentro",IF(DATOS_[[Check Equiparado]:[Check Equiparado]]="Sí",IF(DATOS!BM$5="Sí",(1/DATOS_[[% anualiz]:[% anualiz]]),1)*IF(DATOS!BM$4="Sí",1/DATOS_[[% normaliz]:[% normaliz]],1)*(DATOS_[C.Extra.05])))))))),
0)</f>
        <v>0</v>
      </c>
      <c r="AU17" s="113">
        <f t="array" ref="AU17">IFERROR(
AVERAGE(IF(DATOS_[Sexo]=$B17,IF(DATOS_[[AGRUP. VALOR. PTO.]:[AGRUP. VALOR. PTO.]]=$B15,IF(DATOS_[Check Equiparado]="Sí",IF(DATOS_[Check Periodo Ref.]="Dentro",DATOS_[Tot Extrasalarial Eq],FALSE))))),
0)</f>
        <v>0</v>
      </c>
      <c r="AV17" s="114">
        <f t="array" ref="AV17">IFERROR(
AVERAGE(IF(DATOS_[Sexo]=$B17,IF(DATOS_[[AGRUP. VALOR. PTO.]:[AGRUP. VALOR. PTO.]]=$B15,IF(DATOS_[Check Equiparado]="Sí",IF(DATOS_[Check Periodo Ref.]="Dentro",DATOS_[TOTAL Retrib Eq],FALSE))))),
0)</f>
        <v>0</v>
      </c>
    </row>
    <row r="18" spans="1:48" ht="17.25" thickBot="1" x14ac:dyDescent="0.35">
      <c r="A18" s="60" t="str">
        <f t="shared" ref="A18" si="7">+A19</f>
        <v>[ocultar]</v>
      </c>
      <c r="B18" s="70" t="s">
        <v>304</v>
      </c>
      <c r="C18" s="107"/>
      <c r="D18" s="71"/>
      <c r="E18" s="71"/>
      <c r="F18" s="71"/>
      <c r="G18" s="71"/>
      <c r="H18" s="71"/>
      <c r="I18" s="137" t="str">
        <f t="shared" ref="I18:AV18" si="8">IFERROR((I19-I20)/I19,"")</f>
        <v/>
      </c>
      <c r="J18" s="138" t="str">
        <f t="shared" si="8"/>
        <v/>
      </c>
      <c r="K18" s="139" t="str">
        <f t="shared" si="8"/>
        <v/>
      </c>
      <c r="L18" s="139" t="str">
        <f t="shared" si="8"/>
        <v/>
      </c>
      <c r="M18" s="139" t="str">
        <f t="shared" si="8"/>
        <v/>
      </c>
      <c r="N18" s="140" t="str">
        <f t="shared" si="8"/>
        <v/>
      </c>
      <c r="O18" s="141" t="str">
        <f t="shared" si="8"/>
        <v/>
      </c>
      <c r="P18" s="141" t="str">
        <f t="shared" si="8"/>
        <v/>
      </c>
      <c r="Q18" s="141" t="str">
        <f t="shared" si="8"/>
        <v/>
      </c>
      <c r="R18" s="141" t="str">
        <f t="shared" si="8"/>
        <v/>
      </c>
      <c r="S18" s="141" t="str">
        <f t="shared" si="8"/>
        <v/>
      </c>
      <c r="T18" s="141" t="str">
        <f t="shared" si="8"/>
        <v/>
      </c>
      <c r="U18" s="141" t="str">
        <f t="shared" si="8"/>
        <v/>
      </c>
      <c r="V18" s="141" t="str">
        <f t="shared" si="8"/>
        <v/>
      </c>
      <c r="W18" s="141" t="str">
        <f t="shared" si="8"/>
        <v/>
      </c>
      <c r="X18" s="141" t="str">
        <f t="shared" si="8"/>
        <v/>
      </c>
      <c r="Y18" s="141" t="str">
        <f t="shared" si="8"/>
        <v/>
      </c>
      <c r="Z18" s="140" t="str">
        <f t="shared" si="8"/>
        <v/>
      </c>
      <c r="AA18" s="140" t="str">
        <f t="shared" si="8"/>
        <v/>
      </c>
      <c r="AB18" s="140" t="str">
        <f t="shared" si="8"/>
        <v/>
      </c>
      <c r="AC18" s="140" t="str">
        <f t="shared" si="8"/>
        <v/>
      </c>
      <c r="AD18" s="140" t="str">
        <f t="shared" si="8"/>
        <v/>
      </c>
      <c r="AE18" s="140" t="str">
        <f t="shared" si="8"/>
        <v/>
      </c>
      <c r="AF18" s="140" t="str">
        <f t="shared" si="8"/>
        <v/>
      </c>
      <c r="AG18" s="140" t="str">
        <f t="shared" si="8"/>
        <v/>
      </c>
      <c r="AH18" s="140" t="str">
        <f t="shared" si="8"/>
        <v/>
      </c>
      <c r="AI18" s="140" t="str">
        <f t="shared" si="8"/>
        <v/>
      </c>
      <c r="AJ18" s="140" t="str">
        <f t="shared" si="8"/>
        <v/>
      </c>
      <c r="AK18" s="140" t="str">
        <f t="shared" si="8"/>
        <v/>
      </c>
      <c r="AL18" s="140" t="str">
        <f t="shared" si="8"/>
        <v/>
      </c>
      <c r="AM18" s="140" t="str">
        <f t="shared" si="8"/>
        <v/>
      </c>
      <c r="AN18" s="142" t="str">
        <f t="shared" si="8"/>
        <v/>
      </c>
      <c r="AO18" s="146" t="str">
        <f t="shared" si="8"/>
        <v/>
      </c>
      <c r="AP18" s="143" t="str">
        <f t="shared" si="8"/>
        <v/>
      </c>
      <c r="AQ18" s="143" t="str">
        <f t="shared" si="8"/>
        <v/>
      </c>
      <c r="AR18" s="143" t="str">
        <f t="shared" si="8"/>
        <v/>
      </c>
      <c r="AS18" s="143" t="str">
        <f t="shared" si="8"/>
        <v/>
      </c>
      <c r="AT18" s="143" t="str">
        <f t="shared" si="8"/>
        <v/>
      </c>
      <c r="AU18" s="144" t="str">
        <f t="shared" si="8"/>
        <v/>
      </c>
      <c r="AV18" s="145" t="str">
        <f t="shared" si="8"/>
        <v/>
      </c>
    </row>
    <row r="19" spans="1:48" x14ac:dyDescent="0.3">
      <c r="A19" s="60" t="str">
        <f t="shared" ref="A19" si="9">+IF(C19+C20=0,"[ocultar]","")</f>
        <v>[ocultar]</v>
      </c>
      <c r="B19" s="64" t="s">
        <v>162</v>
      </c>
      <c r="C19" s="65">
        <f t="array" ref="C19">SUM(IF($B19=DATOS_[Sexo],
IF($B18=DATOS_[AGRUP. VALOR. PTO.],
IF("Dentro"=DATOS_[Check Periodo Ref.],
1/(COUNTIFS(DATOS_[Sexo],$B19,DATOS_[AGRUP. VALOR. PTO.],$B18,DATOS_[Check Periodo Ref.],"Dentro",DATOS_[id],DATOS_[id]))))))</f>
        <v>0</v>
      </c>
      <c r="D19" s="66">
        <f>COUNTIFS(DATOS_[AGRUP. VALOR. PTO.],$B18,DATOS_[Sexo],$B19,DATOS_[Check Periodo Ref.],"Dentro")</f>
        <v>0</v>
      </c>
      <c r="E19" s="66">
        <f>COUNTIFS(DATOS_[AGRUP. VALOR. PTO.],$B18,DATOS_[Sexo],$B19,DATOS_[Check Periodo Ref.],"Dentro",DATOS_[Check Nº SC Norm],"Sí")</f>
        <v>0</v>
      </c>
      <c r="F19" s="66">
        <f>COUNTIFS(DATOS_[AGRUP. VALOR. PTO.],$B18,DATOS_[Sexo],$B19,DATOS_[Check Periodo Ref.],"Dentro",DATOS_[Check Nº SC Anualiz],"Sí")</f>
        <v>0</v>
      </c>
      <c r="G19" s="66">
        <f>COUNTIFS(DATOS_[AGRUP. VALOR. PTO.],$B18,DATOS_[Sexo],$B19,DATOS_[Check Periodo Ref.],"Dentro",DATOS_[Check Nº SC Norm y Anualiz],"Sí")</f>
        <v>0</v>
      </c>
      <c r="H19" s="66">
        <f>COUNTIFS(DATOS_[AGRUP. VALOR. PTO.],$B18,DATOS_[Sexo],$B19,DATOS_[Check Periodo Ref.],"Dentro",DATOS_[Check Equiparación],"Sí")</f>
        <v>0</v>
      </c>
      <c r="I19" s="108">
        <f t="array" ref="I19">IFERROR(
AVERAGE(IF(DATOS_[Sexo]=$B19,IF(DATOS_[[AGRUP. VALOR. PTO.]:[AGRUP. VALOR. PTO.]]=$B18,IF(DATOS_[Check Equiparado]="Sí",IF(DATOS_[Check Periodo Ref.]="Dentro",DATOS_[SALARIO BASE Eq],FALSE))))),
0)</f>
        <v>0</v>
      </c>
      <c r="J19" s="109">
        <f t="array" ref="J19">IFERROR(
(AVERAGE((IF(DATOS_[[Sexo]:[Sexo]]=$B19,IF(DATOS_[[AGRUP. VALOR. PTO.]:[AGRUP. VALOR. PTO.]]=$B18,IF(DATOS_[[Check Periodo Ref.]:[Check Periodo Ref.]]="Dentro",IF(DATOS_[[Check Equiparado]:[Check Equiparado]]="Sí",IF(DATOS!AE$5="Sí",(1/DATOS_[[% anualiz]:[% anualiz]]),1)*IF(DATOS!AE$4="Sí",1/DATOS_[[% normaliz]:[% normaliz]],1)*(DATOS_[Conc.Sal.01])))))))),
0)</f>
        <v>0</v>
      </c>
      <c r="K19" s="109">
        <f t="array" ref="K19">IFERROR(
(AVERAGE((IF(DATOS_[[Sexo]:[Sexo]]=$B19,IF(DATOS_[[AGRUP. VALOR. PTO.]:[AGRUP. VALOR. PTO.]]=$B18,IF(DATOS_[[Check Periodo Ref.]:[Check Periodo Ref.]]="Dentro",IF(DATOS_[[Check Equiparado]:[Check Equiparado]]="Sí",IF(DATOS!AF$5="Sí",(1/DATOS_[[% anualiz]:[% anualiz]]),1)*IF(DATOS!AF$4="Sí",1/DATOS_[[% normaliz]:[% normaliz]],1)*(DATOS_[Conc.Sal.02])))))))),
0)</f>
        <v>0</v>
      </c>
      <c r="L19" s="109">
        <f t="array" ref="L19">IFERROR(
(AVERAGE((IF(DATOS_[[Sexo]:[Sexo]]=$B19,IF(DATOS_[[AGRUP. VALOR. PTO.]:[AGRUP. VALOR. PTO.]]=$B18,IF(DATOS_[[Check Periodo Ref.]:[Check Periodo Ref.]]="Dentro",IF(DATOS_[[Check Equiparado]:[Check Equiparado]]="Sí",IF(DATOS!AG$5="Sí",(1/DATOS_[[% anualiz]:[% anualiz]]),1)*IF(DATOS!AG$4="Sí",1/DATOS_[[% normaliz]:[% normaliz]],1)*(DATOS_[Conc.Sal.03])))))))),
0)</f>
        <v>0</v>
      </c>
      <c r="M19" s="109">
        <f t="array" ref="M19">IFERROR(
(AVERAGE((IF(DATOS_[[Sexo]:[Sexo]]=$B19,IF(DATOS_[[AGRUP. VALOR. PTO.]:[AGRUP. VALOR. PTO.]]=$B18,IF(DATOS_[[Check Periodo Ref.]:[Check Periodo Ref.]]="Dentro",IF(DATOS_[[Check Equiparado]:[Check Equiparado]]="Sí",IF(DATOS!AH$5="Sí",(1/DATOS_[[% anualiz]:[% anualiz]]),1)*IF(DATOS!AH$4="Sí",1/DATOS_[[% normaliz]:[% normaliz]],1)*(DATOS_[Conc.Sal.04])))))))),
0)</f>
        <v>0</v>
      </c>
      <c r="N19" s="109">
        <f t="array" ref="N19">IFERROR(
(AVERAGE((IF(DATOS_[[Sexo]:[Sexo]]=$B19,IF(DATOS_[[AGRUP. VALOR. PTO.]:[AGRUP. VALOR. PTO.]]=$B18,IF(DATOS_[[Check Periodo Ref.]:[Check Periodo Ref.]]="Dentro",IF(DATOS_[[Check Equiparado]:[Check Equiparado]]="Sí",IF(DATOS!AI$5="Sí",(1/DATOS_[[% anualiz]:[% anualiz]]),1)*IF(DATOS!AI$4="Sí",1/DATOS_[[% normaliz]:[% normaliz]],1)*(DATOS_[Conc.Sal.05])))))))),
0)</f>
        <v>0</v>
      </c>
      <c r="O19" s="109">
        <f t="array" ref="O19">IFERROR(
(AVERAGE((IF(DATOS_[[Sexo]:[Sexo]]=$B19,IF(DATOS_[[AGRUP. VALOR. PTO.]:[AGRUP. VALOR. PTO.]]=$B18,IF(DATOS_[[Check Periodo Ref.]:[Check Periodo Ref.]]="Dentro",IF(DATOS_[[Check Equiparado]:[Check Equiparado]]="Sí",IF(DATOS!AJ$5="Sí",(1/DATOS_[[% anualiz]:[% anualiz]]),1)*IF(DATOS!AJ$4="Sí",1/DATOS_[[% normaliz]:[% normaliz]],1)*(DATOS_[Conc.Sal.06])))))))),
0)</f>
        <v>0</v>
      </c>
      <c r="P19" s="109">
        <f t="array" ref="P19">IFERROR(
(AVERAGE((IF(DATOS_[[Sexo]:[Sexo]]=$B19,IF(DATOS_[[AGRUP. VALOR. PTO.]:[AGRUP. VALOR. PTO.]]=$B18,IF(DATOS_[[Check Periodo Ref.]:[Check Periodo Ref.]]="Dentro",IF(DATOS_[[Check Equiparado]:[Check Equiparado]]="Sí",IF(DATOS!AK$5="Sí",(1/DATOS_[[% anualiz]:[% anualiz]]),1)*IF(DATOS!AK$4="Sí",1/DATOS_[[% normaliz]:[% normaliz]],1)*(DATOS_[Conc.Sal.07])))))))),
0)</f>
        <v>0</v>
      </c>
      <c r="Q19" s="109">
        <f t="array" ref="Q19">IFERROR(
(AVERAGE((IF(DATOS_[[Sexo]:[Sexo]]=$B19,IF(DATOS_[[AGRUP. VALOR. PTO.]:[AGRUP. VALOR. PTO.]]=$B18,IF(DATOS_[[Check Periodo Ref.]:[Check Periodo Ref.]]="Dentro",IF(DATOS_[[Check Equiparado]:[Check Equiparado]]="Sí",IF(DATOS!AL$5="Sí",(1/DATOS_[[% anualiz]:[% anualiz]]),1)*IF(DATOS!AL$4="Sí",1/DATOS_[[% normaliz]:[% normaliz]],1)*(DATOS_[Conc.Sal.08])))))))),
0)</f>
        <v>0</v>
      </c>
      <c r="R19" s="109">
        <f t="array" ref="R19">IFERROR(
(AVERAGE((IF(DATOS_[[Sexo]:[Sexo]]=$B19,IF(DATOS_[[AGRUP. VALOR. PTO.]:[AGRUP. VALOR. PTO.]]=$B18,IF(DATOS_[[Check Periodo Ref.]:[Check Periodo Ref.]]="Dentro",IF(DATOS_[[Check Equiparado]:[Check Equiparado]]="Sí",IF(DATOS!AM$5="Sí",(1/DATOS_[[% anualiz]:[% anualiz]]),1)*IF(DATOS!AM$4="Sí",1/DATOS_[[% normaliz]:[% normaliz]],1)*(DATOS_[Conc.Sal.09])))))))),
0)</f>
        <v>0</v>
      </c>
      <c r="S19" s="109">
        <f t="array" ref="S19">IFERROR(
(AVERAGE((IF(DATOS_[[Sexo]:[Sexo]]=$B19,IF(DATOS_[[AGRUP. VALOR. PTO.]:[AGRUP. VALOR. PTO.]]=$B18,IF(DATOS_[[Check Periodo Ref.]:[Check Periodo Ref.]]="Dentro",IF(DATOS_[[Check Equiparado]:[Check Equiparado]]="Sí",IF(DATOS!AN$5="Sí",(1/DATOS_[[% anualiz]:[% anualiz]]),1)*IF(DATOS!AN$4="Sí",1/DATOS_[[% normaliz]:[% normaliz]],1)*(DATOS_[Conc.Sal.10])))))))),
0)</f>
        <v>0</v>
      </c>
      <c r="T19" s="109">
        <f t="array" ref="T19">IFERROR(
(AVERAGE((IF(DATOS_[[Sexo]:[Sexo]]=$B19,IF(DATOS_[[AGRUP. VALOR. PTO.]:[AGRUP. VALOR. PTO.]]=$B18,IF(DATOS_[[Check Periodo Ref.]:[Check Periodo Ref.]]="Dentro",IF(DATOS_[[Check Equiparado]:[Check Equiparado]]="Sí",IF(DATOS!AO$5="Sí",(1/DATOS_[[% anualiz]:[% anualiz]]),1)*IF(DATOS!AO$4="Sí",1/DATOS_[[% normaliz]:[% normaliz]],1)*(DATOS_[Conc.Sal.11])))))))),
0)</f>
        <v>0</v>
      </c>
      <c r="U19" s="109">
        <f t="array" ref="U19">IFERROR(
(AVERAGE((IF(DATOS_[[Sexo]:[Sexo]]=$B19,IF(DATOS_[[AGRUP. VALOR. PTO.]:[AGRUP. VALOR. PTO.]]=$B18,IF(DATOS_[[Check Periodo Ref.]:[Check Periodo Ref.]]="Dentro",IF(DATOS_[[Check Equiparado]:[Check Equiparado]]="Sí",IF(DATOS!AP$5="Sí",(1/DATOS_[[% anualiz]:[% anualiz]]),1)*IF(DATOS!AP$4="Sí",1/DATOS_[[% normaliz]:[% normaliz]],1)*(DATOS_[Conc.Sal.12])))))))),
0)</f>
        <v>0</v>
      </c>
      <c r="V19" s="109">
        <f t="array" ref="V19">IFERROR(
(AVERAGE((IF(DATOS_[[Sexo]:[Sexo]]=$B19,IF(DATOS_[[AGRUP. VALOR. PTO.]:[AGRUP. VALOR. PTO.]]=$B18,IF(DATOS_[[Check Periodo Ref.]:[Check Periodo Ref.]]="Dentro",IF(DATOS_[[Check Equiparado]:[Check Equiparado]]="Sí",IF(DATOS!AQ$5="Sí",(1/DATOS_[[% anualiz]:[% anualiz]]),1)*IF(DATOS!AQ$4="Sí",1/DATOS_[[% normaliz]:[% normaliz]],1)*(DATOS_[Conc.Sal.13])))))))),
0)</f>
        <v>0</v>
      </c>
      <c r="W19" s="109">
        <f t="array" ref="W19">IFERROR(
(AVERAGE((IF(DATOS_[[Sexo]:[Sexo]]=$B19,IF(DATOS_[[AGRUP. VALOR. PTO.]:[AGRUP. VALOR. PTO.]]=$B18,IF(DATOS_[[Check Periodo Ref.]:[Check Periodo Ref.]]="Dentro",IF(DATOS_[[Check Equiparado]:[Check Equiparado]]="Sí",IF(DATOS!AR$5="Sí",(1/DATOS_[[% anualiz]:[% anualiz]]),1)*IF(DATOS!AR$4="Sí",1/DATOS_[[% normaliz]:[% normaliz]],1)*(DATOS_[Conc.Sal.14])))))))),
0)</f>
        <v>0</v>
      </c>
      <c r="X19" s="109">
        <f t="array" ref="X19">IFERROR(
(AVERAGE((IF(DATOS_[[Sexo]:[Sexo]]=$B19,IF(DATOS_[[AGRUP. VALOR. PTO.]:[AGRUP. VALOR. PTO.]]=$B18,IF(DATOS_[[Check Periodo Ref.]:[Check Periodo Ref.]]="Dentro",IF(DATOS_[[Check Equiparado]:[Check Equiparado]]="Sí",IF(DATOS!AS$5="Sí",(1/DATOS_[[% anualiz]:[% anualiz]]),1)*IF(DATOS!AS$4="Sí",1/DATOS_[[% normaliz]:[% normaliz]],1)*(DATOS_[Conc.Sal.15])))))))),
0)</f>
        <v>0</v>
      </c>
      <c r="Y19" s="109">
        <f t="array" ref="Y19">IFERROR(
(AVERAGE((IF(DATOS_[[Sexo]:[Sexo]]=$B19,IF(DATOS_[[AGRUP. VALOR. PTO.]:[AGRUP. VALOR. PTO.]]=$B18,IF(DATOS_[[Check Periodo Ref.]:[Check Periodo Ref.]]="Dentro",IF(DATOS_[[Check Equiparado]:[Check Equiparado]]="Sí",IF(DATOS!AT$5="Sí",(1/DATOS_[[% anualiz]:[% anualiz]]),1)*IF(DATOS!AT$4="Sí",1/DATOS_[[% normaliz]:[% normaliz]],1)*(DATOS_[Conc.Sal.16])))))))),
0)</f>
        <v>0</v>
      </c>
      <c r="Z19" s="109">
        <f t="array" ref="Z19">IFERROR(
(AVERAGE((IF(DATOS_[[Sexo]:[Sexo]]=$B19,IF(DATOS_[[AGRUP. VALOR. PTO.]:[AGRUP. VALOR. PTO.]]=$B18,IF(DATOS_[[Check Periodo Ref.]:[Check Periodo Ref.]]="Dentro",IF(DATOS_[[Check Equiparado]:[Check Equiparado]]="Sí",IF(DATOS!AU$5="Sí",(1/DATOS_[[% anualiz]:[% anualiz]]),1)*IF(DATOS!AU$4="Sí",1/DATOS_[[% normaliz]:[% normaliz]],1)*(DATOS_[Conc.Sal.17])))))))),
0)</f>
        <v>0</v>
      </c>
      <c r="AA19" s="109">
        <f t="array" ref="AA19">IFERROR(
(AVERAGE((IF(DATOS_[[Sexo]:[Sexo]]=$B19,IF(DATOS_[[AGRUP. VALOR. PTO.]:[AGRUP. VALOR. PTO.]]=$B18,IF(DATOS_[[Check Periodo Ref.]:[Check Periodo Ref.]]="Dentro",IF(DATOS_[[Check Equiparado]:[Check Equiparado]]="Sí",IF(DATOS!AV$5="Sí",(1/DATOS_[[% anualiz]:[% anualiz]]),1)*IF(DATOS!AV$4="Sí",1/DATOS_[[% normaliz]:[% normaliz]],1)*(DATOS_[Conc.Sal.18])))))))),
0)</f>
        <v>0</v>
      </c>
      <c r="AB19" s="109">
        <f t="array" ref="AB19">IFERROR(
(AVERAGE((IF(DATOS_[[Sexo]:[Sexo]]=$B19,IF(DATOS_[[AGRUP. VALOR. PTO.]:[AGRUP. VALOR. PTO.]]=$B18,IF(DATOS_[[Check Periodo Ref.]:[Check Periodo Ref.]]="Dentro",IF(DATOS_[[Check Equiparado]:[Check Equiparado]]="Sí",IF(DATOS!AW$5="Sí",(1/DATOS_[[% anualiz]:[% anualiz]]),1)*IF(DATOS!AW$4="Sí",1/DATOS_[[% normaliz]:[% normaliz]],1)*(DATOS_[Conc.Sal.19])))))))),
0)</f>
        <v>0</v>
      </c>
      <c r="AC19" s="109">
        <f t="array" ref="AC19">IFERROR(
(AVERAGE((IF(DATOS_[[Sexo]:[Sexo]]=$B19,IF(DATOS_[[AGRUP. VALOR. PTO.]:[AGRUP. VALOR. PTO.]]=$B18,IF(DATOS_[[Check Periodo Ref.]:[Check Periodo Ref.]]="Dentro",IF(DATOS_[[Check Equiparado]:[Check Equiparado]]="Sí",IF(DATOS!AX$5="Sí",(1/DATOS_[[% anualiz]:[% anualiz]]),1)*IF(DATOS!AX$4="Sí",1/DATOS_[[% normaliz]:[% normaliz]],1)*(DATOS_[Conc.Sal.20])))))))),
0)</f>
        <v>0</v>
      </c>
      <c r="AD19" s="109">
        <f t="array" ref="AD19">IFERROR(
(AVERAGE((IF(DATOS_[[Sexo]:[Sexo]]=$B19,IF(DATOS_[[AGRUP. VALOR. PTO.]:[AGRUP. VALOR. PTO.]]=$B18,IF(DATOS_[[Check Periodo Ref.]:[Check Periodo Ref.]]="Dentro",IF(DATOS_[[Check Equiparado]:[Check Equiparado]]="Sí",IF(DATOS!AY$5="Sí",(1/DATOS_[[% anualiz]:[% anualiz]]),1)*IF(DATOS!AY$4="Sí",1/DATOS_[[% normaliz]:[% normaliz]],1)*(DATOS_[Conc.Sal.21])))))))),
0)</f>
        <v>0</v>
      </c>
      <c r="AE19" s="109">
        <f t="array" ref="AE19">IFERROR(
(AVERAGE((IF(DATOS_[[Sexo]:[Sexo]]=$B19,IF(DATOS_[[AGRUP. VALOR. PTO.]:[AGRUP. VALOR. PTO.]]=$B18,IF(DATOS_[[Check Periodo Ref.]:[Check Periodo Ref.]]="Dentro",IF(DATOS_[[Check Equiparado]:[Check Equiparado]]="Sí",IF(DATOS!AZ$5="Sí",(1/DATOS_[[% anualiz]:[% anualiz]]),1)*IF(DATOS!AZ$4="Sí",1/DATOS_[[% normaliz]:[% normaliz]],1)*(DATOS_[Conc.Sal.22])))))))),
0)</f>
        <v>0</v>
      </c>
      <c r="AF19" s="109">
        <f t="array" ref="AF19">IFERROR(
(AVERAGE((IF(DATOS_[[Sexo]:[Sexo]]=$B19,IF(DATOS_[[AGRUP. VALOR. PTO.]:[AGRUP. VALOR. PTO.]]=$B18,IF(DATOS_[[Check Periodo Ref.]:[Check Periodo Ref.]]="Dentro",IF(DATOS_[[Check Equiparado]:[Check Equiparado]]="Sí",IF(DATOS!BA$5="Sí",(1/DATOS_[[% anualiz]:[% anualiz]]),1)*IF(DATOS!BA$4="Sí",1/DATOS_[[% normaliz]:[% normaliz]],1)*(DATOS_[Conc.Sal.23])))))))),
0)</f>
        <v>0</v>
      </c>
      <c r="AG19" s="109">
        <f t="array" ref="AG19">IFERROR(
(AVERAGE((IF(DATOS_[[Sexo]:[Sexo]]=$B19,IF(DATOS_[[AGRUP. VALOR. PTO.]:[AGRUP. VALOR. PTO.]]=$B18,IF(DATOS_[[Check Periodo Ref.]:[Check Periodo Ref.]]="Dentro",IF(DATOS_[[Check Equiparado]:[Check Equiparado]]="Sí",IF(DATOS!BB$5="Sí",(1/DATOS_[[% anualiz]:[% anualiz]]),1)*IF(DATOS!BB$4="Sí",1/DATOS_[[% normaliz]:[% normaliz]],1)*(DATOS_[Conc.Sal.24])))))))),
0)</f>
        <v>0</v>
      </c>
      <c r="AH19" s="109">
        <f t="array" ref="AH19">IFERROR(
(AVERAGE((IF(DATOS_[[Sexo]:[Sexo]]=$B19,IF(DATOS_[[AGRUP. VALOR. PTO.]:[AGRUP. VALOR. PTO.]]=$B18,IF(DATOS_[[Check Periodo Ref.]:[Check Periodo Ref.]]="Dentro",IF(DATOS_[[Check Equiparado]:[Check Equiparado]]="Sí",IF(DATOS!BC$5="Sí",(1/DATOS_[[% anualiz]:[% anualiz]]),1)*IF(DATOS!BC$4="Sí",1/DATOS_[[% normaliz]:[% normaliz]],1)*(DATOS_[Conc.Sal.25])))))))),
0)</f>
        <v>0</v>
      </c>
      <c r="AI19" s="109">
        <f t="array" ref="AI19">IFERROR(
(AVERAGE((IF(DATOS_[[Sexo]:[Sexo]]=$B19,IF(DATOS_[[AGRUP. VALOR. PTO.]:[AGRUP. VALOR. PTO.]]=$B18,IF(DATOS_[[Check Periodo Ref.]:[Check Periodo Ref.]]="Dentro",IF(DATOS_[[Check Equiparado]:[Check Equiparado]]="Sí",IF(DATOS!BD$5="Sí",(1/DATOS_[[% anualiz]:[% anualiz]]),1)*IF(DATOS!BD$4="Sí",1/DATOS_[[% normaliz]:[% normaliz]],1)*(DATOS_[Conc.Sal.26])))))))),
0)</f>
        <v>0</v>
      </c>
      <c r="AJ19" s="109">
        <f t="array" ref="AJ19">IFERROR(
(AVERAGE((IF(DATOS_[[Sexo]:[Sexo]]=$B19,IF(DATOS_[[AGRUP. VALOR. PTO.]:[AGRUP. VALOR. PTO.]]=$B18,IF(DATOS_[[Check Periodo Ref.]:[Check Periodo Ref.]]="Dentro",IF(DATOS_[[Check Equiparado]:[Check Equiparado]]="Sí",IF(DATOS!BE$5="Sí",(1/DATOS_[[% anualiz]:[% anualiz]]),1)*IF(DATOS!BE$4="Sí",1/DATOS_[[% normaliz]:[% normaliz]],1)*(DATOS_[Conc.Sal.27])))))))),
0)</f>
        <v>0</v>
      </c>
      <c r="AK19" s="109">
        <f t="array" ref="AK19">IFERROR(
(AVERAGE((IF(DATOS_[[Sexo]:[Sexo]]=$B19,IF(DATOS_[[AGRUP. VALOR. PTO.]:[AGRUP. VALOR. PTO.]]=$B18,IF(DATOS_[[Check Periodo Ref.]:[Check Periodo Ref.]]="Dentro",IF(DATOS_[[Check Equiparado]:[Check Equiparado]]="Sí",IF(DATOS!BF$5="Sí",(1/DATOS_[[% anualiz]:[% anualiz]]),1)*IF(DATOS!BF$4="Sí",1/DATOS_[[% normaliz]:[% normaliz]],1)*(DATOS_[Conc.Sal.28])))))))),
0)</f>
        <v>0</v>
      </c>
      <c r="AL19" s="109">
        <f t="array" ref="AL19">IFERROR(
(AVERAGE((IF(DATOS_[[Sexo]:[Sexo]]=$B19,IF(DATOS_[[AGRUP. VALOR. PTO.]:[AGRUP. VALOR. PTO.]]=$B18,IF(DATOS_[[Check Periodo Ref.]:[Check Periodo Ref.]]="Dentro",IF(DATOS_[[Check Equiparado]:[Check Equiparado]]="Sí",IF(DATOS!BG$5="Sí",(1/DATOS_[[% anualiz]:[% anualiz]]),1)*IF(DATOS!BG$4="Sí",1/DATOS_[[% normaliz]:[% normaliz]],1)*(DATOS_[Conc.Sal.29])))))))),
0)</f>
        <v>0</v>
      </c>
      <c r="AM19" s="109">
        <f t="array" ref="AM19">IFERROR(
(AVERAGE((IF(DATOS_[[Sexo]:[Sexo]]=$B19,IF(DATOS_[[AGRUP. VALOR. PTO.]:[AGRUP. VALOR. PTO.]]=$B18,IF(DATOS_[[Check Periodo Ref.]:[Check Periodo Ref.]]="Dentro",IF(DATOS_[[Check Equiparado]:[Check Equiparado]]="Sí",IF(DATOS!BH$5="Sí",(1/DATOS_[[% anualiz]:[% anualiz]]),1)*IF(DATOS!BH$4="Sí",1/DATOS_[[% normaliz]:[% normaliz]],1)*(DATOS_[Conc.Sal.30])))))))),
0)</f>
        <v>0</v>
      </c>
      <c r="AN19" s="110">
        <f t="array" ref="AN19">IFERROR(
AVERAGE(IF(DATOS_[Sexo]=$B19,IF(DATOS_[[AGRUP. VALOR. PTO.]:[AGRUP. VALOR. PTO.]]=$B18,IF(DATOS_[Check Equiparado]="Sí",IF(DATOS_[Check Periodo Ref.]="Dentro",DATOS_[Tot COMPL.SAL Eq],FALSE))))),
0)</f>
        <v>0</v>
      </c>
      <c r="AO19" s="111">
        <f t="array" ref="AO19">IFERROR(
AVERAGE(IF(DATOS_[Sexo]=$B19,IF(DATOS_[[AGRUP. VALOR. PTO.]:[AGRUP. VALOR. PTO.]]=$B18,IF(DATOS_[Check Equiparado]="Sí",IF(DATOS_[Check Periodo Ref.]="Dentro",DATOS_[TOTAL SALARIO Eq],FALSE))))),
0)</f>
        <v>0</v>
      </c>
      <c r="AP19" s="112">
        <f t="array" ref="AP19">IFERROR(
(AVERAGE((IF(DATOS_[[Sexo]:[Sexo]]=$B19,IF(DATOS_[[AGRUP. VALOR. PTO.]:[AGRUP. VALOR. PTO.]]=$B18,IF(DATOS_[[Check Periodo Ref.]:[Check Periodo Ref.]]="Dentro",IF(DATOS_[[Check Equiparado]:[Check Equiparado]]="Sí",IF(DATOS!BI$5="Sí",(1/DATOS_[[% anualiz]:[% anualiz]]),1)*IF(DATOS!BI$4="Sí",1/DATOS_[[% normaliz]:[% normaliz]],1)*(DATOS_[C.Extra.01])))))))),
0)</f>
        <v>0</v>
      </c>
      <c r="AQ19" s="112">
        <f t="array" ref="AQ19">IFERROR(
(AVERAGE((IF(DATOS_[[Sexo]:[Sexo]]=$B19,IF(DATOS_[[AGRUP. VALOR. PTO.]:[AGRUP. VALOR. PTO.]]=$B18,IF(DATOS_[[Check Periodo Ref.]:[Check Periodo Ref.]]="Dentro",IF(DATOS_[[Check Equiparado]:[Check Equiparado]]="Sí",IF(DATOS!BJ$5="Sí",(1/DATOS_[[% anualiz]:[% anualiz]]),1)*IF(DATOS!BJ$4="Sí",1/DATOS_[[% normaliz]:[% normaliz]],1)*(DATOS_[C.Extra.02])))))))),
0)</f>
        <v>0</v>
      </c>
      <c r="AR19" s="112">
        <f t="array" ref="AR19">IFERROR(
(AVERAGE((IF(DATOS_[[Sexo]:[Sexo]]=$B19,IF(DATOS_[[AGRUP. VALOR. PTO.]:[AGRUP. VALOR. PTO.]]=$B18,IF(DATOS_[[Check Periodo Ref.]:[Check Periodo Ref.]]="Dentro",IF(DATOS_[[Check Equiparado]:[Check Equiparado]]="Sí",IF(DATOS!BK$5="Sí",(1/DATOS_[[% anualiz]:[% anualiz]]),1)*IF(DATOS!BK$4="Sí",1/DATOS_[[% normaliz]:[% normaliz]],1)*(DATOS_[C.Extra.03])))))))),
0)</f>
        <v>0</v>
      </c>
      <c r="AS19" s="112">
        <f t="array" ref="AS19">IFERROR(
(AVERAGE((IF(DATOS_[[Sexo]:[Sexo]]=$B19,IF(DATOS_[[AGRUP. VALOR. PTO.]:[AGRUP. VALOR. PTO.]]=$B18,IF(DATOS_[[Check Periodo Ref.]:[Check Periodo Ref.]]="Dentro",IF(DATOS_[[Check Equiparado]:[Check Equiparado]]="Sí",IF(DATOS!BL$5="Sí",(1/DATOS_[[% anualiz]:[% anualiz]]),1)*IF(DATOS!BL$4="Sí",1/DATOS_[[% normaliz]:[% normaliz]],1)*(DATOS_[C.Extra.04])))))))),
0)</f>
        <v>0</v>
      </c>
      <c r="AT19" s="112">
        <f t="array" ref="AT19">IFERROR(
(AVERAGE((IF(DATOS_[[Sexo]:[Sexo]]=$B19,IF(DATOS_[[AGRUP. VALOR. PTO.]:[AGRUP. VALOR. PTO.]]=$B18,IF(DATOS_[[Check Periodo Ref.]:[Check Periodo Ref.]]="Dentro",IF(DATOS_[[Check Equiparado]:[Check Equiparado]]="Sí",IF(DATOS!BM$5="Sí",(1/DATOS_[[% anualiz]:[% anualiz]]),1)*IF(DATOS!BM$4="Sí",1/DATOS_[[% normaliz]:[% normaliz]],1)*(DATOS_[C.Extra.05])))))))),
0)</f>
        <v>0</v>
      </c>
      <c r="AU19" s="113">
        <f t="array" ref="AU19">IFERROR(
AVERAGE(IF(DATOS_[Sexo]=$B19,IF(DATOS_[[AGRUP. VALOR. PTO.]:[AGRUP. VALOR. PTO.]]=$B18,IF(DATOS_[Check Equiparado]="Sí",IF(DATOS_[Check Periodo Ref.]="Dentro",DATOS_[Tot Extrasalarial Eq],FALSE))))),
0)</f>
        <v>0</v>
      </c>
      <c r="AV19" s="114">
        <f t="array" ref="AV19">IFERROR(
AVERAGE(IF(DATOS_[Sexo]=$B19,IF(DATOS_[[AGRUP. VALOR. PTO.]:[AGRUP. VALOR. PTO.]]=$B18,IF(DATOS_[Check Equiparado]="Sí",IF(DATOS_[Check Periodo Ref.]="Dentro",DATOS_[TOTAL Retrib Eq],FALSE))))),
0)</f>
        <v>0</v>
      </c>
    </row>
    <row r="20" spans="1:48" x14ac:dyDescent="0.3">
      <c r="A20" s="60" t="str">
        <f t="shared" ref="A20" si="10">+A19</f>
        <v>[ocultar]</v>
      </c>
      <c r="B20" s="64" t="s">
        <v>163</v>
      </c>
      <c r="C20" s="65">
        <f t="array" ref="C20">SUM(IF($B20=DATOS_[Sexo],
IF($B18=DATOS_[AGRUP. VALOR. PTO.],
IF("Dentro"=DATOS_[Check Periodo Ref.],
1/(COUNTIFS(DATOS_[Sexo],$B20,DATOS_[AGRUP. VALOR. PTO.],$B18,DATOS_[Check Periodo Ref.],"Dentro",DATOS_[id],DATOS_[id]))))))</f>
        <v>0</v>
      </c>
      <c r="D20" s="66">
        <f>COUNTIFS(DATOS_[AGRUP. VALOR. PTO.],$B18,DATOS_[Sexo],$B20,DATOS_[Check Periodo Ref.],"Dentro")</f>
        <v>0</v>
      </c>
      <c r="E20" s="66">
        <f>COUNTIFS(DATOS_[AGRUP. VALOR. PTO.],$B18,DATOS_[Sexo],$B20,DATOS_[Check Periodo Ref.],"Dentro",DATOS_[Check Nº SC Norm],"Sí")</f>
        <v>0</v>
      </c>
      <c r="F20" s="66">
        <f>COUNTIFS(DATOS_[AGRUP. VALOR. PTO.],$B18,DATOS_[Sexo],$B20,DATOS_[Check Periodo Ref.],"Dentro",DATOS_[Check Nº SC Anualiz],"Sí")</f>
        <v>0</v>
      </c>
      <c r="G20" s="66">
        <f>COUNTIFS(DATOS_[AGRUP. VALOR. PTO.],$B18,DATOS_[Sexo],$B20,DATOS_[Check Periodo Ref.],"Dentro",DATOS_[Check Nº SC Norm y Anualiz],"Sí")</f>
        <v>0</v>
      </c>
      <c r="H20" s="66">
        <f>COUNTIFS(DATOS_[AGRUP. VALOR. PTO.],$B18,DATOS_[Sexo],$B20,DATOS_[Check Periodo Ref.],"Dentro",DATOS_[Check Equiparación],"Sí")</f>
        <v>0</v>
      </c>
      <c r="I20" s="108" cm="1">
        <f t="array" ref="I20">IFERROR(
AVERAGE(IF(DATOS_[Sexo]=$B20,IF(DATOS_[[AGRUP. VALOR. PTO.]:[AGRUP. VALOR. PTO.]]=$B18,IF(DATOS_[Check Equiparado]="Sí",IF(DATOS_[Check Periodo Ref.]="Dentro",DATOS_[SALARIO BASE Eq],FALSE))))),
0)</f>
        <v>0</v>
      </c>
      <c r="J20" s="109">
        <f t="array" ref="J20">IFERROR(
(AVERAGE((IF(DATOS_[[Sexo]:[Sexo]]=$B20,IF(DATOS_[[AGRUP. VALOR. PTO.]:[AGRUP. VALOR. PTO.]]=$B18,IF(DATOS_[[Check Periodo Ref.]:[Check Periodo Ref.]]="Dentro",IF(DATOS_[[Check Equiparado]:[Check Equiparado]]="Sí",IF(DATOS!AE$5="Sí",(1/DATOS_[[% anualiz]:[% anualiz]]),1)*IF(DATOS!AE$4="Sí",1/DATOS_[[% normaliz]:[% normaliz]],1)*(DATOS_[Conc.Sal.01])))))))),
0)</f>
        <v>0</v>
      </c>
      <c r="K20" s="109">
        <f t="array" ref="K20">IFERROR(
(AVERAGE((IF(DATOS_[[Sexo]:[Sexo]]=$B20,IF(DATOS_[[AGRUP. VALOR. PTO.]:[AGRUP. VALOR. PTO.]]=$B18,IF(DATOS_[[Check Periodo Ref.]:[Check Periodo Ref.]]="Dentro",IF(DATOS_[[Check Equiparado]:[Check Equiparado]]="Sí",IF(DATOS!AF$5="Sí",(1/DATOS_[[% anualiz]:[% anualiz]]),1)*IF(DATOS!AF$4="Sí",1/DATOS_[[% normaliz]:[% normaliz]],1)*(DATOS_[Conc.Sal.02])))))))),
0)</f>
        <v>0</v>
      </c>
      <c r="L20" s="109">
        <f t="array" ref="L20">IFERROR(
(AVERAGE((IF(DATOS_[[Sexo]:[Sexo]]=$B20,IF(DATOS_[[AGRUP. VALOR. PTO.]:[AGRUP. VALOR. PTO.]]=$B18,IF(DATOS_[[Check Periodo Ref.]:[Check Periodo Ref.]]="Dentro",IF(DATOS_[[Check Equiparado]:[Check Equiparado]]="Sí",IF(DATOS!AG$5="Sí",(1/DATOS_[[% anualiz]:[% anualiz]]),1)*IF(DATOS!AG$4="Sí",1/DATOS_[[% normaliz]:[% normaliz]],1)*(DATOS_[Conc.Sal.03])))))))),
0)</f>
        <v>0</v>
      </c>
      <c r="M20" s="109">
        <f t="array" ref="M20">IFERROR(
(AVERAGE((IF(DATOS_[[Sexo]:[Sexo]]=$B20,IF(DATOS_[[AGRUP. VALOR. PTO.]:[AGRUP. VALOR. PTO.]]=$B18,IF(DATOS_[[Check Periodo Ref.]:[Check Periodo Ref.]]="Dentro",IF(DATOS_[[Check Equiparado]:[Check Equiparado]]="Sí",IF(DATOS!AH$5="Sí",(1/DATOS_[[% anualiz]:[% anualiz]]),1)*IF(DATOS!AH$4="Sí",1/DATOS_[[% normaliz]:[% normaliz]],1)*(DATOS_[Conc.Sal.04])))))))),
0)</f>
        <v>0</v>
      </c>
      <c r="N20" s="109">
        <f t="array" ref="N20">IFERROR(
(AVERAGE((IF(DATOS_[[Sexo]:[Sexo]]=$B20,IF(DATOS_[[AGRUP. VALOR. PTO.]:[AGRUP. VALOR. PTO.]]=$B18,IF(DATOS_[[Check Periodo Ref.]:[Check Periodo Ref.]]="Dentro",IF(DATOS_[[Check Equiparado]:[Check Equiparado]]="Sí",IF(DATOS!AI$5="Sí",(1/DATOS_[[% anualiz]:[% anualiz]]),1)*IF(DATOS!AI$4="Sí",1/DATOS_[[% normaliz]:[% normaliz]],1)*(DATOS_[Conc.Sal.05])))))))),
0)</f>
        <v>0</v>
      </c>
      <c r="O20" s="109">
        <f t="array" ref="O20">IFERROR(
(AVERAGE((IF(DATOS_[[Sexo]:[Sexo]]=$B20,IF(DATOS_[[AGRUP. VALOR. PTO.]:[AGRUP. VALOR. PTO.]]=$B18,IF(DATOS_[[Check Periodo Ref.]:[Check Periodo Ref.]]="Dentro",IF(DATOS_[[Check Equiparado]:[Check Equiparado]]="Sí",IF(DATOS!AJ$5="Sí",(1/DATOS_[[% anualiz]:[% anualiz]]),1)*IF(DATOS!AJ$4="Sí",1/DATOS_[[% normaliz]:[% normaliz]],1)*(DATOS_[Conc.Sal.06])))))))),
0)</f>
        <v>0</v>
      </c>
      <c r="P20" s="109">
        <f t="array" ref="P20">IFERROR(
(AVERAGE((IF(DATOS_[[Sexo]:[Sexo]]=$B20,IF(DATOS_[[AGRUP. VALOR. PTO.]:[AGRUP. VALOR. PTO.]]=$B18,IF(DATOS_[[Check Periodo Ref.]:[Check Periodo Ref.]]="Dentro",IF(DATOS_[[Check Equiparado]:[Check Equiparado]]="Sí",IF(DATOS!AK$5="Sí",(1/DATOS_[[% anualiz]:[% anualiz]]),1)*IF(DATOS!AK$4="Sí",1/DATOS_[[% normaliz]:[% normaliz]],1)*(DATOS_[Conc.Sal.07])))))))),
0)</f>
        <v>0</v>
      </c>
      <c r="Q20" s="109">
        <f t="array" ref="Q20">IFERROR(
(AVERAGE((IF(DATOS_[[Sexo]:[Sexo]]=$B20,IF(DATOS_[[AGRUP. VALOR. PTO.]:[AGRUP. VALOR. PTO.]]=$B18,IF(DATOS_[[Check Periodo Ref.]:[Check Periodo Ref.]]="Dentro",IF(DATOS_[[Check Equiparado]:[Check Equiparado]]="Sí",IF(DATOS!AL$5="Sí",(1/DATOS_[[% anualiz]:[% anualiz]]),1)*IF(DATOS!AL$4="Sí",1/DATOS_[[% normaliz]:[% normaliz]],1)*(DATOS_[Conc.Sal.08])))))))),
0)</f>
        <v>0</v>
      </c>
      <c r="R20" s="109">
        <f t="array" ref="R20">IFERROR(
(AVERAGE((IF(DATOS_[[Sexo]:[Sexo]]=$B20,IF(DATOS_[[AGRUP. VALOR. PTO.]:[AGRUP. VALOR. PTO.]]=$B18,IF(DATOS_[[Check Periodo Ref.]:[Check Periodo Ref.]]="Dentro",IF(DATOS_[[Check Equiparado]:[Check Equiparado]]="Sí",IF(DATOS!AM$5="Sí",(1/DATOS_[[% anualiz]:[% anualiz]]),1)*IF(DATOS!AM$4="Sí",1/DATOS_[[% normaliz]:[% normaliz]],1)*(DATOS_[Conc.Sal.09])))))))),
0)</f>
        <v>0</v>
      </c>
      <c r="S20" s="109">
        <f t="array" ref="S20">IFERROR(
(AVERAGE((IF(DATOS_[[Sexo]:[Sexo]]=$B20,IF(DATOS_[[AGRUP. VALOR. PTO.]:[AGRUP. VALOR. PTO.]]=$B18,IF(DATOS_[[Check Periodo Ref.]:[Check Periodo Ref.]]="Dentro",IF(DATOS_[[Check Equiparado]:[Check Equiparado]]="Sí",IF(DATOS!AN$5="Sí",(1/DATOS_[[% anualiz]:[% anualiz]]),1)*IF(DATOS!AN$4="Sí",1/DATOS_[[% normaliz]:[% normaliz]],1)*(DATOS_[Conc.Sal.10])))))))),
0)</f>
        <v>0</v>
      </c>
      <c r="T20" s="109">
        <f t="array" ref="T20">IFERROR(
(AVERAGE((IF(DATOS_[[Sexo]:[Sexo]]=$B20,IF(DATOS_[[AGRUP. VALOR. PTO.]:[AGRUP. VALOR. PTO.]]=$B18,IF(DATOS_[[Check Periodo Ref.]:[Check Periodo Ref.]]="Dentro",IF(DATOS_[[Check Equiparado]:[Check Equiparado]]="Sí",IF(DATOS!AO$5="Sí",(1/DATOS_[[% anualiz]:[% anualiz]]),1)*IF(DATOS!AO$4="Sí",1/DATOS_[[% normaliz]:[% normaliz]],1)*(DATOS_[Conc.Sal.11])))))))),
0)</f>
        <v>0</v>
      </c>
      <c r="U20" s="109">
        <f t="array" ref="U20">IFERROR(
(AVERAGE((IF(DATOS_[[Sexo]:[Sexo]]=$B20,IF(DATOS_[[AGRUP. VALOR. PTO.]:[AGRUP. VALOR. PTO.]]=$B18,IF(DATOS_[[Check Periodo Ref.]:[Check Periodo Ref.]]="Dentro",IF(DATOS_[[Check Equiparado]:[Check Equiparado]]="Sí",IF(DATOS!AP$5="Sí",(1/DATOS_[[% anualiz]:[% anualiz]]),1)*IF(DATOS!AP$4="Sí",1/DATOS_[[% normaliz]:[% normaliz]],1)*(DATOS_[Conc.Sal.12])))))))),
0)</f>
        <v>0</v>
      </c>
      <c r="V20" s="109">
        <f t="array" ref="V20">IFERROR(
(AVERAGE((IF(DATOS_[[Sexo]:[Sexo]]=$B20,IF(DATOS_[[AGRUP. VALOR. PTO.]:[AGRUP. VALOR. PTO.]]=$B18,IF(DATOS_[[Check Periodo Ref.]:[Check Periodo Ref.]]="Dentro",IF(DATOS_[[Check Equiparado]:[Check Equiparado]]="Sí",IF(DATOS!AQ$5="Sí",(1/DATOS_[[% anualiz]:[% anualiz]]),1)*IF(DATOS!AQ$4="Sí",1/DATOS_[[% normaliz]:[% normaliz]],1)*(DATOS_[Conc.Sal.13])))))))),
0)</f>
        <v>0</v>
      </c>
      <c r="W20" s="109">
        <f t="array" ref="W20">IFERROR(
(AVERAGE((IF(DATOS_[[Sexo]:[Sexo]]=$B20,IF(DATOS_[[AGRUP. VALOR. PTO.]:[AGRUP. VALOR. PTO.]]=$B18,IF(DATOS_[[Check Periodo Ref.]:[Check Periodo Ref.]]="Dentro",IF(DATOS_[[Check Equiparado]:[Check Equiparado]]="Sí",IF(DATOS!AR$5="Sí",(1/DATOS_[[% anualiz]:[% anualiz]]),1)*IF(DATOS!AR$4="Sí",1/DATOS_[[% normaliz]:[% normaliz]],1)*(DATOS_[Conc.Sal.14])))))))),
0)</f>
        <v>0</v>
      </c>
      <c r="X20" s="109">
        <f t="array" ref="X20">IFERROR(
(AVERAGE((IF(DATOS_[[Sexo]:[Sexo]]=$B20,IF(DATOS_[[AGRUP. VALOR. PTO.]:[AGRUP. VALOR. PTO.]]=$B18,IF(DATOS_[[Check Periodo Ref.]:[Check Periodo Ref.]]="Dentro",IF(DATOS_[[Check Equiparado]:[Check Equiparado]]="Sí",IF(DATOS!AS$5="Sí",(1/DATOS_[[% anualiz]:[% anualiz]]),1)*IF(DATOS!AS$4="Sí",1/DATOS_[[% normaliz]:[% normaliz]],1)*(DATOS_[Conc.Sal.15])))))))),
0)</f>
        <v>0</v>
      </c>
      <c r="Y20" s="109">
        <f t="array" ref="Y20">IFERROR(
(AVERAGE((IF(DATOS_[[Sexo]:[Sexo]]=$B20,IF(DATOS_[[AGRUP. VALOR. PTO.]:[AGRUP. VALOR. PTO.]]=$B18,IF(DATOS_[[Check Periodo Ref.]:[Check Periodo Ref.]]="Dentro",IF(DATOS_[[Check Equiparado]:[Check Equiparado]]="Sí",IF(DATOS!AT$5="Sí",(1/DATOS_[[% anualiz]:[% anualiz]]),1)*IF(DATOS!AT$4="Sí",1/DATOS_[[% normaliz]:[% normaliz]],1)*(DATOS_[Conc.Sal.16])))))))),
0)</f>
        <v>0</v>
      </c>
      <c r="Z20" s="109">
        <f t="array" ref="Z20">IFERROR(
(AVERAGE((IF(DATOS_[[Sexo]:[Sexo]]=$B20,IF(DATOS_[[AGRUP. VALOR. PTO.]:[AGRUP. VALOR. PTO.]]=$B18,IF(DATOS_[[Check Periodo Ref.]:[Check Periodo Ref.]]="Dentro",IF(DATOS_[[Check Equiparado]:[Check Equiparado]]="Sí",IF(DATOS!AU$5="Sí",(1/DATOS_[[% anualiz]:[% anualiz]]),1)*IF(DATOS!AU$4="Sí",1/DATOS_[[% normaliz]:[% normaliz]],1)*(DATOS_[Conc.Sal.17])))))))),
0)</f>
        <v>0</v>
      </c>
      <c r="AA20" s="109">
        <f t="array" ref="AA20">IFERROR(
(AVERAGE((IF(DATOS_[[Sexo]:[Sexo]]=$B20,IF(DATOS_[[AGRUP. VALOR. PTO.]:[AGRUP. VALOR. PTO.]]=$B18,IF(DATOS_[[Check Periodo Ref.]:[Check Periodo Ref.]]="Dentro",IF(DATOS_[[Check Equiparado]:[Check Equiparado]]="Sí",IF(DATOS!AV$5="Sí",(1/DATOS_[[% anualiz]:[% anualiz]]),1)*IF(DATOS!AV$4="Sí",1/DATOS_[[% normaliz]:[% normaliz]],1)*(DATOS_[Conc.Sal.18])))))))),
0)</f>
        <v>0</v>
      </c>
      <c r="AB20" s="109">
        <f t="array" ref="AB20">IFERROR(
(AVERAGE((IF(DATOS_[[Sexo]:[Sexo]]=$B20,IF(DATOS_[[AGRUP. VALOR. PTO.]:[AGRUP. VALOR. PTO.]]=$B18,IF(DATOS_[[Check Periodo Ref.]:[Check Periodo Ref.]]="Dentro",IF(DATOS_[[Check Equiparado]:[Check Equiparado]]="Sí",IF(DATOS!AW$5="Sí",(1/DATOS_[[% anualiz]:[% anualiz]]),1)*IF(DATOS!AW$4="Sí",1/DATOS_[[% normaliz]:[% normaliz]],1)*(DATOS_[Conc.Sal.19])))))))),
0)</f>
        <v>0</v>
      </c>
      <c r="AC20" s="109">
        <f t="array" ref="AC20">IFERROR(
(AVERAGE((IF(DATOS_[[Sexo]:[Sexo]]=$B20,IF(DATOS_[[AGRUP. VALOR. PTO.]:[AGRUP. VALOR. PTO.]]=$B18,IF(DATOS_[[Check Periodo Ref.]:[Check Periodo Ref.]]="Dentro",IF(DATOS_[[Check Equiparado]:[Check Equiparado]]="Sí",IF(DATOS!AX$5="Sí",(1/DATOS_[[% anualiz]:[% anualiz]]),1)*IF(DATOS!AX$4="Sí",1/DATOS_[[% normaliz]:[% normaliz]],1)*(DATOS_[Conc.Sal.20])))))))),
0)</f>
        <v>0</v>
      </c>
      <c r="AD20" s="109">
        <f t="array" ref="AD20">IFERROR(
(AVERAGE((IF(DATOS_[[Sexo]:[Sexo]]=$B20,IF(DATOS_[[AGRUP. VALOR. PTO.]:[AGRUP. VALOR. PTO.]]=$B18,IF(DATOS_[[Check Periodo Ref.]:[Check Periodo Ref.]]="Dentro",IF(DATOS_[[Check Equiparado]:[Check Equiparado]]="Sí",IF(DATOS!AY$5="Sí",(1/DATOS_[[% anualiz]:[% anualiz]]),1)*IF(DATOS!AY$4="Sí",1/DATOS_[[% normaliz]:[% normaliz]],1)*(DATOS_[Conc.Sal.21])))))))),
0)</f>
        <v>0</v>
      </c>
      <c r="AE20" s="109">
        <f t="array" ref="AE20">IFERROR(
(AVERAGE((IF(DATOS_[[Sexo]:[Sexo]]=$B20,IF(DATOS_[[AGRUP. VALOR. PTO.]:[AGRUP. VALOR. PTO.]]=$B18,IF(DATOS_[[Check Periodo Ref.]:[Check Periodo Ref.]]="Dentro",IF(DATOS_[[Check Equiparado]:[Check Equiparado]]="Sí",IF(DATOS!AZ$5="Sí",(1/DATOS_[[% anualiz]:[% anualiz]]),1)*IF(DATOS!AZ$4="Sí",1/DATOS_[[% normaliz]:[% normaliz]],1)*(DATOS_[Conc.Sal.22])))))))),
0)</f>
        <v>0</v>
      </c>
      <c r="AF20" s="109">
        <f t="array" ref="AF20">IFERROR(
(AVERAGE((IF(DATOS_[[Sexo]:[Sexo]]=$B20,IF(DATOS_[[AGRUP. VALOR. PTO.]:[AGRUP. VALOR. PTO.]]=$B18,IF(DATOS_[[Check Periodo Ref.]:[Check Periodo Ref.]]="Dentro",IF(DATOS_[[Check Equiparado]:[Check Equiparado]]="Sí",IF(DATOS!BA$5="Sí",(1/DATOS_[[% anualiz]:[% anualiz]]),1)*IF(DATOS!BA$4="Sí",1/DATOS_[[% normaliz]:[% normaliz]],1)*(DATOS_[Conc.Sal.23])))))))),
0)</f>
        <v>0</v>
      </c>
      <c r="AG20" s="109">
        <f t="array" ref="AG20">IFERROR(
(AVERAGE((IF(DATOS_[[Sexo]:[Sexo]]=$B20,IF(DATOS_[[AGRUP. VALOR. PTO.]:[AGRUP. VALOR. PTO.]]=$B18,IF(DATOS_[[Check Periodo Ref.]:[Check Periodo Ref.]]="Dentro",IF(DATOS_[[Check Equiparado]:[Check Equiparado]]="Sí",IF(DATOS!BB$5="Sí",(1/DATOS_[[% anualiz]:[% anualiz]]),1)*IF(DATOS!BB$4="Sí",1/DATOS_[[% normaliz]:[% normaliz]],1)*(DATOS_[Conc.Sal.24])))))))),
0)</f>
        <v>0</v>
      </c>
      <c r="AH20" s="109">
        <f t="array" ref="AH20">IFERROR(
(AVERAGE((IF(DATOS_[[Sexo]:[Sexo]]=$B20,IF(DATOS_[[AGRUP. VALOR. PTO.]:[AGRUP. VALOR. PTO.]]=$B18,IF(DATOS_[[Check Periodo Ref.]:[Check Periodo Ref.]]="Dentro",IF(DATOS_[[Check Equiparado]:[Check Equiparado]]="Sí",IF(DATOS!BC$5="Sí",(1/DATOS_[[% anualiz]:[% anualiz]]),1)*IF(DATOS!BC$4="Sí",1/DATOS_[[% normaliz]:[% normaliz]],1)*(DATOS_[Conc.Sal.25])))))))),
0)</f>
        <v>0</v>
      </c>
      <c r="AI20" s="109">
        <f t="array" ref="AI20">IFERROR(
(AVERAGE((IF(DATOS_[[Sexo]:[Sexo]]=$B20,IF(DATOS_[[AGRUP. VALOR. PTO.]:[AGRUP. VALOR. PTO.]]=$B18,IF(DATOS_[[Check Periodo Ref.]:[Check Periodo Ref.]]="Dentro",IF(DATOS_[[Check Equiparado]:[Check Equiparado]]="Sí",IF(DATOS!BD$5="Sí",(1/DATOS_[[% anualiz]:[% anualiz]]),1)*IF(DATOS!BD$4="Sí",1/DATOS_[[% normaliz]:[% normaliz]],1)*(DATOS_[Conc.Sal.26])))))))),
0)</f>
        <v>0</v>
      </c>
      <c r="AJ20" s="109">
        <f t="array" ref="AJ20">IFERROR(
(AVERAGE((IF(DATOS_[[Sexo]:[Sexo]]=$B20,IF(DATOS_[[AGRUP. VALOR. PTO.]:[AGRUP. VALOR. PTO.]]=$B18,IF(DATOS_[[Check Periodo Ref.]:[Check Periodo Ref.]]="Dentro",IF(DATOS_[[Check Equiparado]:[Check Equiparado]]="Sí",IF(DATOS!BE$5="Sí",(1/DATOS_[[% anualiz]:[% anualiz]]),1)*IF(DATOS!BE$4="Sí",1/DATOS_[[% normaliz]:[% normaliz]],1)*(DATOS_[Conc.Sal.27])))))))),
0)</f>
        <v>0</v>
      </c>
      <c r="AK20" s="109">
        <f t="array" ref="AK20">IFERROR(
(AVERAGE((IF(DATOS_[[Sexo]:[Sexo]]=$B20,IF(DATOS_[[AGRUP. VALOR. PTO.]:[AGRUP. VALOR. PTO.]]=$B18,IF(DATOS_[[Check Periodo Ref.]:[Check Periodo Ref.]]="Dentro",IF(DATOS_[[Check Equiparado]:[Check Equiparado]]="Sí",IF(DATOS!BF$5="Sí",(1/DATOS_[[% anualiz]:[% anualiz]]),1)*IF(DATOS!BF$4="Sí",1/DATOS_[[% normaliz]:[% normaliz]],1)*(DATOS_[Conc.Sal.28])))))))),
0)</f>
        <v>0</v>
      </c>
      <c r="AL20" s="109">
        <f t="array" ref="AL20">IFERROR(
(AVERAGE((IF(DATOS_[[Sexo]:[Sexo]]=$B20,IF(DATOS_[[AGRUP. VALOR. PTO.]:[AGRUP. VALOR. PTO.]]=$B18,IF(DATOS_[[Check Periodo Ref.]:[Check Periodo Ref.]]="Dentro",IF(DATOS_[[Check Equiparado]:[Check Equiparado]]="Sí",IF(DATOS!BG$5="Sí",(1/DATOS_[[% anualiz]:[% anualiz]]),1)*IF(DATOS!BG$4="Sí",1/DATOS_[[% normaliz]:[% normaliz]],1)*(DATOS_[Conc.Sal.29])))))))),
0)</f>
        <v>0</v>
      </c>
      <c r="AM20" s="109">
        <f t="array" ref="AM20">IFERROR(
(AVERAGE((IF(DATOS_[[Sexo]:[Sexo]]=$B20,IF(DATOS_[[AGRUP. VALOR. PTO.]:[AGRUP. VALOR. PTO.]]=$B18,IF(DATOS_[[Check Periodo Ref.]:[Check Periodo Ref.]]="Dentro",IF(DATOS_[[Check Equiparado]:[Check Equiparado]]="Sí",IF(DATOS!BH$5="Sí",(1/DATOS_[[% anualiz]:[% anualiz]]),1)*IF(DATOS!BH$4="Sí",1/DATOS_[[% normaliz]:[% normaliz]],1)*(DATOS_[Conc.Sal.30])))))))),
0)</f>
        <v>0</v>
      </c>
      <c r="AN20" s="110">
        <f t="array" ref="AN20">IFERROR(
AVERAGE(IF(DATOS_[Sexo]=$B20,IF(DATOS_[[AGRUP. VALOR. PTO.]:[AGRUP. VALOR. PTO.]]=$B18,IF(DATOS_[Check Equiparado]="Sí",IF(DATOS_[Check Periodo Ref.]="Dentro",DATOS_[Tot COMPL.SAL Eq],FALSE))))),
0)</f>
        <v>0</v>
      </c>
      <c r="AO20" s="111">
        <f t="array" ref="AO20">IFERROR(
AVERAGE(IF(DATOS_[Sexo]=$B20,IF(DATOS_[[AGRUP. VALOR. PTO.]:[AGRUP. VALOR. PTO.]]=$B18,IF(DATOS_[Check Equiparado]="Sí",IF(DATOS_[Check Periodo Ref.]="Dentro",DATOS_[TOTAL SALARIO Eq],FALSE))))),
0)</f>
        <v>0</v>
      </c>
      <c r="AP20" s="112">
        <f t="array" ref="AP20">IFERROR(
(AVERAGE((IF(DATOS_[[Sexo]:[Sexo]]=$B20,IF(DATOS_[[AGRUP. VALOR. PTO.]:[AGRUP. VALOR. PTO.]]=$B18,IF(DATOS_[[Check Periodo Ref.]:[Check Periodo Ref.]]="Dentro",IF(DATOS_[[Check Equiparado]:[Check Equiparado]]="Sí",IF(DATOS!BI$5="Sí",(1/DATOS_[[% anualiz]:[% anualiz]]),1)*IF(DATOS!BI$4="Sí",1/DATOS_[[% normaliz]:[% normaliz]],1)*(DATOS_[C.Extra.01])))))))),
0)</f>
        <v>0</v>
      </c>
      <c r="AQ20" s="112">
        <f t="array" ref="AQ20">IFERROR(
(AVERAGE((IF(DATOS_[[Sexo]:[Sexo]]=$B20,IF(DATOS_[[AGRUP. VALOR. PTO.]:[AGRUP. VALOR. PTO.]]=$B18,IF(DATOS_[[Check Periodo Ref.]:[Check Periodo Ref.]]="Dentro",IF(DATOS_[[Check Equiparado]:[Check Equiparado]]="Sí",IF(DATOS!BJ$5="Sí",(1/DATOS_[[% anualiz]:[% anualiz]]),1)*IF(DATOS!BJ$4="Sí",1/DATOS_[[% normaliz]:[% normaliz]],1)*(DATOS_[C.Extra.02])))))))),
0)</f>
        <v>0</v>
      </c>
      <c r="AR20" s="112">
        <f t="array" ref="AR20">IFERROR(
(AVERAGE((IF(DATOS_[[Sexo]:[Sexo]]=$B20,IF(DATOS_[[AGRUP. VALOR. PTO.]:[AGRUP. VALOR. PTO.]]=$B18,IF(DATOS_[[Check Periodo Ref.]:[Check Periodo Ref.]]="Dentro",IF(DATOS_[[Check Equiparado]:[Check Equiparado]]="Sí",IF(DATOS!BK$5="Sí",(1/DATOS_[[% anualiz]:[% anualiz]]),1)*IF(DATOS!BK$4="Sí",1/DATOS_[[% normaliz]:[% normaliz]],1)*(DATOS_[C.Extra.03])))))))),
0)</f>
        <v>0</v>
      </c>
      <c r="AS20" s="112">
        <f t="array" ref="AS20">IFERROR(
(AVERAGE((IF(DATOS_[[Sexo]:[Sexo]]=$B20,IF(DATOS_[[AGRUP. VALOR. PTO.]:[AGRUP. VALOR. PTO.]]=$B18,IF(DATOS_[[Check Periodo Ref.]:[Check Periodo Ref.]]="Dentro",IF(DATOS_[[Check Equiparado]:[Check Equiparado]]="Sí",IF(DATOS!BL$5="Sí",(1/DATOS_[[% anualiz]:[% anualiz]]),1)*IF(DATOS!BL$4="Sí",1/DATOS_[[% normaliz]:[% normaliz]],1)*(DATOS_[C.Extra.04])))))))),
0)</f>
        <v>0</v>
      </c>
      <c r="AT20" s="112">
        <f t="array" ref="AT20">IFERROR(
(AVERAGE((IF(DATOS_[[Sexo]:[Sexo]]=$B20,IF(DATOS_[[AGRUP. VALOR. PTO.]:[AGRUP. VALOR. PTO.]]=$B18,IF(DATOS_[[Check Periodo Ref.]:[Check Periodo Ref.]]="Dentro",IF(DATOS_[[Check Equiparado]:[Check Equiparado]]="Sí",IF(DATOS!BM$5="Sí",(1/DATOS_[[% anualiz]:[% anualiz]]),1)*IF(DATOS!BM$4="Sí",1/DATOS_[[% normaliz]:[% normaliz]],1)*(DATOS_[C.Extra.05])))))))),
0)</f>
        <v>0</v>
      </c>
      <c r="AU20" s="113">
        <f t="array" ref="AU20">IFERROR(
AVERAGE(IF(DATOS_[Sexo]=$B20,IF(DATOS_[[AGRUP. VALOR. PTO.]:[AGRUP. VALOR. PTO.]]=$B18,IF(DATOS_[Check Equiparado]="Sí",IF(DATOS_[Check Periodo Ref.]="Dentro",DATOS_[Tot Extrasalarial Eq],FALSE))))),
0)</f>
        <v>0</v>
      </c>
      <c r="AV20" s="114">
        <f t="array" ref="AV20">IFERROR(
AVERAGE(IF(DATOS_[Sexo]=$B20,IF(DATOS_[[AGRUP. VALOR. PTO.]:[AGRUP. VALOR. PTO.]]=$B18,IF(DATOS_[Check Equiparado]="Sí",IF(DATOS_[Check Periodo Ref.]="Dentro",DATOS_[TOTAL Retrib Eq],FALSE))))),
0)</f>
        <v>0</v>
      </c>
    </row>
    <row r="21" spans="1:48" ht="17.25" thickBot="1" x14ac:dyDescent="0.35">
      <c r="A21" s="60" t="str">
        <f t="shared" ref="A21" si="11">+A22</f>
        <v>[ocultar]</v>
      </c>
      <c r="B21" s="70" t="s">
        <v>310</v>
      </c>
      <c r="C21" s="107"/>
      <c r="D21" s="71"/>
      <c r="E21" s="71"/>
      <c r="F21" s="71"/>
      <c r="G21" s="71"/>
      <c r="H21" s="71"/>
      <c r="I21" s="137" t="str">
        <f t="shared" ref="I21:AV21" si="12">IFERROR((I22-I23)/I22,"")</f>
        <v/>
      </c>
      <c r="J21" s="138" t="str">
        <f t="shared" si="12"/>
        <v/>
      </c>
      <c r="K21" s="139" t="str">
        <f t="shared" si="12"/>
        <v/>
      </c>
      <c r="L21" s="139" t="str">
        <f t="shared" si="12"/>
        <v/>
      </c>
      <c r="M21" s="139" t="str">
        <f t="shared" si="12"/>
        <v/>
      </c>
      <c r="N21" s="140" t="str">
        <f t="shared" si="12"/>
        <v/>
      </c>
      <c r="O21" s="141" t="str">
        <f t="shared" si="12"/>
        <v/>
      </c>
      <c r="P21" s="141" t="str">
        <f t="shared" si="12"/>
        <v/>
      </c>
      <c r="Q21" s="141" t="str">
        <f t="shared" si="12"/>
        <v/>
      </c>
      <c r="R21" s="141" t="str">
        <f t="shared" si="12"/>
        <v/>
      </c>
      <c r="S21" s="141" t="str">
        <f t="shared" si="12"/>
        <v/>
      </c>
      <c r="T21" s="141" t="str">
        <f t="shared" si="12"/>
        <v/>
      </c>
      <c r="U21" s="141" t="str">
        <f t="shared" si="12"/>
        <v/>
      </c>
      <c r="V21" s="141" t="str">
        <f t="shared" si="12"/>
        <v/>
      </c>
      <c r="W21" s="141" t="str">
        <f t="shared" si="12"/>
        <v/>
      </c>
      <c r="X21" s="141" t="str">
        <f t="shared" si="12"/>
        <v/>
      </c>
      <c r="Y21" s="141" t="str">
        <f t="shared" si="12"/>
        <v/>
      </c>
      <c r="Z21" s="140" t="str">
        <f t="shared" si="12"/>
        <v/>
      </c>
      <c r="AA21" s="140" t="str">
        <f t="shared" si="12"/>
        <v/>
      </c>
      <c r="AB21" s="140" t="str">
        <f t="shared" si="12"/>
        <v/>
      </c>
      <c r="AC21" s="140" t="str">
        <f t="shared" si="12"/>
        <v/>
      </c>
      <c r="AD21" s="140" t="str">
        <f t="shared" si="12"/>
        <v/>
      </c>
      <c r="AE21" s="140" t="str">
        <f t="shared" si="12"/>
        <v/>
      </c>
      <c r="AF21" s="140" t="str">
        <f t="shared" si="12"/>
        <v/>
      </c>
      <c r="AG21" s="140" t="str">
        <f t="shared" si="12"/>
        <v/>
      </c>
      <c r="AH21" s="140" t="str">
        <f t="shared" si="12"/>
        <v/>
      </c>
      <c r="AI21" s="140" t="str">
        <f t="shared" si="12"/>
        <v/>
      </c>
      <c r="AJ21" s="140" t="str">
        <f t="shared" si="12"/>
        <v/>
      </c>
      <c r="AK21" s="140" t="str">
        <f t="shared" si="12"/>
        <v/>
      </c>
      <c r="AL21" s="140" t="str">
        <f t="shared" si="12"/>
        <v/>
      </c>
      <c r="AM21" s="140" t="str">
        <f t="shared" si="12"/>
        <v/>
      </c>
      <c r="AN21" s="142" t="str">
        <f t="shared" si="12"/>
        <v/>
      </c>
      <c r="AO21" s="146" t="str">
        <f t="shared" si="12"/>
        <v/>
      </c>
      <c r="AP21" s="143" t="str">
        <f t="shared" si="12"/>
        <v/>
      </c>
      <c r="AQ21" s="143" t="str">
        <f t="shared" si="12"/>
        <v/>
      </c>
      <c r="AR21" s="143" t="str">
        <f t="shared" si="12"/>
        <v/>
      </c>
      <c r="AS21" s="143" t="str">
        <f t="shared" si="12"/>
        <v/>
      </c>
      <c r="AT21" s="143" t="str">
        <f t="shared" si="12"/>
        <v/>
      </c>
      <c r="AU21" s="144" t="str">
        <f t="shared" si="12"/>
        <v/>
      </c>
      <c r="AV21" s="145" t="str">
        <f t="shared" si="12"/>
        <v/>
      </c>
    </row>
    <row r="22" spans="1:48" x14ac:dyDescent="0.3">
      <c r="A22" s="60" t="str">
        <f t="shared" ref="A22" si="13">+IF(C22+C23=0,"[ocultar]","")</f>
        <v>[ocultar]</v>
      </c>
      <c r="B22" s="64" t="s">
        <v>162</v>
      </c>
      <c r="C22" s="65">
        <f t="array" ref="C22">SUM(IF($B22=DATOS_[Sexo],
IF($B21=DATOS_[AGRUP. VALOR. PTO.],
IF("Dentro"=DATOS_[Check Periodo Ref.],
1/(COUNTIFS(DATOS_[Sexo],$B22,DATOS_[AGRUP. VALOR. PTO.],$B21,DATOS_[Check Periodo Ref.],"Dentro",DATOS_[id],DATOS_[id]))))))</f>
        <v>0</v>
      </c>
      <c r="D22" s="66">
        <f>COUNTIFS(DATOS_[AGRUP. VALOR. PTO.],$B21,DATOS_[Sexo],$B22,DATOS_[Check Periodo Ref.],"Dentro")</f>
        <v>0</v>
      </c>
      <c r="E22" s="66">
        <f>COUNTIFS(DATOS_[AGRUP. VALOR. PTO.],$B21,DATOS_[Sexo],$B22,DATOS_[Check Periodo Ref.],"Dentro",DATOS_[Check Nº SC Norm],"Sí")</f>
        <v>0</v>
      </c>
      <c r="F22" s="66">
        <f>COUNTIFS(DATOS_[AGRUP. VALOR. PTO.],$B21,DATOS_[Sexo],$B22,DATOS_[Check Periodo Ref.],"Dentro",DATOS_[Check Nº SC Anualiz],"Sí")</f>
        <v>0</v>
      </c>
      <c r="G22" s="66">
        <f>COUNTIFS(DATOS_[AGRUP. VALOR. PTO.],$B21,DATOS_[Sexo],$B22,DATOS_[Check Periodo Ref.],"Dentro",DATOS_[Check Nº SC Norm y Anualiz],"Sí")</f>
        <v>0</v>
      </c>
      <c r="H22" s="66">
        <f>COUNTIFS(DATOS_[AGRUP. VALOR. PTO.],$B21,DATOS_[Sexo],$B22,DATOS_[Check Periodo Ref.],"Dentro",DATOS_[Check Equiparación],"Sí")</f>
        <v>0</v>
      </c>
      <c r="I22" s="108">
        <f t="array" ref="I22">IFERROR(
AVERAGE(IF(DATOS_[Sexo]=$B22,IF(DATOS_[[AGRUP. VALOR. PTO.]:[AGRUP. VALOR. PTO.]]=$B21,IF(DATOS_[Check Equiparado]="Sí",IF(DATOS_[Check Periodo Ref.]="Dentro",DATOS_[SALARIO BASE Eq],FALSE))))),
0)</f>
        <v>0</v>
      </c>
      <c r="J22" s="109">
        <f t="array" ref="J22">IFERROR(
(AVERAGE((IF(DATOS_[[Sexo]:[Sexo]]=$B22,IF(DATOS_[[AGRUP. VALOR. PTO.]:[AGRUP. VALOR. PTO.]]=$B21,IF(DATOS_[[Check Periodo Ref.]:[Check Periodo Ref.]]="Dentro",IF(DATOS_[[Check Equiparado]:[Check Equiparado]]="Sí",IF(DATOS!AE$5="Sí",(1/DATOS_[[% anualiz]:[% anualiz]]),1)*IF(DATOS!AE$4="Sí",1/DATOS_[[% normaliz]:[% normaliz]],1)*(DATOS_[Conc.Sal.01])))))))),
0)</f>
        <v>0</v>
      </c>
      <c r="K22" s="109">
        <f t="array" ref="K22">IFERROR(
(AVERAGE((IF(DATOS_[[Sexo]:[Sexo]]=$B22,IF(DATOS_[[AGRUP. VALOR. PTO.]:[AGRUP. VALOR. PTO.]]=$B21,IF(DATOS_[[Check Periodo Ref.]:[Check Periodo Ref.]]="Dentro",IF(DATOS_[[Check Equiparado]:[Check Equiparado]]="Sí",IF(DATOS!AF$5="Sí",(1/DATOS_[[% anualiz]:[% anualiz]]),1)*IF(DATOS!AF$4="Sí",1/DATOS_[[% normaliz]:[% normaliz]],1)*(DATOS_[Conc.Sal.02])))))))),
0)</f>
        <v>0</v>
      </c>
      <c r="L22" s="109">
        <f t="array" ref="L22">IFERROR(
(AVERAGE((IF(DATOS_[[Sexo]:[Sexo]]=$B22,IF(DATOS_[[AGRUP. VALOR. PTO.]:[AGRUP. VALOR. PTO.]]=$B21,IF(DATOS_[[Check Periodo Ref.]:[Check Periodo Ref.]]="Dentro",IF(DATOS_[[Check Equiparado]:[Check Equiparado]]="Sí",IF(DATOS!AG$5="Sí",(1/DATOS_[[% anualiz]:[% anualiz]]),1)*IF(DATOS!AG$4="Sí",1/DATOS_[[% normaliz]:[% normaliz]],1)*(DATOS_[Conc.Sal.03])))))))),
0)</f>
        <v>0</v>
      </c>
      <c r="M22" s="109">
        <f t="array" ref="M22">IFERROR(
(AVERAGE((IF(DATOS_[[Sexo]:[Sexo]]=$B22,IF(DATOS_[[AGRUP. VALOR. PTO.]:[AGRUP. VALOR. PTO.]]=$B21,IF(DATOS_[[Check Periodo Ref.]:[Check Periodo Ref.]]="Dentro",IF(DATOS_[[Check Equiparado]:[Check Equiparado]]="Sí",IF(DATOS!AH$5="Sí",(1/DATOS_[[% anualiz]:[% anualiz]]),1)*IF(DATOS!AH$4="Sí",1/DATOS_[[% normaliz]:[% normaliz]],1)*(DATOS_[Conc.Sal.04])))))))),
0)</f>
        <v>0</v>
      </c>
      <c r="N22" s="109">
        <f t="array" ref="N22">IFERROR(
(AVERAGE((IF(DATOS_[[Sexo]:[Sexo]]=$B22,IF(DATOS_[[AGRUP. VALOR. PTO.]:[AGRUP. VALOR. PTO.]]=$B21,IF(DATOS_[[Check Periodo Ref.]:[Check Periodo Ref.]]="Dentro",IF(DATOS_[[Check Equiparado]:[Check Equiparado]]="Sí",IF(DATOS!AI$5="Sí",(1/DATOS_[[% anualiz]:[% anualiz]]),1)*IF(DATOS!AI$4="Sí",1/DATOS_[[% normaliz]:[% normaliz]],1)*(DATOS_[Conc.Sal.05])))))))),
0)</f>
        <v>0</v>
      </c>
      <c r="O22" s="109">
        <f t="array" ref="O22">IFERROR(
(AVERAGE((IF(DATOS_[[Sexo]:[Sexo]]=$B22,IF(DATOS_[[AGRUP. VALOR. PTO.]:[AGRUP. VALOR. PTO.]]=$B21,IF(DATOS_[[Check Periodo Ref.]:[Check Periodo Ref.]]="Dentro",IF(DATOS_[[Check Equiparado]:[Check Equiparado]]="Sí",IF(DATOS!AJ$5="Sí",(1/DATOS_[[% anualiz]:[% anualiz]]),1)*IF(DATOS!AJ$4="Sí",1/DATOS_[[% normaliz]:[% normaliz]],1)*(DATOS_[Conc.Sal.06])))))))),
0)</f>
        <v>0</v>
      </c>
      <c r="P22" s="109">
        <f t="array" ref="P22">IFERROR(
(AVERAGE((IF(DATOS_[[Sexo]:[Sexo]]=$B22,IF(DATOS_[[AGRUP. VALOR. PTO.]:[AGRUP. VALOR. PTO.]]=$B21,IF(DATOS_[[Check Periodo Ref.]:[Check Periodo Ref.]]="Dentro",IF(DATOS_[[Check Equiparado]:[Check Equiparado]]="Sí",IF(DATOS!AK$5="Sí",(1/DATOS_[[% anualiz]:[% anualiz]]),1)*IF(DATOS!AK$4="Sí",1/DATOS_[[% normaliz]:[% normaliz]],1)*(DATOS_[Conc.Sal.07])))))))),
0)</f>
        <v>0</v>
      </c>
      <c r="Q22" s="109">
        <f t="array" ref="Q22">IFERROR(
(AVERAGE((IF(DATOS_[[Sexo]:[Sexo]]=$B22,IF(DATOS_[[AGRUP. VALOR. PTO.]:[AGRUP. VALOR. PTO.]]=$B21,IF(DATOS_[[Check Periodo Ref.]:[Check Periodo Ref.]]="Dentro",IF(DATOS_[[Check Equiparado]:[Check Equiparado]]="Sí",IF(DATOS!AL$5="Sí",(1/DATOS_[[% anualiz]:[% anualiz]]),1)*IF(DATOS!AL$4="Sí",1/DATOS_[[% normaliz]:[% normaliz]],1)*(DATOS_[Conc.Sal.08])))))))),
0)</f>
        <v>0</v>
      </c>
      <c r="R22" s="109">
        <f t="array" ref="R22">IFERROR(
(AVERAGE((IF(DATOS_[[Sexo]:[Sexo]]=$B22,IF(DATOS_[[AGRUP. VALOR. PTO.]:[AGRUP. VALOR. PTO.]]=$B21,IF(DATOS_[[Check Periodo Ref.]:[Check Periodo Ref.]]="Dentro",IF(DATOS_[[Check Equiparado]:[Check Equiparado]]="Sí",IF(DATOS!AM$5="Sí",(1/DATOS_[[% anualiz]:[% anualiz]]),1)*IF(DATOS!AM$4="Sí",1/DATOS_[[% normaliz]:[% normaliz]],1)*(DATOS_[Conc.Sal.09])))))))),
0)</f>
        <v>0</v>
      </c>
      <c r="S22" s="109">
        <f t="array" ref="S22">IFERROR(
(AVERAGE((IF(DATOS_[[Sexo]:[Sexo]]=$B22,IF(DATOS_[[AGRUP. VALOR. PTO.]:[AGRUP. VALOR. PTO.]]=$B21,IF(DATOS_[[Check Periodo Ref.]:[Check Periodo Ref.]]="Dentro",IF(DATOS_[[Check Equiparado]:[Check Equiparado]]="Sí",IF(DATOS!AN$5="Sí",(1/DATOS_[[% anualiz]:[% anualiz]]),1)*IF(DATOS!AN$4="Sí",1/DATOS_[[% normaliz]:[% normaliz]],1)*(DATOS_[Conc.Sal.10])))))))),
0)</f>
        <v>0</v>
      </c>
      <c r="T22" s="109">
        <f t="array" ref="T22">IFERROR(
(AVERAGE((IF(DATOS_[[Sexo]:[Sexo]]=$B22,IF(DATOS_[[AGRUP. VALOR. PTO.]:[AGRUP. VALOR. PTO.]]=$B21,IF(DATOS_[[Check Periodo Ref.]:[Check Periodo Ref.]]="Dentro",IF(DATOS_[[Check Equiparado]:[Check Equiparado]]="Sí",IF(DATOS!AO$5="Sí",(1/DATOS_[[% anualiz]:[% anualiz]]),1)*IF(DATOS!AO$4="Sí",1/DATOS_[[% normaliz]:[% normaliz]],1)*(DATOS_[Conc.Sal.11])))))))),
0)</f>
        <v>0</v>
      </c>
      <c r="U22" s="109">
        <f t="array" ref="U22">IFERROR(
(AVERAGE((IF(DATOS_[[Sexo]:[Sexo]]=$B22,IF(DATOS_[[AGRUP. VALOR. PTO.]:[AGRUP. VALOR. PTO.]]=$B21,IF(DATOS_[[Check Periodo Ref.]:[Check Periodo Ref.]]="Dentro",IF(DATOS_[[Check Equiparado]:[Check Equiparado]]="Sí",IF(DATOS!AP$5="Sí",(1/DATOS_[[% anualiz]:[% anualiz]]),1)*IF(DATOS!AP$4="Sí",1/DATOS_[[% normaliz]:[% normaliz]],1)*(DATOS_[Conc.Sal.12])))))))),
0)</f>
        <v>0</v>
      </c>
      <c r="V22" s="109">
        <f t="array" ref="V22">IFERROR(
(AVERAGE((IF(DATOS_[[Sexo]:[Sexo]]=$B22,IF(DATOS_[[AGRUP. VALOR. PTO.]:[AGRUP. VALOR. PTO.]]=$B21,IF(DATOS_[[Check Periodo Ref.]:[Check Periodo Ref.]]="Dentro",IF(DATOS_[[Check Equiparado]:[Check Equiparado]]="Sí",IF(DATOS!AQ$5="Sí",(1/DATOS_[[% anualiz]:[% anualiz]]),1)*IF(DATOS!AQ$4="Sí",1/DATOS_[[% normaliz]:[% normaliz]],1)*(DATOS_[Conc.Sal.13])))))))),
0)</f>
        <v>0</v>
      </c>
      <c r="W22" s="109">
        <f t="array" ref="W22">IFERROR(
(AVERAGE((IF(DATOS_[[Sexo]:[Sexo]]=$B22,IF(DATOS_[[AGRUP. VALOR. PTO.]:[AGRUP. VALOR. PTO.]]=$B21,IF(DATOS_[[Check Periodo Ref.]:[Check Periodo Ref.]]="Dentro",IF(DATOS_[[Check Equiparado]:[Check Equiparado]]="Sí",IF(DATOS!AR$5="Sí",(1/DATOS_[[% anualiz]:[% anualiz]]),1)*IF(DATOS!AR$4="Sí",1/DATOS_[[% normaliz]:[% normaliz]],1)*(DATOS_[Conc.Sal.14])))))))),
0)</f>
        <v>0</v>
      </c>
      <c r="X22" s="109">
        <f t="array" ref="X22">IFERROR(
(AVERAGE((IF(DATOS_[[Sexo]:[Sexo]]=$B22,IF(DATOS_[[AGRUP. VALOR. PTO.]:[AGRUP. VALOR. PTO.]]=$B21,IF(DATOS_[[Check Periodo Ref.]:[Check Periodo Ref.]]="Dentro",IF(DATOS_[[Check Equiparado]:[Check Equiparado]]="Sí",IF(DATOS!AS$5="Sí",(1/DATOS_[[% anualiz]:[% anualiz]]),1)*IF(DATOS!AS$4="Sí",1/DATOS_[[% normaliz]:[% normaliz]],1)*(DATOS_[Conc.Sal.15])))))))),
0)</f>
        <v>0</v>
      </c>
      <c r="Y22" s="109">
        <f t="array" ref="Y22">IFERROR(
(AVERAGE((IF(DATOS_[[Sexo]:[Sexo]]=$B22,IF(DATOS_[[AGRUP. VALOR. PTO.]:[AGRUP. VALOR. PTO.]]=$B21,IF(DATOS_[[Check Periodo Ref.]:[Check Periodo Ref.]]="Dentro",IF(DATOS_[[Check Equiparado]:[Check Equiparado]]="Sí",IF(DATOS!AT$5="Sí",(1/DATOS_[[% anualiz]:[% anualiz]]),1)*IF(DATOS!AT$4="Sí",1/DATOS_[[% normaliz]:[% normaliz]],1)*(DATOS_[Conc.Sal.16])))))))),
0)</f>
        <v>0</v>
      </c>
      <c r="Z22" s="109">
        <f t="array" ref="Z22">IFERROR(
(AVERAGE((IF(DATOS_[[Sexo]:[Sexo]]=$B22,IF(DATOS_[[AGRUP. VALOR. PTO.]:[AGRUP. VALOR. PTO.]]=$B21,IF(DATOS_[[Check Periodo Ref.]:[Check Periodo Ref.]]="Dentro",IF(DATOS_[[Check Equiparado]:[Check Equiparado]]="Sí",IF(DATOS!AU$5="Sí",(1/DATOS_[[% anualiz]:[% anualiz]]),1)*IF(DATOS!AU$4="Sí",1/DATOS_[[% normaliz]:[% normaliz]],1)*(DATOS_[Conc.Sal.17])))))))),
0)</f>
        <v>0</v>
      </c>
      <c r="AA22" s="109">
        <f t="array" ref="AA22">IFERROR(
(AVERAGE((IF(DATOS_[[Sexo]:[Sexo]]=$B22,IF(DATOS_[[AGRUP. VALOR. PTO.]:[AGRUP. VALOR. PTO.]]=$B21,IF(DATOS_[[Check Periodo Ref.]:[Check Periodo Ref.]]="Dentro",IF(DATOS_[[Check Equiparado]:[Check Equiparado]]="Sí",IF(DATOS!AV$5="Sí",(1/DATOS_[[% anualiz]:[% anualiz]]),1)*IF(DATOS!AV$4="Sí",1/DATOS_[[% normaliz]:[% normaliz]],1)*(DATOS_[Conc.Sal.18])))))))),
0)</f>
        <v>0</v>
      </c>
      <c r="AB22" s="109">
        <f t="array" ref="AB22">IFERROR(
(AVERAGE((IF(DATOS_[[Sexo]:[Sexo]]=$B22,IF(DATOS_[[AGRUP. VALOR. PTO.]:[AGRUP. VALOR. PTO.]]=$B21,IF(DATOS_[[Check Periodo Ref.]:[Check Periodo Ref.]]="Dentro",IF(DATOS_[[Check Equiparado]:[Check Equiparado]]="Sí",IF(DATOS!AW$5="Sí",(1/DATOS_[[% anualiz]:[% anualiz]]),1)*IF(DATOS!AW$4="Sí",1/DATOS_[[% normaliz]:[% normaliz]],1)*(DATOS_[Conc.Sal.19])))))))),
0)</f>
        <v>0</v>
      </c>
      <c r="AC22" s="109">
        <f t="array" ref="AC22">IFERROR(
(AVERAGE((IF(DATOS_[[Sexo]:[Sexo]]=$B22,IF(DATOS_[[AGRUP. VALOR. PTO.]:[AGRUP. VALOR. PTO.]]=$B21,IF(DATOS_[[Check Periodo Ref.]:[Check Periodo Ref.]]="Dentro",IF(DATOS_[[Check Equiparado]:[Check Equiparado]]="Sí",IF(DATOS!AX$5="Sí",(1/DATOS_[[% anualiz]:[% anualiz]]),1)*IF(DATOS!AX$4="Sí",1/DATOS_[[% normaliz]:[% normaliz]],1)*(DATOS_[Conc.Sal.20])))))))),
0)</f>
        <v>0</v>
      </c>
      <c r="AD22" s="109">
        <f t="array" ref="AD22">IFERROR(
(AVERAGE((IF(DATOS_[[Sexo]:[Sexo]]=$B22,IF(DATOS_[[AGRUP. VALOR. PTO.]:[AGRUP. VALOR. PTO.]]=$B21,IF(DATOS_[[Check Periodo Ref.]:[Check Periodo Ref.]]="Dentro",IF(DATOS_[[Check Equiparado]:[Check Equiparado]]="Sí",IF(DATOS!AY$5="Sí",(1/DATOS_[[% anualiz]:[% anualiz]]),1)*IF(DATOS!AY$4="Sí",1/DATOS_[[% normaliz]:[% normaliz]],1)*(DATOS_[Conc.Sal.21])))))))),
0)</f>
        <v>0</v>
      </c>
      <c r="AE22" s="109">
        <f t="array" ref="AE22">IFERROR(
(AVERAGE((IF(DATOS_[[Sexo]:[Sexo]]=$B22,IF(DATOS_[[AGRUP. VALOR. PTO.]:[AGRUP. VALOR. PTO.]]=$B21,IF(DATOS_[[Check Periodo Ref.]:[Check Periodo Ref.]]="Dentro",IF(DATOS_[[Check Equiparado]:[Check Equiparado]]="Sí",IF(DATOS!AZ$5="Sí",(1/DATOS_[[% anualiz]:[% anualiz]]),1)*IF(DATOS!AZ$4="Sí",1/DATOS_[[% normaliz]:[% normaliz]],1)*(DATOS_[Conc.Sal.22])))))))),
0)</f>
        <v>0</v>
      </c>
      <c r="AF22" s="109">
        <f t="array" ref="AF22">IFERROR(
(AVERAGE((IF(DATOS_[[Sexo]:[Sexo]]=$B22,IF(DATOS_[[AGRUP. VALOR. PTO.]:[AGRUP. VALOR. PTO.]]=$B21,IF(DATOS_[[Check Periodo Ref.]:[Check Periodo Ref.]]="Dentro",IF(DATOS_[[Check Equiparado]:[Check Equiparado]]="Sí",IF(DATOS!BA$5="Sí",(1/DATOS_[[% anualiz]:[% anualiz]]),1)*IF(DATOS!BA$4="Sí",1/DATOS_[[% normaliz]:[% normaliz]],1)*(DATOS_[Conc.Sal.23])))))))),
0)</f>
        <v>0</v>
      </c>
      <c r="AG22" s="109">
        <f t="array" ref="AG22">IFERROR(
(AVERAGE((IF(DATOS_[[Sexo]:[Sexo]]=$B22,IF(DATOS_[[AGRUP. VALOR. PTO.]:[AGRUP. VALOR. PTO.]]=$B21,IF(DATOS_[[Check Periodo Ref.]:[Check Periodo Ref.]]="Dentro",IF(DATOS_[[Check Equiparado]:[Check Equiparado]]="Sí",IF(DATOS!BB$5="Sí",(1/DATOS_[[% anualiz]:[% anualiz]]),1)*IF(DATOS!BB$4="Sí",1/DATOS_[[% normaliz]:[% normaliz]],1)*(DATOS_[Conc.Sal.24])))))))),
0)</f>
        <v>0</v>
      </c>
      <c r="AH22" s="109">
        <f t="array" ref="AH22">IFERROR(
(AVERAGE((IF(DATOS_[[Sexo]:[Sexo]]=$B22,IF(DATOS_[[AGRUP. VALOR. PTO.]:[AGRUP. VALOR. PTO.]]=$B21,IF(DATOS_[[Check Periodo Ref.]:[Check Periodo Ref.]]="Dentro",IF(DATOS_[[Check Equiparado]:[Check Equiparado]]="Sí",IF(DATOS!BC$5="Sí",(1/DATOS_[[% anualiz]:[% anualiz]]),1)*IF(DATOS!BC$4="Sí",1/DATOS_[[% normaliz]:[% normaliz]],1)*(DATOS_[Conc.Sal.25])))))))),
0)</f>
        <v>0</v>
      </c>
      <c r="AI22" s="109">
        <f t="array" ref="AI22">IFERROR(
(AVERAGE((IF(DATOS_[[Sexo]:[Sexo]]=$B22,IF(DATOS_[[AGRUP. VALOR. PTO.]:[AGRUP. VALOR. PTO.]]=$B21,IF(DATOS_[[Check Periodo Ref.]:[Check Periodo Ref.]]="Dentro",IF(DATOS_[[Check Equiparado]:[Check Equiparado]]="Sí",IF(DATOS!BD$5="Sí",(1/DATOS_[[% anualiz]:[% anualiz]]),1)*IF(DATOS!BD$4="Sí",1/DATOS_[[% normaliz]:[% normaliz]],1)*(DATOS_[Conc.Sal.26])))))))),
0)</f>
        <v>0</v>
      </c>
      <c r="AJ22" s="109">
        <f t="array" ref="AJ22">IFERROR(
(AVERAGE((IF(DATOS_[[Sexo]:[Sexo]]=$B22,IF(DATOS_[[AGRUP. VALOR. PTO.]:[AGRUP. VALOR. PTO.]]=$B21,IF(DATOS_[[Check Periodo Ref.]:[Check Periodo Ref.]]="Dentro",IF(DATOS_[[Check Equiparado]:[Check Equiparado]]="Sí",IF(DATOS!BE$5="Sí",(1/DATOS_[[% anualiz]:[% anualiz]]),1)*IF(DATOS!BE$4="Sí",1/DATOS_[[% normaliz]:[% normaliz]],1)*(DATOS_[Conc.Sal.27])))))))),
0)</f>
        <v>0</v>
      </c>
      <c r="AK22" s="109">
        <f t="array" ref="AK22">IFERROR(
(AVERAGE((IF(DATOS_[[Sexo]:[Sexo]]=$B22,IF(DATOS_[[AGRUP. VALOR. PTO.]:[AGRUP. VALOR. PTO.]]=$B21,IF(DATOS_[[Check Periodo Ref.]:[Check Periodo Ref.]]="Dentro",IF(DATOS_[[Check Equiparado]:[Check Equiparado]]="Sí",IF(DATOS!BF$5="Sí",(1/DATOS_[[% anualiz]:[% anualiz]]),1)*IF(DATOS!BF$4="Sí",1/DATOS_[[% normaliz]:[% normaliz]],1)*(DATOS_[Conc.Sal.28])))))))),
0)</f>
        <v>0</v>
      </c>
      <c r="AL22" s="109">
        <f t="array" ref="AL22">IFERROR(
(AVERAGE((IF(DATOS_[[Sexo]:[Sexo]]=$B22,IF(DATOS_[[AGRUP. VALOR. PTO.]:[AGRUP. VALOR. PTO.]]=$B21,IF(DATOS_[[Check Periodo Ref.]:[Check Periodo Ref.]]="Dentro",IF(DATOS_[[Check Equiparado]:[Check Equiparado]]="Sí",IF(DATOS!BG$5="Sí",(1/DATOS_[[% anualiz]:[% anualiz]]),1)*IF(DATOS!BG$4="Sí",1/DATOS_[[% normaliz]:[% normaliz]],1)*(DATOS_[Conc.Sal.29])))))))),
0)</f>
        <v>0</v>
      </c>
      <c r="AM22" s="109">
        <f t="array" ref="AM22">IFERROR(
(AVERAGE((IF(DATOS_[[Sexo]:[Sexo]]=$B22,IF(DATOS_[[AGRUP. VALOR. PTO.]:[AGRUP. VALOR. PTO.]]=$B21,IF(DATOS_[[Check Periodo Ref.]:[Check Periodo Ref.]]="Dentro",IF(DATOS_[[Check Equiparado]:[Check Equiparado]]="Sí",IF(DATOS!BH$5="Sí",(1/DATOS_[[% anualiz]:[% anualiz]]),1)*IF(DATOS!BH$4="Sí",1/DATOS_[[% normaliz]:[% normaliz]],1)*(DATOS_[Conc.Sal.30])))))))),
0)</f>
        <v>0</v>
      </c>
      <c r="AN22" s="110">
        <f t="array" ref="AN22">IFERROR(
AVERAGE(IF(DATOS_[Sexo]=$B22,IF(DATOS_[[AGRUP. VALOR. PTO.]:[AGRUP. VALOR. PTO.]]=$B21,IF(DATOS_[Check Equiparado]="Sí",IF(DATOS_[Check Periodo Ref.]="Dentro",DATOS_[Tot COMPL.SAL Eq],FALSE))))),
0)</f>
        <v>0</v>
      </c>
      <c r="AO22" s="111">
        <f t="array" ref="AO22">IFERROR(
AVERAGE(IF(DATOS_[Sexo]=$B22,IF(DATOS_[[AGRUP. VALOR. PTO.]:[AGRUP. VALOR. PTO.]]=$B21,IF(DATOS_[Check Equiparado]="Sí",IF(DATOS_[Check Periodo Ref.]="Dentro",DATOS_[TOTAL SALARIO Eq],FALSE))))),
0)</f>
        <v>0</v>
      </c>
      <c r="AP22" s="112">
        <f t="array" ref="AP22">IFERROR(
(AVERAGE((IF(DATOS_[[Sexo]:[Sexo]]=$B22,IF(DATOS_[[AGRUP. VALOR. PTO.]:[AGRUP. VALOR. PTO.]]=$B21,IF(DATOS_[[Check Periodo Ref.]:[Check Periodo Ref.]]="Dentro",IF(DATOS_[[Check Equiparado]:[Check Equiparado]]="Sí",IF(DATOS!BI$5="Sí",(1/DATOS_[[% anualiz]:[% anualiz]]),1)*IF(DATOS!BI$4="Sí",1/DATOS_[[% normaliz]:[% normaliz]],1)*(DATOS_[C.Extra.01])))))))),
0)</f>
        <v>0</v>
      </c>
      <c r="AQ22" s="112">
        <f t="array" ref="AQ22">IFERROR(
(AVERAGE((IF(DATOS_[[Sexo]:[Sexo]]=$B22,IF(DATOS_[[AGRUP. VALOR. PTO.]:[AGRUP. VALOR. PTO.]]=$B21,IF(DATOS_[[Check Periodo Ref.]:[Check Periodo Ref.]]="Dentro",IF(DATOS_[[Check Equiparado]:[Check Equiparado]]="Sí",IF(DATOS!BJ$5="Sí",(1/DATOS_[[% anualiz]:[% anualiz]]),1)*IF(DATOS!BJ$4="Sí",1/DATOS_[[% normaliz]:[% normaliz]],1)*(DATOS_[C.Extra.02])))))))),
0)</f>
        <v>0</v>
      </c>
      <c r="AR22" s="112">
        <f t="array" ref="AR22">IFERROR(
(AVERAGE((IF(DATOS_[[Sexo]:[Sexo]]=$B22,IF(DATOS_[[AGRUP. VALOR. PTO.]:[AGRUP. VALOR. PTO.]]=$B21,IF(DATOS_[[Check Periodo Ref.]:[Check Periodo Ref.]]="Dentro",IF(DATOS_[[Check Equiparado]:[Check Equiparado]]="Sí",IF(DATOS!BK$5="Sí",(1/DATOS_[[% anualiz]:[% anualiz]]),1)*IF(DATOS!BK$4="Sí",1/DATOS_[[% normaliz]:[% normaliz]],1)*(DATOS_[C.Extra.03])))))))),
0)</f>
        <v>0</v>
      </c>
      <c r="AS22" s="112">
        <f t="array" ref="AS22">IFERROR(
(AVERAGE((IF(DATOS_[[Sexo]:[Sexo]]=$B22,IF(DATOS_[[AGRUP. VALOR. PTO.]:[AGRUP. VALOR. PTO.]]=$B21,IF(DATOS_[[Check Periodo Ref.]:[Check Periodo Ref.]]="Dentro",IF(DATOS_[[Check Equiparado]:[Check Equiparado]]="Sí",IF(DATOS!BL$5="Sí",(1/DATOS_[[% anualiz]:[% anualiz]]),1)*IF(DATOS!BL$4="Sí",1/DATOS_[[% normaliz]:[% normaliz]],1)*(DATOS_[C.Extra.04])))))))),
0)</f>
        <v>0</v>
      </c>
      <c r="AT22" s="112">
        <f t="array" ref="AT22">IFERROR(
(AVERAGE((IF(DATOS_[[Sexo]:[Sexo]]=$B22,IF(DATOS_[[AGRUP. VALOR. PTO.]:[AGRUP. VALOR. PTO.]]=$B21,IF(DATOS_[[Check Periodo Ref.]:[Check Periodo Ref.]]="Dentro",IF(DATOS_[[Check Equiparado]:[Check Equiparado]]="Sí",IF(DATOS!BM$5="Sí",(1/DATOS_[[% anualiz]:[% anualiz]]),1)*IF(DATOS!BM$4="Sí",1/DATOS_[[% normaliz]:[% normaliz]],1)*(DATOS_[C.Extra.05])))))))),
0)</f>
        <v>0</v>
      </c>
      <c r="AU22" s="113">
        <f t="array" ref="AU22">IFERROR(
AVERAGE(IF(DATOS_[Sexo]=$B22,IF(DATOS_[[AGRUP. VALOR. PTO.]:[AGRUP. VALOR. PTO.]]=$B21,IF(DATOS_[Check Equiparado]="Sí",IF(DATOS_[Check Periodo Ref.]="Dentro",DATOS_[Tot Extrasalarial Eq],FALSE))))),
0)</f>
        <v>0</v>
      </c>
      <c r="AV22" s="114">
        <f t="array" ref="AV22">IFERROR(
AVERAGE(IF(DATOS_[Sexo]=$B22,IF(DATOS_[[AGRUP. VALOR. PTO.]:[AGRUP. VALOR. PTO.]]=$B21,IF(DATOS_[Check Equiparado]="Sí",IF(DATOS_[Check Periodo Ref.]="Dentro",DATOS_[TOTAL Retrib Eq],FALSE))))),
0)</f>
        <v>0</v>
      </c>
    </row>
    <row r="23" spans="1:48" x14ac:dyDescent="0.3">
      <c r="A23" s="60" t="str">
        <f t="shared" ref="A23" si="14">+A22</f>
        <v>[ocultar]</v>
      </c>
      <c r="B23" s="64" t="s">
        <v>163</v>
      </c>
      <c r="C23" s="65">
        <f t="array" ref="C23">SUM(IF($B23=DATOS_[Sexo],
IF($B21=DATOS_[AGRUP. VALOR. PTO.],
IF("Dentro"=DATOS_[Check Periodo Ref.],
1/(COUNTIFS(DATOS_[Sexo],$B23,DATOS_[AGRUP. VALOR. PTO.],$B21,DATOS_[Check Periodo Ref.],"Dentro",DATOS_[id],DATOS_[id]))))))</f>
        <v>0</v>
      </c>
      <c r="D23" s="66">
        <f>COUNTIFS(DATOS_[AGRUP. VALOR. PTO.],$B21,DATOS_[Sexo],$B23,DATOS_[Check Periodo Ref.],"Dentro")</f>
        <v>0</v>
      </c>
      <c r="E23" s="66">
        <f>COUNTIFS(DATOS_[AGRUP. VALOR. PTO.],$B21,DATOS_[Sexo],$B23,DATOS_[Check Periodo Ref.],"Dentro",DATOS_[Check Nº SC Norm],"Sí")</f>
        <v>0</v>
      </c>
      <c r="F23" s="66">
        <f>COUNTIFS(DATOS_[AGRUP. VALOR. PTO.],$B21,DATOS_[Sexo],$B23,DATOS_[Check Periodo Ref.],"Dentro",DATOS_[Check Nº SC Anualiz],"Sí")</f>
        <v>0</v>
      </c>
      <c r="G23" s="66">
        <f>COUNTIFS(DATOS_[AGRUP. VALOR. PTO.],$B21,DATOS_[Sexo],$B23,DATOS_[Check Periodo Ref.],"Dentro",DATOS_[Check Nº SC Norm y Anualiz],"Sí")</f>
        <v>0</v>
      </c>
      <c r="H23" s="66">
        <f>COUNTIFS(DATOS_[AGRUP. VALOR. PTO.],$B21,DATOS_[Sexo],$B23,DATOS_[Check Periodo Ref.],"Dentro",DATOS_[Check Equiparación],"Sí")</f>
        <v>0</v>
      </c>
      <c r="I23" s="108" cm="1">
        <f t="array" ref="I23">IFERROR(
AVERAGE(IF(DATOS_[Sexo]=$B23,IF(DATOS_[[AGRUP. VALOR. PTO.]:[AGRUP. VALOR. PTO.]]=$B21,IF(DATOS_[Check Equiparado]="Sí",IF(DATOS_[Check Periodo Ref.]="Dentro",DATOS_[SALARIO BASE Eq],FALSE))))),
0)</f>
        <v>0</v>
      </c>
      <c r="J23" s="109">
        <f t="array" ref="J23">IFERROR(
(AVERAGE((IF(DATOS_[[Sexo]:[Sexo]]=$B23,IF(DATOS_[[AGRUP. VALOR. PTO.]:[AGRUP. VALOR. PTO.]]=$B21,IF(DATOS_[[Check Periodo Ref.]:[Check Periodo Ref.]]="Dentro",IF(DATOS_[[Check Equiparado]:[Check Equiparado]]="Sí",IF(DATOS!AE$5="Sí",(1/DATOS_[[% anualiz]:[% anualiz]]),1)*IF(DATOS!AE$4="Sí",1/DATOS_[[% normaliz]:[% normaliz]],1)*(DATOS_[Conc.Sal.01])))))))),
0)</f>
        <v>0</v>
      </c>
      <c r="K23" s="109">
        <f t="array" ref="K23">IFERROR(
(AVERAGE((IF(DATOS_[[Sexo]:[Sexo]]=$B23,IF(DATOS_[[AGRUP. VALOR. PTO.]:[AGRUP. VALOR. PTO.]]=$B21,IF(DATOS_[[Check Periodo Ref.]:[Check Periodo Ref.]]="Dentro",IF(DATOS_[[Check Equiparado]:[Check Equiparado]]="Sí",IF(DATOS!AF$5="Sí",(1/DATOS_[[% anualiz]:[% anualiz]]),1)*IF(DATOS!AF$4="Sí",1/DATOS_[[% normaliz]:[% normaliz]],1)*(DATOS_[Conc.Sal.02])))))))),
0)</f>
        <v>0</v>
      </c>
      <c r="L23" s="109">
        <f t="array" ref="L23">IFERROR(
(AVERAGE((IF(DATOS_[[Sexo]:[Sexo]]=$B23,IF(DATOS_[[AGRUP. VALOR. PTO.]:[AGRUP. VALOR. PTO.]]=$B21,IF(DATOS_[[Check Periodo Ref.]:[Check Periodo Ref.]]="Dentro",IF(DATOS_[[Check Equiparado]:[Check Equiparado]]="Sí",IF(DATOS!AG$5="Sí",(1/DATOS_[[% anualiz]:[% anualiz]]),1)*IF(DATOS!AG$4="Sí",1/DATOS_[[% normaliz]:[% normaliz]],1)*(DATOS_[Conc.Sal.03])))))))),
0)</f>
        <v>0</v>
      </c>
      <c r="M23" s="109">
        <f t="array" ref="M23">IFERROR(
(AVERAGE((IF(DATOS_[[Sexo]:[Sexo]]=$B23,IF(DATOS_[[AGRUP. VALOR. PTO.]:[AGRUP. VALOR. PTO.]]=$B21,IF(DATOS_[[Check Periodo Ref.]:[Check Periodo Ref.]]="Dentro",IF(DATOS_[[Check Equiparado]:[Check Equiparado]]="Sí",IF(DATOS!AH$5="Sí",(1/DATOS_[[% anualiz]:[% anualiz]]),1)*IF(DATOS!AH$4="Sí",1/DATOS_[[% normaliz]:[% normaliz]],1)*(DATOS_[Conc.Sal.04])))))))),
0)</f>
        <v>0</v>
      </c>
      <c r="N23" s="109">
        <f t="array" ref="N23">IFERROR(
(AVERAGE((IF(DATOS_[[Sexo]:[Sexo]]=$B23,IF(DATOS_[[AGRUP. VALOR. PTO.]:[AGRUP. VALOR. PTO.]]=$B21,IF(DATOS_[[Check Periodo Ref.]:[Check Periodo Ref.]]="Dentro",IF(DATOS_[[Check Equiparado]:[Check Equiparado]]="Sí",IF(DATOS!AI$5="Sí",(1/DATOS_[[% anualiz]:[% anualiz]]),1)*IF(DATOS!AI$4="Sí",1/DATOS_[[% normaliz]:[% normaliz]],1)*(DATOS_[Conc.Sal.05])))))))),
0)</f>
        <v>0</v>
      </c>
      <c r="O23" s="109">
        <f t="array" ref="O23">IFERROR(
(AVERAGE((IF(DATOS_[[Sexo]:[Sexo]]=$B23,IF(DATOS_[[AGRUP. VALOR. PTO.]:[AGRUP. VALOR. PTO.]]=$B21,IF(DATOS_[[Check Periodo Ref.]:[Check Periodo Ref.]]="Dentro",IF(DATOS_[[Check Equiparado]:[Check Equiparado]]="Sí",IF(DATOS!AJ$5="Sí",(1/DATOS_[[% anualiz]:[% anualiz]]),1)*IF(DATOS!AJ$4="Sí",1/DATOS_[[% normaliz]:[% normaliz]],1)*(DATOS_[Conc.Sal.06])))))))),
0)</f>
        <v>0</v>
      </c>
      <c r="P23" s="109">
        <f t="array" ref="P23">IFERROR(
(AVERAGE((IF(DATOS_[[Sexo]:[Sexo]]=$B23,IF(DATOS_[[AGRUP. VALOR. PTO.]:[AGRUP. VALOR. PTO.]]=$B21,IF(DATOS_[[Check Periodo Ref.]:[Check Periodo Ref.]]="Dentro",IF(DATOS_[[Check Equiparado]:[Check Equiparado]]="Sí",IF(DATOS!AK$5="Sí",(1/DATOS_[[% anualiz]:[% anualiz]]),1)*IF(DATOS!AK$4="Sí",1/DATOS_[[% normaliz]:[% normaliz]],1)*(DATOS_[Conc.Sal.07])))))))),
0)</f>
        <v>0</v>
      </c>
      <c r="Q23" s="109">
        <f t="array" ref="Q23">IFERROR(
(AVERAGE((IF(DATOS_[[Sexo]:[Sexo]]=$B23,IF(DATOS_[[AGRUP. VALOR. PTO.]:[AGRUP. VALOR. PTO.]]=$B21,IF(DATOS_[[Check Periodo Ref.]:[Check Periodo Ref.]]="Dentro",IF(DATOS_[[Check Equiparado]:[Check Equiparado]]="Sí",IF(DATOS!AL$5="Sí",(1/DATOS_[[% anualiz]:[% anualiz]]),1)*IF(DATOS!AL$4="Sí",1/DATOS_[[% normaliz]:[% normaliz]],1)*(DATOS_[Conc.Sal.08])))))))),
0)</f>
        <v>0</v>
      </c>
      <c r="R23" s="109">
        <f t="array" ref="R23">IFERROR(
(AVERAGE((IF(DATOS_[[Sexo]:[Sexo]]=$B23,IF(DATOS_[[AGRUP. VALOR. PTO.]:[AGRUP. VALOR. PTO.]]=$B21,IF(DATOS_[[Check Periodo Ref.]:[Check Periodo Ref.]]="Dentro",IF(DATOS_[[Check Equiparado]:[Check Equiparado]]="Sí",IF(DATOS!AM$5="Sí",(1/DATOS_[[% anualiz]:[% anualiz]]),1)*IF(DATOS!AM$4="Sí",1/DATOS_[[% normaliz]:[% normaliz]],1)*(DATOS_[Conc.Sal.09])))))))),
0)</f>
        <v>0</v>
      </c>
      <c r="S23" s="109">
        <f t="array" ref="S23">IFERROR(
(AVERAGE((IF(DATOS_[[Sexo]:[Sexo]]=$B23,IF(DATOS_[[AGRUP. VALOR. PTO.]:[AGRUP. VALOR. PTO.]]=$B21,IF(DATOS_[[Check Periodo Ref.]:[Check Periodo Ref.]]="Dentro",IF(DATOS_[[Check Equiparado]:[Check Equiparado]]="Sí",IF(DATOS!AN$5="Sí",(1/DATOS_[[% anualiz]:[% anualiz]]),1)*IF(DATOS!AN$4="Sí",1/DATOS_[[% normaliz]:[% normaliz]],1)*(DATOS_[Conc.Sal.10])))))))),
0)</f>
        <v>0</v>
      </c>
      <c r="T23" s="109">
        <f t="array" ref="T23">IFERROR(
(AVERAGE((IF(DATOS_[[Sexo]:[Sexo]]=$B23,IF(DATOS_[[AGRUP. VALOR. PTO.]:[AGRUP. VALOR. PTO.]]=$B21,IF(DATOS_[[Check Periodo Ref.]:[Check Periodo Ref.]]="Dentro",IF(DATOS_[[Check Equiparado]:[Check Equiparado]]="Sí",IF(DATOS!AO$5="Sí",(1/DATOS_[[% anualiz]:[% anualiz]]),1)*IF(DATOS!AO$4="Sí",1/DATOS_[[% normaliz]:[% normaliz]],1)*(DATOS_[Conc.Sal.11])))))))),
0)</f>
        <v>0</v>
      </c>
      <c r="U23" s="109">
        <f t="array" ref="U23">IFERROR(
(AVERAGE((IF(DATOS_[[Sexo]:[Sexo]]=$B23,IF(DATOS_[[AGRUP. VALOR. PTO.]:[AGRUP. VALOR. PTO.]]=$B21,IF(DATOS_[[Check Periodo Ref.]:[Check Periodo Ref.]]="Dentro",IF(DATOS_[[Check Equiparado]:[Check Equiparado]]="Sí",IF(DATOS!AP$5="Sí",(1/DATOS_[[% anualiz]:[% anualiz]]),1)*IF(DATOS!AP$4="Sí",1/DATOS_[[% normaliz]:[% normaliz]],1)*(DATOS_[Conc.Sal.12])))))))),
0)</f>
        <v>0</v>
      </c>
      <c r="V23" s="109">
        <f t="array" ref="V23">IFERROR(
(AVERAGE((IF(DATOS_[[Sexo]:[Sexo]]=$B23,IF(DATOS_[[AGRUP. VALOR. PTO.]:[AGRUP. VALOR. PTO.]]=$B21,IF(DATOS_[[Check Periodo Ref.]:[Check Periodo Ref.]]="Dentro",IF(DATOS_[[Check Equiparado]:[Check Equiparado]]="Sí",IF(DATOS!AQ$5="Sí",(1/DATOS_[[% anualiz]:[% anualiz]]),1)*IF(DATOS!AQ$4="Sí",1/DATOS_[[% normaliz]:[% normaliz]],1)*(DATOS_[Conc.Sal.13])))))))),
0)</f>
        <v>0</v>
      </c>
      <c r="W23" s="109">
        <f t="array" ref="W23">IFERROR(
(AVERAGE((IF(DATOS_[[Sexo]:[Sexo]]=$B23,IF(DATOS_[[AGRUP. VALOR. PTO.]:[AGRUP. VALOR. PTO.]]=$B21,IF(DATOS_[[Check Periodo Ref.]:[Check Periodo Ref.]]="Dentro",IF(DATOS_[[Check Equiparado]:[Check Equiparado]]="Sí",IF(DATOS!AR$5="Sí",(1/DATOS_[[% anualiz]:[% anualiz]]),1)*IF(DATOS!AR$4="Sí",1/DATOS_[[% normaliz]:[% normaliz]],1)*(DATOS_[Conc.Sal.14])))))))),
0)</f>
        <v>0</v>
      </c>
      <c r="X23" s="109">
        <f t="array" ref="X23">IFERROR(
(AVERAGE((IF(DATOS_[[Sexo]:[Sexo]]=$B23,IF(DATOS_[[AGRUP. VALOR. PTO.]:[AGRUP. VALOR. PTO.]]=$B21,IF(DATOS_[[Check Periodo Ref.]:[Check Periodo Ref.]]="Dentro",IF(DATOS_[[Check Equiparado]:[Check Equiparado]]="Sí",IF(DATOS!AS$5="Sí",(1/DATOS_[[% anualiz]:[% anualiz]]),1)*IF(DATOS!AS$4="Sí",1/DATOS_[[% normaliz]:[% normaliz]],1)*(DATOS_[Conc.Sal.15])))))))),
0)</f>
        <v>0</v>
      </c>
      <c r="Y23" s="109">
        <f t="array" ref="Y23">IFERROR(
(AVERAGE((IF(DATOS_[[Sexo]:[Sexo]]=$B23,IF(DATOS_[[AGRUP. VALOR. PTO.]:[AGRUP. VALOR. PTO.]]=$B21,IF(DATOS_[[Check Periodo Ref.]:[Check Periodo Ref.]]="Dentro",IF(DATOS_[[Check Equiparado]:[Check Equiparado]]="Sí",IF(DATOS!AT$5="Sí",(1/DATOS_[[% anualiz]:[% anualiz]]),1)*IF(DATOS!AT$4="Sí",1/DATOS_[[% normaliz]:[% normaliz]],1)*(DATOS_[Conc.Sal.16])))))))),
0)</f>
        <v>0</v>
      </c>
      <c r="Z23" s="109">
        <f t="array" ref="Z23">IFERROR(
(AVERAGE((IF(DATOS_[[Sexo]:[Sexo]]=$B23,IF(DATOS_[[AGRUP. VALOR. PTO.]:[AGRUP. VALOR. PTO.]]=$B21,IF(DATOS_[[Check Periodo Ref.]:[Check Periodo Ref.]]="Dentro",IF(DATOS_[[Check Equiparado]:[Check Equiparado]]="Sí",IF(DATOS!AU$5="Sí",(1/DATOS_[[% anualiz]:[% anualiz]]),1)*IF(DATOS!AU$4="Sí",1/DATOS_[[% normaliz]:[% normaliz]],1)*(DATOS_[Conc.Sal.17])))))))),
0)</f>
        <v>0</v>
      </c>
      <c r="AA23" s="109">
        <f t="array" ref="AA23">IFERROR(
(AVERAGE((IF(DATOS_[[Sexo]:[Sexo]]=$B23,IF(DATOS_[[AGRUP. VALOR. PTO.]:[AGRUP. VALOR. PTO.]]=$B21,IF(DATOS_[[Check Periodo Ref.]:[Check Periodo Ref.]]="Dentro",IF(DATOS_[[Check Equiparado]:[Check Equiparado]]="Sí",IF(DATOS!AV$5="Sí",(1/DATOS_[[% anualiz]:[% anualiz]]),1)*IF(DATOS!AV$4="Sí",1/DATOS_[[% normaliz]:[% normaliz]],1)*(DATOS_[Conc.Sal.18])))))))),
0)</f>
        <v>0</v>
      </c>
      <c r="AB23" s="109">
        <f t="array" ref="AB23">IFERROR(
(AVERAGE((IF(DATOS_[[Sexo]:[Sexo]]=$B23,IF(DATOS_[[AGRUP. VALOR. PTO.]:[AGRUP. VALOR. PTO.]]=$B21,IF(DATOS_[[Check Periodo Ref.]:[Check Periodo Ref.]]="Dentro",IF(DATOS_[[Check Equiparado]:[Check Equiparado]]="Sí",IF(DATOS!AW$5="Sí",(1/DATOS_[[% anualiz]:[% anualiz]]),1)*IF(DATOS!AW$4="Sí",1/DATOS_[[% normaliz]:[% normaliz]],1)*(DATOS_[Conc.Sal.19])))))))),
0)</f>
        <v>0</v>
      </c>
      <c r="AC23" s="109">
        <f t="array" ref="AC23">IFERROR(
(AVERAGE((IF(DATOS_[[Sexo]:[Sexo]]=$B23,IF(DATOS_[[AGRUP. VALOR. PTO.]:[AGRUP. VALOR. PTO.]]=$B21,IF(DATOS_[[Check Periodo Ref.]:[Check Periodo Ref.]]="Dentro",IF(DATOS_[[Check Equiparado]:[Check Equiparado]]="Sí",IF(DATOS!AX$5="Sí",(1/DATOS_[[% anualiz]:[% anualiz]]),1)*IF(DATOS!AX$4="Sí",1/DATOS_[[% normaliz]:[% normaliz]],1)*(DATOS_[Conc.Sal.20])))))))),
0)</f>
        <v>0</v>
      </c>
      <c r="AD23" s="109">
        <f t="array" ref="AD23">IFERROR(
(AVERAGE((IF(DATOS_[[Sexo]:[Sexo]]=$B23,IF(DATOS_[[AGRUP. VALOR. PTO.]:[AGRUP. VALOR. PTO.]]=$B21,IF(DATOS_[[Check Periodo Ref.]:[Check Periodo Ref.]]="Dentro",IF(DATOS_[[Check Equiparado]:[Check Equiparado]]="Sí",IF(DATOS!AY$5="Sí",(1/DATOS_[[% anualiz]:[% anualiz]]),1)*IF(DATOS!AY$4="Sí",1/DATOS_[[% normaliz]:[% normaliz]],1)*(DATOS_[Conc.Sal.21])))))))),
0)</f>
        <v>0</v>
      </c>
      <c r="AE23" s="109">
        <f t="array" ref="AE23">IFERROR(
(AVERAGE((IF(DATOS_[[Sexo]:[Sexo]]=$B23,IF(DATOS_[[AGRUP. VALOR. PTO.]:[AGRUP. VALOR. PTO.]]=$B21,IF(DATOS_[[Check Periodo Ref.]:[Check Periodo Ref.]]="Dentro",IF(DATOS_[[Check Equiparado]:[Check Equiparado]]="Sí",IF(DATOS!AZ$5="Sí",(1/DATOS_[[% anualiz]:[% anualiz]]),1)*IF(DATOS!AZ$4="Sí",1/DATOS_[[% normaliz]:[% normaliz]],1)*(DATOS_[Conc.Sal.22])))))))),
0)</f>
        <v>0</v>
      </c>
      <c r="AF23" s="109">
        <f t="array" ref="AF23">IFERROR(
(AVERAGE((IF(DATOS_[[Sexo]:[Sexo]]=$B23,IF(DATOS_[[AGRUP. VALOR. PTO.]:[AGRUP. VALOR. PTO.]]=$B21,IF(DATOS_[[Check Periodo Ref.]:[Check Periodo Ref.]]="Dentro",IF(DATOS_[[Check Equiparado]:[Check Equiparado]]="Sí",IF(DATOS!BA$5="Sí",(1/DATOS_[[% anualiz]:[% anualiz]]),1)*IF(DATOS!BA$4="Sí",1/DATOS_[[% normaliz]:[% normaliz]],1)*(DATOS_[Conc.Sal.23])))))))),
0)</f>
        <v>0</v>
      </c>
      <c r="AG23" s="109">
        <f t="array" ref="AG23">IFERROR(
(AVERAGE((IF(DATOS_[[Sexo]:[Sexo]]=$B23,IF(DATOS_[[AGRUP. VALOR. PTO.]:[AGRUP. VALOR. PTO.]]=$B21,IF(DATOS_[[Check Periodo Ref.]:[Check Periodo Ref.]]="Dentro",IF(DATOS_[[Check Equiparado]:[Check Equiparado]]="Sí",IF(DATOS!BB$5="Sí",(1/DATOS_[[% anualiz]:[% anualiz]]),1)*IF(DATOS!BB$4="Sí",1/DATOS_[[% normaliz]:[% normaliz]],1)*(DATOS_[Conc.Sal.24])))))))),
0)</f>
        <v>0</v>
      </c>
      <c r="AH23" s="109">
        <f t="array" ref="AH23">IFERROR(
(AVERAGE((IF(DATOS_[[Sexo]:[Sexo]]=$B23,IF(DATOS_[[AGRUP. VALOR. PTO.]:[AGRUP. VALOR. PTO.]]=$B21,IF(DATOS_[[Check Periodo Ref.]:[Check Periodo Ref.]]="Dentro",IF(DATOS_[[Check Equiparado]:[Check Equiparado]]="Sí",IF(DATOS!BC$5="Sí",(1/DATOS_[[% anualiz]:[% anualiz]]),1)*IF(DATOS!BC$4="Sí",1/DATOS_[[% normaliz]:[% normaliz]],1)*(DATOS_[Conc.Sal.25])))))))),
0)</f>
        <v>0</v>
      </c>
      <c r="AI23" s="109">
        <f t="array" ref="AI23">IFERROR(
(AVERAGE((IF(DATOS_[[Sexo]:[Sexo]]=$B23,IF(DATOS_[[AGRUP. VALOR. PTO.]:[AGRUP. VALOR. PTO.]]=$B21,IF(DATOS_[[Check Periodo Ref.]:[Check Periodo Ref.]]="Dentro",IF(DATOS_[[Check Equiparado]:[Check Equiparado]]="Sí",IF(DATOS!BD$5="Sí",(1/DATOS_[[% anualiz]:[% anualiz]]),1)*IF(DATOS!BD$4="Sí",1/DATOS_[[% normaliz]:[% normaliz]],1)*(DATOS_[Conc.Sal.26])))))))),
0)</f>
        <v>0</v>
      </c>
      <c r="AJ23" s="109">
        <f t="array" ref="AJ23">IFERROR(
(AVERAGE((IF(DATOS_[[Sexo]:[Sexo]]=$B23,IF(DATOS_[[AGRUP. VALOR. PTO.]:[AGRUP. VALOR. PTO.]]=$B21,IF(DATOS_[[Check Periodo Ref.]:[Check Periodo Ref.]]="Dentro",IF(DATOS_[[Check Equiparado]:[Check Equiparado]]="Sí",IF(DATOS!BE$5="Sí",(1/DATOS_[[% anualiz]:[% anualiz]]),1)*IF(DATOS!BE$4="Sí",1/DATOS_[[% normaliz]:[% normaliz]],1)*(DATOS_[Conc.Sal.27])))))))),
0)</f>
        <v>0</v>
      </c>
      <c r="AK23" s="109">
        <f t="array" ref="AK23">IFERROR(
(AVERAGE((IF(DATOS_[[Sexo]:[Sexo]]=$B23,IF(DATOS_[[AGRUP. VALOR. PTO.]:[AGRUP. VALOR. PTO.]]=$B21,IF(DATOS_[[Check Periodo Ref.]:[Check Periodo Ref.]]="Dentro",IF(DATOS_[[Check Equiparado]:[Check Equiparado]]="Sí",IF(DATOS!BF$5="Sí",(1/DATOS_[[% anualiz]:[% anualiz]]),1)*IF(DATOS!BF$4="Sí",1/DATOS_[[% normaliz]:[% normaliz]],1)*(DATOS_[Conc.Sal.28])))))))),
0)</f>
        <v>0</v>
      </c>
      <c r="AL23" s="109">
        <f t="array" ref="AL23">IFERROR(
(AVERAGE((IF(DATOS_[[Sexo]:[Sexo]]=$B23,IF(DATOS_[[AGRUP. VALOR. PTO.]:[AGRUP. VALOR. PTO.]]=$B21,IF(DATOS_[[Check Periodo Ref.]:[Check Periodo Ref.]]="Dentro",IF(DATOS_[[Check Equiparado]:[Check Equiparado]]="Sí",IF(DATOS!BG$5="Sí",(1/DATOS_[[% anualiz]:[% anualiz]]),1)*IF(DATOS!BG$4="Sí",1/DATOS_[[% normaliz]:[% normaliz]],1)*(DATOS_[Conc.Sal.29])))))))),
0)</f>
        <v>0</v>
      </c>
      <c r="AM23" s="109">
        <f t="array" ref="AM23">IFERROR(
(AVERAGE((IF(DATOS_[[Sexo]:[Sexo]]=$B23,IF(DATOS_[[AGRUP. VALOR. PTO.]:[AGRUP. VALOR. PTO.]]=$B21,IF(DATOS_[[Check Periodo Ref.]:[Check Periodo Ref.]]="Dentro",IF(DATOS_[[Check Equiparado]:[Check Equiparado]]="Sí",IF(DATOS!BH$5="Sí",(1/DATOS_[[% anualiz]:[% anualiz]]),1)*IF(DATOS!BH$4="Sí",1/DATOS_[[% normaliz]:[% normaliz]],1)*(DATOS_[Conc.Sal.30])))))))),
0)</f>
        <v>0</v>
      </c>
      <c r="AN23" s="110">
        <f t="array" ref="AN23">IFERROR(
AVERAGE(IF(DATOS_[Sexo]=$B23,IF(DATOS_[[AGRUP. VALOR. PTO.]:[AGRUP. VALOR. PTO.]]=$B21,IF(DATOS_[Check Equiparado]="Sí",IF(DATOS_[Check Periodo Ref.]="Dentro",DATOS_[Tot COMPL.SAL Eq],FALSE))))),
0)</f>
        <v>0</v>
      </c>
      <c r="AO23" s="111">
        <f t="array" ref="AO23">IFERROR(
AVERAGE(IF(DATOS_[Sexo]=$B23,IF(DATOS_[[AGRUP. VALOR. PTO.]:[AGRUP. VALOR. PTO.]]=$B21,IF(DATOS_[Check Equiparado]="Sí",IF(DATOS_[Check Periodo Ref.]="Dentro",DATOS_[TOTAL SALARIO Eq],FALSE))))),
0)</f>
        <v>0</v>
      </c>
      <c r="AP23" s="112">
        <f t="array" ref="AP23">IFERROR(
(AVERAGE((IF(DATOS_[[Sexo]:[Sexo]]=$B23,IF(DATOS_[[AGRUP. VALOR. PTO.]:[AGRUP. VALOR. PTO.]]=$B21,IF(DATOS_[[Check Periodo Ref.]:[Check Periodo Ref.]]="Dentro",IF(DATOS_[[Check Equiparado]:[Check Equiparado]]="Sí",IF(DATOS!BI$5="Sí",(1/DATOS_[[% anualiz]:[% anualiz]]),1)*IF(DATOS!BI$4="Sí",1/DATOS_[[% normaliz]:[% normaliz]],1)*(DATOS_[C.Extra.01])))))))),
0)</f>
        <v>0</v>
      </c>
      <c r="AQ23" s="112">
        <f t="array" ref="AQ23">IFERROR(
(AVERAGE((IF(DATOS_[[Sexo]:[Sexo]]=$B23,IF(DATOS_[[AGRUP. VALOR. PTO.]:[AGRUP. VALOR. PTO.]]=$B21,IF(DATOS_[[Check Periodo Ref.]:[Check Periodo Ref.]]="Dentro",IF(DATOS_[[Check Equiparado]:[Check Equiparado]]="Sí",IF(DATOS!BJ$5="Sí",(1/DATOS_[[% anualiz]:[% anualiz]]),1)*IF(DATOS!BJ$4="Sí",1/DATOS_[[% normaliz]:[% normaliz]],1)*(DATOS_[C.Extra.02])))))))),
0)</f>
        <v>0</v>
      </c>
      <c r="AR23" s="112">
        <f t="array" ref="AR23">IFERROR(
(AVERAGE((IF(DATOS_[[Sexo]:[Sexo]]=$B23,IF(DATOS_[[AGRUP. VALOR. PTO.]:[AGRUP. VALOR. PTO.]]=$B21,IF(DATOS_[[Check Periodo Ref.]:[Check Periodo Ref.]]="Dentro",IF(DATOS_[[Check Equiparado]:[Check Equiparado]]="Sí",IF(DATOS!BK$5="Sí",(1/DATOS_[[% anualiz]:[% anualiz]]),1)*IF(DATOS!BK$4="Sí",1/DATOS_[[% normaliz]:[% normaliz]],1)*(DATOS_[C.Extra.03])))))))),
0)</f>
        <v>0</v>
      </c>
      <c r="AS23" s="112">
        <f t="array" ref="AS23">IFERROR(
(AVERAGE((IF(DATOS_[[Sexo]:[Sexo]]=$B23,IF(DATOS_[[AGRUP. VALOR. PTO.]:[AGRUP. VALOR. PTO.]]=$B21,IF(DATOS_[[Check Periodo Ref.]:[Check Periodo Ref.]]="Dentro",IF(DATOS_[[Check Equiparado]:[Check Equiparado]]="Sí",IF(DATOS!BL$5="Sí",(1/DATOS_[[% anualiz]:[% anualiz]]),1)*IF(DATOS!BL$4="Sí",1/DATOS_[[% normaliz]:[% normaliz]],1)*(DATOS_[C.Extra.04])))))))),
0)</f>
        <v>0</v>
      </c>
      <c r="AT23" s="112">
        <f t="array" ref="AT23">IFERROR(
(AVERAGE((IF(DATOS_[[Sexo]:[Sexo]]=$B23,IF(DATOS_[[AGRUP. VALOR. PTO.]:[AGRUP. VALOR. PTO.]]=$B21,IF(DATOS_[[Check Periodo Ref.]:[Check Periodo Ref.]]="Dentro",IF(DATOS_[[Check Equiparado]:[Check Equiparado]]="Sí",IF(DATOS!BM$5="Sí",(1/DATOS_[[% anualiz]:[% anualiz]]),1)*IF(DATOS!BM$4="Sí",1/DATOS_[[% normaliz]:[% normaliz]],1)*(DATOS_[C.Extra.05])))))))),
0)</f>
        <v>0</v>
      </c>
      <c r="AU23" s="113">
        <f t="array" ref="AU23">IFERROR(
AVERAGE(IF(DATOS_[Sexo]=$B23,IF(DATOS_[[AGRUP. VALOR. PTO.]:[AGRUP. VALOR. PTO.]]=$B21,IF(DATOS_[Check Equiparado]="Sí",IF(DATOS_[Check Periodo Ref.]="Dentro",DATOS_[Tot Extrasalarial Eq],FALSE))))),
0)</f>
        <v>0</v>
      </c>
      <c r="AV23" s="114">
        <f t="array" ref="AV23">IFERROR(
AVERAGE(IF(DATOS_[Sexo]=$B23,IF(DATOS_[[AGRUP. VALOR. PTO.]:[AGRUP. VALOR. PTO.]]=$B21,IF(DATOS_[Check Equiparado]="Sí",IF(DATOS_[Check Periodo Ref.]="Dentro",DATOS_[TOTAL Retrib Eq],FALSE))))),
0)</f>
        <v>0</v>
      </c>
    </row>
    <row r="24" spans="1:48" ht="17.25" thickBot="1" x14ac:dyDescent="0.35">
      <c r="A24" s="60" t="str">
        <f t="shared" ref="A24" si="15">+A25</f>
        <v>[ocultar]</v>
      </c>
      <c r="B24" s="70" t="s">
        <v>309</v>
      </c>
      <c r="C24" s="107"/>
      <c r="D24" s="71"/>
      <c r="E24" s="71"/>
      <c r="F24" s="71"/>
      <c r="G24" s="71"/>
      <c r="H24" s="71"/>
      <c r="I24" s="137" t="str">
        <f t="shared" ref="I24:AV24" si="16">IFERROR((I25-I26)/I25,"")</f>
        <v/>
      </c>
      <c r="J24" s="138" t="str">
        <f t="shared" si="16"/>
        <v/>
      </c>
      <c r="K24" s="139" t="str">
        <f t="shared" si="16"/>
        <v/>
      </c>
      <c r="L24" s="139" t="str">
        <f t="shared" si="16"/>
        <v/>
      </c>
      <c r="M24" s="139" t="str">
        <f t="shared" si="16"/>
        <v/>
      </c>
      <c r="N24" s="140" t="str">
        <f t="shared" si="16"/>
        <v/>
      </c>
      <c r="O24" s="141" t="str">
        <f t="shared" si="16"/>
        <v/>
      </c>
      <c r="P24" s="141" t="str">
        <f t="shared" si="16"/>
        <v/>
      </c>
      <c r="Q24" s="141" t="str">
        <f t="shared" si="16"/>
        <v/>
      </c>
      <c r="R24" s="141" t="str">
        <f t="shared" si="16"/>
        <v/>
      </c>
      <c r="S24" s="141" t="str">
        <f t="shared" si="16"/>
        <v/>
      </c>
      <c r="T24" s="141" t="str">
        <f t="shared" si="16"/>
        <v/>
      </c>
      <c r="U24" s="141" t="str">
        <f t="shared" si="16"/>
        <v/>
      </c>
      <c r="V24" s="141" t="str">
        <f t="shared" si="16"/>
        <v/>
      </c>
      <c r="W24" s="141" t="str">
        <f t="shared" si="16"/>
        <v/>
      </c>
      <c r="X24" s="141" t="str">
        <f t="shared" si="16"/>
        <v/>
      </c>
      <c r="Y24" s="141" t="str">
        <f t="shared" si="16"/>
        <v/>
      </c>
      <c r="Z24" s="140" t="str">
        <f t="shared" si="16"/>
        <v/>
      </c>
      <c r="AA24" s="140" t="str">
        <f t="shared" si="16"/>
        <v/>
      </c>
      <c r="AB24" s="140" t="str">
        <f t="shared" si="16"/>
        <v/>
      </c>
      <c r="AC24" s="140" t="str">
        <f t="shared" si="16"/>
        <v/>
      </c>
      <c r="AD24" s="140" t="str">
        <f t="shared" si="16"/>
        <v/>
      </c>
      <c r="AE24" s="140" t="str">
        <f t="shared" si="16"/>
        <v/>
      </c>
      <c r="AF24" s="140" t="str">
        <f t="shared" si="16"/>
        <v/>
      </c>
      <c r="AG24" s="140" t="str">
        <f t="shared" si="16"/>
        <v/>
      </c>
      <c r="AH24" s="140" t="str">
        <f t="shared" si="16"/>
        <v/>
      </c>
      <c r="AI24" s="140" t="str">
        <f t="shared" si="16"/>
        <v/>
      </c>
      <c r="AJ24" s="140" t="str">
        <f t="shared" si="16"/>
        <v/>
      </c>
      <c r="AK24" s="140" t="str">
        <f t="shared" si="16"/>
        <v/>
      </c>
      <c r="AL24" s="140" t="str">
        <f t="shared" si="16"/>
        <v/>
      </c>
      <c r="AM24" s="140" t="str">
        <f t="shared" si="16"/>
        <v/>
      </c>
      <c r="AN24" s="142" t="str">
        <f t="shared" si="16"/>
        <v/>
      </c>
      <c r="AO24" s="146" t="str">
        <f t="shared" si="16"/>
        <v/>
      </c>
      <c r="AP24" s="143" t="str">
        <f t="shared" si="16"/>
        <v/>
      </c>
      <c r="AQ24" s="143" t="str">
        <f t="shared" si="16"/>
        <v/>
      </c>
      <c r="AR24" s="143" t="str">
        <f t="shared" si="16"/>
        <v/>
      </c>
      <c r="AS24" s="143" t="str">
        <f t="shared" si="16"/>
        <v/>
      </c>
      <c r="AT24" s="143" t="str">
        <f t="shared" si="16"/>
        <v/>
      </c>
      <c r="AU24" s="144" t="str">
        <f t="shared" si="16"/>
        <v/>
      </c>
      <c r="AV24" s="145" t="str">
        <f t="shared" si="16"/>
        <v/>
      </c>
    </row>
    <row r="25" spans="1:48" x14ac:dyDescent="0.3">
      <c r="A25" s="60" t="str">
        <f t="shared" ref="A25" si="17">+IF(C25+C26=0,"[ocultar]","")</f>
        <v>[ocultar]</v>
      </c>
      <c r="B25" s="64" t="s">
        <v>162</v>
      </c>
      <c r="C25" s="65">
        <f t="array" ref="C25">SUM(IF($B25=DATOS_[Sexo],
IF($B24=DATOS_[AGRUP. VALOR. PTO.],
IF("Dentro"=DATOS_[Check Periodo Ref.],
1/(COUNTIFS(DATOS_[Sexo],$B25,DATOS_[AGRUP. VALOR. PTO.],$B24,DATOS_[Check Periodo Ref.],"Dentro",DATOS_[id],DATOS_[id]))))))</f>
        <v>0</v>
      </c>
      <c r="D25" s="66">
        <f>COUNTIFS(DATOS_[AGRUP. VALOR. PTO.],$B24,DATOS_[Sexo],$B25,DATOS_[Check Periodo Ref.],"Dentro")</f>
        <v>0</v>
      </c>
      <c r="E25" s="66">
        <f>COUNTIFS(DATOS_[AGRUP. VALOR. PTO.],$B24,DATOS_[Sexo],$B25,DATOS_[Check Periodo Ref.],"Dentro",DATOS_[Check Nº SC Norm],"Sí")</f>
        <v>0</v>
      </c>
      <c r="F25" s="66">
        <f>COUNTIFS(DATOS_[AGRUP. VALOR. PTO.],$B24,DATOS_[Sexo],$B25,DATOS_[Check Periodo Ref.],"Dentro",DATOS_[Check Nº SC Anualiz],"Sí")</f>
        <v>0</v>
      </c>
      <c r="G25" s="66">
        <f>COUNTIFS(DATOS_[AGRUP. VALOR. PTO.],$B24,DATOS_[Sexo],$B25,DATOS_[Check Periodo Ref.],"Dentro",DATOS_[Check Nº SC Norm y Anualiz],"Sí")</f>
        <v>0</v>
      </c>
      <c r="H25" s="66">
        <f>COUNTIFS(DATOS_[AGRUP. VALOR. PTO.],$B24,DATOS_[Sexo],$B25,DATOS_[Check Periodo Ref.],"Dentro",DATOS_[Check Equiparación],"Sí")</f>
        <v>0</v>
      </c>
      <c r="I25" s="108">
        <f t="array" ref="I25">IFERROR(
AVERAGE(IF(DATOS_[Sexo]=$B25,IF(DATOS_[[AGRUP. VALOR. PTO.]:[AGRUP. VALOR. PTO.]]=$B24,IF(DATOS_[Check Equiparado]="Sí",IF(DATOS_[Check Periodo Ref.]="Dentro",DATOS_[SALARIO BASE Eq],FALSE))))),
0)</f>
        <v>0</v>
      </c>
      <c r="J25" s="109">
        <f t="array" ref="J25">IFERROR(
(AVERAGE((IF(DATOS_[[Sexo]:[Sexo]]=$B25,IF(DATOS_[[AGRUP. VALOR. PTO.]:[AGRUP. VALOR. PTO.]]=$B24,IF(DATOS_[[Check Periodo Ref.]:[Check Periodo Ref.]]="Dentro",IF(DATOS_[[Check Equiparado]:[Check Equiparado]]="Sí",IF(DATOS!AE$5="Sí",(1/DATOS_[[% anualiz]:[% anualiz]]),1)*IF(DATOS!AE$4="Sí",1/DATOS_[[% normaliz]:[% normaliz]],1)*(DATOS_[Conc.Sal.01])))))))),
0)</f>
        <v>0</v>
      </c>
      <c r="K25" s="109">
        <f t="array" ref="K25">IFERROR(
(AVERAGE((IF(DATOS_[[Sexo]:[Sexo]]=$B25,IF(DATOS_[[AGRUP. VALOR. PTO.]:[AGRUP. VALOR. PTO.]]=$B24,IF(DATOS_[[Check Periodo Ref.]:[Check Periodo Ref.]]="Dentro",IF(DATOS_[[Check Equiparado]:[Check Equiparado]]="Sí",IF(DATOS!AF$5="Sí",(1/DATOS_[[% anualiz]:[% anualiz]]),1)*IF(DATOS!AF$4="Sí",1/DATOS_[[% normaliz]:[% normaliz]],1)*(DATOS_[Conc.Sal.02])))))))),
0)</f>
        <v>0</v>
      </c>
      <c r="L25" s="109">
        <f t="array" ref="L25">IFERROR(
(AVERAGE((IF(DATOS_[[Sexo]:[Sexo]]=$B25,IF(DATOS_[[AGRUP. VALOR. PTO.]:[AGRUP. VALOR. PTO.]]=$B24,IF(DATOS_[[Check Periodo Ref.]:[Check Periodo Ref.]]="Dentro",IF(DATOS_[[Check Equiparado]:[Check Equiparado]]="Sí",IF(DATOS!AG$5="Sí",(1/DATOS_[[% anualiz]:[% anualiz]]),1)*IF(DATOS!AG$4="Sí",1/DATOS_[[% normaliz]:[% normaliz]],1)*(DATOS_[Conc.Sal.03])))))))),
0)</f>
        <v>0</v>
      </c>
      <c r="M25" s="109">
        <f t="array" ref="M25">IFERROR(
(AVERAGE((IF(DATOS_[[Sexo]:[Sexo]]=$B25,IF(DATOS_[[AGRUP. VALOR. PTO.]:[AGRUP. VALOR. PTO.]]=$B24,IF(DATOS_[[Check Periodo Ref.]:[Check Periodo Ref.]]="Dentro",IF(DATOS_[[Check Equiparado]:[Check Equiparado]]="Sí",IF(DATOS!AH$5="Sí",(1/DATOS_[[% anualiz]:[% anualiz]]),1)*IF(DATOS!AH$4="Sí",1/DATOS_[[% normaliz]:[% normaliz]],1)*(DATOS_[Conc.Sal.04])))))))),
0)</f>
        <v>0</v>
      </c>
      <c r="N25" s="109">
        <f t="array" ref="N25">IFERROR(
(AVERAGE((IF(DATOS_[[Sexo]:[Sexo]]=$B25,IF(DATOS_[[AGRUP. VALOR. PTO.]:[AGRUP. VALOR. PTO.]]=$B24,IF(DATOS_[[Check Periodo Ref.]:[Check Periodo Ref.]]="Dentro",IF(DATOS_[[Check Equiparado]:[Check Equiparado]]="Sí",IF(DATOS!AI$5="Sí",(1/DATOS_[[% anualiz]:[% anualiz]]),1)*IF(DATOS!AI$4="Sí",1/DATOS_[[% normaliz]:[% normaliz]],1)*(DATOS_[Conc.Sal.05])))))))),
0)</f>
        <v>0</v>
      </c>
      <c r="O25" s="109">
        <f t="array" ref="O25">IFERROR(
(AVERAGE((IF(DATOS_[[Sexo]:[Sexo]]=$B25,IF(DATOS_[[AGRUP. VALOR. PTO.]:[AGRUP. VALOR. PTO.]]=$B24,IF(DATOS_[[Check Periodo Ref.]:[Check Periodo Ref.]]="Dentro",IF(DATOS_[[Check Equiparado]:[Check Equiparado]]="Sí",IF(DATOS!AJ$5="Sí",(1/DATOS_[[% anualiz]:[% anualiz]]),1)*IF(DATOS!AJ$4="Sí",1/DATOS_[[% normaliz]:[% normaliz]],1)*(DATOS_[Conc.Sal.06])))))))),
0)</f>
        <v>0</v>
      </c>
      <c r="P25" s="109">
        <f t="array" ref="P25">IFERROR(
(AVERAGE((IF(DATOS_[[Sexo]:[Sexo]]=$B25,IF(DATOS_[[AGRUP. VALOR. PTO.]:[AGRUP. VALOR. PTO.]]=$B24,IF(DATOS_[[Check Periodo Ref.]:[Check Periodo Ref.]]="Dentro",IF(DATOS_[[Check Equiparado]:[Check Equiparado]]="Sí",IF(DATOS!AK$5="Sí",(1/DATOS_[[% anualiz]:[% anualiz]]),1)*IF(DATOS!AK$4="Sí",1/DATOS_[[% normaliz]:[% normaliz]],1)*(DATOS_[Conc.Sal.07])))))))),
0)</f>
        <v>0</v>
      </c>
      <c r="Q25" s="109">
        <f t="array" ref="Q25">IFERROR(
(AVERAGE((IF(DATOS_[[Sexo]:[Sexo]]=$B25,IF(DATOS_[[AGRUP. VALOR. PTO.]:[AGRUP. VALOR. PTO.]]=$B24,IF(DATOS_[[Check Periodo Ref.]:[Check Periodo Ref.]]="Dentro",IF(DATOS_[[Check Equiparado]:[Check Equiparado]]="Sí",IF(DATOS!AL$5="Sí",(1/DATOS_[[% anualiz]:[% anualiz]]),1)*IF(DATOS!AL$4="Sí",1/DATOS_[[% normaliz]:[% normaliz]],1)*(DATOS_[Conc.Sal.08])))))))),
0)</f>
        <v>0</v>
      </c>
      <c r="R25" s="109">
        <f t="array" ref="R25">IFERROR(
(AVERAGE((IF(DATOS_[[Sexo]:[Sexo]]=$B25,IF(DATOS_[[AGRUP. VALOR. PTO.]:[AGRUP. VALOR. PTO.]]=$B24,IF(DATOS_[[Check Periodo Ref.]:[Check Periodo Ref.]]="Dentro",IF(DATOS_[[Check Equiparado]:[Check Equiparado]]="Sí",IF(DATOS!AM$5="Sí",(1/DATOS_[[% anualiz]:[% anualiz]]),1)*IF(DATOS!AM$4="Sí",1/DATOS_[[% normaliz]:[% normaliz]],1)*(DATOS_[Conc.Sal.09])))))))),
0)</f>
        <v>0</v>
      </c>
      <c r="S25" s="109">
        <f t="array" ref="S25">IFERROR(
(AVERAGE((IF(DATOS_[[Sexo]:[Sexo]]=$B25,IF(DATOS_[[AGRUP. VALOR. PTO.]:[AGRUP. VALOR. PTO.]]=$B24,IF(DATOS_[[Check Periodo Ref.]:[Check Periodo Ref.]]="Dentro",IF(DATOS_[[Check Equiparado]:[Check Equiparado]]="Sí",IF(DATOS!AN$5="Sí",(1/DATOS_[[% anualiz]:[% anualiz]]),1)*IF(DATOS!AN$4="Sí",1/DATOS_[[% normaliz]:[% normaliz]],1)*(DATOS_[Conc.Sal.10])))))))),
0)</f>
        <v>0</v>
      </c>
      <c r="T25" s="109">
        <f t="array" ref="T25">IFERROR(
(AVERAGE((IF(DATOS_[[Sexo]:[Sexo]]=$B25,IF(DATOS_[[AGRUP. VALOR. PTO.]:[AGRUP. VALOR. PTO.]]=$B24,IF(DATOS_[[Check Periodo Ref.]:[Check Periodo Ref.]]="Dentro",IF(DATOS_[[Check Equiparado]:[Check Equiparado]]="Sí",IF(DATOS!AO$5="Sí",(1/DATOS_[[% anualiz]:[% anualiz]]),1)*IF(DATOS!AO$4="Sí",1/DATOS_[[% normaliz]:[% normaliz]],1)*(DATOS_[Conc.Sal.11])))))))),
0)</f>
        <v>0</v>
      </c>
      <c r="U25" s="109">
        <f t="array" ref="U25">IFERROR(
(AVERAGE((IF(DATOS_[[Sexo]:[Sexo]]=$B25,IF(DATOS_[[AGRUP. VALOR. PTO.]:[AGRUP. VALOR. PTO.]]=$B24,IF(DATOS_[[Check Periodo Ref.]:[Check Periodo Ref.]]="Dentro",IF(DATOS_[[Check Equiparado]:[Check Equiparado]]="Sí",IF(DATOS!AP$5="Sí",(1/DATOS_[[% anualiz]:[% anualiz]]),1)*IF(DATOS!AP$4="Sí",1/DATOS_[[% normaliz]:[% normaliz]],1)*(DATOS_[Conc.Sal.12])))))))),
0)</f>
        <v>0</v>
      </c>
      <c r="V25" s="109">
        <f t="array" ref="V25">IFERROR(
(AVERAGE((IF(DATOS_[[Sexo]:[Sexo]]=$B25,IF(DATOS_[[AGRUP. VALOR. PTO.]:[AGRUP. VALOR. PTO.]]=$B24,IF(DATOS_[[Check Periodo Ref.]:[Check Periodo Ref.]]="Dentro",IF(DATOS_[[Check Equiparado]:[Check Equiparado]]="Sí",IF(DATOS!AQ$5="Sí",(1/DATOS_[[% anualiz]:[% anualiz]]),1)*IF(DATOS!AQ$4="Sí",1/DATOS_[[% normaliz]:[% normaliz]],1)*(DATOS_[Conc.Sal.13])))))))),
0)</f>
        <v>0</v>
      </c>
      <c r="W25" s="109">
        <f t="array" ref="W25">IFERROR(
(AVERAGE((IF(DATOS_[[Sexo]:[Sexo]]=$B25,IF(DATOS_[[AGRUP. VALOR. PTO.]:[AGRUP. VALOR. PTO.]]=$B24,IF(DATOS_[[Check Periodo Ref.]:[Check Periodo Ref.]]="Dentro",IF(DATOS_[[Check Equiparado]:[Check Equiparado]]="Sí",IF(DATOS!AR$5="Sí",(1/DATOS_[[% anualiz]:[% anualiz]]),1)*IF(DATOS!AR$4="Sí",1/DATOS_[[% normaliz]:[% normaliz]],1)*(DATOS_[Conc.Sal.14])))))))),
0)</f>
        <v>0</v>
      </c>
      <c r="X25" s="109">
        <f t="array" ref="X25">IFERROR(
(AVERAGE((IF(DATOS_[[Sexo]:[Sexo]]=$B25,IF(DATOS_[[AGRUP. VALOR. PTO.]:[AGRUP. VALOR. PTO.]]=$B24,IF(DATOS_[[Check Periodo Ref.]:[Check Periodo Ref.]]="Dentro",IF(DATOS_[[Check Equiparado]:[Check Equiparado]]="Sí",IF(DATOS!AS$5="Sí",(1/DATOS_[[% anualiz]:[% anualiz]]),1)*IF(DATOS!AS$4="Sí",1/DATOS_[[% normaliz]:[% normaliz]],1)*(DATOS_[Conc.Sal.15])))))))),
0)</f>
        <v>0</v>
      </c>
      <c r="Y25" s="109">
        <f t="array" ref="Y25">IFERROR(
(AVERAGE((IF(DATOS_[[Sexo]:[Sexo]]=$B25,IF(DATOS_[[AGRUP. VALOR. PTO.]:[AGRUP. VALOR. PTO.]]=$B24,IF(DATOS_[[Check Periodo Ref.]:[Check Periodo Ref.]]="Dentro",IF(DATOS_[[Check Equiparado]:[Check Equiparado]]="Sí",IF(DATOS!AT$5="Sí",(1/DATOS_[[% anualiz]:[% anualiz]]),1)*IF(DATOS!AT$4="Sí",1/DATOS_[[% normaliz]:[% normaliz]],1)*(DATOS_[Conc.Sal.16])))))))),
0)</f>
        <v>0</v>
      </c>
      <c r="Z25" s="109">
        <f t="array" ref="Z25">IFERROR(
(AVERAGE((IF(DATOS_[[Sexo]:[Sexo]]=$B25,IF(DATOS_[[AGRUP. VALOR. PTO.]:[AGRUP. VALOR. PTO.]]=$B24,IF(DATOS_[[Check Periodo Ref.]:[Check Periodo Ref.]]="Dentro",IF(DATOS_[[Check Equiparado]:[Check Equiparado]]="Sí",IF(DATOS!AU$5="Sí",(1/DATOS_[[% anualiz]:[% anualiz]]),1)*IF(DATOS!AU$4="Sí",1/DATOS_[[% normaliz]:[% normaliz]],1)*(DATOS_[Conc.Sal.17])))))))),
0)</f>
        <v>0</v>
      </c>
      <c r="AA25" s="109">
        <f t="array" ref="AA25">IFERROR(
(AVERAGE((IF(DATOS_[[Sexo]:[Sexo]]=$B25,IF(DATOS_[[AGRUP. VALOR. PTO.]:[AGRUP. VALOR. PTO.]]=$B24,IF(DATOS_[[Check Periodo Ref.]:[Check Periodo Ref.]]="Dentro",IF(DATOS_[[Check Equiparado]:[Check Equiparado]]="Sí",IF(DATOS!AV$5="Sí",(1/DATOS_[[% anualiz]:[% anualiz]]),1)*IF(DATOS!AV$4="Sí",1/DATOS_[[% normaliz]:[% normaliz]],1)*(DATOS_[Conc.Sal.18])))))))),
0)</f>
        <v>0</v>
      </c>
      <c r="AB25" s="109">
        <f t="array" ref="AB25">IFERROR(
(AVERAGE((IF(DATOS_[[Sexo]:[Sexo]]=$B25,IF(DATOS_[[AGRUP. VALOR. PTO.]:[AGRUP. VALOR. PTO.]]=$B24,IF(DATOS_[[Check Periodo Ref.]:[Check Periodo Ref.]]="Dentro",IF(DATOS_[[Check Equiparado]:[Check Equiparado]]="Sí",IF(DATOS!AW$5="Sí",(1/DATOS_[[% anualiz]:[% anualiz]]),1)*IF(DATOS!AW$4="Sí",1/DATOS_[[% normaliz]:[% normaliz]],1)*(DATOS_[Conc.Sal.19])))))))),
0)</f>
        <v>0</v>
      </c>
      <c r="AC25" s="109">
        <f t="array" ref="AC25">IFERROR(
(AVERAGE((IF(DATOS_[[Sexo]:[Sexo]]=$B25,IF(DATOS_[[AGRUP. VALOR. PTO.]:[AGRUP. VALOR. PTO.]]=$B24,IF(DATOS_[[Check Periodo Ref.]:[Check Periodo Ref.]]="Dentro",IF(DATOS_[[Check Equiparado]:[Check Equiparado]]="Sí",IF(DATOS!AX$5="Sí",(1/DATOS_[[% anualiz]:[% anualiz]]),1)*IF(DATOS!AX$4="Sí",1/DATOS_[[% normaliz]:[% normaliz]],1)*(DATOS_[Conc.Sal.20])))))))),
0)</f>
        <v>0</v>
      </c>
      <c r="AD25" s="109">
        <f t="array" ref="AD25">IFERROR(
(AVERAGE((IF(DATOS_[[Sexo]:[Sexo]]=$B25,IF(DATOS_[[AGRUP. VALOR. PTO.]:[AGRUP. VALOR. PTO.]]=$B24,IF(DATOS_[[Check Periodo Ref.]:[Check Periodo Ref.]]="Dentro",IF(DATOS_[[Check Equiparado]:[Check Equiparado]]="Sí",IF(DATOS!AY$5="Sí",(1/DATOS_[[% anualiz]:[% anualiz]]),1)*IF(DATOS!AY$4="Sí",1/DATOS_[[% normaliz]:[% normaliz]],1)*(DATOS_[Conc.Sal.21])))))))),
0)</f>
        <v>0</v>
      </c>
      <c r="AE25" s="109">
        <f t="array" ref="AE25">IFERROR(
(AVERAGE((IF(DATOS_[[Sexo]:[Sexo]]=$B25,IF(DATOS_[[AGRUP. VALOR. PTO.]:[AGRUP. VALOR. PTO.]]=$B24,IF(DATOS_[[Check Periodo Ref.]:[Check Periodo Ref.]]="Dentro",IF(DATOS_[[Check Equiparado]:[Check Equiparado]]="Sí",IF(DATOS!AZ$5="Sí",(1/DATOS_[[% anualiz]:[% anualiz]]),1)*IF(DATOS!AZ$4="Sí",1/DATOS_[[% normaliz]:[% normaliz]],1)*(DATOS_[Conc.Sal.22])))))))),
0)</f>
        <v>0</v>
      </c>
      <c r="AF25" s="109">
        <f t="array" ref="AF25">IFERROR(
(AVERAGE((IF(DATOS_[[Sexo]:[Sexo]]=$B25,IF(DATOS_[[AGRUP. VALOR. PTO.]:[AGRUP. VALOR. PTO.]]=$B24,IF(DATOS_[[Check Periodo Ref.]:[Check Periodo Ref.]]="Dentro",IF(DATOS_[[Check Equiparado]:[Check Equiparado]]="Sí",IF(DATOS!BA$5="Sí",(1/DATOS_[[% anualiz]:[% anualiz]]),1)*IF(DATOS!BA$4="Sí",1/DATOS_[[% normaliz]:[% normaliz]],1)*(DATOS_[Conc.Sal.23])))))))),
0)</f>
        <v>0</v>
      </c>
      <c r="AG25" s="109">
        <f t="array" ref="AG25">IFERROR(
(AVERAGE((IF(DATOS_[[Sexo]:[Sexo]]=$B25,IF(DATOS_[[AGRUP. VALOR. PTO.]:[AGRUP. VALOR. PTO.]]=$B24,IF(DATOS_[[Check Periodo Ref.]:[Check Periodo Ref.]]="Dentro",IF(DATOS_[[Check Equiparado]:[Check Equiparado]]="Sí",IF(DATOS!BB$5="Sí",(1/DATOS_[[% anualiz]:[% anualiz]]),1)*IF(DATOS!BB$4="Sí",1/DATOS_[[% normaliz]:[% normaliz]],1)*(DATOS_[Conc.Sal.24])))))))),
0)</f>
        <v>0</v>
      </c>
      <c r="AH25" s="109">
        <f t="array" ref="AH25">IFERROR(
(AVERAGE((IF(DATOS_[[Sexo]:[Sexo]]=$B25,IF(DATOS_[[AGRUP. VALOR. PTO.]:[AGRUP. VALOR. PTO.]]=$B24,IF(DATOS_[[Check Periodo Ref.]:[Check Periodo Ref.]]="Dentro",IF(DATOS_[[Check Equiparado]:[Check Equiparado]]="Sí",IF(DATOS!BC$5="Sí",(1/DATOS_[[% anualiz]:[% anualiz]]),1)*IF(DATOS!BC$4="Sí",1/DATOS_[[% normaliz]:[% normaliz]],1)*(DATOS_[Conc.Sal.25])))))))),
0)</f>
        <v>0</v>
      </c>
      <c r="AI25" s="109">
        <f t="array" ref="AI25">IFERROR(
(AVERAGE((IF(DATOS_[[Sexo]:[Sexo]]=$B25,IF(DATOS_[[AGRUP. VALOR. PTO.]:[AGRUP. VALOR. PTO.]]=$B24,IF(DATOS_[[Check Periodo Ref.]:[Check Periodo Ref.]]="Dentro",IF(DATOS_[[Check Equiparado]:[Check Equiparado]]="Sí",IF(DATOS!BD$5="Sí",(1/DATOS_[[% anualiz]:[% anualiz]]),1)*IF(DATOS!BD$4="Sí",1/DATOS_[[% normaliz]:[% normaliz]],1)*(DATOS_[Conc.Sal.26])))))))),
0)</f>
        <v>0</v>
      </c>
      <c r="AJ25" s="109">
        <f t="array" ref="AJ25">IFERROR(
(AVERAGE((IF(DATOS_[[Sexo]:[Sexo]]=$B25,IF(DATOS_[[AGRUP. VALOR. PTO.]:[AGRUP. VALOR. PTO.]]=$B24,IF(DATOS_[[Check Periodo Ref.]:[Check Periodo Ref.]]="Dentro",IF(DATOS_[[Check Equiparado]:[Check Equiparado]]="Sí",IF(DATOS!BE$5="Sí",(1/DATOS_[[% anualiz]:[% anualiz]]),1)*IF(DATOS!BE$4="Sí",1/DATOS_[[% normaliz]:[% normaliz]],1)*(DATOS_[Conc.Sal.27])))))))),
0)</f>
        <v>0</v>
      </c>
      <c r="AK25" s="109">
        <f t="array" ref="AK25">IFERROR(
(AVERAGE((IF(DATOS_[[Sexo]:[Sexo]]=$B25,IF(DATOS_[[AGRUP. VALOR. PTO.]:[AGRUP. VALOR. PTO.]]=$B24,IF(DATOS_[[Check Periodo Ref.]:[Check Periodo Ref.]]="Dentro",IF(DATOS_[[Check Equiparado]:[Check Equiparado]]="Sí",IF(DATOS!BF$5="Sí",(1/DATOS_[[% anualiz]:[% anualiz]]),1)*IF(DATOS!BF$4="Sí",1/DATOS_[[% normaliz]:[% normaliz]],1)*(DATOS_[Conc.Sal.28])))))))),
0)</f>
        <v>0</v>
      </c>
      <c r="AL25" s="109">
        <f t="array" ref="AL25">IFERROR(
(AVERAGE((IF(DATOS_[[Sexo]:[Sexo]]=$B25,IF(DATOS_[[AGRUP. VALOR. PTO.]:[AGRUP. VALOR. PTO.]]=$B24,IF(DATOS_[[Check Periodo Ref.]:[Check Periodo Ref.]]="Dentro",IF(DATOS_[[Check Equiparado]:[Check Equiparado]]="Sí",IF(DATOS!BG$5="Sí",(1/DATOS_[[% anualiz]:[% anualiz]]),1)*IF(DATOS!BG$4="Sí",1/DATOS_[[% normaliz]:[% normaliz]],1)*(DATOS_[Conc.Sal.29])))))))),
0)</f>
        <v>0</v>
      </c>
      <c r="AM25" s="109">
        <f t="array" ref="AM25">IFERROR(
(AVERAGE((IF(DATOS_[[Sexo]:[Sexo]]=$B25,IF(DATOS_[[AGRUP. VALOR. PTO.]:[AGRUP. VALOR. PTO.]]=$B24,IF(DATOS_[[Check Periodo Ref.]:[Check Periodo Ref.]]="Dentro",IF(DATOS_[[Check Equiparado]:[Check Equiparado]]="Sí",IF(DATOS!BH$5="Sí",(1/DATOS_[[% anualiz]:[% anualiz]]),1)*IF(DATOS!BH$4="Sí",1/DATOS_[[% normaliz]:[% normaliz]],1)*(DATOS_[Conc.Sal.30])))))))),
0)</f>
        <v>0</v>
      </c>
      <c r="AN25" s="110">
        <f t="array" ref="AN25">IFERROR(
AVERAGE(IF(DATOS_[Sexo]=$B25,IF(DATOS_[[AGRUP. VALOR. PTO.]:[AGRUP. VALOR. PTO.]]=$B24,IF(DATOS_[Check Equiparado]="Sí",IF(DATOS_[Check Periodo Ref.]="Dentro",DATOS_[Tot COMPL.SAL Eq],FALSE))))),
0)</f>
        <v>0</v>
      </c>
      <c r="AO25" s="111">
        <f t="array" ref="AO25">IFERROR(
AVERAGE(IF(DATOS_[Sexo]=$B25,IF(DATOS_[[AGRUP. VALOR. PTO.]:[AGRUP. VALOR. PTO.]]=$B24,IF(DATOS_[Check Equiparado]="Sí",IF(DATOS_[Check Periodo Ref.]="Dentro",DATOS_[TOTAL SALARIO Eq],FALSE))))),
0)</f>
        <v>0</v>
      </c>
      <c r="AP25" s="112">
        <f t="array" ref="AP25">IFERROR(
(AVERAGE((IF(DATOS_[[Sexo]:[Sexo]]=$B25,IF(DATOS_[[AGRUP. VALOR. PTO.]:[AGRUP. VALOR. PTO.]]=$B24,IF(DATOS_[[Check Periodo Ref.]:[Check Periodo Ref.]]="Dentro",IF(DATOS_[[Check Equiparado]:[Check Equiparado]]="Sí",IF(DATOS!BI$5="Sí",(1/DATOS_[[% anualiz]:[% anualiz]]),1)*IF(DATOS!BI$4="Sí",1/DATOS_[[% normaliz]:[% normaliz]],1)*(DATOS_[C.Extra.01])))))))),
0)</f>
        <v>0</v>
      </c>
      <c r="AQ25" s="112">
        <f t="array" ref="AQ25">IFERROR(
(AVERAGE((IF(DATOS_[[Sexo]:[Sexo]]=$B25,IF(DATOS_[[AGRUP. VALOR. PTO.]:[AGRUP. VALOR. PTO.]]=$B24,IF(DATOS_[[Check Periodo Ref.]:[Check Periodo Ref.]]="Dentro",IF(DATOS_[[Check Equiparado]:[Check Equiparado]]="Sí",IF(DATOS!BJ$5="Sí",(1/DATOS_[[% anualiz]:[% anualiz]]),1)*IF(DATOS!BJ$4="Sí",1/DATOS_[[% normaliz]:[% normaliz]],1)*(DATOS_[C.Extra.02])))))))),
0)</f>
        <v>0</v>
      </c>
      <c r="AR25" s="112">
        <f t="array" ref="AR25">IFERROR(
(AVERAGE((IF(DATOS_[[Sexo]:[Sexo]]=$B25,IF(DATOS_[[AGRUP. VALOR. PTO.]:[AGRUP. VALOR. PTO.]]=$B24,IF(DATOS_[[Check Periodo Ref.]:[Check Periodo Ref.]]="Dentro",IF(DATOS_[[Check Equiparado]:[Check Equiparado]]="Sí",IF(DATOS!BK$5="Sí",(1/DATOS_[[% anualiz]:[% anualiz]]),1)*IF(DATOS!BK$4="Sí",1/DATOS_[[% normaliz]:[% normaliz]],1)*(DATOS_[C.Extra.03])))))))),
0)</f>
        <v>0</v>
      </c>
      <c r="AS25" s="112">
        <f t="array" ref="AS25">IFERROR(
(AVERAGE((IF(DATOS_[[Sexo]:[Sexo]]=$B25,IF(DATOS_[[AGRUP. VALOR. PTO.]:[AGRUP. VALOR. PTO.]]=$B24,IF(DATOS_[[Check Periodo Ref.]:[Check Periodo Ref.]]="Dentro",IF(DATOS_[[Check Equiparado]:[Check Equiparado]]="Sí",IF(DATOS!BL$5="Sí",(1/DATOS_[[% anualiz]:[% anualiz]]),1)*IF(DATOS!BL$4="Sí",1/DATOS_[[% normaliz]:[% normaliz]],1)*(DATOS_[C.Extra.04])))))))),
0)</f>
        <v>0</v>
      </c>
      <c r="AT25" s="112">
        <f t="array" ref="AT25">IFERROR(
(AVERAGE((IF(DATOS_[[Sexo]:[Sexo]]=$B25,IF(DATOS_[[AGRUP. VALOR. PTO.]:[AGRUP. VALOR. PTO.]]=$B24,IF(DATOS_[[Check Periodo Ref.]:[Check Periodo Ref.]]="Dentro",IF(DATOS_[[Check Equiparado]:[Check Equiparado]]="Sí",IF(DATOS!BM$5="Sí",(1/DATOS_[[% anualiz]:[% anualiz]]),1)*IF(DATOS!BM$4="Sí",1/DATOS_[[% normaliz]:[% normaliz]],1)*(DATOS_[C.Extra.05])))))))),
0)</f>
        <v>0</v>
      </c>
      <c r="AU25" s="113">
        <f t="array" ref="AU25">IFERROR(
AVERAGE(IF(DATOS_[Sexo]=$B25,IF(DATOS_[[AGRUP. VALOR. PTO.]:[AGRUP. VALOR. PTO.]]=$B24,IF(DATOS_[Check Equiparado]="Sí",IF(DATOS_[Check Periodo Ref.]="Dentro",DATOS_[Tot Extrasalarial Eq],FALSE))))),
0)</f>
        <v>0</v>
      </c>
      <c r="AV25" s="114">
        <f t="array" ref="AV25">IFERROR(
AVERAGE(IF(DATOS_[Sexo]=$B25,IF(DATOS_[[AGRUP. VALOR. PTO.]:[AGRUP. VALOR. PTO.]]=$B24,IF(DATOS_[Check Equiparado]="Sí",IF(DATOS_[Check Periodo Ref.]="Dentro",DATOS_[TOTAL Retrib Eq],FALSE))))),
0)</f>
        <v>0</v>
      </c>
    </row>
    <row r="26" spans="1:48" x14ac:dyDescent="0.3">
      <c r="A26" s="60" t="str">
        <f t="shared" ref="A26" si="18">+A25</f>
        <v>[ocultar]</v>
      </c>
      <c r="B26" s="64" t="s">
        <v>163</v>
      </c>
      <c r="C26" s="65">
        <f t="array" ref="C26">SUM(IF($B26=DATOS_[Sexo],
IF($B24=DATOS_[AGRUP. VALOR. PTO.],
IF("Dentro"=DATOS_[Check Periodo Ref.],
1/(COUNTIFS(DATOS_[Sexo],$B26,DATOS_[AGRUP. VALOR. PTO.],$B24,DATOS_[Check Periodo Ref.],"Dentro",DATOS_[id],DATOS_[id]))))))</f>
        <v>0</v>
      </c>
      <c r="D26" s="66">
        <f>COUNTIFS(DATOS_[AGRUP. VALOR. PTO.],$B24,DATOS_[Sexo],$B26,DATOS_[Check Periodo Ref.],"Dentro")</f>
        <v>0</v>
      </c>
      <c r="E26" s="66">
        <f>COUNTIFS(DATOS_[AGRUP. VALOR. PTO.],$B24,DATOS_[Sexo],$B26,DATOS_[Check Periodo Ref.],"Dentro",DATOS_[Check Nº SC Norm],"Sí")</f>
        <v>0</v>
      </c>
      <c r="F26" s="66">
        <f>COUNTIFS(DATOS_[AGRUP. VALOR. PTO.],$B24,DATOS_[Sexo],$B26,DATOS_[Check Periodo Ref.],"Dentro",DATOS_[Check Nº SC Anualiz],"Sí")</f>
        <v>0</v>
      </c>
      <c r="G26" s="66">
        <f>COUNTIFS(DATOS_[AGRUP. VALOR. PTO.],$B24,DATOS_[Sexo],$B26,DATOS_[Check Periodo Ref.],"Dentro",DATOS_[Check Nº SC Norm y Anualiz],"Sí")</f>
        <v>0</v>
      </c>
      <c r="H26" s="66">
        <f>COUNTIFS(DATOS_[AGRUP. VALOR. PTO.],$B24,DATOS_[Sexo],$B26,DATOS_[Check Periodo Ref.],"Dentro",DATOS_[Check Equiparación],"Sí")</f>
        <v>0</v>
      </c>
      <c r="I26" s="108" cm="1">
        <f t="array" ref="I26">IFERROR(
AVERAGE(IF(DATOS_[Sexo]=$B26,IF(DATOS_[[AGRUP. VALOR. PTO.]:[AGRUP. VALOR. PTO.]]=$B24,IF(DATOS_[Check Equiparado]="Sí",IF(DATOS_[Check Periodo Ref.]="Dentro",DATOS_[SALARIO BASE Eq],FALSE))))),
0)</f>
        <v>0</v>
      </c>
      <c r="J26" s="109">
        <f t="array" ref="J26">IFERROR(
(AVERAGE((IF(DATOS_[[Sexo]:[Sexo]]=$B26,IF(DATOS_[[AGRUP. VALOR. PTO.]:[AGRUP. VALOR. PTO.]]=$B24,IF(DATOS_[[Check Periodo Ref.]:[Check Periodo Ref.]]="Dentro",IF(DATOS_[[Check Equiparado]:[Check Equiparado]]="Sí",IF(DATOS!AE$5="Sí",(1/DATOS_[[% anualiz]:[% anualiz]]),1)*IF(DATOS!AE$4="Sí",1/DATOS_[[% normaliz]:[% normaliz]],1)*(DATOS_[Conc.Sal.01])))))))),
0)</f>
        <v>0</v>
      </c>
      <c r="K26" s="109">
        <f t="array" ref="K26">IFERROR(
(AVERAGE((IF(DATOS_[[Sexo]:[Sexo]]=$B26,IF(DATOS_[[AGRUP. VALOR. PTO.]:[AGRUP. VALOR. PTO.]]=$B24,IF(DATOS_[[Check Periodo Ref.]:[Check Periodo Ref.]]="Dentro",IF(DATOS_[[Check Equiparado]:[Check Equiparado]]="Sí",IF(DATOS!AF$5="Sí",(1/DATOS_[[% anualiz]:[% anualiz]]),1)*IF(DATOS!AF$4="Sí",1/DATOS_[[% normaliz]:[% normaliz]],1)*(DATOS_[Conc.Sal.02])))))))),
0)</f>
        <v>0</v>
      </c>
      <c r="L26" s="109">
        <f t="array" ref="L26">IFERROR(
(AVERAGE((IF(DATOS_[[Sexo]:[Sexo]]=$B26,IF(DATOS_[[AGRUP. VALOR. PTO.]:[AGRUP. VALOR. PTO.]]=$B24,IF(DATOS_[[Check Periodo Ref.]:[Check Periodo Ref.]]="Dentro",IF(DATOS_[[Check Equiparado]:[Check Equiparado]]="Sí",IF(DATOS!AG$5="Sí",(1/DATOS_[[% anualiz]:[% anualiz]]),1)*IF(DATOS!AG$4="Sí",1/DATOS_[[% normaliz]:[% normaliz]],1)*(DATOS_[Conc.Sal.03])))))))),
0)</f>
        <v>0</v>
      </c>
      <c r="M26" s="109">
        <f t="array" ref="M26">IFERROR(
(AVERAGE((IF(DATOS_[[Sexo]:[Sexo]]=$B26,IF(DATOS_[[AGRUP. VALOR. PTO.]:[AGRUP. VALOR. PTO.]]=$B24,IF(DATOS_[[Check Periodo Ref.]:[Check Periodo Ref.]]="Dentro",IF(DATOS_[[Check Equiparado]:[Check Equiparado]]="Sí",IF(DATOS!AH$5="Sí",(1/DATOS_[[% anualiz]:[% anualiz]]),1)*IF(DATOS!AH$4="Sí",1/DATOS_[[% normaliz]:[% normaliz]],1)*(DATOS_[Conc.Sal.04])))))))),
0)</f>
        <v>0</v>
      </c>
      <c r="N26" s="109">
        <f t="array" ref="N26">IFERROR(
(AVERAGE((IF(DATOS_[[Sexo]:[Sexo]]=$B26,IF(DATOS_[[AGRUP. VALOR. PTO.]:[AGRUP. VALOR. PTO.]]=$B24,IF(DATOS_[[Check Periodo Ref.]:[Check Periodo Ref.]]="Dentro",IF(DATOS_[[Check Equiparado]:[Check Equiparado]]="Sí",IF(DATOS!AI$5="Sí",(1/DATOS_[[% anualiz]:[% anualiz]]),1)*IF(DATOS!AI$4="Sí",1/DATOS_[[% normaliz]:[% normaliz]],1)*(DATOS_[Conc.Sal.05])))))))),
0)</f>
        <v>0</v>
      </c>
      <c r="O26" s="109">
        <f t="array" ref="O26">IFERROR(
(AVERAGE((IF(DATOS_[[Sexo]:[Sexo]]=$B26,IF(DATOS_[[AGRUP. VALOR. PTO.]:[AGRUP. VALOR. PTO.]]=$B24,IF(DATOS_[[Check Periodo Ref.]:[Check Periodo Ref.]]="Dentro",IF(DATOS_[[Check Equiparado]:[Check Equiparado]]="Sí",IF(DATOS!AJ$5="Sí",(1/DATOS_[[% anualiz]:[% anualiz]]),1)*IF(DATOS!AJ$4="Sí",1/DATOS_[[% normaliz]:[% normaliz]],1)*(DATOS_[Conc.Sal.06])))))))),
0)</f>
        <v>0</v>
      </c>
      <c r="P26" s="109">
        <f t="array" ref="P26">IFERROR(
(AVERAGE((IF(DATOS_[[Sexo]:[Sexo]]=$B26,IF(DATOS_[[AGRUP. VALOR. PTO.]:[AGRUP. VALOR. PTO.]]=$B24,IF(DATOS_[[Check Periodo Ref.]:[Check Periodo Ref.]]="Dentro",IF(DATOS_[[Check Equiparado]:[Check Equiparado]]="Sí",IF(DATOS!AK$5="Sí",(1/DATOS_[[% anualiz]:[% anualiz]]),1)*IF(DATOS!AK$4="Sí",1/DATOS_[[% normaliz]:[% normaliz]],1)*(DATOS_[Conc.Sal.07])))))))),
0)</f>
        <v>0</v>
      </c>
      <c r="Q26" s="109">
        <f t="array" ref="Q26">IFERROR(
(AVERAGE((IF(DATOS_[[Sexo]:[Sexo]]=$B26,IF(DATOS_[[AGRUP. VALOR. PTO.]:[AGRUP. VALOR. PTO.]]=$B24,IF(DATOS_[[Check Periodo Ref.]:[Check Periodo Ref.]]="Dentro",IF(DATOS_[[Check Equiparado]:[Check Equiparado]]="Sí",IF(DATOS!AL$5="Sí",(1/DATOS_[[% anualiz]:[% anualiz]]),1)*IF(DATOS!AL$4="Sí",1/DATOS_[[% normaliz]:[% normaliz]],1)*(DATOS_[Conc.Sal.08])))))))),
0)</f>
        <v>0</v>
      </c>
      <c r="R26" s="109">
        <f t="array" ref="R26">IFERROR(
(AVERAGE((IF(DATOS_[[Sexo]:[Sexo]]=$B26,IF(DATOS_[[AGRUP. VALOR. PTO.]:[AGRUP. VALOR. PTO.]]=$B24,IF(DATOS_[[Check Periodo Ref.]:[Check Periodo Ref.]]="Dentro",IF(DATOS_[[Check Equiparado]:[Check Equiparado]]="Sí",IF(DATOS!AM$5="Sí",(1/DATOS_[[% anualiz]:[% anualiz]]),1)*IF(DATOS!AM$4="Sí",1/DATOS_[[% normaliz]:[% normaliz]],1)*(DATOS_[Conc.Sal.09])))))))),
0)</f>
        <v>0</v>
      </c>
      <c r="S26" s="109">
        <f t="array" ref="S26">IFERROR(
(AVERAGE((IF(DATOS_[[Sexo]:[Sexo]]=$B26,IF(DATOS_[[AGRUP. VALOR. PTO.]:[AGRUP. VALOR. PTO.]]=$B24,IF(DATOS_[[Check Periodo Ref.]:[Check Periodo Ref.]]="Dentro",IF(DATOS_[[Check Equiparado]:[Check Equiparado]]="Sí",IF(DATOS!AN$5="Sí",(1/DATOS_[[% anualiz]:[% anualiz]]),1)*IF(DATOS!AN$4="Sí",1/DATOS_[[% normaliz]:[% normaliz]],1)*(DATOS_[Conc.Sal.10])))))))),
0)</f>
        <v>0</v>
      </c>
      <c r="T26" s="109">
        <f t="array" ref="T26">IFERROR(
(AVERAGE((IF(DATOS_[[Sexo]:[Sexo]]=$B26,IF(DATOS_[[AGRUP. VALOR. PTO.]:[AGRUP. VALOR. PTO.]]=$B24,IF(DATOS_[[Check Periodo Ref.]:[Check Periodo Ref.]]="Dentro",IF(DATOS_[[Check Equiparado]:[Check Equiparado]]="Sí",IF(DATOS!AO$5="Sí",(1/DATOS_[[% anualiz]:[% anualiz]]),1)*IF(DATOS!AO$4="Sí",1/DATOS_[[% normaliz]:[% normaliz]],1)*(DATOS_[Conc.Sal.11])))))))),
0)</f>
        <v>0</v>
      </c>
      <c r="U26" s="109">
        <f t="array" ref="U26">IFERROR(
(AVERAGE((IF(DATOS_[[Sexo]:[Sexo]]=$B26,IF(DATOS_[[AGRUP. VALOR. PTO.]:[AGRUP. VALOR. PTO.]]=$B24,IF(DATOS_[[Check Periodo Ref.]:[Check Periodo Ref.]]="Dentro",IF(DATOS_[[Check Equiparado]:[Check Equiparado]]="Sí",IF(DATOS!AP$5="Sí",(1/DATOS_[[% anualiz]:[% anualiz]]),1)*IF(DATOS!AP$4="Sí",1/DATOS_[[% normaliz]:[% normaliz]],1)*(DATOS_[Conc.Sal.12])))))))),
0)</f>
        <v>0</v>
      </c>
      <c r="V26" s="109">
        <f t="array" ref="V26">IFERROR(
(AVERAGE((IF(DATOS_[[Sexo]:[Sexo]]=$B26,IF(DATOS_[[AGRUP. VALOR. PTO.]:[AGRUP. VALOR. PTO.]]=$B24,IF(DATOS_[[Check Periodo Ref.]:[Check Periodo Ref.]]="Dentro",IF(DATOS_[[Check Equiparado]:[Check Equiparado]]="Sí",IF(DATOS!AQ$5="Sí",(1/DATOS_[[% anualiz]:[% anualiz]]),1)*IF(DATOS!AQ$4="Sí",1/DATOS_[[% normaliz]:[% normaliz]],1)*(DATOS_[Conc.Sal.13])))))))),
0)</f>
        <v>0</v>
      </c>
      <c r="W26" s="109">
        <f t="array" ref="W26">IFERROR(
(AVERAGE((IF(DATOS_[[Sexo]:[Sexo]]=$B26,IF(DATOS_[[AGRUP. VALOR. PTO.]:[AGRUP. VALOR. PTO.]]=$B24,IF(DATOS_[[Check Periodo Ref.]:[Check Periodo Ref.]]="Dentro",IF(DATOS_[[Check Equiparado]:[Check Equiparado]]="Sí",IF(DATOS!AR$5="Sí",(1/DATOS_[[% anualiz]:[% anualiz]]),1)*IF(DATOS!AR$4="Sí",1/DATOS_[[% normaliz]:[% normaliz]],1)*(DATOS_[Conc.Sal.14])))))))),
0)</f>
        <v>0</v>
      </c>
      <c r="X26" s="109">
        <f t="array" ref="X26">IFERROR(
(AVERAGE((IF(DATOS_[[Sexo]:[Sexo]]=$B26,IF(DATOS_[[AGRUP. VALOR. PTO.]:[AGRUP. VALOR. PTO.]]=$B24,IF(DATOS_[[Check Periodo Ref.]:[Check Periodo Ref.]]="Dentro",IF(DATOS_[[Check Equiparado]:[Check Equiparado]]="Sí",IF(DATOS!AS$5="Sí",(1/DATOS_[[% anualiz]:[% anualiz]]),1)*IF(DATOS!AS$4="Sí",1/DATOS_[[% normaliz]:[% normaliz]],1)*(DATOS_[Conc.Sal.15])))))))),
0)</f>
        <v>0</v>
      </c>
      <c r="Y26" s="109">
        <f t="array" ref="Y26">IFERROR(
(AVERAGE((IF(DATOS_[[Sexo]:[Sexo]]=$B26,IF(DATOS_[[AGRUP. VALOR. PTO.]:[AGRUP. VALOR. PTO.]]=$B24,IF(DATOS_[[Check Periodo Ref.]:[Check Periodo Ref.]]="Dentro",IF(DATOS_[[Check Equiparado]:[Check Equiparado]]="Sí",IF(DATOS!AT$5="Sí",(1/DATOS_[[% anualiz]:[% anualiz]]),1)*IF(DATOS!AT$4="Sí",1/DATOS_[[% normaliz]:[% normaliz]],1)*(DATOS_[Conc.Sal.16])))))))),
0)</f>
        <v>0</v>
      </c>
      <c r="Z26" s="109">
        <f t="array" ref="Z26">IFERROR(
(AVERAGE((IF(DATOS_[[Sexo]:[Sexo]]=$B26,IF(DATOS_[[AGRUP. VALOR. PTO.]:[AGRUP. VALOR. PTO.]]=$B24,IF(DATOS_[[Check Periodo Ref.]:[Check Periodo Ref.]]="Dentro",IF(DATOS_[[Check Equiparado]:[Check Equiparado]]="Sí",IF(DATOS!AU$5="Sí",(1/DATOS_[[% anualiz]:[% anualiz]]),1)*IF(DATOS!AU$4="Sí",1/DATOS_[[% normaliz]:[% normaliz]],1)*(DATOS_[Conc.Sal.17])))))))),
0)</f>
        <v>0</v>
      </c>
      <c r="AA26" s="109">
        <f t="array" ref="AA26">IFERROR(
(AVERAGE((IF(DATOS_[[Sexo]:[Sexo]]=$B26,IF(DATOS_[[AGRUP. VALOR. PTO.]:[AGRUP. VALOR. PTO.]]=$B24,IF(DATOS_[[Check Periodo Ref.]:[Check Periodo Ref.]]="Dentro",IF(DATOS_[[Check Equiparado]:[Check Equiparado]]="Sí",IF(DATOS!AV$5="Sí",(1/DATOS_[[% anualiz]:[% anualiz]]),1)*IF(DATOS!AV$4="Sí",1/DATOS_[[% normaliz]:[% normaliz]],1)*(DATOS_[Conc.Sal.18])))))))),
0)</f>
        <v>0</v>
      </c>
      <c r="AB26" s="109">
        <f t="array" ref="AB26">IFERROR(
(AVERAGE((IF(DATOS_[[Sexo]:[Sexo]]=$B26,IF(DATOS_[[AGRUP. VALOR. PTO.]:[AGRUP. VALOR. PTO.]]=$B24,IF(DATOS_[[Check Periodo Ref.]:[Check Periodo Ref.]]="Dentro",IF(DATOS_[[Check Equiparado]:[Check Equiparado]]="Sí",IF(DATOS!AW$5="Sí",(1/DATOS_[[% anualiz]:[% anualiz]]),1)*IF(DATOS!AW$4="Sí",1/DATOS_[[% normaliz]:[% normaliz]],1)*(DATOS_[Conc.Sal.19])))))))),
0)</f>
        <v>0</v>
      </c>
      <c r="AC26" s="109">
        <f t="array" ref="AC26">IFERROR(
(AVERAGE((IF(DATOS_[[Sexo]:[Sexo]]=$B26,IF(DATOS_[[AGRUP. VALOR. PTO.]:[AGRUP. VALOR. PTO.]]=$B24,IF(DATOS_[[Check Periodo Ref.]:[Check Periodo Ref.]]="Dentro",IF(DATOS_[[Check Equiparado]:[Check Equiparado]]="Sí",IF(DATOS!AX$5="Sí",(1/DATOS_[[% anualiz]:[% anualiz]]),1)*IF(DATOS!AX$4="Sí",1/DATOS_[[% normaliz]:[% normaliz]],1)*(DATOS_[Conc.Sal.20])))))))),
0)</f>
        <v>0</v>
      </c>
      <c r="AD26" s="109">
        <f t="array" ref="AD26">IFERROR(
(AVERAGE((IF(DATOS_[[Sexo]:[Sexo]]=$B26,IF(DATOS_[[AGRUP. VALOR. PTO.]:[AGRUP. VALOR. PTO.]]=$B24,IF(DATOS_[[Check Periodo Ref.]:[Check Periodo Ref.]]="Dentro",IF(DATOS_[[Check Equiparado]:[Check Equiparado]]="Sí",IF(DATOS!AY$5="Sí",(1/DATOS_[[% anualiz]:[% anualiz]]),1)*IF(DATOS!AY$4="Sí",1/DATOS_[[% normaliz]:[% normaliz]],1)*(DATOS_[Conc.Sal.21])))))))),
0)</f>
        <v>0</v>
      </c>
      <c r="AE26" s="109">
        <f t="array" ref="AE26">IFERROR(
(AVERAGE((IF(DATOS_[[Sexo]:[Sexo]]=$B26,IF(DATOS_[[AGRUP. VALOR. PTO.]:[AGRUP. VALOR. PTO.]]=$B24,IF(DATOS_[[Check Periodo Ref.]:[Check Periodo Ref.]]="Dentro",IF(DATOS_[[Check Equiparado]:[Check Equiparado]]="Sí",IF(DATOS!AZ$5="Sí",(1/DATOS_[[% anualiz]:[% anualiz]]),1)*IF(DATOS!AZ$4="Sí",1/DATOS_[[% normaliz]:[% normaliz]],1)*(DATOS_[Conc.Sal.22])))))))),
0)</f>
        <v>0</v>
      </c>
      <c r="AF26" s="109">
        <f t="array" ref="AF26">IFERROR(
(AVERAGE((IF(DATOS_[[Sexo]:[Sexo]]=$B26,IF(DATOS_[[AGRUP. VALOR. PTO.]:[AGRUP. VALOR. PTO.]]=$B24,IF(DATOS_[[Check Periodo Ref.]:[Check Periodo Ref.]]="Dentro",IF(DATOS_[[Check Equiparado]:[Check Equiparado]]="Sí",IF(DATOS!BA$5="Sí",(1/DATOS_[[% anualiz]:[% anualiz]]),1)*IF(DATOS!BA$4="Sí",1/DATOS_[[% normaliz]:[% normaliz]],1)*(DATOS_[Conc.Sal.23])))))))),
0)</f>
        <v>0</v>
      </c>
      <c r="AG26" s="109">
        <f t="array" ref="AG26">IFERROR(
(AVERAGE((IF(DATOS_[[Sexo]:[Sexo]]=$B26,IF(DATOS_[[AGRUP. VALOR. PTO.]:[AGRUP. VALOR. PTO.]]=$B24,IF(DATOS_[[Check Periodo Ref.]:[Check Periodo Ref.]]="Dentro",IF(DATOS_[[Check Equiparado]:[Check Equiparado]]="Sí",IF(DATOS!BB$5="Sí",(1/DATOS_[[% anualiz]:[% anualiz]]),1)*IF(DATOS!BB$4="Sí",1/DATOS_[[% normaliz]:[% normaliz]],1)*(DATOS_[Conc.Sal.24])))))))),
0)</f>
        <v>0</v>
      </c>
      <c r="AH26" s="109">
        <f t="array" ref="AH26">IFERROR(
(AVERAGE((IF(DATOS_[[Sexo]:[Sexo]]=$B26,IF(DATOS_[[AGRUP. VALOR. PTO.]:[AGRUP. VALOR. PTO.]]=$B24,IF(DATOS_[[Check Periodo Ref.]:[Check Periodo Ref.]]="Dentro",IF(DATOS_[[Check Equiparado]:[Check Equiparado]]="Sí",IF(DATOS!BC$5="Sí",(1/DATOS_[[% anualiz]:[% anualiz]]),1)*IF(DATOS!BC$4="Sí",1/DATOS_[[% normaliz]:[% normaliz]],1)*(DATOS_[Conc.Sal.25])))))))),
0)</f>
        <v>0</v>
      </c>
      <c r="AI26" s="109">
        <f t="array" ref="AI26">IFERROR(
(AVERAGE((IF(DATOS_[[Sexo]:[Sexo]]=$B26,IF(DATOS_[[AGRUP. VALOR. PTO.]:[AGRUP. VALOR. PTO.]]=$B24,IF(DATOS_[[Check Periodo Ref.]:[Check Periodo Ref.]]="Dentro",IF(DATOS_[[Check Equiparado]:[Check Equiparado]]="Sí",IF(DATOS!BD$5="Sí",(1/DATOS_[[% anualiz]:[% anualiz]]),1)*IF(DATOS!BD$4="Sí",1/DATOS_[[% normaliz]:[% normaliz]],1)*(DATOS_[Conc.Sal.26])))))))),
0)</f>
        <v>0</v>
      </c>
      <c r="AJ26" s="109">
        <f t="array" ref="AJ26">IFERROR(
(AVERAGE((IF(DATOS_[[Sexo]:[Sexo]]=$B26,IF(DATOS_[[AGRUP. VALOR. PTO.]:[AGRUP. VALOR. PTO.]]=$B24,IF(DATOS_[[Check Periodo Ref.]:[Check Periodo Ref.]]="Dentro",IF(DATOS_[[Check Equiparado]:[Check Equiparado]]="Sí",IF(DATOS!BE$5="Sí",(1/DATOS_[[% anualiz]:[% anualiz]]),1)*IF(DATOS!BE$4="Sí",1/DATOS_[[% normaliz]:[% normaliz]],1)*(DATOS_[Conc.Sal.27])))))))),
0)</f>
        <v>0</v>
      </c>
      <c r="AK26" s="109">
        <f t="array" ref="AK26">IFERROR(
(AVERAGE((IF(DATOS_[[Sexo]:[Sexo]]=$B26,IF(DATOS_[[AGRUP. VALOR. PTO.]:[AGRUP. VALOR. PTO.]]=$B24,IF(DATOS_[[Check Periodo Ref.]:[Check Periodo Ref.]]="Dentro",IF(DATOS_[[Check Equiparado]:[Check Equiparado]]="Sí",IF(DATOS!BF$5="Sí",(1/DATOS_[[% anualiz]:[% anualiz]]),1)*IF(DATOS!BF$4="Sí",1/DATOS_[[% normaliz]:[% normaliz]],1)*(DATOS_[Conc.Sal.28])))))))),
0)</f>
        <v>0</v>
      </c>
      <c r="AL26" s="109">
        <f t="array" ref="AL26">IFERROR(
(AVERAGE((IF(DATOS_[[Sexo]:[Sexo]]=$B26,IF(DATOS_[[AGRUP. VALOR. PTO.]:[AGRUP. VALOR. PTO.]]=$B24,IF(DATOS_[[Check Periodo Ref.]:[Check Periodo Ref.]]="Dentro",IF(DATOS_[[Check Equiparado]:[Check Equiparado]]="Sí",IF(DATOS!BG$5="Sí",(1/DATOS_[[% anualiz]:[% anualiz]]),1)*IF(DATOS!BG$4="Sí",1/DATOS_[[% normaliz]:[% normaliz]],1)*(DATOS_[Conc.Sal.29])))))))),
0)</f>
        <v>0</v>
      </c>
      <c r="AM26" s="109">
        <f t="array" ref="AM26">IFERROR(
(AVERAGE((IF(DATOS_[[Sexo]:[Sexo]]=$B26,IF(DATOS_[[AGRUP. VALOR. PTO.]:[AGRUP. VALOR. PTO.]]=$B24,IF(DATOS_[[Check Periodo Ref.]:[Check Periodo Ref.]]="Dentro",IF(DATOS_[[Check Equiparado]:[Check Equiparado]]="Sí",IF(DATOS!BH$5="Sí",(1/DATOS_[[% anualiz]:[% anualiz]]),1)*IF(DATOS!BH$4="Sí",1/DATOS_[[% normaliz]:[% normaliz]],1)*(DATOS_[Conc.Sal.30])))))))),
0)</f>
        <v>0</v>
      </c>
      <c r="AN26" s="110">
        <f t="array" ref="AN26">IFERROR(
AVERAGE(IF(DATOS_[Sexo]=$B26,IF(DATOS_[[AGRUP. VALOR. PTO.]:[AGRUP. VALOR. PTO.]]=$B24,IF(DATOS_[Check Equiparado]="Sí",IF(DATOS_[Check Periodo Ref.]="Dentro",DATOS_[Tot COMPL.SAL Eq],FALSE))))),
0)</f>
        <v>0</v>
      </c>
      <c r="AO26" s="111">
        <f t="array" ref="AO26">IFERROR(
AVERAGE(IF(DATOS_[Sexo]=$B26,IF(DATOS_[[AGRUP. VALOR. PTO.]:[AGRUP. VALOR. PTO.]]=$B24,IF(DATOS_[Check Equiparado]="Sí",IF(DATOS_[Check Periodo Ref.]="Dentro",DATOS_[TOTAL SALARIO Eq],FALSE))))),
0)</f>
        <v>0</v>
      </c>
      <c r="AP26" s="112">
        <f t="array" ref="AP26">IFERROR(
(AVERAGE((IF(DATOS_[[Sexo]:[Sexo]]=$B26,IF(DATOS_[[AGRUP. VALOR. PTO.]:[AGRUP. VALOR. PTO.]]=$B24,IF(DATOS_[[Check Periodo Ref.]:[Check Periodo Ref.]]="Dentro",IF(DATOS_[[Check Equiparado]:[Check Equiparado]]="Sí",IF(DATOS!BI$5="Sí",(1/DATOS_[[% anualiz]:[% anualiz]]),1)*IF(DATOS!BI$4="Sí",1/DATOS_[[% normaliz]:[% normaliz]],1)*(DATOS_[C.Extra.01])))))))),
0)</f>
        <v>0</v>
      </c>
      <c r="AQ26" s="112">
        <f t="array" ref="AQ26">IFERROR(
(AVERAGE((IF(DATOS_[[Sexo]:[Sexo]]=$B26,IF(DATOS_[[AGRUP. VALOR. PTO.]:[AGRUP. VALOR. PTO.]]=$B24,IF(DATOS_[[Check Periodo Ref.]:[Check Periodo Ref.]]="Dentro",IF(DATOS_[[Check Equiparado]:[Check Equiparado]]="Sí",IF(DATOS!BJ$5="Sí",(1/DATOS_[[% anualiz]:[% anualiz]]),1)*IF(DATOS!BJ$4="Sí",1/DATOS_[[% normaliz]:[% normaliz]],1)*(DATOS_[C.Extra.02])))))))),
0)</f>
        <v>0</v>
      </c>
      <c r="AR26" s="112">
        <f t="array" ref="AR26">IFERROR(
(AVERAGE((IF(DATOS_[[Sexo]:[Sexo]]=$B26,IF(DATOS_[[AGRUP. VALOR. PTO.]:[AGRUP. VALOR. PTO.]]=$B24,IF(DATOS_[[Check Periodo Ref.]:[Check Periodo Ref.]]="Dentro",IF(DATOS_[[Check Equiparado]:[Check Equiparado]]="Sí",IF(DATOS!BK$5="Sí",(1/DATOS_[[% anualiz]:[% anualiz]]),1)*IF(DATOS!BK$4="Sí",1/DATOS_[[% normaliz]:[% normaliz]],1)*(DATOS_[C.Extra.03])))))))),
0)</f>
        <v>0</v>
      </c>
      <c r="AS26" s="112">
        <f t="array" ref="AS26">IFERROR(
(AVERAGE((IF(DATOS_[[Sexo]:[Sexo]]=$B26,IF(DATOS_[[AGRUP. VALOR. PTO.]:[AGRUP. VALOR. PTO.]]=$B24,IF(DATOS_[[Check Periodo Ref.]:[Check Periodo Ref.]]="Dentro",IF(DATOS_[[Check Equiparado]:[Check Equiparado]]="Sí",IF(DATOS!BL$5="Sí",(1/DATOS_[[% anualiz]:[% anualiz]]),1)*IF(DATOS!BL$4="Sí",1/DATOS_[[% normaliz]:[% normaliz]],1)*(DATOS_[C.Extra.04])))))))),
0)</f>
        <v>0</v>
      </c>
      <c r="AT26" s="112">
        <f t="array" ref="AT26">IFERROR(
(AVERAGE((IF(DATOS_[[Sexo]:[Sexo]]=$B26,IF(DATOS_[[AGRUP. VALOR. PTO.]:[AGRUP. VALOR. PTO.]]=$B24,IF(DATOS_[[Check Periodo Ref.]:[Check Periodo Ref.]]="Dentro",IF(DATOS_[[Check Equiparado]:[Check Equiparado]]="Sí",IF(DATOS!BM$5="Sí",(1/DATOS_[[% anualiz]:[% anualiz]]),1)*IF(DATOS!BM$4="Sí",1/DATOS_[[% normaliz]:[% normaliz]],1)*(DATOS_[C.Extra.05])))))))),
0)</f>
        <v>0</v>
      </c>
      <c r="AU26" s="113">
        <f t="array" ref="AU26">IFERROR(
AVERAGE(IF(DATOS_[Sexo]=$B26,IF(DATOS_[[AGRUP. VALOR. PTO.]:[AGRUP. VALOR. PTO.]]=$B24,IF(DATOS_[Check Equiparado]="Sí",IF(DATOS_[Check Periodo Ref.]="Dentro",DATOS_[Tot Extrasalarial Eq],FALSE))))),
0)</f>
        <v>0</v>
      </c>
      <c r="AV26" s="114">
        <f t="array" ref="AV26">IFERROR(
AVERAGE(IF(DATOS_[Sexo]=$B26,IF(DATOS_[[AGRUP. VALOR. PTO.]:[AGRUP. VALOR. PTO.]]=$B24,IF(DATOS_[Check Equiparado]="Sí",IF(DATOS_[Check Periodo Ref.]="Dentro",DATOS_[TOTAL Retrib Eq],FALSE))))),
0)</f>
        <v>0</v>
      </c>
    </row>
    <row r="27" spans="1:48" ht="17.25" thickBot="1" x14ac:dyDescent="0.35">
      <c r="A27" s="60" t="str">
        <f t="shared" ref="A27" si="19">+A28</f>
        <v>[ocultar]</v>
      </c>
      <c r="B27" s="70" t="s">
        <v>307</v>
      </c>
      <c r="C27" s="107"/>
      <c r="D27" s="71"/>
      <c r="E27" s="71"/>
      <c r="F27" s="71"/>
      <c r="G27" s="71"/>
      <c r="H27" s="71"/>
      <c r="I27" s="137" t="str">
        <f t="shared" ref="I27:AV27" si="20">IFERROR((I28-I29)/I28,"")</f>
        <v/>
      </c>
      <c r="J27" s="138" t="str">
        <f t="shared" si="20"/>
        <v/>
      </c>
      <c r="K27" s="139" t="str">
        <f t="shared" si="20"/>
        <v/>
      </c>
      <c r="L27" s="139" t="str">
        <f t="shared" si="20"/>
        <v/>
      </c>
      <c r="M27" s="139" t="str">
        <f t="shared" si="20"/>
        <v/>
      </c>
      <c r="N27" s="140" t="str">
        <f t="shared" si="20"/>
        <v/>
      </c>
      <c r="O27" s="141" t="str">
        <f t="shared" si="20"/>
        <v/>
      </c>
      <c r="P27" s="141" t="str">
        <f t="shared" si="20"/>
        <v/>
      </c>
      <c r="Q27" s="141" t="str">
        <f t="shared" si="20"/>
        <v/>
      </c>
      <c r="R27" s="141" t="str">
        <f t="shared" si="20"/>
        <v/>
      </c>
      <c r="S27" s="141" t="str">
        <f t="shared" si="20"/>
        <v/>
      </c>
      <c r="T27" s="141" t="str">
        <f t="shared" si="20"/>
        <v/>
      </c>
      <c r="U27" s="141" t="str">
        <f t="shared" si="20"/>
        <v/>
      </c>
      <c r="V27" s="141" t="str">
        <f t="shared" si="20"/>
        <v/>
      </c>
      <c r="W27" s="141" t="str">
        <f t="shared" si="20"/>
        <v/>
      </c>
      <c r="X27" s="141" t="str">
        <f t="shared" si="20"/>
        <v/>
      </c>
      <c r="Y27" s="141" t="str">
        <f t="shared" si="20"/>
        <v/>
      </c>
      <c r="Z27" s="140" t="str">
        <f t="shared" si="20"/>
        <v/>
      </c>
      <c r="AA27" s="140" t="str">
        <f t="shared" si="20"/>
        <v/>
      </c>
      <c r="AB27" s="140" t="str">
        <f t="shared" si="20"/>
        <v/>
      </c>
      <c r="AC27" s="140" t="str">
        <f t="shared" si="20"/>
        <v/>
      </c>
      <c r="AD27" s="140" t="str">
        <f t="shared" si="20"/>
        <v/>
      </c>
      <c r="AE27" s="140" t="str">
        <f t="shared" si="20"/>
        <v/>
      </c>
      <c r="AF27" s="140" t="str">
        <f t="shared" si="20"/>
        <v/>
      </c>
      <c r="AG27" s="140" t="str">
        <f t="shared" si="20"/>
        <v/>
      </c>
      <c r="AH27" s="140" t="str">
        <f t="shared" si="20"/>
        <v/>
      </c>
      <c r="AI27" s="140" t="str">
        <f t="shared" si="20"/>
        <v/>
      </c>
      <c r="AJ27" s="140" t="str">
        <f t="shared" si="20"/>
        <v/>
      </c>
      <c r="AK27" s="140" t="str">
        <f t="shared" si="20"/>
        <v/>
      </c>
      <c r="AL27" s="140" t="str">
        <f t="shared" si="20"/>
        <v/>
      </c>
      <c r="AM27" s="140" t="str">
        <f t="shared" si="20"/>
        <v/>
      </c>
      <c r="AN27" s="142" t="str">
        <f t="shared" si="20"/>
        <v/>
      </c>
      <c r="AO27" s="146" t="str">
        <f t="shared" si="20"/>
        <v/>
      </c>
      <c r="AP27" s="143" t="str">
        <f t="shared" si="20"/>
        <v/>
      </c>
      <c r="AQ27" s="143" t="str">
        <f t="shared" si="20"/>
        <v/>
      </c>
      <c r="AR27" s="143" t="str">
        <f t="shared" si="20"/>
        <v/>
      </c>
      <c r="AS27" s="143" t="str">
        <f t="shared" si="20"/>
        <v/>
      </c>
      <c r="AT27" s="143" t="str">
        <f t="shared" si="20"/>
        <v/>
      </c>
      <c r="AU27" s="144" t="str">
        <f t="shared" si="20"/>
        <v/>
      </c>
      <c r="AV27" s="145" t="str">
        <f t="shared" si="20"/>
        <v/>
      </c>
    </row>
    <row r="28" spans="1:48" x14ac:dyDescent="0.3">
      <c r="A28" s="60" t="str">
        <f t="shared" ref="A28" si="21">+IF(C28+C29=0,"[ocultar]","")</f>
        <v>[ocultar]</v>
      </c>
      <c r="B28" s="64" t="s">
        <v>162</v>
      </c>
      <c r="C28" s="65">
        <f t="array" ref="C28">SUM(IF($B28=DATOS_[Sexo],
IF($B27=DATOS_[AGRUP. VALOR. PTO.],
IF("Dentro"=DATOS_[Check Periodo Ref.],
1/(COUNTIFS(DATOS_[Sexo],$B28,DATOS_[AGRUP. VALOR. PTO.],$B27,DATOS_[Check Periodo Ref.],"Dentro",DATOS_[id],DATOS_[id]))))))</f>
        <v>0</v>
      </c>
      <c r="D28" s="66">
        <f>COUNTIFS(DATOS_[AGRUP. VALOR. PTO.],$B27,DATOS_[Sexo],$B28,DATOS_[Check Periodo Ref.],"Dentro")</f>
        <v>0</v>
      </c>
      <c r="E28" s="66">
        <f>COUNTIFS(DATOS_[AGRUP. VALOR. PTO.],$B27,DATOS_[Sexo],$B28,DATOS_[Check Periodo Ref.],"Dentro",DATOS_[Check Nº SC Norm],"Sí")</f>
        <v>0</v>
      </c>
      <c r="F28" s="66">
        <f>COUNTIFS(DATOS_[AGRUP. VALOR. PTO.],$B27,DATOS_[Sexo],$B28,DATOS_[Check Periodo Ref.],"Dentro",DATOS_[Check Nº SC Anualiz],"Sí")</f>
        <v>0</v>
      </c>
      <c r="G28" s="66">
        <f>COUNTIFS(DATOS_[AGRUP. VALOR. PTO.],$B27,DATOS_[Sexo],$B28,DATOS_[Check Periodo Ref.],"Dentro",DATOS_[Check Nº SC Norm y Anualiz],"Sí")</f>
        <v>0</v>
      </c>
      <c r="H28" s="66">
        <f>COUNTIFS(DATOS_[AGRUP. VALOR. PTO.],$B27,DATOS_[Sexo],$B28,DATOS_[Check Periodo Ref.],"Dentro",DATOS_[Check Equiparación],"Sí")</f>
        <v>0</v>
      </c>
      <c r="I28" s="108">
        <f t="array" ref="I28">IFERROR(
AVERAGE(IF(DATOS_[Sexo]=$B28,IF(DATOS_[[AGRUP. VALOR. PTO.]:[AGRUP. VALOR. PTO.]]=$B27,IF(DATOS_[Check Equiparado]="Sí",IF(DATOS_[Check Periodo Ref.]="Dentro",DATOS_[SALARIO BASE Eq],FALSE))))),
0)</f>
        <v>0</v>
      </c>
      <c r="J28" s="109">
        <f t="array" ref="J28">IFERROR(
(AVERAGE((IF(DATOS_[[Sexo]:[Sexo]]=$B28,IF(DATOS_[[AGRUP. VALOR. PTO.]:[AGRUP. VALOR. PTO.]]=$B27,IF(DATOS_[[Check Periodo Ref.]:[Check Periodo Ref.]]="Dentro",IF(DATOS_[[Check Equiparado]:[Check Equiparado]]="Sí",IF(DATOS!AE$5="Sí",(1/DATOS_[[% anualiz]:[% anualiz]]),1)*IF(DATOS!AE$4="Sí",1/DATOS_[[% normaliz]:[% normaliz]],1)*(DATOS_[Conc.Sal.01])))))))),
0)</f>
        <v>0</v>
      </c>
      <c r="K28" s="109">
        <f t="array" ref="K28">IFERROR(
(AVERAGE((IF(DATOS_[[Sexo]:[Sexo]]=$B28,IF(DATOS_[[AGRUP. VALOR. PTO.]:[AGRUP. VALOR. PTO.]]=$B27,IF(DATOS_[[Check Periodo Ref.]:[Check Periodo Ref.]]="Dentro",IF(DATOS_[[Check Equiparado]:[Check Equiparado]]="Sí",IF(DATOS!AF$5="Sí",(1/DATOS_[[% anualiz]:[% anualiz]]),1)*IF(DATOS!AF$4="Sí",1/DATOS_[[% normaliz]:[% normaliz]],1)*(DATOS_[Conc.Sal.02])))))))),
0)</f>
        <v>0</v>
      </c>
      <c r="L28" s="109">
        <f t="array" ref="L28">IFERROR(
(AVERAGE((IF(DATOS_[[Sexo]:[Sexo]]=$B28,IF(DATOS_[[AGRUP. VALOR. PTO.]:[AGRUP. VALOR. PTO.]]=$B27,IF(DATOS_[[Check Periodo Ref.]:[Check Periodo Ref.]]="Dentro",IF(DATOS_[[Check Equiparado]:[Check Equiparado]]="Sí",IF(DATOS!AG$5="Sí",(1/DATOS_[[% anualiz]:[% anualiz]]),1)*IF(DATOS!AG$4="Sí",1/DATOS_[[% normaliz]:[% normaliz]],1)*(DATOS_[Conc.Sal.03])))))))),
0)</f>
        <v>0</v>
      </c>
      <c r="M28" s="109">
        <f t="array" ref="M28">IFERROR(
(AVERAGE((IF(DATOS_[[Sexo]:[Sexo]]=$B28,IF(DATOS_[[AGRUP. VALOR. PTO.]:[AGRUP. VALOR. PTO.]]=$B27,IF(DATOS_[[Check Periodo Ref.]:[Check Periodo Ref.]]="Dentro",IF(DATOS_[[Check Equiparado]:[Check Equiparado]]="Sí",IF(DATOS!AH$5="Sí",(1/DATOS_[[% anualiz]:[% anualiz]]),1)*IF(DATOS!AH$4="Sí",1/DATOS_[[% normaliz]:[% normaliz]],1)*(DATOS_[Conc.Sal.04])))))))),
0)</f>
        <v>0</v>
      </c>
      <c r="N28" s="109">
        <f t="array" ref="N28">IFERROR(
(AVERAGE((IF(DATOS_[[Sexo]:[Sexo]]=$B28,IF(DATOS_[[AGRUP. VALOR. PTO.]:[AGRUP. VALOR. PTO.]]=$B27,IF(DATOS_[[Check Periodo Ref.]:[Check Periodo Ref.]]="Dentro",IF(DATOS_[[Check Equiparado]:[Check Equiparado]]="Sí",IF(DATOS!AI$5="Sí",(1/DATOS_[[% anualiz]:[% anualiz]]),1)*IF(DATOS!AI$4="Sí",1/DATOS_[[% normaliz]:[% normaliz]],1)*(DATOS_[Conc.Sal.05])))))))),
0)</f>
        <v>0</v>
      </c>
      <c r="O28" s="109">
        <f t="array" ref="O28">IFERROR(
(AVERAGE((IF(DATOS_[[Sexo]:[Sexo]]=$B28,IF(DATOS_[[AGRUP. VALOR. PTO.]:[AGRUP. VALOR. PTO.]]=$B27,IF(DATOS_[[Check Periodo Ref.]:[Check Periodo Ref.]]="Dentro",IF(DATOS_[[Check Equiparado]:[Check Equiparado]]="Sí",IF(DATOS!AJ$5="Sí",(1/DATOS_[[% anualiz]:[% anualiz]]),1)*IF(DATOS!AJ$4="Sí",1/DATOS_[[% normaliz]:[% normaliz]],1)*(DATOS_[Conc.Sal.06])))))))),
0)</f>
        <v>0</v>
      </c>
      <c r="P28" s="109">
        <f t="array" ref="P28">IFERROR(
(AVERAGE((IF(DATOS_[[Sexo]:[Sexo]]=$B28,IF(DATOS_[[AGRUP. VALOR. PTO.]:[AGRUP. VALOR. PTO.]]=$B27,IF(DATOS_[[Check Periodo Ref.]:[Check Periodo Ref.]]="Dentro",IF(DATOS_[[Check Equiparado]:[Check Equiparado]]="Sí",IF(DATOS!AK$5="Sí",(1/DATOS_[[% anualiz]:[% anualiz]]),1)*IF(DATOS!AK$4="Sí",1/DATOS_[[% normaliz]:[% normaliz]],1)*(DATOS_[Conc.Sal.07])))))))),
0)</f>
        <v>0</v>
      </c>
      <c r="Q28" s="109">
        <f t="array" ref="Q28">IFERROR(
(AVERAGE((IF(DATOS_[[Sexo]:[Sexo]]=$B28,IF(DATOS_[[AGRUP. VALOR. PTO.]:[AGRUP. VALOR. PTO.]]=$B27,IF(DATOS_[[Check Periodo Ref.]:[Check Periodo Ref.]]="Dentro",IF(DATOS_[[Check Equiparado]:[Check Equiparado]]="Sí",IF(DATOS!AL$5="Sí",(1/DATOS_[[% anualiz]:[% anualiz]]),1)*IF(DATOS!AL$4="Sí",1/DATOS_[[% normaliz]:[% normaliz]],1)*(DATOS_[Conc.Sal.08])))))))),
0)</f>
        <v>0</v>
      </c>
      <c r="R28" s="109">
        <f t="array" ref="R28">IFERROR(
(AVERAGE((IF(DATOS_[[Sexo]:[Sexo]]=$B28,IF(DATOS_[[AGRUP. VALOR. PTO.]:[AGRUP. VALOR. PTO.]]=$B27,IF(DATOS_[[Check Periodo Ref.]:[Check Periodo Ref.]]="Dentro",IF(DATOS_[[Check Equiparado]:[Check Equiparado]]="Sí",IF(DATOS!AM$5="Sí",(1/DATOS_[[% anualiz]:[% anualiz]]),1)*IF(DATOS!AM$4="Sí",1/DATOS_[[% normaliz]:[% normaliz]],1)*(DATOS_[Conc.Sal.09])))))))),
0)</f>
        <v>0</v>
      </c>
      <c r="S28" s="109">
        <f t="array" ref="S28">IFERROR(
(AVERAGE((IF(DATOS_[[Sexo]:[Sexo]]=$B28,IF(DATOS_[[AGRUP. VALOR. PTO.]:[AGRUP. VALOR. PTO.]]=$B27,IF(DATOS_[[Check Periodo Ref.]:[Check Periodo Ref.]]="Dentro",IF(DATOS_[[Check Equiparado]:[Check Equiparado]]="Sí",IF(DATOS!AN$5="Sí",(1/DATOS_[[% anualiz]:[% anualiz]]),1)*IF(DATOS!AN$4="Sí",1/DATOS_[[% normaliz]:[% normaliz]],1)*(DATOS_[Conc.Sal.10])))))))),
0)</f>
        <v>0</v>
      </c>
      <c r="T28" s="109">
        <f t="array" ref="T28">IFERROR(
(AVERAGE((IF(DATOS_[[Sexo]:[Sexo]]=$B28,IF(DATOS_[[AGRUP. VALOR. PTO.]:[AGRUP. VALOR. PTO.]]=$B27,IF(DATOS_[[Check Periodo Ref.]:[Check Periodo Ref.]]="Dentro",IF(DATOS_[[Check Equiparado]:[Check Equiparado]]="Sí",IF(DATOS!AO$5="Sí",(1/DATOS_[[% anualiz]:[% anualiz]]),1)*IF(DATOS!AO$4="Sí",1/DATOS_[[% normaliz]:[% normaliz]],1)*(DATOS_[Conc.Sal.11])))))))),
0)</f>
        <v>0</v>
      </c>
      <c r="U28" s="109">
        <f t="array" ref="U28">IFERROR(
(AVERAGE((IF(DATOS_[[Sexo]:[Sexo]]=$B28,IF(DATOS_[[AGRUP. VALOR. PTO.]:[AGRUP. VALOR. PTO.]]=$B27,IF(DATOS_[[Check Periodo Ref.]:[Check Periodo Ref.]]="Dentro",IF(DATOS_[[Check Equiparado]:[Check Equiparado]]="Sí",IF(DATOS!AP$5="Sí",(1/DATOS_[[% anualiz]:[% anualiz]]),1)*IF(DATOS!AP$4="Sí",1/DATOS_[[% normaliz]:[% normaliz]],1)*(DATOS_[Conc.Sal.12])))))))),
0)</f>
        <v>0</v>
      </c>
      <c r="V28" s="109">
        <f t="array" ref="V28">IFERROR(
(AVERAGE((IF(DATOS_[[Sexo]:[Sexo]]=$B28,IF(DATOS_[[AGRUP. VALOR. PTO.]:[AGRUP. VALOR. PTO.]]=$B27,IF(DATOS_[[Check Periodo Ref.]:[Check Periodo Ref.]]="Dentro",IF(DATOS_[[Check Equiparado]:[Check Equiparado]]="Sí",IF(DATOS!AQ$5="Sí",(1/DATOS_[[% anualiz]:[% anualiz]]),1)*IF(DATOS!AQ$4="Sí",1/DATOS_[[% normaliz]:[% normaliz]],1)*(DATOS_[Conc.Sal.13])))))))),
0)</f>
        <v>0</v>
      </c>
      <c r="W28" s="109">
        <f t="array" ref="W28">IFERROR(
(AVERAGE((IF(DATOS_[[Sexo]:[Sexo]]=$B28,IF(DATOS_[[AGRUP. VALOR. PTO.]:[AGRUP. VALOR. PTO.]]=$B27,IF(DATOS_[[Check Periodo Ref.]:[Check Periodo Ref.]]="Dentro",IF(DATOS_[[Check Equiparado]:[Check Equiparado]]="Sí",IF(DATOS!AR$5="Sí",(1/DATOS_[[% anualiz]:[% anualiz]]),1)*IF(DATOS!AR$4="Sí",1/DATOS_[[% normaliz]:[% normaliz]],1)*(DATOS_[Conc.Sal.14])))))))),
0)</f>
        <v>0</v>
      </c>
      <c r="X28" s="109">
        <f t="array" ref="X28">IFERROR(
(AVERAGE((IF(DATOS_[[Sexo]:[Sexo]]=$B28,IF(DATOS_[[AGRUP. VALOR. PTO.]:[AGRUP. VALOR. PTO.]]=$B27,IF(DATOS_[[Check Periodo Ref.]:[Check Periodo Ref.]]="Dentro",IF(DATOS_[[Check Equiparado]:[Check Equiparado]]="Sí",IF(DATOS!AS$5="Sí",(1/DATOS_[[% anualiz]:[% anualiz]]),1)*IF(DATOS!AS$4="Sí",1/DATOS_[[% normaliz]:[% normaliz]],1)*(DATOS_[Conc.Sal.15])))))))),
0)</f>
        <v>0</v>
      </c>
      <c r="Y28" s="109">
        <f t="array" ref="Y28">IFERROR(
(AVERAGE((IF(DATOS_[[Sexo]:[Sexo]]=$B28,IF(DATOS_[[AGRUP. VALOR. PTO.]:[AGRUP. VALOR. PTO.]]=$B27,IF(DATOS_[[Check Periodo Ref.]:[Check Periodo Ref.]]="Dentro",IF(DATOS_[[Check Equiparado]:[Check Equiparado]]="Sí",IF(DATOS!AT$5="Sí",(1/DATOS_[[% anualiz]:[% anualiz]]),1)*IF(DATOS!AT$4="Sí",1/DATOS_[[% normaliz]:[% normaliz]],1)*(DATOS_[Conc.Sal.16])))))))),
0)</f>
        <v>0</v>
      </c>
      <c r="Z28" s="109">
        <f t="array" ref="Z28">IFERROR(
(AVERAGE((IF(DATOS_[[Sexo]:[Sexo]]=$B28,IF(DATOS_[[AGRUP. VALOR. PTO.]:[AGRUP. VALOR. PTO.]]=$B27,IF(DATOS_[[Check Periodo Ref.]:[Check Periodo Ref.]]="Dentro",IF(DATOS_[[Check Equiparado]:[Check Equiparado]]="Sí",IF(DATOS!AU$5="Sí",(1/DATOS_[[% anualiz]:[% anualiz]]),1)*IF(DATOS!AU$4="Sí",1/DATOS_[[% normaliz]:[% normaliz]],1)*(DATOS_[Conc.Sal.17])))))))),
0)</f>
        <v>0</v>
      </c>
      <c r="AA28" s="109">
        <f t="array" ref="AA28">IFERROR(
(AVERAGE((IF(DATOS_[[Sexo]:[Sexo]]=$B28,IF(DATOS_[[AGRUP. VALOR. PTO.]:[AGRUP. VALOR. PTO.]]=$B27,IF(DATOS_[[Check Periodo Ref.]:[Check Periodo Ref.]]="Dentro",IF(DATOS_[[Check Equiparado]:[Check Equiparado]]="Sí",IF(DATOS!AV$5="Sí",(1/DATOS_[[% anualiz]:[% anualiz]]),1)*IF(DATOS!AV$4="Sí",1/DATOS_[[% normaliz]:[% normaliz]],1)*(DATOS_[Conc.Sal.18])))))))),
0)</f>
        <v>0</v>
      </c>
      <c r="AB28" s="109">
        <f t="array" ref="AB28">IFERROR(
(AVERAGE((IF(DATOS_[[Sexo]:[Sexo]]=$B28,IF(DATOS_[[AGRUP. VALOR. PTO.]:[AGRUP. VALOR. PTO.]]=$B27,IF(DATOS_[[Check Periodo Ref.]:[Check Periodo Ref.]]="Dentro",IF(DATOS_[[Check Equiparado]:[Check Equiparado]]="Sí",IF(DATOS!AW$5="Sí",(1/DATOS_[[% anualiz]:[% anualiz]]),1)*IF(DATOS!AW$4="Sí",1/DATOS_[[% normaliz]:[% normaliz]],1)*(DATOS_[Conc.Sal.19])))))))),
0)</f>
        <v>0</v>
      </c>
      <c r="AC28" s="109">
        <f t="array" ref="AC28">IFERROR(
(AVERAGE((IF(DATOS_[[Sexo]:[Sexo]]=$B28,IF(DATOS_[[AGRUP. VALOR. PTO.]:[AGRUP. VALOR. PTO.]]=$B27,IF(DATOS_[[Check Periodo Ref.]:[Check Periodo Ref.]]="Dentro",IF(DATOS_[[Check Equiparado]:[Check Equiparado]]="Sí",IF(DATOS!AX$5="Sí",(1/DATOS_[[% anualiz]:[% anualiz]]),1)*IF(DATOS!AX$4="Sí",1/DATOS_[[% normaliz]:[% normaliz]],1)*(DATOS_[Conc.Sal.20])))))))),
0)</f>
        <v>0</v>
      </c>
      <c r="AD28" s="109">
        <f t="array" ref="AD28">IFERROR(
(AVERAGE((IF(DATOS_[[Sexo]:[Sexo]]=$B28,IF(DATOS_[[AGRUP. VALOR. PTO.]:[AGRUP. VALOR. PTO.]]=$B27,IF(DATOS_[[Check Periodo Ref.]:[Check Periodo Ref.]]="Dentro",IF(DATOS_[[Check Equiparado]:[Check Equiparado]]="Sí",IF(DATOS!AY$5="Sí",(1/DATOS_[[% anualiz]:[% anualiz]]),1)*IF(DATOS!AY$4="Sí",1/DATOS_[[% normaliz]:[% normaliz]],1)*(DATOS_[Conc.Sal.21])))))))),
0)</f>
        <v>0</v>
      </c>
      <c r="AE28" s="109">
        <f t="array" ref="AE28">IFERROR(
(AVERAGE((IF(DATOS_[[Sexo]:[Sexo]]=$B28,IF(DATOS_[[AGRUP. VALOR. PTO.]:[AGRUP. VALOR. PTO.]]=$B27,IF(DATOS_[[Check Periodo Ref.]:[Check Periodo Ref.]]="Dentro",IF(DATOS_[[Check Equiparado]:[Check Equiparado]]="Sí",IF(DATOS!AZ$5="Sí",(1/DATOS_[[% anualiz]:[% anualiz]]),1)*IF(DATOS!AZ$4="Sí",1/DATOS_[[% normaliz]:[% normaliz]],1)*(DATOS_[Conc.Sal.22])))))))),
0)</f>
        <v>0</v>
      </c>
      <c r="AF28" s="109">
        <f t="array" ref="AF28">IFERROR(
(AVERAGE((IF(DATOS_[[Sexo]:[Sexo]]=$B28,IF(DATOS_[[AGRUP. VALOR. PTO.]:[AGRUP. VALOR. PTO.]]=$B27,IF(DATOS_[[Check Periodo Ref.]:[Check Periodo Ref.]]="Dentro",IF(DATOS_[[Check Equiparado]:[Check Equiparado]]="Sí",IF(DATOS!BA$5="Sí",(1/DATOS_[[% anualiz]:[% anualiz]]),1)*IF(DATOS!BA$4="Sí",1/DATOS_[[% normaliz]:[% normaliz]],1)*(DATOS_[Conc.Sal.23])))))))),
0)</f>
        <v>0</v>
      </c>
      <c r="AG28" s="109">
        <f t="array" ref="AG28">IFERROR(
(AVERAGE((IF(DATOS_[[Sexo]:[Sexo]]=$B28,IF(DATOS_[[AGRUP. VALOR. PTO.]:[AGRUP. VALOR. PTO.]]=$B27,IF(DATOS_[[Check Periodo Ref.]:[Check Periodo Ref.]]="Dentro",IF(DATOS_[[Check Equiparado]:[Check Equiparado]]="Sí",IF(DATOS!BB$5="Sí",(1/DATOS_[[% anualiz]:[% anualiz]]),1)*IF(DATOS!BB$4="Sí",1/DATOS_[[% normaliz]:[% normaliz]],1)*(DATOS_[Conc.Sal.24])))))))),
0)</f>
        <v>0</v>
      </c>
      <c r="AH28" s="109">
        <f t="array" ref="AH28">IFERROR(
(AVERAGE((IF(DATOS_[[Sexo]:[Sexo]]=$B28,IF(DATOS_[[AGRUP. VALOR. PTO.]:[AGRUP. VALOR. PTO.]]=$B27,IF(DATOS_[[Check Periodo Ref.]:[Check Periodo Ref.]]="Dentro",IF(DATOS_[[Check Equiparado]:[Check Equiparado]]="Sí",IF(DATOS!BC$5="Sí",(1/DATOS_[[% anualiz]:[% anualiz]]),1)*IF(DATOS!BC$4="Sí",1/DATOS_[[% normaliz]:[% normaliz]],1)*(DATOS_[Conc.Sal.25])))))))),
0)</f>
        <v>0</v>
      </c>
      <c r="AI28" s="109">
        <f t="array" ref="AI28">IFERROR(
(AVERAGE((IF(DATOS_[[Sexo]:[Sexo]]=$B28,IF(DATOS_[[AGRUP. VALOR. PTO.]:[AGRUP. VALOR. PTO.]]=$B27,IF(DATOS_[[Check Periodo Ref.]:[Check Periodo Ref.]]="Dentro",IF(DATOS_[[Check Equiparado]:[Check Equiparado]]="Sí",IF(DATOS!BD$5="Sí",(1/DATOS_[[% anualiz]:[% anualiz]]),1)*IF(DATOS!BD$4="Sí",1/DATOS_[[% normaliz]:[% normaliz]],1)*(DATOS_[Conc.Sal.26])))))))),
0)</f>
        <v>0</v>
      </c>
      <c r="AJ28" s="109">
        <f t="array" ref="AJ28">IFERROR(
(AVERAGE((IF(DATOS_[[Sexo]:[Sexo]]=$B28,IF(DATOS_[[AGRUP. VALOR. PTO.]:[AGRUP. VALOR. PTO.]]=$B27,IF(DATOS_[[Check Periodo Ref.]:[Check Periodo Ref.]]="Dentro",IF(DATOS_[[Check Equiparado]:[Check Equiparado]]="Sí",IF(DATOS!BE$5="Sí",(1/DATOS_[[% anualiz]:[% anualiz]]),1)*IF(DATOS!BE$4="Sí",1/DATOS_[[% normaliz]:[% normaliz]],1)*(DATOS_[Conc.Sal.27])))))))),
0)</f>
        <v>0</v>
      </c>
      <c r="AK28" s="109">
        <f t="array" ref="AK28">IFERROR(
(AVERAGE((IF(DATOS_[[Sexo]:[Sexo]]=$B28,IF(DATOS_[[AGRUP. VALOR. PTO.]:[AGRUP. VALOR. PTO.]]=$B27,IF(DATOS_[[Check Periodo Ref.]:[Check Periodo Ref.]]="Dentro",IF(DATOS_[[Check Equiparado]:[Check Equiparado]]="Sí",IF(DATOS!BF$5="Sí",(1/DATOS_[[% anualiz]:[% anualiz]]),1)*IF(DATOS!BF$4="Sí",1/DATOS_[[% normaliz]:[% normaliz]],1)*(DATOS_[Conc.Sal.28])))))))),
0)</f>
        <v>0</v>
      </c>
      <c r="AL28" s="109">
        <f t="array" ref="AL28">IFERROR(
(AVERAGE((IF(DATOS_[[Sexo]:[Sexo]]=$B28,IF(DATOS_[[AGRUP. VALOR. PTO.]:[AGRUP. VALOR. PTO.]]=$B27,IF(DATOS_[[Check Periodo Ref.]:[Check Periodo Ref.]]="Dentro",IF(DATOS_[[Check Equiparado]:[Check Equiparado]]="Sí",IF(DATOS!BG$5="Sí",(1/DATOS_[[% anualiz]:[% anualiz]]),1)*IF(DATOS!BG$4="Sí",1/DATOS_[[% normaliz]:[% normaliz]],1)*(DATOS_[Conc.Sal.29])))))))),
0)</f>
        <v>0</v>
      </c>
      <c r="AM28" s="109">
        <f t="array" ref="AM28">IFERROR(
(AVERAGE((IF(DATOS_[[Sexo]:[Sexo]]=$B28,IF(DATOS_[[AGRUP. VALOR. PTO.]:[AGRUP. VALOR. PTO.]]=$B27,IF(DATOS_[[Check Periodo Ref.]:[Check Periodo Ref.]]="Dentro",IF(DATOS_[[Check Equiparado]:[Check Equiparado]]="Sí",IF(DATOS!BH$5="Sí",(1/DATOS_[[% anualiz]:[% anualiz]]),1)*IF(DATOS!BH$4="Sí",1/DATOS_[[% normaliz]:[% normaliz]],1)*(DATOS_[Conc.Sal.30])))))))),
0)</f>
        <v>0</v>
      </c>
      <c r="AN28" s="110">
        <f t="array" ref="AN28">IFERROR(
AVERAGE(IF(DATOS_[Sexo]=$B28,IF(DATOS_[[AGRUP. VALOR. PTO.]:[AGRUP. VALOR. PTO.]]=$B27,IF(DATOS_[Check Equiparado]="Sí",IF(DATOS_[Check Periodo Ref.]="Dentro",DATOS_[Tot COMPL.SAL Eq],FALSE))))),
0)</f>
        <v>0</v>
      </c>
      <c r="AO28" s="111">
        <f t="array" ref="AO28">IFERROR(
AVERAGE(IF(DATOS_[Sexo]=$B28,IF(DATOS_[[AGRUP. VALOR. PTO.]:[AGRUP. VALOR. PTO.]]=$B27,IF(DATOS_[Check Equiparado]="Sí",IF(DATOS_[Check Periodo Ref.]="Dentro",DATOS_[TOTAL SALARIO Eq],FALSE))))),
0)</f>
        <v>0</v>
      </c>
      <c r="AP28" s="112">
        <f t="array" ref="AP28">IFERROR(
(AVERAGE((IF(DATOS_[[Sexo]:[Sexo]]=$B28,IF(DATOS_[[AGRUP. VALOR. PTO.]:[AGRUP. VALOR. PTO.]]=$B27,IF(DATOS_[[Check Periodo Ref.]:[Check Periodo Ref.]]="Dentro",IF(DATOS_[[Check Equiparado]:[Check Equiparado]]="Sí",IF(DATOS!BI$5="Sí",(1/DATOS_[[% anualiz]:[% anualiz]]),1)*IF(DATOS!BI$4="Sí",1/DATOS_[[% normaliz]:[% normaliz]],1)*(DATOS_[C.Extra.01])))))))),
0)</f>
        <v>0</v>
      </c>
      <c r="AQ28" s="112">
        <f t="array" ref="AQ28">IFERROR(
(AVERAGE((IF(DATOS_[[Sexo]:[Sexo]]=$B28,IF(DATOS_[[AGRUP. VALOR. PTO.]:[AGRUP. VALOR. PTO.]]=$B27,IF(DATOS_[[Check Periodo Ref.]:[Check Periodo Ref.]]="Dentro",IF(DATOS_[[Check Equiparado]:[Check Equiparado]]="Sí",IF(DATOS!BJ$5="Sí",(1/DATOS_[[% anualiz]:[% anualiz]]),1)*IF(DATOS!BJ$4="Sí",1/DATOS_[[% normaliz]:[% normaliz]],1)*(DATOS_[C.Extra.02])))))))),
0)</f>
        <v>0</v>
      </c>
      <c r="AR28" s="112">
        <f t="array" ref="AR28">IFERROR(
(AVERAGE((IF(DATOS_[[Sexo]:[Sexo]]=$B28,IF(DATOS_[[AGRUP. VALOR. PTO.]:[AGRUP. VALOR. PTO.]]=$B27,IF(DATOS_[[Check Periodo Ref.]:[Check Periodo Ref.]]="Dentro",IF(DATOS_[[Check Equiparado]:[Check Equiparado]]="Sí",IF(DATOS!BK$5="Sí",(1/DATOS_[[% anualiz]:[% anualiz]]),1)*IF(DATOS!BK$4="Sí",1/DATOS_[[% normaliz]:[% normaliz]],1)*(DATOS_[C.Extra.03])))))))),
0)</f>
        <v>0</v>
      </c>
      <c r="AS28" s="112">
        <f t="array" ref="AS28">IFERROR(
(AVERAGE((IF(DATOS_[[Sexo]:[Sexo]]=$B28,IF(DATOS_[[AGRUP. VALOR. PTO.]:[AGRUP. VALOR. PTO.]]=$B27,IF(DATOS_[[Check Periodo Ref.]:[Check Periodo Ref.]]="Dentro",IF(DATOS_[[Check Equiparado]:[Check Equiparado]]="Sí",IF(DATOS!BL$5="Sí",(1/DATOS_[[% anualiz]:[% anualiz]]),1)*IF(DATOS!BL$4="Sí",1/DATOS_[[% normaliz]:[% normaliz]],1)*(DATOS_[C.Extra.04])))))))),
0)</f>
        <v>0</v>
      </c>
      <c r="AT28" s="112">
        <f t="array" ref="AT28">IFERROR(
(AVERAGE((IF(DATOS_[[Sexo]:[Sexo]]=$B28,IF(DATOS_[[AGRUP. VALOR. PTO.]:[AGRUP. VALOR. PTO.]]=$B27,IF(DATOS_[[Check Periodo Ref.]:[Check Periodo Ref.]]="Dentro",IF(DATOS_[[Check Equiparado]:[Check Equiparado]]="Sí",IF(DATOS!BM$5="Sí",(1/DATOS_[[% anualiz]:[% anualiz]]),1)*IF(DATOS!BM$4="Sí",1/DATOS_[[% normaliz]:[% normaliz]],1)*(DATOS_[C.Extra.05])))))))),
0)</f>
        <v>0</v>
      </c>
      <c r="AU28" s="113">
        <f t="array" ref="AU28">IFERROR(
AVERAGE(IF(DATOS_[Sexo]=$B28,IF(DATOS_[[AGRUP. VALOR. PTO.]:[AGRUP. VALOR. PTO.]]=$B27,IF(DATOS_[Check Equiparado]="Sí",IF(DATOS_[Check Periodo Ref.]="Dentro",DATOS_[Tot Extrasalarial Eq],FALSE))))),
0)</f>
        <v>0</v>
      </c>
      <c r="AV28" s="114">
        <f t="array" ref="AV28">IFERROR(
AVERAGE(IF(DATOS_[Sexo]=$B28,IF(DATOS_[[AGRUP. VALOR. PTO.]:[AGRUP. VALOR. PTO.]]=$B27,IF(DATOS_[Check Equiparado]="Sí",IF(DATOS_[Check Periodo Ref.]="Dentro",DATOS_[TOTAL Retrib Eq],FALSE))))),
0)</f>
        <v>0</v>
      </c>
    </row>
    <row r="29" spans="1:48" x14ac:dyDescent="0.3">
      <c r="A29" s="60" t="str">
        <f t="shared" ref="A29" si="22">+A28</f>
        <v>[ocultar]</v>
      </c>
      <c r="B29" s="64" t="s">
        <v>163</v>
      </c>
      <c r="C29" s="65">
        <f t="array" ref="C29">SUM(IF($B29=DATOS_[Sexo],
IF($B27=DATOS_[AGRUP. VALOR. PTO.],
IF("Dentro"=DATOS_[Check Periodo Ref.],
1/(COUNTIFS(DATOS_[Sexo],$B29,DATOS_[AGRUP. VALOR. PTO.],$B27,DATOS_[Check Periodo Ref.],"Dentro",DATOS_[id],DATOS_[id]))))))</f>
        <v>0</v>
      </c>
      <c r="D29" s="66">
        <f>COUNTIFS(DATOS_[AGRUP. VALOR. PTO.],$B27,DATOS_[Sexo],$B29,DATOS_[Check Periodo Ref.],"Dentro")</f>
        <v>0</v>
      </c>
      <c r="E29" s="66">
        <f>COUNTIFS(DATOS_[AGRUP. VALOR. PTO.],$B27,DATOS_[Sexo],$B29,DATOS_[Check Periodo Ref.],"Dentro",DATOS_[Check Nº SC Norm],"Sí")</f>
        <v>0</v>
      </c>
      <c r="F29" s="66">
        <f>COUNTIFS(DATOS_[AGRUP. VALOR. PTO.],$B27,DATOS_[Sexo],$B29,DATOS_[Check Periodo Ref.],"Dentro",DATOS_[Check Nº SC Anualiz],"Sí")</f>
        <v>0</v>
      </c>
      <c r="G29" s="66">
        <f>COUNTIFS(DATOS_[AGRUP. VALOR. PTO.],$B27,DATOS_[Sexo],$B29,DATOS_[Check Periodo Ref.],"Dentro",DATOS_[Check Nº SC Norm y Anualiz],"Sí")</f>
        <v>0</v>
      </c>
      <c r="H29" s="66">
        <f>COUNTIFS(DATOS_[AGRUP. VALOR. PTO.],$B27,DATOS_[Sexo],$B29,DATOS_[Check Periodo Ref.],"Dentro",DATOS_[Check Equiparación],"Sí")</f>
        <v>0</v>
      </c>
      <c r="I29" s="108" cm="1">
        <f t="array" ref="I29">IFERROR(
AVERAGE(IF(DATOS_[Sexo]=$B29,IF(DATOS_[[AGRUP. VALOR. PTO.]:[AGRUP. VALOR. PTO.]]=$B27,IF(DATOS_[Check Equiparado]="Sí",IF(DATOS_[Check Periodo Ref.]="Dentro",DATOS_[SALARIO BASE Eq],FALSE))))),
0)</f>
        <v>0</v>
      </c>
      <c r="J29" s="109">
        <f t="array" ref="J29">IFERROR(
(AVERAGE((IF(DATOS_[[Sexo]:[Sexo]]=$B29,IF(DATOS_[[AGRUP. VALOR. PTO.]:[AGRUP. VALOR. PTO.]]=$B27,IF(DATOS_[[Check Periodo Ref.]:[Check Periodo Ref.]]="Dentro",IF(DATOS_[[Check Equiparado]:[Check Equiparado]]="Sí",IF(DATOS!AE$5="Sí",(1/DATOS_[[% anualiz]:[% anualiz]]),1)*IF(DATOS!AE$4="Sí",1/DATOS_[[% normaliz]:[% normaliz]],1)*(DATOS_[Conc.Sal.01])))))))),
0)</f>
        <v>0</v>
      </c>
      <c r="K29" s="109">
        <f t="array" ref="K29">IFERROR(
(AVERAGE((IF(DATOS_[[Sexo]:[Sexo]]=$B29,IF(DATOS_[[AGRUP. VALOR. PTO.]:[AGRUP. VALOR. PTO.]]=$B27,IF(DATOS_[[Check Periodo Ref.]:[Check Periodo Ref.]]="Dentro",IF(DATOS_[[Check Equiparado]:[Check Equiparado]]="Sí",IF(DATOS!AF$5="Sí",(1/DATOS_[[% anualiz]:[% anualiz]]),1)*IF(DATOS!AF$4="Sí",1/DATOS_[[% normaliz]:[% normaliz]],1)*(DATOS_[Conc.Sal.02])))))))),
0)</f>
        <v>0</v>
      </c>
      <c r="L29" s="109">
        <f t="array" ref="L29">IFERROR(
(AVERAGE((IF(DATOS_[[Sexo]:[Sexo]]=$B29,IF(DATOS_[[AGRUP. VALOR. PTO.]:[AGRUP. VALOR. PTO.]]=$B27,IF(DATOS_[[Check Periodo Ref.]:[Check Periodo Ref.]]="Dentro",IF(DATOS_[[Check Equiparado]:[Check Equiparado]]="Sí",IF(DATOS!AG$5="Sí",(1/DATOS_[[% anualiz]:[% anualiz]]),1)*IF(DATOS!AG$4="Sí",1/DATOS_[[% normaliz]:[% normaliz]],1)*(DATOS_[Conc.Sal.03])))))))),
0)</f>
        <v>0</v>
      </c>
      <c r="M29" s="109">
        <f t="array" ref="M29">IFERROR(
(AVERAGE((IF(DATOS_[[Sexo]:[Sexo]]=$B29,IF(DATOS_[[AGRUP. VALOR. PTO.]:[AGRUP. VALOR. PTO.]]=$B27,IF(DATOS_[[Check Periodo Ref.]:[Check Periodo Ref.]]="Dentro",IF(DATOS_[[Check Equiparado]:[Check Equiparado]]="Sí",IF(DATOS!AH$5="Sí",(1/DATOS_[[% anualiz]:[% anualiz]]),1)*IF(DATOS!AH$4="Sí",1/DATOS_[[% normaliz]:[% normaliz]],1)*(DATOS_[Conc.Sal.04])))))))),
0)</f>
        <v>0</v>
      </c>
      <c r="N29" s="109">
        <f t="array" ref="N29">IFERROR(
(AVERAGE((IF(DATOS_[[Sexo]:[Sexo]]=$B29,IF(DATOS_[[AGRUP. VALOR. PTO.]:[AGRUP. VALOR. PTO.]]=$B27,IF(DATOS_[[Check Periodo Ref.]:[Check Periodo Ref.]]="Dentro",IF(DATOS_[[Check Equiparado]:[Check Equiparado]]="Sí",IF(DATOS!AI$5="Sí",(1/DATOS_[[% anualiz]:[% anualiz]]),1)*IF(DATOS!AI$4="Sí",1/DATOS_[[% normaliz]:[% normaliz]],1)*(DATOS_[Conc.Sal.05])))))))),
0)</f>
        <v>0</v>
      </c>
      <c r="O29" s="109">
        <f t="array" ref="O29">IFERROR(
(AVERAGE((IF(DATOS_[[Sexo]:[Sexo]]=$B29,IF(DATOS_[[AGRUP. VALOR. PTO.]:[AGRUP. VALOR. PTO.]]=$B27,IF(DATOS_[[Check Periodo Ref.]:[Check Periodo Ref.]]="Dentro",IF(DATOS_[[Check Equiparado]:[Check Equiparado]]="Sí",IF(DATOS!AJ$5="Sí",(1/DATOS_[[% anualiz]:[% anualiz]]),1)*IF(DATOS!AJ$4="Sí",1/DATOS_[[% normaliz]:[% normaliz]],1)*(DATOS_[Conc.Sal.06])))))))),
0)</f>
        <v>0</v>
      </c>
      <c r="P29" s="109">
        <f t="array" ref="P29">IFERROR(
(AVERAGE((IF(DATOS_[[Sexo]:[Sexo]]=$B29,IF(DATOS_[[AGRUP. VALOR. PTO.]:[AGRUP. VALOR. PTO.]]=$B27,IF(DATOS_[[Check Periodo Ref.]:[Check Periodo Ref.]]="Dentro",IF(DATOS_[[Check Equiparado]:[Check Equiparado]]="Sí",IF(DATOS!AK$5="Sí",(1/DATOS_[[% anualiz]:[% anualiz]]),1)*IF(DATOS!AK$4="Sí",1/DATOS_[[% normaliz]:[% normaliz]],1)*(DATOS_[Conc.Sal.07])))))))),
0)</f>
        <v>0</v>
      </c>
      <c r="Q29" s="109">
        <f t="array" ref="Q29">IFERROR(
(AVERAGE((IF(DATOS_[[Sexo]:[Sexo]]=$B29,IF(DATOS_[[AGRUP. VALOR. PTO.]:[AGRUP. VALOR. PTO.]]=$B27,IF(DATOS_[[Check Periodo Ref.]:[Check Periodo Ref.]]="Dentro",IF(DATOS_[[Check Equiparado]:[Check Equiparado]]="Sí",IF(DATOS!AL$5="Sí",(1/DATOS_[[% anualiz]:[% anualiz]]),1)*IF(DATOS!AL$4="Sí",1/DATOS_[[% normaliz]:[% normaliz]],1)*(DATOS_[Conc.Sal.08])))))))),
0)</f>
        <v>0</v>
      </c>
      <c r="R29" s="109">
        <f t="array" ref="R29">IFERROR(
(AVERAGE((IF(DATOS_[[Sexo]:[Sexo]]=$B29,IF(DATOS_[[AGRUP. VALOR. PTO.]:[AGRUP. VALOR. PTO.]]=$B27,IF(DATOS_[[Check Periodo Ref.]:[Check Periodo Ref.]]="Dentro",IF(DATOS_[[Check Equiparado]:[Check Equiparado]]="Sí",IF(DATOS!AM$5="Sí",(1/DATOS_[[% anualiz]:[% anualiz]]),1)*IF(DATOS!AM$4="Sí",1/DATOS_[[% normaliz]:[% normaliz]],1)*(DATOS_[Conc.Sal.09])))))))),
0)</f>
        <v>0</v>
      </c>
      <c r="S29" s="109">
        <f t="array" ref="S29">IFERROR(
(AVERAGE((IF(DATOS_[[Sexo]:[Sexo]]=$B29,IF(DATOS_[[AGRUP. VALOR. PTO.]:[AGRUP. VALOR. PTO.]]=$B27,IF(DATOS_[[Check Periodo Ref.]:[Check Periodo Ref.]]="Dentro",IF(DATOS_[[Check Equiparado]:[Check Equiparado]]="Sí",IF(DATOS!AN$5="Sí",(1/DATOS_[[% anualiz]:[% anualiz]]),1)*IF(DATOS!AN$4="Sí",1/DATOS_[[% normaliz]:[% normaliz]],1)*(DATOS_[Conc.Sal.10])))))))),
0)</f>
        <v>0</v>
      </c>
      <c r="T29" s="109">
        <f t="array" ref="T29">IFERROR(
(AVERAGE((IF(DATOS_[[Sexo]:[Sexo]]=$B29,IF(DATOS_[[AGRUP. VALOR. PTO.]:[AGRUP. VALOR. PTO.]]=$B27,IF(DATOS_[[Check Periodo Ref.]:[Check Periodo Ref.]]="Dentro",IF(DATOS_[[Check Equiparado]:[Check Equiparado]]="Sí",IF(DATOS!AO$5="Sí",(1/DATOS_[[% anualiz]:[% anualiz]]),1)*IF(DATOS!AO$4="Sí",1/DATOS_[[% normaliz]:[% normaliz]],1)*(DATOS_[Conc.Sal.11])))))))),
0)</f>
        <v>0</v>
      </c>
      <c r="U29" s="109">
        <f t="array" ref="U29">IFERROR(
(AVERAGE((IF(DATOS_[[Sexo]:[Sexo]]=$B29,IF(DATOS_[[AGRUP. VALOR. PTO.]:[AGRUP. VALOR. PTO.]]=$B27,IF(DATOS_[[Check Periodo Ref.]:[Check Periodo Ref.]]="Dentro",IF(DATOS_[[Check Equiparado]:[Check Equiparado]]="Sí",IF(DATOS!AP$5="Sí",(1/DATOS_[[% anualiz]:[% anualiz]]),1)*IF(DATOS!AP$4="Sí",1/DATOS_[[% normaliz]:[% normaliz]],1)*(DATOS_[Conc.Sal.12])))))))),
0)</f>
        <v>0</v>
      </c>
      <c r="V29" s="109">
        <f t="array" ref="V29">IFERROR(
(AVERAGE((IF(DATOS_[[Sexo]:[Sexo]]=$B29,IF(DATOS_[[AGRUP. VALOR. PTO.]:[AGRUP. VALOR. PTO.]]=$B27,IF(DATOS_[[Check Periodo Ref.]:[Check Periodo Ref.]]="Dentro",IF(DATOS_[[Check Equiparado]:[Check Equiparado]]="Sí",IF(DATOS!AQ$5="Sí",(1/DATOS_[[% anualiz]:[% anualiz]]),1)*IF(DATOS!AQ$4="Sí",1/DATOS_[[% normaliz]:[% normaliz]],1)*(DATOS_[Conc.Sal.13])))))))),
0)</f>
        <v>0</v>
      </c>
      <c r="W29" s="109">
        <f t="array" ref="W29">IFERROR(
(AVERAGE((IF(DATOS_[[Sexo]:[Sexo]]=$B29,IF(DATOS_[[AGRUP. VALOR. PTO.]:[AGRUP. VALOR. PTO.]]=$B27,IF(DATOS_[[Check Periodo Ref.]:[Check Periodo Ref.]]="Dentro",IF(DATOS_[[Check Equiparado]:[Check Equiparado]]="Sí",IF(DATOS!AR$5="Sí",(1/DATOS_[[% anualiz]:[% anualiz]]),1)*IF(DATOS!AR$4="Sí",1/DATOS_[[% normaliz]:[% normaliz]],1)*(DATOS_[Conc.Sal.14])))))))),
0)</f>
        <v>0</v>
      </c>
      <c r="X29" s="109">
        <f t="array" ref="X29">IFERROR(
(AVERAGE((IF(DATOS_[[Sexo]:[Sexo]]=$B29,IF(DATOS_[[AGRUP. VALOR. PTO.]:[AGRUP. VALOR. PTO.]]=$B27,IF(DATOS_[[Check Periodo Ref.]:[Check Periodo Ref.]]="Dentro",IF(DATOS_[[Check Equiparado]:[Check Equiparado]]="Sí",IF(DATOS!AS$5="Sí",(1/DATOS_[[% anualiz]:[% anualiz]]),1)*IF(DATOS!AS$4="Sí",1/DATOS_[[% normaliz]:[% normaliz]],1)*(DATOS_[Conc.Sal.15])))))))),
0)</f>
        <v>0</v>
      </c>
      <c r="Y29" s="109">
        <f t="array" ref="Y29">IFERROR(
(AVERAGE((IF(DATOS_[[Sexo]:[Sexo]]=$B29,IF(DATOS_[[AGRUP. VALOR. PTO.]:[AGRUP. VALOR. PTO.]]=$B27,IF(DATOS_[[Check Periodo Ref.]:[Check Periodo Ref.]]="Dentro",IF(DATOS_[[Check Equiparado]:[Check Equiparado]]="Sí",IF(DATOS!AT$5="Sí",(1/DATOS_[[% anualiz]:[% anualiz]]),1)*IF(DATOS!AT$4="Sí",1/DATOS_[[% normaliz]:[% normaliz]],1)*(DATOS_[Conc.Sal.16])))))))),
0)</f>
        <v>0</v>
      </c>
      <c r="Z29" s="109">
        <f t="array" ref="Z29">IFERROR(
(AVERAGE((IF(DATOS_[[Sexo]:[Sexo]]=$B29,IF(DATOS_[[AGRUP. VALOR. PTO.]:[AGRUP. VALOR. PTO.]]=$B27,IF(DATOS_[[Check Periodo Ref.]:[Check Periodo Ref.]]="Dentro",IF(DATOS_[[Check Equiparado]:[Check Equiparado]]="Sí",IF(DATOS!AU$5="Sí",(1/DATOS_[[% anualiz]:[% anualiz]]),1)*IF(DATOS!AU$4="Sí",1/DATOS_[[% normaliz]:[% normaliz]],1)*(DATOS_[Conc.Sal.17])))))))),
0)</f>
        <v>0</v>
      </c>
      <c r="AA29" s="109">
        <f t="array" ref="AA29">IFERROR(
(AVERAGE((IF(DATOS_[[Sexo]:[Sexo]]=$B29,IF(DATOS_[[AGRUP. VALOR. PTO.]:[AGRUP. VALOR. PTO.]]=$B27,IF(DATOS_[[Check Periodo Ref.]:[Check Periodo Ref.]]="Dentro",IF(DATOS_[[Check Equiparado]:[Check Equiparado]]="Sí",IF(DATOS!AV$5="Sí",(1/DATOS_[[% anualiz]:[% anualiz]]),1)*IF(DATOS!AV$4="Sí",1/DATOS_[[% normaliz]:[% normaliz]],1)*(DATOS_[Conc.Sal.18])))))))),
0)</f>
        <v>0</v>
      </c>
      <c r="AB29" s="109">
        <f t="array" ref="AB29">IFERROR(
(AVERAGE((IF(DATOS_[[Sexo]:[Sexo]]=$B29,IF(DATOS_[[AGRUP. VALOR. PTO.]:[AGRUP. VALOR. PTO.]]=$B27,IF(DATOS_[[Check Periodo Ref.]:[Check Periodo Ref.]]="Dentro",IF(DATOS_[[Check Equiparado]:[Check Equiparado]]="Sí",IF(DATOS!AW$5="Sí",(1/DATOS_[[% anualiz]:[% anualiz]]),1)*IF(DATOS!AW$4="Sí",1/DATOS_[[% normaliz]:[% normaliz]],1)*(DATOS_[Conc.Sal.19])))))))),
0)</f>
        <v>0</v>
      </c>
      <c r="AC29" s="109">
        <f t="array" ref="AC29">IFERROR(
(AVERAGE((IF(DATOS_[[Sexo]:[Sexo]]=$B29,IF(DATOS_[[AGRUP. VALOR. PTO.]:[AGRUP. VALOR. PTO.]]=$B27,IF(DATOS_[[Check Periodo Ref.]:[Check Periodo Ref.]]="Dentro",IF(DATOS_[[Check Equiparado]:[Check Equiparado]]="Sí",IF(DATOS!AX$5="Sí",(1/DATOS_[[% anualiz]:[% anualiz]]),1)*IF(DATOS!AX$4="Sí",1/DATOS_[[% normaliz]:[% normaliz]],1)*(DATOS_[Conc.Sal.20])))))))),
0)</f>
        <v>0</v>
      </c>
      <c r="AD29" s="109">
        <f t="array" ref="AD29">IFERROR(
(AVERAGE((IF(DATOS_[[Sexo]:[Sexo]]=$B29,IF(DATOS_[[AGRUP. VALOR. PTO.]:[AGRUP. VALOR. PTO.]]=$B27,IF(DATOS_[[Check Periodo Ref.]:[Check Periodo Ref.]]="Dentro",IF(DATOS_[[Check Equiparado]:[Check Equiparado]]="Sí",IF(DATOS!AY$5="Sí",(1/DATOS_[[% anualiz]:[% anualiz]]),1)*IF(DATOS!AY$4="Sí",1/DATOS_[[% normaliz]:[% normaliz]],1)*(DATOS_[Conc.Sal.21])))))))),
0)</f>
        <v>0</v>
      </c>
      <c r="AE29" s="109">
        <f t="array" ref="AE29">IFERROR(
(AVERAGE((IF(DATOS_[[Sexo]:[Sexo]]=$B29,IF(DATOS_[[AGRUP. VALOR. PTO.]:[AGRUP. VALOR. PTO.]]=$B27,IF(DATOS_[[Check Periodo Ref.]:[Check Periodo Ref.]]="Dentro",IF(DATOS_[[Check Equiparado]:[Check Equiparado]]="Sí",IF(DATOS!AZ$5="Sí",(1/DATOS_[[% anualiz]:[% anualiz]]),1)*IF(DATOS!AZ$4="Sí",1/DATOS_[[% normaliz]:[% normaliz]],1)*(DATOS_[Conc.Sal.22])))))))),
0)</f>
        <v>0</v>
      </c>
      <c r="AF29" s="109">
        <f t="array" ref="AF29">IFERROR(
(AVERAGE((IF(DATOS_[[Sexo]:[Sexo]]=$B29,IF(DATOS_[[AGRUP. VALOR. PTO.]:[AGRUP. VALOR. PTO.]]=$B27,IF(DATOS_[[Check Periodo Ref.]:[Check Periodo Ref.]]="Dentro",IF(DATOS_[[Check Equiparado]:[Check Equiparado]]="Sí",IF(DATOS!BA$5="Sí",(1/DATOS_[[% anualiz]:[% anualiz]]),1)*IF(DATOS!BA$4="Sí",1/DATOS_[[% normaliz]:[% normaliz]],1)*(DATOS_[Conc.Sal.23])))))))),
0)</f>
        <v>0</v>
      </c>
      <c r="AG29" s="109">
        <f t="array" ref="AG29">IFERROR(
(AVERAGE((IF(DATOS_[[Sexo]:[Sexo]]=$B29,IF(DATOS_[[AGRUP. VALOR. PTO.]:[AGRUP. VALOR. PTO.]]=$B27,IF(DATOS_[[Check Periodo Ref.]:[Check Periodo Ref.]]="Dentro",IF(DATOS_[[Check Equiparado]:[Check Equiparado]]="Sí",IF(DATOS!BB$5="Sí",(1/DATOS_[[% anualiz]:[% anualiz]]),1)*IF(DATOS!BB$4="Sí",1/DATOS_[[% normaliz]:[% normaliz]],1)*(DATOS_[Conc.Sal.24])))))))),
0)</f>
        <v>0</v>
      </c>
      <c r="AH29" s="109">
        <f t="array" ref="AH29">IFERROR(
(AVERAGE((IF(DATOS_[[Sexo]:[Sexo]]=$B29,IF(DATOS_[[AGRUP. VALOR. PTO.]:[AGRUP. VALOR. PTO.]]=$B27,IF(DATOS_[[Check Periodo Ref.]:[Check Periodo Ref.]]="Dentro",IF(DATOS_[[Check Equiparado]:[Check Equiparado]]="Sí",IF(DATOS!BC$5="Sí",(1/DATOS_[[% anualiz]:[% anualiz]]),1)*IF(DATOS!BC$4="Sí",1/DATOS_[[% normaliz]:[% normaliz]],1)*(DATOS_[Conc.Sal.25])))))))),
0)</f>
        <v>0</v>
      </c>
      <c r="AI29" s="109">
        <f t="array" ref="AI29">IFERROR(
(AVERAGE((IF(DATOS_[[Sexo]:[Sexo]]=$B29,IF(DATOS_[[AGRUP. VALOR. PTO.]:[AGRUP. VALOR. PTO.]]=$B27,IF(DATOS_[[Check Periodo Ref.]:[Check Periodo Ref.]]="Dentro",IF(DATOS_[[Check Equiparado]:[Check Equiparado]]="Sí",IF(DATOS!BD$5="Sí",(1/DATOS_[[% anualiz]:[% anualiz]]),1)*IF(DATOS!BD$4="Sí",1/DATOS_[[% normaliz]:[% normaliz]],1)*(DATOS_[Conc.Sal.26])))))))),
0)</f>
        <v>0</v>
      </c>
      <c r="AJ29" s="109">
        <f t="array" ref="AJ29">IFERROR(
(AVERAGE((IF(DATOS_[[Sexo]:[Sexo]]=$B29,IF(DATOS_[[AGRUP. VALOR. PTO.]:[AGRUP. VALOR. PTO.]]=$B27,IF(DATOS_[[Check Periodo Ref.]:[Check Periodo Ref.]]="Dentro",IF(DATOS_[[Check Equiparado]:[Check Equiparado]]="Sí",IF(DATOS!BE$5="Sí",(1/DATOS_[[% anualiz]:[% anualiz]]),1)*IF(DATOS!BE$4="Sí",1/DATOS_[[% normaliz]:[% normaliz]],1)*(DATOS_[Conc.Sal.27])))))))),
0)</f>
        <v>0</v>
      </c>
      <c r="AK29" s="109">
        <f t="array" ref="AK29">IFERROR(
(AVERAGE((IF(DATOS_[[Sexo]:[Sexo]]=$B29,IF(DATOS_[[AGRUP. VALOR. PTO.]:[AGRUP. VALOR. PTO.]]=$B27,IF(DATOS_[[Check Periodo Ref.]:[Check Periodo Ref.]]="Dentro",IF(DATOS_[[Check Equiparado]:[Check Equiparado]]="Sí",IF(DATOS!BF$5="Sí",(1/DATOS_[[% anualiz]:[% anualiz]]),1)*IF(DATOS!BF$4="Sí",1/DATOS_[[% normaliz]:[% normaliz]],1)*(DATOS_[Conc.Sal.28])))))))),
0)</f>
        <v>0</v>
      </c>
      <c r="AL29" s="109">
        <f t="array" ref="AL29">IFERROR(
(AVERAGE((IF(DATOS_[[Sexo]:[Sexo]]=$B29,IF(DATOS_[[AGRUP. VALOR. PTO.]:[AGRUP. VALOR. PTO.]]=$B27,IF(DATOS_[[Check Periodo Ref.]:[Check Periodo Ref.]]="Dentro",IF(DATOS_[[Check Equiparado]:[Check Equiparado]]="Sí",IF(DATOS!BG$5="Sí",(1/DATOS_[[% anualiz]:[% anualiz]]),1)*IF(DATOS!BG$4="Sí",1/DATOS_[[% normaliz]:[% normaliz]],1)*(DATOS_[Conc.Sal.29])))))))),
0)</f>
        <v>0</v>
      </c>
      <c r="AM29" s="109">
        <f t="array" ref="AM29">IFERROR(
(AVERAGE((IF(DATOS_[[Sexo]:[Sexo]]=$B29,IF(DATOS_[[AGRUP. VALOR. PTO.]:[AGRUP. VALOR. PTO.]]=$B27,IF(DATOS_[[Check Periodo Ref.]:[Check Periodo Ref.]]="Dentro",IF(DATOS_[[Check Equiparado]:[Check Equiparado]]="Sí",IF(DATOS!BH$5="Sí",(1/DATOS_[[% anualiz]:[% anualiz]]),1)*IF(DATOS!BH$4="Sí",1/DATOS_[[% normaliz]:[% normaliz]],1)*(DATOS_[Conc.Sal.30])))))))),
0)</f>
        <v>0</v>
      </c>
      <c r="AN29" s="110">
        <f t="array" ref="AN29">IFERROR(
AVERAGE(IF(DATOS_[Sexo]=$B29,IF(DATOS_[[AGRUP. VALOR. PTO.]:[AGRUP. VALOR. PTO.]]=$B27,IF(DATOS_[Check Equiparado]="Sí",IF(DATOS_[Check Periodo Ref.]="Dentro",DATOS_[Tot COMPL.SAL Eq],FALSE))))),
0)</f>
        <v>0</v>
      </c>
      <c r="AO29" s="111">
        <f t="array" ref="AO29">IFERROR(
AVERAGE(IF(DATOS_[Sexo]=$B29,IF(DATOS_[[AGRUP. VALOR. PTO.]:[AGRUP. VALOR. PTO.]]=$B27,IF(DATOS_[Check Equiparado]="Sí",IF(DATOS_[Check Periodo Ref.]="Dentro",DATOS_[TOTAL SALARIO Eq],FALSE))))),
0)</f>
        <v>0</v>
      </c>
      <c r="AP29" s="112">
        <f t="array" ref="AP29">IFERROR(
(AVERAGE((IF(DATOS_[[Sexo]:[Sexo]]=$B29,IF(DATOS_[[AGRUP. VALOR. PTO.]:[AGRUP. VALOR. PTO.]]=$B27,IF(DATOS_[[Check Periodo Ref.]:[Check Periodo Ref.]]="Dentro",IF(DATOS_[[Check Equiparado]:[Check Equiparado]]="Sí",IF(DATOS!BI$5="Sí",(1/DATOS_[[% anualiz]:[% anualiz]]),1)*IF(DATOS!BI$4="Sí",1/DATOS_[[% normaliz]:[% normaliz]],1)*(DATOS_[C.Extra.01])))))))),
0)</f>
        <v>0</v>
      </c>
      <c r="AQ29" s="112">
        <f t="array" ref="AQ29">IFERROR(
(AVERAGE((IF(DATOS_[[Sexo]:[Sexo]]=$B29,IF(DATOS_[[AGRUP. VALOR. PTO.]:[AGRUP. VALOR. PTO.]]=$B27,IF(DATOS_[[Check Periodo Ref.]:[Check Periodo Ref.]]="Dentro",IF(DATOS_[[Check Equiparado]:[Check Equiparado]]="Sí",IF(DATOS!BJ$5="Sí",(1/DATOS_[[% anualiz]:[% anualiz]]),1)*IF(DATOS!BJ$4="Sí",1/DATOS_[[% normaliz]:[% normaliz]],1)*(DATOS_[C.Extra.02])))))))),
0)</f>
        <v>0</v>
      </c>
      <c r="AR29" s="112">
        <f t="array" ref="AR29">IFERROR(
(AVERAGE((IF(DATOS_[[Sexo]:[Sexo]]=$B29,IF(DATOS_[[AGRUP. VALOR. PTO.]:[AGRUP. VALOR. PTO.]]=$B27,IF(DATOS_[[Check Periodo Ref.]:[Check Periodo Ref.]]="Dentro",IF(DATOS_[[Check Equiparado]:[Check Equiparado]]="Sí",IF(DATOS!BK$5="Sí",(1/DATOS_[[% anualiz]:[% anualiz]]),1)*IF(DATOS!BK$4="Sí",1/DATOS_[[% normaliz]:[% normaliz]],1)*(DATOS_[C.Extra.03])))))))),
0)</f>
        <v>0</v>
      </c>
      <c r="AS29" s="112">
        <f t="array" ref="AS29">IFERROR(
(AVERAGE((IF(DATOS_[[Sexo]:[Sexo]]=$B29,IF(DATOS_[[AGRUP. VALOR. PTO.]:[AGRUP. VALOR. PTO.]]=$B27,IF(DATOS_[[Check Periodo Ref.]:[Check Periodo Ref.]]="Dentro",IF(DATOS_[[Check Equiparado]:[Check Equiparado]]="Sí",IF(DATOS!BL$5="Sí",(1/DATOS_[[% anualiz]:[% anualiz]]),1)*IF(DATOS!BL$4="Sí",1/DATOS_[[% normaliz]:[% normaliz]],1)*(DATOS_[C.Extra.04])))))))),
0)</f>
        <v>0</v>
      </c>
      <c r="AT29" s="112">
        <f t="array" ref="AT29">IFERROR(
(AVERAGE((IF(DATOS_[[Sexo]:[Sexo]]=$B29,IF(DATOS_[[AGRUP. VALOR. PTO.]:[AGRUP. VALOR. PTO.]]=$B27,IF(DATOS_[[Check Periodo Ref.]:[Check Periodo Ref.]]="Dentro",IF(DATOS_[[Check Equiparado]:[Check Equiparado]]="Sí",IF(DATOS!BM$5="Sí",(1/DATOS_[[% anualiz]:[% anualiz]]),1)*IF(DATOS!BM$4="Sí",1/DATOS_[[% normaliz]:[% normaliz]],1)*(DATOS_[C.Extra.05])))))))),
0)</f>
        <v>0</v>
      </c>
      <c r="AU29" s="113">
        <f t="array" ref="AU29">IFERROR(
AVERAGE(IF(DATOS_[Sexo]=$B29,IF(DATOS_[[AGRUP. VALOR. PTO.]:[AGRUP. VALOR. PTO.]]=$B27,IF(DATOS_[Check Equiparado]="Sí",IF(DATOS_[Check Periodo Ref.]="Dentro",DATOS_[Tot Extrasalarial Eq],FALSE))))),
0)</f>
        <v>0</v>
      </c>
      <c r="AV29" s="114">
        <f t="array" ref="AV29">IFERROR(
AVERAGE(IF(DATOS_[Sexo]=$B29,IF(DATOS_[[AGRUP. VALOR. PTO.]:[AGRUP. VALOR. PTO.]]=$B27,IF(DATOS_[Check Equiparado]="Sí",IF(DATOS_[Check Periodo Ref.]="Dentro",DATOS_[TOTAL Retrib Eq],FALSE))))),
0)</f>
        <v>0</v>
      </c>
    </row>
    <row r="30" spans="1:48" ht="17.25" thickBot="1" x14ac:dyDescent="0.35">
      <c r="A30" s="60" t="str">
        <f t="shared" ref="A30" si="23">+A31</f>
        <v>[ocultar]</v>
      </c>
      <c r="B30" s="70" t="s">
        <v>303</v>
      </c>
      <c r="C30" s="107"/>
      <c r="D30" s="71"/>
      <c r="E30" s="71"/>
      <c r="F30" s="71"/>
      <c r="G30" s="71"/>
      <c r="H30" s="71"/>
      <c r="I30" s="137" t="str">
        <f t="shared" ref="I30:AV30" si="24">IFERROR((I31-I32)/I31,"")</f>
        <v/>
      </c>
      <c r="J30" s="138" t="str">
        <f t="shared" si="24"/>
        <v/>
      </c>
      <c r="K30" s="139" t="str">
        <f t="shared" si="24"/>
        <v/>
      </c>
      <c r="L30" s="139" t="str">
        <f t="shared" si="24"/>
        <v/>
      </c>
      <c r="M30" s="139" t="str">
        <f t="shared" si="24"/>
        <v/>
      </c>
      <c r="N30" s="140" t="str">
        <f t="shared" si="24"/>
        <v/>
      </c>
      <c r="O30" s="141" t="str">
        <f t="shared" si="24"/>
        <v/>
      </c>
      <c r="P30" s="141" t="str">
        <f t="shared" si="24"/>
        <v/>
      </c>
      <c r="Q30" s="141" t="str">
        <f t="shared" si="24"/>
        <v/>
      </c>
      <c r="R30" s="141" t="str">
        <f t="shared" si="24"/>
        <v/>
      </c>
      <c r="S30" s="141" t="str">
        <f t="shared" si="24"/>
        <v/>
      </c>
      <c r="T30" s="141" t="str">
        <f t="shared" si="24"/>
        <v/>
      </c>
      <c r="U30" s="141" t="str">
        <f t="shared" si="24"/>
        <v/>
      </c>
      <c r="V30" s="141" t="str">
        <f t="shared" si="24"/>
        <v/>
      </c>
      <c r="W30" s="141" t="str">
        <f t="shared" si="24"/>
        <v/>
      </c>
      <c r="X30" s="141" t="str">
        <f t="shared" si="24"/>
        <v/>
      </c>
      <c r="Y30" s="141" t="str">
        <f t="shared" si="24"/>
        <v/>
      </c>
      <c r="Z30" s="140" t="str">
        <f t="shared" si="24"/>
        <v/>
      </c>
      <c r="AA30" s="140" t="str">
        <f t="shared" si="24"/>
        <v/>
      </c>
      <c r="AB30" s="140" t="str">
        <f t="shared" si="24"/>
        <v/>
      </c>
      <c r="AC30" s="140" t="str">
        <f t="shared" si="24"/>
        <v/>
      </c>
      <c r="AD30" s="140" t="str">
        <f t="shared" si="24"/>
        <v/>
      </c>
      <c r="AE30" s="140" t="str">
        <f t="shared" si="24"/>
        <v/>
      </c>
      <c r="AF30" s="140" t="str">
        <f t="shared" si="24"/>
        <v/>
      </c>
      <c r="AG30" s="140" t="str">
        <f t="shared" si="24"/>
        <v/>
      </c>
      <c r="AH30" s="140" t="str">
        <f t="shared" si="24"/>
        <v/>
      </c>
      <c r="AI30" s="140" t="str">
        <f t="shared" si="24"/>
        <v/>
      </c>
      <c r="AJ30" s="140" t="str">
        <f t="shared" si="24"/>
        <v/>
      </c>
      <c r="AK30" s="140" t="str">
        <f t="shared" si="24"/>
        <v/>
      </c>
      <c r="AL30" s="140" t="str">
        <f t="shared" si="24"/>
        <v/>
      </c>
      <c r="AM30" s="140" t="str">
        <f t="shared" si="24"/>
        <v/>
      </c>
      <c r="AN30" s="142" t="str">
        <f t="shared" si="24"/>
        <v/>
      </c>
      <c r="AO30" s="146" t="str">
        <f t="shared" si="24"/>
        <v/>
      </c>
      <c r="AP30" s="143" t="str">
        <f t="shared" si="24"/>
        <v/>
      </c>
      <c r="AQ30" s="143" t="str">
        <f t="shared" si="24"/>
        <v/>
      </c>
      <c r="AR30" s="143" t="str">
        <f t="shared" si="24"/>
        <v/>
      </c>
      <c r="AS30" s="143" t="str">
        <f t="shared" si="24"/>
        <v/>
      </c>
      <c r="AT30" s="143" t="str">
        <f t="shared" si="24"/>
        <v/>
      </c>
      <c r="AU30" s="144" t="str">
        <f t="shared" si="24"/>
        <v/>
      </c>
      <c r="AV30" s="145" t="str">
        <f t="shared" si="24"/>
        <v/>
      </c>
    </row>
    <row r="31" spans="1:48" x14ac:dyDescent="0.3">
      <c r="A31" s="60" t="str">
        <f t="shared" ref="A31" si="25">+IF(C31+C32=0,"[ocultar]","")</f>
        <v>[ocultar]</v>
      </c>
      <c r="B31" s="64" t="s">
        <v>162</v>
      </c>
      <c r="C31" s="65">
        <f t="array" ref="C31">SUM(IF($B31=DATOS_[Sexo],
IF($B30=DATOS_[AGRUP. VALOR. PTO.],
IF("Dentro"=DATOS_[Check Periodo Ref.],
1/(COUNTIFS(DATOS_[Sexo],$B31,DATOS_[AGRUP. VALOR. PTO.],$B30,DATOS_[Check Periodo Ref.],"Dentro",DATOS_[id],DATOS_[id]))))))</f>
        <v>0</v>
      </c>
      <c r="D31" s="66">
        <f>COUNTIFS(DATOS_[AGRUP. VALOR. PTO.],$B30,DATOS_[Sexo],$B31,DATOS_[Check Periodo Ref.],"Dentro")</f>
        <v>0</v>
      </c>
      <c r="E31" s="66">
        <f>COUNTIFS(DATOS_[AGRUP. VALOR. PTO.],$B30,DATOS_[Sexo],$B31,DATOS_[Check Periodo Ref.],"Dentro",DATOS_[Check Nº SC Norm],"Sí")</f>
        <v>0</v>
      </c>
      <c r="F31" s="66">
        <f>COUNTIFS(DATOS_[AGRUP. VALOR. PTO.],$B30,DATOS_[Sexo],$B31,DATOS_[Check Periodo Ref.],"Dentro",DATOS_[Check Nº SC Anualiz],"Sí")</f>
        <v>0</v>
      </c>
      <c r="G31" s="66">
        <f>COUNTIFS(DATOS_[AGRUP. VALOR. PTO.],$B30,DATOS_[Sexo],$B31,DATOS_[Check Periodo Ref.],"Dentro",DATOS_[Check Nº SC Norm y Anualiz],"Sí")</f>
        <v>0</v>
      </c>
      <c r="H31" s="66">
        <f>COUNTIFS(DATOS_[AGRUP. VALOR. PTO.],$B30,DATOS_[Sexo],$B31,DATOS_[Check Periodo Ref.],"Dentro",DATOS_[Check Equiparación],"Sí")</f>
        <v>0</v>
      </c>
      <c r="I31" s="108">
        <f t="array" ref="I31">IFERROR(
AVERAGE(IF(DATOS_[Sexo]=$B31,IF(DATOS_[[AGRUP. VALOR. PTO.]:[AGRUP. VALOR. PTO.]]=$B30,IF(DATOS_[Check Equiparado]="Sí",IF(DATOS_[Check Periodo Ref.]="Dentro",DATOS_[SALARIO BASE Eq],FALSE))))),
0)</f>
        <v>0</v>
      </c>
      <c r="J31" s="109">
        <f t="array" ref="J31">IFERROR(
(AVERAGE((IF(DATOS_[[Sexo]:[Sexo]]=$B31,IF(DATOS_[[AGRUP. VALOR. PTO.]:[AGRUP. VALOR. PTO.]]=$B30,IF(DATOS_[[Check Periodo Ref.]:[Check Periodo Ref.]]="Dentro",IF(DATOS_[[Check Equiparado]:[Check Equiparado]]="Sí",IF(DATOS!AE$5="Sí",(1/DATOS_[[% anualiz]:[% anualiz]]),1)*IF(DATOS!AE$4="Sí",1/DATOS_[[% normaliz]:[% normaliz]],1)*(DATOS_[Conc.Sal.01])))))))),
0)</f>
        <v>0</v>
      </c>
      <c r="K31" s="109">
        <f t="array" ref="K31">IFERROR(
(AVERAGE((IF(DATOS_[[Sexo]:[Sexo]]=$B31,IF(DATOS_[[AGRUP. VALOR. PTO.]:[AGRUP. VALOR. PTO.]]=$B30,IF(DATOS_[[Check Periodo Ref.]:[Check Periodo Ref.]]="Dentro",IF(DATOS_[[Check Equiparado]:[Check Equiparado]]="Sí",IF(DATOS!AF$5="Sí",(1/DATOS_[[% anualiz]:[% anualiz]]),1)*IF(DATOS!AF$4="Sí",1/DATOS_[[% normaliz]:[% normaliz]],1)*(DATOS_[Conc.Sal.02])))))))),
0)</f>
        <v>0</v>
      </c>
      <c r="L31" s="109">
        <f t="array" ref="L31">IFERROR(
(AVERAGE((IF(DATOS_[[Sexo]:[Sexo]]=$B31,IF(DATOS_[[AGRUP. VALOR. PTO.]:[AGRUP. VALOR. PTO.]]=$B30,IF(DATOS_[[Check Periodo Ref.]:[Check Periodo Ref.]]="Dentro",IF(DATOS_[[Check Equiparado]:[Check Equiparado]]="Sí",IF(DATOS!AG$5="Sí",(1/DATOS_[[% anualiz]:[% anualiz]]),1)*IF(DATOS!AG$4="Sí",1/DATOS_[[% normaliz]:[% normaliz]],1)*(DATOS_[Conc.Sal.03])))))))),
0)</f>
        <v>0</v>
      </c>
      <c r="M31" s="109">
        <f t="array" ref="M31">IFERROR(
(AVERAGE((IF(DATOS_[[Sexo]:[Sexo]]=$B31,IF(DATOS_[[AGRUP. VALOR. PTO.]:[AGRUP. VALOR. PTO.]]=$B30,IF(DATOS_[[Check Periodo Ref.]:[Check Periodo Ref.]]="Dentro",IF(DATOS_[[Check Equiparado]:[Check Equiparado]]="Sí",IF(DATOS!AH$5="Sí",(1/DATOS_[[% anualiz]:[% anualiz]]),1)*IF(DATOS!AH$4="Sí",1/DATOS_[[% normaliz]:[% normaliz]],1)*(DATOS_[Conc.Sal.04])))))))),
0)</f>
        <v>0</v>
      </c>
      <c r="N31" s="109">
        <f t="array" ref="N31">IFERROR(
(AVERAGE((IF(DATOS_[[Sexo]:[Sexo]]=$B31,IF(DATOS_[[AGRUP. VALOR. PTO.]:[AGRUP. VALOR. PTO.]]=$B30,IF(DATOS_[[Check Periodo Ref.]:[Check Periodo Ref.]]="Dentro",IF(DATOS_[[Check Equiparado]:[Check Equiparado]]="Sí",IF(DATOS!AI$5="Sí",(1/DATOS_[[% anualiz]:[% anualiz]]),1)*IF(DATOS!AI$4="Sí",1/DATOS_[[% normaliz]:[% normaliz]],1)*(DATOS_[Conc.Sal.05])))))))),
0)</f>
        <v>0</v>
      </c>
      <c r="O31" s="109">
        <f t="array" ref="O31">IFERROR(
(AVERAGE((IF(DATOS_[[Sexo]:[Sexo]]=$B31,IF(DATOS_[[AGRUP. VALOR. PTO.]:[AGRUP. VALOR. PTO.]]=$B30,IF(DATOS_[[Check Periodo Ref.]:[Check Periodo Ref.]]="Dentro",IF(DATOS_[[Check Equiparado]:[Check Equiparado]]="Sí",IF(DATOS!AJ$5="Sí",(1/DATOS_[[% anualiz]:[% anualiz]]),1)*IF(DATOS!AJ$4="Sí",1/DATOS_[[% normaliz]:[% normaliz]],1)*(DATOS_[Conc.Sal.06])))))))),
0)</f>
        <v>0</v>
      </c>
      <c r="P31" s="109">
        <f t="array" ref="P31">IFERROR(
(AVERAGE((IF(DATOS_[[Sexo]:[Sexo]]=$B31,IF(DATOS_[[AGRUP. VALOR. PTO.]:[AGRUP. VALOR. PTO.]]=$B30,IF(DATOS_[[Check Periodo Ref.]:[Check Periodo Ref.]]="Dentro",IF(DATOS_[[Check Equiparado]:[Check Equiparado]]="Sí",IF(DATOS!AK$5="Sí",(1/DATOS_[[% anualiz]:[% anualiz]]),1)*IF(DATOS!AK$4="Sí",1/DATOS_[[% normaliz]:[% normaliz]],1)*(DATOS_[Conc.Sal.07])))))))),
0)</f>
        <v>0</v>
      </c>
      <c r="Q31" s="109">
        <f t="array" ref="Q31">IFERROR(
(AVERAGE((IF(DATOS_[[Sexo]:[Sexo]]=$B31,IF(DATOS_[[AGRUP. VALOR. PTO.]:[AGRUP. VALOR. PTO.]]=$B30,IF(DATOS_[[Check Periodo Ref.]:[Check Periodo Ref.]]="Dentro",IF(DATOS_[[Check Equiparado]:[Check Equiparado]]="Sí",IF(DATOS!AL$5="Sí",(1/DATOS_[[% anualiz]:[% anualiz]]),1)*IF(DATOS!AL$4="Sí",1/DATOS_[[% normaliz]:[% normaliz]],1)*(DATOS_[Conc.Sal.08])))))))),
0)</f>
        <v>0</v>
      </c>
      <c r="R31" s="109">
        <f t="array" ref="R31">IFERROR(
(AVERAGE((IF(DATOS_[[Sexo]:[Sexo]]=$B31,IF(DATOS_[[AGRUP. VALOR. PTO.]:[AGRUP. VALOR. PTO.]]=$B30,IF(DATOS_[[Check Periodo Ref.]:[Check Periodo Ref.]]="Dentro",IF(DATOS_[[Check Equiparado]:[Check Equiparado]]="Sí",IF(DATOS!AM$5="Sí",(1/DATOS_[[% anualiz]:[% anualiz]]),1)*IF(DATOS!AM$4="Sí",1/DATOS_[[% normaliz]:[% normaliz]],1)*(DATOS_[Conc.Sal.09])))))))),
0)</f>
        <v>0</v>
      </c>
      <c r="S31" s="109">
        <f t="array" ref="S31">IFERROR(
(AVERAGE((IF(DATOS_[[Sexo]:[Sexo]]=$B31,IF(DATOS_[[AGRUP. VALOR. PTO.]:[AGRUP. VALOR. PTO.]]=$B30,IF(DATOS_[[Check Periodo Ref.]:[Check Periodo Ref.]]="Dentro",IF(DATOS_[[Check Equiparado]:[Check Equiparado]]="Sí",IF(DATOS!AN$5="Sí",(1/DATOS_[[% anualiz]:[% anualiz]]),1)*IF(DATOS!AN$4="Sí",1/DATOS_[[% normaliz]:[% normaliz]],1)*(DATOS_[Conc.Sal.10])))))))),
0)</f>
        <v>0</v>
      </c>
      <c r="T31" s="109">
        <f t="array" ref="T31">IFERROR(
(AVERAGE((IF(DATOS_[[Sexo]:[Sexo]]=$B31,IF(DATOS_[[AGRUP. VALOR. PTO.]:[AGRUP. VALOR. PTO.]]=$B30,IF(DATOS_[[Check Periodo Ref.]:[Check Periodo Ref.]]="Dentro",IF(DATOS_[[Check Equiparado]:[Check Equiparado]]="Sí",IF(DATOS!AO$5="Sí",(1/DATOS_[[% anualiz]:[% anualiz]]),1)*IF(DATOS!AO$4="Sí",1/DATOS_[[% normaliz]:[% normaliz]],1)*(DATOS_[Conc.Sal.11])))))))),
0)</f>
        <v>0</v>
      </c>
      <c r="U31" s="109">
        <f t="array" ref="U31">IFERROR(
(AVERAGE((IF(DATOS_[[Sexo]:[Sexo]]=$B31,IF(DATOS_[[AGRUP. VALOR. PTO.]:[AGRUP. VALOR. PTO.]]=$B30,IF(DATOS_[[Check Periodo Ref.]:[Check Periodo Ref.]]="Dentro",IF(DATOS_[[Check Equiparado]:[Check Equiparado]]="Sí",IF(DATOS!AP$5="Sí",(1/DATOS_[[% anualiz]:[% anualiz]]),1)*IF(DATOS!AP$4="Sí",1/DATOS_[[% normaliz]:[% normaliz]],1)*(DATOS_[Conc.Sal.12])))))))),
0)</f>
        <v>0</v>
      </c>
      <c r="V31" s="109">
        <f t="array" ref="V31">IFERROR(
(AVERAGE((IF(DATOS_[[Sexo]:[Sexo]]=$B31,IF(DATOS_[[AGRUP. VALOR. PTO.]:[AGRUP. VALOR. PTO.]]=$B30,IF(DATOS_[[Check Periodo Ref.]:[Check Periodo Ref.]]="Dentro",IF(DATOS_[[Check Equiparado]:[Check Equiparado]]="Sí",IF(DATOS!AQ$5="Sí",(1/DATOS_[[% anualiz]:[% anualiz]]),1)*IF(DATOS!AQ$4="Sí",1/DATOS_[[% normaliz]:[% normaliz]],1)*(DATOS_[Conc.Sal.13])))))))),
0)</f>
        <v>0</v>
      </c>
      <c r="W31" s="109">
        <f t="array" ref="W31">IFERROR(
(AVERAGE((IF(DATOS_[[Sexo]:[Sexo]]=$B31,IF(DATOS_[[AGRUP. VALOR. PTO.]:[AGRUP. VALOR. PTO.]]=$B30,IF(DATOS_[[Check Periodo Ref.]:[Check Periodo Ref.]]="Dentro",IF(DATOS_[[Check Equiparado]:[Check Equiparado]]="Sí",IF(DATOS!AR$5="Sí",(1/DATOS_[[% anualiz]:[% anualiz]]),1)*IF(DATOS!AR$4="Sí",1/DATOS_[[% normaliz]:[% normaliz]],1)*(DATOS_[Conc.Sal.14])))))))),
0)</f>
        <v>0</v>
      </c>
      <c r="X31" s="109">
        <f t="array" ref="X31">IFERROR(
(AVERAGE((IF(DATOS_[[Sexo]:[Sexo]]=$B31,IF(DATOS_[[AGRUP. VALOR. PTO.]:[AGRUP. VALOR. PTO.]]=$B30,IF(DATOS_[[Check Periodo Ref.]:[Check Periodo Ref.]]="Dentro",IF(DATOS_[[Check Equiparado]:[Check Equiparado]]="Sí",IF(DATOS!AS$5="Sí",(1/DATOS_[[% anualiz]:[% anualiz]]),1)*IF(DATOS!AS$4="Sí",1/DATOS_[[% normaliz]:[% normaliz]],1)*(DATOS_[Conc.Sal.15])))))))),
0)</f>
        <v>0</v>
      </c>
      <c r="Y31" s="109">
        <f t="array" ref="Y31">IFERROR(
(AVERAGE((IF(DATOS_[[Sexo]:[Sexo]]=$B31,IF(DATOS_[[AGRUP. VALOR. PTO.]:[AGRUP. VALOR. PTO.]]=$B30,IF(DATOS_[[Check Periodo Ref.]:[Check Periodo Ref.]]="Dentro",IF(DATOS_[[Check Equiparado]:[Check Equiparado]]="Sí",IF(DATOS!AT$5="Sí",(1/DATOS_[[% anualiz]:[% anualiz]]),1)*IF(DATOS!AT$4="Sí",1/DATOS_[[% normaliz]:[% normaliz]],1)*(DATOS_[Conc.Sal.16])))))))),
0)</f>
        <v>0</v>
      </c>
      <c r="Z31" s="109">
        <f t="array" ref="Z31">IFERROR(
(AVERAGE((IF(DATOS_[[Sexo]:[Sexo]]=$B31,IF(DATOS_[[AGRUP. VALOR. PTO.]:[AGRUP. VALOR. PTO.]]=$B30,IF(DATOS_[[Check Periodo Ref.]:[Check Periodo Ref.]]="Dentro",IF(DATOS_[[Check Equiparado]:[Check Equiparado]]="Sí",IF(DATOS!AU$5="Sí",(1/DATOS_[[% anualiz]:[% anualiz]]),1)*IF(DATOS!AU$4="Sí",1/DATOS_[[% normaliz]:[% normaliz]],1)*(DATOS_[Conc.Sal.17])))))))),
0)</f>
        <v>0</v>
      </c>
      <c r="AA31" s="109">
        <f t="array" ref="AA31">IFERROR(
(AVERAGE((IF(DATOS_[[Sexo]:[Sexo]]=$B31,IF(DATOS_[[AGRUP. VALOR. PTO.]:[AGRUP. VALOR. PTO.]]=$B30,IF(DATOS_[[Check Periodo Ref.]:[Check Periodo Ref.]]="Dentro",IF(DATOS_[[Check Equiparado]:[Check Equiparado]]="Sí",IF(DATOS!AV$5="Sí",(1/DATOS_[[% anualiz]:[% anualiz]]),1)*IF(DATOS!AV$4="Sí",1/DATOS_[[% normaliz]:[% normaliz]],1)*(DATOS_[Conc.Sal.18])))))))),
0)</f>
        <v>0</v>
      </c>
      <c r="AB31" s="109">
        <f t="array" ref="AB31">IFERROR(
(AVERAGE((IF(DATOS_[[Sexo]:[Sexo]]=$B31,IF(DATOS_[[AGRUP. VALOR. PTO.]:[AGRUP. VALOR. PTO.]]=$B30,IF(DATOS_[[Check Periodo Ref.]:[Check Periodo Ref.]]="Dentro",IF(DATOS_[[Check Equiparado]:[Check Equiparado]]="Sí",IF(DATOS!AW$5="Sí",(1/DATOS_[[% anualiz]:[% anualiz]]),1)*IF(DATOS!AW$4="Sí",1/DATOS_[[% normaliz]:[% normaliz]],1)*(DATOS_[Conc.Sal.19])))))))),
0)</f>
        <v>0</v>
      </c>
      <c r="AC31" s="109">
        <f t="array" ref="AC31">IFERROR(
(AVERAGE((IF(DATOS_[[Sexo]:[Sexo]]=$B31,IF(DATOS_[[AGRUP. VALOR. PTO.]:[AGRUP. VALOR. PTO.]]=$B30,IF(DATOS_[[Check Periodo Ref.]:[Check Periodo Ref.]]="Dentro",IF(DATOS_[[Check Equiparado]:[Check Equiparado]]="Sí",IF(DATOS!AX$5="Sí",(1/DATOS_[[% anualiz]:[% anualiz]]),1)*IF(DATOS!AX$4="Sí",1/DATOS_[[% normaliz]:[% normaliz]],1)*(DATOS_[Conc.Sal.20])))))))),
0)</f>
        <v>0</v>
      </c>
      <c r="AD31" s="109">
        <f t="array" ref="AD31">IFERROR(
(AVERAGE((IF(DATOS_[[Sexo]:[Sexo]]=$B31,IF(DATOS_[[AGRUP. VALOR. PTO.]:[AGRUP. VALOR. PTO.]]=$B30,IF(DATOS_[[Check Periodo Ref.]:[Check Periodo Ref.]]="Dentro",IF(DATOS_[[Check Equiparado]:[Check Equiparado]]="Sí",IF(DATOS!AY$5="Sí",(1/DATOS_[[% anualiz]:[% anualiz]]),1)*IF(DATOS!AY$4="Sí",1/DATOS_[[% normaliz]:[% normaliz]],1)*(DATOS_[Conc.Sal.21])))))))),
0)</f>
        <v>0</v>
      </c>
      <c r="AE31" s="109">
        <f t="array" ref="AE31">IFERROR(
(AVERAGE((IF(DATOS_[[Sexo]:[Sexo]]=$B31,IF(DATOS_[[AGRUP. VALOR. PTO.]:[AGRUP. VALOR. PTO.]]=$B30,IF(DATOS_[[Check Periodo Ref.]:[Check Periodo Ref.]]="Dentro",IF(DATOS_[[Check Equiparado]:[Check Equiparado]]="Sí",IF(DATOS!AZ$5="Sí",(1/DATOS_[[% anualiz]:[% anualiz]]),1)*IF(DATOS!AZ$4="Sí",1/DATOS_[[% normaliz]:[% normaliz]],1)*(DATOS_[Conc.Sal.22])))))))),
0)</f>
        <v>0</v>
      </c>
      <c r="AF31" s="109">
        <f t="array" ref="AF31">IFERROR(
(AVERAGE((IF(DATOS_[[Sexo]:[Sexo]]=$B31,IF(DATOS_[[AGRUP. VALOR. PTO.]:[AGRUP. VALOR. PTO.]]=$B30,IF(DATOS_[[Check Periodo Ref.]:[Check Periodo Ref.]]="Dentro",IF(DATOS_[[Check Equiparado]:[Check Equiparado]]="Sí",IF(DATOS!BA$5="Sí",(1/DATOS_[[% anualiz]:[% anualiz]]),1)*IF(DATOS!BA$4="Sí",1/DATOS_[[% normaliz]:[% normaliz]],1)*(DATOS_[Conc.Sal.23])))))))),
0)</f>
        <v>0</v>
      </c>
      <c r="AG31" s="109">
        <f t="array" ref="AG31">IFERROR(
(AVERAGE((IF(DATOS_[[Sexo]:[Sexo]]=$B31,IF(DATOS_[[AGRUP. VALOR. PTO.]:[AGRUP. VALOR. PTO.]]=$B30,IF(DATOS_[[Check Periodo Ref.]:[Check Periodo Ref.]]="Dentro",IF(DATOS_[[Check Equiparado]:[Check Equiparado]]="Sí",IF(DATOS!BB$5="Sí",(1/DATOS_[[% anualiz]:[% anualiz]]),1)*IF(DATOS!BB$4="Sí",1/DATOS_[[% normaliz]:[% normaliz]],1)*(DATOS_[Conc.Sal.24])))))))),
0)</f>
        <v>0</v>
      </c>
      <c r="AH31" s="109">
        <f t="array" ref="AH31">IFERROR(
(AVERAGE((IF(DATOS_[[Sexo]:[Sexo]]=$B31,IF(DATOS_[[AGRUP. VALOR. PTO.]:[AGRUP. VALOR. PTO.]]=$B30,IF(DATOS_[[Check Periodo Ref.]:[Check Periodo Ref.]]="Dentro",IF(DATOS_[[Check Equiparado]:[Check Equiparado]]="Sí",IF(DATOS!BC$5="Sí",(1/DATOS_[[% anualiz]:[% anualiz]]),1)*IF(DATOS!BC$4="Sí",1/DATOS_[[% normaliz]:[% normaliz]],1)*(DATOS_[Conc.Sal.25])))))))),
0)</f>
        <v>0</v>
      </c>
      <c r="AI31" s="109">
        <f t="array" ref="AI31">IFERROR(
(AVERAGE((IF(DATOS_[[Sexo]:[Sexo]]=$B31,IF(DATOS_[[AGRUP. VALOR. PTO.]:[AGRUP. VALOR. PTO.]]=$B30,IF(DATOS_[[Check Periodo Ref.]:[Check Periodo Ref.]]="Dentro",IF(DATOS_[[Check Equiparado]:[Check Equiparado]]="Sí",IF(DATOS!BD$5="Sí",(1/DATOS_[[% anualiz]:[% anualiz]]),1)*IF(DATOS!BD$4="Sí",1/DATOS_[[% normaliz]:[% normaliz]],1)*(DATOS_[Conc.Sal.26])))))))),
0)</f>
        <v>0</v>
      </c>
      <c r="AJ31" s="109">
        <f t="array" ref="AJ31">IFERROR(
(AVERAGE((IF(DATOS_[[Sexo]:[Sexo]]=$B31,IF(DATOS_[[AGRUP. VALOR. PTO.]:[AGRUP. VALOR. PTO.]]=$B30,IF(DATOS_[[Check Periodo Ref.]:[Check Periodo Ref.]]="Dentro",IF(DATOS_[[Check Equiparado]:[Check Equiparado]]="Sí",IF(DATOS!BE$5="Sí",(1/DATOS_[[% anualiz]:[% anualiz]]),1)*IF(DATOS!BE$4="Sí",1/DATOS_[[% normaliz]:[% normaliz]],1)*(DATOS_[Conc.Sal.27])))))))),
0)</f>
        <v>0</v>
      </c>
      <c r="AK31" s="109">
        <f t="array" ref="AK31">IFERROR(
(AVERAGE((IF(DATOS_[[Sexo]:[Sexo]]=$B31,IF(DATOS_[[AGRUP. VALOR. PTO.]:[AGRUP. VALOR. PTO.]]=$B30,IF(DATOS_[[Check Periodo Ref.]:[Check Periodo Ref.]]="Dentro",IF(DATOS_[[Check Equiparado]:[Check Equiparado]]="Sí",IF(DATOS!BF$5="Sí",(1/DATOS_[[% anualiz]:[% anualiz]]),1)*IF(DATOS!BF$4="Sí",1/DATOS_[[% normaliz]:[% normaliz]],1)*(DATOS_[Conc.Sal.28])))))))),
0)</f>
        <v>0</v>
      </c>
      <c r="AL31" s="109">
        <f t="array" ref="AL31">IFERROR(
(AVERAGE((IF(DATOS_[[Sexo]:[Sexo]]=$B31,IF(DATOS_[[AGRUP. VALOR. PTO.]:[AGRUP. VALOR. PTO.]]=$B30,IF(DATOS_[[Check Periodo Ref.]:[Check Periodo Ref.]]="Dentro",IF(DATOS_[[Check Equiparado]:[Check Equiparado]]="Sí",IF(DATOS!BG$5="Sí",(1/DATOS_[[% anualiz]:[% anualiz]]),1)*IF(DATOS!BG$4="Sí",1/DATOS_[[% normaliz]:[% normaliz]],1)*(DATOS_[Conc.Sal.29])))))))),
0)</f>
        <v>0</v>
      </c>
      <c r="AM31" s="109">
        <f t="array" ref="AM31">IFERROR(
(AVERAGE((IF(DATOS_[[Sexo]:[Sexo]]=$B31,IF(DATOS_[[AGRUP. VALOR. PTO.]:[AGRUP. VALOR. PTO.]]=$B30,IF(DATOS_[[Check Periodo Ref.]:[Check Periodo Ref.]]="Dentro",IF(DATOS_[[Check Equiparado]:[Check Equiparado]]="Sí",IF(DATOS!BH$5="Sí",(1/DATOS_[[% anualiz]:[% anualiz]]),1)*IF(DATOS!BH$4="Sí",1/DATOS_[[% normaliz]:[% normaliz]],1)*(DATOS_[Conc.Sal.30])))))))),
0)</f>
        <v>0</v>
      </c>
      <c r="AN31" s="110">
        <f t="array" ref="AN31">IFERROR(
AVERAGE(IF(DATOS_[Sexo]=$B31,IF(DATOS_[[AGRUP. VALOR. PTO.]:[AGRUP. VALOR. PTO.]]=$B30,IF(DATOS_[Check Equiparado]="Sí",IF(DATOS_[Check Periodo Ref.]="Dentro",DATOS_[Tot COMPL.SAL Eq],FALSE))))),
0)</f>
        <v>0</v>
      </c>
      <c r="AO31" s="111">
        <f t="array" ref="AO31">IFERROR(
AVERAGE(IF(DATOS_[Sexo]=$B31,IF(DATOS_[[AGRUP. VALOR. PTO.]:[AGRUP. VALOR. PTO.]]=$B30,IF(DATOS_[Check Equiparado]="Sí",IF(DATOS_[Check Periodo Ref.]="Dentro",DATOS_[TOTAL SALARIO Eq],FALSE))))),
0)</f>
        <v>0</v>
      </c>
      <c r="AP31" s="112">
        <f t="array" ref="AP31">IFERROR(
(AVERAGE((IF(DATOS_[[Sexo]:[Sexo]]=$B31,IF(DATOS_[[AGRUP. VALOR. PTO.]:[AGRUP. VALOR. PTO.]]=$B30,IF(DATOS_[[Check Periodo Ref.]:[Check Periodo Ref.]]="Dentro",IF(DATOS_[[Check Equiparado]:[Check Equiparado]]="Sí",IF(DATOS!BI$5="Sí",(1/DATOS_[[% anualiz]:[% anualiz]]),1)*IF(DATOS!BI$4="Sí",1/DATOS_[[% normaliz]:[% normaliz]],1)*(DATOS_[C.Extra.01])))))))),
0)</f>
        <v>0</v>
      </c>
      <c r="AQ31" s="112">
        <f t="array" ref="AQ31">IFERROR(
(AVERAGE((IF(DATOS_[[Sexo]:[Sexo]]=$B31,IF(DATOS_[[AGRUP. VALOR. PTO.]:[AGRUP. VALOR. PTO.]]=$B30,IF(DATOS_[[Check Periodo Ref.]:[Check Periodo Ref.]]="Dentro",IF(DATOS_[[Check Equiparado]:[Check Equiparado]]="Sí",IF(DATOS!BJ$5="Sí",(1/DATOS_[[% anualiz]:[% anualiz]]),1)*IF(DATOS!BJ$4="Sí",1/DATOS_[[% normaliz]:[% normaliz]],1)*(DATOS_[C.Extra.02])))))))),
0)</f>
        <v>0</v>
      </c>
      <c r="AR31" s="112">
        <f t="array" ref="AR31">IFERROR(
(AVERAGE((IF(DATOS_[[Sexo]:[Sexo]]=$B31,IF(DATOS_[[AGRUP. VALOR. PTO.]:[AGRUP. VALOR. PTO.]]=$B30,IF(DATOS_[[Check Periodo Ref.]:[Check Periodo Ref.]]="Dentro",IF(DATOS_[[Check Equiparado]:[Check Equiparado]]="Sí",IF(DATOS!BK$5="Sí",(1/DATOS_[[% anualiz]:[% anualiz]]),1)*IF(DATOS!BK$4="Sí",1/DATOS_[[% normaliz]:[% normaliz]],1)*(DATOS_[C.Extra.03])))))))),
0)</f>
        <v>0</v>
      </c>
      <c r="AS31" s="112">
        <f t="array" ref="AS31">IFERROR(
(AVERAGE((IF(DATOS_[[Sexo]:[Sexo]]=$B31,IF(DATOS_[[AGRUP. VALOR. PTO.]:[AGRUP. VALOR. PTO.]]=$B30,IF(DATOS_[[Check Periodo Ref.]:[Check Periodo Ref.]]="Dentro",IF(DATOS_[[Check Equiparado]:[Check Equiparado]]="Sí",IF(DATOS!BL$5="Sí",(1/DATOS_[[% anualiz]:[% anualiz]]),1)*IF(DATOS!BL$4="Sí",1/DATOS_[[% normaliz]:[% normaliz]],1)*(DATOS_[C.Extra.04])))))))),
0)</f>
        <v>0</v>
      </c>
      <c r="AT31" s="112">
        <f t="array" ref="AT31">IFERROR(
(AVERAGE((IF(DATOS_[[Sexo]:[Sexo]]=$B31,IF(DATOS_[[AGRUP. VALOR. PTO.]:[AGRUP. VALOR. PTO.]]=$B30,IF(DATOS_[[Check Periodo Ref.]:[Check Periodo Ref.]]="Dentro",IF(DATOS_[[Check Equiparado]:[Check Equiparado]]="Sí",IF(DATOS!BM$5="Sí",(1/DATOS_[[% anualiz]:[% anualiz]]),1)*IF(DATOS!BM$4="Sí",1/DATOS_[[% normaliz]:[% normaliz]],1)*(DATOS_[C.Extra.05])))))))),
0)</f>
        <v>0</v>
      </c>
      <c r="AU31" s="113">
        <f t="array" ref="AU31">IFERROR(
AVERAGE(IF(DATOS_[Sexo]=$B31,IF(DATOS_[[AGRUP. VALOR. PTO.]:[AGRUP. VALOR. PTO.]]=$B30,IF(DATOS_[Check Equiparado]="Sí",IF(DATOS_[Check Periodo Ref.]="Dentro",DATOS_[Tot Extrasalarial Eq],FALSE))))),
0)</f>
        <v>0</v>
      </c>
      <c r="AV31" s="114">
        <f t="array" ref="AV31">IFERROR(
AVERAGE(IF(DATOS_[Sexo]=$B31,IF(DATOS_[[AGRUP. VALOR. PTO.]:[AGRUP. VALOR. PTO.]]=$B30,IF(DATOS_[Check Equiparado]="Sí",IF(DATOS_[Check Periodo Ref.]="Dentro",DATOS_[TOTAL Retrib Eq],FALSE))))),
0)</f>
        <v>0</v>
      </c>
    </row>
    <row r="32" spans="1:48" x14ac:dyDescent="0.3">
      <c r="A32" s="60" t="str">
        <f t="shared" ref="A32" si="26">+A31</f>
        <v>[ocultar]</v>
      </c>
      <c r="B32" s="64" t="s">
        <v>163</v>
      </c>
      <c r="C32" s="65">
        <f t="array" ref="C32">SUM(IF($B32=DATOS_[Sexo],
IF($B30=DATOS_[AGRUP. VALOR. PTO.],
IF("Dentro"=DATOS_[Check Periodo Ref.],
1/(COUNTIFS(DATOS_[Sexo],$B32,DATOS_[AGRUP. VALOR. PTO.],$B30,DATOS_[Check Periodo Ref.],"Dentro",DATOS_[id],DATOS_[id]))))))</f>
        <v>0</v>
      </c>
      <c r="D32" s="66">
        <f>COUNTIFS(DATOS_[AGRUP. VALOR. PTO.],$B30,DATOS_[Sexo],$B32,DATOS_[Check Periodo Ref.],"Dentro")</f>
        <v>0</v>
      </c>
      <c r="E32" s="66">
        <f>COUNTIFS(DATOS_[AGRUP. VALOR. PTO.],$B30,DATOS_[Sexo],$B32,DATOS_[Check Periodo Ref.],"Dentro",DATOS_[Check Nº SC Norm],"Sí")</f>
        <v>0</v>
      </c>
      <c r="F32" s="66">
        <f>COUNTIFS(DATOS_[AGRUP. VALOR. PTO.],$B30,DATOS_[Sexo],$B32,DATOS_[Check Periodo Ref.],"Dentro",DATOS_[Check Nº SC Anualiz],"Sí")</f>
        <v>0</v>
      </c>
      <c r="G32" s="66">
        <f>COUNTIFS(DATOS_[AGRUP. VALOR. PTO.],$B30,DATOS_[Sexo],$B32,DATOS_[Check Periodo Ref.],"Dentro",DATOS_[Check Nº SC Norm y Anualiz],"Sí")</f>
        <v>0</v>
      </c>
      <c r="H32" s="66">
        <f>COUNTIFS(DATOS_[AGRUP. VALOR. PTO.],$B30,DATOS_[Sexo],$B32,DATOS_[Check Periodo Ref.],"Dentro",DATOS_[Check Equiparación],"Sí")</f>
        <v>0</v>
      </c>
      <c r="I32" s="108" cm="1">
        <f t="array" ref="I32">IFERROR(
AVERAGE(IF(DATOS_[Sexo]=$B32,IF(DATOS_[[AGRUP. VALOR. PTO.]:[AGRUP. VALOR. PTO.]]=$B30,IF(DATOS_[Check Equiparado]="Sí",IF(DATOS_[Check Periodo Ref.]="Dentro",DATOS_[SALARIO BASE Eq],FALSE))))),
0)</f>
        <v>0</v>
      </c>
      <c r="J32" s="109">
        <f t="array" ref="J32">IFERROR(
(AVERAGE((IF(DATOS_[[Sexo]:[Sexo]]=$B32,IF(DATOS_[[AGRUP. VALOR. PTO.]:[AGRUP. VALOR. PTO.]]=$B30,IF(DATOS_[[Check Periodo Ref.]:[Check Periodo Ref.]]="Dentro",IF(DATOS_[[Check Equiparado]:[Check Equiparado]]="Sí",IF(DATOS!AE$5="Sí",(1/DATOS_[[% anualiz]:[% anualiz]]),1)*IF(DATOS!AE$4="Sí",1/DATOS_[[% normaliz]:[% normaliz]],1)*(DATOS_[Conc.Sal.01])))))))),
0)</f>
        <v>0</v>
      </c>
      <c r="K32" s="109">
        <f t="array" ref="K32">IFERROR(
(AVERAGE((IF(DATOS_[[Sexo]:[Sexo]]=$B32,IF(DATOS_[[AGRUP. VALOR. PTO.]:[AGRUP. VALOR. PTO.]]=$B30,IF(DATOS_[[Check Periodo Ref.]:[Check Periodo Ref.]]="Dentro",IF(DATOS_[[Check Equiparado]:[Check Equiparado]]="Sí",IF(DATOS!AF$5="Sí",(1/DATOS_[[% anualiz]:[% anualiz]]),1)*IF(DATOS!AF$4="Sí",1/DATOS_[[% normaliz]:[% normaliz]],1)*(DATOS_[Conc.Sal.02])))))))),
0)</f>
        <v>0</v>
      </c>
      <c r="L32" s="109">
        <f t="array" ref="L32">IFERROR(
(AVERAGE((IF(DATOS_[[Sexo]:[Sexo]]=$B32,IF(DATOS_[[AGRUP. VALOR. PTO.]:[AGRUP. VALOR. PTO.]]=$B30,IF(DATOS_[[Check Periodo Ref.]:[Check Periodo Ref.]]="Dentro",IF(DATOS_[[Check Equiparado]:[Check Equiparado]]="Sí",IF(DATOS!AG$5="Sí",(1/DATOS_[[% anualiz]:[% anualiz]]),1)*IF(DATOS!AG$4="Sí",1/DATOS_[[% normaliz]:[% normaliz]],1)*(DATOS_[Conc.Sal.03])))))))),
0)</f>
        <v>0</v>
      </c>
      <c r="M32" s="109">
        <f t="array" ref="M32">IFERROR(
(AVERAGE((IF(DATOS_[[Sexo]:[Sexo]]=$B32,IF(DATOS_[[AGRUP. VALOR. PTO.]:[AGRUP. VALOR. PTO.]]=$B30,IF(DATOS_[[Check Periodo Ref.]:[Check Periodo Ref.]]="Dentro",IF(DATOS_[[Check Equiparado]:[Check Equiparado]]="Sí",IF(DATOS!AH$5="Sí",(1/DATOS_[[% anualiz]:[% anualiz]]),1)*IF(DATOS!AH$4="Sí",1/DATOS_[[% normaliz]:[% normaliz]],1)*(DATOS_[Conc.Sal.04])))))))),
0)</f>
        <v>0</v>
      </c>
      <c r="N32" s="109">
        <f t="array" ref="N32">IFERROR(
(AVERAGE((IF(DATOS_[[Sexo]:[Sexo]]=$B32,IF(DATOS_[[AGRUP. VALOR. PTO.]:[AGRUP. VALOR. PTO.]]=$B30,IF(DATOS_[[Check Periodo Ref.]:[Check Periodo Ref.]]="Dentro",IF(DATOS_[[Check Equiparado]:[Check Equiparado]]="Sí",IF(DATOS!AI$5="Sí",(1/DATOS_[[% anualiz]:[% anualiz]]),1)*IF(DATOS!AI$4="Sí",1/DATOS_[[% normaliz]:[% normaliz]],1)*(DATOS_[Conc.Sal.05])))))))),
0)</f>
        <v>0</v>
      </c>
      <c r="O32" s="109">
        <f t="array" ref="O32">IFERROR(
(AVERAGE((IF(DATOS_[[Sexo]:[Sexo]]=$B32,IF(DATOS_[[AGRUP. VALOR. PTO.]:[AGRUP. VALOR. PTO.]]=$B30,IF(DATOS_[[Check Periodo Ref.]:[Check Periodo Ref.]]="Dentro",IF(DATOS_[[Check Equiparado]:[Check Equiparado]]="Sí",IF(DATOS!AJ$5="Sí",(1/DATOS_[[% anualiz]:[% anualiz]]),1)*IF(DATOS!AJ$4="Sí",1/DATOS_[[% normaliz]:[% normaliz]],1)*(DATOS_[Conc.Sal.06])))))))),
0)</f>
        <v>0</v>
      </c>
      <c r="P32" s="109">
        <f t="array" ref="P32">IFERROR(
(AVERAGE((IF(DATOS_[[Sexo]:[Sexo]]=$B32,IF(DATOS_[[AGRUP. VALOR. PTO.]:[AGRUP. VALOR. PTO.]]=$B30,IF(DATOS_[[Check Periodo Ref.]:[Check Periodo Ref.]]="Dentro",IF(DATOS_[[Check Equiparado]:[Check Equiparado]]="Sí",IF(DATOS!AK$5="Sí",(1/DATOS_[[% anualiz]:[% anualiz]]),1)*IF(DATOS!AK$4="Sí",1/DATOS_[[% normaliz]:[% normaliz]],1)*(DATOS_[Conc.Sal.07])))))))),
0)</f>
        <v>0</v>
      </c>
      <c r="Q32" s="109">
        <f t="array" ref="Q32">IFERROR(
(AVERAGE((IF(DATOS_[[Sexo]:[Sexo]]=$B32,IF(DATOS_[[AGRUP. VALOR. PTO.]:[AGRUP. VALOR. PTO.]]=$B30,IF(DATOS_[[Check Periodo Ref.]:[Check Periodo Ref.]]="Dentro",IF(DATOS_[[Check Equiparado]:[Check Equiparado]]="Sí",IF(DATOS!AL$5="Sí",(1/DATOS_[[% anualiz]:[% anualiz]]),1)*IF(DATOS!AL$4="Sí",1/DATOS_[[% normaliz]:[% normaliz]],1)*(DATOS_[Conc.Sal.08])))))))),
0)</f>
        <v>0</v>
      </c>
      <c r="R32" s="109">
        <f t="array" ref="R32">IFERROR(
(AVERAGE((IF(DATOS_[[Sexo]:[Sexo]]=$B32,IF(DATOS_[[AGRUP. VALOR. PTO.]:[AGRUP. VALOR. PTO.]]=$B30,IF(DATOS_[[Check Periodo Ref.]:[Check Periodo Ref.]]="Dentro",IF(DATOS_[[Check Equiparado]:[Check Equiparado]]="Sí",IF(DATOS!AM$5="Sí",(1/DATOS_[[% anualiz]:[% anualiz]]),1)*IF(DATOS!AM$4="Sí",1/DATOS_[[% normaliz]:[% normaliz]],1)*(DATOS_[Conc.Sal.09])))))))),
0)</f>
        <v>0</v>
      </c>
      <c r="S32" s="109">
        <f t="array" ref="S32">IFERROR(
(AVERAGE((IF(DATOS_[[Sexo]:[Sexo]]=$B32,IF(DATOS_[[AGRUP. VALOR. PTO.]:[AGRUP. VALOR. PTO.]]=$B30,IF(DATOS_[[Check Periodo Ref.]:[Check Periodo Ref.]]="Dentro",IF(DATOS_[[Check Equiparado]:[Check Equiparado]]="Sí",IF(DATOS!AN$5="Sí",(1/DATOS_[[% anualiz]:[% anualiz]]),1)*IF(DATOS!AN$4="Sí",1/DATOS_[[% normaliz]:[% normaliz]],1)*(DATOS_[Conc.Sal.10])))))))),
0)</f>
        <v>0</v>
      </c>
      <c r="T32" s="109">
        <f t="array" ref="T32">IFERROR(
(AVERAGE((IF(DATOS_[[Sexo]:[Sexo]]=$B32,IF(DATOS_[[AGRUP. VALOR. PTO.]:[AGRUP. VALOR. PTO.]]=$B30,IF(DATOS_[[Check Periodo Ref.]:[Check Periodo Ref.]]="Dentro",IF(DATOS_[[Check Equiparado]:[Check Equiparado]]="Sí",IF(DATOS!AO$5="Sí",(1/DATOS_[[% anualiz]:[% anualiz]]),1)*IF(DATOS!AO$4="Sí",1/DATOS_[[% normaliz]:[% normaliz]],1)*(DATOS_[Conc.Sal.11])))))))),
0)</f>
        <v>0</v>
      </c>
      <c r="U32" s="109">
        <f t="array" ref="U32">IFERROR(
(AVERAGE((IF(DATOS_[[Sexo]:[Sexo]]=$B32,IF(DATOS_[[AGRUP. VALOR. PTO.]:[AGRUP. VALOR. PTO.]]=$B30,IF(DATOS_[[Check Periodo Ref.]:[Check Periodo Ref.]]="Dentro",IF(DATOS_[[Check Equiparado]:[Check Equiparado]]="Sí",IF(DATOS!AP$5="Sí",(1/DATOS_[[% anualiz]:[% anualiz]]),1)*IF(DATOS!AP$4="Sí",1/DATOS_[[% normaliz]:[% normaliz]],1)*(DATOS_[Conc.Sal.12])))))))),
0)</f>
        <v>0</v>
      </c>
      <c r="V32" s="109">
        <f t="array" ref="V32">IFERROR(
(AVERAGE((IF(DATOS_[[Sexo]:[Sexo]]=$B32,IF(DATOS_[[AGRUP. VALOR. PTO.]:[AGRUP. VALOR. PTO.]]=$B30,IF(DATOS_[[Check Periodo Ref.]:[Check Periodo Ref.]]="Dentro",IF(DATOS_[[Check Equiparado]:[Check Equiparado]]="Sí",IF(DATOS!AQ$5="Sí",(1/DATOS_[[% anualiz]:[% anualiz]]),1)*IF(DATOS!AQ$4="Sí",1/DATOS_[[% normaliz]:[% normaliz]],1)*(DATOS_[Conc.Sal.13])))))))),
0)</f>
        <v>0</v>
      </c>
      <c r="W32" s="109">
        <f t="array" ref="W32">IFERROR(
(AVERAGE((IF(DATOS_[[Sexo]:[Sexo]]=$B32,IF(DATOS_[[AGRUP. VALOR. PTO.]:[AGRUP. VALOR. PTO.]]=$B30,IF(DATOS_[[Check Periodo Ref.]:[Check Periodo Ref.]]="Dentro",IF(DATOS_[[Check Equiparado]:[Check Equiparado]]="Sí",IF(DATOS!AR$5="Sí",(1/DATOS_[[% anualiz]:[% anualiz]]),1)*IF(DATOS!AR$4="Sí",1/DATOS_[[% normaliz]:[% normaliz]],1)*(DATOS_[Conc.Sal.14])))))))),
0)</f>
        <v>0</v>
      </c>
      <c r="X32" s="109">
        <f t="array" ref="X32">IFERROR(
(AVERAGE((IF(DATOS_[[Sexo]:[Sexo]]=$B32,IF(DATOS_[[AGRUP. VALOR. PTO.]:[AGRUP. VALOR. PTO.]]=$B30,IF(DATOS_[[Check Periodo Ref.]:[Check Periodo Ref.]]="Dentro",IF(DATOS_[[Check Equiparado]:[Check Equiparado]]="Sí",IF(DATOS!AS$5="Sí",(1/DATOS_[[% anualiz]:[% anualiz]]),1)*IF(DATOS!AS$4="Sí",1/DATOS_[[% normaliz]:[% normaliz]],1)*(DATOS_[Conc.Sal.15])))))))),
0)</f>
        <v>0</v>
      </c>
      <c r="Y32" s="109">
        <f t="array" ref="Y32">IFERROR(
(AVERAGE((IF(DATOS_[[Sexo]:[Sexo]]=$B32,IF(DATOS_[[AGRUP. VALOR. PTO.]:[AGRUP. VALOR. PTO.]]=$B30,IF(DATOS_[[Check Periodo Ref.]:[Check Periodo Ref.]]="Dentro",IF(DATOS_[[Check Equiparado]:[Check Equiparado]]="Sí",IF(DATOS!AT$5="Sí",(1/DATOS_[[% anualiz]:[% anualiz]]),1)*IF(DATOS!AT$4="Sí",1/DATOS_[[% normaliz]:[% normaliz]],1)*(DATOS_[Conc.Sal.16])))))))),
0)</f>
        <v>0</v>
      </c>
      <c r="Z32" s="109">
        <f t="array" ref="Z32">IFERROR(
(AVERAGE((IF(DATOS_[[Sexo]:[Sexo]]=$B32,IF(DATOS_[[AGRUP. VALOR. PTO.]:[AGRUP. VALOR. PTO.]]=$B30,IF(DATOS_[[Check Periodo Ref.]:[Check Periodo Ref.]]="Dentro",IF(DATOS_[[Check Equiparado]:[Check Equiparado]]="Sí",IF(DATOS!AU$5="Sí",(1/DATOS_[[% anualiz]:[% anualiz]]),1)*IF(DATOS!AU$4="Sí",1/DATOS_[[% normaliz]:[% normaliz]],1)*(DATOS_[Conc.Sal.17])))))))),
0)</f>
        <v>0</v>
      </c>
      <c r="AA32" s="109">
        <f t="array" ref="AA32">IFERROR(
(AVERAGE((IF(DATOS_[[Sexo]:[Sexo]]=$B32,IF(DATOS_[[AGRUP. VALOR. PTO.]:[AGRUP. VALOR. PTO.]]=$B30,IF(DATOS_[[Check Periodo Ref.]:[Check Periodo Ref.]]="Dentro",IF(DATOS_[[Check Equiparado]:[Check Equiparado]]="Sí",IF(DATOS!AV$5="Sí",(1/DATOS_[[% anualiz]:[% anualiz]]),1)*IF(DATOS!AV$4="Sí",1/DATOS_[[% normaliz]:[% normaliz]],1)*(DATOS_[Conc.Sal.18])))))))),
0)</f>
        <v>0</v>
      </c>
      <c r="AB32" s="109">
        <f t="array" ref="AB32">IFERROR(
(AVERAGE((IF(DATOS_[[Sexo]:[Sexo]]=$B32,IF(DATOS_[[AGRUP. VALOR. PTO.]:[AGRUP. VALOR. PTO.]]=$B30,IF(DATOS_[[Check Periodo Ref.]:[Check Periodo Ref.]]="Dentro",IF(DATOS_[[Check Equiparado]:[Check Equiparado]]="Sí",IF(DATOS!AW$5="Sí",(1/DATOS_[[% anualiz]:[% anualiz]]),1)*IF(DATOS!AW$4="Sí",1/DATOS_[[% normaliz]:[% normaliz]],1)*(DATOS_[Conc.Sal.19])))))))),
0)</f>
        <v>0</v>
      </c>
      <c r="AC32" s="109">
        <f t="array" ref="AC32">IFERROR(
(AVERAGE((IF(DATOS_[[Sexo]:[Sexo]]=$B32,IF(DATOS_[[AGRUP. VALOR. PTO.]:[AGRUP. VALOR. PTO.]]=$B30,IF(DATOS_[[Check Periodo Ref.]:[Check Periodo Ref.]]="Dentro",IF(DATOS_[[Check Equiparado]:[Check Equiparado]]="Sí",IF(DATOS!AX$5="Sí",(1/DATOS_[[% anualiz]:[% anualiz]]),1)*IF(DATOS!AX$4="Sí",1/DATOS_[[% normaliz]:[% normaliz]],1)*(DATOS_[Conc.Sal.20])))))))),
0)</f>
        <v>0</v>
      </c>
      <c r="AD32" s="109">
        <f t="array" ref="AD32">IFERROR(
(AVERAGE((IF(DATOS_[[Sexo]:[Sexo]]=$B32,IF(DATOS_[[AGRUP. VALOR. PTO.]:[AGRUP. VALOR. PTO.]]=$B30,IF(DATOS_[[Check Periodo Ref.]:[Check Periodo Ref.]]="Dentro",IF(DATOS_[[Check Equiparado]:[Check Equiparado]]="Sí",IF(DATOS!AY$5="Sí",(1/DATOS_[[% anualiz]:[% anualiz]]),1)*IF(DATOS!AY$4="Sí",1/DATOS_[[% normaliz]:[% normaliz]],1)*(DATOS_[Conc.Sal.21])))))))),
0)</f>
        <v>0</v>
      </c>
      <c r="AE32" s="109">
        <f t="array" ref="AE32">IFERROR(
(AVERAGE((IF(DATOS_[[Sexo]:[Sexo]]=$B32,IF(DATOS_[[AGRUP. VALOR. PTO.]:[AGRUP. VALOR. PTO.]]=$B30,IF(DATOS_[[Check Periodo Ref.]:[Check Periodo Ref.]]="Dentro",IF(DATOS_[[Check Equiparado]:[Check Equiparado]]="Sí",IF(DATOS!AZ$5="Sí",(1/DATOS_[[% anualiz]:[% anualiz]]),1)*IF(DATOS!AZ$4="Sí",1/DATOS_[[% normaliz]:[% normaliz]],1)*(DATOS_[Conc.Sal.22])))))))),
0)</f>
        <v>0</v>
      </c>
      <c r="AF32" s="109">
        <f t="array" ref="AF32">IFERROR(
(AVERAGE((IF(DATOS_[[Sexo]:[Sexo]]=$B32,IF(DATOS_[[AGRUP. VALOR. PTO.]:[AGRUP. VALOR. PTO.]]=$B30,IF(DATOS_[[Check Periodo Ref.]:[Check Periodo Ref.]]="Dentro",IF(DATOS_[[Check Equiparado]:[Check Equiparado]]="Sí",IF(DATOS!BA$5="Sí",(1/DATOS_[[% anualiz]:[% anualiz]]),1)*IF(DATOS!BA$4="Sí",1/DATOS_[[% normaliz]:[% normaliz]],1)*(DATOS_[Conc.Sal.23])))))))),
0)</f>
        <v>0</v>
      </c>
      <c r="AG32" s="109">
        <f t="array" ref="AG32">IFERROR(
(AVERAGE((IF(DATOS_[[Sexo]:[Sexo]]=$B32,IF(DATOS_[[AGRUP. VALOR. PTO.]:[AGRUP. VALOR. PTO.]]=$B30,IF(DATOS_[[Check Periodo Ref.]:[Check Periodo Ref.]]="Dentro",IF(DATOS_[[Check Equiparado]:[Check Equiparado]]="Sí",IF(DATOS!BB$5="Sí",(1/DATOS_[[% anualiz]:[% anualiz]]),1)*IF(DATOS!BB$4="Sí",1/DATOS_[[% normaliz]:[% normaliz]],1)*(DATOS_[Conc.Sal.24])))))))),
0)</f>
        <v>0</v>
      </c>
      <c r="AH32" s="109">
        <f t="array" ref="AH32">IFERROR(
(AVERAGE((IF(DATOS_[[Sexo]:[Sexo]]=$B32,IF(DATOS_[[AGRUP. VALOR. PTO.]:[AGRUP. VALOR. PTO.]]=$B30,IF(DATOS_[[Check Periodo Ref.]:[Check Periodo Ref.]]="Dentro",IF(DATOS_[[Check Equiparado]:[Check Equiparado]]="Sí",IF(DATOS!BC$5="Sí",(1/DATOS_[[% anualiz]:[% anualiz]]),1)*IF(DATOS!BC$4="Sí",1/DATOS_[[% normaliz]:[% normaliz]],1)*(DATOS_[Conc.Sal.25])))))))),
0)</f>
        <v>0</v>
      </c>
      <c r="AI32" s="109">
        <f t="array" ref="AI32">IFERROR(
(AVERAGE((IF(DATOS_[[Sexo]:[Sexo]]=$B32,IF(DATOS_[[AGRUP. VALOR. PTO.]:[AGRUP. VALOR. PTO.]]=$B30,IF(DATOS_[[Check Periodo Ref.]:[Check Periodo Ref.]]="Dentro",IF(DATOS_[[Check Equiparado]:[Check Equiparado]]="Sí",IF(DATOS!BD$5="Sí",(1/DATOS_[[% anualiz]:[% anualiz]]),1)*IF(DATOS!BD$4="Sí",1/DATOS_[[% normaliz]:[% normaliz]],1)*(DATOS_[Conc.Sal.26])))))))),
0)</f>
        <v>0</v>
      </c>
      <c r="AJ32" s="109">
        <f t="array" ref="AJ32">IFERROR(
(AVERAGE((IF(DATOS_[[Sexo]:[Sexo]]=$B32,IF(DATOS_[[AGRUP. VALOR. PTO.]:[AGRUP. VALOR. PTO.]]=$B30,IF(DATOS_[[Check Periodo Ref.]:[Check Periodo Ref.]]="Dentro",IF(DATOS_[[Check Equiparado]:[Check Equiparado]]="Sí",IF(DATOS!BE$5="Sí",(1/DATOS_[[% anualiz]:[% anualiz]]),1)*IF(DATOS!BE$4="Sí",1/DATOS_[[% normaliz]:[% normaliz]],1)*(DATOS_[Conc.Sal.27])))))))),
0)</f>
        <v>0</v>
      </c>
      <c r="AK32" s="109">
        <f t="array" ref="AK32">IFERROR(
(AVERAGE((IF(DATOS_[[Sexo]:[Sexo]]=$B32,IF(DATOS_[[AGRUP. VALOR. PTO.]:[AGRUP. VALOR. PTO.]]=$B30,IF(DATOS_[[Check Periodo Ref.]:[Check Periodo Ref.]]="Dentro",IF(DATOS_[[Check Equiparado]:[Check Equiparado]]="Sí",IF(DATOS!BF$5="Sí",(1/DATOS_[[% anualiz]:[% anualiz]]),1)*IF(DATOS!BF$4="Sí",1/DATOS_[[% normaliz]:[% normaliz]],1)*(DATOS_[Conc.Sal.28])))))))),
0)</f>
        <v>0</v>
      </c>
      <c r="AL32" s="109">
        <f t="array" ref="AL32">IFERROR(
(AVERAGE((IF(DATOS_[[Sexo]:[Sexo]]=$B32,IF(DATOS_[[AGRUP. VALOR. PTO.]:[AGRUP. VALOR. PTO.]]=$B30,IF(DATOS_[[Check Periodo Ref.]:[Check Periodo Ref.]]="Dentro",IF(DATOS_[[Check Equiparado]:[Check Equiparado]]="Sí",IF(DATOS!BG$5="Sí",(1/DATOS_[[% anualiz]:[% anualiz]]),1)*IF(DATOS!BG$4="Sí",1/DATOS_[[% normaliz]:[% normaliz]],1)*(DATOS_[Conc.Sal.29])))))))),
0)</f>
        <v>0</v>
      </c>
      <c r="AM32" s="109">
        <f t="array" ref="AM32">IFERROR(
(AVERAGE((IF(DATOS_[[Sexo]:[Sexo]]=$B32,IF(DATOS_[[AGRUP. VALOR. PTO.]:[AGRUP. VALOR. PTO.]]=$B30,IF(DATOS_[[Check Periodo Ref.]:[Check Periodo Ref.]]="Dentro",IF(DATOS_[[Check Equiparado]:[Check Equiparado]]="Sí",IF(DATOS!BH$5="Sí",(1/DATOS_[[% anualiz]:[% anualiz]]),1)*IF(DATOS!BH$4="Sí",1/DATOS_[[% normaliz]:[% normaliz]],1)*(DATOS_[Conc.Sal.30])))))))),
0)</f>
        <v>0</v>
      </c>
      <c r="AN32" s="110">
        <f t="array" ref="AN32">IFERROR(
AVERAGE(IF(DATOS_[Sexo]=$B32,IF(DATOS_[[AGRUP. VALOR. PTO.]:[AGRUP. VALOR. PTO.]]=$B30,IF(DATOS_[Check Equiparado]="Sí",IF(DATOS_[Check Periodo Ref.]="Dentro",DATOS_[Tot COMPL.SAL Eq],FALSE))))),
0)</f>
        <v>0</v>
      </c>
      <c r="AO32" s="111">
        <f t="array" ref="AO32">IFERROR(
AVERAGE(IF(DATOS_[Sexo]=$B32,IF(DATOS_[[AGRUP. VALOR. PTO.]:[AGRUP. VALOR. PTO.]]=$B30,IF(DATOS_[Check Equiparado]="Sí",IF(DATOS_[Check Periodo Ref.]="Dentro",DATOS_[TOTAL SALARIO Eq],FALSE))))),
0)</f>
        <v>0</v>
      </c>
      <c r="AP32" s="112">
        <f t="array" ref="AP32">IFERROR(
(AVERAGE((IF(DATOS_[[Sexo]:[Sexo]]=$B32,IF(DATOS_[[AGRUP. VALOR. PTO.]:[AGRUP. VALOR. PTO.]]=$B30,IF(DATOS_[[Check Periodo Ref.]:[Check Periodo Ref.]]="Dentro",IF(DATOS_[[Check Equiparado]:[Check Equiparado]]="Sí",IF(DATOS!BI$5="Sí",(1/DATOS_[[% anualiz]:[% anualiz]]),1)*IF(DATOS!BI$4="Sí",1/DATOS_[[% normaliz]:[% normaliz]],1)*(DATOS_[C.Extra.01])))))))),
0)</f>
        <v>0</v>
      </c>
      <c r="AQ32" s="112">
        <f t="array" ref="AQ32">IFERROR(
(AVERAGE((IF(DATOS_[[Sexo]:[Sexo]]=$B32,IF(DATOS_[[AGRUP. VALOR. PTO.]:[AGRUP. VALOR. PTO.]]=$B30,IF(DATOS_[[Check Periodo Ref.]:[Check Periodo Ref.]]="Dentro",IF(DATOS_[[Check Equiparado]:[Check Equiparado]]="Sí",IF(DATOS!BJ$5="Sí",(1/DATOS_[[% anualiz]:[% anualiz]]),1)*IF(DATOS!BJ$4="Sí",1/DATOS_[[% normaliz]:[% normaliz]],1)*(DATOS_[C.Extra.02])))))))),
0)</f>
        <v>0</v>
      </c>
      <c r="AR32" s="112">
        <f t="array" ref="AR32">IFERROR(
(AVERAGE((IF(DATOS_[[Sexo]:[Sexo]]=$B32,IF(DATOS_[[AGRUP. VALOR. PTO.]:[AGRUP. VALOR. PTO.]]=$B30,IF(DATOS_[[Check Periodo Ref.]:[Check Periodo Ref.]]="Dentro",IF(DATOS_[[Check Equiparado]:[Check Equiparado]]="Sí",IF(DATOS!BK$5="Sí",(1/DATOS_[[% anualiz]:[% anualiz]]),1)*IF(DATOS!BK$4="Sí",1/DATOS_[[% normaliz]:[% normaliz]],1)*(DATOS_[C.Extra.03])))))))),
0)</f>
        <v>0</v>
      </c>
      <c r="AS32" s="112">
        <f t="array" ref="AS32">IFERROR(
(AVERAGE((IF(DATOS_[[Sexo]:[Sexo]]=$B32,IF(DATOS_[[AGRUP. VALOR. PTO.]:[AGRUP. VALOR. PTO.]]=$B30,IF(DATOS_[[Check Periodo Ref.]:[Check Periodo Ref.]]="Dentro",IF(DATOS_[[Check Equiparado]:[Check Equiparado]]="Sí",IF(DATOS!BL$5="Sí",(1/DATOS_[[% anualiz]:[% anualiz]]),1)*IF(DATOS!BL$4="Sí",1/DATOS_[[% normaliz]:[% normaliz]],1)*(DATOS_[C.Extra.04])))))))),
0)</f>
        <v>0</v>
      </c>
      <c r="AT32" s="112">
        <f t="array" ref="AT32">IFERROR(
(AVERAGE((IF(DATOS_[[Sexo]:[Sexo]]=$B32,IF(DATOS_[[AGRUP. VALOR. PTO.]:[AGRUP. VALOR. PTO.]]=$B30,IF(DATOS_[[Check Periodo Ref.]:[Check Periodo Ref.]]="Dentro",IF(DATOS_[[Check Equiparado]:[Check Equiparado]]="Sí",IF(DATOS!BM$5="Sí",(1/DATOS_[[% anualiz]:[% anualiz]]),1)*IF(DATOS!BM$4="Sí",1/DATOS_[[% normaliz]:[% normaliz]],1)*(DATOS_[C.Extra.05])))))))),
0)</f>
        <v>0</v>
      </c>
      <c r="AU32" s="113">
        <f t="array" ref="AU32">IFERROR(
AVERAGE(IF(DATOS_[Sexo]=$B32,IF(DATOS_[[AGRUP. VALOR. PTO.]:[AGRUP. VALOR. PTO.]]=$B30,IF(DATOS_[Check Equiparado]="Sí",IF(DATOS_[Check Periodo Ref.]="Dentro",DATOS_[Tot Extrasalarial Eq],FALSE))))),
0)</f>
        <v>0</v>
      </c>
      <c r="AV32" s="114">
        <f t="array" ref="AV32">IFERROR(
AVERAGE(IF(DATOS_[Sexo]=$B32,IF(DATOS_[[AGRUP. VALOR. PTO.]:[AGRUP. VALOR. PTO.]]=$B30,IF(DATOS_[Check Equiparado]="Sí",IF(DATOS_[Check Periodo Ref.]="Dentro",DATOS_[TOTAL Retrib Eq],FALSE))))),
0)</f>
        <v>0</v>
      </c>
    </row>
    <row r="33" spans="1:48" ht="17.25" thickBot="1" x14ac:dyDescent="0.35">
      <c r="A33" s="60" t="str">
        <f t="shared" ref="A33" si="27">+A34</f>
        <v>[ocultar]</v>
      </c>
      <c r="B33" s="70" t="s">
        <v>305</v>
      </c>
      <c r="C33" s="107"/>
      <c r="D33" s="71"/>
      <c r="E33" s="71"/>
      <c r="F33" s="71"/>
      <c r="G33" s="71"/>
      <c r="H33" s="71"/>
      <c r="I33" s="137" t="str">
        <f t="shared" ref="I33:AV33" si="28">IFERROR((I34-I35)/I34,"")</f>
        <v/>
      </c>
      <c r="J33" s="138" t="str">
        <f t="shared" si="28"/>
        <v/>
      </c>
      <c r="K33" s="139" t="str">
        <f t="shared" si="28"/>
        <v/>
      </c>
      <c r="L33" s="139" t="str">
        <f t="shared" si="28"/>
        <v/>
      </c>
      <c r="M33" s="139" t="str">
        <f t="shared" si="28"/>
        <v/>
      </c>
      <c r="N33" s="140" t="str">
        <f t="shared" si="28"/>
        <v/>
      </c>
      <c r="O33" s="141" t="str">
        <f t="shared" si="28"/>
        <v/>
      </c>
      <c r="P33" s="141" t="str">
        <f t="shared" si="28"/>
        <v/>
      </c>
      <c r="Q33" s="141" t="str">
        <f t="shared" si="28"/>
        <v/>
      </c>
      <c r="R33" s="141" t="str">
        <f t="shared" si="28"/>
        <v/>
      </c>
      <c r="S33" s="141" t="str">
        <f t="shared" si="28"/>
        <v/>
      </c>
      <c r="T33" s="141" t="str">
        <f t="shared" si="28"/>
        <v/>
      </c>
      <c r="U33" s="141" t="str">
        <f t="shared" si="28"/>
        <v/>
      </c>
      <c r="V33" s="141" t="str">
        <f t="shared" si="28"/>
        <v/>
      </c>
      <c r="W33" s="141" t="str">
        <f t="shared" si="28"/>
        <v/>
      </c>
      <c r="X33" s="141" t="str">
        <f t="shared" si="28"/>
        <v/>
      </c>
      <c r="Y33" s="141" t="str">
        <f t="shared" si="28"/>
        <v/>
      </c>
      <c r="Z33" s="140" t="str">
        <f t="shared" si="28"/>
        <v/>
      </c>
      <c r="AA33" s="140" t="str">
        <f t="shared" si="28"/>
        <v/>
      </c>
      <c r="AB33" s="140" t="str">
        <f t="shared" si="28"/>
        <v/>
      </c>
      <c r="AC33" s="140" t="str">
        <f t="shared" si="28"/>
        <v/>
      </c>
      <c r="AD33" s="140" t="str">
        <f t="shared" si="28"/>
        <v/>
      </c>
      <c r="AE33" s="140" t="str">
        <f t="shared" si="28"/>
        <v/>
      </c>
      <c r="AF33" s="140" t="str">
        <f t="shared" si="28"/>
        <v/>
      </c>
      <c r="AG33" s="140" t="str">
        <f t="shared" si="28"/>
        <v/>
      </c>
      <c r="AH33" s="140" t="str">
        <f t="shared" si="28"/>
        <v/>
      </c>
      <c r="AI33" s="140" t="str">
        <f t="shared" si="28"/>
        <v/>
      </c>
      <c r="AJ33" s="140" t="str">
        <f t="shared" si="28"/>
        <v/>
      </c>
      <c r="AK33" s="140" t="str">
        <f t="shared" si="28"/>
        <v/>
      </c>
      <c r="AL33" s="140" t="str">
        <f t="shared" si="28"/>
        <v/>
      </c>
      <c r="AM33" s="140" t="str">
        <f t="shared" si="28"/>
        <v/>
      </c>
      <c r="AN33" s="142" t="str">
        <f t="shared" si="28"/>
        <v/>
      </c>
      <c r="AO33" s="146" t="str">
        <f t="shared" si="28"/>
        <v/>
      </c>
      <c r="AP33" s="143" t="str">
        <f t="shared" si="28"/>
        <v/>
      </c>
      <c r="AQ33" s="143" t="str">
        <f t="shared" si="28"/>
        <v/>
      </c>
      <c r="AR33" s="143" t="str">
        <f t="shared" si="28"/>
        <v/>
      </c>
      <c r="AS33" s="143" t="str">
        <f t="shared" si="28"/>
        <v/>
      </c>
      <c r="AT33" s="143" t="str">
        <f t="shared" si="28"/>
        <v/>
      </c>
      <c r="AU33" s="144" t="str">
        <f t="shared" si="28"/>
        <v/>
      </c>
      <c r="AV33" s="145" t="str">
        <f t="shared" si="28"/>
        <v/>
      </c>
    </row>
    <row r="34" spans="1:48" x14ac:dyDescent="0.3">
      <c r="A34" s="60" t="str">
        <f t="shared" ref="A34" si="29">+IF(C34+C35=0,"[ocultar]","")</f>
        <v>[ocultar]</v>
      </c>
      <c r="B34" s="64" t="s">
        <v>162</v>
      </c>
      <c r="C34" s="65">
        <f t="array" ref="C34">SUM(IF($B34=DATOS_[Sexo],
IF($B33=DATOS_[AGRUP. VALOR. PTO.],
IF("Dentro"=DATOS_[Check Periodo Ref.],
1/(COUNTIFS(DATOS_[Sexo],$B34,DATOS_[AGRUP. VALOR. PTO.],$B33,DATOS_[Check Periodo Ref.],"Dentro",DATOS_[id],DATOS_[id]))))))</f>
        <v>0</v>
      </c>
      <c r="D34" s="66">
        <f>COUNTIFS(DATOS_[AGRUP. VALOR. PTO.],$B33,DATOS_[Sexo],$B34,DATOS_[Check Periodo Ref.],"Dentro")</f>
        <v>0</v>
      </c>
      <c r="E34" s="66">
        <f>COUNTIFS(DATOS_[AGRUP. VALOR. PTO.],$B33,DATOS_[Sexo],$B34,DATOS_[Check Periodo Ref.],"Dentro",DATOS_[Check Nº SC Norm],"Sí")</f>
        <v>0</v>
      </c>
      <c r="F34" s="66">
        <f>COUNTIFS(DATOS_[AGRUP. VALOR. PTO.],$B33,DATOS_[Sexo],$B34,DATOS_[Check Periodo Ref.],"Dentro",DATOS_[Check Nº SC Anualiz],"Sí")</f>
        <v>0</v>
      </c>
      <c r="G34" s="66">
        <f>COUNTIFS(DATOS_[AGRUP. VALOR. PTO.],$B33,DATOS_[Sexo],$B34,DATOS_[Check Periodo Ref.],"Dentro",DATOS_[Check Nº SC Norm y Anualiz],"Sí")</f>
        <v>0</v>
      </c>
      <c r="H34" s="66">
        <f>COUNTIFS(DATOS_[AGRUP. VALOR. PTO.],$B33,DATOS_[Sexo],$B34,DATOS_[Check Periodo Ref.],"Dentro",DATOS_[Check Equiparación],"Sí")</f>
        <v>0</v>
      </c>
      <c r="I34" s="108">
        <f t="array" ref="I34">IFERROR(
AVERAGE(IF(DATOS_[Sexo]=$B34,IF(DATOS_[[AGRUP. VALOR. PTO.]:[AGRUP. VALOR. PTO.]]=$B33,IF(DATOS_[Check Equiparado]="Sí",IF(DATOS_[Check Periodo Ref.]="Dentro",DATOS_[SALARIO BASE Eq],FALSE))))),
0)</f>
        <v>0</v>
      </c>
      <c r="J34" s="109">
        <f t="array" ref="J34">IFERROR(
(AVERAGE((IF(DATOS_[[Sexo]:[Sexo]]=$B34,IF(DATOS_[[AGRUP. VALOR. PTO.]:[AGRUP. VALOR. PTO.]]=$B33,IF(DATOS_[[Check Periodo Ref.]:[Check Periodo Ref.]]="Dentro",IF(DATOS_[[Check Equiparado]:[Check Equiparado]]="Sí",IF(DATOS!AE$5="Sí",(1/DATOS_[[% anualiz]:[% anualiz]]),1)*IF(DATOS!AE$4="Sí",1/DATOS_[[% normaliz]:[% normaliz]],1)*(DATOS_[Conc.Sal.01])))))))),
0)</f>
        <v>0</v>
      </c>
      <c r="K34" s="109">
        <f t="array" ref="K34">IFERROR(
(AVERAGE((IF(DATOS_[[Sexo]:[Sexo]]=$B34,IF(DATOS_[[AGRUP. VALOR. PTO.]:[AGRUP. VALOR. PTO.]]=$B33,IF(DATOS_[[Check Periodo Ref.]:[Check Periodo Ref.]]="Dentro",IF(DATOS_[[Check Equiparado]:[Check Equiparado]]="Sí",IF(DATOS!AF$5="Sí",(1/DATOS_[[% anualiz]:[% anualiz]]),1)*IF(DATOS!AF$4="Sí",1/DATOS_[[% normaliz]:[% normaliz]],1)*(DATOS_[Conc.Sal.02])))))))),
0)</f>
        <v>0</v>
      </c>
      <c r="L34" s="109">
        <f t="array" ref="L34">IFERROR(
(AVERAGE((IF(DATOS_[[Sexo]:[Sexo]]=$B34,IF(DATOS_[[AGRUP. VALOR. PTO.]:[AGRUP. VALOR. PTO.]]=$B33,IF(DATOS_[[Check Periodo Ref.]:[Check Periodo Ref.]]="Dentro",IF(DATOS_[[Check Equiparado]:[Check Equiparado]]="Sí",IF(DATOS!AG$5="Sí",(1/DATOS_[[% anualiz]:[% anualiz]]),1)*IF(DATOS!AG$4="Sí",1/DATOS_[[% normaliz]:[% normaliz]],1)*(DATOS_[Conc.Sal.03])))))))),
0)</f>
        <v>0</v>
      </c>
      <c r="M34" s="109">
        <f t="array" ref="M34">IFERROR(
(AVERAGE((IF(DATOS_[[Sexo]:[Sexo]]=$B34,IF(DATOS_[[AGRUP. VALOR. PTO.]:[AGRUP. VALOR. PTO.]]=$B33,IF(DATOS_[[Check Periodo Ref.]:[Check Periodo Ref.]]="Dentro",IF(DATOS_[[Check Equiparado]:[Check Equiparado]]="Sí",IF(DATOS!AH$5="Sí",(1/DATOS_[[% anualiz]:[% anualiz]]),1)*IF(DATOS!AH$4="Sí",1/DATOS_[[% normaliz]:[% normaliz]],1)*(DATOS_[Conc.Sal.04])))))))),
0)</f>
        <v>0</v>
      </c>
      <c r="N34" s="109">
        <f t="array" ref="N34">IFERROR(
(AVERAGE((IF(DATOS_[[Sexo]:[Sexo]]=$B34,IF(DATOS_[[AGRUP. VALOR. PTO.]:[AGRUP. VALOR. PTO.]]=$B33,IF(DATOS_[[Check Periodo Ref.]:[Check Periodo Ref.]]="Dentro",IF(DATOS_[[Check Equiparado]:[Check Equiparado]]="Sí",IF(DATOS!AI$5="Sí",(1/DATOS_[[% anualiz]:[% anualiz]]),1)*IF(DATOS!AI$4="Sí",1/DATOS_[[% normaliz]:[% normaliz]],1)*(DATOS_[Conc.Sal.05])))))))),
0)</f>
        <v>0</v>
      </c>
      <c r="O34" s="109">
        <f t="array" ref="O34">IFERROR(
(AVERAGE((IF(DATOS_[[Sexo]:[Sexo]]=$B34,IF(DATOS_[[AGRUP. VALOR. PTO.]:[AGRUP. VALOR. PTO.]]=$B33,IF(DATOS_[[Check Periodo Ref.]:[Check Periodo Ref.]]="Dentro",IF(DATOS_[[Check Equiparado]:[Check Equiparado]]="Sí",IF(DATOS!AJ$5="Sí",(1/DATOS_[[% anualiz]:[% anualiz]]),1)*IF(DATOS!AJ$4="Sí",1/DATOS_[[% normaliz]:[% normaliz]],1)*(DATOS_[Conc.Sal.06])))))))),
0)</f>
        <v>0</v>
      </c>
      <c r="P34" s="109">
        <f t="array" ref="P34">IFERROR(
(AVERAGE((IF(DATOS_[[Sexo]:[Sexo]]=$B34,IF(DATOS_[[AGRUP. VALOR. PTO.]:[AGRUP. VALOR. PTO.]]=$B33,IF(DATOS_[[Check Periodo Ref.]:[Check Periodo Ref.]]="Dentro",IF(DATOS_[[Check Equiparado]:[Check Equiparado]]="Sí",IF(DATOS!AK$5="Sí",(1/DATOS_[[% anualiz]:[% anualiz]]),1)*IF(DATOS!AK$4="Sí",1/DATOS_[[% normaliz]:[% normaliz]],1)*(DATOS_[Conc.Sal.07])))))))),
0)</f>
        <v>0</v>
      </c>
      <c r="Q34" s="109">
        <f t="array" ref="Q34">IFERROR(
(AVERAGE((IF(DATOS_[[Sexo]:[Sexo]]=$B34,IF(DATOS_[[AGRUP. VALOR. PTO.]:[AGRUP. VALOR. PTO.]]=$B33,IF(DATOS_[[Check Periodo Ref.]:[Check Periodo Ref.]]="Dentro",IF(DATOS_[[Check Equiparado]:[Check Equiparado]]="Sí",IF(DATOS!AL$5="Sí",(1/DATOS_[[% anualiz]:[% anualiz]]),1)*IF(DATOS!AL$4="Sí",1/DATOS_[[% normaliz]:[% normaliz]],1)*(DATOS_[Conc.Sal.08])))))))),
0)</f>
        <v>0</v>
      </c>
      <c r="R34" s="109">
        <f t="array" ref="R34">IFERROR(
(AVERAGE((IF(DATOS_[[Sexo]:[Sexo]]=$B34,IF(DATOS_[[AGRUP. VALOR. PTO.]:[AGRUP. VALOR. PTO.]]=$B33,IF(DATOS_[[Check Periodo Ref.]:[Check Periodo Ref.]]="Dentro",IF(DATOS_[[Check Equiparado]:[Check Equiparado]]="Sí",IF(DATOS!AM$5="Sí",(1/DATOS_[[% anualiz]:[% anualiz]]),1)*IF(DATOS!AM$4="Sí",1/DATOS_[[% normaliz]:[% normaliz]],1)*(DATOS_[Conc.Sal.09])))))))),
0)</f>
        <v>0</v>
      </c>
      <c r="S34" s="109">
        <f t="array" ref="S34">IFERROR(
(AVERAGE((IF(DATOS_[[Sexo]:[Sexo]]=$B34,IF(DATOS_[[AGRUP. VALOR. PTO.]:[AGRUP. VALOR. PTO.]]=$B33,IF(DATOS_[[Check Periodo Ref.]:[Check Periodo Ref.]]="Dentro",IF(DATOS_[[Check Equiparado]:[Check Equiparado]]="Sí",IF(DATOS!AN$5="Sí",(1/DATOS_[[% anualiz]:[% anualiz]]),1)*IF(DATOS!AN$4="Sí",1/DATOS_[[% normaliz]:[% normaliz]],1)*(DATOS_[Conc.Sal.10])))))))),
0)</f>
        <v>0</v>
      </c>
      <c r="T34" s="109">
        <f t="array" ref="T34">IFERROR(
(AVERAGE((IF(DATOS_[[Sexo]:[Sexo]]=$B34,IF(DATOS_[[AGRUP. VALOR. PTO.]:[AGRUP. VALOR. PTO.]]=$B33,IF(DATOS_[[Check Periodo Ref.]:[Check Periodo Ref.]]="Dentro",IF(DATOS_[[Check Equiparado]:[Check Equiparado]]="Sí",IF(DATOS!AO$5="Sí",(1/DATOS_[[% anualiz]:[% anualiz]]),1)*IF(DATOS!AO$4="Sí",1/DATOS_[[% normaliz]:[% normaliz]],1)*(DATOS_[Conc.Sal.11])))))))),
0)</f>
        <v>0</v>
      </c>
      <c r="U34" s="109">
        <f t="array" ref="U34">IFERROR(
(AVERAGE((IF(DATOS_[[Sexo]:[Sexo]]=$B34,IF(DATOS_[[AGRUP. VALOR. PTO.]:[AGRUP. VALOR. PTO.]]=$B33,IF(DATOS_[[Check Periodo Ref.]:[Check Periodo Ref.]]="Dentro",IF(DATOS_[[Check Equiparado]:[Check Equiparado]]="Sí",IF(DATOS!AP$5="Sí",(1/DATOS_[[% anualiz]:[% anualiz]]),1)*IF(DATOS!AP$4="Sí",1/DATOS_[[% normaliz]:[% normaliz]],1)*(DATOS_[Conc.Sal.12])))))))),
0)</f>
        <v>0</v>
      </c>
      <c r="V34" s="109">
        <f t="array" ref="V34">IFERROR(
(AVERAGE((IF(DATOS_[[Sexo]:[Sexo]]=$B34,IF(DATOS_[[AGRUP. VALOR. PTO.]:[AGRUP. VALOR. PTO.]]=$B33,IF(DATOS_[[Check Periodo Ref.]:[Check Periodo Ref.]]="Dentro",IF(DATOS_[[Check Equiparado]:[Check Equiparado]]="Sí",IF(DATOS!AQ$5="Sí",(1/DATOS_[[% anualiz]:[% anualiz]]),1)*IF(DATOS!AQ$4="Sí",1/DATOS_[[% normaliz]:[% normaliz]],1)*(DATOS_[Conc.Sal.13])))))))),
0)</f>
        <v>0</v>
      </c>
      <c r="W34" s="109">
        <f t="array" ref="W34">IFERROR(
(AVERAGE((IF(DATOS_[[Sexo]:[Sexo]]=$B34,IF(DATOS_[[AGRUP. VALOR. PTO.]:[AGRUP. VALOR. PTO.]]=$B33,IF(DATOS_[[Check Periodo Ref.]:[Check Periodo Ref.]]="Dentro",IF(DATOS_[[Check Equiparado]:[Check Equiparado]]="Sí",IF(DATOS!AR$5="Sí",(1/DATOS_[[% anualiz]:[% anualiz]]),1)*IF(DATOS!AR$4="Sí",1/DATOS_[[% normaliz]:[% normaliz]],1)*(DATOS_[Conc.Sal.14])))))))),
0)</f>
        <v>0</v>
      </c>
      <c r="X34" s="109">
        <f t="array" ref="X34">IFERROR(
(AVERAGE((IF(DATOS_[[Sexo]:[Sexo]]=$B34,IF(DATOS_[[AGRUP. VALOR. PTO.]:[AGRUP. VALOR. PTO.]]=$B33,IF(DATOS_[[Check Periodo Ref.]:[Check Periodo Ref.]]="Dentro",IF(DATOS_[[Check Equiparado]:[Check Equiparado]]="Sí",IF(DATOS!AS$5="Sí",(1/DATOS_[[% anualiz]:[% anualiz]]),1)*IF(DATOS!AS$4="Sí",1/DATOS_[[% normaliz]:[% normaliz]],1)*(DATOS_[Conc.Sal.15])))))))),
0)</f>
        <v>0</v>
      </c>
      <c r="Y34" s="109">
        <f t="array" ref="Y34">IFERROR(
(AVERAGE((IF(DATOS_[[Sexo]:[Sexo]]=$B34,IF(DATOS_[[AGRUP. VALOR. PTO.]:[AGRUP. VALOR. PTO.]]=$B33,IF(DATOS_[[Check Periodo Ref.]:[Check Periodo Ref.]]="Dentro",IF(DATOS_[[Check Equiparado]:[Check Equiparado]]="Sí",IF(DATOS!AT$5="Sí",(1/DATOS_[[% anualiz]:[% anualiz]]),1)*IF(DATOS!AT$4="Sí",1/DATOS_[[% normaliz]:[% normaliz]],1)*(DATOS_[Conc.Sal.16])))))))),
0)</f>
        <v>0</v>
      </c>
      <c r="Z34" s="109">
        <f t="array" ref="Z34">IFERROR(
(AVERAGE((IF(DATOS_[[Sexo]:[Sexo]]=$B34,IF(DATOS_[[AGRUP. VALOR. PTO.]:[AGRUP. VALOR. PTO.]]=$B33,IF(DATOS_[[Check Periodo Ref.]:[Check Periodo Ref.]]="Dentro",IF(DATOS_[[Check Equiparado]:[Check Equiparado]]="Sí",IF(DATOS!AU$5="Sí",(1/DATOS_[[% anualiz]:[% anualiz]]),1)*IF(DATOS!AU$4="Sí",1/DATOS_[[% normaliz]:[% normaliz]],1)*(DATOS_[Conc.Sal.17])))))))),
0)</f>
        <v>0</v>
      </c>
      <c r="AA34" s="109">
        <f t="array" ref="AA34">IFERROR(
(AVERAGE((IF(DATOS_[[Sexo]:[Sexo]]=$B34,IF(DATOS_[[AGRUP. VALOR. PTO.]:[AGRUP. VALOR. PTO.]]=$B33,IF(DATOS_[[Check Periodo Ref.]:[Check Periodo Ref.]]="Dentro",IF(DATOS_[[Check Equiparado]:[Check Equiparado]]="Sí",IF(DATOS!AV$5="Sí",(1/DATOS_[[% anualiz]:[% anualiz]]),1)*IF(DATOS!AV$4="Sí",1/DATOS_[[% normaliz]:[% normaliz]],1)*(DATOS_[Conc.Sal.18])))))))),
0)</f>
        <v>0</v>
      </c>
      <c r="AB34" s="109">
        <f t="array" ref="AB34">IFERROR(
(AVERAGE((IF(DATOS_[[Sexo]:[Sexo]]=$B34,IF(DATOS_[[AGRUP. VALOR. PTO.]:[AGRUP. VALOR. PTO.]]=$B33,IF(DATOS_[[Check Periodo Ref.]:[Check Periodo Ref.]]="Dentro",IF(DATOS_[[Check Equiparado]:[Check Equiparado]]="Sí",IF(DATOS!AW$5="Sí",(1/DATOS_[[% anualiz]:[% anualiz]]),1)*IF(DATOS!AW$4="Sí",1/DATOS_[[% normaliz]:[% normaliz]],1)*(DATOS_[Conc.Sal.19])))))))),
0)</f>
        <v>0</v>
      </c>
      <c r="AC34" s="109">
        <f t="array" ref="AC34">IFERROR(
(AVERAGE((IF(DATOS_[[Sexo]:[Sexo]]=$B34,IF(DATOS_[[AGRUP. VALOR. PTO.]:[AGRUP. VALOR. PTO.]]=$B33,IF(DATOS_[[Check Periodo Ref.]:[Check Periodo Ref.]]="Dentro",IF(DATOS_[[Check Equiparado]:[Check Equiparado]]="Sí",IF(DATOS!AX$5="Sí",(1/DATOS_[[% anualiz]:[% anualiz]]),1)*IF(DATOS!AX$4="Sí",1/DATOS_[[% normaliz]:[% normaliz]],1)*(DATOS_[Conc.Sal.20])))))))),
0)</f>
        <v>0</v>
      </c>
      <c r="AD34" s="109">
        <f t="array" ref="AD34">IFERROR(
(AVERAGE((IF(DATOS_[[Sexo]:[Sexo]]=$B34,IF(DATOS_[[AGRUP. VALOR. PTO.]:[AGRUP. VALOR. PTO.]]=$B33,IF(DATOS_[[Check Periodo Ref.]:[Check Periodo Ref.]]="Dentro",IF(DATOS_[[Check Equiparado]:[Check Equiparado]]="Sí",IF(DATOS!AY$5="Sí",(1/DATOS_[[% anualiz]:[% anualiz]]),1)*IF(DATOS!AY$4="Sí",1/DATOS_[[% normaliz]:[% normaliz]],1)*(DATOS_[Conc.Sal.21])))))))),
0)</f>
        <v>0</v>
      </c>
      <c r="AE34" s="109">
        <f t="array" ref="AE34">IFERROR(
(AVERAGE((IF(DATOS_[[Sexo]:[Sexo]]=$B34,IF(DATOS_[[AGRUP. VALOR. PTO.]:[AGRUP. VALOR. PTO.]]=$B33,IF(DATOS_[[Check Periodo Ref.]:[Check Periodo Ref.]]="Dentro",IF(DATOS_[[Check Equiparado]:[Check Equiparado]]="Sí",IF(DATOS!AZ$5="Sí",(1/DATOS_[[% anualiz]:[% anualiz]]),1)*IF(DATOS!AZ$4="Sí",1/DATOS_[[% normaliz]:[% normaliz]],1)*(DATOS_[Conc.Sal.22])))))))),
0)</f>
        <v>0</v>
      </c>
      <c r="AF34" s="109">
        <f t="array" ref="AF34">IFERROR(
(AVERAGE((IF(DATOS_[[Sexo]:[Sexo]]=$B34,IF(DATOS_[[AGRUP. VALOR. PTO.]:[AGRUP. VALOR. PTO.]]=$B33,IF(DATOS_[[Check Periodo Ref.]:[Check Periodo Ref.]]="Dentro",IF(DATOS_[[Check Equiparado]:[Check Equiparado]]="Sí",IF(DATOS!BA$5="Sí",(1/DATOS_[[% anualiz]:[% anualiz]]),1)*IF(DATOS!BA$4="Sí",1/DATOS_[[% normaliz]:[% normaliz]],1)*(DATOS_[Conc.Sal.23])))))))),
0)</f>
        <v>0</v>
      </c>
      <c r="AG34" s="109">
        <f t="array" ref="AG34">IFERROR(
(AVERAGE((IF(DATOS_[[Sexo]:[Sexo]]=$B34,IF(DATOS_[[AGRUP. VALOR. PTO.]:[AGRUP. VALOR. PTO.]]=$B33,IF(DATOS_[[Check Periodo Ref.]:[Check Periodo Ref.]]="Dentro",IF(DATOS_[[Check Equiparado]:[Check Equiparado]]="Sí",IF(DATOS!BB$5="Sí",(1/DATOS_[[% anualiz]:[% anualiz]]),1)*IF(DATOS!BB$4="Sí",1/DATOS_[[% normaliz]:[% normaliz]],1)*(DATOS_[Conc.Sal.24])))))))),
0)</f>
        <v>0</v>
      </c>
      <c r="AH34" s="109">
        <f t="array" ref="AH34">IFERROR(
(AVERAGE((IF(DATOS_[[Sexo]:[Sexo]]=$B34,IF(DATOS_[[AGRUP. VALOR. PTO.]:[AGRUP. VALOR. PTO.]]=$B33,IF(DATOS_[[Check Periodo Ref.]:[Check Periodo Ref.]]="Dentro",IF(DATOS_[[Check Equiparado]:[Check Equiparado]]="Sí",IF(DATOS!BC$5="Sí",(1/DATOS_[[% anualiz]:[% anualiz]]),1)*IF(DATOS!BC$4="Sí",1/DATOS_[[% normaliz]:[% normaliz]],1)*(DATOS_[Conc.Sal.25])))))))),
0)</f>
        <v>0</v>
      </c>
      <c r="AI34" s="109">
        <f t="array" ref="AI34">IFERROR(
(AVERAGE((IF(DATOS_[[Sexo]:[Sexo]]=$B34,IF(DATOS_[[AGRUP. VALOR. PTO.]:[AGRUP. VALOR. PTO.]]=$B33,IF(DATOS_[[Check Periodo Ref.]:[Check Periodo Ref.]]="Dentro",IF(DATOS_[[Check Equiparado]:[Check Equiparado]]="Sí",IF(DATOS!BD$5="Sí",(1/DATOS_[[% anualiz]:[% anualiz]]),1)*IF(DATOS!BD$4="Sí",1/DATOS_[[% normaliz]:[% normaliz]],1)*(DATOS_[Conc.Sal.26])))))))),
0)</f>
        <v>0</v>
      </c>
      <c r="AJ34" s="109">
        <f t="array" ref="AJ34">IFERROR(
(AVERAGE((IF(DATOS_[[Sexo]:[Sexo]]=$B34,IF(DATOS_[[AGRUP. VALOR. PTO.]:[AGRUP. VALOR. PTO.]]=$B33,IF(DATOS_[[Check Periodo Ref.]:[Check Periodo Ref.]]="Dentro",IF(DATOS_[[Check Equiparado]:[Check Equiparado]]="Sí",IF(DATOS!BE$5="Sí",(1/DATOS_[[% anualiz]:[% anualiz]]),1)*IF(DATOS!BE$4="Sí",1/DATOS_[[% normaliz]:[% normaliz]],1)*(DATOS_[Conc.Sal.27])))))))),
0)</f>
        <v>0</v>
      </c>
      <c r="AK34" s="109">
        <f t="array" ref="AK34">IFERROR(
(AVERAGE((IF(DATOS_[[Sexo]:[Sexo]]=$B34,IF(DATOS_[[AGRUP. VALOR. PTO.]:[AGRUP. VALOR. PTO.]]=$B33,IF(DATOS_[[Check Periodo Ref.]:[Check Periodo Ref.]]="Dentro",IF(DATOS_[[Check Equiparado]:[Check Equiparado]]="Sí",IF(DATOS!BF$5="Sí",(1/DATOS_[[% anualiz]:[% anualiz]]),1)*IF(DATOS!BF$4="Sí",1/DATOS_[[% normaliz]:[% normaliz]],1)*(DATOS_[Conc.Sal.28])))))))),
0)</f>
        <v>0</v>
      </c>
      <c r="AL34" s="109">
        <f t="array" ref="AL34">IFERROR(
(AVERAGE((IF(DATOS_[[Sexo]:[Sexo]]=$B34,IF(DATOS_[[AGRUP. VALOR. PTO.]:[AGRUP. VALOR. PTO.]]=$B33,IF(DATOS_[[Check Periodo Ref.]:[Check Periodo Ref.]]="Dentro",IF(DATOS_[[Check Equiparado]:[Check Equiparado]]="Sí",IF(DATOS!BG$5="Sí",(1/DATOS_[[% anualiz]:[% anualiz]]),1)*IF(DATOS!BG$4="Sí",1/DATOS_[[% normaliz]:[% normaliz]],1)*(DATOS_[Conc.Sal.29])))))))),
0)</f>
        <v>0</v>
      </c>
      <c r="AM34" s="109">
        <f t="array" ref="AM34">IFERROR(
(AVERAGE((IF(DATOS_[[Sexo]:[Sexo]]=$B34,IF(DATOS_[[AGRUP. VALOR. PTO.]:[AGRUP. VALOR. PTO.]]=$B33,IF(DATOS_[[Check Periodo Ref.]:[Check Periodo Ref.]]="Dentro",IF(DATOS_[[Check Equiparado]:[Check Equiparado]]="Sí",IF(DATOS!BH$5="Sí",(1/DATOS_[[% anualiz]:[% anualiz]]),1)*IF(DATOS!BH$4="Sí",1/DATOS_[[% normaliz]:[% normaliz]],1)*(DATOS_[Conc.Sal.30])))))))),
0)</f>
        <v>0</v>
      </c>
      <c r="AN34" s="110">
        <f t="array" ref="AN34">IFERROR(
AVERAGE(IF(DATOS_[Sexo]=$B34,IF(DATOS_[[AGRUP. VALOR. PTO.]:[AGRUP. VALOR. PTO.]]=$B33,IF(DATOS_[Check Equiparado]="Sí",IF(DATOS_[Check Periodo Ref.]="Dentro",DATOS_[Tot COMPL.SAL Eq],FALSE))))),
0)</f>
        <v>0</v>
      </c>
      <c r="AO34" s="111">
        <f t="array" ref="AO34">IFERROR(
AVERAGE(IF(DATOS_[Sexo]=$B34,IF(DATOS_[[AGRUP. VALOR. PTO.]:[AGRUP. VALOR. PTO.]]=$B33,IF(DATOS_[Check Equiparado]="Sí",IF(DATOS_[Check Periodo Ref.]="Dentro",DATOS_[TOTAL SALARIO Eq],FALSE))))),
0)</f>
        <v>0</v>
      </c>
      <c r="AP34" s="112">
        <f t="array" ref="AP34">IFERROR(
(AVERAGE((IF(DATOS_[[Sexo]:[Sexo]]=$B34,IF(DATOS_[[AGRUP. VALOR. PTO.]:[AGRUP. VALOR. PTO.]]=$B33,IF(DATOS_[[Check Periodo Ref.]:[Check Periodo Ref.]]="Dentro",IF(DATOS_[[Check Equiparado]:[Check Equiparado]]="Sí",IF(DATOS!BI$5="Sí",(1/DATOS_[[% anualiz]:[% anualiz]]),1)*IF(DATOS!BI$4="Sí",1/DATOS_[[% normaliz]:[% normaliz]],1)*(DATOS_[C.Extra.01])))))))),
0)</f>
        <v>0</v>
      </c>
      <c r="AQ34" s="112">
        <f t="array" ref="AQ34">IFERROR(
(AVERAGE((IF(DATOS_[[Sexo]:[Sexo]]=$B34,IF(DATOS_[[AGRUP. VALOR. PTO.]:[AGRUP. VALOR. PTO.]]=$B33,IF(DATOS_[[Check Periodo Ref.]:[Check Periodo Ref.]]="Dentro",IF(DATOS_[[Check Equiparado]:[Check Equiparado]]="Sí",IF(DATOS!BJ$5="Sí",(1/DATOS_[[% anualiz]:[% anualiz]]),1)*IF(DATOS!BJ$4="Sí",1/DATOS_[[% normaliz]:[% normaliz]],1)*(DATOS_[C.Extra.02])))))))),
0)</f>
        <v>0</v>
      </c>
      <c r="AR34" s="112">
        <f t="array" ref="AR34">IFERROR(
(AVERAGE((IF(DATOS_[[Sexo]:[Sexo]]=$B34,IF(DATOS_[[AGRUP. VALOR. PTO.]:[AGRUP. VALOR. PTO.]]=$B33,IF(DATOS_[[Check Periodo Ref.]:[Check Periodo Ref.]]="Dentro",IF(DATOS_[[Check Equiparado]:[Check Equiparado]]="Sí",IF(DATOS!BK$5="Sí",(1/DATOS_[[% anualiz]:[% anualiz]]),1)*IF(DATOS!BK$4="Sí",1/DATOS_[[% normaliz]:[% normaliz]],1)*(DATOS_[C.Extra.03])))))))),
0)</f>
        <v>0</v>
      </c>
      <c r="AS34" s="112">
        <f t="array" ref="AS34">IFERROR(
(AVERAGE((IF(DATOS_[[Sexo]:[Sexo]]=$B34,IF(DATOS_[[AGRUP. VALOR. PTO.]:[AGRUP. VALOR. PTO.]]=$B33,IF(DATOS_[[Check Periodo Ref.]:[Check Periodo Ref.]]="Dentro",IF(DATOS_[[Check Equiparado]:[Check Equiparado]]="Sí",IF(DATOS!BL$5="Sí",(1/DATOS_[[% anualiz]:[% anualiz]]),1)*IF(DATOS!BL$4="Sí",1/DATOS_[[% normaliz]:[% normaliz]],1)*(DATOS_[C.Extra.04])))))))),
0)</f>
        <v>0</v>
      </c>
      <c r="AT34" s="112">
        <f t="array" ref="AT34">IFERROR(
(AVERAGE((IF(DATOS_[[Sexo]:[Sexo]]=$B34,IF(DATOS_[[AGRUP. VALOR. PTO.]:[AGRUP. VALOR. PTO.]]=$B33,IF(DATOS_[[Check Periodo Ref.]:[Check Periodo Ref.]]="Dentro",IF(DATOS_[[Check Equiparado]:[Check Equiparado]]="Sí",IF(DATOS!BM$5="Sí",(1/DATOS_[[% anualiz]:[% anualiz]]),1)*IF(DATOS!BM$4="Sí",1/DATOS_[[% normaliz]:[% normaliz]],1)*(DATOS_[C.Extra.05])))))))),
0)</f>
        <v>0</v>
      </c>
      <c r="AU34" s="113">
        <f t="array" ref="AU34">IFERROR(
AVERAGE(IF(DATOS_[Sexo]=$B34,IF(DATOS_[[AGRUP. VALOR. PTO.]:[AGRUP. VALOR. PTO.]]=$B33,IF(DATOS_[Check Equiparado]="Sí",IF(DATOS_[Check Periodo Ref.]="Dentro",DATOS_[Tot Extrasalarial Eq],FALSE))))),
0)</f>
        <v>0</v>
      </c>
      <c r="AV34" s="114">
        <f t="array" ref="AV34">IFERROR(
AVERAGE(IF(DATOS_[Sexo]=$B34,IF(DATOS_[[AGRUP. VALOR. PTO.]:[AGRUP. VALOR. PTO.]]=$B33,IF(DATOS_[Check Equiparado]="Sí",IF(DATOS_[Check Periodo Ref.]="Dentro",DATOS_[TOTAL Retrib Eq],FALSE))))),
0)</f>
        <v>0</v>
      </c>
    </row>
    <row r="35" spans="1:48" x14ac:dyDescent="0.3">
      <c r="A35" s="60" t="str">
        <f t="shared" ref="A35" si="30">+A34</f>
        <v>[ocultar]</v>
      </c>
      <c r="B35" s="64" t="s">
        <v>163</v>
      </c>
      <c r="C35" s="65">
        <f t="array" ref="C35">SUM(IF($B35=DATOS_[Sexo],
IF($B33=DATOS_[AGRUP. VALOR. PTO.],
IF("Dentro"=DATOS_[Check Periodo Ref.],
1/(COUNTIFS(DATOS_[Sexo],$B35,DATOS_[AGRUP. VALOR. PTO.],$B33,DATOS_[Check Periodo Ref.],"Dentro",DATOS_[id],DATOS_[id]))))))</f>
        <v>0</v>
      </c>
      <c r="D35" s="66">
        <f>COUNTIFS(DATOS_[AGRUP. VALOR. PTO.],$B33,DATOS_[Sexo],$B35,DATOS_[Check Periodo Ref.],"Dentro")</f>
        <v>0</v>
      </c>
      <c r="E35" s="66">
        <f>COUNTIFS(DATOS_[AGRUP. VALOR. PTO.],$B33,DATOS_[Sexo],$B35,DATOS_[Check Periodo Ref.],"Dentro",DATOS_[Check Nº SC Norm],"Sí")</f>
        <v>0</v>
      </c>
      <c r="F35" s="66">
        <f>COUNTIFS(DATOS_[AGRUP. VALOR. PTO.],$B33,DATOS_[Sexo],$B35,DATOS_[Check Periodo Ref.],"Dentro",DATOS_[Check Nº SC Anualiz],"Sí")</f>
        <v>0</v>
      </c>
      <c r="G35" s="66">
        <f>COUNTIFS(DATOS_[AGRUP. VALOR. PTO.],$B33,DATOS_[Sexo],$B35,DATOS_[Check Periodo Ref.],"Dentro",DATOS_[Check Nº SC Norm y Anualiz],"Sí")</f>
        <v>0</v>
      </c>
      <c r="H35" s="66">
        <f>COUNTIFS(DATOS_[AGRUP. VALOR. PTO.],$B33,DATOS_[Sexo],$B35,DATOS_[Check Periodo Ref.],"Dentro",DATOS_[Check Equiparación],"Sí")</f>
        <v>0</v>
      </c>
      <c r="I35" s="108" cm="1">
        <f t="array" ref="I35">IFERROR(
AVERAGE(IF(DATOS_[Sexo]=$B35,IF(DATOS_[[AGRUP. VALOR. PTO.]:[AGRUP. VALOR. PTO.]]=$B33,IF(DATOS_[Check Equiparado]="Sí",IF(DATOS_[Check Periodo Ref.]="Dentro",DATOS_[SALARIO BASE Eq],FALSE))))),
0)</f>
        <v>0</v>
      </c>
      <c r="J35" s="109">
        <f t="array" ref="J35">IFERROR(
(AVERAGE((IF(DATOS_[[Sexo]:[Sexo]]=$B35,IF(DATOS_[[AGRUP. VALOR. PTO.]:[AGRUP. VALOR. PTO.]]=$B33,IF(DATOS_[[Check Periodo Ref.]:[Check Periodo Ref.]]="Dentro",IF(DATOS_[[Check Equiparado]:[Check Equiparado]]="Sí",IF(DATOS!AE$5="Sí",(1/DATOS_[[% anualiz]:[% anualiz]]),1)*IF(DATOS!AE$4="Sí",1/DATOS_[[% normaliz]:[% normaliz]],1)*(DATOS_[Conc.Sal.01])))))))),
0)</f>
        <v>0</v>
      </c>
      <c r="K35" s="109">
        <f t="array" ref="K35">IFERROR(
(AVERAGE((IF(DATOS_[[Sexo]:[Sexo]]=$B35,IF(DATOS_[[AGRUP. VALOR. PTO.]:[AGRUP. VALOR. PTO.]]=$B33,IF(DATOS_[[Check Periodo Ref.]:[Check Periodo Ref.]]="Dentro",IF(DATOS_[[Check Equiparado]:[Check Equiparado]]="Sí",IF(DATOS!AF$5="Sí",(1/DATOS_[[% anualiz]:[% anualiz]]),1)*IF(DATOS!AF$4="Sí",1/DATOS_[[% normaliz]:[% normaliz]],1)*(DATOS_[Conc.Sal.02])))))))),
0)</f>
        <v>0</v>
      </c>
      <c r="L35" s="109">
        <f t="array" ref="L35">IFERROR(
(AVERAGE((IF(DATOS_[[Sexo]:[Sexo]]=$B35,IF(DATOS_[[AGRUP. VALOR. PTO.]:[AGRUP. VALOR. PTO.]]=$B33,IF(DATOS_[[Check Periodo Ref.]:[Check Periodo Ref.]]="Dentro",IF(DATOS_[[Check Equiparado]:[Check Equiparado]]="Sí",IF(DATOS!AG$5="Sí",(1/DATOS_[[% anualiz]:[% anualiz]]),1)*IF(DATOS!AG$4="Sí",1/DATOS_[[% normaliz]:[% normaliz]],1)*(DATOS_[Conc.Sal.03])))))))),
0)</f>
        <v>0</v>
      </c>
      <c r="M35" s="109">
        <f t="array" ref="M35">IFERROR(
(AVERAGE((IF(DATOS_[[Sexo]:[Sexo]]=$B35,IF(DATOS_[[AGRUP. VALOR. PTO.]:[AGRUP. VALOR. PTO.]]=$B33,IF(DATOS_[[Check Periodo Ref.]:[Check Periodo Ref.]]="Dentro",IF(DATOS_[[Check Equiparado]:[Check Equiparado]]="Sí",IF(DATOS!AH$5="Sí",(1/DATOS_[[% anualiz]:[% anualiz]]),1)*IF(DATOS!AH$4="Sí",1/DATOS_[[% normaliz]:[% normaliz]],1)*(DATOS_[Conc.Sal.04])))))))),
0)</f>
        <v>0</v>
      </c>
      <c r="N35" s="109">
        <f t="array" ref="N35">IFERROR(
(AVERAGE((IF(DATOS_[[Sexo]:[Sexo]]=$B35,IF(DATOS_[[AGRUP. VALOR. PTO.]:[AGRUP. VALOR. PTO.]]=$B33,IF(DATOS_[[Check Periodo Ref.]:[Check Periodo Ref.]]="Dentro",IF(DATOS_[[Check Equiparado]:[Check Equiparado]]="Sí",IF(DATOS!AI$5="Sí",(1/DATOS_[[% anualiz]:[% anualiz]]),1)*IF(DATOS!AI$4="Sí",1/DATOS_[[% normaliz]:[% normaliz]],1)*(DATOS_[Conc.Sal.05])))))))),
0)</f>
        <v>0</v>
      </c>
      <c r="O35" s="109">
        <f t="array" ref="O35">IFERROR(
(AVERAGE((IF(DATOS_[[Sexo]:[Sexo]]=$B35,IF(DATOS_[[AGRUP. VALOR. PTO.]:[AGRUP. VALOR. PTO.]]=$B33,IF(DATOS_[[Check Periodo Ref.]:[Check Periodo Ref.]]="Dentro",IF(DATOS_[[Check Equiparado]:[Check Equiparado]]="Sí",IF(DATOS!AJ$5="Sí",(1/DATOS_[[% anualiz]:[% anualiz]]),1)*IF(DATOS!AJ$4="Sí",1/DATOS_[[% normaliz]:[% normaliz]],1)*(DATOS_[Conc.Sal.06])))))))),
0)</f>
        <v>0</v>
      </c>
      <c r="P35" s="109">
        <f t="array" ref="P35">IFERROR(
(AVERAGE((IF(DATOS_[[Sexo]:[Sexo]]=$B35,IF(DATOS_[[AGRUP. VALOR. PTO.]:[AGRUP. VALOR. PTO.]]=$B33,IF(DATOS_[[Check Periodo Ref.]:[Check Periodo Ref.]]="Dentro",IF(DATOS_[[Check Equiparado]:[Check Equiparado]]="Sí",IF(DATOS!AK$5="Sí",(1/DATOS_[[% anualiz]:[% anualiz]]),1)*IF(DATOS!AK$4="Sí",1/DATOS_[[% normaliz]:[% normaliz]],1)*(DATOS_[Conc.Sal.07])))))))),
0)</f>
        <v>0</v>
      </c>
      <c r="Q35" s="109">
        <f t="array" ref="Q35">IFERROR(
(AVERAGE((IF(DATOS_[[Sexo]:[Sexo]]=$B35,IF(DATOS_[[AGRUP. VALOR. PTO.]:[AGRUP. VALOR. PTO.]]=$B33,IF(DATOS_[[Check Periodo Ref.]:[Check Periodo Ref.]]="Dentro",IF(DATOS_[[Check Equiparado]:[Check Equiparado]]="Sí",IF(DATOS!AL$5="Sí",(1/DATOS_[[% anualiz]:[% anualiz]]),1)*IF(DATOS!AL$4="Sí",1/DATOS_[[% normaliz]:[% normaliz]],1)*(DATOS_[Conc.Sal.08])))))))),
0)</f>
        <v>0</v>
      </c>
      <c r="R35" s="109">
        <f t="array" ref="R35">IFERROR(
(AVERAGE((IF(DATOS_[[Sexo]:[Sexo]]=$B35,IF(DATOS_[[AGRUP. VALOR. PTO.]:[AGRUP. VALOR. PTO.]]=$B33,IF(DATOS_[[Check Periodo Ref.]:[Check Periodo Ref.]]="Dentro",IF(DATOS_[[Check Equiparado]:[Check Equiparado]]="Sí",IF(DATOS!AM$5="Sí",(1/DATOS_[[% anualiz]:[% anualiz]]),1)*IF(DATOS!AM$4="Sí",1/DATOS_[[% normaliz]:[% normaliz]],1)*(DATOS_[Conc.Sal.09])))))))),
0)</f>
        <v>0</v>
      </c>
      <c r="S35" s="109">
        <f t="array" ref="S35">IFERROR(
(AVERAGE((IF(DATOS_[[Sexo]:[Sexo]]=$B35,IF(DATOS_[[AGRUP. VALOR. PTO.]:[AGRUP. VALOR. PTO.]]=$B33,IF(DATOS_[[Check Periodo Ref.]:[Check Periodo Ref.]]="Dentro",IF(DATOS_[[Check Equiparado]:[Check Equiparado]]="Sí",IF(DATOS!AN$5="Sí",(1/DATOS_[[% anualiz]:[% anualiz]]),1)*IF(DATOS!AN$4="Sí",1/DATOS_[[% normaliz]:[% normaliz]],1)*(DATOS_[Conc.Sal.10])))))))),
0)</f>
        <v>0</v>
      </c>
      <c r="T35" s="109">
        <f t="array" ref="T35">IFERROR(
(AVERAGE((IF(DATOS_[[Sexo]:[Sexo]]=$B35,IF(DATOS_[[AGRUP. VALOR. PTO.]:[AGRUP. VALOR. PTO.]]=$B33,IF(DATOS_[[Check Periodo Ref.]:[Check Periodo Ref.]]="Dentro",IF(DATOS_[[Check Equiparado]:[Check Equiparado]]="Sí",IF(DATOS!AO$5="Sí",(1/DATOS_[[% anualiz]:[% anualiz]]),1)*IF(DATOS!AO$4="Sí",1/DATOS_[[% normaliz]:[% normaliz]],1)*(DATOS_[Conc.Sal.11])))))))),
0)</f>
        <v>0</v>
      </c>
      <c r="U35" s="109">
        <f t="array" ref="U35">IFERROR(
(AVERAGE((IF(DATOS_[[Sexo]:[Sexo]]=$B35,IF(DATOS_[[AGRUP. VALOR. PTO.]:[AGRUP. VALOR. PTO.]]=$B33,IF(DATOS_[[Check Periodo Ref.]:[Check Periodo Ref.]]="Dentro",IF(DATOS_[[Check Equiparado]:[Check Equiparado]]="Sí",IF(DATOS!AP$5="Sí",(1/DATOS_[[% anualiz]:[% anualiz]]),1)*IF(DATOS!AP$4="Sí",1/DATOS_[[% normaliz]:[% normaliz]],1)*(DATOS_[Conc.Sal.12])))))))),
0)</f>
        <v>0</v>
      </c>
      <c r="V35" s="109">
        <f t="array" ref="V35">IFERROR(
(AVERAGE((IF(DATOS_[[Sexo]:[Sexo]]=$B35,IF(DATOS_[[AGRUP. VALOR. PTO.]:[AGRUP. VALOR. PTO.]]=$B33,IF(DATOS_[[Check Periodo Ref.]:[Check Periodo Ref.]]="Dentro",IF(DATOS_[[Check Equiparado]:[Check Equiparado]]="Sí",IF(DATOS!AQ$5="Sí",(1/DATOS_[[% anualiz]:[% anualiz]]),1)*IF(DATOS!AQ$4="Sí",1/DATOS_[[% normaliz]:[% normaliz]],1)*(DATOS_[Conc.Sal.13])))))))),
0)</f>
        <v>0</v>
      </c>
      <c r="W35" s="109">
        <f t="array" ref="W35">IFERROR(
(AVERAGE((IF(DATOS_[[Sexo]:[Sexo]]=$B35,IF(DATOS_[[AGRUP. VALOR. PTO.]:[AGRUP. VALOR. PTO.]]=$B33,IF(DATOS_[[Check Periodo Ref.]:[Check Periodo Ref.]]="Dentro",IF(DATOS_[[Check Equiparado]:[Check Equiparado]]="Sí",IF(DATOS!AR$5="Sí",(1/DATOS_[[% anualiz]:[% anualiz]]),1)*IF(DATOS!AR$4="Sí",1/DATOS_[[% normaliz]:[% normaliz]],1)*(DATOS_[Conc.Sal.14])))))))),
0)</f>
        <v>0</v>
      </c>
      <c r="X35" s="109">
        <f t="array" ref="X35">IFERROR(
(AVERAGE((IF(DATOS_[[Sexo]:[Sexo]]=$B35,IF(DATOS_[[AGRUP. VALOR. PTO.]:[AGRUP. VALOR. PTO.]]=$B33,IF(DATOS_[[Check Periodo Ref.]:[Check Periodo Ref.]]="Dentro",IF(DATOS_[[Check Equiparado]:[Check Equiparado]]="Sí",IF(DATOS!AS$5="Sí",(1/DATOS_[[% anualiz]:[% anualiz]]),1)*IF(DATOS!AS$4="Sí",1/DATOS_[[% normaliz]:[% normaliz]],1)*(DATOS_[Conc.Sal.15])))))))),
0)</f>
        <v>0</v>
      </c>
      <c r="Y35" s="109">
        <f t="array" ref="Y35">IFERROR(
(AVERAGE((IF(DATOS_[[Sexo]:[Sexo]]=$B35,IF(DATOS_[[AGRUP. VALOR. PTO.]:[AGRUP. VALOR. PTO.]]=$B33,IF(DATOS_[[Check Periodo Ref.]:[Check Periodo Ref.]]="Dentro",IF(DATOS_[[Check Equiparado]:[Check Equiparado]]="Sí",IF(DATOS!AT$5="Sí",(1/DATOS_[[% anualiz]:[% anualiz]]),1)*IF(DATOS!AT$4="Sí",1/DATOS_[[% normaliz]:[% normaliz]],1)*(DATOS_[Conc.Sal.16])))))))),
0)</f>
        <v>0</v>
      </c>
      <c r="Z35" s="109">
        <f t="array" ref="Z35">IFERROR(
(AVERAGE((IF(DATOS_[[Sexo]:[Sexo]]=$B35,IF(DATOS_[[AGRUP. VALOR. PTO.]:[AGRUP. VALOR. PTO.]]=$B33,IF(DATOS_[[Check Periodo Ref.]:[Check Periodo Ref.]]="Dentro",IF(DATOS_[[Check Equiparado]:[Check Equiparado]]="Sí",IF(DATOS!AU$5="Sí",(1/DATOS_[[% anualiz]:[% anualiz]]),1)*IF(DATOS!AU$4="Sí",1/DATOS_[[% normaliz]:[% normaliz]],1)*(DATOS_[Conc.Sal.17])))))))),
0)</f>
        <v>0</v>
      </c>
      <c r="AA35" s="109">
        <f t="array" ref="AA35">IFERROR(
(AVERAGE((IF(DATOS_[[Sexo]:[Sexo]]=$B35,IF(DATOS_[[AGRUP. VALOR. PTO.]:[AGRUP. VALOR. PTO.]]=$B33,IF(DATOS_[[Check Periodo Ref.]:[Check Periodo Ref.]]="Dentro",IF(DATOS_[[Check Equiparado]:[Check Equiparado]]="Sí",IF(DATOS!AV$5="Sí",(1/DATOS_[[% anualiz]:[% anualiz]]),1)*IF(DATOS!AV$4="Sí",1/DATOS_[[% normaliz]:[% normaliz]],1)*(DATOS_[Conc.Sal.18])))))))),
0)</f>
        <v>0</v>
      </c>
      <c r="AB35" s="109">
        <f t="array" ref="AB35">IFERROR(
(AVERAGE((IF(DATOS_[[Sexo]:[Sexo]]=$B35,IF(DATOS_[[AGRUP. VALOR. PTO.]:[AGRUP. VALOR. PTO.]]=$B33,IF(DATOS_[[Check Periodo Ref.]:[Check Periodo Ref.]]="Dentro",IF(DATOS_[[Check Equiparado]:[Check Equiparado]]="Sí",IF(DATOS!AW$5="Sí",(1/DATOS_[[% anualiz]:[% anualiz]]),1)*IF(DATOS!AW$4="Sí",1/DATOS_[[% normaliz]:[% normaliz]],1)*(DATOS_[Conc.Sal.19])))))))),
0)</f>
        <v>0</v>
      </c>
      <c r="AC35" s="109">
        <f t="array" ref="AC35">IFERROR(
(AVERAGE((IF(DATOS_[[Sexo]:[Sexo]]=$B35,IF(DATOS_[[AGRUP. VALOR. PTO.]:[AGRUP. VALOR. PTO.]]=$B33,IF(DATOS_[[Check Periodo Ref.]:[Check Periodo Ref.]]="Dentro",IF(DATOS_[[Check Equiparado]:[Check Equiparado]]="Sí",IF(DATOS!AX$5="Sí",(1/DATOS_[[% anualiz]:[% anualiz]]),1)*IF(DATOS!AX$4="Sí",1/DATOS_[[% normaliz]:[% normaliz]],1)*(DATOS_[Conc.Sal.20])))))))),
0)</f>
        <v>0</v>
      </c>
      <c r="AD35" s="109">
        <f t="array" ref="AD35">IFERROR(
(AVERAGE((IF(DATOS_[[Sexo]:[Sexo]]=$B35,IF(DATOS_[[AGRUP. VALOR. PTO.]:[AGRUP. VALOR. PTO.]]=$B33,IF(DATOS_[[Check Periodo Ref.]:[Check Periodo Ref.]]="Dentro",IF(DATOS_[[Check Equiparado]:[Check Equiparado]]="Sí",IF(DATOS!AY$5="Sí",(1/DATOS_[[% anualiz]:[% anualiz]]),1)*IF(DATOS!AY$4="Sí",1/DATOS_[[% normaliz]:[% normaliz]],1)*(DATOS_[Conc.Sal.21])))))))),
0)</f>
        <v>0</v>
      </c>
      <c r="AE35" s="109">
        <f t="array" ref="AE35">IFERROR(
(AVERAGE((IF(DATOS_[[Sexo]:[Sexo]]=$B35,IF(DATOS_[[AGRUP. VALOR. PTO.]:[AGRUP. VALOR. PTO.]]=$B33,IF(DATOS_[[Check Periodo Ref.]:[Check Periodo Ref.]]="Dentro",IF(DATOS_[[Check Equiparado]:[Check Equiparado]]="Sí",IF(DATOS!AZ$5="Sí",(1/DATOS_[[% anualiz]:[% anualiz]]),1)*IF(DATOS!AZ$4="Sí",1/DATOS_[[% normaliz]:[% normaliz]],1)*(DATOS_[Conc.Sal.22])))))))),
0)</f>
        <v>0</v>
      </c>
      <c r="AF35" s="109">
        <f t="array" ref="AF35">IFERROR(
(AVERAGE((IF(DATOS_[[Sexo]:[Sexo]]=$B35,IF(DATOS_[[AGRUP. VALOR. PTO.]:[AGRUP. VALOR. PTO.]]=$B33,IF(DATOS_[[Check Periodo Ref.]:[Check Periodo Ref.]]="Dentro",IF(DATOS_[[Check Equiparado]:[Check Equiparado]]="Sí",IF(DATOS!BA$5="Sí",(1/DATOS_[[% anualiz]:[% anualiz]]),1)*IF(DATOS!BA$4="Sí",1/DATOS_[[% normaliz]:[% normaliz]],1)*(DATOS_[Conc.Sal.23])))))))),
0)</f>
        <v>0</v>
      </c>
      <c r="AG35" s="109">
        <f t="array" ref="AG35">IFERROR(
(AVERAGE((IF(DATOS_[[Sexo]:[Sexo]]=$B35,IF(DATOS_[[AGRUP. VALOR. PTO.]:[AGRUP. VALOR. PTO.]]=$B33,IF(DATOS_[[Check Periodo Ref.]:[Check Periodo Ref.]]="Dentro",IF(DATOS_[[Check Equiparado]:[Check Equiparado]]="Sí",IF(DATOS!BB$5="Sí",(1/DATOS_[[% anualiz]:[% anualiz]]),1)*IF(DATOS!BB$4="Sí",1/DATOS_[[% normaliz]:[% normaliz]],1)*(DATOS_[Conc.Sal.24])))))))),
0)</f>
        <v>0</v>
      </c>
      <c r="AH35" s="109">
        <f t="array" ref="AH35">IFERROR(
(AVERAGE((IF(DATOS_[[Sexo]:[Sexo]]=$B35,IF(DATOS_[[AGRUP. VALOR. PTO.]:[AGRUP. VALOR. PTO.]]=$B33,IF(DATOS_[[Check Periodo Ref.]:[Check Periodo Ref.]]="Dentro",IF(DATOS_[[Check Equiparado]:[Check Equiparado]]="Sí",IF(DATOS!BC$5="Sí",(1/DATOS_[[% anualiz]:[% anualiz]]),1)*IF(DATOS!BC$4="Sí",1/DATOS_[[% normaliz]:[% normaliz]],1)*(DATOS_[Conc.Sal.25])))))))),
0)</f>
        <v>0</v>
      </c>
      <c r="AI35" s="109">
        <f t="array" ref="AI35">IFERROR(
(AVERAGE((IF(DATOS_[[Sexo]:[Sexo]]=$B35,IF(DATOS_[[AGRUP. VALOR. PTO.]:[AGRUP. VALOR. PTO.]]=$B33,IF(DATOS_[[Check Periodo Ref.]:[Check Periodo Ref.]]="Dentro",IF(DATOS_[[Check Equiparado]:[Check Equiparado]]="Sí",IF(DATOS!BD$5="Sí",(1/DATOS_[[% anualiz]:[% anualiz]]),1)*IF(DATOS!BD$4="Sí",1/DATOS_[[% normaliz]:[% normaliz]],1)*(DATOS_[Conc.Sal.26])))))))),
0)</f>
        <v>0</v>
      </c>
      <c r="AJ35" s="109">
        <f t="array" ref="AJ35">IFERROR(
(AVERAGE((IF(DATOS_[[Sexo]:[Sexo]]=$B35,IF(DATOS_[[AGRUP. VALOR. PTO.]:[AGRUP. VALOR. PTO.]]=$B33,IF(DATOS_[[Check Periodo Ref.]:[Check Periodo Ref.]]="Dentro",IF(DATOS_[[Check Equiparado]:[Check Equiparado]]="Sí",IF(DATOS!BE$5="Sí",(1/DATOS_[[% anualiz]:[% anualiz]]),1)*IF(DATOS!BE$4="Sí",1/DATOS_[[% normaliz]:[% normaliz]],1)*(DATOS_[Conc.Sal.27])))))))),
0)</f>
        <v>0</v>
      </c>
      <c r="AK35" s="109">
        <f t="array" ref="AK35">IFERROR(
(AVERAGE((IF(DATOS_[[Sexo]:[Sexo]]=$B35,IF(DATOS_[[AGRUP. VALOR. PTO.]:[AGRUP. VALOR. PTO.]]=$B33,IF(DATOS_[[Check Periodo Ref.]:[Check Periodo Ref.]]="Dentro",IF(DATOS_[[Check Equiparado]:[Check Equiparado]]="Sí",IF(DATOS!BF$5="Sí",(1/DATOS_[[% anualiz]:[% anualiz]]),1)*IF(DATOS!BF$4="Sí",1/DATOS_[[% normaliz]:[% normaliz]],1)*(DATOS_[Conc.Sal.28])))))))),
0)</f>
        <v>0</v>
      </c>
      <c r="AL35" s="109">
        <f t="array" ref="AL35">IFERROR(
(AVERAGE((IF(DATOS_[[Sexo]:[Sexo]]=$B35,IF(DATOS_[[AGRUP. VALOR. PTO.]:[AGRUP. VALOR. PTO.]]=$B33,IF(DATOS_[[Check Periodo Ref.]:[Check Periodo Ref.]]="Dentro",IF(DATOS_[[Check Equiparado]:[Check Equiparado]]="Sí",IF(DATOS!BG$5="Sí",(1/DATOS_[[% anualiz]:[% anualiz]]),1)*IF(DATOS!BG$4="Sí",1/DATOS_[[% normaliz]:[% normaliz]],1)*(DATOS_[Conc.Sal.29])))))))),
0)</f>
        <v>0</v>
      </c>
      <c r="AM35" s="109">
        <f t="array" ref="AM35">IFERROR(
(AVERAGE((IF(DATOS_[[Sexo]:[Sexo]]=$B35,IF(DATOS_[[AGRUP. VALOR. PTO.]:[AGRUP. VALOR. PTO.]]=$B33,IF(DATOS_[[Check Periodo Ref.]:[Check Periodo Ref.]]="Dentro",IF(DATOS_[[Check Equiparado]:[Check Equiparado]]="Sí",IF(DATOS!BH$5="Sí",(1/DATOS_[[% anualiz]:[% anualiz]]),1)*IF(DATOS!BH$4="Sí",1/DATOS_[[% normaliz]:[% normaliz]],1)*(DATOS_[Conc.Sal.30])))))))),
0)</f>
        <v>0</v>
      </c>
      <c r="AN35" s="110">
        <f t="array" ref="AN35">IFERROR(
AVERAGE(IF(DATOS_[Sexo]=$B35,IF(DATOS_[[AGRUP. VALOR. PTO.]:[AGRUP. VALOR. PTO.]]=$B33,IF(DATOS_[Check Equiparado]="Sí",IF(DATOS_[Check Periodo Ref.]="Dentro",DATOS_[Tot COMPL.SAL Eq],FALSE))))),
0)</f>
        <v>0</v>
      </c>
      <c r="AO35" s="111">
        <f t="array" ref="AO35">IFERROR(
AVERAGE(IF(DATOS_[Sexo]=$B35,IF(DATOS_[[AGRUP. VALOR. PTO.]:[AGRUP. VALOR. PTO.]]=$B33,IF(DATOS_[Check Equiparado]="Sí",IF(DATOS_[Check Periodo Ref.]="Dentro",DATOS_[TOTAL SALARIO Eq],FALSE))))),
0)</f>
        <v>0</v>
      </c>
      <c r="AP35" s="112">
        <f t="array" ref="AP35">IFERROR(
(AVERAGE((IF(DATOS_[[Sexo]:[Sexo]]=$B35,IF(DATOS_[[AGRUP. VALOR. PTO.]:[AGRUP. VALOR. PTO.]]=$B33,IF(DATOS_[[Check Periodo Ref.]:[Check Periodo Ref.]]="Dentro",IF(DATOS_[[Check Equiparado]:[Check Equiparado]]="Sí",IF(DATOS!BI$5="Sí",(1/DATOS_[[% anualiz]:[% anualiz]]),1)*IF(DATOS!BI$4="Sí",1/DATOS_[[% normaliz]:[% normaliz]],1)*(DATOS_[C.Extra.01])))))))),
0)</f>
        <v>0</v>
      </c>
      <c r="AQ35" s="112">
        <f t="array" ref="AQ35">IFERROR(
(AVERAGE((IF(DATOS_[[Sexo]:[Sexo]]=$B35,IF(DATOS_[[AGRUP. VALOR. PTO.]:[AGRUP. VALOR. PTO.]]=$B33,IF(DATOS_[[Check Periodo Ref.]:[Check Periodo Ref.]]="Dentro",IF(DATOS_[[Check Equiparado]:[Check Equiparado]]="Sí",IF(DATOS!BJ$5="Sí",(1/DATOS_[[% anualiz]:[% anualiz]]),1)*IF(DATOS!BJ$4="Sí",1/DATOS_[[% normaliz]:[% normaliz]],1)*(DATOS_[C.Extra.02])))))))),
0)</f>
        <v>0</v>
      </c>
      <c r="AR35" s="112">
        <f t="array" ref="AR35">IFERROR(
(AVERAGE((IF(DATOS_[[Sexo]:[Sexo]]=$B35,IF(DATOS_[[AGRUP. VALOR. PTO.]:[AGRUP. VALOR. PTO.]]=$B33,IF(DATOS_[[Check Periodo Ref.]:[Check Periodo Ref.]]="Dentro",IF(DATOS_[[Check Equiparado]:[Check Equiparado]]="Sí",IF(DATOS!BK$5="Sí",(1/DATOS_[[% anualiz]:[% anualiz]]),1)*IF(DATOS!BK$4="Sí",1/DATOS_[[% normaliz]:[% normaliz]],1)*(DATOS_[C.Extra.03])))))))),
0)</f>
        <v>0</v>
      </c>
      <c r="AS35" s="112">
        <f t="array" ref="AS35">IFERROR(
(AVERAGE((IF(DATOS_[[Sexo]:[Sexo]]=$B35,IF(DATOS_[[AGRUP. VALOR. PTO.]:[AGRUP. VALOR. PTO.]]=$B33,IF(DATOS_[[Check Periodo Ref.]:[Check Periodo Ref.]]="Dentro",IF(DATOS_[[Check Equiparado]:[Check Equiparado]]="Sí",IF(DATOS!BL$5="Sí",(1/DATOS_[[% anualiz]:[% anualiz]]),1)*IF(DATOS!BL$4="Sí",1/DATOS_[[% normaliz]:[% normaliz]],1)*(DATOS_[C.Extra.04])))))))),
0)</f>
        <v>0</v>
      </c>
      <c r="AT35" s="112">
        <f t="array" ref="AT35">IFERROR(
(AVERAGE((IF(DATOS_[[Sexo]:[Sexo]]=$B35,IF(DATOS_[[AGRUP. VALOR. PTO.]:[AGRUP. VALOR. PTO.]]=$B33,IF(DATOS_[[Check Periodo Ref.]:[Check Periodo Ref.]]="Dentro",IF(DATOS_[[Check Equiparado]:[Check Equiparado]]="Sí",IF(DATOS!BM$5="Sí",(1/DATOS_[[% anualiz]:[% anualiz]]),1)*IF(DATOS!BM$4="Sí",1/DATOS_[[% normaliz]:[% normaliz]],1)*(DATOS_[C.Extra.05])))))))),
0)</f>
        <v>0</v>
      </c>
      <c r="AU35" s="113">
        <f t="array" ref="AU35">IFERROR(
AVERAGE(IF(DATOS_[Sexo]=$B35,IF(DATOS_[[AGRUP. VALOR. PTO.]:[AGRUP. VALOR. PTO.]]=$B33,IF(DATOS_[Check Equiparado]="Sí",IF(DATOS_[Check Periodo Ref.]="Dentro",DATOS_[Tot Extrasalarial Eq],FALSE))))),
0)</f>
        <v>0</v>
      </c>
      <c r="AV35" s="114">
        <f t="array" ref="AV35">IFERROR(
AVERAGE(IF(DATOS_[Sexo]=$B35,IF(DATOS_[[AGRUP. VALOR. PTO.]:[AGRUP. VALOR. PTO.]]=$B33,IF(DATOS_[Check Equiparado]="Sí",IF(DATOS_[Check Periodo Ref.]="Dentro",DATOS_[TOTAL Retrib Eq],FALSE))))),
0)</f>
        <v>0</v>
      </c>
    </row>
    <row r="36" spans="1:48" ht="17.25" thickBot="1" x14ac:dyDescent="0.35">
      <c r="A36" s="60" t="str">
        <f t="shared" ref="A36" si="31">+A37</f>
        <v>[ocultar]</v>
      </c>
      <c r="B36" s="70" t="s">
        <v>302</v>
      </c>
      <c r="C36" s="107"/>
      <c r="D36" s="71"/>
      <c r="E36" s="71"/>
      <c r="F36" s="71"/>
      <c r="G36" s="71"/>
      <c r="H36" s="71"/>
      <c r="I36" s="137" t="str">
        <f t="shared" ref="I36:AV36" si="32">IFERROR((I37-I38)/I37,"")</f>
        <v/>
      </c>
      <c r="J36" s="138" t="str">
        <f t="shared" si="32"/>
        <v/>
      </c>
      <c r="K36" s="139" t="str">
        <f t="shared" si="32"/>
        <v/>
      </c>
      <c r="L36" s="139" t="str">
        <f t="shared" si="32"/>
        <v/>
      </c>
      <c r="M36" s="139" t="str">
        <f t="shared" si="32"/>
        <v/>
      </c>
      <c r="N36" s="140" t="str">
        <f t="shared" si="32"/>
        <v/>
      </c>
      <c r="O36" s="141" t="str">
        <f t="shared" si="32"/>
        <v/>
      </c>
      <c r="P36" s="141" t="str">
        <f t="shared" si="32"/>
        <v/>
      </c>
      <c r="Q36" s="141" t="str">
        <f t="shared" si="32"/>
        <v/>
      </c>
      <c r="R36" s="141" t="str">
        <f t="shared" si="32"/>
        <v/>
      </c>
      <c r="S36" s="141" t="str">
        <f t="shared" si="32"/>
        <v/>
      </c>
      <c r="T36" s="141" t="str">
        <f t="shared" si="32"/>
        <v/>
      </c>
      <c r="U36" s="141" t="str">
        <f t="shared" si="32"/>
        <v/>
      </c>
      <c r="V36" s="141" t="str">
        <f t="shared" si="32"/>
        <v/>
      </c>
      <c r="W36" s="141" t="str">
        <f t="shared" si="32"/>
        <v/>
      </c>
      <c r="X36" s="141" t="str">
        <f t="shared" si="32"/>
        <v/>
      </c>
      <c r="Y36" s="141" t="str">
        <f t="shared" si="32"/>
        <v/>
      </c>
      <c r="Z36" s="140" t="str">
        <f t="shared" si="32"/>
        <v/>
      </c>
      <c r="AA36" s="140" t="str">
        <f t="shared" si="32"/>
        <v/>
      </c>
      <c r="AB36" s="140" t="str">
        <f t="shared" si="32"/>
        <v/>
      </c>
      <c r="AC36" s="140" t="str">
        <f t="shared" si="32"/>
        <v/>
      </c>
      <c r="AD36" s="140" t="str">
        <f t="shared" si="32"/>
        <v/>
      </c>
      <c r="AE36" s="140" t="str">
        <f t="shared" si="32"/>
        <v/>
      </c>
      <c r="AF36" s="140" t="str">
        <f t="shared" si="32"/>
        <v/>
      </c>
      <c r="AG36" s="140" t="str">
        <f t="shared" si="32"/>
        <v/>
      </c>
      <c r="AH36" s="140" t="str">
        <f t="shared" si="32"/>
        <v/>
      </c>
      <c r="AI36" s="140" t="str">
        <f t="shared" si="32"/>
        <v/>
      </c>
      <c r="AJ36" s="140" t="str">
        <f t="shared" si="32"/>
        <v/>
      </c>
      <c r="AK36" s="140" t="str">
        <f t="shared" si="32"/>
        <v/>
      </c>
      <c r="AL36" s="140" t="str">
        <f t="shared" si="32"/>
        <v/>
      </c>
      <c r="AM36" s="140" t="str">
        <f t="shared" si="32"/>
        <v/>
      </c>
      <c r="AN36" s="142" t="str">
        <f t="shared" si="32"/>
        <v/>
      </c>
      <c r="AO36" s="146" t="str">
        <f t="shared" si="32"/>
        <v/>
      </c>
      <c r="AP36" s="143" t="str">
        <f t="shared" si="32"/>
        <v/>
      </c>
      <c r="AQ36" s="143" t="str">
        <f t="shared" si="32"/>
        <v/>
      </c>
      <c r="AR36" s="143" t="str">
        <f t="shared" si="32"/>
        <v/>
      </c>
      <c r="AS36" s="143" t="str">
        <f t="shared" si="32"/>
        <v/>
      </c>
      <c r="AT36" s="143" t="str">
        <f t="shared" si="32"/>
        <v/>
      </c>
      <c r="AU36" s="144" t="str">
        <f t="shared" si="32"/>
        <v/>
      </c>
      <c r="AV36" s="145" t="str">
        <f t="shared" si="32"/>
        <v/>
      </c>
    </row>
    <row r="37" spans="1:48" x14ac:dyDescent="0.3">
      <c r="A37" s="60" t="str">
        <f t="shared" ref="A37" si="33">+IF(C37+C38=0,"[ocultar]","")</f>
        <v>[ocultar]</v>
      </c>
      <c r="B37" s="64" t="s">
        <v>162</v>
      </c>
      <c r="C37" s="65">
        <f t="array" ref="C37">SUM(IF($B37=DATOS_[Sexo],
IF($B36=DATOS_[AGRUP. VALOR. PTO.],
IF("Dentro"=DATOS_[Check Periodo Ref.],
1/(COUNTIFS(DATOS_[Sexo],$B37,DATOS_[AGRUP. VALOR. PTO.],$B36,DATOS_[Check Periodo Ref.],"Dentro",DATOS_[id],DATOS_[id]))))))</f>
        <v>0</v>
      </c>
      <c r="D37" s="66">
        <f>COUNTIFS(DATOS_[AGRUP. VALOR. PTO.],$B36,DATOS_[Sexo],$B37,DATOS_[Check Periodo Ref.],"Dentro")</f>
        <v>0</v>
      </c>
      <c r="E37" s="66">
        <f>COUNTIFS(DATOS_[AGRUP. VALOR. PTO.],$B36,DATOS_[Sexo],$B37,DATOS_[Check Periodo Ref.],"Dentro",DATOS_[Check Nº SC Norm],"Sí")</f>
        <v>0</v>
      </c>
      <c r="F37" s="66">
        <f>COUNTIFS(DATOS_[AGRUP. VALOR. PTO.],$B36,DATOS_[Sexo],$B37,DATOS_[Check Periodo Ref.],"Dentro",DATOS_[Check Nº SC Anualiz],"Sí")</f>
        <v>0</v>
      </c>
      <c r="G37" s="66">
        <f>COUNTIFS(DATOS_[AGRUP. VALOR. PTO.],$B36,DATOS_[Sexo],$B37,DATOS_[Check Periodo Ref.],"Dentro",DATOS_[Check Nº SC Norm y Anualiz],"Sí")</f>
        <v>0</v>
      </c>
      <c r="H37" s="66">
        <f>COUNTIFS(DATOS_[AGRUP. VALOR. PTO.],$B36,DATOS_[Sexo],$B37,DATOS_[Check Periodo Ref.],"Dentro",DATOS_[Check Equiparación],"Sí")</f>
        <v>0</v>
      </c>
      <c r="I37" s="108">
        <f t="array" ref="I37">IFERROR(
AVERAGE(IF(DATOS_[Sexo]=$B37,IF(DATOS_[[AGRUP. VALOR. PTO.]:[AGRUP. VALOR. PTO.]]=$B36,IF(DATOS_[Check Equiparado]="Sí",IF(DATOS_[Check Periodo Ref.]="Dentro",DATOS_[SALARIO BASE Eq],FALSE))))),
0)</f>
        <v>0</v>
      </c>
      <c r="J37" s="109">
        <f t="array" ref="J37">IFERROR(
(AVERAGE((IF(DATOS_[[Sexo]:[Sexo]]=$B37,IF(DATOS_[[AGRUP. VALOR. PTO.]:[AGRUP. VALOR. PTO.]]=$B36,IF(DATOS_[[Check Periodo Ref.]:[Check Periodo Ref.]]="Dentro",IF(DATOS_[[Check Equiparado]:[Check Equiparado]]="Sí",IF(DATOS!AE$5="Sí",(1/DATOS_[[% anualiz]:[% anualiz]]),1)*IF(DATOS!AE$4="Sí",1/DATOS_[[% normaliz]:[% normaliz]],1)*(DATOS_[Conc.Sal.01])))))))),
0)</f>
        <v>0</v>
      </c>
      <c r="K37" s="109">
        <f t="array" ref="K37">IFERROR(
(AVERAGE((IF(DATOS_[[Sexo]:[Sexo]]=$B37,IF(DATOS_[[AGRUP. VALOR. PTO.]:[AGRUP. VALOR. PTO.]]=$B36,IF(DATOS_[[Check Periodo Ref.]:[Check Periodo Ref.]]="Dentro",IF(DATOS_[[Check Equiparado]:[Check Equiparado]]="Sí",IF(DATOS!AF$5="Sí",(1/DATOS_[[% anualiz]:[% anualiz]]),1)*IF(DATOS!AF$4="Sí",1/DATOS_[[% normaliz]:[% normaliz]],1)*(DATOS_[Conc.Sal.02])))))))),
0)</f>
        <v>0</v>
      </c>
      <c r="L37" s="109">
        <f t="array" ref="L37">IFERROR(
(AVERAGE((IF(DATOS_[[Sexo]:[Sexo]]=$B37,IF(DATOS_[[AGRUP. VALOR. PTO.]:[AGRUP. VALOR. PTO.]]=$B36,IF(DATOS_[[Check Periodo Ref.]:[Check Periodo Ref.]]="Dentro",IF(DATOS_[[Check Equiparado]:[Check Equiparado]]="Sí",IF(DATOS!AG$5="Sí",(1/DATOS_[[% anualiz]:[% anualiz]]),1)*IF(DATOS!AG$4="Sí",1/DATOS_[[% normaliz]:[% normaliz]],1)*(DATOS_[Conc.Sal.03])))))))),
0)</f>
        <v>0</v>
      </c>
      <c r="M37" s="109">
        <f t="array" ref="M37">IFERROR(
(AVERAGE((IF(DATOS_[[Sexo]:[Sexo]]=$B37,IF(DATOS_[[AGRUP. VALOR. PTO.]:[AGRUP. VALOR. PTO.]]=$B36,IF(DATOS_[[Check Periodo Ref.]:[Check Periodo Ref.]]="Dentro",IF(DATOS_[[Check Equiparado]:[Check Equiparado]]="Sí",IF(DATOS!AH$5="Sí",(1/DATOS_[[% anualiz]:[% anualiz]]),1)*IF(DATOS!AH$4="Sí",1/DATOS_[[% normaliz]:[% normaliz]],1)*(DATOS_[Conc.Sal.04])))))))),
0)</f>
        <v>0</v>
      </c>
      <c r="N37" s="109">
        <f t="array" ref="N37">IFERROR(
(AVERAGE((IF(DATOS_[[Sexo]:[Sexo]]=$B37,IF(DATOS_[[AGRUP. VALOR. PTO.]:[AGRUP. VALOR. PTO.]]=$B36,IF(DATOS_[[Check Periodo Ref.]:[Check Periodo Ref.]]="Dentro",IF(DATOS_[[Check Equiparado]:[Check Equiparado]]="Sí",IF(DATOS!AI$5="Sí",(1/DATOS_[[% anualiz]:[% anualiz]]),1)*IF(DATOS!AI$4="Sí",1/DATOS_[[% normaliz]:[% normaliz]],1)*(DATOS_[Conc.Sal.05])))))))),
0)</f>
        <v>0</v>
      </c>
      <c r="O37" s="109">
        <f t="array" ref="O37">IFERROR(
(AVERAGE((IF(DATOS_[[Sexo]:[Sexo]]=$B37,IF(DATOS_[[AGRUP. VALOR. PTO.]:[AGRUP. VALOR. PTO.]]=$B36,IF(DATOS_[[Check Periodo Ref.]:[Check Periodo Ref.]]="Dentro",IF(DATOS_[[Check Equiparado]:[Check Equiparado]]="Sí",IF(DATOS!AJ$5="Sí",(1/DATOS_[[% anualiz]:[% anualiz]]),1)*IF(DATOS!AJ$4="Sí",1/DATOS_[[% normaliz]:[% normaliz]],1)*(DATOS_[Conc.Sal.06])))))))),
0)</f>
        <v>0</v>
      </c>
      <c r="P37" s="109">
        <f t="array" ref="P37">IFERROR(
(AVERAGE((IF(DATOS_[[Sexo]:[Sexo]]=$B37,IF(DATOS_[[AGRUP. VALOR. PTO.]:[AGRUP. VALOR. PTO.]]=$B36,IF(DATOS_[[Check Periodo Ref.]:[Check Periodo Ref.]]="Dentro",IF(DATOS_[[Check Equiparado]:[Check Equiparado]]="Sí",IF(DATOS!AK$5="Sí",(1/DATOS_[[% anualiz]:[% anualiz]]),1)*IF(DATOS!AK$4="Sí",1/DATOS_[[% normaliz]:[% normaliz]],1)*(DATOS_[Conc.Sal.07])))))))),
0)</f>
        <v>0</v>
      </c>
      <c r="Q37" s="109">
        <f t="array" ref="Q37">IFERROR(
(AVERAGE((IF(DATOS_[[Sexo]:[Sexo]]=$B37,IF(DATOS_[[AGRUP. VALOR. PTO.]:[AGRUP. VALOR. PTO.]]=$B36,IF(DATOS_[[Check Periodo Ref.]:[Check Periodo Ref.]]="Dentro",IF(DATOS_[[Check Equiparado]:[Check Equiparado]]="Sí",IF(DATOS!AL$5="Sí",(1/DATOS_[[% anualiz]:[% anualiz]]),1)*IF(DATOS!AL$4="Sí",1/DATOS_[[% normaliz]:[% normaliz]],1)*(DATOS_[Conc.Sal.08])))))))),
0)</f>
        <v>0</v>
      </c>
      <c r="R37" s="109">
        <f t="array" ref="R37">IFERROR(
(AVERAGE((IF(DATOS_[[Sexo]:[Sexo]]=$B37,IF(DATOS_[[AGRUP. VALOR. PTO.]:[AGRUP. VALOR. PTO.]]=$B36,IF(DATOS_[[Check Periodo Ref.]:[Check Periodo Ref.]]="Dentro",IF(DATOS_[[Check Equiparado]:[Check Equiparado]]="Sí",IF(DATOS!AM$5="Sí",(1/DATOS_[[% anualiz]:[% anualiz]]),1)*IF(DATOS!AM$4="Sí",1/DATOS_[[% normaliz]:[% normaliz]],1)*(DATOS_[Conc.Sal.09])))))))),
0)</f>
        <v>0</v>
      </c>
      <c r="S37" s="109">
        <f t="array" ref="S37">IFERROR(
(AVERAGE((IF(DATOS_[[Sexo]:[Sexo]]=$B37,IF(DATOS_[[AGRUP. VALOR. PTO.]:[AGRUP. VALOR. PTO.]]=$B36,IF(DATOS_[[Check Periodo Ref.]:[Check Periodo Ref.]]="Dentro",IF(DATOS_[[Check Equiparado]:[Check Equiparado]]="Sí",IF(DATOS!AN$5="Sí",(1/DATOS_[[% anualiz]:[% anualiz]]),1)*IF(DATOS!AN$4="Sí",1/DATOS_[[% normaliz]:[% normaliz]],1)*(DATOS_[Conc.Sal.10])))))))),
0)</f>
        <v>0</v>
      </c>
      <c r="T37" s="109">
        <f t="array" ref="T37">IFERROR(
(AVERAGE((IF(DATOS_[[Sexo]:[Sexo]]=$B37,IF(DATOS_[[AGRUP. VALOR. PTO.]:[AGRUP. VALOR. PTO.]]=$B36,IF(DATOS_[[Check Periodo Ref.]:[Check Periodo Ref.]]="Dentro",IF(DATOS_[[Check Equiparado]:[Check Equiparado]]="Sí",IF(DATOS!AO$5="Sí",(1/DATOS_[[% anualiz]:[% anualiz]]),1)*IF(DATOS!AO$4="Sí",1/DATOS_[[% normaliz]:[% normaliz]],1)*(DATOS_[Conc.Sal.11])))))))),
0)</f>
        <v>0</v>
      </c>
      <c r="U37" s="109">
        <f t="array" ref="U37">IFERROR(
(AVERAGE((IF(DATOS_[[Sexo]:[Sexo]]=$B37,IF(DATOS_[[AGRUP. VALOR. PTO.]:[AGRUP. VALOR. PTO.]]=$B36,IF(DATOS_[[Check Periodo Ref.]:[Check Periodo Ref.]]="Dentro",IF(DATOS_[[Check Equiparado]:[Check Equiparado]]="Sí",IF(DATOS!AP$5="Sí",(1/DATOS_[[% anualiz]:[% anualiz]]),1)*IF(DATOS!AP$4="Sí",1/DATOS_[[% normaliz]:[% normaliz]],1)*(DATOS_[Conc.Sal.12])))))))),
0)</f>
        <v>0</v>
      </c>
      <c r="V37" s="109">
        <f t="array" ref="V37">IFERROR(
(AVERAGE((IF(DATOS_[[Sexo]:[Sexo]]=$B37,IF(DATOS_[[AGRUP. VALOR. PTO.]:[AGRUP. VALOR. PTO.]]=$B36,IF(DATOS_[[Check Periodo Ref.]:[Check Periodo Ref.]]="Dentro",IF(DATOS_[[Check Equiparado]:[Check Equiparado]]="Sí",IF(DATOS!AQ$5="Sí",(1/DATOS_[[% anualiz]:[% anualiz]]),1)*IF(DATOS!AQ$4="Sí",1/DATOS_[[% normaliz]:[% normaliz]],1)*(DATOS_[Conc.Sal.13])))))))),
0)</f>
        <v>0</v>
      </c>
      <c r="W37" s="109">
        <f t="array" ref="W37">IFERROR(
(AVERAGE((IF(DATOS_[[Sexo]:[Sexo]]=$B37,IF(DATOS_[[AGRUP. VALOR. PTO.]:[AGRUP. VALOR. PTO.]]=$B36,IF(DATOS_[[Check Periodo Ref.]:[Check Periodo Ref.]]="Dentro",IF(DATOS_[[Check Equiparado]:[Check Equiparado]]="Sí",IF(DATOS!AR$5="Sí",(1/DATOS_[[% anualiz]:[% anualiz]]),1)*IF(DATOS!AR$4="Sí",1/DATOS_[[% normaliz]:[% normaliz]],1)*(DATOS_[Conc.Sal.14])))))))),
0)</f>
        <v>0</v>
      </c>
      <c r="X37" s="109">
        <f t="array" ref="X37">IFERROR(
(AVERAGE((IF(DATOS_[[Sexo]:[Sexo]]=$B37,IF(DATOS_[[AGRUP. VALOR. PTO.]:[AGRUP. VALOR. PTO.]]=$B36,IF(DATOS_[[Check Periodo Ref.]:[Check Periodo Ref.]]="Dentro",IF(DATOS_[[Check Equiparado]:[Check Equiparado]]="Sí",IF(DATOS!AS$5="Sí",(1/DATOS_[[% anualiz]:[% anualiz]]),1)*IF(DATOS!AS$4="Sí",1/DATOS_[[% normaliz]:[% normaliz]],1)*(DATOS_[Conc.Sal.15])))))))),
0)</f>
        <v>0</v>
      </c>
      <c r="Y37" s="109">
        <f t="array" ref="Y37">IFERROR(
(AVERAGE((IF(DATOS_[[Sexo]:[Sexo]]=$B37,IF(DATOS_[[AGRUP. VALOR. PTO.]:[AGRUP. VALOR. PTO.]]=$B36,IF(DATOS_[[Check Periodo Ref.]:[Check Periodo Ref.]]="Dentro",IF(DATOS_[[Check Equiparado]:[Check Equiparado]]="Sí",IF(DATOS!AT$5="Sí",(1/DATOS_[[% anualiz]:[% anualiz]]),1)*IF(DATOS!AT$4="Sí",1/DATOS_[[% normaliz]:[% normaliz]],1)*(DATOS_[Conc.Sal.16])))))))),
0)</f>
        <v>0</v>
      </c>
      <c r="Z37" s="109">
        <f t="array" ref="Z37">IFERROR(
(AVERAGE((IF(DATOS_[[Sexo]:[Sexo]]=$B37,IF(DATOS_[[AGRUP. VALOR. PTO.]:[AGRUP. VALOR. PTO.]]=$B36,IF(DATOS_[[Check Periodo Ref.]:[Check Periodo Ref.]]="Dentro",IF(DATOS_[[Check Equiparado]:[Check Equiparado]]="Sí",IF(DATOS!AU$5="Sí",(1/DATOS_[[% anualiz]:[% anualiz]]),1)*IF(DATOS!AU$4="Sí",1/DATOS_[[% normaliz]:[% normaliz]],1)*(DATOS_[Conc.Sal.17])))))))),
0)</f>
        <v>0</v>
      </c>
      <c r="AA37" s="109">
        <f t="array" ref="AA37">IFERROR(
(AVERAGE((IF(DATOS_[[Sexo]:[Sexo]]=$B37,IF(DATOS_[[AGRUP. VALOR. PTO.]:[AGRUP. VALOR. PTO.]]=$B36,IF(DATOS_[[Check Periodo Ref.]:[Check Periodo Ref.]]="Dentro",IF(DATOS_[[Check Equiparado]:[Check Equiparado]]="Sí",IF(DATOS!AV$5="Sí",(1/DATOS_[[% anualiz]:[% anualiz]]),1)*IF(DATOS!AV$4="Sí",1/DATOS_[[% normaliz]:[% normaliz]],1)*(DATOS_[Conc.Sal.18])))))))),
0)</f>
        <v>0</v>
      </c>
      <c r="AB37" s="109">
        <f t="array" ref="AB37">IFERROR(
(AVERAGE((IF(DATOS_[[Sexo]:[Sexo]]=$B37,IF(DATOS_[[AGRUP. VALOR. PTO.]:[AGRUP. VALOR. PTO.]]=$B36,IF(DATOS_[[Check Periodo Ref.]:[Check Periodo Ref.]]="Dentro",IF(DATOS_[[Check Equiparado]:[Check Equiparado]]="Sí",IF(DATOS!AW$5="Sí",(1/DATOS_[[% anualiz]:[% anualiz]]),1)*IF(DATOS!AW$4="Sí",1/DATOS_[[% normaliz]:[% normaliz]],1)*(DATOS_[Conc.Sal.19])))))))),
0)</f>
        <v>0</v>
      </c>
      <c r="AC37" s="109">
        <f t="array" ref="AC37">IFERROR(
(AVERAGE((IF(DATOS_[[Sexo]:[Sexo]]=$B37,IF(DATOS_[[AGRUP. VALOR. PTO.]:[AGRUP. VALOR. PTO.]]=$B36,IF(DATOS_[[Check Periodo Ref.]:[Check Periodo Ref.]]="Dentro",IF(DATOS_[[Check Equiparado]:[Check Equiparado]]="Sí",IF(DATOS!AX$5="Sí",(1/DATOS_[[% anualiz]:[% anualiz]]),1)*IF(DATOS!AX$4="Sí",1/DATOS_[[% normaliz]:[% normaliz]],1)*(DATOS_[Conc.Sal.20])))))))),
0)</f>
        <v>0</v>
      </c>
      <c r="AD37" s="109">
        <f t="array" ref="AD37">IFERROR(
(AVERAGE((IF(DATOS_[[Sexo]:[Sexo]]=$B37,IF(DATOS_[[AGRUP. VALOR. PTO.]:[AGRUP. VALOR. PTO.]]=$B36,IF(DATOS_[[Check Periodo Ref.]:[Check Periodo Ref.]]="Dentro",IF(DATOS_[[Check Equiparado]:[Check Equiparado]]="Sí",IF(DATOS!AY$5="Sí",(1/DATOS_[[% anualiz]:[% anualiz]]),1)*IF(DATOS!AY$4="Sí",1/DATOS_[[% normaliz]:[% normaliz]],1)*(DATOS_[Conc.Sal.21])))))))),
0)</f>
        <v>0</v>
      </c>
      <c r="AE37" s="109">
        <f t="array" ref="AE37">IFERROR(
(AVERAGE((IF(DATOS_[[Sexo]:[Sexo]]=$B37,IF(DATOS_[[AGRUP. VALOR. PTO.]:[AGRUP. VALOR. PTO.]]=$B36,IF(DATOS_[[Check Periodo Ref.]:[Check Periodo Ref.]]="Dentro",IF(DATOS_[[Check Equiparado]:[Check Equiparado]]="Sí",IF(DATOS!AZ$5="Sí",(1/DATOS_[[% anualiz]:[% anualiz]]),1)*IF(DATOS!AZ$4="Sí",1/DATOS_[[% normaliz]:[% normaliz]],1)*(DATOS_[Conc.Sal.22])))))))),
0)</f>
        <v>0</v>
      </c>
      <c r="AF37" s="109">
        <f t="array" ref="AF37">IFERROR(
(AVERAGE((IF(DATOS_[[Sexo]:[Sexo]]=$B37,IF(DATOS_[[AGRUP. VALOR. PTO.]:[AGRUP. VALOR. PTO.]]=$B36,IF(DATOS_[[Check Periodo Ref.]:[Check Periodo Ref.]]="Dentro",IF(DATOS_[[Check Equiparado]:[Check Equiparado]]="Sí",IF(DATOS!BA$5="Sí",(1/DATOS_[[% anualiz]:[% anualiz]]),1)*IF(DATOS!BA$4="Sí",1/DATOS_[[% normaliz]:[% normaliz]],1)*(DATOS_[Conc.Sal.23])))))))),
0)</f>
        <v>0</v>
      </c>
      <c r="AG37" s="109">
        <f t="array" ref="AG37">IFERROR(
(AVERAGE((IF(DATOS_[[Sexo]:[Sexo]]=$B37,IF(DATOS_[[AGRUP. VALOR. PTO.]:[AGRUP. VALOR. PTO.]]=$B36,IF(DATOS_[[Check Periodo Ref.]:[Check Periodo Ref.]]="Dentro",IF(DATOS_[[Check Equiparado]:[Check Equiparado]]="Sí",IF(DATOS!BB$5="Sí",(1/DATOS_[[% anualiz]:[% anualiz]]),1)*IF(DATOS!BB$4="Sí",1/DATOS_[[% normaliz]:[% normaliz]],1)*(DATOS_[Conc.Sal.24])))))))),
0)</f>
        <v>0</v>
      </c>
      <c r="AH37" s="109">
        <f t="array" ref="AH37">IFERROR(
(AVERAGE((IF(DATOS_[[Sexo]:[Sexo]]=$B37,IF(DATOS_[[AGRUP. VALOR. PTO.]:[AGRUP. VALOR. PTO.]]=$B36,IF(DATOS_[[Check Periodo Ref.]:[Check Periodo Ref.]]="Dentro",IF(DATOS_[[Check Equiparado]:[Check Equiparado]]="Sí",IF(DATOS!BC$5="Sí",(1/DATOS_[[% anualiz]:[% anualiz]]),1)*IF(DATOS!BC$4="Sí",1/DATOS_[[% normaliz]:[% normaliz]],1)*(DATOS_[Conc.Sal.25])))))))),
0)</f>
        <v>0</v>
      </c>
      <c r="AI37" s="109">
        <f t="array" ref="AI37">IFERROR(
(AVERAGE((IF(DATOS_[[Sexo]:[Sexo]]=$B37,IF(DATOS_[[AGRUP. VALOR. PTO.]:[AGRUP. VALOR. PTO.]]=$B36,IF(DATOS_[[Check Periodo Ref.]:[Check Periodo Ref.]]="Dentro",IF(DATOS_[[Check Equiparado]:[Check Equiparado]]="Sí",IF(DATOS!BD$5="Sí",(1/DATOS_[[% anualiz]:[% anualiz]]),1)*IF(DATOS!BD$4="Sí",1/DATOS_[[% normaliz]:[% normaliz]],1)*(DATOS_[Conc.Sal.26])))))))),
0)</f>
        <v>0</v>
      </c>
      <c r="AJ37" s="109">
        <f t="array" ref="AJ37">IFERROR(
(AVERAGE((IF(DATOS_[[Sexo]:[Sexo]]=$B37,IF(DATOS_[[AGRUP. VALOR. PTO.]:[AGRUP. VALOR. PTO.]]=$B36,IF(DATOS_[[Check Periodo Ref.]:[Check Periodo Ref.]]="Dentro",IF(DATOS_[[Check Equiparado]:[Check Equiparado]]="Sí",IF(DATOS!BE$5="Sí",(1/DATOS_[[% anualiz]:[% anualiz]]),1)*IF(DATOS!BE$4="Sí",1/DATOS_[[% normaliz]:[% normaliz]],1)*(DATOS_[Conc.Sal.27])))))))),
0)</f>
        <v>0</v>
      </c>
      <c r="AK37" s="109">
        <f t="array" ref="AK37">IFERROR(
(AVERAGE((IF(DATOS_[[Sexo]:[Sexo]]=$B37,IF(DATOS_[[AGRUP. VALOR. PTO.]:[AGRUP. VALOR. PTO.]]=$B36,IF(DATOS_[[Check Periodo Ref.]:[Check Periodo Ref.]]="Dentro",IF(DATOS_[[Check Equiparado]:[Check Equiparado]]="Sí",IF(DATOS!BF$5="Sí",(1/DATOS_[[% anualiz]:[% anualiz]]),1)*IF(DATOS!BF$4="Sí",1/DATOS_[[% normaliz]:[% normaliz]],1)*(DATOS_[Conc.Sal.28])))))))),
0)</f>
        <v>0</v>
      </c>
      <c r="AL37" s="109">
        <f t="array" ref="AL37">IFERROR(
(AVERAGE((IF(DATOS_[[Sexo]:[Sexo]]=$B37,IF(DATOS_[[AGRUP. VALOR. PTO.]:[AGRUP. VALOR. PTO.]]=$B36,IF(DATOS_[[Check Periodo Ref.]:[Check Periodo Ref.]]="Dentro",IF(DATOS_[[Check Equiparado]:[Check Equiparado]]="Sí",IF(DATOS!BG$5="Sí",(1/DATOS_[[% anualiz]:[% anualiz]]),1)*IF(DATOS!BG$4="Sí",1/DATOS_[[% normaliz]:[% normaliz]],1)*(DATOS_[Conc.Sal.29])))))))),
0)</f>
        <v>0</v>
      </c>
      <c r="AM37" s="109">
        <f t="array" ref="AM37">IFERROR(
(AVERAGE((IF(DATOS_[[Sexo]:[Sexo]]=$B37,IF(DATOS_[[AGRUP. VALOR. PTO.]:[AGRUP. VALOR. PTO.]]=$B36,IF(DATOS_[[Check Periodo Ref.]:[Check Periodo Ref.]]="Dentro",IF(DATOS_[[Check Equiparado]:[Check Equiparado]]="Sí",IF(DATOS!BH$5="Sí",(1/DATOS_[[% anualiz]:[% anualiz]]),1)*IF(DATOS!BH$4="Sí",1/DATOS_[[% normaliz]:[% normaliz]],1)*(DATOS_[Conc.Sal.30])))))))),
0)</f>
        <v>0</v>
      </c>
      <c r="AN37" s="110">
        <f t="array" ref="AN37">IFERROR(
AVERAGE(IF(DATOS_[Sexo]=$B37,IF(DATOS_[[AGRUP. VALOR. PTO.]:[AGRUP. VALOR. PTO.]]=$B36,IF(DATOS_[Check Equiparado]="Sí",IF(DATOS_[Check Periodo Ref.]="Dentro",DATOS_[Tot COMPL.SAL Eq],FALSE))))),
0)</f>
        <v>0</v>
      </c>
      <c r="AO37" s="111">
        <f t="array" ref="AO37">IFERROR(
AVERAGE(IF(DATOS_[Sexo]=$B37,IF(DATOS_[[AGRUP. VALOR. PTO.]:[AGRUP. VALOR. PTO.]]=$B36,IF(DATOS_[Check Equiparado]="Sí",IF(DATOS_[Check Periodo Ref.]="Dentro",DATOS_[TOTAL SALARIO Eq],FALSE))))),
0)</f>
        <v>0</v>
      </c>
      <c r="AP37" s="112">
        <f t="array" ref="AP37">IFERROR(
(AVERAGE((IF(DATOS_[[Sexo]:[Sexo]]=$B37,IF(DATOS_[[AGRUP. VALOR. PTO.]:[AGRUP. VALOR. PTO.]]=$B36,IF(DATOS_[[Check Periodo Ref.]:[Check Periodo Ref.]]="Dentro",IF(DATOS_[[Check Equiparado]:[Check Equiparado]]="Sí",IF(DATOS!BI$5="Sí",(1/DATOS_[[% anualiz]:[% anualiz]]),1)*IF(DATOS!BI$4="Sí",1/DATOS_[[% normaliz]:[% normaliz]],1)*(DATOS_[C.Extra.01])))))))),
0)</f>
        <v>0</v>
      </c>
      <c r="AQ37" s="112">
        <f t="array" ref="AQ37">IFERROR(
(AVERAGE((IF(DATOS_[[Sexo]:[Sexo]]=$B37,IF(DATOS_[[AGRUP. VALOR. PTO.]:[AGRUP. VALOR. PTO.]]=$B36,IF(DATOS_[[Check Periodo Ref.]:[Check Periodo Ref.]]="Dentro",IF(DATOS_[[Check Equiparado]:[Check Equiparado]]="Sí",IF(DATOS!BJ$5="Sí",(1/DATOS_[[% anualiz]:[% anualiz]]),1)*IF(DATOS!BJ$4="Sí",1/DATOS_[[% normaliz]:[% normaliz]],1)*(DATOS_[C.Extra.02])))))))),
0)</f>
        <v>0</v>
      </c>
      <c r="AR37" s="112">
        <f t="array" ref="AR37">IFERROR(
(AVERAGE((IF(DATOS_[[Sexo]:[Sexo]]=$B37,IF(DATOS_[[AGRUP. VALOR. PTO.]:[AGRUP. VALOR. PTO.]]=$B36,IF(DATOS_[[Check Periodo Ref.]:[Check Periodo Ref.]]="Dentro",IF(DATOS_[[Check Equiparado]:[Check Equiparado]]="Sí",IF(DATOS!BK$5="Sí",(1/DATOS_[[% anualiz]:[% anualiz]]),1)*IF(DATOS!BK$4="Sí",1/DATOS_[[% normaliz]:[% normaliz]],1)*(DATOS_[C.Extra.03])))))))),
0)</f>
        <v>0</v>
      </c>
      <c r="AS37" s="112">
        <f t="array" ref="AS37">IFERROR(
(AVERAGE((IF(DATOS_[[Sexo]:[Sexo]]=$B37,IF(DATOS_[[AGRUP. VALOR. PTO.]:[AGRUP. VALOR. PTO.]]=$B36,IF(DATOS_[[Check Periodo Ref.]:[Check Periodo Ref.]]="Dentro",IF(DATOS_[[Check Equiparado]:[Check Equiparado]]="Sí",IF(DATOS!BL$5="Sí",(1/DATOS_[[% anualiz]:[% anualiz]]),1)*IF(DATOS!BL$4="Sí",1/DATOS_[[% normaliz]:[% normaliz]],1)*(DATOS_[C.Extra.04])))))))),
0)</f>
        <v>0</v>
      </c>
      <c r="AT37" s="112">
        <f t="array" ref="AT37">IFERROR(
(AVERAGE((IF(DATOS_[[Sexo]:[Sexo]]=$B37,IF(DATOS_[[AGRUP. VALOR. PTO.]:[AGRUP. VALOR. PTO.]]=$B36,IF(DATOS_[[Check Periodo Ref.]:[Check Periodo Ref.]]="Dentro",IF(DATOS_[[Check Equiparado]:[Check Equiparado]]="Sí",IF(DATOS!BM$5="Sí",(1/DATOS_[[% anualiz]:[% anualiz]]),1)*IF(DATOS!BM$4="Sí",1/DATOS_[[% normaliz]:[% normaliz]],1)*(DATOS_[C.Extra.05])))))))),
0)</f>
        <v>0</v>
      </c>
      <c r="AU37" s="113">
        <f t="array" ref="AU37">IFERROR(
AVERAGE(IF(DATOS_[Sexo]=$B37,IF(DATOS_[[AGRUP. VALOR. PTO.]:[AGRUP. VALOR. PTO.]]=$B36,IF(DATOS_[Check Equiparado]="Sí",IF(DATOS_[Check Periodo Ref.]="Dentro",DATOS_[Tot Extrasalarial Eq],FALSE))))),
0)</f>
        <v>0</v>
      </c>
      <c r="AV37" s="114">
        <f t="array" ref="AV37">IFERROR(
AVERAGE(IF(DATOS_[Sexo]=$B37,IF(DATOS_[[AGRUP. VALOR. PTO.]:[AGRUP. VALOR. PTO.]]=$B36,IF(DATOS_[Check Equiparado]="Sí",IF(DATOS_[Check Periodo Ref.]="Dentro",DATOS_[TOTAL Retrib Eq],FALSE))))),
0)</f>
        <v>0</v>
      </c>
    </row>
    <row r="38" spans="1:48" x14ac:dyDescent="0.3">
      <c r="A38" s="60" t="str">
        <f t="shared" ref="A38" si="34">+A37</f>
        <v>[ocultar]</v>
      </c>
      <c r="B38" s="64" t="s">
        <v>163</v>
      </c>
      <c r="C38" s="65">
        <f t="array" ref="C38">SUM(IF($B38=DATOS_[Sexo],
IF($B36=DATOS_[AGRUP. VALOR. PTO.],
IF("Dentro"=DATOS_[Check Periodo Ref.],
1/(COUNTIFS(DATOS_[Sexo],$B38,DATOS_[AGRUP. VALOR. PTO.],$B36,DATOS_[Check Periodo Ref.],"Dentro",DATOS_[id],DATOS_[id]))))))</f>
        <v>0</v>
      </c>
      <c r="D38" s="66">
        <f>COUNTIFS(DATOS_[AGRUP. VALOR. PTO.],$B36,DATOS_[Sexo],$B38,DATOS_[Check Periodo Ref.],"Dentro")</f>
        <v>0</v>
      </c>
      <c r="E38" s="66">
        <f>COUNTIFS(DATOS_[AGRUP. VALOR. PTO.],$B36,DATOS_[Sexo],$B38,DATOS_[Check Periodo Ref.],"Dentro",DATOS_[Check Nº SC Norm],"Sí")</f>
        <v>0</v>
      </c>
      <c r="F38" s="66">
        <f>COUNTIFS(DATOS_[AGRUP. VALOR. PTO.],$B36,DATOS_[Sexo],$B38,DATOS_[Check Periodo Ref.],"Dentro",DATOS_[Check Nº SC Anualiz],"Sí")</f>
        <v>0</v>
      </c>
      <c r="G38" s="66">
        <f>COUNTIFS(DATOS_[AGRUP. VALOR. PTO.],$B36,DATOS_[Sexo],$B38,DATOS_[Check Periodo Ref.],"Dentro",DATOS_[Check Nº SC Norm y Anualiz],"Sí")</f>
        <v>0</v>
      </c>
      <c r="H38" s="66">
        <f>COUNTIFS(DATOS_[AGRUP. VALOR. PTO.],$B36,DATOS_[Sexo],$B38,DATOS_[Check Periodo Ref.],"Dentro",DATOS_[Check Equiparación],"Sí")</f>
        <v>0</v>
      </c>
      <c r="I38" s="108" cm="1">
        <f t="array" ref="I38">IFERROR(
AVERAGE(IF(DATOS_[Sexo]=$B38,IF(DATOS_[[AGRUP. VALOR. PTO.]:[AGRUP. VALOR. PTO.]]=$B36,IF(DATOS_[Check Equiparado]="Sí",IF(DATOS_[Check Periodo Ref.]="Dentro",DATOS_[SALARIO BASE Eq],FALSE))))),
0)</f>
        <v>0</v>
      </c>
      <c r="J38" s="109">
        <f t="array" ref="J38">IFERROR(
(AVERAGE((IF(DATOS_[[Sexo]:[Sexo]]=$B38,IF(DATOS_[[AGRUP. VALOR. PTO.]:[AGRUP. VALOR. PTO.]]=$B36,IF(DATOS_[[Check Periodo Ref.]:[Check Periodo Ref.]]="Dentro",IF(DATOS_[[Check Equiparado]:[Check Equiparado]]="Sí",IF(DATOS!AE$5="Sí",(1/DATOS_[[% anualiz]:[% anualiz]]),1)*IF(DATOS!AE$4="Sí",1/DATOS_[[% normaliz]:[% normaliz]],1)*(DATOS_[Conc.Sal.01])))))))),
0)</f>
        <v>0</v>
      </c>
      <c r="K38" s="109">
        <f t="array" ref="K38">IFERROR(
(AVERAGE((IF(DATOS_[[Sexo]:[Sexo]]=$B38,IF(DATOS_[[AGRUP. VALOR. PTO.]:[AGRUP. VALOR. PTO.]]=$B36,IF(DATOS_[[Check Periodo Ref.]:[Check Periodo Ref.]]="Dentro",IF(DATOS_[[Check Equiparado]:[Check Equiparado]]="Sí",IF(DATOS!AF$5="Sí",(1/DATOS_[[% anualiz]:[% anualiz]]),1)*IF(DATOS!AF$4="Sí",1/DATOS_[[% normaliz]:[% normaliz]],1)*(DATOS_[Conc.Sal.02])))))))),
0)</f>
        <v>0</v>
      </c>
      <c r="L38" s="109">
        <f t="array" ref="L38">IFERROR(
(AVERAGE((IF(DATOS_[[Sexo]:[Sexo]]=$B38,IF(DATOS_[[AGRUP. VALOR. PTO.]:[AGRUP. VALOR. PTO.]]=$B36,IF(DATOS_[[Check Periodo Ref.]:[Check Periodo Ref.]]="Dentro",IF(DATOS_[[Check Equiparado]:[Check Equiparado]]="Sí",IF(DATOS!AG$5="Sí",(1/DATOS_[[% anualiz]:[% anualiz]]),1)*IF(DATOS!AG$4="Sí",1/DATOS_[[% normaliz]:[% normaliz]],1)*(DATOS_[Conc.Sal.03])))))))),
0)</f>
        <v>0</v>
      </c>
      <c r="M38" s="109">
        <f t="array" ref="M38">IFERROR(
(AVERAGE((IF(DATOS_[[Sexo]:[Sexo]]=$B38,IF(DATOS_[[AGRUP. VALOR. PTO.]:[AGRUP. VALOR. PTO.]]=$B36,IF(DATOS_[[Check Periodo Ref.]:[Check Periodo Ref.]]="Dentro",IF(DATOS_[[Check Equiparado]:[Check Equiparado]]="Sí",IF(DATOS!AH$5="Sí",(1/DATOS_[[% anualiz]:[% anualiz]]),1)*IF(DATOS!AH$4="Sí",1/DATOS_[[% normaliz]:[% normaliz]],1)*(DATOS_[Conc.Sal.04])))))))),
0)</f>
        <v>0</v>
      </c>
      <c r="N38" s="109">
        <f t="array" ref="N38">IFERROR(
(AVERAGE((IF(DATOS_[[Sexo]:[Sexo]]=$B38,IF(DATOS_[[AGRUP. VALOR. PTO.]:[AGRUP. VALOR. PTO.]]=$B36,IF(DATOS_[[Check Periodo Ref.]:[Check Periodo Ref.]]="Dentro",IF(DATOS_[[Check Equiparado]:[Check Equiparado]]="Sí",IF(DATOS!AI$5="Sí",(1/DATOS_[[% anualiz]:[% anualiz]]),1)*IF(DATOS!AI$4="Sí",1/DATOS_[[% normaliz]:[% normaliz]],1)*(DATOS_[Conc.Sal.05])))))))),
0)</f>
        <v>0</v>
      </c>
      <c r="O38" s="109">
        <f t="array" ref="O38">IFERROR(
(AVERAGE((IF(DATOS_[[Sexo]:[Sexo]]=$B38,IF(DATOS_[[AGRUP. VALOR. PTO.]:[AGRUP. VALOR. PTO.]]=$B36,IF(DATOS_[[Check Periodo Ref.]:[Check Periodo Ref.]]="Dentro",IF(DATOS_[[Check Equiparado]:[Check Equiparado]]="Sí",IF(DATOS!AJ$5="Sí",(1/DATOS_[[% anualiz]:[% anualiz]]),1)*IF(DATOS!AJ$4="Sí",1/DATOS_[[% normaliz]:[% normaliz]],1)*(DATOS_[Conc.Sal.06])))))))),
0)</f>
        <v>0</v>
      </c>
      <c r="P38" s="109">
        <f t="array" ref="P38">IFERROR(
(AVERAGE((IF(DATOS_[[Sexo]:[Sexo]]=$B38,IF(DATOS_[[AGRUP. VALOR. PTO.]:[AGRUP. VALOR. PTO.]]=$B36,IF(DATOS_[[Check Periodo Ref.]:[Check Periodo Ref.]]="Dentro",IF(DATOS_[[Check Equiparado]:[Check Equiparado]]="Sí",IF(DATOS!AK$5="Sí",(1/DATOS_[[% anualiz]:[% anualiz]]),1)*IF(DATOS!AK$4="Sí",1/DATOS_[[% normaliz]:[% normaliz]],1)*(DATOS_[Conc.Sal.07])))))))),
0)</f>
        <v>0</v>
      </c>
      <c r="Q38" s="109">
        <f t="array" ref="Q38">IFERROR(
(AVERAGE((IF(DATOS_[[Sexo]:[Sexo]]=$B38,IF(DATOS_[[AGRUP. VALOR. PTO.]:[AGRUP. VALOR. PTO.]]=$B36,IF(DATOS_[[Check Periodo Ref.]:[Check Periodo Ref.]]="Dentro",IF(DATOS_[[Check Equiparado]:[Check Equiparado]]="Sí",IF(DATOS!AL$5="Sí",(1/DATOS_[[% anualiz]:[% anualiz]]),1)*IF(DATOS!AL$4="Sí",1/DATOS_[[% normaliz]:[% normaliz]],1)*(DATOS_[Conc.Sal.08])))))))),
0)</f>
        <v>0</v>
      </c>
      <c r="R38" s="109">
        <f t="array" ref="R38">IFERROR(
(AVERAGE((IF(DATOS_[[Sexo]:[Sexo]]=$B38,IF(DATOS_[[AGRUP. VALOR. PTO.]:[AGRUP. VALOR. PTO.]]=$B36,IF(DATOS_[[Check Periodo Ref.]:[Check Periodo Ref.]]="Dentro",IF(DATOS_[[Check Equiparado]:[Check Equiparado]]="Sí",IF(DATOS!AM$5="Sí",(1/DATOS_[[% anualiz]:[% anualiz]]),1)*IF(DATOS!AM$4="Sí",1/DATOS_[[% normaliz]:[% normaliz]],1)*(DATOS_[Conc.Sal.09])))))))),
0)</f>
        <v>0</v>
      </c>
      <c r="S38" s="109">
        <f t="array" ref="S38">IFERROR(
(AVERAGE((IF(DATOS_[[Sexo]:[Sexo]]=$B38,IF(DATOS_[[AGRUP. VALOR. PTO.]:[AGRUP. VALOR. PTO.]]=$B36,IF(DATOS_[[Check Periodo Ref.]:[Check Periodo Ref.]]="Dentro",IF(DATOS_[[Check Equiparado]:[Check Equiparado]]="Sí",IF(DATOS!AN$5="Sí",(1/DATOS_[[% anualiz]:[% anualiz]]),1)*IF(DATOS!AN$4="Sí",1/DATOS_[[% normaliz]:[% normaliz]],1)*(DATOS_[Conc.Sal.10])))))))),
0)</f>
        <v>0</v>
      </c>
      <c r="T38" s="109">
        <f t="array" ref="T38">IFERROR(
(AVERAGE((IF(DATOS_[[Sexo]:[Sexo]]=$B38,IF(DATOS_[[AGRUP. VALOR. PTO.]:[AGRUP. VALOR. PTO.]]=$B36,IF(DATOS_[[Check Periodo Ref.]:[Check Periodo Ref.]]="Dentro",IF(DATOS_[[Check Equiparado]:[Check Equiparado]]="Sí",IF(DATOS!AO$5="Sí",(1/DATOS_[[% anualiz]:[% anualiz]]),1)*IF(DATOS!AO$4="Sí",1/DATOS_[[% normaliz]:[% normaliz]],1)*(DATOS_[Conc.Sal.11])))))))),
0)</f>
        <v>0</v>
      </c>
      <c r="U38" s="109">
        <f t="array" ref="U38">IFERROR(
(AVERAGE((IF(DATOS_[[Sexo]:[Sexo]]=$B38,IF(DATOS_[[AGRUP. VALOR. PTO.]:[AGRUP. VALOR. PTO.]]=$B36,IF(DATOS_[[Check Periodo Ref.]:[Check Periodo Ref.]]="Dentro",IF(DATOS_[[Check Equiparado]:[Check Equiparado]]="Sí",IF(DATOS!AP$5="Sí",(1/DATOS_[[% anualiz]:[% anualiz]]),1)*IF(DATOS!AP$4="Sí",1/DATOS_[[% normaliz]:[% normaliz]],1)*(DATOS_[Conc.Sal.12])))))))),
0)</f>
        <v>0</v>
      </c>
      <c r="V38" s="109">
        <f t="array" ref="V38">IFERROR(
(AVERAGE((IF(DATOS_[[Sexo]:[Sexo]]=$B38,IF(DATOS_[[AGRUP. VALOR. PTO.]:[AGRUP. VALOR. PTO.]]=$B36,IF(DATOS_[[Check Periodo Ref.]:[Check Periodo Ref.]]="Dentro",IF(DATOS_[[Check Equiparado]:[Check Equiparado]]="Sí",IF(DATOS!AQ$5="Sí",(1/DATOS_[[% anualiz]:[% anualiz]]),1)*IF(DATOS!AQ$4="Sí",1/DATOS_[[% normaliz]:[% normaliz]],1)*(DATOS_[Conc.Sal.13])))))))),
0)</f>
        <v>0</v>
      </c>
      <c r="W38" s="109">
        <f t="array" ref="W38">IFERROR(
(AVERAGE((IF(DATOS_[[Sexo]:[Sexo]]=$B38,IF(DATOS_[[AGRUP. VALOR. PTO.]:[AGRUP. VALOR. PTO.]]=$B36,IF(DATOS_[[Check Periodo Ref.]:[Check Periodo Ref.]]="Dentro",IF(DATOS_[[Check Equiparado]:[Check Equiparado]]="Sí",IF(DATOS!AR$5="Sí",(1/DATOS_[[% anualiz]:[% anualiz]]),1)*IF(DATOS!AR$4="Sí",1/DATOS_[[% normaliz]:[% normaliz]],1)*(DATOS_[Conc.Sal.14])))))))),
0)</f>
        <v>0</v>
      </c>
      <c r="X38" s="109">
        <f t="array" ref="X38">IFERROR(
(AVERAGE((IF(DATOS_[[Sexo]:[Sexo]]=$B38,IF(DATOS_[[AGRUP. VALOR. PTO.]:[AGRUP. VALOR. PTO.]]=$B36,IF(DATOS_[[Check Periodo Ref.]:[Check Periodo Ref.]]="Dentro",IF(DATOS_[[Check Equiparado]:[Check Equiparado]]="Sí",IF(DATOS!AS$5="Sí",(1/DATOS_[[% anualiz]:[% anualiz]]),1)*IF(DATOS!AS$4="Sí",1/DATOS_[[% normaliz]:[% normaliz]],1)*(DATOS_[Conc.Sal.15])))))))),
0)</f>
        <v>0</v>
      </c>
      <c r="Y38" s="109">
        <f t="array" ref="Y38">IFERROR(
(AVERAGE((IF(DATOS_[[Sexo]:[Sexo]]=$B38,IF(DATOS_[[AGRUP. VALOR. PTO.]:[AGRUP. VALOR. PTO.]]=$B36,IF(DATOS_[[Check Periodo Ref.]:[Check Periodo Ref.]]="Dentro",IF(DATOS_[[Check Equiparado]:[Check Equiparado]]="Sí",IF(DATOS!AT$5="Sí",(1/DATOS_[[% anualiz]:[% anualiz]]),1)*IF(DATOS!AT$4="Sí",1/DATOS_[[% normaliz]:[% normaliz]],1)*(DATOS_[Conc.Sal.16])))))))),
0)</f>
        <v>0</v>
      </c>
      <c r="Z38" s="109">
        <f t="array" ref="Z38">IFERROR(
(AVERAGE((IF(DATOS_[[Sexo]:[Sexo]]=$B38,IF(DATOS_[[AGRUP. VALOR. PTO.]:[AGRUP. VALOR. PTO.]]=$B36,IF(DATOS_[[Check Periodo Ref.]:[Check Periodo Ref.]]="Dentro",IF(DATOS_[[Check Equiparado]:[Check Equiparado]]="Sí",IF(DATOS!AU$5="Sí",(1/DATOS_[[% anualiz]:[% anualiz]]),1)*IF(DATOS!AU$4="Sí",1/DATOS_[[% normaliz]:[% normaliz]],1)*(DATOS_[Conc.Sal.17])))))))),
0)</f>
        <v>0</v>
      </c>
      <c r="AA38" s="109">
        <f t="array" ref="AA38">IFERROR(
(AVERAGE((IF(DATOS_[[Sexo]:[Sexo]]=$B38,IF(DATOS_[[AGRUP. VALOR. PTO.]:[AGRUP. VALOR. PTO.]]=$B36,IF(DATOS_[[Check Periodo Ref.]:[Check Periodo Ref.]]="Dentro",IF(DATOS_[[Check Equiparado]:[Check Equiparado]]="Sí",IF(DATOS!AV$5="Sí",(1/DATOS_[[% anualiz]:[% anualiz]]),1)*IF(DATOS!AV$4="Sí",1/DATOS_[[% normaliz]:[% normaliz]],1)*(DATOS_[Conc.Sal.18])))))))),
0)</f>
        <v>0</v>
      </c>
      <c r="AB38" s="109">
        <f t="array" ref="AB38">IFERROR(
(AVERAGE((IF(DATOS_[[Sexo]:[Sexo]]=$B38,IF(DATOS_[[AGRUP. VALOR. PTO.]:[AGRUP. VALOR. PTO.]]=$B36,IF(DATOS_[[Check Periodo Ref.]:[Check Periodo Ref.]]="Dentro",IF(DATOS_[[Check Equiparado]:[Check Equiparado]]="Sí",IF(DATOS!AW$5="Sí",(1/DATOS_[[% anualiz]:[% anualiz]]),1)*IF(DATOS!AW$4="Sí",1/DATOS_[[% normaliz]:[% normaliz]],1)*(DATOS_[Conc.Sal.19])))))))),
0)</f>
        <v>0</v>
      </c>
      <c r="AC38" s="109">
        <f t="array" ref="AC38">IFERROR(
(AVERAGE((IF(DATOS_[[Sexo]:[Sexo]]=$B38,IF(DATOS_[[AGRUP. VALOR. PTO.]:[AGRUP. VALOR. PTO.]]=$B36,IF(DATOS_[[Check Periodo Ref.]:[Check Periodo Ref.]]="Dentro",IF(DATOS_[[Check Equiparado]:[Check Equiparado]]="Sí",IF(DATOS!AX$5="Sí",(1/DATOS_[[% anualiz]:[% anualiz]]),1)*IF(DATOS!AX$4="Sí",1/DATOS_[[% normaliz]:[% normaliz]],1)*(DATOS_[Conc.Sal.20])))))))),
0)</f>
        <v>0</v>
      </c>
      <c r="AD38" s="109">
        <f t="array" ref="AD38">IFERROR(
(AVERAGE((IF(DATOS_[[Sexo]:[Sexo]]=$B38,IF(DATOS_[[AGRUP. VALOR. PTO.]:[AGRUP. VALOR. PTO.]]=$B36,IF(DATOS_[[Check Periodo Ref.]:[Check Periodo Ref.]]="Dentro",IF(DATOS_[[Check Equiparado]:[Check Equiparado]]="Sí",IF(DATOS!AY$5="Sí",(1/DATOS_[[% anualiz]:[% anualiz]]),1)*IF(DATOS!AY$4="Sí",1/DATOS_[[% normaliz]:[% normaliz]],1)*(DATOS_[Conc.Sal.21])))))))),
0)</f>
        <v>0</v>
      </c>
      <c r="AE38" s="109">
        <f t="array" ref="AE38">IFERROR(
(AVERAGE((IF(DATOS_[[Sexo]:[Sexo]]=$B38,IF(DATOS_[[AGRUP. VALOR. PTO.]:[AGRUP. VALOR. PTO.]]=$B36,IF(DATOS_[[Check Periodo Ref.]:[Check Periodo Ref.]]="Dentro",IF(DATOS_[[Check Equiparado]:[Check Equiparado]]="Sí",IF(DATOS!AZ$5="Sí",(1/DATOS_[[% anualiz]:[% anualiz]]),1)*IF(DATOS!AZ$4="Sí",1/DATOS_[[% normaliz]:[% normaliz]],1)*(DATOS_[Conc.Sal.22])))))))),
0)</f>
        <v>0</v>
      </c>
      <c r="AF38" s="109">
        <f t="array" ref="AF38">IFERROR(
(AVERAGE((IF(DATOS_[[Sexo]:[Sexo]]=$B38,IF(DATOS_[[AGRUP. VALOR. PTO.]:[AGRUP. VALOR. PTO.]]=$B36,IF(DATOS_[[Check Periodo Ref.]:[Check Periodo Ref.]]="Dentro",IF(DATOS_[[Check Equiparado]:[Check Equiparado]]="Sí",IF(DATOS!BA$5="Sí",(1/DATOS_[[% anualiz]:[% anualiz]]),1)*IF(DATOS!BA$4="Sí",1/DATOS_[[% normaliz]:[% normaliz]],1)*(DATOS_[Conc.Sal.23])))))))),
0)</f>
        <v>0</v>
      </c>
      <c r="AG38" s="109">
        <f t="array" ref="AG38">IFERROR(
(AVERAGE((IF(DATOS_[[Sexo]:[Sexo]]=$B38,IF(DATOS_[[AGRUP. VALOR. PTO.]:[AGRUP. VALOR. PTO.]]=$B36,IF(DATOS_[[Check Periodo Ref.]:[Check Periodo Ref.]]="Dentro",IF(DATOS_[[Check Equiparado]:[Check Equiparado]]="Sí",IF(DATOS!BB$5="Sí",(1/DATOS_[[% anualiz]:[% anualiz]]),1)*IF(DATOS!BB$4="Sí",1/DATOS_[[% normaliz]:[% normaliz]],1)*(DATOS_[Conc.Sal.24])))))))),
0)</f>
        <v>0</v>
      </c>
      <c r="AH38" s="109">
        <f t="array" ref="AH38">IFERROR(
(AVERAGE((IF(DATOS_[[Sexo]:[Sexo]]=$B38,IF(DATOS_[[AGRUP. VALOR. PTO.]:[AGRUP. VALOR. PTO.]]=$B36,IF(DATOS_[[Check Periodo Ref.]:[Check Periodo Ref.]]="Dentro",IF(DATOS_[[Check Equiparado]:[Check Equiparado]]="Sí",IF(DATOS!BC$5="Sí",(1/DATOS_[[% anualiz]:[% anualiz]]),1)*IF(DATOS!BC$4="Sí",1/DATOS_[[% normaliz]:[% normaliz]],1)*(DATOS_[Conc.Sal.25])))))))),
0)</f>
        <v>0</v>
      </c>
      <c r="AI38" s="109">
        <f t="array" ref="AI38">IFERROR(
(AVERAGE((IF(DATOS_[[Sexo]:[Sexo]]=$B38,IF(DATOS_[[AGRUP. VALOR. PTO.]:[AGRUP. VALOR. PTO.]]=$B36,IF(DATOS_[[Check Periodo Ref.]:[Check Periodo Ref.]]="Dentro",IF(DATOS_[[Check Equiparado]:[Check Equiparado]]="Sí",IF(DATOS!BD$5="Sí",(1/DATOS_[[% anualiz]:[% anualiz]]),1)*IF(DATOS!BD$4="Sí",1/DATOS_[[% normaliz]:[% normaliz]],1)*(DATOS_[Conc.Sal.26])))))))),
0)</f>
        <v>0</v>
      </c>
      <c r="AJ38" s="109">
        <f t="array" ref="AJ38">IFERROR(
(AVERAGE((IF(DATOS_[[Sexo]:[Sexo]]=$B38,IF(DATOS_[[AGRUP. VALOR. PTO.]:[AGRUP. VALOR. PTO.]]=$B36,IF(DATOS_[[Check Periodo Ref.]:[Check Periodo Ref.]]="Dentro",IF(DATOS_[[Check Equiparado]:[Check Equiparado]]="Sí",IF(DATOS!BE$5="Sí",(1/DATOS_[[% anualiz]:[% anualiz]]),1)*IF(DATOS!BE$4="Sí",1/DATOS_[[% normaliz]:[% normaliz]],1)*(DATOS_[Conc.Sal.27])))))))),
0)</f>
        <v>0</v>
      </c>
      <c r="AK38" s="109">
        <f t="array" ref="AK38">IFERROR(
(AVERAGE((IF(DATOS_[[Sexo]:[Sexo]]=$B38,IF(DATOS_[[AGRUP. VALOR. PTO.]:[AGRUP. VALOR. PTO.]]=$B36,IF(DATOS_[[Check Periodo Ref.]:[Check Periodo Ref.]]="Dentro",IF(DATOS_[[Check Equiparado]:[Check Equiparado]]="Sí",IF(DATOS!BF$5="Sí",(1/DATOS_[[% anualiz]:[% anualiz]]),1)*IF(DATOS!BF$4="Sí",1/DATOS_[[% normaliz]:[% normaliz]],1)*(DATOS_[Conc.Sal.28])))))))),
0)</f>
        <v>0</v>
      </c>
      <c r="AL38" s="109">
        <f t="array" ref="AL38">IFERROR(
(AVERAGE((IF(DATOS_[[Sexo]:[Sexo]]=$B38,IF(DATOS_[[AGRUP. VALOR. PTO.]:[AGRUP. VALOR. PTO.]]=$B36,IF(DATOS_[[Check Periodo Ref.]:[Check Periodo Ref.]]="Dentro",IF(DATOS_[[Check Equiparado]:[Check Equiparado]]="Sí",IF(DATOS!BG$5="Sí",(1/DATOS_[[% anualiz]:[% anualiz]]),1)*IF(DATOS!BG$4="Sí",1/DATOS_[[% normaliz]:[% normaliz]],1)*(DATOS_[Conc.Sal.29])))))))),
0)</f>
        <v>0</v>
      </c>
      <c r="AM38" s="109">
        <f t="array" ref="AM38">IFERROR(
(AVERAGE((IF(DATOS_[[Sexo]:[Sexo]]=$B38,IF(DATOS_[[AGRUP. VALOR. PTO.]:[AGRUP. VALOR. PTO.]]=$B36,IF(DATOS_[[Check Periodo Ref.]:[Check Periodo Ref.]]="Dentro",IF(DATOS_[[Check Equiparado]:[Check Equiparado]]="Sí",IF(DATOS!BH$5="Sí",(1/DATOS_[[% anualiz]:[% anualiz]]),1)*IF(DATOS!BH$4="Sí",1/DATOS_[[% normaliz]:[% normaliz]],1)*(DATOS_[Conc.Sal.30])))))))),
0)</f>
        <v>0</v>
      </c>
      <c r="AN38" s="110">
        <f t="array" ref="AN38">IFERROR(
AVERAGE(IF(DATOS_[Sexo]=$B38,IF(DATOS_[[AGRUP. VALOR. PTO.]:[AGRUP. VALOR. PTO.]]=$B36,IF(DATOS_[Check Equiparado]="Sí",IF(DATOS_[Check Periodo Ref.]="Dentro",DATOS_[Tot COMPL.SAL Eq],FALSE))))),
0)</f>
        <v>0</v>
      </c>
      <c r="AO38" s="111">
        <f t="array" ref="AO38">IFERROR(
AVERAGE(IF(DATOS_[Sexo]=$B38,IF(DATOS_[[AGRUP. VALOR. PTO.]:[AGRUP. VALOR. PTO.]]=$B36,IF(DATOS_[Check Equiparado]="Sí",IF(DATOS_[Check Periodo Ref.]="Dentro",DATOS_[TOTAL SALARIO Eq],FALSE))))),
0)</f>
        <v>0</v>
      </c>
      <c r="AP38" s="112">
        <f t="array" ref="AP38">IFERROR(
(AVERAGE((IF(DATOS_[[Sexo]:[Sexo]]=$B38,IF(DATOS_[[AGRUP. VALOR. PTO.]:[AGRUP. VALOR. PTO.]]=$B36,IF(DATOS_[[Check Periodo Ref.]:[Check Periodo Ref.]]="Dentro",IF(DATOS_[[Check Equiparado]:[Check Equiparado]]="Sí",IF(DATOS!BI$5="Sí",(1/DATOS_[[% anualiz]:[% anualiz]]),1)*IF(DATOS!BI$4="Sí",1/DATOS_[[% normaliz]:[% normaliz]],1)*(DATOS_[C.Extra.01])))))))),
0)</f>
        <v>0</v>
      </c>
      <c r="AQ38" s="112">
        <f t="array" ref="AQ38">IFERROR(
(AVERAGE((IF(DATOS_[[Sexo]:[Sexo]]=$B38,IF(DATOS_[[AGRUP. VALOR. PTO.]:[AGRUP. VALOR. PTO.]]=$B36,IF(DATOS_[[Check Periodo Ref.]:[Check Periodo Ref.]]="Dentro",IF(DATOS_[[Check Equiparado]:[Check Equiparado]]="Sí",IF(DATOS!BJ$5="Sí",(1/DATOS_[[% anualiz]:[% anualiz]]),1)*IF(DATOS!BJ$4="Sí",1/DATOS_[[% normaliz]:[% normaliz]],1)*(DATOS_[C.Extra.02])))))))),
0)</f>
        <v>0</v>
      </c>
      <c r="AR38" s="112">
        <f t="array" ref="AR38">IFERROR(
(AVERAGE((IF(DATOS_[[Sexo]:[Sexo]]=$B38,IF(DATOS_[[AGRUP. VALOR. PTO.]:[AGRUP. VALOR. PTO.]]=$B36,IF(DATOS_[[Check Periodo Ref.]:[Check Periodo Ref.]]="Dentro",IF(DATOS_[[Check Equiparado]:[Check Equiparado]]="Sí",IF(DATOS!BK$5="Sí",(1/DATOS_[[% anualiz]:[% anualiz]]),1)*IF(DATOS!BK$4="Sí",1/DATOS_[[% normaliz]:[% normaliz]],1)*(DATOS_[C.Extra.03])))))))),
0)</f>
        <v>0</v>
      </c>
      <c r="AS38" s="112">
        <f t="array" ref="AS38">IFERROR(
(AVERAGE((IF(DATOS_[[Sexo]:[Sexo]]=$B38,IF(DATOS_[[AGRUP. VALOR. PTO.]:[AGRUP. VALOR. PTO.]]=$B36,IF(DATOS_[[Check Periodo Ref.]:[Check Periodo Ref.]]="Dentro",IF(DATOS_[[Check Equiparado]:[Check Equiparado]]="Sí",IF(DATOS!BL$5="Sí",(1/DATOS_[[% anualiz]:[% anualiz]]),1)*IF(DATOS!BL$4="Sí",1/DATOS_[[% normaliz]:[% normaliz]],1)*(DATOS_[C.Extra.04])))))))),
0)</f>
        <v>0</v>
      </c>
      <c r="AT38" s="112">
        <f t="array" ref="AT38">IFERROR(
(AVERAGE((IF(DATOS_[[Sexo]:[Sexo]]=$B38,IF(DATOS_[[AGRUP. VALOR. PTO.]:[AGRUP. VALOR. PTO.]]=$B36,IF(DATOS_[[Check Periodo Ref.]:[Check Periodo Ref.]]="Dentro",IF(DATOS_[[Check Equiparado]:[Check Equiparado]]="Sí",IF(DATOS!BM$5="Sí",(1/DATOS_[[% anualiz]:[% anualiz]]),1)*IF(DATOS!BM$4="Sí",1/DATOS_[[% normaliz]:[% normaliz]],1)*(DATOS_[C.Extra.05])))))))),
0)</f>
        <v>0</v>
      </c>
      <c r="AU38" s="113">
        <f t="array" ref="AU38">IFERROR(
AVERAGE(IF(DATOS_[Sexo]=$B38,IF(DATOS_[[AGRUP. VALOR. PTO.]:[AGRUP. VALOR. PTO.]]=$B36,IF(DATOS_[Check Equiparado]="Sí",IF(DATOS_[Check Periodo Ref.]="Dentro",DATOS_[Tot Extrasalarial Eq],FALSE))))),
0)</f>
        <v>0</v>
      </c>
      <c r="AV38" s="114">
        <f t="array" ref="AV38">IFERROR(
AVERAGE(IF(DATOS_[Sexo]=$B38,IF(DATOS_[[AGRUP. VALOR. PTO.]:[AGRUP. VALOR. PTO.]]=$B36,IF(DATOS_[Check Equiparado]="Sí",IF(DATOS_[Check Periodo Ref.]="Dentro",DATOS_[TOTAL Retrib Eq],FALSE))))),
0)</f>
        <v>0</v>
      </c>
    </row>
    <row r="39" spans="1:48" ht="17.25" thickBot="1" x14ac:dyDescent="0.35">
      <c r="A39" s="60" t="str">
        <f t="shared" ref="A39" si="35">+A40</f>
        <v>[ocultar]</v>
      </c>
      <c r="B39" s="70" t="s">
        <v>306</v>
      </c>
      <c r="C39" s="107"/>
      <c r="D39" s="71"/>
      <c r="E39" s="71"/>
      <c r="F39" s="71"/>
      <c r="G39" s="71"/>
      <c r="H39" s="71"/>
      <c r="I39" s="137" t="str">
        <f t="shared" ref="I39:AV39" si="36">IFERROR((I40-I41)/I40,"")</f>
        <v/>
      </c>
      <c r="J39" s="138" t="str">
        <f t="shared" si="36"/>
        <v/>
      </c>
      <c r="K39" s="139" t="str">
        <f t="shared" si="36"/>
        <v/>
      </c>
      <c r="L39" s="139" t="str">
        <f t="shared" si="36"/>
        <v/>
      </c>
      <c r="M39" s="139" t="str">
        <f t="shared" si="36"/>
        <v/>
      </c>
      <c r="N39" s="140" t="str">
        <f t="shared" si="36"/>
        <v/>
      </c>
      <c r="O39" s="141" t="str">
        <f t="shared" si="36"/>
        <v/>
      </c>
      <c r="P39" s="141" t="str">
        <f t="shared" si="36"/>
        <v/>
      </c>
      <c r="Q39" s="141" t="str">
        <f t="shared" si="36"/>
        <v/>
      </c>
      <c r="R39" s="141" t="str">
        <f t="shared" si="36"/>
        <v/>
      </c>
      <c r="S39" s="141" t="str">
        <f t="shared" si="36"/>
        <v/>
      </c>
      <c r="T39" s="141" t="str">
        <f t="shared" si="36"/>
        <v/>
      </c>
      <c r="U39" s="141" t="str">
        <f t="shared" si="36"/>
        <v/>
      </c>
      <c r="V39" s="141" t="str">
        <f t="shared" si="36"/>
        <v/>
      </c>
      <c r="W39" s="141" t="str">
        <f t="shared" si="36"/>
        <v/>
      </c>
      <c r="X39" s="141" t="str">
        <f t="shared" si="36"/>
        <v/>
      </c>
      <c r="Y39" s="141" t="str">
        <f t="shared" si="36"/>
        <v/>
      </c>
      <c r="Z39" s="140" t="str">
        <f t="shared" si="36"/>
        <v/>
      </c>
      <c r="AA39" s="140" t="str">
        <f t="shared" si="36"/>
        <v/>
      </c>
      <c r="AB39" s="140" t="str">
        <f t="shared" si="36"/>
        <v/>
      </c>
      <c r="AC39" s="140" t="str">
        <f t="shared" si="36"/>
        <v/>
      </c>
      <c r="AD39" s="140" t="str">
        <f t="shared" si="36"/>
        <v/>
      </c>
      <c r="AE39" s="140" t="str">
        <f t="shared" si="36"/>
        <v/>
      </c>
      <c r="AF39" s="140" t="str">
        <f t="shared" si="36"/>
        <v/>
      </c>
      <c r="AG39" s="140" t="str">
        <f t="shared" si="36"/>
        <v/>
      </c>
      <c r="AH39" s="140" t="str">
        <f t="shared" si="36"/>
        <v/>
      </c>
      <c r="AI39" s="140" t="str">
        <f t="shared" si="36"/>
        <v/>
      </c>
      <c r="AJ39" s="140" t="str">
        <f t="shared" si="36"/>
        <v/>
      </c>
      <c r="AK39" s="140" t="str">
        <f t="shared" si="36"/>
        <v/>
      </c>
      <c r="AL39" s="140" t="str">
        <f t="shared" si="36"/>
        <v/>
      </c>
      <c r="AM39" s="140" t="str">
        <f t="shared" si="36"/>
        <v/>
      </c>
      <c r="AN39" s="142" t="str">
        <f t="shared" si="36"/>
        <v/>
      </c>
      <c r="AO39" s="146" t="str">
        <f t="shared" si="36"/>
        <v/>
      </c>
      <c r="AP39" s="143" t="str">
        <f t="shared" si="36"/>
        <v/>
      </c>
      <c r="AQ39" s="143" t="str">
        <f t="shared" si="36"/>
        <v/>
      </c>
      <c r="AR39" s="143" t="str">
        <f t="shared" si="36"/>
        <v/>
      </c>
      <c r="AS39" s="143" t="str">
        <f t="shared" si="36"/>
        <v/>
      </c>
      <c r="AT39" s="143" t="str">
        <f t="shared" si="36"/>
        <v/>
      </c>
      <c r="AU39" s="144" t="str">
        <f t="shared" si="36"/>
        <v/>
      </c>
      <c r="AV39" s="145" t="str">
        <f t="shared" si="36"/>
        <v/>
      </c>
    </row>
    <row r="40" spans="1:48" x14ac:dyDescent="0.3">
      <c r="A40" s="60" t="str">
        <f t="shared" ref="A40" si="37">+IF(C40+C41=0,"[ocultar]","")</f>
        <v>[ocultar]</v>
      </c>
      <c r="B40" s="64" t="s">
        <v>162</v>
      </c>
      <c r="C40" s="65">
        <f t="array" ref="C40">SUM(IF($B40=DATOS_[Sexo],
IF($B39=DATOS_[AGRUP. VALOR. PTO.],
IF("Dentro"=DATOS_[Check Periodo Ref.],
1/(COUNTIFS(DATOS_[Sexo],$B40,DATOS_[AGRUP. VALOR. PTO.],$B39,DATOS_[Check Periodo Ref.],"Dentro",DATOS_[id],DATOS_[id]))))))</f>
        <v>0</v>
      </c>
      <c r="D40" s="66">
        <f>COUNTIFS(DATOS_[AGRUP. VALOR. PTO.],$B39,DATOS_[Sexo],$B40,DATOS_[Check Periodo Ref.],"Dentro")</f>
        <v>0</v>
      </c>
      <c r="E40" s="66">
        <f>COUNTIFS(DATOS_[AGRUP. VALOR. PTO.],$B39,DATOS_[Sexo],$B40,DATOS_[Check Periodo Ref.],"Dentro",DATOS_[Check Nº SC Norm],"Sí")</f>
        <v>0</v>
      </c>
      <c r="F40" s="66">
        <f>COUNTIFS(DATOS_[AGRUP. VALOR. PTO.],$B39,DATOS_[Sexo],$B40,DATOS_[Check Periodo Ref.],"Dentro",DATOS_[Check Nº SC Anualiz],"Sí")</f>
        <v>0</v>
      </c>
      <c r="G40" s="66">
        <f>COUNTIFS(DATOS_[AGRUP. VALOR. PTO.],$B39,DATOS_[Sexo],$B40,DATOS_[Check Periodo Ref.],"Dentro",DATOS_[Check Nº SC Norm y Anualiz],"Sí")</f>
        <v>0</v>
      </c>
      <c r="H40" s="66">
        <f>COUNTIFS(DATOS_[AGRUP. VALOR. PTO.],$B39,DATOS_[Sexo],$B40,DATOS_[Check Periodo Ref.],"Dentro",DATOS_[Check Equiparación],"Sí")</f>
        <v>0</v>
      </c>
      <c r="I40" s="108">
        <f t="array" ref="I40">IFERROR(
AVERAGE(IF(DATOS_[Sexo]=$B40,IF(DATOS_[[AGRUP. VALOR. PTO.]:[AGRUP. VALOR. PTO.]]=$B39,IF(DATOS_[Check Equiparado]="Sí",IF(DATOS_[Check Periodo Ref.]="Dentro",DATOS_[SALARIO BASE Eq],FALSE))))),
0)</f>
        <v>0</v>
      </c>
      <c r="J40" s="109">
        <f t="array" ref="J40">IFERROR(
(AVERAGE((IF(DATOS_[[Sexo]:[Sexo]]=$B40,IF(DATOS_[[AGRUP. VALOR. PTO.]:[AGRUP. VALOR. PTO.]]=$B39,IF(DATOS_[[Check Periodo Ref.]:[Check Periodo Ref.]]="Dentro",IF(DATOS_[[Check Equiparado]:[Check Equiparado]]="Sí",IF(DATOS!AE$5="Sí",(1/DATOS_[[% anualiz]:[% anualiz]]),1)*IF(DATOS!AE$4="Sí",1/DATOS_[[% normaliz]:[% normaliz]],1)*(DATOS_[Conc.Sal.01])))))))),
0)</f>
        <v>0</v>
      </c>
      <c r="K40" s="109">
        <f t="array" ref="K40">IFERROR(
(AVERAGE((IF(DATOS_[[Sexo]:[Sexo]]=$B40,IF(DATOS_[[AGRUP. VALOR. PTO.]:[AGRUP. VALOR. PTO.]]=$B39,IF(DATOS_[[Check Periodo Ref.]:[Check Periodo Ref.]]="Dentro",IF(DATOS_[[Check Equiparado]:[Check Equiparado]]="Sí",IF(DATOS!AF$5="Sí",(1/DATOS_[[% anualiz]:[% anualiz]]),1)*IF(DATOS!AF$4="Sí",1/DATOS_[[% normaliz]:[% normaliz]],1)*(DATOS_[Conc.Sal.02])))))))),
0)</f>
        <v>0</v>
      </c>
      <c r="L40" s="109">
        <f t="array" ref="L40">IFERROR(
(AVERAGE((IF(DATOS_[[Sexo]:[Sexo]]=$B40,IF(DATOS_[[AGRUP. VALOR. PTO.]:[AGRUP. VALOR. PTO.]]=$B39,IF(DATOS_[[Check Periodo Ref.]:[Check Periodo Ref.]]="Dentro",IF(DATOS_[[Check Equiparado]:[Check Equiparado]]="Sí",IF(DATOS!AG$5="Sí",(1/DATOS_[[% anualiz]:[% anualiz]]),1)*IF(DATOS!AG$4="Sí",1/DATOS_[[% normaliz]:[% normaliz]],1)*(DATOS_[Conc.Sal.03])))))))),
0)</f>
        <v>0</v>
      </c>
      <c r="M40" s="109">
        <f t="array" ref="M40">IFERROR(
(AVERAGE((IF(DATOS_[[Sexo]:[Sexo]]=$B40,IF(DATOS_[[AGRUP. VALOR. PTO.]:[AGRUP. VALOR. PTO.]]=$B39,IF(DATOS_[[Check Periodo Ref.]:[Check Periodo Ref.]]="Dentro",IF(DATOS_[[Check Equiparado]:[Check Equiparado]]="Sí",IF(DATOS!AH$5="Sí",(1/DATOS_[[% anualiz]:[% anualiz]]),1)*IF(DATOS!AH$4="Sí",1/DATOS_[[% normaliz]:[% normaliz]],1)*(DATOS_[Conc.Sal.04])))))))),
0)</f>
        <v>0</v>
      </c>
      <c r="N40" s="109">
        <f t="array" ref="N40">IFERROR(
(AVERAGE((IF(DATOS_[[Sexo]:[Sexo]]=$B40,IF(DATOS_[[AGRUP. VALOR. PTO.]:[AGRUP. VALOR. PTO.]]=$B39,IF(DATOS_[[Check Periodo Ref.]:[Check Periodo Ref.]]="Dentro",IF(DATOS_[[Check Equiparado]:[Check Equiparado]]="Sí",IF(DATOS!AI$5="Sí",(1/DATOS_[[% anualiz]:[% anualiz]]),1)*IF(DATOS!AI$4="Sí",1/DATOS_[[% normaliz]:[% normaliz]],1)*(DATOS_[Conc.Sal.05])))))))),
0)</f>
        <v>0</v>
      </c>
      <c r="O40" s="109">
        <f t="array" ref="O40">IFERROR(
(AVERAGE((IF(DATOS_[[Sexo]:[Sexo]]=$B40,IF(DATOS_[[AGRUP. VALOR. PTO.]:[AGRUP. VALOR. PTO.]]=$B39,IF(DATOS_[[Check Periodo Ref.]:[Check Periodo Ref.]]="Dentro",IF(DATOS_[[Check Equiparado]:[Check Equiparado]]="Sí",IF(DATOS!AJ$5="Sí",(1/DATOS_[[% anualiz]:[% anualiz]]),1)*IF(DATOS!AJ$4="Sí",1/DATOS_[[% normaliz]:[% normaliz]],1)*(DATOS_[Conc.Sal.06])))))))),
0)</f>
        <v>0</v>
      </c>
      <c r="P40" s="109">
        <f t="array" ref="P40">IFERROR(
(AVERAGE((IF(DATOS_[[Sexo]:[Sexo]]=$B40,IF(DATOS_[[AGRUP. VALOR. PTO.]:[AGRUP. VALOR. PTO.]]=$B39,IF(DATOS_[[Check Periodo Ref.]:[Check Periodo Ref.]]="Dentro",IF(DATOS_[[Check Equiparado]:[Check Equiparado]]="Sí",IF(DATOS!AK$5="Sí",(1/DATOS_[[% anualiz]:[% anualiz]]),1)*IF(DATOS!AK$4="Sí",1/DATOS_[[% normaliz]:[% normaliz]],1)*(DATOS_[Conc.Sal.07])))))))),
0)</f>
        <v>0</v>
      </c>
      <c r="Q40" s="109">
        <f t="array" ref="Q40">IFERROR(
(AVERAGE((IF(DATOS_[[Sexo]:[Sexo]]=$B40,IF(DATOS_[[AGRUP. VALOR. PTO.]:[AGRUP. VALOR. PTO.]]=$B39,IF(DATOS_[[Check Periodo Ref.]:[Check Periodo Ref.]]="Dentro",IF(DATOS_[[Check Equiparado]:[Check Equiparado]]="Sí",IF(DATOS!AL$5="Sí",(1/DATOS_[[% anualiz]:[% anualiz]]),1)*IF(DATOS!AL$4="Sí",1/DATOS_[[% normaliz]:[% normaliz]],1)*(DATOS_[Conc.Sal.08])))))))),
0)</f>
        <v>0</v>
      </c>
      <c r="R40" s="109">
        <f t="array" ref="R40">IFERROR(
(AVERAGE((IF(DATOS_[[Sexo]:[Sexo]]=$B40,IF(DATOS_[[AGRUP. VALOR. PTO.]:[AGRUP. VALOR. PTO.]]=$B39,IF(DATOS_[[Check Periodo Ref.]:[Check Periodo Ref.]]="Dentro",IF(DATOS_[[Check Equiparado]:[Check Equiparado]]="Sí",IF(DATOS!AM$5="Sí",(1/DATOS_[[% anualiz]:[% anualiz]]),1)*IF(DATOS!AM$4="Sí",1/DATOS_[[% normaliz]:[% normaliz]],1)*(DATOS_[Conc.Sal.09])))))))),
0)</f>
        <v>0</v>
      </c>
      <c r="S40" s="109">
        <f t="array" ref="S40">IFERROR(
(AVERAGE((IF(DATOS_[[Sexo]:[Sexo]]=$B40,IF(DATOS_[[AGRUP. VALOR. PTO.]:[AGRUP. VALOR. PTO.]]=$B39,IF(DATOS_[[Check Periodo Ref.]:[Check Periodo Ref.]]="Dentro",IF(DATOS_[[Check Equiparado]:[Check Equiparado]]="Sí",IF(DATOS!AN$5="Sí",(1/DATOS_[[% anualiz]:[% anualiz]]),1)*IF(DATOS!AN$4="Sí",1/DATOS_[[% normaliz]:[% normaliz]],1)*(DATOS_[Conc.Sal.10])))))))),
0)</f>
        <v>0</v>
      </c>
      <c r="T40" s="109">
        <f t="array" ref="T40">IFERROR(
(AVERAGE((IF(DATOS_[[Sexo]:[Sexo]]=$B40,IF(DATOS_[[AGRUP. VALOR. PTO.]:[AGRUP. VALOR. PTO.]]=$B39,IF(DATOS_[[Check Periodo Ref.]:[Check Periodo Ref.]]="Dentro",IF(DATOS_[[Check Equiparado]:[Check Equiparado]]="Sí",IF(DATOS!AO$5="Sí",(1/DATOS_[[% anualiz]:[% anualiz]]),1)*IF(DATOS!AO$4="Sí",1/DATOS_[[% normaliz]:[% normaliz]],1)*(DATOS_[Conc.Sal.11])))))))),
0)</f>
        <v>0</v>
      </c>
      <c r="U40" s="109">
        <f t="array" ref="U40">IFERROR(
(AVERAGE((IF(DATOS_[[Sexo]:[Sexo]]=$B40,IF(DATOS_[[AGRUP. VALOR. PTO.]:[AGRUP. VALOR. PTO.]]=$B39,IF(DATOS_[[Check Periodo Ref.]:[Check Periodo Ref.]]="Dentro",IF(DATOS_[[Check Equiparado]:[Check Equiparado]]="Sí",IF(DATOS!AP$5="Sí",(1/DATOS_[[% anualiz]:[% anualiz]]),1)*IF(DATOS!AP$4="Sí",1/DATOS_[[% normaliz]:[% normaliz]],1)*(DATOS_[Conc.Sal.12])))))))),
0)</f>
        <v>0</v>
      </c>
      <c r="V40" s="109">
        <f t="array" ref="V40">IFERROR(
(AVERAGE((IF(DATOS_[[Sexo]:[Sexo]]=$B40,IF(DATOS_[[AGRUP. VALOR. PTO.]:[AGRUP. VALOR. PTO.]]=$B39,IF(DATOS_[[Check Periodo Ref.]:[Check Periodo Ref.]]="Dentro",IF(DATOS_[[Check Equiparado]:[Check Equiparado]]="Sí",IF(DATOS!AQ$5="Sí",(1/DATOS_[[% anualiz]:[% anualiz]]),1)*IF(DATOS!AQ$4="Sí",1/DATOS_[[% normaliz]:[% normaliz]],1)*(DATOS_[Conc.Sal.13])))))))),
0)</f>
        <v>0</v>
      </c>
      <c r="W40" s="109">
        <f t="array" ref="W40">IFERROR(
(AVERAGE((IF(DATOS_[[Sexo]:[Sexo]]=$B40,IF(DATOS_[[AGRUP. VALOR. PTO.]:[AGRUP. VALOR. PTO.]]=$B39,IF(DATOS_[[Check Periodo Ref.]:[Check Periodo Ref.]]="Dentro",IF(DATOS_[[Check Equiparado]:[Check Equiparado]]="Sí",IF(DATOS!AR$5="Sí",(1/DATOS_[[% anualiz]:[% anualiz]]),1)*IF(DATOS!AR$4="Sí",1/DATOS_[[% normaliz]:[% normaliz]],1)*(DATOS_[Conc.Sal.14])))))))),
0)</f>
        <v>0</v>
      </c>
      <c r="X40" s="109">
        <f t="array" ref="X40">IFERROR(
(AVERAGE((IF(DATOS_[[Sexo]:[Sexo]]=$B40,IF(DATOS_[[AGRUP. VALOR. PTO.]:[AGRUP. VALOR. PTO.]]=$B39,IF(DATOS_[[Check Periodo Ref.]:[Check Periodo Ref.]]="Dentro",IF(DATOS_[[Check Equiparado]:[Check Equiparado]]="Sí",IF(DATOS!AS$5="Sí",(1/DATOS_[[% anualiz]:[% anualiz]]),1)*IF(DATOS!AS$4="Sí",1/DATOS_[[% normaliz]:[% normaliz]],1)*(DATOS_[Conc.Sal.15])))))))),
0)</f>
        <v>0</v>
      </c>
      <c r="Y40" s="109">
        <f t="array" ref="Y40">IFERROR(
(AVERAGE((IF(DATOS_[[Sexo]:[Sexo]]=$B40,IF(DATOS_[[AGRUP. VALOR. PTO.]:[AGRUP. VALOR. PTO.]]=$B39,IF(DATOS_[[Check Periodo Ref.]:[Check Periodo Ref.]]="Dentro",IF(DATOS_[[Check Equiparado]:[Check Equiparado]]="Sí",IF(DATOS!AT$5="Sí",(1/DATOS_[[% anualiz]:[% anualiz]]),1)*IF(DATOS!AT$4="Sí",1/DATOS_[[% normaliz]:[% normaliz]],1)*(DATOS_[Conc.Sal.16])))))))),
0)</f>
        <v>0</v>
      </c>
      <c r="Z40" s="109">
        <f t="array" ref="Z40">IFERROR(
(AVERAGE((IF(DATOS_[[Sexo]:[Sexo]]=$B40,IF(DATOS_[[AGRUP. VALOR. PTO.]:[AGRUP. VALOR. PTO.]]=$B39,IF(DATOS_[[Check Periodo Ref.]:[Check Periodo Ref.]]="Dentro",IF(DATOS_[[Check Equiparado]:[Check Equiparado]]="Sí",IF(DATOS!AU$5="Sí",(1/DATOS_[[% anualiz]:[% anualiz]]),1)*IF(DATOS!AU$4="Sí",1/DATOS_[[% normaliz]:[% normaliz]],1)*(DATOS_[Conc.Sal.17])))))))),
0)</f>
        <v>0</v>
      </c>
      <c r="AA40" s="109">
        <f t="array" ref="AA40">IFERROR(
(AVERAGE((IF(DATOS_[[Sexo]:[Sexo]]=$B40,IF(DATOS_[[AGRUP. VALOR. PTO.]:[AGRUP. VALOR. PTO.]]=$B39,IF(DATOS_[[Check Periodo Ref.]:[Check Periodo Ref.]]="Dentro",IF(DATOS_[[Check Equiparado]:[Check Equiparado]]="Sí",IF(DATOS!AV$5="Sí",(1/DATOS_[[% anualiz]:[% anualiz]]),1)*IF(DATOS!AV$4="Sí",1/DATOS_[[% normaliz]:[% normaliz]],1)*(DATOS_[Conc.Sal.18])))))))),
0)</f>
        <v>0</v>
      </c>
      <c r="AB40" s="109">
        <f t="array" ref="AB40">IFERROR(
(AVERAGE((IF(DATOS_[[Sexo]:[Sexo]]=$B40,IF(DATOS_[[AGRUP. VALOR. PTO.]:[AGRUP. VALOR. PTO.]]=$B39,IF(DATOS_[[Check Periodo Ref.]:[Check Periodo Ref.]]="Dentro",IF(DATOS_[[Check Equiparado]:[Check Equiparado]]="Sí",IF(DATOS!AW$5="Sí",(1/DATOS_[[% anualiz]:[% anualiz]]),1)*IF(DATOS!AW$4="Sí",1/DATOS_[[% normaliz]:[% normaliz]],1)*(DATOS_[Conc.Sal.19])))))))),
0)</f>
        <v>0</v>
      </c>
      <c r="AC40" s="109">
        <f t="array" ref="AC40">IFERROR(
(AVERAGE((IF(DATOS_[[Sexo]:[Sexo]]=$B40,IF(DATOS_[[AGRUP. VALOR. PTO.]:[AGRUP. VALOR. PTO.]]=$B39,IF(DATOS_[[Check Periodo Ref.]:[Check Periodo Ref.]]="Dentro",IF(DATOS_[[Check Equiparado]:[Check Equiparado]]="Sí",IF(DATOS!AX$5="Sí",(1/DATOS_[[% anualiz]:[% anualiz]]),1)*IF(DATOS!AX$4="Sí",1/DATOS_[[% normaliz]:[% normaliz]],1)*(DATOS_[Conc.Sal.20])))))))),
0)</f>
        <v>0</v>
      </c>
      <c r="AD40" s="109">
        <f t="array" ref="AD40">IFERROR(
(AVERAGE((IF(DATOS_[[Sexo]:[Sexo]]=$B40,IF(DATOS_[[AGRUP. VALOR. PTO.]:[AGRUP. VALOR. PTO.]]=$B39,IF(DATOS_[[Check Periodo Ref.]:[Check Periodo Ref.]]="Dentro",IF(DATOS_[[Check Equiparado]:[Check Equiparado]]="Sí",IF(DATOS!AY$5="Sí",(1/DATOS_[[% anualiz]:[% anualiz]]),1)*IF(DATOS!AY$4="Sí",1/DATOS_[[% normaliz]:[% normaliz]],1)*(DATOS_[Conc.Sal.21])))))))),
0)</f>
        <v>0</v>
      </c>
      <c r="AE40" s="109">
        <f t="array" ref="AE40">IFERROR(
(AVERAGE((IF(DATOS_[[Sexo]:[Sexo]]=$B40,IF(DATOS_[[AGRUP. VALOR. PTO.]:[AGRUP. VALOR. PTO.]]=$B39,IF(DATOS_[[Check Periodo Ref.]:[Check Periodo Ref.]]="Dentro",IF(DATOS_[[Check Equiparado]:[Check Equiparado]]="Sí",IF(DATOS!AZ$5="Sí",(1/DATOS_[[% anualiz]:[% anualiz]]),1)*IF(DATOS!AZ$4="Sí",1/DATOS_[[% normaliz]:[% normaliz]],1)*(DATOS_[Conc.Sal.22])))))))),
0)</f>
        <v>0</v>
      </c>
      <c r="AF40" s="109">
        <f t="array" ref="AF40">IFERROR(
(AVERAGE((IF(DATOS_[[Sexo]:[Sexo]]=$B40,IF(DATOS_[[AGRUP. VALOR. PTO.]:[AGRUP. VALOR. PTO.]]=$B39,IF(DATOS_[[Check Periodo Ref.]:[Check Periodo Ref.]]="Dentro",IF(DATOS_[[Check Equiparado]:[Check Equiparado]]="Sí",IF(DATOS!BA$5="Sí",(1/DATOS_[[% anualiz]:[% anualiz]]),1)*IF(DATOS!BA$4="Sí",1/DATOS_[[% normaliz]:[% normaliz]],1)*(DATOS_[Conc.Sal.23])))))))),
0)</f>
        <v>0</v>
      </c>
      <c r="AG40" s="109">
        <f t="array" ref="AG40">IFERROR(
(AVERAGE((IF(DATOS_[[Sexo]:[Sexo]]=$B40,IF(DATOS_[[AGRUP. VALOR. PTO.]:[AGRUP. VALOR. PTO.]]=$B39,IF(DATOS_[[Check Periodo Ref.]:[Check Periodo Ref.]]="Dentro",IF(DATOS_[[Check Equiparado]:[Check Equiparado]]="Sí",IF(DATOS!BB$5="Sí",(1/DATOS_[[% anualiz]:[% anualiz]]),1)*IF(DATOS!BB$4="Sí",1/DATOS_[[% normaliz]:[% normaliz]],1)*(DATOS_[Conc.Sal.24])))))))),
0)</f>
        <v>0</v>
      </c>
      <c r="AH40" s="109">
        <f t="array" ref="AH40">IFERROR(
(AVERAGE((IF(DATOS_[[Sexo]:[Sexo]]=$B40,IF(DATOS_[[AGRUP. VALOR. PTO.]:[AGRUP. VALOR. PTO.]]=$B39,IF(DATOS_[[Check Periodo Ref.]:[Check Periodo Ref.]]="Dentro",IF(DATOS_[[Check Equiparado]:[Check Equiparado]]="Sí",IF(DATOS!BC$5="Sí",(1/DATOS_[[% anualiz]:[% anualiz]]),1)*IF(DATOS!BC$4="Sí",1/DATOS_[[% normaliz]:[% normaliz]],1)*(DATOS_[Conc.Sal.25])))))))),
0)</f>
        <v>0</v>
      </c>
      <c r="AI40" s="109">
        <f t="array" ref="AI40">IFERROR(
(AVERAGE((IF(DATOS_[[Sexo]:[Sexo]]=$B40,IF(DATOS_[[AGRUP. VALOR. PTO.]:[AGRUP. VALOR. PTO.]]=$B39,IF(DATOS_[[Check Periodo Ref.]:[Check Periodo Ref.]]="Dentro",IF(DATOS_[[Check Equiparado]:[Check Equiparado]]="Sí",IF(DATOS!BD$5="Sí",(1/DATOS_[[% anualiz]:[% anualiz]]),1)*IF(DATOS!BD$4="Sí",1/DATOS_[[% normaliz]:[% normaliz]],1)*(DATOS_[Conc.Sal.26])))))))),
0)</f>
        <v>0</v>
      </c>
      <c r="AJ40" s="109">
        <f t="array" ref="AJ40">IFERROR(
(AVERAGE((IF(DATOS_[[Sexo]:[Sexo]]=$B40,IF(DATOS_[[AGRUP. VALOR. PTO.]:[AGRUP. VALOR. PTO.]]=$B39,IF(DATOS_[[Check Periodo Ref.]:[Check Periodo Ref.]]="Dentro",IF(DATOS_[[Check Equiparado]:[Check Equiparado]]="Sí",IF(DATOS!BE$5="Sí",(1/DATOS_[[% anualiz]:[% anualiz]]),1)*IF(DATOS!BE$4="Sí",1/DATOS_[[% normaliz]:[% normaliz]],1)*(DATOS_[Conc.Sal.27])))))))),
0)</f>
        <v>0</v>
      </c>
      <c r="AK40" s="109">
        <f t="array" ref="AK40">IFERROR(
(AVERAGE((IF(DATOS_[[Sexo]:[Sexo]]=$B40,IF(DATOS_[[AGRUP. VALOR. PTO.]:[AGRUP. VALOR. PTO.]]=$B39,IF(DATOS_[[Check Periodo Ref.]:[Check Periodo Ref.]]="Dentro",IF(DATOS_[[Check Equiparado]:[Check Equiparado]]="Sí",IF(DATOS!BF$5="Sí",(1/DATOS_[[% anualiz]:[% anualiz]]),1)*IF(DATOS!BF$4="Sí",1/DATOS_[[% normaliz]:[% normaliz]],1)*(DATOS_[Conc.Sal.28])))))))),
0)</f>
        <v>0</v>
      </c>
      <c r="AL40" s="109">
        <f t="array" ref="AL40">IFERROR(
(AVERAGE((IF(DATOS_[[Sexo]:[Sexo]]=$B40,IF(DATOS_[[AGRUP. VALOR. PTO.]:[AGRUP. VALOR. PTO.]]=$B39,IF(DATOS_[[Check Periodo Ref.]:[Check Periodo Ref.]]="Dentro",IF(DATOS_[[Check Equiparado]:[Check Equiparado]]="Sí",IF(DATOS!BG$5="Sí",(1/DATOS_[[% anualiz]:[% anualiz]]),1)*IF(DATOS!BG$4="Sí",1/DATOS_[[% normaliz]:[% normaliz]],1)*(DATOS_[Conc.Sal.29])))))))),
0)</f>
        <v>0</v>
      </c>
      <c r="AM40" s="109">
        <f t="array" ref="AM40">IFERROR(
(AVERAGE((IF(DATOS_[[Sexo]:[Sexo]]=$B40,IF(DATOS_[[AGRUP. VALOR. PTO.]:[AGRUP. VALOR. PTO.]]=$B39,IF(DATOS_[[Check Periodo Ref.]:[Check Periodo Ref.]]="Dentro",IF(DATOS_[[Check Equiparado]:[Check Equiparado]]="Sí",IF(DATOS!BH$5="Sí",(1/DATOS_[[% anualiz]:[% anualiz]]),1)*IF(DATOS!BH$4="Sí",1/DATOS_[[% normaliz]:[% normaliz]],1)*(DATOS_[Conc.Sal.30])))))))),
0)</f>
        <v>0</v>
      </c>
      <c r="AN40" s="110">
        <f t="array" ref="AN40">IFERROR(
AVERAGE(IF(DATOS_[Sexo]=$B40,IF(DATOS_[[AGRUP. VALOR. PTO.]:[AGRUP. VALOR. PTO.]]=$B39,IF(DATOS_[Check Equiparado]="Sí",IF(DATOS_[Check Periodo Ref.]="Dentro",DATOS_[Tot COMPL.SAL Eq],FALSE))))),
0)</f>
        <v>0</v>
      </c>
      <c r="AO40" s="111">
        <f t="array" ref="AO40">IFERROR(
AVERAGE(IF(DATOS_[Sexo]=$B40,IF(DATOS_[[AGRUP. VALOR. PTO.]:[AGRUP. VALOR. PTO.]]=$B39,IF(DATOS_[Check Equiparado]="Sí",IF(DATOS_[Check Periodo Ref.]="Dentro",DATOS_[TOTAL SALARIO Eq],FALSE))))),
0)</f>
        <v>0</v>
      </c>
      <c r="AP40" s="112">
        <f t="array" ref="AP40">IFERROR(
(AVERAGE((IF(DATOS_[[Sexo]:[Sexo]]=$B40,IF(DATOS_[[AGRUP. VALOR. PTO.]:[AGRUP. VALOR. PTO.]]=$B39,IF(DATOS_[[Check Periodo Ref.]:[Check Periodo Ref.]]="Dentro",IF(DATOS_[[Check Equiparado]:[Check Equiparado]]="Sí",IF(DATOS!BI$5="Sí",(1/DATOS_[[% anualiz]:[% anualiz]]),1)*IF(DATOS!BI$4="Sí",1/DATOS_[[% normaliz]:[% normaliz]],1)*(DATOS_[C.Extra.01])))))))),
0)</f>
        <v>0</v>
      </c>
      <c r="AQ40" s="112">
        <f t="array" ref="AQ40">IFERROR(
(AVERAGE((IF(DATOS_[[Sexo]:[Sexo]]=$B40,IF(DATOS_[[AGRUP. VALOR. PTO.]:[AGRUP. VALOR. PTO.]]=$B39,IF(DATOS_[[Check Periodo Ref.]:[Check Periodo Ref.]]="Dentro",IF(DATOS_[[Check Equiparado]:[Check Equiparado]]="Sí",IF(DATOS!BJ$5="Sí",(1/DATOS_[[% anualiz]:[% anualiz]]),1)*IF(DATOS!BJ$4="Sí",1/DATOS_[[% normaliz]:[% normaliz]],1)*(DATOS_[C.Extra.02])))))))),
0)</f>
        <v>0</v>
      </c>
      <c r="AR40" s="112">
        <f t="array" ref="AR40">IFERROR(
(AVERAGE((IF(DATOS_[[Sexo]:[Sexo]]=$B40,IF(DATOS_[[AGRUP. VALOR. PTO.]:[AGRUP. VALOR. PTO.]]=$B39,IF(DATOS_[[Check Periodo Ref.]:[Check Periodo Ref.]]="Dentro",IF(DATOS_[[Check Equiparado]:[Check Equiparado]]="Sí",IF(DATOS!BK$5="Sí",(1/DATOS_[[% anualiz]:[% anualiz]]),1)*IF(DATOS!BK$4="Sí",1/DATOS_[[% normaliz]:[% normaliz]],1)*(DATOS_[C.Extra.03])))))))),
0)</f>
        <v>0</v>
      </c>
      <c r="AS40" s="112">
        <f t="array" ref="AS40">IFERROR(
(AVERAGE((IF(DATOS_[[Sexo]:[Sexo]]=$B40,IF(DATOS_[[AGRUP. VALOR. PTO.]:[AGRUP. VALOR. PTO.]]=$B39,IF(DATOS_[[Check Periodo Ref.]:[Check Periodo Ref.]]="Dentro",IF(DATOS_[[Check Equiparado]:[Check Equiparado]]="Sí",IF(DATOS!BL$5="Sí",(1/DATOS_[[% anualiz]:[% anualiz]]),1)*IF(DATOS!BL$4="Sí",1/DATOS_[[% normaliz]:[% normaliz]],1)*(DATOS_[C.Extra.04])))))))),
0)</f>
        <v>0</v>
      </c>
      <c r="AT40" s="112">
        <f t="array" ref="AT40">IFERROR(
(AVERAGE((IF(DATOS_[[Sexo]:[Sexo]]=$B40,IF(DATOS_[[AGRUP. VALOR. PTO.]:[AGRUP. VALOR. PTO.]]=$B39,IF(DATOS_[[Check Periodo Ref.]:[Check Periodo Ref.]]="Dentro",IF(DATOS_[[Check Equiparado]:[Check Equiparado]]="Sí",IF(DATOS!BM$5="Sí",(1/DATOS_[[% anualiz]:[% anualiz]]),1)*IF(DATOS!BM$4="Sí",1/DATOS_[[% normaliz]:[% normaliz]],1)*(DATOS_[C.Extra.05])))))))),
0)</f>
        <v>0</v>
      </c>
      <c r="AU40" s="113">
        <f t="array" ref="AU40">IFERROR(
AVERAGE(IF(DATOS_[Sexo]=$B40,IF(DATOS_[[AGRUP. VALOR. PTO.]:[AGRUP. VALOR. PTO.]]=$B39,IF(DATOS_[Check Equiparado]="Sí",IF(DATOS_[Check Periodo Ref.]="Dentro",DATOS_[Tot Extrasalarial Eq],FALSE))))),
0)</f>
        <v>0</v>
      </c>
      <c r="AV40" s="114">
        <f t="array" ref="AV40">IFERROR(
AVERAGE(IF(DATOS_[Sexo]=$B40,IF(DATOS_[[AGRUP. VALOR. PTO.]:[AGRUP. VALOR. PTO.]]=$B39,IF(DATOS_[Check Equiparado]="Sí",IF(DATOS_[Check Periodo Ref.]="Dentro",DATOS_[TOTAL Retrib Eq],FALSE))))),
0)</f>
        <v>0</v>
      </c>
    </row>
    <row r="41" spans="1:48" x14ac:dyDescent="0.3">
      <c r="A41" s="60" t="str">
        <f t="shared" ref="A41" si="38">+A40</f>
        <v>[ocultar]</v>
      </c>
      <c r="B41" s="64" t="s">
        <v>163</v>
      </c>
      <c r="C41" s="65">
        <f t="array" ref="C41">SUM(IF($B41=DATOS_[Sexo],
IF($B39=DATOS_[AGRUP. VALOR. PTO.],
IF("Dentro"=DATOS_[Check Periodo Ref.],
1/(COUNTIFS(DATOS_[Sexo],$B41,DATOS_[AGRUP. VALOR. PTO.],$B39,DATOS_[Check Periodo Ref.],"Dentro",DATOS_[id],DATOS_[id]))))))</f>
        <v>0</v>
      </c>
      <c r="D41" s="66">
        <f>COUNTIFS(DATOS_[AGRUP. VALOR. PTO.],$B39,DATOS_[Sexo],$B41,DATOS_[Check Periodo Ref.],"Dentro")</f>
        <v>0</v>
      </c>
      <c r="E41" s="66">
        <f>COUNTIFS(DATOS_[AGRUP. VALOR. PTO.],$B39,DATOS_[Sexo],$B41,DATOS_[Check Periodo Ref.],"Dentro",DATOS_[Check Nº SC Norm],"Sí")</f>
        <v>0</v>
      </c>
      <c r="F41" s="66">
        <f>COUNTIFS(DATOS_[AGRUP. VALOR. PTO.],$B39,DATOS_[Sexo],$B41,DATOS_[Check Periodo Ref.],"Dentro",DATOS_[Check Nº SC Anualiz],"Sí")</f>
        <v>0</v>
      </c>
      <c r="G41" s="66">
        <f>COUNTIFS(DATOS_[AGRUP. VALOR. PTO.],$B39,DATOS_[Sexo],$B41,DATOS_[Check Periodo Ref.],"Dentro",DATOS_[Check Nº SC Norm y Anualiz],"Sí")</f>
        <v>0</v>
      </c>
      <c r="H41" s="66">
        <f>COUNTIFS(DATOS_[AGRUP. VALOR. PTO.],$B39,DATOS_[Sexo],$B41,DATOS_[Check Periodo Ref.],"Dentro",DATOS_[Check Equiparación],"Sí")</f>
        <v>0</v>
      </c>
      <c r="I41" s="108" cm="1">
        <f t="array" ref="I41">IFERROR(
AVERAGE(IF(DATOS_[Sexo]=$B41,IF(DATOS_[[AGRUP. VALOR. PTO.]:[AGRUP. VALOR. PTO.]]=$B39,IF(DATOS_[Check Equiparado]="Sí",IF(DATOS_[Check Periodo Ref.]="Dentro",DATOS_[SALARIO BASE Eq],FALSE))))),
0)</f>
        <v>0</v>
      </c>
      <c r="J41" s="109">
        <f t="array" ref="J41">IFERROR(
(AVERAGE((IF(DATOS_[[Sexo]:[Sexo]]=$B41,IF(DATOS_[[AGRUP. VALOR. PTO.]:[AGRUP. VALOR. PTO.]]=$B39,IF(DATOS_[[Check Periodo Ref.]:[Check Periodo Ref.]]="Dentro",IF(DATOS_[[Check Equiparado]:[Check Equiparado]]="Sí",IF(DATOS!AE$5="Sí",(1/DATOS_[[% anualiz]:[% anualiz]]),1)*IF(DATOS!AE$4="Sí",1/DATOS_[[% normaliz]:[% normaliz]],1)*(DATOS_[Conc.Sal.01])))))))),
0)</f>
        <v>0</v>
      </c>
      <c r="K41" s="109">
        <f t="array" ref="K41">IFERROR(
(AVERAGE((IF(DATOS_[[Sexo]:[Sexo]]=$B41,IF(DATOS_[[AGRUP. VALOR. PTO.]:[AGRUP. VALOR. PTO.]]=$B39,IF(DATOS_[[Check Periodo Ref.]:[Check Periodo Ref.]]="Dentro",IF(DATOS_[[Check Equiparado]:[Check Equiparado]]="Sí",IF(DATOS!AF$5="Sí",(1/DATOS_[[% anualiz]:[% anualiz]]),1)*IF(DATOS!AF$4="Sí",1/DATOS_[[% normaliz]:[% normaliz]],1)*(DATOS_[Conc.Sal.02])))))))),
0)</f>
        <v>0</v>
      </c>
      <c r="L41" s="109">
        <f t="array" ref="L41">IFERROR(
(AVERAGE((IF(DATOS_[[Sexo]:[Sexo]]=$B41,IF(DATOS_[[AGRUP. VALOR. PTO.]:[AGRUP. VALOR. PTO.]]=$B39,IF(DATOS_[[Check Periodo Ref.]:[Check Periodo Ref.]]="Dentro",IF(DATOS_[[Check Equiparado]:[Check Equiparado]]="Sí",IF(DATOS!AG$5="Sí",(1/DATOS_[[% anualiz]:[% anualiz]]),1)*IF(DATOS!AG$4="Sí",1/DATOS_[[% normaliz]:[% normaliz]],1)*(DATOS_[Conc.Sal.03])))))))),
0)</f>
        <v>0</v>
      </c>
      <c r="M41" s="109">
        <f t="array" ref="M41">IFERROR(
(AVERAGE((IF(DATOS_[[Sexo]:[Sexo]]=$B41,IF(DATOS_[[AGRUP. VALOR. PTO.]:[AGRUP. VALOR. PTO.]]=$B39,IF(DATOS_[[Check Periodo Ref.]:[Check Periodo Ref.]]="Dentro",IF(DATOS_[[Check Equiparado]:[Check Equiparado]]="Sí",IF(DATOS!AH$5="Sí",(1/DATOS_[[% anualiz]:[% anualiz]]),1)*IF(DATOS!AH$4="Sí",1/DATOS_[[% normaliz]:[% normaliz]],1)*(DATOS_[Conc.Sal.04])))))))),
0)</f>
        <v>0</v>
      </c>
      <c r="N41" s="109">
        <f t="array" ref="N41">IFERROR(
(AVERAGE((IF(DATOS_[[Sexo]:[Sexo]]=$B41,IF(DATOS_[[AGRUP. VALOR. PTO.]:[AGRUP. VALOR. PTO.]]=$B39,IF(DATOS_[[Check Periodo Ref.]:[Check Periodo Ref.]]="Dentro",IF(DATOS_[[Check Equiparado]:[Check Equiparado]]="Sí",IF(DATOS!AI$5="Sí",(1/DATOS_[[% anualiz]:[% anualiz]]),1)*IF(DATOS!AI$4="Sí",1/DATOS_[[% normaliz]:[% normaliz]],1)*(DATOS_[Conc.Sal.05])))))))),
0)</f>
        <v>0</v>
      </c>
      <c r="O41" s="109">
        <f t="array" ref="O41">IFERROR(
(AVERAGE((IF(DATOS_[[Sexo]:[Sexo]]=$B41,IF(DATOS_[[AGRUP. VALOR. PTO.]:[AGRUP. VALOR. PTO.]]=$B39,IF(DATOS_[[Check Periodo Ref.]:[Check Periodo Ref.]]="Dentro",IF(DATOS_[[Check Equiparado]:[Check Equiparado]]="Sí",IF(DATOS!AJ$5="Sí",(1/DATOS_[[% anualiz]:[% anualiz]]),1)*IF(DATOS!AJ$4="Sí",1/DATOS_[[% normaliz]:[% normaliz]],1)*(DATOS_[Conc.Sal.06])))))))),
0)</f>
        <v>0</v>
      </c>
      <c r="P41" s="109">
        <f t="array" ref="P41">IFERROR(
(AVERAGE((IF(DATOS_[[Sexo]:[Sexo]]=$B41,IF(DATOS_[[AGRUP. VALOR. PTO.]:[AGRUP. VALOR. PTO.]]=$B39,IF(DATOS_[[Check Periodo Ref.]:[Check Periodo Ref.]]="Dentro",IF(DATOS_[[Check Equiparado]:[Check Equiparado]]="Sí",IF(DATOS!AK$5="Sí",(1/DATOS_[[% anualiz]:[% anualiz]]),1)*IF(DATOS!AK$4="Sí",1/DATOS_[[% normaliz]:[% normaliz]],1)*(DATOS_[Conc.Sal.07])))))))),
0)</f>
        <v>0</v>
      </c>
      <c r="Q41" s="109">
        <f t="array" ref="Q41">IFERROR(
(AVERAGE((IF(DATOS_[[Sexo]:[Sexo]]=$B41,IF(DATOS_[[AGRUP. VALOR. PTO.]:[AGRUP. VALOR. PTO.]]=$B39,IF(DATOS_[[Check Periodo Ref.]:[Check Periodo Ref.]]="Dentro",IF(DATOS_[[Check Equiparado]:[Check Equiparado]]="Sí",IF(DATOS!AL$5="Sí",(1/DATOS_[[% anualiz]:[% anualiz]]),1)*IF(DATOS!AL$4="Sí",1/DATOS_[[% normaliz]:[% normaliz]],1)*(DATOS_[Conc.Sal.08])))))))),
0)</f>
        <v>0</v>
      </c>
      <c r="R41" s="109">
        <f t="array" ref="R41">IFERROR(
(AVERAGE((IF(DATOS_[[Sexo]:[Sexo]]=$B41,IF(DATOS_[[AGRUP. VALOR. PTO.]:[AGRUP. VALOR. PTO.]]=$B39,IF(DATOS_[[Check Periodo Ref.]:[Check Periodo Ref.]]="Dentro",IF(DATOS_[[Check Equiparado]:[Check Equiparado]]="Sí",IF(DATOS!AM$5="Sí",(1/DATOS_[[% anualiz]:[% anualiz]]),1)*IF(DATOS!AM$4="Sí",1/DATOS_[[% normaliz]:[% normaliz]],1)*(DATOS_[Conc.Sal.09])))))))),
0)</f>
        <v>0</v>
      </c>
      <c r="S41" s="109">
        <f t="array" ref="S41">IFERROR(
(AVERAGE((IF(DATOS_[[Sexo]:[Sexo]]=$B41,IF(DATOS_[[AGRUP. VALOR. PTO.]:[AGRUP. VALOR. PTO.]]=$B39,IF(DATOS_[[Check Periodo Ref.]:[Check Periodo Ref.]]="Dentro",IF(DATOS_[[Check Equiparado]:[Check Equiparado]]="Sí",IF(DATOS!AN$5="Sí",(1/DATOS_[[% anualiz]:[% anualiz]]),1)*IF(DATOS!AN$4="Sí",1/DATOS_[[% normaliz]:[% normaliz]],1)*(DATOS_[Conc.Sal.10])))))))),
0)</f>
        <v>0</v>
      </c>
      <c r="T41" s="109">
        <f t="array" ref="T41">IFERROR(
(AVERAGE((IF(DATOS_[[Sexo]:[Sexo]]=$B41,IF(DATOS_[[AGRUP. VALOR. PTO.]:[AGRUP. VALOR. PTO.]]=$B39,IF(DATOS_[[Check Periodo Ref.]:[Check Periodo Ref.]]="Dentro",IF(DATOS_[[Check Equiparado]:[Check Equiparado]]="Sí",IF(DATOS!AO$5="Sí",(1/DATOS_[[% anualiz]:[% anualiz]]),1)*IF(DATOS!AO$4="Sí",1/DATOS_[[% normaliz]:[% normaliz]],1)*(DATOS_[Conc.Sal.11])))))))),
0)</f>
        <v>0</v>
      </c>
      <c r="U41" s="109">
        <f t="array" ref="U41">IFERROR(
(AVERAGE((IF(DATOS_[[Sexo]:[Sexo]]=$B41,IF(DATOS_[[AGRUP. VALOR. PTO.]:[AGRUP. VALOR. PTO.]]=$B39,IF(DATOS_[[Check Periodo Ref.]:[Check Periodo Ref.]]="Dentro",IF(DATOS_[[Check Equiparado]:[Check Equiparado]]="Sí",IF(DATOS!AP$5="Sí",(1/DATOS_[[% anualiz]:[% anualiz]]),1)*IF(DATOS!AP$4="Sí",1/DATOS_[[% normaliz]:[% normaliz]],1)*(DATOS_[Conc.Sal.12])))))))),
0)</f>
        <v>0</v>
      </c>
      <c r="V41" s="109">
        <f t="array" ref="V41">IFERROR(
(AVERAGE((IF(DATOS_[[Sexo]:[Sexo]]=$B41,IF(DATOS_[[AGRUP. VALOR. PTO.]:[AGRUP. VALOR. PTO.]]=$B39,IF(DATOS_[[Check Periodo Ref.]:[Check Periodo Ref.]]="Dentro",IF(DATOS_[[Check Equiparado]:[Check Equiparado]]="Sí",IF(DATOS!AQ$5="Sí",(1/DATOS_[[% anualiz]:[% anualiz]]),1)*IF(DATOS!AQ$4="Sí",1/DATOS_[[% normaliz]:[% normaliz]],1)*(DATOS_[Conc.Sal.13])))))))),
0)</f>
        <v>0</v>
      </c>
      <c r="W41" s="109">
        <f t="array" ref="W41">IFERROR(
(AVERAGE((IF(DATOS_[[Sexo]:[Sexo]]=$B41,IF(DATOS_[[AGRUP. VALOR. PTO.]:[AGRUP. VALOR. PTO.]]=$B39,IF(DATOS_[[Check Periodo Ref.]:[Check Periodo Ref.]]="Dentro",IF(DATOS_[[Check Equiparado]:[Check Equiparado]]="Sí",IF(DATOS!AR$5="Sí",(1/DATOS_[[% anualiz]:[% anualiz]]),1)*IF(DATOS!AR$4="Sí",1/DATOS_[[% normaliz]:[% normaliz]],1)*(DATOS_[Conc.Sal.14])))))))),
0)</f>
        <v>0</v>
      </c>
      <c r="X41" s="109">
        <f t="array" ref="X41">IFERROR(
(AVERAGE((IF(DATOS_[[Sexo]:[Sexo]]=$B41,IF(DATOS_[[AGRUP. VALOR. PTO.]:[AGRUP. VALOR. PTO.]]=$B39,IF(DATOS_[[Check Periodo Ref.]:[Check Periodo Ref.]]="Dentro",IF(DATOS_[[Check Equiparado]:[Check Equiparado]]="Sí",IF(DATOS!AS$5="Sí",(1/DATOS_[[% anualiz]:[% anualiz]]),1)*IF(DATOS!AS$4="Sí",1/DATOS_[[% normaliz]:[% normaliz]],1)*(DATOS_[Conc.Sal.15])))))))),
0)</f>
        <v>0</v>
      </c>
      <c r="Y41" s="109">
        <f t="array" ref="Y41">IFERROR(
(AVERAGE((IF(DATOS_[[Sexo]:[Sexo]]=$B41,IF(DATOS_[[AGRUP. VALOR. PTO.]:[AGRUP. VALOR. PTO.]]=$B39,IF(DATOS_[[Check Periodo Ref.]:[Check Periodo Ref.]]="Dentro",IF(DATOS_[[Check Equiparado]:[Check Equiparado]]="Sí",IF(DATOS!AT$5="Sí",(1/DATOS_[[% anualiz]:[% anualiz]]),1)*IF(DATOS!AT$4="Sí",1/DATOS_[[% normaliz]:[% normaliz]],1)*(DATOS_[Conc.Sal.16])))))))),
0)</f>
        <v>0</v>
      </c>
      <c r="Z41" s="109">
        <f t="array" ref="Z41">IFERROR(
(AVERAGE((IF(DATOS_[[Sexo]:[Sexo]]=$B41,IF(DATOS_[[AGRUP. VALOR. PTO.]:[AGRUP. VALOR. PTO.]]=$B39,IF(DATOS_[[Check Periodo Ref.]:[Check Periodo Ref.]]="Dentro",IF(DATOS_[[Check Equiparado]:[Check Equiparado]]="Sí",IF(DATOS!AU$5="Sí",(1/DATOS_[[% anualiz]:[% anualiz]]),1)*IF(DATOS!AU$4="Sí",1/DATOS_[[% normaliz]:[% normaliz]],1)*(DATOS_[Conc.Sal.17])))))))),
0)</f>
        <v>0</v>
      </c>
      <c r="AA41" s="109">
        <f t="array" ref="AA41">IFERROR(
(AVERAGE((IF(DATOS_[[Sexo]:[Sexo]]=$B41,IF(DATOS_[[AGRUP. VALOR. PTO.]:[AGRUP. VALOR. PTO.]]=$B39,IF(DATOS_[[Check Periodo Ref.]:[Check Periodo Ref.]]="Dentro",IF(DATOS_[[Check Equiparado]:[Check Equiparado]]="Sí",IF(DATOS!AV$5="Sí",(1/DATOS_[[% anualiz]:[% anualiz]]),1)*IF(DATOS!AV$4="Sí",1/DATOS_[[% normaliz]:[% normaliz]],1)*(DATOS_[Conc.Sal.18])))))))),
0)</f>
        <v>0</v>
      </c>
      <c r="AB41" s="109">
        <f t="array" ref="AB41">IFERROR(
(AVERAGE((IF(DATOS_[[Sexo]:[Sexo]]=$B41,IF(DATOS_[[AGRUP. VALOR. PTO.]:[AGRUP. VALOR. PTO.]]=$B39,IF(DATOS_[[Check Periodo Ref.]:[Check Periodo Ref.]]="Dentro",IF(DATOS_[[Check Equiparado]:[Check Equiparado]]="Sí",IF(DATOS!AW$5="Sí",(1/DATOS_[[% anualiz]:[% anualiz]]),1)*IF(DATOS!AW$4="Sí",1/DATOS_[[% normaliz]:[% normaliz]],1)*(DATOS_[Conc.Sal.19])))))))),
0)</f>
        <v>0</v>
      </c>
      <c r="AC41" s="109">
        <f t="array" ref="AC41">IFERROR(
(AVERAGE((IF(DATOS_[[Sexo]:[Sexo]]=$B41,IF(DATOS_[[AGRUP. VALOR. PTO.]:[AGRUP. VALOR. PTO.]]=$B39,IF(DATOS_[[Check Periodo Ref.]:[Check Periodo Ref.]]="Dentro",IF(DATOS_[[Check Equiparado]:[Check Equiparado]]="Sí",IF(DATOS!AX$5="Sí",(1/DATOS_[[% anualiz]:[% anualiz]]),1)*IF(DATOS!AX$4="Sí",1/DATOS_[[% normaliz]:[% normaliz]],1)*(DATOS_[Conc.Sal.20])))))))),
0)</f>
        <v>0</v>
      </c>
      <c r="AD41" s="109">
        <f t="array" ref="AD41">IFERROR(
(AVERAGE((IF(DATOS_[[Sexo]:[Sexo]]=$B41,IF(DATOS_[[AGRUP. VALOR. PTO.]:[AGRUP. VALOR. PTO.]]=$B39,IF(DATOS_[[Check Periodo Ref.]:[Check Periodo Ref.]]="Dentro",IF(DATOS_[[Check Equiparado]:[Check Equiparado]]="Sí",IF(DATOS!AY$5="Sí",(1/DATOS_[[% anualiz]:[% anualiz]]),1)*IF(DATOS!AY$4="Sí",1/DATOS_[[% normaliz]:[% normaliz]],1)*(DATOS_[Conc.Sal.21])))))))),
0)</f>
        <v>0</v>
      </c>
      <c r="AE41" s="109">
        <f t="array" ref="AE41">IFERROR(
(AVERAGE((IF(DATOS_[[Sexo]:[Sexo]]=$B41,IF(DATOS_[[AGRUP. VALOR. PTO.]:[AGRUP. VALOR. PTO.]]=$B39,IF(DATOS_[[Check Periodo Ref.]:[Check Periodo Ref.]]="Dentro",IF(DATOS_[[Check Equiparado]:[Check Equiparado]]="Sí",IF(DATOS!AZ$5="Sí",(1/DATOS_[[% anualiz]:[% anualiz]]),1)*IF(DATOS!AZ$4="Sí",1/DATOS_[[% normaliz]:[% normaliz]],1)*(DATOS_[Conc.Sal.22])))))))),
0)</f>
        <v>0</v>
      </c>
      <c r="AF41" s="109">
        <f t="array" ref="AF41">IFERROR(
(AVERAGE((IF(DATOS_[[Sexo]:[Sexo]]=$B41,IF(DATOS_[[AGRUP. VALOR. PTO.]:[AGRUP. VALOR. PTO.]]=$B39,IF(DATOS_[[Check Periodo Ref.]:[Check Periodo Ref.]]="Dentro",IF(DATOS_[[Check Equiparado]:[Check Equiparado]]="Sí",IF(DATOS!BA$5="Sí",(1/DATOS_[[% anualiz]:[% anualiz]]),1)*IF(DATOS!BA$4="Sí",1/DATOS_[[% normaliz]:[% normaliz]],1)*(DATOS_[Conc.Sal.23])))))))),
0)</f>
        <v>0</v>
      </c>
      <c r="AG41" s="109">
        <f t="array" ref="AG41">IFERROR(
(AVERAGE((IF(DATOS_[[Sexo]:[Sexo]]=$B41,IF(DATOS_[[AGRUP. VALOR. PTO.]:[AGRUP. VALOR. PTO.]]=$B39,IF(DATOS_[[Check Periodo Ref.]:[Check Periodo Ref.]]="Dentro",IF(DATOS_[[Check Equiparado]:[Check Equiparado]]="Sí",IF(DATOS!BB$5="Sí",(1/DATOS_[[% anualiz]:[% anualiz]]),1)*IF(DATOS!BB$4="Sí",1/DATOS_[[% normaliz]:[% normaliz]],1)*(DATOS_[Conc.Sal.24])))))))),
0)</f>
        <v>0</v>
      </c>
      <c r="AH41" s="109">
        <f t="array" ref="AH41">IFERROR(
(AVERAGE((IF(DATOS_[[Sexo]:[Sexo]]=$B41,IF(DATOS_[[AGRUP. VALOR. PTO.]:[AGRUP. VALOR. PTO.]]=$B39,IF(DATOS_[[Check Periodo Ref.]:[Check Periodo Ref.]]="Dentro",IF(DATOS_[[Check Equiparado]:[Check Equiparado]]="Sí",IF(DATOS!BC$5="Sí",(1/DATOS_[[% anualiz]:[% anualiz]]),1)*IF(DATOS!BC$4="Sí",1/DATOS_[[% normaliz]:[% normaliz]],1)*(DATOS_[Conc.Sal.25])))))))),
0)</f>
        <v>0</v>
      </c>
      <c r="AI41" s="109">
        <f t="array" ref="AI41">IFERROR(
(AVERAGE((IF(DATOS_[[Sexo]:[Sexo]]=$B41,IF(DATOS_[[AGRUP. VALOR. PTO.]:[AGRUP. VALOR. PTO.]]=$B39,IF(DATOS_[[Check Periodo Ref.]:[Check Periodo Ref.]]="Dentro",IF(DATOS_[[Check Equiparado]:[Check Equiparado]]="Sí",IF(DATOS!BD$5="Sí",(1/DATOS_[[% anualiz]:[% anualiz]]),1)*IF(DATOS!BD$4="Sí",1/DATOS_[[% normaliz]:[% normaliz]],1)*(DATOS_[Conc.Sal.26])))))))),
0)</f>
        <v>0</v>
      </c>
      <c r="AJ41" s="109">
        <f t="array" ref="AJ41">IFERROR(
(AVERAGE((IF(DATOS_[[Sexo]:[Sexo]]=$B41,IF(DATOS_[[AGRUP. VALOR. PTO.]:[AGRUP. VALOR. PTO.]]=$B39,IF(DATOS_[[Check Periodo Ref.]:[Check Periodo Ref.]]="Dentro",IF(DATOS_[[Check Equiparado]:[Check Equiparado]]="Sí",IF(DATOS!BE$5="Sí",(1/DATOS_[[% anualiz]:[% anualiz]]),1)*IF(DATOS!BE$4="Sí",1/DATOS_[[% normaliz]:[% normaliz]],1)*(DATOS_[Conc.Sal.27])))))))),
0)</f>
        <v>0</v>
      </c>
      <c r="AK41" s="109">
        <f t="array" ref="AK41">IFERROR(
(AVERAGE((IF(DATOS_[[Sexo]:[Sexo]]=$B41,IF(DATOS_[[AGRUP. VALOR. PTO.]:[AGRUP. VALOR. PTO.]]=$B39,IF(DATOS_[[Check Periodo Ref.]:[Check Periodo Ref.]]="Dentro",IF(DATOS_[[Check Equiparado]:[Check Equiparado]]="Sí",IF(DATOS!BF$5="Sí",(1/DATOS_[[% anualiz]:[% anualiz]]),1)*IF(DATOS!BF$4="Sí",1/DATOS_[[% normaliz]:[% normaliz]],1)*(DATOS_[Conc.Sal.28])))))))),
0)</f>
        <v>0</v>
      </c>
      <c r="AL41" s="109">
        <f t="array" ref="AL41">IFERROR(
(AVERAGE((IF(DATOS_[[Sexo]:[Sexo]]=$B41,IF(DATOS_[[AGRUP. VALOR. PTO.]:[AGRUP. VALOR. PTO.]]=$B39,IF(DATOS_[[Check Periodo Ref.]:[Check Periodo Ref.]]="Dentro",IF(DATOS_[[Check Equiparado]:[Check Equiparado]]="Sí",IF(DATOS!BG$5="Sí",(1/DATOS_[[% anualiz]:[% anualiz]]),1)*IF(DATOS!BG$4="Sí",1/DATOS_[[% normaliz]:[% normaliz]],1)*(DATOS_[Conc.Sal.29])))))))),
0)</f>
        <v>0</v>
      </c>
      <c r="AM41" s="109">
        <f t="array" ref="AM41">IFERROR(
(AVERAGE((IF(DATOS_[[Sexo]:[Sexo]]=$B41,IF(DATOS_[[AGRUP. VALOR. PTO.]:[AGRUP. VALOR. PTO.]]=$B39,IF(DATOS_[[Check Periodo Ref.]:[Check Periodo Ref.]]="Dentro",IF(DATOS_[[Check Equiparado]:[Check Equiparado]]="Sí",IF(DATOS!BH$5="Sí",(1/DATOS_[[% anualiz]:[% anualiz]]),1)*IF(DATOS!BH$4="Sí",1/DATOS_[[% normaliz]:[% normaliz]],1)*(DATOS_[Conc.Sal.30])))))))),
0)</f>
        <v>0</v>
      </c>
      <c r="AN41" s="110">
        <f t="array" ref="AN41">IFERROR(
AVERAGE(IF(DATOS_[Sexo]=$B41,IF(DATOS_[[AGRUP. VALOR. PTO.]:[AGRUP. VALOR. PTO.]]=$B39,IF(DATOS_[Check Equiparado]="Sí",IF(DATOS_[Check Periodo Ref.]="Dentro",DATOS_[Tot COMPL.SAL Eq],FALSE))))),
0)</f>
        <v>0</v>
      </c>
      <c r="AO41" s="111">
        <f t="array" ref="AO41">IFERROR(
AVERAGE(IF(DATOS_[Sexo]=$B41,IF(DATOS_[[AGRUP. VALOR. PTO.]:[AGRUP. VALOR. PTO.]]=$B39,IF(DATOS_[Check Equiparado]="Sí",IF(DATOS_[Check Periodo Ref.]="Dentro",DATOS_[TOTAL SALARIO Eq],FALSE))))),
0)</f>
        <v>0</v>
      </c>
      <c r="AP41" s="112">
        <f t="array" ref="AP41">IFERROR(
(AVERAGE((IF(DATOS_[[Sexo]:[Sexo]]=$B41,IF(DATOS_[[AGRUP. VALOR. PTO.]:[AGRUP. VALOR. PTO.]]=$B39,IF(DATOS_[[Check Periodo Ref.]:[Check Periodo Ref.]]="Dentro",IF(DATOS_[[Check Equiparado]:[Check Equiparado]]="Sí",IF(DATOS!BI$5="Sí",(1/DATOS_[[% anualiz]:[% anualiz]]),1)*IF(DATOS!BI$4="Sí",1/DATOS_[[% normaliz]:[% normaliz]],1)*(DATOS_[C.Extra.01])))))))),
0)</f>
        <v>0</v>
      </c>
      <c r="AQ41" s="112">
        <f t="array" ref="AQ41">IFERROR(
(AVERAGE((IF(DATOS_[[Sexo]:[Sexo]]=$B41,IF(DATOS_[[AGRUP. VALOR. PTO.]:[AGRUP. VALOR. PTO.]]=$B39,IF(DATOS_[[Check Periodo Ref.]:[Check Periodo Ref.]]="Dentro",IF(DATOS_[[Check Equiparado]:[Check Equiparado]]="Sí",IF(DATOS!BJ$5="Sí",(1/DATOS_[[% anualiz]:[% anualiz]]),1)*IF(DATOS!BJ$4="Sí",1/DATOS_[[% normaliz]:[% normaliz]],1)*(DATOS_[C.Extra.02])))))))),
0)</f>
        <v>0</v>
      </c>
      <c r="AR41" s="112">
        <f t="array" ref="AR41">IFERROR(
(AVERAGE((IF(DATOS_[[Sexo]:[Sexo]]=$B41,IF(DATOS_[[AGRUP. VALOR. PTO.]:[AGRUP. VALOR. PTO.]]=$B39,IF(DATOS_[[Check Periodo Ref.]:[Check Periodo Ref.]]="Dentro",IF(DATOS_[[Check Equiparado]:[Check Equiparado]]="Sí",IF(DATOS!BK$5="Sí",(1/DATOS_[[% anualiz]:[% anualiz]]),1)*IF(DATOS!BK$4="Sí",1/DATOS_[[% normaliz]:[% normaliz]],1)*(DATOS_[C.Extra.03])))))))),
0)</f>
        <v>0</v>
      </c>
      <c r="AS41" s="112">
        <f t="array" ref="AS41">IFERROR(
(AVERAGE((IF(DATOS_[[Sexo]:[Sexo]]=$B41,IF(DATOS_[[AGRUP. VALOR. PTO.]:[AGRUP. VALOR. PTO.]]=$B39,IF(DATOS_[[Check Periodo Ref.]:[Check Periodo Ref.]]="Dentro",IF(DATOS_[[Check Equiparado]:[Check Equiparado]]="Sí",IF(DATOS!BL$5="Sí",(1/DATOS_[[% anualiz]:[% anualiz]]),1)*IF(DATOS!BL$4="Sí",1/DATOS_[[% normaliz]:[% normaliz]],1)*(DATOS_[C.Extra.04])))))))),
0)</f>
        <v>0</v>
      </c>
      <c r="AT41" s="112">
        <f t="array" ref="AT41">IFERROR(
(AVERAGE((IF(DATOS_[[Sexo]:[Sexo]]=$B41,IF(DATOS_[[AGRUP. VALOR. PTO.]:[AGRUP. VALOR. PTO.]]=$B39,IF(DATOS_[[Check Periodo Ref.]:[Check Periodo Ref.]]="Dentro",IF(DATOS_[[Check Equiparado]:[Check Equiparado]]="Sí",IF(DATOS!BM$5="Sí",(1/DATOS_[[% anualiz]:[% anualiz]]),1)*IF(DATOS!BM$4="Sí",1/DATOS_[[% normaliz]:[% normaliz]],1)*(DATOS_[C.Extra.05])))))))),
0)</f>
        <v>0</v>
      </c>
      <c r="AU41" s="113">
        <f t="array" ref="AU41">IFERROR(
AVERAGE(IF(DATOS_[Sexo]=$B41,IF(DATOS_[[AGRUP. VALOR. PTO.]:[AGRUP. VALOR. PTO.]]=$B39,IF(DATOS_[Check Equiparado]="Sí",IF(DATOS_[Check Periodo Ref.]="Dentro",DATOS_[Tot Extrasalarial Eq],FALSE))))),
0)</f>
        <v>0</v>
      </c>
      <c r="AV41" s="114">
        <f t="array" ref="AV41">IFERROR(
AVERAGE(IF(DATOS_[Sexo]=$B41,IF(DATOS_[[AGRUP. VALOR. PTO.]:[AGRUP. VALOR. PTO.]]=$B39,IF(DATOS_[Check Equiparado]="Sí",IF(DATOS_[Check Periodo Ref.]="Dentro",DATOS_[TOTAL Retrib Eq],FALSE))))),
0)</f>
        <v>0</v>
      </c>
    </row>
    <row r="42" spans="1:48" ht="17.25" thickBot="1" x14ac:dyDescent="0.35">
      <c r="A42" s="60" t="str">
        <f t="shared" ref="A42" si="39">+A43</f>
        <v>[ocultar]</v>
      </c>
      <c r="B42" s="70" t="s">
        <v>269</v>
      </c>
      <c r="C42" s="107"/>
      <c r="D42" s="71"/>
      <c r="E42" s="71"/>
      <c r="F42" s="71"/>
      <c r="G42" s="71"/>
      <c r="H42" s="71"/>
      <c r="I42" s="137" t="str">
        <f t="shared" ref="I42:AV42" si="40">IFERROR((I43-I44)/I43,"")</f>
        <v/>
      </c>
      <c r="J42" s="138" t="str">
        <f t="shared" si="40"/>
        <v/>
      </c>
      <c r="K42" s="139" t="str">
        <f t="shared" si="40"/>
        <v/>
      </c>
      <c r="L42" s="139" t="str">
        <f t="shared" si="40"/>
        <v/>
      </c>
      <c r="M42" s="139" t="str">
        <f t="shared" si="40"/>
        <v/>
      </c>
      <c r="N42" s="140" t="str">
        <f t="shared" si="40"/>
        <v/>
      </c>
      <c r="O42" s="141" t="str">
        <f t="shared" si="40"/>
        <v/>
      </c>
      <c r="P42" s="141" t="str">
        <f t="shared" si="40"/>
        <v/>
      </c>
      <c r="Q42" s="141" t="str">
        <f t="shared" si="40"/>
        <v/>
      </c>
      <c r="R42" s="141" t="str">
        <f t="shared" si="40"/>
        <v/>
      </c>
      <c r="S42" s="141" t="str">
        <f t="shared" si="40"/>
        <v/>
      </c>
      <c r="T42" s="141" t="str">
        <f t="shared" si="40"/>
        <v/>
      </c>
      <c r="U42" s="141" t="str">
        <f t="shared" si="40"/>
        <v/>
      </c>
      <c r="V42" s="141" t="str">
        <f t="shared" si="40"/>
        <v/>
      </c>
      <c r="W42" s="141" t="str">
        <f t="shared" si="40"/>
        <v/>
      </c>
      <c r="X42" s="141" t="str">
        <f t="shared" si="40"/>
        <v/>
      </c>
      <c r="Y42" s="141" t="str">
        <f t="shared" si="40"/>
        <v/>
      </c>
      <c r="Z42" s="140" t="str">
        <f t="shared" si="40"/>
        <v/>
      </c>
      <c r="AA42" s="140" t="str">
        <f t="shared" si="40"/>
        <v/>
      </c>
      <c r="AB42" s="140" t="str">
        <f t="shared" si="40"/>
        <v/>
      </c>
      <c r="AC42" s="140" t="str">
        <f t="shared" si="40"/>
        <v/>
      </c>
      <c r="AD42" s="140" t="str">
        <f t="shared" si="40"/>
        <v/>
      </c>
      <c r="AE42" s="140" t="str">
        <f t="shared" si="40"/>
        <v/>
      </c>
      <c r="AF42" s="140" t="str">
        <f t="shared" si="40"/>
        <v/>
      </c>
      <c r="AG42" s="140" t="str">
        <f t="shared" si="40"/>
        <v/>
      </c>
      <c r="AH42" s="140" t="str">
        <f t="shared" si="40"/>
        <v/>
      </c>
      <c r="AI42" s="140" t="str">
        <f t="shared" si="40"/>
        <v/>
      </c>
      <c r="AJ42" s="140" t="str">
        <f t="shared" si="40"/>
        <v/>
      </c>
      <c r="AK42" s="140" t="str">
        <f t="shared" si="40"/>
        <v/>
      </c>
      <c r="AL42" s="140" t="str">
        <f t="shared" si="40"/>
        <v/>
      </c>
      <c r="AM42" s="140" t="str">
        <f t="shared" si="40"/>
        <v/>
      </c>
      <c r="AN42" s="142" t="str">
        <f t="shared" si="40"/>
        <v/>
      </c>
      <c r="AO42" s="146" t="str">
        <f t="shared" si="40"/>
        <v/>
      </c>
      <c r="AP42" s="143" t="str">
        <f t="shared" si="40"/>
        <v/>
      </c>
      <c r="AQ42" s="143" t="str">
        <f t="shared" si="40"/>
        <v/>
      </c>
      <c r="AR42" s="143" t="str">
        <f t="shared" si="40"/>
        <v/>
      </c>
      <c r="AS42" s="143" t="str">
        <f t="shared" si="40"/>
        <v/>
      </c>
      <c r="AT42" s="143" t="str">
        <f t="shared" si="40"/>
        <v/>
      </c>
      <c r="AU42" s="144" t="str">
        <f t="shared" si="40"/>
        <v/>
      </c>
      <c r="AV42" s="145" t="str">
        <f t="shared" si="40"/>
        <v/>
      </c>
    </row>
    <row r="43" spans="1:48" x14ac:dyDescent="0.3">
      <c r="A43" s="60" t="str">
        <f t="shared" ref="A43" si="41">+IF(C43+C44=0,"[ocultar]","")</f>
        <v>[ocultar]</v>
      </c>
      <c r="B43" s="64" t="s">
        <v>162</v>
      </c>
      <c r="C43" s="65">
        <f t="array" ref="C43">SUM(IF($B43=DATOS_[Sexo],
IF($B42=DATOS_[AGRUP. VALOR. PTO.],
IF("Dentro"=DATOS_[Check Periodo Ref.],
1/(COUNTIFS(DATOS_[Sexo],$B43,DATOS_[AGRUP. VALOR. PTO.],$B42,DATOS_[Check Periodo Ref.],"Dentro",DATOS_[id],DATOS_[id]))))))</f>
        <v>0</v>
      </c>
      <c r="D43" s="66">
        <f>COUNTIFS(DATOS_[AGRUP. VALOR. PTO.],$B42,DATOS_[Sexo],$B43,DATOS_[Check Periodo Ref.],"Dentro")</f>
        <v>0</v>
      </c>
      <c r="E43" s="66">
        <f>COUNTIFS(DATOS_[AGRUP. VALOR. PTO.],$B42,DATOS_[Sexo],$B43,DATOS_[Check Periodo Ref.],"Dentro",DATOS_[Check Nº SC Norm],"Sí")</f>
        <v>0</v>
      </c>
      <c r="F43" s="66">
        <f>COUNTIFS(DATOS_[AGRUP. VALOR. PTO.],$B42,DATOS_[Sexo],$B43,DATOS_[Check Periodo Ref.],"Dentro",DATOS_[Check Nº SC Anualiz],"Sí")</f>
        <v>0</v>
      </c>
      <c r="G43" s="66">
        <f>COUNTIFS(DATOS_[AGRUP. VALOR. PTO.],$B42,DATOS_[Sexo],$B43,DATOS_[Check Periodo Ref.],"Dentro",DATOS_[Check Nº SC Norm y Anualiz],"Sí")</f>
        <v>0</v>
      </c>
      <c r="H43" s="66">
        <f>COUNTIFS(DATOS_[AGRUP. VALOR. PTO.],$B42,DATOS_[Sexo],$B43,DATOS_[Check Periodo Ref.],"Dentro",DATOS_[Check Equiparación],"Sí")</f>
        <v>0</v>
      </c>
      <c r="I43" s="108">
        <f t="array" ref="I43">IFERROR(
AVERAGE(IF(DATOS_[Sexo]=$B43,IF(DATOS_[[AGRUP. VALOR. PTO.]:[AGRUP. VALOR. PTO.]]=$B42,IF(DATOS_[Check Equiparado]="Sí",IF(DATOS_[Check Periodo Ref.]="Dentro",DATOS_[SALARIO BASE Eq],FALSE))))),
0)</f>
        <v>0</v>
      </c>
      <c r="J43" s="109">
        <f t="array" ref="J43">IFERROR(
(AVERAGE((IF(DATOS_[[Sexo]:[Sexo]]=$B43,IF(DATOS_[[AGRUP. VALOR. PTO.]:[AGRUP. VALOR. PTO.]]=$B42,IF(DATOS_[[Check Periodo Ref.]:[Check Periodo Ref.]]="Dentro",IF(DATOS_[[Check Equiparado]:[Check Equiparado]]="Sí",IF(DATOS!AE$5="Sí",(1/DATOS_[[% anualiz]:[% anualiz]]),1)*IF(DATOS!AE$4="Sí",1/DATOS_[[% normaliz]:[% normaliz]],1)*(DATOS_[Conc.Sal.01])))))))),
0)</f>
        <v>0</v>
      </c>
      <c r="K43" s="109">
        <f t="array" ref="K43">IFERROR(
(AVERAGE((IF(DATOS_[[Sexo]:[Sexo]]=$B43,IF(DATOS_[[AGRUP. VALOR. PTO.]:[AGRUP. VALOR. PTO.]]=$B42,IF(DATOS_[[Check Periodo Ref.]:[Check Periodo Ref.]]="Dentro",IF(DATOS_[[Check Equiparado]:[Check Equiparado]]="Sí",IF(DATOS!AF$5="Sí",(1/DATOS_[[% anualiz]:[% anualiz]]),1)*IF(DATOS!AF$4="Sí",1/DATOS_[[% normaliz]:[% normaliz]],1)*(DATOS_[Conc.Sal.02])))))))),
0)</f>
        <v>0</v>
      </c>
      <c r="L43" s="109">
        <f t="array" ref="L43">IFERROR(
(AVERAGE((IF(DATOS_[[Sexo]:[Sexo]]=$B43,IF(DATOS_[[AGRUP. VALOR. PTO.]:[AGRUP. VALOR. PTO.]]=$B42,IF(DATOS_[[Check Periodo Ref.]:[Check Periodo Ref.]]="Dentro",IF(DATOS_[[Check Equiparado]:[Check Equiparado]]="Sí",IF(DATOS!AG$5="Sí",(1/DATOS_[[% anualiz]:[% anualiz]]),1)*IF(DATOS!AG$4="Sí",1/DATOS_[[% normaliz]:[% normaliz]],1)*(DATOS_[Conc.Sal.03])))))))),
0)</f>
        <v>0</v>
      </c>
      <c r="M43" s="109">
        <f t="array" ref="M43">IFERROR(
(AVERAGE((IF(DATOS_[[Sexo]:[Sexo]]=$B43,IF(DATOS_[[AGRUP. VALOR. PTO.]:[AGRUP. VALOR. PTO.]]=$B42,IF(DATOS_[[Check Periodo Ref.]:[Check Periodo Ref.]]="Dentro",IF(DATOS_[[Check Equiparado]:[Check Equiparado]]="Sí",IF(DATOS!AH$5="Sí",(1/DATOS_[[% anualiz]:[% anualiz]]),1)*IF(DATOS!AH$4="Sí",1/DATOS_[[% normaliz]:[% normaliz]],1)*(DATOS_[Conc.Sal.04])))))))),
0)</f>
        <v>0</v>
      </c>
      <c r="N43" s="109">
        <f t="array" ref="N43">IFERROR(
(AVERAGE((IF(DATOS_[[Sexo]:[Sexo]]=$B43,IF(DATOS_[[AGRUP. VALOR. PTO.]:[AGRUP. VALOR. PTO.]]=$B42,IF(DATOS_[[Check Periodo Ref.]:[Check Periodo Ref.]]="Dentro",IF(DATOS_[[Check Equiparado]:[Check Equiparado]]="Sí",IF(DATOS!AI$5="Sí",(1/DATOS_[[% anualiz]:[% anualiz]]),1)*IF(DATOS!AI$4="Sí",1/DATOS_[[% normaliz]:[% normaliz]],1)*(DATOS_[Conc.Sal.05])))))))),
0)</f>
        <v>0</v>
      </c>
      <c r="O43" s="109">
        <f t="array" ref="O43">IFERROR(
(AVERAGE((IF(DATOS_[[Sexo]:[Sexo]]=$B43,IF(DATOS_[[AGRUP. VALOR. PTO.]:[AGRUP. VALOR. PTO.]]=$B42,IF(DATOS_[[Check Periodo Ref.]:[Check Periodo Ref.]]="Dentro",IF(DATOS_[[Check Equiparado]:[Check Equiparado]]="Sí",IF(DATOS!AJ$5="Sí",(1/DATOS_[[% anualiz]:[% anualiz]]),1)*IF(DATOS!AJ$4="Sí",1/DATOS_[[% normaliz]:[% normaliz]],1)*(DATOS_[Conc.Sal.06])))))))),
0)</f>
        <v>0</v>
      </c>
      <c r="P43" s="109">
        <f t="array" ref="P43">IFERROR(
(AVERAGE((IF(DATOS_[[Sexo]:[Sexo]]=$B43,IF(DATOS_[[AGRUP. VALOR. PTO.]:[AGRUP. VALOR. PTO.]]=$B42,IF(DATOS_[[Check Periodo Ref.]:[Check Periodo Ref.]]="Dentro",IF(DATOS_[[Check Equiparado]:[Check Equiparado]]="Sí",IF(DATOS!AK$5="Sí",(1/DATOS_[[% anualiz]:[% anualiz]]),1)*IF(DATOS!AK$4="Sí",1/DATOS_[[% normaliz]:[% normaliz]],1)*(DATOS_[Conc.Sal.07])))))))),
0)</f>
        <v>0</v>
      </c>
      <c r="Q43" s="109">
        <f t="array" ref="Q43">IFERROR(
(AVERAGE((IF(DATOS_[[Sexo]:[Sexo]]=$B43,IF(DATOS_[[AGRUP. VALOR. PTO.]:[AGRUP. VALOR. PTO.]]=$B42,IF(DATOS_[[Check Periodo Ref.]:[Check Periodo Ref.]]="Dentro",IF(DATOS_[[Check Equiparado]:[Check Equiparado]]="Sí",IF(DATOS!AL$5="Sí",(1/DATOS_[[% anualiz]:[% anualiz]]),1)*IF(DATOS!AL$4="Sí",1/DATOS_[[% normaliz]:[% normaliz]],1)*(DATOS_[Conc.Sal.08])))))))),
0)</f>
        <v>0</v>
      </c>
      <c r="R43" s="109">
        <f t="array" ref="R43">IFERROR(
(AVERAGE((IF(DATOS_[[Sexo]:[Sexo]]=$B43,IF(DATOS_[[AGRUP. VALOR. PTO.]:[AGRUP. VALOR. PTO.]]=$B42,IF(DATOS_[[Check Periodo Ref.]:[Check Periodo Ref.]]="Dentro",IF(DATOS_[[Check Equiparado]:[Check Equiparado]]="Sí",IF(DATOS!AM$5="Sí",(1/DATOS_[[% anualiz]:[% anualiz]]),1)*IF(DATOS!AM$4="Sí",1/DATOS_[[% normaliz]:[% normaliz]],1)*(DATOS_[Conc.Sal.09])))))))),
0)</f>
        <v>0</v>
      </c>
      <c r="S43" s="109">
        <f t="array" ref="S43">IFERROR(
(AVERAGE((IF(DATOS_[[Sexo]:[Sexo]]=$B43,IF(DATOS_[[AGRUP. VALOR. PTO.]:[AGRUP. VALOR. PTO.]]=$B42,IF(DATOS_[[Check Periodo Ref.]:[Check Periodo Ref.]]="Dentro",IF(DATOS_[[Check Equiparado]:[Check Equiparado]]="Sí",IF(DATOS!AN$5="Sí",(1/DATOS_[[% anualiz]:[% anualiz]]),1)*IF(DATOS!AN$4="Sí",1/DATOS_[[% normaliz]:[% normaliz]],1)*(DATOS_[Conc.Sal.10])))))))),
0)</f>
        <v>0</v>
      </c>
      <c r="T43" s="109">
        <f t="array" ref="T43">IFERROR(
(AVERAGE((IF(DATOS_[[Sexo]:[Sexo]]=$B43,IF(DATOS_[[AGRUP. VALOR. PTO.]:[AGRUP. VALOR. PTO.]]=$B42,IF(DATOS_[[Check Periodo Ref.]:[Check Periodo Ref.]]="Dentro",IF(DATOS_[[Check Equiparado]:[Check Equiparado]]="Sí",IF(DATOS!AO$5="Sí",(1/DATOS_[[% anualiz]:[% anualiz]]),1)*IF(DATOS!AO$4="Sí",1/DATOS_[[% normaliz]:[% normaliz]],1)*(DATOS_[Conc.Sal.11])))))))),
0)</f>
        <v>0</v>
      </c>
      <c r="U43" s="109">
        <f t="array" ref="U43">IFERROR(
(AVERAGE((IF(DATOS_[[Sexo]:[Sexo]]=$B43,IF(DATOS_[[AGRUP. VALOR. PTO.]:[AGRUP. VALOR. PTO.]]=$B42,IF(DATOS_[[Check Periodo Ref.]:[Check Periodo Ref.]]="Dentro",IF(DATOS_[[Check Equiparado]:[Check Equiparado]]="Sí",IF(DATOS!AP$5="Sí",(1/DATOS_[[% anualiz]:[% anualiz]]),1)*IF(DATOS!AP$4="Sí",1/DATOS_[[% normaliz]:[% normaliz]],1)*(DATOS_[Conc.Sal.12])))))))),
0)</f>
        <v>0</v>
      </c>
      <c r="V43" s="109">
        <f t="array" ref="V43">IFERROR(
(AVERAGE((IF(DATOS_[[Sexo]:[Sexo]]=$B43,IF(DATOS_[[AGRUP. VALOR. PTO.]:[AGRUP. VALOR. PTO.]]=$B42,IF(DATOS_[[Check Periodo Ref.]:[Check Periodo Ref.]]="Dentro",IF(DATOS_[[Check Equiparado]:[Check Equiparado]]="Sí",IF(DATOS!AQ$5="Sí",(1/DATOS_[[% anualiz]:[% anualiz]]),1)*IF(DATOS!AQ$4="Sí",1/DATOS_[[% normaliz]:[% normaliz]],1)*(DATOS_[Conc.Sal.13])))))))),
0)</f>
        <v>0</v>
      </c>
      <c r="W43" s="109">
        <f t="array" ref="W43">IFERROR(
(AVERAGE((IF(DATOS_[[Sexo]:[Sexo]]=$B43,IF(DATOS_[[AGRUP. VALOR. PTO.]:[AGRUP. VALOR. PTO.]]=$B42,IF(DATOS_[[Check Periodo Ref.]:[Check Periodo Ref.]]="Dentro",IF(DATOS_[[Check Equiparado]:[Check Equiparado]]="Sí",IF(DATOS!AR$5="Sí",(1/DATOS_[[% anualiz]:[% anualiz]]),1)*IF(DATOS!AR$4="Sí",1/DATOS_[[% normaliz]:[% normaliz]],1)*(DATOS_[Conc.Sal.14])))))))),
0)</f>
        <v>0</v>
      </c>
      <c r="X43" s="109">
        <f t="array" ref="X43">IFERROR(
(AVERAGE((IF(DATOS_[[Sexo]:[Sexo]]=$B43,IF(DATOS_[[AGRUP. VALOR. PTO.]:[AGRUP. VALOR. PTO.]]=$B42,IF(DATOS_[[Check Periodo Ref.]:[Check Periodo Ref.]]="Dentro",IF(DATOS_[[Check Equiparado]:[Check Equiparado]]="Sí",IF(DATOS!AS$5="Sí",(1/DATOS_[[% anualiz]:[% anualiz]]),1)*IF(DATOS!AS$4="Sí",1/DATOS_[[% normaliz]:[% normaliz]],1)*(DATOS_[Conc.Sal.15])))))))),
0)</f>
        <v>0</v>
      </c>
      <c r="Y43" s="109">
        <f t="array" ref="Y43">IFERROR(
(AVERAGE((IF(DATOS_[[Sexo]:[Sexo]]=$B43,IF(DATOS_[[AGRUP. VALOR. PTO.]:[AGRUP. VALOR. PTO.]]=$B42,IF(DATOS_[[Check Periodo Ref.]:[Check Periodo Ref.]]="Dentro",IF(DATOS_[[Check Equiparado]:[Check Equiparado]]="Sí",IF(DATOS!AT$5="Sí",(1/DATOS_[[% anualiz]:[% anualiz]]),1)*IF(DATOS!AT$4="Sí",1/DATOS_[[% normaliz]:[% normaliz]],1)*(DATOS_[Conc.Sal.16])))))))),
0)</f>
        <v>0</v>
      </c>
      <c r="Z43" s="109">
        <f t="array" ref="Z43">IFERROR(
(AVERAGE((IF(DATOS_[[Sexo]:[Sexo]]=$B43,IF(DATOS_[[AGRUP. VALOR. PTO.]:[AGRUP. VALOR. PTO.]]=$B42,IF(DATOS_[[Check Periodo Ref.]:[Check Periodo Ref.]]="Dentro",IF(DATOS_[[Check Equiparado]:[Check Equiparado]]="Sí",IF(DATOS!AU$5="Sí",(1/DATOS_[[% anualiz]:[% anualiz]]),1)*IF(DATOS!AU$4="Sí",1/DATOS_[[% normaliz]:[% normaliz]],1)*(DATOS_[Conc.Sal.17])))))))),
0)</f>
        <v>0</v>
      </c>
      <c r="AA43" s="109">
        <f t="array" ref="AA43">IFERROR(
(AVERAGE((IF(DATOS_[[Sexo]:[Sexo]]=$B43,IF(DATOS_[[AGRUP. VALOR. PTO.]:[AGRUP. VALOR. PTO.]]=$B42,IF(DATOS_[[Check Periodo Ref.]:[Check Periodo Ref.]]="Dentro",IF(DATOS_[[Check Equiparado]:[Check Equiparado]]="Sí",IF(DATOS!AV$5="Sí",(1/DATOS_[[% anualiz]:[% anualiz]]),1)*IF(DATOS!AV$4="Sí",1/DATOS_[[% normaliz]:[% normaliz]],1)*(DATOS_[Conc.Sal.18])))))))),
0)</f>
        <v>0</v>
      </c>
      <c r="AB43" s="109">
        <f t="array" ref="AB43">IFERROR(
(AVERAGE((IF(DATOS_[[Sexo]:[Sexo]]=$B43,IF(DATOS_[[AGRUP. VALOR. PTO.]:[AGRUP. VALOR. PTO.]]=$B42,IF(DATOS_[[Check Periodo Ref.]:[Check Periodo Ref.]]="Dentro",IF(DATOS_[[Check Equiparado]:[Check Equiparado]]="Sí",IF(DATOS!AW$5="Sí",(1/DATOS_[[% anualiz]:[% anualiz]]),1)*IF(DATOS!AW$4="Sí",1/DATOS_[[% normaliz]:[% normaliz]],1)*(DATOS_[Conc.Sal.19])))))))),
0)</f>
        <v>0</v>
      </c>
      <c r="AC43" s="109">
        <f t="array" ref="AC43">IFERROR(
(AVERAGE((IF(DATOS_[[Sexo]:[Sexo]]=$B43,IF(DATOS_[[AGRUP. VALOR. PTO.]:[AGRUP. VALOR. PTO.]]=$B42,IF(DATOS_[[Check Periodo Ref.]:[Check Periodo Ref.]]="Dentro",IF(DATOS_[[Check Equiparado]:[Check Equiparado]]="Sí",IF(DATOS!AX$5="Sí",(1/DATOS_[[% anualiz]:[% anualiz]]),1)*IF(DATOS!AX$4="Sí",1/DATOS_[[% normaliz]:[% normaliz]],1)*(DATOS_[Conc.Sal.20])))))))),
0)</f>
        <v>0</v>
      </c>
      <c r="AD43" s="109">
        <f t="array" ref="AD43">IFERROR(
(AVERAGE((IF(DATOS_[[Sexo]:[Sexo]]=$B43,IF(DATOS_[[AGRUP. VALOR. PTO.]:[AGRUP. VALOR. PTO.]]=$B42,IF(DATOS_[[Check Periodo Ref.]:[Check Periodo Ref.]]="Dentro",IF(DATOS_[[Check Equiparado]:[Check Equiparado]]="Sí",IF(DATOS!AY$5="Sí",(1/DATOS_[[% anualiz]:[% anualiz]]),1)*IF(DATOS!AY$4="Sí",1/DATOS_[[% normaliz]:[% normaliz]],1)*(DATOS_[Conc.Sal.21])))))))),
0)</f>
        <v>0</v>
      </c>
      <c r="AE43" s="109">
        <f t="array" ref="AE43">IFERROR(
(AVERAGE((IF(DATOS_[[Sexo]:[Sexo]]=$B43,IF(DATOS_[[AGRUP. VALOR. PTO.]:[AGRUP. VALOR. PTO.]]=$B42,IF(DATOS_[[Check Periodo Ref.]:[Check Periodo Ref.]]="Dentro",IF(DATOS_[[Check Equiparado]:[Check Equiparado]]="Sí",IF(DATOS!AZ$5="Sí",(1/DATOS_[[% anualiz]:[% anualiz]]),1)*IF(DATOS!AZ$4="Sí",1/DATOS_[[% normaliz]:[% normaliz]],1)*(DATOS_[Conc.Sal.22])))))))),
0)</f>
        <v>0</v>
      </c>
      <c r="AF43" s="109">
        <f t="array" ref="AF43">IFERROR(
(AVERAGE((IF(DATOS_[[Sexo]:[Sexo]]=$B43,IF(DATOS_[[AGRUP. VALOR. PTO.]:[AGRUP. VALOR. PTO.]]=$B42,IF(DATOS_[[Check Periodo Ref.]:[Check Periodo Ref.]]="Dentro",IF(DATOS_[[Check Equiparado]:[Check Equiparado]]="Sí",IF(DATOS!BA$5="Sí",(1/DATOS_[[% anualiz]:[% anualiz]]),1)*IF(DATOS!BA$4="Sí",1/DATOS_[[% normaliz]:[% normaliz]],1)*(DATOS_[Conc.Sal.23])))))))),
0)</f>
        <v>0</v>
      </c>
      <c r="AG43" s="109">
        <f t="array" ref="AG43">IFERROR(
(AVERAGE((IF(DATOS_[[Sexo]:[Sexo]]=$B43,IF(DATOS_[[AGRUP. VALOR. PTO.]:[AGRUP. VALOR. PTO.]]=$B42,IF(DATOS_[[Check Periodo Ref.]:[Check Periodo Ref.]]="Dentro",IF(DATOS_[[Check Equiparado]:[Check Equiparado]]="Sí",IF(DATOS!BB$5="Sí",(1/DATOS_[[% anualiz]:[% anualiz]]),1)*IF(DATOS!BB$4="Sí",1/DATOS_[[% normaliz]:[% normaliz]],1)*(DATOS_[Conc.Sal.24])))))))),
0)</f>
        <v>0</v>
      </c>
      <c r="AH43" s="109">
        <f t="array" ref="AH43">IFERROR(
(AVERAGE((IF(DATOS_[[Sexo]:[Sexo]]=$B43,IF(DATOS_[[AGRUP. VALOR. PTO.]:[AGRUP. VALOR. PTO.]]=$B42,IF(DATOS_[[Check Periodo Ref.]:[Check Periodo Ref.]]="Dentro",IF(DATOS_[[Check Equiparado]:[Check Equiparado]]="Sí",IF(DATOS!BC$5="Sí",(1/DATOS_[[% anualiz]:[% anualiz]]),1)*IF(DATOS!BC$4="Sí",1/DATOS_[[% normaliz]:[% normaliz]],1)*(DATOS_[Conc.Sal.25])))))))),
0)</f>
        <v>0</v>
      </c>
      <c r="AI43" s="109">
        <f t="array" ref="AI43">IFERROR(
(AVERAGE((IF(DATOS_[[Sexo]:[Sexo]]=$B43,IF(DATOS_[[AGRUP. VALOR. PTO.]:[AGRUP. VALOR. PTO.]]=$B42,IF(DATOS_[[Check Periodo Ref.]:[Check Periodo Ref.]]="Dentro",IF(DATOS_[[Check Equiparado]:[Check Equiparado]]="Sí",IF(DATOS!BD$5="Sí",(1/DATOS_[[% anualiz]:[% anualiz]]),1)*IF(DATOS!BD$4="Sí",1/DATOS_[[% normaliz]:[% normaliz]],1)*(DATOS_[Conc.Sal.26])))))))),
0)</f>
        <v>0</v>
      </c>
      <c r="AJ43" s="109">
        <f t="array" ref="AJ43">IFERROR(
(AVERAGE((IF(DATOS_[[Sexo]:[Sexo]]=$B43,IF(DATOS_[[AGRUP. VALOR. PTO.]:[AGRUP. VALOR. PTO.]]=$B42,IF(DATOS_[[Check Periodo Ref.]:[Check Periodo Ref.]]="Dentro",IF(DATOS_[[Check Equiparado]:[Check Equiparado]]="Sí",IF(DATOS!BE$5="Sí",(1/DATOS_[[% anualiz]:[% anualiz]]),1)*IF(DATOS!BE$4="Sí",1/DATOS_[[% normaliz]:[% normaliz]],1)*(DATOS_[Conc.Sal.27])))))))),
0)</f>
        <v>0</v>
      </c>
      <c r="AK43" s="109">
        <f t="array" ref="AK43">IFERROR(
(AVERAGE((IF(DATOS_[[Sexo]:[Sexo]]=$B43,IF(DATOS_[[AGRUP. VALOR. PTO.]:[AGRUP. VALOR. PTO.]]=$B42,IF(DATOS_[[Check Periodo Ref.]:[Check Periodo Ref.]]="Dentro",IF(DATOS_[[Check Equiparado]:[Check Equiparado]]="Sí",IF(DATOS!BF$5="Sí",(1/DATOS_[[% anualiz]:[% anualiz]]),1)*IF(DATOS!BF$4="Sí",1/DATOS_[[% normaliz]:[% normaliz]],1)*(DATOS_[Conc.Sal.28])))))))),
0)</f>
        <v>0</v>
      </c>
      <c r="AL43" s="109">
        <f t="array" ref="AL43">IFERROR(
(AVERAGE((IF(DATOS_[[Sexo]:[Sexo]]=$B43,IF(DATOS_[[AGRUP. VALOR. PTO.]:[AGRUP. VALOR. PTO.]]=$B42,IF(DATOS_[[Check Periodo Ref.]:[Check Periodo Ref.]]="Dentro",IF(DATOS_[[Check Equiparado]:[Check Equiparado]]="Sí",IF(DATOS!BG$5="Sí",(1/DATOS_[[% anualiz]:[% anualiz]]),1)*IF(DATOS!BG$4="Sí",1/DATOS_[[% normaliz]:[% normaliz]],1)*(DATOS_[Conc.Sal.29])))))))),
0)</f>
        <v>0</v>
      </c>
      <c r="AM43" s="109">
        <f t="array" ref="AM43">IFERROR(
(AVERAGE((IF(DATOS_[[Sexo]:[Sexo]]=$B43,IF(DATOS_[[AGRUP. VALOR. PTO.]:[AGRUP. VALOR. PTO.]]=$B42,IF(DATOS_[[Check Periodo Ref.]:[Check Periodo Ref.]]="Dentro",IF(DATOS_[[Check Equiparado]:[Check Equiparado]]="Sí",IF(DATOS!BH$5="Sí",(1/DATOS_[[% anualiz]:[% anualiz]]),1)*IF(DATOS!BH$4="Sí",1/DATOS_[[% normaliz]:[% normaliz]],1)*(DATOS_[Conc.Sal.30])))))))),
0)</f>
        <v>0</v>
      </c>
      <c r="AN43" s="110">
        <f t="array" ref="AN43">IFERROR(
AVERAGE(IF(DATOS_[Sexo]=$B43,IF(DATOS_[[AGRUP. VALOR. PTO.]:[AGRUP. VALOR. PTO.]]=$B42,IF(DATOS_[Check Equiparado]="Sí",IF(DATOS_[Check Periodo Ref.]="Dentro",DATOS_[Tot COMPL.SAL Eq],FALSE))))),
0)</f>
        <v>0</v>
      </c>
      <c r="AO43" s="111">
        <f t="array" ref="AO43">IFERROR(
AVERAGE(IF(DATOS_[Sexo]=$B43,IF(DATOS_[[AGRUP. VALOR. PTO.]:[AGRUP. VALOR. PTO.]]=$B42,IF(DATOS_[Check Equiparado]="Sí",IF(DATOS_[Check Periodo Ref.]="Dentro",DATOS_[TOTAL SALARIO Eq],FALSE))))),
0)</f>
        <v>0</v>
      </c>
      <c r="AP43" s="112">
        <f t="array" ref="AP43">IFERROR(
(AVERAGE((IF(DATOS_[[Sexo]:[Sexo]]=$B43,IF(DATOS_[[AGRUP. VALOR. PTO.]:[AGRUP. VALOR. PTO.]]=$B42,IF(DATOS_[[Check Periodo Ref.]:[Check Periodo Ref.]]="Dentro",IF(DATOS_[[Check Equiparado]:[Check Equiparado]]="Sí",IF(DATOS!BI$5="Sí",(1/DATOS_[[% anualiz]:[% anualiz]]),1)*IF(DATOS!BI$4="Sí",1/DATOS_[[% normaliz]:[% normaliz]],1)*(DATOS_[C.Extra.01])))))))),
0)</f>
        <v>0</v>
      </c>
      <c r="AQ43" s="112">
        <f t="array" ref="AQ43">IFERROR(
(AVERAGE((IF(DATOS_[[Sexo]:[Sexo]]=$B43,IF(DATOS_[[AGRUP. VALOR. PTO.]:[AGRUP. VALOR. PTO.]]=$B42,IF(DATOS_[[Check Periodo Ref.]:[Check Periodo Ref.]]="Dentro",IF(DATOS_[[Check Equiparado]:[Check Equiparado]]="Sí",IF(DATOS!BJ$5="Sí",(1/DATOS_[[% anualiz]:[% anualiz]]),1)*IF(DATOS!BJ$4="Sí",1/DATOS_[[% normaliz]:[% normaliz]],1)*(DATOS_[C.Extra.02])))))))),
0)</f>
        <v>0</v>
      </c>
      <c r="AR43" s="112">
        <f t="array" ref="AR43">IFERROR(
(AVERAGE((IF(DATOS_[[Sexo]:[Sexo]]=$B43,IF(DATOS_[[AGRUP. VALOR. PTO.]:[AGRUP. VALOR. PTO.]]=$B42,IF(DATOS_[[Check Periodo Ref.]:[Check Periodo Ref.]]="Dentro",IF(DATOS_[[Check Equiparado]:[Check Equiparado]]="Sí",IF(DATOS!BK$5="Sí",(1/DATOS_[[% anualiz]:[% anualiz]]),1)*IF(DATOS!BK$4="Sí",1/DATOS_[[% normaliz]:[% normaliz]],1)*(DATOS_[C.Extra.03])))))))),
0)</f>
        <v>0</v>
      </c>
      <c r="AS43" s="112">
        <f t="array" ref="AS43">IFERROR(
(AVERAGE((IF(DATOS_[[Sexo]:[Sexo]]=$B43,IF(DATOS_[[AGRUP. VALOR. PTO.]:[AGRUP. VALOR. PTO.]]=$B42,IF(DATOS_[[Check Periodo Ref.]:[Check Periodo Ref.]]="Dentro",IF(DATOS_[[Check Equiparado]:[Check Equiparado]]="Sí",IF(DATOS!BL$5="Sí",(1/DATOS_[[% anualiz]:[% anualiz]]),1)*IF(DATOS!BL$4="Sí",1/DATOS_[[% normaliz]:[% normaliz]],1)*(DATOS_[C.Extra.04])))))))),
0)</f>
        <v>0</v>
      </c>
      <c r="AT43" s="112">
        <f t="array" ref="AT43">IFERROR(
(AVERAGE((IF(DATOS_[[Sexo]:[Sexo]]=$B43,IF(DATOS_[[AGRUP. VALOR. PTO.]:[AGRUP. VALOR. PTO.]]=$B42,IF(DATOS_[[Check Periodo Ref.]:[Check Periodo Ref.]]="Dentro",IF(DATOS_[[Check Equiparado]:[Check Equiparado]]="Sí",IF(DATOS!BM$5="Sí",(1/DATOS_[[% anualiz]:[% anualiz]]),1)*IF(DATOS!BM$4="Sí",1/DATOS_[[% normaliz]:[% normaliz]],1)*(DATOS_[C.Extra.05])))))))),
0)</f>
        <v>0</v>
      </c>
      <c r="AU43" s="113">
        <f t="array" ref="AU43">IFERROR(
AVERAGE(IF(DATOS_[Sexo]=$B43,IF(DATOS_[[AGRUP. VALOR. PTO.]:[AGRUP. VALOR. PTO.]]=$B42,IF(DATOS_[Check Equiparado]="Sí",IF(DATOS_[Check Periodo Ref.]="Dentro",DATOS_[Tot Extrasalarial Eq],FALSE))))),
0)</f>
        <v>0</v>
      </c>
      <c r="AV43" s="114">
        <f t="array" ref="AV43">IFERROR(
AVERAGE(IF(DATOS_[Sexo]=$B43,IF(DATOS_[[AGRUP. VALOR. PTO.]:[AGRUP. VALOR. PTO.]]=$B42,IF(DATOS_[Check Equiparado]="Sí",IF(DATOS_[Check Periodo Ref.]="Dentro",DATOS_[TOTAL Retrib Eq],FALSE))))),
0)</f>
        <v>0</v>
      </c>
    </row>
    <row r="44" spans="1:48" x14ac:dyDescent="0.3">
      <c r="A44" s="60" t="str">
        <f t="shared" ref="A44" si="42">+A43</f>
        <v>[ocultar]</v>
      </c>
      <c r="B44" s="64" t="s">
        <v>163</v>
      </c>
      <c r="C44" s="65">
        <f t="array" ref="C44">SUM(IF($B44=DATOS_[Sexo],
IF($B42=DATOS_[AGRUP. VALOR. PTO.],
IF("Dentro"=DATOS_[Check Periodo Ref.],
1/(COUNTIFS(DATOS_[Sexo],$B44,DATOS_[AGRUP. VALOR. PTO.],$B42,DATOS_[Check Periodo Ref.],"Dentro",DATOS_[id],DATOS_[id]))))))</f>
        <v>0</v>
      </c>
      <c r="D44" s="66">
        <f>COUNTIFS(DATOS_[AGRUP. VALOR. PTO.],$B42,DATOS_[Sexo],$B44,DATOS_[Check Periodo Ref.],"Dentro")</f>
        <v>0</v>
      </c>
      <c r="E44" s="66">
        <f>COUNTIFS(DATOS_[AGRUP. VALOR. PTO.],$B42,DATOS_[Sexo],$B44,DATOS_[Check Periodo Ref.],"Dentro",DATOS_[Check Nº SC Norm],"Sí")</f>
        <v>0</v>
      </c>
      <c r="F44" s="66">
        <f>COUNTIFS(DATOS_[AGRUP. VALOR. PTO.],$B42,DATOS_[Sexo],$B44,DATOS_[Check Periodo Ref.],"Dentro",DATOS_[Check Nº SC Anualiz],"Sí")</f>
        <v>0</v>
      </c>
      <c r="G44" s="66">
        <f>COUNTIFS(DATOS_[AGRUP. VALOR. PTO.],$B42,DATOS_[Sexo],$B44,DATOS_[Check Periodo Ref.],"Dentro",DATOS_[Check Nº SC Norm y Anualiz],"Sí")</f>
        <v>0</v>
      </c>
      <c r="H44" s="66">
        <f>COUNTIFS(DATOS_[AGRUP. VALOR. PTO.],$B42,DATOS_[Sexo],$B44,DATOS_[Check Periodo Ref.],"Dentro",DATOS_[Check Equiparación],"Sí")</f>
        <v>0</v>
      </c>
      <c r="I44" s="108" cm="1">
        <f t="array" ref="I44">IFERROR(
AVERAGE(IF(DATOS_[Sexo]=$B44,IF(DATOS_[[AGRUP. VALOR. PTO.]:[AGRUP. VALOR. PTO.]]=$B42,IF(DATOS_[Check Equiparado]="Sí",IF(DATOS_[Check Periodo Ref.]="Dentro",DATOS_[SALARIO BASE Eq],FALSE))))),
0)</f>
        <v>0</v>
      </c>
      <c r="J44" s="109">
        <f t="array" ref="J44">IFERROR(
(AVERAGE((IF(DATOS_[[Sexo]:[Sexo]]=$B44,IF(DATOS_[[AGRUP. VALOR. PTO.]:[AGRUP. VALOR. PTO.]]=$B42,IF(DATOS_[[Check Periodo Ref.]:[Check Periodo Ref.]]="Dentro",IF(DATOS_[[Check Equiparado]:[Check Equiparado]]="Sí",IF(DATOS!AE$5="Sí",(1/DATOS_[[% anualiz]:[% anualiz]]),1)*IF(DATOS!AE$4="Sí",1/DATOS_[[% normaliz]:[% normaliz]],1)*(DATOS_[Conc.Sal.01])))))))),
0)</f>
        <v>0</v>
      </c>
      <c r="K44" s="109">
        <f t="array" ref="K44">IFERROR(
(AVERAGE((IF(DATOS_[[Sexo]:[Sexo]]=$B44,IF(DATOS_[[AGRUP. VALOR. PTO.]:[AGRUP. VALOR. PTO.]]=$B42,IF(DATOS_[[Check Periodo Ref.]:[Check Periodo Ref.]]="Dentro",IF(DATOS_[[Check Equiparado]:[Check Equiparado]]="Sí",IF(DATOS!AF$5="Sí",(1/DATOS_[[% anualiz]:[% anualiz]]),1)*IF(DATOS!AF$4="Sí",1/DATOS_[[% normaliz]:[% normaliz]],1)*(DATOS_[Conc.Sal.02])))))))),
0)</f>
        <v>0</v>
      </c>
      <c r="L44" s="109">
        <f t="array" ref="L44">IFERROR(
(AVERAGE((IF(DATOS_[[Sexo]:[Sexo]]=$B44,IF(DATOS_[[AGRUP. VALOR. PTO.]:[AGRUP. VALOR. PTO.]]=$B42,IF(DATOS_[[Check Periodo Ref.]:[Check Periodo Ref.]]="Dentro",IF(DATOS_[[Check Equiparado]:[Check Equiparado]]="Sí",IF(DATOS!AG$5="Sí",(1/DATOS_[[% anualiz]:[% anualiz]]),1)*IF(DATOS!AG$4="Sí",1/DATOS_[[% normaliz]:[% normaliz]],1)*(DATOS_[Conc.Sal.03])))))))),
0)</f>
        <v>0</v>
      </c>
      <c r="M44" s="109">
        <f t="array" ref="M44">IFERROR(
(AVERAGE((IF(DATOS_[[Sexo]:[Sexo]]=$B44,IF(DATOS_[[AGRUP. VALOR. PTO.]:[AGRUP. VALOR. PTO.]]=$B42,IF(DATOS_[[Check Periodo Ref.]:[Check Periodo Ref.]]="Dentro",IF(DATOS_[[Check Equiparado]:[Check Equiparado]]="Sí",IF(DATOS!AH$5="Sí",(1/DATOS_[[% anualiz]:[% anualiz]]),1)*IF(DATOS!AH$4="Sí",1/DATOS_[[% normaliz]:[% normaliz]],1)*(DATOS_[Conc.Sal.04])))))))),
0)</f>
        <v>0</v>
      </c>
      <c r="N44" s="109">
        <f t="array" ref="N44">IFERROR(
(AVERAGE((IF(DATOS_[[Sexo]:[Sexo]]=$B44,IF(DATOS_[[AGRUP. VALOR. PTO.]:[AGRUP. VALOR. PTO.]]=$B42,IF(DATOS_[[Check Periodo Ref.]:[Check Periodo Ref.]]="Dentro",IF(DATOS_[[Check Equiparado]:[Check Equiparado]]="Sí",IF(DATOS!AI$5="Sí",(1/DATOS_[[% anualiz]:[% anualiz]]),1)*IF(DATOS!AI$4="Sí",1/DATOS_[[% normaliz]:[% normaliz]],1)*(DATOS_[Conc.Sal.05])))))))),
0)</f>
        <v>0</v>
      </c>
      <c r="O44" s="109">
        <f t="array" ref="O44">IFERROR(
(AVERAGE((IF(DATOS_[[Sexo]:[Sexo]]=$B44,IF(DATOS_[[AGRUP. VALOR. PTO.]:[AGRUP. VALOR. PTO.]]=$B42,IF(DATOS_[[Check Periodo Ref.]:[Check Periodo Ref.]]="Dentro",IF(DATOS_[[Check Equiparado]:[Check Equiparado]]="Sí",IF(DATOS!AJ$5="Sí",(1/DATOS_[[% anualiz]:[% anualiz]]),1)*IF(DATOS!AJ$4="Sí",1/DATOS_[[% normaliz]:[% normaliz]],1)*(DATOS_[Conc.Sal.06])))))))),
0)</f>
        <v>0</v>
      </c>
      <c r="P44" s="109">
        <f t="array" ref="P44">IFERROR(
(AVERAGE((IF(DATOS_[[Sexo]:[Sexo]]=$B44,IF(DATOS_[[AGRUP. VALOR. PTO.]:[AGRUP. VALOR. PTO.]]=$B42,IF(DATOS_[[Check Periodo Ref.]:[Check Periodo Ref.]]="Dentro",IF(DATOS_[[Check Equiparado]:[Check Equiparado]]="Sí",IF(DATOS!AK$5="Sí",(1/DATOS_[[% anualiz]:[% anualiz]]),1)*IF(DATOS!AK$4="Sí",1/DATOS_[[% normaliz]:[% normaliz]],1)*(DATOS_[Conc.Sal.07])))))))),
0)</f>
        <v>0</v>
      </c>
      <c r="Q44" s="109">
        <f t="array" ref="Q44">IFERROR(
(AVERAGE((IF(DATOS_[[Sexo]:[Sexo]]=$B44,IF(DATOS_[[AGRUP. VALOR. PTO.]:[AGRUP. VALOR. PTO.]]=$B42,IF(DATOS_[[Check Periodo Ref.]:[Check Periodo Ref.]]="Dentro",IF(DATOS_[[Check Equiparado]:[Check Equiparado]]="Sí",IF(DATOS!AL$5="Sí",(1/DATOS_[[% anualiz]:[% anualiz]]),1)*IF(DATOS!AL$4="Sí",1/DATOS_[[% normaliz]:[% normaliz]],1)*(DATOS_[Conc.Sal.08])))))))),
0)</f>
        <v>0</v>
      </c>
      <c r="R44" s="109">
        <f t="array" ref="R44">IFERROR(
(AVERAGE((IF(DATOS_[[Sexo]:[Sexo]]=$B44,IF(DATOS_[[AGRUP. VALOR. PTO.]:[AGRUP. VALOR. PTO.]]=$B42,IF(DATOS_[[Check Periodo Ref.]:[Check Periodo Ref.]]="Dentro",IF(DATOS_[[Check Equiparado]:[Check Equiparado]]="Sí",IF(DATOS!AM$5="Sí",(1/DATOS_[[% anualiz]:[% anualiz]]),1)*IF(DATOS!AM$4="Sí",1/DATOS_[[% normaliz]:[% normaliz]],1)*(DATOS_[Conc.Sal.09])))))))),
0)</f>
        <v>0</v>
      </c>
      <c r="S44" s="109">
        <f t="array" ref="S44">IFERROR(
(AVERAGE((IF(DATOS_[[Sexo]:[Sexo]]=$B44,IF(DATOS_[[AGRUP. VALOR. PTO.]:[AGRUP. VALOR. PTO.]]=$B42,IF(DATOS_[[Check Periodo Ref.]:[Check Periodo Ref.]]="Dentro",IF(DATOS_[[Check Equiparado]:[Check Equiparado]]="Sí",IF(DATOS!AN$5="Sí",(1/DATOS_[[% anualiz]:[% anualiz]]),1)*IF(DATOS!AN$4="Sí",1/DATOS_[[% normaliz]:[% normaliz]],1)*(DATOS_[Conc.Sal.10])))))))),
0)</f>
        <v>0</v>
      </c>
      <c r="T44" s="109">
        <f t="array" ref="T44">IFERROR(
(AVERAGE((IF(DATOS_[[Sexo]:[Sexo]]=$B44,IF(DATOS_[[AGRUP. VALOR. PTO.]:[AGRUP. VALOR. PTO.]]=$B42,IF(DATOS_[[Check Periodo Ref.]:[Check Periodo Ref.]]="Dentro",IF(DATOS_[[Check Equiparado]:[Check Equiparado]]="Sí",IF(DATOS!AO$5="Sí",(1/DATOS_[[% anualiz]:[% anualiz]]),1)*IF(DATOS!AO$4="Sí",1/DATOS_[[% normaliz]:[% normaliz]],1)*(DATOS_[Conc.Sal.11])))))))),
0)</f>
        <v>0</v>
      </c>
      <c r="U44" s="109">
        <f t="array" ref="U44">IFERROR(
(AVERAGE((IF(DATOS_[[Sexo]:[Sexo]]=$B44,IF(DATOS_[[AGRUP. VALOR. PTO.]:[AGRUP. VALOR. PTO.]]=$B42,IF(DATOS_[[Check Periodo Ref.]:[Check Periodo Ref.]]="Dentro",IF(DATOS_[[Check Equiparado]:[Check Equiparado]]="Sí",IF(DATOS!AP$5="Sí",(1/DATOS_[[% anualiz]:[% anualiz]]),1)*IF(DATOS!AP$4="Sí",1/DATOS_[[% normaliz]:[% normaliz]],1)*(DATOS_[Conc.Sal.12])))))))),
0)</f>
        <v>0</v>
      </c>
      <c r="V44" s="109">
        <f t="array" ref="V44">IFERROR(
(AVERAGE((IF(DATOS_[[Sexo]:[Sexo]]=$B44,IF(DATOS_[[AGRUP. VALOR. PTO.]:[AGRUP. VALOR. PTO.]]=$B42,IF(DATOS_[[Check Periodo Ref.]:[Check Periodo Ref.]]="Dentro",IF(DATOS_[[Check Equiparado]:[Check Equiparado]]="Sí",IF(DATOS!AQ$5="Sí",(1/DATOS_[[% anualiz]:[% anualiz]]),1)*IF(DATOS!AQ$4="Sí",1/DATOS_[[% normaliz]:[% normaliz]],1)*(DATOS_[Conc.Sal.13])))))))),
0)</f>
        <v>0</v>
      </c>
      <c r="W44" s="109">
        <f t="array" ref="W44">IFERROR(
(AVERAGE((IF(DATOS_[[Sexo]:[Sexo]]=$B44,IF(DATOS_[[AGRUP. VALOR. PTO.]:[AGRUP. VALOR. PTO.]]=$B42,IF(DATOS_[[Check Periodo Ref.]:[Check Periodo Ref.]]="Dentro",IF(DATOS_[[Check Equiparado]:[Check Equiparado]]="Sí",IF(DATOS!AR$5="Sí",(1/DATOS_[[% anualiz]:[% anualiz]]),1)*IF(DATOS!AR$4="Sí",1/DATOS_[[% normaliz]:[% normaliz]],1)*(DATOS_[Conc.Sal.14])))))))),
0)</f>
        <v>0</v>
      </c>
      <c r="X44" s="109">
        <f t="array" ref="X44">IFERROR(
(AVERAGE((IF(DATOS_[[Sexo]:[Sexo]]=$B44,IF(DATOS_[[AGRUP. VALOR. PTO.]:[AGRUP. VALOR. PTO.]]=$B42,IF(DATOS_[[Check Periodo Ref.]:[Check Periodo Ref.]]="Dentro",IF(DATOS_[[Check Equiparado]:[Check Equiparado]]="Sí",IF(DATOS!AS$5="Sí",(1/DATOS_[[% anualiz]:[% anualiz]]),1)*IF(DATOS!AS$4="Sí",1/DATOS_[[% normaliz]:[% normaliz]],1)*(DATOS_[Conc.Sal.15])))))))),
0)</f>
        <v>0</v>
      </c>
      <c r="Y44" s="109">
        <f t="array" ref="Y44">IFERROR(
(AVERAGE((IF(DATOS_[[Sexo]:[Sexo]]=$B44,IF(DATOS_[[AGRUP. VALOR. PTO.]:[AGRUP. VALOR. PTO.]]=$B42,IF(DATOS_[[Check Periodo Ref.]:[Check Periodo Ref.]]="Dentro",IF(DATOS_[[Check Equiparado]:[Check Equiparado]]="Sí",IF(DATOS!AT$5="Sí",(1/DATOS_[[% anualiz]:[% anualiz]]),1)*IF(DATOS!AT$4="Sí",1/DATOS_[[% normaliz]:[% normaliz]],1)*(DATOS_[Conc.Sal.16])))))))),
0)</f>
        <v>0</v>
      </c>
      <c r="Z44" s="109">
        <f t="array" ref="Z44">IFERROR(
(AVERAGE((IF(DATOS_[[Sexo]:[Sexo]]=$B44,IF(DATOS_[[AGRUP. VALOR. PTO.]:[AGRUP. VALOR. PTO.]]=$B42,IF(DATOS_[[Check Periodo Ref.]:[Check Periodo Ref.]]="Dentro",IF(DATOS_[[Check Equiparado]:[Check Equiparado]]="Sí",IF(DATOS!AU$5="Sí",(1/DATOS_[[% anualiz]:[% anualiz]]),1)*IF(DATOS!AU$4="Sí",1/DATOS_[[% normaliz]:[% normaliz]],1)*(DATOS_[Conc.Sal.17])))))))),
0)</f>
        <v>0</v>
      </c>
      <c r="AA44" s="109">
        <f t="array" ref="AA44">IFERROR(
(AVERAGE((IF(DATOS_[[Sexo]:[Sexo]]=$B44,IF(DATOS_[[AGRUP. VALOR. PTO.]:[AGRUP. VALOR. PTO.]]=$B42,IF(DATOS_[[Check Periodo Ref.]:[Check Periodo Ref.]]="Dentro",IF(DATOS_[[Check Equiparado]:[Check Equiparado]]="Sí",IF(DATOS!AV$5="Sí",(1/DATOS_[[% anualiz]:[% anualiz]]),1)*IF(DATOS!AV$4="Sí",1/DATOS_[[% normaliz]:[% normaliz]],1)*(DATOS_[Conc.Sal.18])))))))),
0)</f>
        <v>0</v>
      </c>
      <c r="AB44" s="109">
        <f t="array" ref="AB44">IFERROR(
(AVERAGE((IF(DATOS_[[Sexo]:[Sexo]]=$B44,IF(DATOS_[[AGRUP. VALOR. PTO.]:[AGRUP. VALOR. PTO.]]=$B42,IF(DATOS_[[Check Periodo Ref.]:[Check Periodo Ref.]]="Dentro",IF(DATOS_[[Check Equiparado]:[Check Equiparado]]="Sí",IF(DATOS!AW$5="Sí",(1/DATOS_[[% anualiz]:[% anualiz]]),1)*IF(DATOS!AW$4="Sí",1/DATOS_[[% normaliz]:[% normaliz]],1)*(DATOS_[Conc.Sal.19])))))))),
0)</f>
        <v>0</v>
      </c>
      <c r="AC44" s="109">
        <f t="array" ref="AC44">IFERROR(
(AVERAGE((IF(DATOS_[[Sexo]:[Sexo]]=$B44,IF(DATOS_[[AGRUP. VALOR. PTO.]:[AGRUP. VALOR. PTO.]]=$B42,IF(DATOS_[[Check Periodo Ref.]:[Check Periodo Ref.]]="Dentro",IF(DATOS_[[Check Equiparado]:[Check Equiparado]]="Sí",IF(DATOS!AX$5="Sí",(1/DATOS_[[% anualiz]:[% anualiz]]),1)*IF(DATOS!AX$4="Sí",1/DATOS_[[% normaliz]:[% normaliz]],1)*(DATOS_[Conc.Sal.20])))))))),
0)</f>
        <v>0</v>
      </c>
      <c r="AD44" s="109">
        <f t="array" ref="AD44">IFERROR(
(AVERAGE((IF(DATOS_[[Sexo]:[Sexo]]=$B44,IF(DATOS_[[AGRUP. VALOR. PTO.]:[AGRUP. VALOR. PTO.]]=$B42,IF(DATOS_[[Check Periodo Ref.]:[Check Periodo Ref.]]="Dentro",IF(DATOS_[[Check Equiparado]:[Check Equiparado]]="Sí",IF(DATOS!AY$5="Sí",(1/DATOS_[[% anualiz]:[% anualiz]]),1)*IF(DATOS!AY$4="Sí",1/DATOS_[[% normaliz]:[% normaliz]],1)*(DATOS_[Conc.Sal.21])))))))),
0)</f>
        <v>0</v>
      </c>
      <c r="AE44" s="109">
        <f t="array" ref="AE44">IFERROR(
(AVERAGE((IF(DATOS_[[Sexo]:[Sexo]]=$B44,IF(DATOS_[[AGRUP. VALOR. PTO.]:[AGRUP. VALOR. PTO.]]=$B42,IF(DATOS_[[Check Periodo Ref.]:[Check Periodo Ref.]]="Dentro",IF(DATOS_[[Check Equiparado]:[Check Equiparado]]="Sí",IF(DATOS!AZ$5="Sí",(1/DATOS_[[% anualiz]:[% anualiz]]),1)*IF(DATOS!AZ$4="Sí",1/DATOS_[[% normaliz]:[% normaliz]],1)*(DATOS_[Conc.Sal.22])))))))),
0)</f>
        <v>0</v>
      </c>
      <c r="AF44" s="109">
        <f t="array" ref="AF44">IFERROR(
(AVERAGE((IF(DATOS_[[Sexo]:[Sexo]]=$B44,IF(DATOS_[[AGRUP. VALOR. PTO.]:[AGRUP. VALOR. PTO.]]=$B42,IF(DATOS_[[Check Periodo Ref.]:[Check Periodo Ref.]]="Dentro",IF(DATOS_[[Check Equiparado]:[Check Equiparado]]="Sí",IF(DATOS!BA$5="Sí",(1/DATOS_[[% anualiz]:[% anualiz]]),1)*IF(DATOS!BA$4="Sí",1/DATOS_[[% normaliz]:[% normaliz]],1)*(DATOS_[Conc.Sal.23])))))))),
0)</f>
        <v>0</v>
      </c>
      <c r="AG44" s="109">
        <f t="array" ref="AG44">IFERROR(
(AVERAGE((IF(DATOS_[[Sexo]:[Sexo]]=$B44,IF(DATOS_[[AGRUP. VALOR. PTO.]:[AGRUP. VALOR. PTO.]]=$B42,IF(DATOS_[[Check Periodo Ref.]:[Check Periodo Ref.]]="Dentro",IF(DATOS_[[Check Equiparado]:[Check Equiparado]]="Sí",IF(DATOS!BB$5="Sí",(1/DATOS_[[% anualiz]:[% anualiz]]),1)*IF(DATOS!BB$4="Sí",1/DATOS_[[% normaliz]:[% normaliz]],1)*(DATOS_[Conc.Sal.24])))))))),
0)</f>
        <v>0</v>
      </c>
      <c r="AH44" s="109">
        <f t="array" ref="AH44">IFERROR(
(AVERAGE((IF(DATOS_[[Sexo]:[Sexo]]=$B44,IF(DATOS_[[AGRUP. VALOR. PTO.]:[AGRUP. VALOR. PTO.]]=$B42,IF(DATOS_[[Check Periodo Ref.]:[Check Periodo Ref.]]="Dentro",IF(DATOS_[[Check Equiparado]:[Check Equiparado]]="Sí",IF(DATOS!BC$5="Sí",(1/DATOS_[[% anualiz]:[% anualiz]]),1)*IF(DATOS!BC$4="Sí",1/DATOS_[[% normaliz]:[% normaliz]],1)*(DATOS_[Conc.Sal.25])))))))),
0)</f>
        <v>0</v>
      </c>
      <c r="AI44" s="109">
        <f t="array" ref="AI44">IFERROR(
(AVERAGE((IF(DATOS_[[Sexo]:[Sexo]]=$B44,IF(DATOS_[[AGRUP. VALOR. PTO.]:[AGRUP. VALOR. PTO.]]=$B42,IF(DATOS_[[Check Periodo Ref.]:[Check Periodo Ref.]]="Dentro",IF(DATOS_[[Check Equiparado]:[Check Equiparado]]="Sí",IF(DATOS!BD$5="Sí",(1/DATOS_[[% anualiz]:[% anualiz]]),1)*IF(DATOS!BD$4="Sí",1/DATOS_[[% normaliz]:[% normaliz]],1)*(DATOS_[Conc.Sal.26])))))))),
0)</f>
        <v>0</v>
      </c>
      <c r="AJ44" s="109">
        <f t="array" ref="AJ44">IFERROR(
(AVERAGE((IF(DATOS_[[Sexo]:[Sexo]]=$B44,IF(DATOS_[[AGRUP. VALOR. PTO.]:[AGRUP. VALOR. PTO.]]=$B42,IF(DATOS_[[Check Periodo Ref.]:[Check Periodo Ref.]]="Dentro",IF(DATOS_[[Check Equiparado]:[Check Equiparado]]="Sí",IF(DATOS!BE$5="Sí",(1/DATOS_[[% anualiz]:[% anualiz]]),1)*IF(DATOS!BE$4="Sí",1/DATOS_[[% normaliz]:[% normaliz]],1)*(DATOS_[Conc.Sal.27])))))))),
0)</f>
        <v>0</v>
      </c>
      <c r="AK44" s="109">
        <f t="array" ref="AK44">IFERROR(
(AVERAGE((IF(DATOS_[[Sexo]:[Sexo]]=$B44,IF(DATOS_[[AGRUP. VALOR. PTO.]:[AGRUP. VALOR. PTO.]]=$B42,IF(DATOS_[[Check Periodo Ref.]:[Check Periodo Ref.]]="Dentro",IF(DATOS_[[Check Equiparado]:[Check Equiparado]]="Sí",IF(DATOS!BF$5="Sí",(1/DATOS_[[% anualiz]:[% anualiz]]),1)*IF(DATOS!BF$4="Sí",1/DATOS_[[% normaliz]:[% normaliz]],1)*(DATOS_[Conc.Sal.28])))))))),
0)</f>
        <v>0</v>
      </c>
      <c r="AL44" s="109">
        <f t="array" ref="AL44">IFERROR(
(AVERAGE((IF(DATOS_[[Sexo]:[Sexo]]=$B44,IF(DATOS_[[AGRUP. VALOR. PTO.]:[AGRUP. VALOR. PTO.]]=$B42,IF(DATOS_[[Check Periodo Ref.]:[Check Periodo Ref.]]="Dentro",IF(DATOS_[[Check Equiparado]:[Check Equiparado]]="Sí",IF(DATOS!BG$5="Sí",(1/DATOS_[[% anualiz]:[% anualiz]]),1)*IF(DATOS!BG$4="Sí",1/DATOS_[[% normaliz]:[% normaliz]],1)*(DATOS_[Conc.Sal.29])))))))),
0)</f>
        <v>0</v>
      </c>
      <c r="AM44" s="109">
        <f t="array" ref="AM44">IFERROR(
(AVERAGE((IF(DATOS_[[Sexo]:[Sexo]]=$B44,IF(DATOS_[[AGRUP. VALOR. PTO.]:[AGRUP. VALOR. PTO.]]=$B42,IF(DATOS_[[Check Periodo Ref.]:[Check Periodo Ref.]]="Dentro",IF(DATOS_[[Check Equiparado]:[Check Equiparado]]="Sí",IF(DATOS!BH$5="Sí",(1/DATOS_[[% anualiz]:[% anualiz]]),1)*IF(DATOS!BH$4="Sí",1/DATOS_[[% normaliz]:[% normaliz]],1)*(DATOS_[Conc.Sal.30])))))))),
0)</f>
        <v>0</v>
      </c>
      <c r="AN44" s="110">
        <f t="array" ref="AN44">IFERROR(
AVERAGE(IF(DATOS_[Sexo]=$B44,IF(DATOS_[[AGRUP. VALOR. PTO.]:[AGRUP. VALOR. PTO.]]=$B42,IF(DATOS_[Check Equiparado]="Sí",IF(DATOS_[Check Periodo Ref.]="Dentro",DATOS_[Tot COMPL.SAL Eq],FALSE))))),
0)</f>
        <v>0</v>
      </c>
      <c r="AO44" s="111">
        <f t="array" ref="AO44">IFERROR(
AVERAGE(IF(DATOS_[Sexo]=$B44,IF(DATOS_[[AGRUP. VALOR. PTO.]:[AGRUP. VALOR. PTO.]]=$B42,IF(DATOS_[Check Equiparado]="Sí",IF(DATOS_[Check Periodo Ref.]="Dentro",DATOS_[TOTAL SALARIO Eq],FALSE))))),
0)</f>
        <v>0</v>
      </c>
      <c r="AP44" s="112">
        <f t="array" ref="AP44">IFERROR(
(AVERAGE((IF(DATOS_[[Sexo]:[Sexo]]=$B44,IF(DATOS_[[AGRUP. VALOR. PTO.]:[AGRUP. VALOR. PTO.]]=$B42,IF(DATOS_[[Check Periodo Ref.]:[Check Periodo Ref.]]="Dentro",IF(DATOS_[[Check Equiparado]:[Check Equiparado]]="Sí",IF(DATOS!BI$5="Sí",(1/DATOS_[[% anualiz]:[% anualiz]]),1)*IF(DATOS!BI$4="Sí",1/DATOS_[[% normaliz]:[% normaliz]],1)*(DATOS_[C.Extra.01])))))))),
0)</f>
        <v>0</v>
      </c>
      <c r="AQ44" s="112">
        <f t="array" ref="AQ44">IFERROR(
(AVERAGE((IF(DATOS_[[Sexo]:[Sexo]]=$B44,IF(DATOS_[[AGRUP. VALOR. PTO.]:[AGRUP. VALOR. PTO.]]=$B42,IF(DATOS_[[Check Periodo Ref.]:[Check Periodo Ref.]]="Dentro",IF(DATOS_[[Check Equiparado]:[Check Equiparado]]="Sí",IF(DATOS!BJ$5="Sí",(1/DATOS_[[% anualiz]:[% anualiz]]),1)*IF(DATOS!BJ$4="Sí",1/DATOS_[[% normaliz]:[% normaliz]],1)*(DATOS_[C.Extra.02])))))))),
0)</f>
        <v>0</v>
      </c>
      <c r="AR44" s="112">
        <f t="array" ref="AR44">IFERROR(
(AVERAGE((IF(DATOS_[[Sexo]:[Sexo]]=$B44,IF(DATOS_[[AGRUP. VALOR. PTO.]:[AGRUP. VALOR. PTO.]]=$B42,IF(DATOS_[[Check Periodo Ref.]:[Check Periodo Ref.]]="Dentro",IF(DATOS_[[Check Equiparado]:[Check Equiparado]]="Sí",IF(DATOS!BK$5="Sí",(1/DATOS_[[% anualiz]:[% anualiz]]),1)*IF(DATOS!BK$4="Sí",1/DATOS_[[% normaliz]:[% normaliz]],1)*(DATOS_[C.Extra.03])))))))),
0)</f>
        <v>0</v>
      </c>
      <c r="AS44" s="112">
        <f t="array" ref="AS44">IFERROR(
(AVERAGE((IF(DATOS_[[Sexo]:[Sexo]]=$B44,IF(DATOS_[[AGRUP. VALOR. PTO.]:[AGRUP. VALOR. PTO.]]=$B42,IF(DATOS_[[Check Periodo Ref.]:[Check Periodo Ref.]]="Dentro",IF(DATOS_[[Check Equiparado]:[Check Equiparado]]="Sí",IF(DATOS!BL$5="Sí",(1/DATOS_[[% anualiz]:[% anualiz]]),1)*IF(DATOS!BL$4="Sí",1/DATOS_[[% normaliz]:[% normaliz]],1)*(DATOS_[C.Extra.04])))))))),
0)</f>
        <v>0</v>
      </c>
      <c r="AT44" s="112">
        <f t="array" ref="AT44">IFERROR(
(AVERAGE((IF(DATOS_[[Sexo]:[Sexo]]=$B44,IF(DATOS_[[AGRUP. VALOR. PTO.]:[AGRUP. VALOR. PTO.]]=$B42,IF(DATOS_[[Check Periodo Ref.]:[Check Periodo Ref.]]="Dentro",IF(DATOS_[[Check Equiparado]:[Check Equiparado]]="Sí",IF(DATOS!BM$5="Sí",(1/DATOS_[[% anualiz]:[% anualiz]]),1)*IF(DATOS!BM$4="Sí",1/DATOS_[[% normaliz]:[% normaliz]],1)*(DATOS_[C.Extra.05])))))))),
0)</f>
        <v>0</v>
      </c>
      <c r="AU44" s="113">
        <f t="array" ref="AU44">IFERROR(
AVERAGE(IF(DATOS_[Sexo]=$B44,IF(DATOS_[[AGRUP. VALOR. PTO.]:[AGRUP. VALOR. PTO.]]=$B42,IF(DATOS_[Check Equiparado]="Sí",IF(DATOS_[Check Periodo Ref.]="Dentro",DATOS_[Tot Extrasalarial Eq],FALSE))))),
0)</f>
        <v>0</v>
      </c>
      <c r="AV44" s="114">
        <f t="array" ref="AV44">IFERROR(
AVERAGE(IF(DATOS_[Sexo]=$B44,IF(DATOS_[[AGRUP. VALOR. PTO.]:[AGRUP. VALOR. PTO.]]=$B42,IF(DATOS_[Check Equiparado]="Sí",IF(DATOS_[Check Periodo Ref.]="Dentro",DATOS_[TOTAL Retrib Eq],FALSE))))),
0)</f>
        <v>0</v>
      </c>
    </row>
    <row r="45" spans="1:48" ht="17.25" thickBot="1" x14ac:dyDescent="0.35">
      <c r="A45" s="60" t="str">
        <f t="shared" ref="A45" si="43">+A46</f>
        <v>[ocultar]</v>
      </c>
      <c r="B45" s="70" t="s">
        <v>270</v>
      </c>
      <c r="C45" s="107"/>
      <c r="D45" s="71"/>
      <c r="E45" s="71"/>
      <c r="F45" s="71"/>
      <c r="G45" s="71"/>
      <c r="H45" s="71"/>
      <c r="I45" s="137" t="str">
        <f t="shared" ref="I45:AV45" si="44">IFERROR((I46-I47)/I46,"")</f>
        <v/>
      </c>
      <c r="J45" s="138" t="str">
        <f t="shared" si="44"/>
        <v/>
      </c>
      <c r="K45" s="139" t="str">
        <f t="shared" si="44"/>
        <v/>
      </c>
      <c r="L45" s="139" t="str">
        <f t="shared" si="44"/>
        <v/>
      </c>
      <c r="M45" s="139" t="str">
        <f t="shared" si="44"/>
        <v/>
      </c>
      <c r="N45" s="140" t="str">
        <f t="shared" si="44"/>
        <v/>
      </c>
      <c r="O45" s="141" t="str">
        <f t="shared" si="44"/>
        <v/>
      </c>
      <c r="P45" s="141" t="str">
        <f t="shared" si="44"/>
        <v/>
      </c>
      <c r="Q45" s="141" t="str">
        <f t="shared" si="44"/>
        <v/>
      </c>
      <c r="R45" s="141" t="str">
        <f t="shared" si="44"/>
        <v/>
      </c>
      <c r="S45" s="141" t="str">
        <f t="shared" si="44"/>
        <v/>
      </c>
      <c r="T45" s="141" t="str">
        <f t="shared" si="44"/>
        <v/>
      </c>
      <c r="U45" s="141" t="str">
        <f t="shared" si="44"/>
        <v/>
      </c>
      <c r="V45" s="141" t="str">
        <f t="shared" si="44"/>
        <v/>
      </c>
      <c r="W45" s="141" t="str">
        <f t="shared" si="44"/>
        <v/>
      </c>
      <c r="X45" s="141" t="str">
        <f t="shared" si="44"/>
        <v/>
      </c>
      <c r="Y45" s="141" t="str">
        <f t="shared" si="44"/>
        <v/>
      </c>
      <c r="Z45" s="140" t="str">
        <f t="shared" si="44"/>
        <v/>
      </c>
      <c r="AA45" s="140" t="str">
        <f t="shared" si="44"/>
        <v/>
      </c>
      <c r="AB45" s="140" t="str">
        <f t="shared" si="44"/>
        <v/>
      </c>
      <c r="AC45" s="140" t="str">
        <f t="shared" si="44"/>
        <v/>
      </c>
      <c r="AD45" s="140" t="str">
        <f t="shared" si="44"/>
        <v/>
      </c>
      <c r="AE45" s="140" t="str">
        <f t="shared" si="44"/>
        <v/>
      </c>
      <c r="AF45" s="140" t="str">
        <f t="shared" si="44"/>
        <v/>
      </c>
      <c r="AG45" s="140" t="str">
        <f t="shared" si="44"/>
        <v/>
      </c>
      <c r="AH45" s="140" t="str">
        <f t="shared" si="44"/>
        <v/>
      </c>
      <c r="AI45" s="140" t="str">
        <f t="shared" si="44"/>
        <v/>
      </c>
      <c r="AJ45" s="140" t="str">
        <f t="shared" si="44"/>
        <v/>
      </c>
      <c r="AK45" s="140" t="str">
        <f t="shared" si="44"/>
        <v/>
      </c>
      <c r="AL45" s="140" t="str">
        <f t="shared" si="44"/>
        <v/>
      </c>
      <c r="AM45" s="140" t="str">
        <f t="shared" si="44"/>
        <v/>
      </c>
      <c r="AN45" s="142" t="str">
        <f t="shared" si="44"/>
        <v/>
      </c>
      <c r="AO45" s="146" t="str">
        <f t="shared" si="44"/>
        <v/>
      </c>
      <c r="AP45" s="143" t="str">
        <f t="shared" si="44"/>
        <v/>
      </c>
      <c r="AQ45" s="143" t="str">
        <f t="shared" si="44"/>
        <v/>
      </c>
      <c r="AR45" s="143" t="str">
        <f t="shared" si="44"/>
        <v/>
      </c>
      <c r="AS45" s="143" t="str">
        <f t="shared" si="44"/>
        <v/>
      </c>
      <c r="AT45" s="143" t="str">
        <f t="shared" si="44"/>
        <v/>
      </c>
      <c r="AU45" s="144" t="str">
        <f t="shared" si="44"/>
        <v/>
      </c>
      <c r="AV45" s="145" t="str">
        <f t="shared" si="44"/>
        <v/>
      </c>
    </row>
    <row r="46" spans="1:48" x14ac:dyDescent="0.3">
      <c r="A46" s="60" t="str">
        <f t="shared" ref="A46" si="45">+IF(C46+C47=0,"[ocultar]","")</f>
        <v>[ocultar]</v>
      </c>
      <c r="B46" s="64" t="s">
        <v>162</v>
      </c>
      <c r="C46" s="65">
        <f t="array" ref="C46">SUM(IF($B46=DATOS_[Sexo],
IF($B45=DATOS_[AGRUP. VALOR. PTO.],
IF("Dentro"=DATOS_[Check Periodo Ref.],
1/(COUNTIFS(DATOS_[Sexo],$B46,DATOS_[AGRUP. VALOR. PTO.],$B45,DATOS_[Check Periodo Ref.],"Dentro",DATOS_[id],DATOS_[id]))))))</f>
        <v>0</v>
      </c>
      <c r="D46" s="66">
        <f>COUNTIFS(DATOS_[AGRUP. VALOR. PTO.],$B45,DATOS_[Sexo],$B46,DATOS_[Check Periodo Ref.],"Dentro")</f>
        <v>0</v>
      </c>
      <c r="E46" s="66">
        <f>COUNTIFS(DATOS_[AGRUP. VALOR. PTO.],$B45,DATOS_[Sexo],$B46,DATOS_[Check Periodo Ref.],"Dentro",DATOS_[Check Nº SC Norm],"Sí")</f>
        <v>0</v>
      </c>
      <c r="F46" s="66">
        <f>COUNTIFS(DATOS_[AGRUP. VALOR. PTO.],$B45,DATOS_[Sexo],$B46,DATOS_[Check Periodo Ref.],"Dentro",DATOS_[Check Nº SC Anualiz],"Sí")</f>
        <v>0</v>
      </c>
      <c r="G46" s="66">
        <f>COUNTIFS(DATOS_[AGRUP. VALOR. PTO.],$B45,DATOS_[Sexo],$B46,DATOS_[Check Periodo Ref.],"Dentro",DATOS_[Check Nº SC Norm y Anualiz],"Sí")</f>
        <v>0</v>
      </c>
      <c r="H46" s="66">
        <f>COUNTIFS(DATOS_[AGRUP. VALOR. PTO.],$B45,DATOS_[Sexo],$B46,DATOS_[Check Periodo Ref.],"Dentro",DATOS_[Check Equiparación],"Sí")</f>
        <v>0</v>
      </c>
      <c r="I46" s="108">
        <f t="array" ref="I46">IFERROR(
AVERAGE(IF(DATOS_[Sexo]=$B46,IF(DATOS_[[AGRUP. VALOR. PTO.]:[AGRUP. VALOR. PTO.]]=$B45,IF(DATOS_[Check Equiparado]="Sí",IF(DATOS_[Check Periodo Ref.]="Dentro",DATOS_[SALARIO BASE Eq],FALSE))))),
0)</f>
        <v>0</v>
      </c>
      <c r="J46" s="109">
        <f t="array" ref="J46">IFERROR(
(AVERAGE((IF(DATOS_[[Sexo]:[Sexo]]=$B46,IF(DATOS_[[AGRUP. VALOR. PTO.]:[AGRUP. VALOR. PTO.]]=$B45,IF(DATOS_[[Check Periodo Ref.]:[Check Periodo Ref.]]="Dentro",IF(DATOS_[[Check Equiparado]:[Check Equiparado]]="Sí",IF(DATOS!AE$5="Sí",(1/DATOS_[[% anualiz]:[% anualiz]]),1)*IF(DATOS!AE$4="Sí",1/DATOS_[[% normaliz]:[% normaliz]],1)*(DATOS_[Conc.Sal.01])))))))),
0)</f>
        <v>0</v>
      </c>
      <c r="K46" s="109">
        <f t="array" ref="K46">IFERROR(
(AVERAGE((IF(DATOS_[[Sexo]:[Sexo]]=$B46,IF(DATOS_[[AGRUP. VALOR. PTO.]:[AGRUP. VALOR. PTO.]]=$B45,IF(DATOS_[[Check Periodo Ref.]:[Check Periodo Ref.]]="Dentro",IF(DATOS_[[Check Equiparado]:[Check Equiparado]]="Sí",IF(DATOS!AF$5="Sí",(1/DATOS_[[% anualiz]:[% anualiz]]),1)*IF(DATOS!AF$4="Sí",1/DATOS_[[% normaliz]:[% normaliz]],1)*(DATOS_[Conc.Sal.02])))))))),
0)</f>
        <v>0</v>
      </c>
      <c r="L46" s="109">
        <f t="array" ref="L46">IFERROR(
(AVERAGE((IF(DATOS_[[Sexo]:[Sexo]]=$B46,IF(DATOS_[[AGRUP. VALOR. PTO.]:[AGRUP. VALOR. PTO.]]=$B45,IF(DATOS_[[Check Periodo Ref.]:[Check Periodo Ref.]]="Dentro",IF(DATOS_[[Check Equiparado]:[Check Equiparado]]="Sí",IF(DATOS!AG$5="Sí",(1/DATOS_[[% anualiz]:[% anualiz]]),1)*IF(DATOS!AG$4="Sí",1/DATOS_[[% normaliz]:[% normaliz]],1)*(DATOS_[Conc.Sal.03])))))))),
0)</f>
        <v>0</v>
      </c>
      <c r="M46" s="109">
        <f t="array" ref="M46">IFERROR(
(AVERAGE((IF(DATOS_[[Sexo]:[Sexo]]=$B46,IF(DATOS_[[AGRUP. VALOR. PTO.]:[AGRUP. VALOR. PTO.]]=$B45,IF(DATOS_[[Check Periodo Ref.]:[Check Periodo Ref.]]="Dentro",IF(DATOS_[[Check Equiparado]:[Check Equiparado]]="Sí",IF(DATOS!AH$5="Sí",(1/DATOS_[[% anualiz]:[% anualiz]]),1)*IF(DATOS!AH$4="Sí",1/DATOS_[[% normaliz]:[% normaliz]],1)*(DATOS_[Conc.Sal.04])))))))),
0)</f>
        <v>0</v>
      </c>
      <c r="N46" s="109">
        <f t="array" ref="N46">IFERROR(
(AVERAGE((IF(DATOS_[[Sexo]:[Sexo]]=$B46,IF(DATOS_[[AGRUP. VALOR. PTO.]:[AGRUP. VALOR. PTO.]]=$B45,IF(DATOS_[[Check Periodo Ref.]:[Check Periodo Ref.]]="Dentro",IF(DATOS_[[Check Equiparado]:[Check Equiparado]]="Sí",IF(DATOS!AI$5="Sí",(1/DATOS_[[% anualiz]:[% anualiz]]),1)*IF(DATOS!AI$4="Sí",1/DATOS_[[% normaliz]:[% normaliz]],1)*(DATOS_[Conc.Sal.05])))))))),
0)</f>
        <v>0</v>
      </c>
      <c r="O46" s="109">
        <f t="array" ref="O46">IFERROR(
(AVERAGE((IF(DATOS_[[Sexo]:[Sexo]]=$B46,IF(DATOS_[[AGRUP. VALOR. PTO.]:[AGRUP. VALOR. PTO.]]=$B45,IF(DATOS_[[Check Periodo Ref.]:[Check Periodo Ref.]]="Dentro",IF(DATOS_[[Check Equiparado]:[Check Equiparado]]="Sí",IF(DATOS!AJ$5="Sí",(1/DATOS_[[% anualiz]:[% anualiz]]),1)*IF(DATOS!AJ$4="Sí",1/DATOS_[[% normaliz]:[% normaliz]],1)*(DATOS_[Conc.Sal.06])))))))),
0)</f>
        <v>0</v>
      </c>
      <c r="P46" s="109">
        <f t="array" ref="P46">IFERROR(
(AVERAGE((IF(DATOS_[[Sexo]:[Sexo]]=$B46,IF(DATOS_[[AGRUP. VALOR. PTO.]:[AGRUP. VALOR. PTO.]]=$B45,IF(DATOS_[[Check Periodo Ref.]:[Check Periodo Ref.]]="Dentro",IF(DATOS_[[Check Equiparado]:[Check Equiparado]]="Sí",IF(DATOS!AK$5="Sí",(1/DATOS_[[% anualiz]:[% anualiz]]),1)*IF(DATOS!AK$4="Sí",1/DATOS_[[% normaliz]:[% normaliz]],1)*(DATOS_[Conc.Sal.07])))))))),
0)</f>
        <v>0</v>
      </c>
      <c r="Q46" s="109">
        <f t="array" ref="Q46">IFERROR(
(AVERAGE((IF(DATOS_[[Sexo]:[Sexo]]=$B46,IF(DATOS_[[AGRUP. VALOR. PTO.]:[AGRUP. VALOR. PTO.]]=$B45,IF(DATOS_[[Check Periodo Ref.]:[Check Periodo Ref.]]="Dentro",IF(DATOS_[[Check Equiparado]:[Check Equiparado]]="Sí",IF(DATOS!AL$5="Sí",(1/DATOS_[[% anualiz]:[% anualiz]]),1)*IF(DATOS!AL$4="Sí",1/DATOS_[[% normaliz]:[% normaliz]],1)*(DATOS_[Conc.Sal.08])))))))),
0)</f>
        <v>0</v>
      </c>
      <c r="R46" s="109">
        <f t="array" ref="R46">IFERROR(
(AVERAGE((IF(DATOS_[[Sexo]:[Sexo]]=$B46,IF(DATOS_[[AGRUP. VALOR. PTO.]:[AGRUP. VALOR. PTO.]]=$B45,IF(DATOS_[[Check Periodo Ref.]:[Check Periodo Ref.]]="Dentro",IF(DATOS_[[Check Equiparado]:[Check Equiparado]]="Sí",IF(DATOS!AM$5="Sí",(1/DATOS_[[% anualiz]:[% anualiz]]),1)*IF(DATOS!AM$4="Sí",1/DATOS_[[% normaliz]:[% normaliz]],1)*(DATOS_[Conc.Sal.09])))))))),
0)</f>
        <v>0</v>
      </c>
      <c r="S46" s="109">
        <f t="array" ref="S46">IFERROR(
(AVERAGE((IF(DATOS_[[Sexo]:[Sexo]]=$B46,IF(DATOS_[[AGRUP. VALOR. PTO.]:[AGRUP. VALOR. PTO.]]=$B45,IF(DATOS_[[Check Periodo Ref.]:[Check Periodo Ref.]]="Dentro",IF(DATOS_[[Check Equiparado]:[Check Equiparado]]="Sí",IF(DATOS!AN$5="Sí",(1/DATOS_[[% anualiz]:[% anualiz]]),1)*IF(DATOS!AN$4="Sí",1/DATOS_[[% normaliz]:[% normaliz]],1)*(DATOS_[Conc.Sal.10])))))))),
0)</f>
        <v>0</v>
      </c>
      <c r="T46" s="109">
        <f t="array" ref="T46">IFERROR(
(AVERAGE((IF(DATOS_[[Sexo]:[Sexo]]=$B46,IF(DATOS_[[AGRUP. VALOR. PTO.]:[AGRUP. VALOR. PTO.]]=$B45,IF(DATOS_[[Check Periodo Ref.]:[Check Periodo Ref.]]="Dentro",IF(DATOS_[[Check Equiparado]:[Check Equiparado]]="Sí",IF(DATOS!AO$5="Sí",(1/DATOS_[[% anualiz]:[% anualiz]]),1)*IF(DATOS!AO$4="Sí",1/DATOS_[[% normaliz]:[% normaliz]],1)*(DATOS_[Conc.Sal.11])))))))),
0)</f>
        <v>0</v>
      </c>
      <c r="U46" s="109">
        <f t="array" ref="U46">IFERROR(
(AVERAGE((IF(DATOS_[[Sexo]:[Sexo]]=$B46,IF(DATOS_[[AGRUP. VALOR. PTO.]:[AGRUP. VALOR. PTO.]]=$B45,IF(DATOS_[[Check Periodo Ref.]:[Check Periodo Ref.]]="Dentro",IF(DATOS_[[Check Equiparado]:[Check Equiparado]]="Sí",IF(DATOS!AP$5="Sí",(1/DATOS_[[% anualiz]:[% anualiz]]),1)*IF(DATOS!AP$4="Sí",1/DATOS_[[% normaliz]:[% normaliz]],1)*(DATOS_[Conc.Sal.12])))))))),
0)</f>
        <v>0</v>
      </c>
      <c r="V46" s="109">
        <f t="array" ref="V46">IFERROR(
(AVERAGE((IF(DATOS_[[Sexo]:[Sexo]]=$B46,IF(DATOS_[[AGRUP. VALOR. PTO.]:[AGRUP. VALOR. PTO.]]=$B45,IF(DATOS_[[Check Periodo Ref.]:[Check Periodo Ref.]]="Dentro",IF(DATOS_[[Check Equiparado]:[Check Equiparado]]="Sí",IF(DATOS!AQ$5="Sí",(1/DATOS_[[% anualiz]:[% anualiz]]),1)*IF(DATOS!AQ$4="Sí",1/DATOS_[[% normaliz]:[% normaliz]],1)*(DATOS_[Conc.Sal.13])))))))),
0)</f>
        <v>0</v>
      </c>
      <c r="W46" s="109">
        <f t="array" ref="W46">IFERROR(
(AVERAGE((IF(DATOS_[[Sexo]:[Sexo]]=$B46,IF(DATOS_[[AGRUP. VALOR. PTO.]:[AGRUP. VALOR. PTO.]]=$B45,IF(DATOS_[[Check Periodo Ref.]:[Check Periodo Ref.]]="Dentro",IF(DATOS_[[Check Equiparado]:[Check Equiparado]]="Sí",IF(DATOS!AR$5="Sí",(1/DATOS_[[% anualiz]:[% anualiz]]),1)*IF(DATOS!AR$4="Sí",1/DATOS_[[% normaliz]:[% normaliz]],1)*(DATOS_[Conc.Sal.14])))))))),
0)</f>
        <v>0</v>
      </c>
      <c r="X46" s="109">
        <f t="array" ref="X46">IFERROR(
(AVERAGE((IF(DATOS_[[Sexo]:[Sexo]]=$B46,IF(DATOS_[[AGRUP. VALOR. PTO.]:[AGRUP. VALOR. PTO.]]=$B45,IF(DATOS_[[Check Periodo Ref.]:[Check Periodo Ref.]]="Dentro",IF(DATOS_[[Check Equiparado]:[Check Equiparado]]="Sí",IF(DATOS!AS$5="Sí",(1/DATOS_[[% anualiz]:[% anualiz]]),1)*IF(DATOS!AS$4="Sí",1/DATOS_[[% normaliz]:[% normaliz]],1)*(DATOS_[Conc.Sal.15])))))))),
0)</f>
        <v>0</v>
      </c>
      <c r="Y46" s="109">
        <f t="array" ref="Y46">IFERROR(
(AVERAGE((IF(DATOS_[[Sexo]:[Sexo]]=$B46,IF(DATOS_[[AGRUP. VALOR. PTO.]:[AGRUP. VALOR. PTO.]]=$B45,IF(DATOS_[[Check Periodo Ref.]:[Check Periodo Ref.]]="Dentro",IF(DATOS_[[Check Equiparado]:[Check Equiparado]]="Sí",IF(DATOS!AT$5="Sí",(1/DATOS_[[% anualiz]:[% anualiz]]),1)*IF(DATOS!AT$4="Sí",1/DATOS_[[% normaliz]:[% normaliz]],1)*(DATOS_[Conc.Sal.16])))))))),
0)</f>
        <v>0</v>
      </c>
      <c r="Z46" s="109">
        <f t="array" ref="Z46">IFERROR(
(AVERAGE((IF(DATOS_[[Sexo]:[Sexo]]=$B46,IF(DATOS_[[AGRUP. VALOR. PTO.]:[AGRUP. VALOR. PTO.]]=$B45,IF(DATOS_[[Check Periodo Ref.]:[Check Periodo Ref.]]="Dentro",IF(DATOS_[[Check Equiparado]:[Check Equiparado]]="Sí",IF(DATOS!AU$5="Sí",(1/DATOS_[[% anualiz]:[% anualiz]]),1)*IF(DATOS!AU$4="Sí",1/DATOS_[[% normaliz]:[% normaliz]],1)*(DATOS_[Conc.Sal.17])))))))),
0)</f>
        <v>0</v>
      </c>
      <c r="AA46" s="109">
        <f t="array" ref="AA46">IFERROR(
(AVERAGE((IF(DATOS_[[Sexo]:[Sexo]]=$B46,IF(DATOS_[[AGRUP. VALOR. PTO.]:[AGRUP. VALOR. PTO.]]=$B45,IF(DATOS_[[Check Periodo Ref.]:[Check Periodo Ref.]]="Dentro",IF(DATOS_[[Check Equiparado]:[Check Equiparado]]="Sí",IF(DATOS!AV$5="Sí",(1/DATOS_[[% anualiz]:[% anualiz]]),1)*IF(DATOS!AV$4="Sí",1/DATOS_[[% normaliz]:[% normaliz]],1)*(DATOS_[Conc.Sal.18])))))))),
0)</f>
        <v>0</v>
      </c>
      <c r="AB46" s="109">
        <f t="array" ref="AB46">IFERROR(
(AVERAGE((IF(DATOS_[[Sexo]:[Sexo]]=$B46,IF(DATOS_[[AGRUP. VALOR. PTO.]:[AGRUP. VALOR. PTO.]]=$B45,IF(DATOS_[[Check Periodo Ref.]:[Check Periodo Ref.]]="Dentro",IF(DATOS_[[Check Equiparado]:[Check Equiparado]]="Sí",IF(DATOS!AW$5="Sí",(1/DATOS_[[% anualiz]:[% anualiz]]),1)*IF(DATOS!AW$4="Sí",1/DATOS_[[% normaliz]:[% normaliz]],1)*(DATOS_[Conc.Sal.19])))))))),
0)</f>
        <v>0</v>
      </c>
      <c r="AC46" s="109">
        <f t="array" ref="AC46">IFERROR(
(AVERAGE((IF(DATOS_[[Sexo]:[Sexo]]=$B46,IF(DATOS_[[AGRUP. VALOR. PTO.]:[AGRUP. VALOR. PTO.]]=$B45,IF(DATOS_[[Check Periodo Ref.]:[Check Periodo Ref.]]="Dentro",IF(DATOS_[[Check Equiparado]:[Check Equiparado]]="Sí",IF(DATOS!AX$5="Sí",(1/DATOS_[[% anualiz]:[% anualiz]]),1)*IF(DATOS!AX$4="Sí",1/DATOS_[[% normaliz]:[% normaliz]],1)*(DATOS_[Conc.Sal.20])))))))),
0)</f>
        <v>0</v>
      </c>
      <c r="AD46" s="109">
        <f t="array" ref="AD46">IFERROR(
(AVERAGE((IF(DATOS_[[Sexo]:[Sexo]]=$B46,IF(DATOS_[[AGRUP. VALOR. PTO.]:[AGRUP. VALOR. PTO.]]=$B45,IF(DATOS_[[Check Periodo Ref.]:[Check Periodo Ref.]]="Dentro",IF(DATOS_[[Check Equiparado]:[Check Equiparado]]="Sí",IF(DATOS!AY$5="Sí",(1/DATOS_[[% anualiz]:[% anualiz]]),1)*IF(DATOS!AY$4="Sí",1/DATOS_[[% normaliz]:[% normaliz]],1)*(DATOS_[Conc.Sal.21])))))))),
0)</f>
        <v>0</v>
      </c>
      <c r="AE46" s="109">
        <f t="array" ref="AE46">IFERROR(
(AVERAGE((IF(DATOS_[[Sexo]:[Sexo]]=$B46,IF(DATOS_[[AGRUP. VALOR. PTO.]:[AGRUP. VALOR. PTO.]]=$B45,IF(DATOS_[[Check Periodo Ref.]:[Check Periodo Ref.]]="Dentro",IF(DATOS_[[Check Equiparado]:[Check Equiparado]]="Sí",IF(DATOS!AZ$5="Sí",(1/DATOS_[[% anualiz]:[% anualiz]]),1)*IF(DATOS!AZ$4="Sí",1/DATOS_[[% normaliz]:[% normaliz]],1)*(DATOS_[Conc.Sal.22])))))))),
0)</f>
        <v>0</v>
      </c>
      <c r="AF46" s="109">
        <f t="array" ref="AF46">IFERROR(
(AVERAGE((IF(DATOS_[[Sexo]:[Sexo]]=$B46,IF(DATOS_[[AGRUP. VALOR. PTO.]:[AGRUP. VALOR. PTO.]]=$B45,IF(DATOS_[[Check Periodo Ref.]:[Check Periodo Ref.]]="Dentro",IF(DATOS_[[Check Equiparado]:[Check Equiparado]]="Sí",IF(DATOS!BA$5="Sí",(1/DATOS_[[% anualiz]:[% anualiz]]),1)*IF(DATOS!BA$4="Sí",1/DATOS_[[% normaliz]:[% normaliz]],1)*(DATOS_[Conc.Sal.23])))))))),
0)</f>
        <v>0</v>
      </c>
      <c r="AG46" s="109">
        <f t="array" ref="AG46">IFERROR(
(AVERAGE((IF(DATOS_[[Sexo]:[Sexo]]=$B46,IF(DATOS_[[AGRUP. VALOR. PTO.]:[AGRUP. VALOR. PTO.]]=$B45,IF(DATOS_[[Check Periodo Ref.]:[Check Periodo Ref.]]="Dentro",IF(DATOS_[[Check Equiparado]:[Check Equiparado]]="Sí",IF(DATOS!BB$5="Sí",(1/DATOS_[[% anualiz]:[% anualiz]]),1)*IF(DATOS!BB$4="Sí",1/DATOS_[[% normaliz]:[% normaliz]],1)*(DATOS_[Conc.Sal.24])))))))),
0)</f>
        <v>0</v>
      </c>
      <c r="AH46" s="109">
        <f t="array" ref="AH46">IFERROR(
(AVERAGE((IF(DATOS_[[Sexo]:[Sexo]]=$B46,IF(DATOS_[[AGRUP. VALOR. PTO.]:[AGRUP. VALOR. PTO.]]=$B45,IF(DATOS_[[Check Periodo Ref.]:[Check Periodo Ref.]]="Dentro",IF(DATOS_[[Check Equiparado]:[Check Equiparado]]="Sí",IF(DATOS!BC$5="Sí",(1/DATOS_[[% anualiz]:[% anualiz]]),1)*IF(DATOS!BC$4="Sí",1/DATOS_[[% normaliz]:[% normaliz]],1)*(DATOS_[Conc.Sal.25])))))))),
0)</f>
        <v>0</v>
      </c>
      <c r="AI46" s="109">
        <f t="array" ref="AI46">IFERROR(
(AVERAGE((IF(DATOS_[[Sexo]:[Sexo]]=$B46,IF(DATOS_[[AGRUP. VALOR. PTO.]:[AGRUP. VALOR. PTO.]]=$B45,IF(DATOS_[[Check Periodo Ref.]:[Check Periodo Ref.]]="Dentro",IF(DATOS_[[Check Equiparado]:[Check Equiparado]]="Sí",IF(DATOS!BD$5="Sí",(1/DATOS_[[% anualiz]:[% anualiz]]),1)*IF(DATOS!BD$4="Sí",1/DATOS_[[% normaliz]:[% normaliz]],1)*(DATOS_[Conc.Sal.26])))))))),
0)</f>
        <v>0</v>
      </c>
      <c r="AJ46" s="109">
        <f t="array" ref="AJ46">IFERROR(
(AVERAGE((IF(DATOS_[[Sexo]:[Sexo]]=$B46,IF(DATOS_[[AGRUP. VALOR. PTO.]:[AGRUP. VALOR. PTO.]]=$B45,IF(DATOS_[[Check Periodo Ref.]:[Check Periodo Ref.]]="Dentro",IF(DATOS_[[Check Equiparado]:[Check Equiparado]]="Sí",IF(DATOS!BE$5="Sí",(1/DATOS_[[% anualiz]:[% anualiz]]),1)*IF(DATOS!BE$4="Sí",1/DATOS_[[% normaliz]:[% normaliz]],1)*(DATOS_[Conc.Sal.27])))))))),
0)</f>
        <v>0</v>
      </c>
      <c r="AK46" s="109">
        <f t="array" ref="AK46">IFERROR(
(AVERAGE((IF(DATOS_[[Sexo]:[Sexo]]=$B46,IF(DATOS_[[AGRUP. VALOR. PTO.]:[AGRUP. VALOR. PTO.]]=$B45,IF(DATOS_[[Check Periodo Ref.]:[Check Periodo Ref.]]="Dentro",IF(DATOS_[[Check Equiparado]:[Check Equiparado]]="Sí",IF(DATOS!BF$5="Sí",(1/DATOS_[[% anualiz]:[% anualiz]]),1)*IF(DATOS!BF$4="Sí",1/DATOS_[[% normaliz]:[% normaliz]],1)*(DATOS_[Conc.Sal.28])))))))),
0)</f>
        <v>0</v>
      </c>
      <c r="AL46" s="109">
        <f t="array" ref="AL46">IFERROR(
(AVERAGE((IF(DATOS_[[Sexo]:[Sexo]]=$B46,IF(DATOS_[[AGRUP. VALOR. PTO.]:[AGRUP. VALOR. PTO.]]=$B45,IF(DATOS_[[Check Periodo Ref.]:[Check Periodo Ref.]]="Dentro",IF(DATOS_[[Check Equiparado]:[Check Equiparado]]="Sí",IF(DATOS!BG$5="Sí",(1/DATOS_[[% anualiz]:[% anualiz]]),1)*IF(DATOS!BG$4="Sí",1/DATOS_[[% normaliz]:[% normaliz]],1)*(DATOS_[Conc.Sal.29])))))))),
0)</f>
        <v>0</v>
      </c>
      <c r="AM46" s="109">
        <f t="array" ref="AM46">IFERROR(
(AVERAGE((IF(DATOS_[[Sexo]:[Sexo]]=$B46,IF(DATOS_[[AGRUP. VALOR. PTO.]:[AGRUP. VALOR. PTO.]]=$B45,IF(DATOS_[[Check Periodo Ref.]:[Check Periodo Ref.]]="Dentro",IF(DATOS_[[Check Equiparado]:[Check Equiparado]]="Sí",IF(DATOS!BH$5="Sí",(1/DATOS_[[% anualiz]:[% anualiz]]),1)*IF(DATOS!BH$4="Sí",1/DATOS_[[% normaliz]:[% normaliz]],1)*(DATOS_[Conc.Sal.30])))))))),
0)</f>
        <v>0</v>
      </c>
      <c r="AN46" s="110">
        <f t="array" ref="AN46">IFERROR(
AVERAGE(IF(DATOS_[Sexo]=$B46,IF(DATOS_[[AGRUP. VALOR. PTO.]:[AGRUP. VALOR. PTO.]]=$B45,IF(DATOS_[Check Equiparado]="Sí",IF(DATOS_[Check Periodo Ref.]="Dentro",DATOS_[Tot COMPL.SAL Eq],FALSE))))),
0)</f>
        <v>0</v>
      </c>
      <c r="AO46" s="111">
        <f t="array" ref="AO46">IFERROR(
AVERAGE(IF(DATOS_[Sexo]=$B46,IF(DATOS_[[AGRUP. VALOR. PTO.]:[AGRUP. VALOR. PTO.]]=$B45,IF(DATOS_[Check Equiparado]="Sí",IF(DATOS_[Check Periodo Ref.]="Dentro",DATOS_[TOTAL SALARIO Eq],FALSE))))),
0)</f>
        <v>0</v>
      </c>
      <c r="AP46" s="112">
        <f t="array" ref="AP46">IFERROR(
(AVERAGE((IF(DATOS_[[Sexo]:[Sexo]]=$B46,IF(DATOS_[[AGRUP. VALOR. PTO.]:[AGRUP. VALOR. PTO.]]=$B45,IF(DATOS_[[Check Periodo Ref.]:[Check Periodo Ref.]]="Dentro",IF(DATOS_[[Check Equiparado]:[Check Equiparado]]="Sí",IF(DATOS!BI$5="Sí",(1/DATOS_[[% anualiz]:[% anualiz]]),1)*IF(DATOS!BI$4="Sí",1/DATOS_[[% normaliz]:[% normaliz]],1)*(DATOS_[C.Extra.01])))))))),
0)</f>
        <v>0</v>
      </c>
      <c r="AQ46" s="112">
        <f t="array" ref="AQ46">IFERROR(
(AVERAGE((IF(DATOS_[[Sexo]:[Sexo]]=$B46,IF(DATOS_[[AGRUP. VALOR. PTO.]:[AGRUP. VALOR. PTO.]]=$B45,IF(DATOS_[[Check Periodo Ref.]:[Check Periodo Ref.]]="Dentro",IF(DATOS_[[Check Equiparado]:[Check Equiparado]]="Sí",IF(DATOS!BJ$5="Sí",(1/DATOS_[[% anualiz]:[% anualiz]]),1)*IF(DATOS!BJ$4="Sí",1/DATOS_[[% normaliz]:[% normaliz]],1)*(DATOS_[C.Extra.02])))))))),
0)</f>
        <v>0</v>
      </c>
      <c r="AR46" s="112">
        <f t="array" ref="AR46">IFERROR(
(AVERAGE((IF(DATOS_[[Sexo]:[Sexo]]=$B46,IF(DATOS_[[AGRUP. VALOR. PTO.]:[AGRUP. VALOR. PTO.]]=$B45,IF(DATOS_[[Check Periodo Ref.]:[Check Periodo Ref.]]="Dentro",IF(DATOS_[[Check Equiparado]:[Check Equiparado]]="Sí",IF(DATOS!BK$5="Sí",(1/DATOS_[[% anualiz]:[% anualiz]]),1)*IF(DATOS!BK$4="Sí",1/DATOS_[[% normaliz]:[% normaliz]],1)*(DATOS_[C.Extra.03])))))))),
0)</f>
        <v>0</v>
      </c>
      <c r="AS46" s="112">
        <f t="array" ref="AS46">IFERROR(
(AVERAGE((IF(DATOS_[[Sexo]:[Sexo]]=$B46,IF(DATOS_[[AGRUP. VALOR. PTO.]:[AGRUP. VALOR. PTO.]]=$B45,IF(DATOS_[[Check Periodo Ref.]:[Check Periodo Ref.]]="Dentro",IF(DATOS_[[Check Equiparado]:[Check Equiparado]]="Sí",IF(DATOS!BL$5="Sí",(1/DATOS_[[% anualiz]:[% anualiz]]),1)*IF(DATOS!BL$4="Sí",1/DATOS_[[% normaliz]:[% normaliz]],1)*(DATOS_[C.Extra.04])))))))),
0)</f>
        <v>0</v>
      </c>
      <c r="AT46" s="112">
        <f t="array" ref="AT46">IFERROR(
(AVERAGE((IF(DATOS_[[Sexo]:[Sexo]]=$B46,IF(DATOS_[[AGRUP. VALOR. PTO.]:[AGRUP. VALOR. PTO.]]=$B45,IF(DATOS_[[Check Periodo Ref.]:[Check Periodo Ref.]]="Dentro",IF(DATOS_[[Check Equiparado]:[Check Equiparado]]="Sí",IF(DATOS!BM$5="Sí",(1/DATOS_[[% anualiz]:[% anualiz]]),1)*IF(DATOS!BM$4="Sí",1/DATOS_[[% normaliz]:[% normaliz]],1)*(DATOS_[C.Extra.05])))))))),
0)</f>
        <v>0</v>
      </c>
      <c r="AU46" s="113">
        <f t="array" ref="AU46">IFERROR(
AVERAGE(IF(DATOS_[Sexo]=$B46,IF(DATOS_[[AGRUP. VALOR. PTO.]:[AGRUP. VALOR. PTO.]]=$B45,IF(DATOS_[Check Equiparado]="Sí",IF(DATOS_[Check Periodo Ref.]="Dentro",DATOS_[Tot Extrasalarial Eq],FALSE))))),
0)</f>
        <v>0</v>
      </c>
      <c r="AV46" s="114">
        <f t="array" ref="AV46">IFERROR(
AVERAGE(IF(DATOS_[Sexo]=$B46,IF(DATOS_[[AGRUP. VALOR. PTO.]:[AGRUP. VALOR. PTO.]]=$B45,IF(DATOS_[Check Equiparado]="Sí",IF(DATOS_[Check Periodo Ref.]="Dentro",DATOS_[TOTAL Retrib Eq],FALSE))))),
0)</f>
        <v>0</v>
      </c>
    </row>
    <row r="47" spans="1:48" x14ac:dyDescent="0.3">
      <c r="A47" s="60" t="str">
        <f t="shared" ref="A47" si="46">+A46</f>
        <v>[ocultar]</v>
      </c>
      <c r="B47" s="64" t="s">
        <v>163</v>
      </c>
      <c r="C47" s="65">
        <f t="array" ref="C47">SUM(IF($B47=DATOS_[Sexo],
IF($B45=DATOS_[AGRUP. VALOR. PTO.],
IF("Dentro"=DATOS_[Check Periodo Ref.],
1/(COUNTIFS(DATOS_[Sexo],$B47,DATOS_[AGRUP. VALOR. PTO.],$B45,DATOS_[Check Periodo Ref.],"Dentro",DATOS_[id],DATOS_[id]))))))</f>
        <v>0</v>
      </c>
      <c r="D47" s="66">
        <f>COUNTIFS(DATOS_[AGRUP. VALOR. PTO.],$B45,DATOS_[Sexo],$B47,DATOS_[Check Periodo Ref.],"Dentro")</f>
        <v>0</v>
      </c>
      <c r="E47" s="66">
        <f>COUNTIFS(DATOS_[AGRUP. VALOR. PTO.],$B45,DATOS_[Sexo],$B47,DATOS_[Check Periodo Ref.],"Dentro",DATOS_[Check Nº SC Norm],"Sí")</f>
        <v>0</v>
      </c>
      <c r="F47" s="66">
        <f>COUNTIFS(DATOS_[AGRUP. VALOR. PTO.],$B45,DATOS_[Sexo],$B47,DATOS_[Check Periodo Ref.],"Dentro",DATOS_[Check Nº SC Anualiz],"Sí")</f>
        <v>0</v>
      </c>
      <c r="G47" s="66">
        <f>COUNTIFS(DATOS_[AGRUP. VALOR. PTO.],$B45,DATOS_[Sexo],$B47,DATOS_[Check Periodo Ref.],"Dentro",DATOS_[Check Nº SC Norm y Anualiz],"Sí")</f>
        <v>0</v>
      </c>
      <c r="H47" s="66">
        <f>COUNTIFS(DATOS_[AGRUP. VALOR. PTO.],$B45,DATOS_[Sexo],$B47,DATOS_[Check Periodo Ref.],"Dentro",DATOS_[Check Equiparación],"Sí")</f>
        <v>0</v>
      </c>
      <c r="I47" s="108" cm="1">
        <f t="array" ref="I47">IFERROR(
AVERAGE(IF(DATOS_[Sexo]=$B47,IF(DATOS_[[AGRUP. VALOR. PTO.]:[AGRUP. VALOR. PTO.]]=$B45,IF(DATOS_[Check Equiparado]="Sí",IF(DATOS_[Check Periodo Ref.]="Dentro",DATOS_[SALARIO BASE Eq],FALSE))))),
0)</f>
        <v>0</v>
      </c>
      <c r="J47" s="109">
        <f t="array" ref="J47">IFERROR(
(AVERAGE((IF(DATOS_[[Sexo]:[Sexo]]=$B47,IF(DATOS_[[AGRUP. VALOR. PTO.]:[AGRUP. VALOR. PTO.]]=$B45,IF(DATOS_[[Check Periodo Ref.]:[Check Periodo Ref.]]="Dentro",IF(DATOS_[[Check Equiparado]:[Check Equiparado]]="Sí",IF(DATOS!AE$5="Sí",(1/DATOS_[[% anualiz]:[% anualiz]]),1)*IF(DATOS!AE$4="Sí",1/DATOS_[[% normaliz]:[% normaliz]],1)*(DATOS_[Conc.Sal.01])))))))),
0)</f>
        <v>0</v>
      </c>
      <c r="K47" s="109">
        <f t="array" ref="K47">IFERROR(
(AVERAGE((IF(DATOS_[[Sexo]:[Sexo]]=$B47,IF(DATOS_[[AGRUP. VALOR. PTO.]:[AGRUP. VALOR. PTO.]]=$B45,IF(DATOS_[[Check Periodo Ref.]:[Check Periodo Ref.]]="Dentro",IF(DATOS_[[Check Equiparado]:[Check Equiparado]]="Sí",IF(DATOS!AF$5="Sí",(1/DATOS_[[% anualiz]:[% anualiz]]),1)*IF(DATOS!AF$4="Sí",1/DATOS_[[% normaliz]:[% normaliz]],1)*(DATOS_[Conc.Sal.02])))))))),
0)</f>
        <v>0</v>
      </c>
      <c r="L47" s="109">
        <f t="array" ref="L47">IFERROR(
(AVERAGE((IF(DATOS_[[Sexo]:[Sexo]]=$B47,IF(DATOS_[[AGRUP. VALOR. PTO.]:[AGRUP. VALOR. PTO.]]=$B45,IF(DATOS_[[Check Periodo Ref.]:[Check Periodo Ref.]]="Dentro",IF(DATOS_[[Check Equiparado]:[Check Equiparado]]="Sí",IF(DATOS!AG$5="Sí",(1/DATOS_[[% anualiz]:[% anualiz]]),1)*IF(DATOS!AG$4="Sí",1/DATOS_[[% normaliz]:[% normaliz]],1)*(DATOS_[Conc.Sal.03])))))))),
0)</f>
        <v>0</v>
      </c>
      <c r="M47" s="109">
        <f t="array" ref="M47">IFERROR(
(AVERAGE((IF(DATOS_[[Sexo]:[Sexo]]=$B47,IF(DATOS_[[AGRUP. VALOR. PTO.]:[AGRUP. VALOR. PTO.]]=$B45,IF(DATOS_[[Check Periodo Ref.]:[Check Periodo Ref.]]="Dentro",IF(DATOS_[[Check Equiparado]:[Check Equiparado]]="Sí",IF(DATOS!AH$5="Sí",(1/DATOS_[[% anualiz]:[% anualiz]]),1)*IF(DATOS!AH$4="Sí",1/DATOS_[[% normaliz]:[% normaliz]],1)*(DATOS_[Conc.Sal.04])))))))),
0)</f>
        <v>0</v>
      </c>
      <c r="N47" s="109">
        <f t="array" ref="N47">IFERROR(
(AVERAGE((IF(DATOS_[[Sexo]:[Sexo]]=$B47,IF(DATOS_[[AGRUP. VALOR. PTO.]:[AGRUP. VALOR. PTO.]]=$B45,IF(DATOS_[[Check Periodo Ref.]:[Check Periodo Ref.]]="Dentro",IF(DATOS_[[Check Equiparado]:[Check Equiparado]]="Sí",IF(DATOS!AI$5="Sí",(1/DATOS_[[% anualiz]:[% anualiz]]),1)*IF(DATOS!AI$4="Sí",1/DATOS_[[% normaliz]:[% normaliz]],1)*(DATOS_[Conc.Sal.05])))))))),
0)</f>
        <v>0</v>
      </c>
      <c r="O47" s="109">
        <f t="array" ref="O47">IFERROR(
(AVERAGE((IF(DATOS_[[Sexo]:[Sexo]]=$B47,IF(DATOS_[[AGRUP. VALOR. PTO.]:[AGRUP. VALOR. PTO.]]=$B45,IF(DATOS_[[Check Periodo Ref.]:[Check Periodo Ref.]]="Dentro",IF(DATOS_[[Check Equiparado]:[Check Equiparado]]="Sí",IF(DATOS!AJ$5="Sí",(1/DATOS_[[% anualiz]:[% anualiz]]),1)*IF(DATOS!AJ$4="Sí",1/DATOS_[[% normaliz]:[% normaliz]],1)*(DATOS_[Conc.Sal.06])))))))),
0)</f>
        <v>0</v>
      </c>
      <c r="P47" s="109">
        <f t="array" ref="P47">IFERROR(
(AVERAGE((IF(DATOS_[[Sexo]:[Sexo]]=$B47,IF(DATOS_[[AGRUP. VALOR. PTO.]:[AGRUP. VALOR. PTO.]]=$B45,IF(DATOS_[[Check Periodo Ref.]:[Check Periodo Ref.]]="Dentro",IF(DATOS_[[Check Equiparado]:[Check Equiparado]]="Sí",IF(DATOS!AK$5="Sí",(1/DATOS_[[% anualiz]:[% anualiz]]),1)*IF(DATOS!AK$4="Sí",1/DATOS_[[% normaliz]:[% normaliz]],1)*(DATOS_[Conc.Sal.07])))))))),
0)</f>
        <v>0</v>
      </c>
      <c r="Q47" s="109">
        <f t="array" ref="Q47">IFERROR(
(AVERAGE((IF(DATOS_[[Sexo]:[Sexo]]=$B47,IF(DATOS_[[AGRUP. VALOR. PTO.]:[AGRUP. VALOR. PTO.]]=$B45,IF(DATOS_[[Check Periodo Ref.]:[Check Periodo Ref.]]="Dentro",IF(DATOS_[[Check Equiparado]:[Check Equiparado]]="Sí",IF(DATOS!AL$5="Sí",(1/DATOS_[[% anualiz]:[% anualiz]]),1)*IF(DATOS!AL$4="Sí",1/DATOS_[[% normaliz]:[% normaliz]],1)*(DATOS_[Conc.Sal.08])))))))),
0)</f>
        <v>0</v>
      </c>
      <c r="R47" s="109">
        <f t="array" ref="R47">IFERROR(
(AVERAGE((IF(DATOS_[[Sexo]:[Sexo]]=$B47,IF(DATOS_[[AGRUP. VALOR. PTO.]:[AGRUP. VALOR. PTO.]]=$B45,IF(DATOS_[[Check Periodo Ref.]:[Check Periodo Ref.]]="Dentro",IF(DATOS_[[Check Equiparado]:[Check Equiparado]]="Sí",IF(DATOS!AM$5="Sí",(1/DATOS_[[% anualiz]:[% anualiz]]),1)*IF(DATOS!AM$4="Sí",1/DATOS_[[% normaliz]:[% normaliz]],1)*(DATOS_[Conc.Sal.09])))))))),
0)</f>
        <v>0</v>
      </c>
      <c r="S47" s="109">
        <f t="array" ref="S47">IFERROR(
(AVERAGE((IF(DATOS_[[Sexo]:[Sexo]]=$B47,IF(DATOS_[[AGRUP. VALOR. PTO.]:[AGRUP. VALOR. PTO.]]=$B45,IF(DATOS_[[Check Periodo Ref.]:[Check Periodo Ref.]]="Dentro",IF(DATOS_[[Check Equiparado]:[Check Equiparado]]="Sí",IF(DATOS!AN$5="Sí",(1/DATOS_[[% anualiz]:[% anualiz]]),1)*IF(DATOS!AN$4="Sí",1/DATOS_[[% normaliz]:[% normaliz]],1)*(DATOS_[Conc.Sal.10])))))))),
0)</f>
        <v>0</v>
      </c>
      <c r="T47" s="109">
        <f t="array" ref="T47">IFERROR(
(AVERAGE((IF(DATOS_[[Sexo]:[Sexo]]=$B47,IF(DATOS_[[AGRUP. VALOR. PTO.]:[AGRUP. VALOR. PTO.]]=$B45,IF(DATOS_[[Check Periodo Ref.]:[Check Periodo Ref.]]="Dentro",IF(DATOS_[[Check Equiparado]:[Check Equiparado]]="Sí",IF(DATOS!AO$5="Sí",(1/DATOS_[[% anualiz]:[% anualiz]]),1)*IF(DATOS!AO$4="Sí",1/DATOS_[[% normaliz]:[% normaliz]],1)*(DATOS_[Conc.Sal.11])))))))),
0)</f>
        <v>0</v>
      </c>
      <c r="U47" s="109">
        <f t="array" ref="U47">IFERROR(
(AVERAGE((IF(DATOS_[[Sexo]:[Sexo]]=$B47,IF(DATOS_[[AGRUP. VALOR. PTO.]:[AGRUP. VALOR. PTO.]]=$B45,IF(DATOS_[[Check Periodo Ref.]:[Check Periodo Ref.]]="Dentro",IF(DATOS_[[Check Equiparado]:[Check Equiparado]]="Sí",IF(DATOS!AP$5="Sí",(1/DATOS_[[% anualiz]:[% anualiz]]),1)*IF(DATOS!AP$4="Sí",1/DATOS_[[% normaliz]:[% normaliz]],1)*(DATOS_[Conc.Sal.12])))))))),
0)</f>
        <v>0</v>
      </c>
      <c r="V47" s="109">
        <f t="array" ref="V47">IFERROR(
(AVERAGE((IF(DATOS_[[Sexo]:[Sexo]]=$B47,IF(DATOS_[[AGRUP. VALOR. PTO.]:[AGRUP. VALOR. PTO.]]=$B45,IF(DATOS_[[Check Periodo Ref.]:[Check Periodo Ref.]]="Dentro",IF(DATOS_[[Check Equiparado]:[Check Equiparado]]="Sí",IF(DATOS!AQ$5="Sí",(1/DATOS_[[% anualiz]:[% anualiz]]),1)*IF(DATOS!AQ$4="Sí",1/DATOS_[[% normaliz]:[% normaliz]],1)*(DATOS_[Conc.Sal.13])))))))),
0)</f>
        <v>0</v>
      </c>
      <c r="W47" s="109">
        <f t="array" ref="W47">IFERROR(
(AVERAGE((IF(DATOS_[[Sexo]:[Sexo]]=$B47,IF(DATOS_[[AGRUP. VALOR. PTO.]:[AGRUP. VALOR. PTO.]]=$B45,IF(DATOS_[[Check Periodo Ref.]:[Check Periodo Ref.]]="Dentro",IF(DATOS_[[Check Equiparado]:[Check Equiparado]]="Sí",IF(DATOS!AR$5="Sí",(1/DATOS_[[% anualiz]:[% anualiz]]),1)*IF(DATOS!AR$4="Sí",1/DATOS_[[% normaliz]:[% normaliz]],1)*(DATOS_[Conc.Sal.14])))))))),
0)</f>
        <v>0</v>
      </c>
      <c r="X47" s="109">
        <f t="array" ref="X47">IFERROR(
(AVERAGE((IF(DATOS_[[Sexo]:[Sexo]]=$B47,IF(DATOS_[[AGRUP. VALOR. PTO.]:[AGRUP. VALOR. PTO.]]=$B45,IF(DATOS_[[Check Periodo Ref.]:[Check Periodo Ref.]]="Dentro",IF(DATOS_[[Check Equiparado]:[Check Equiparado]]="Sí",IF(DATOS!AS$5="Sí",(1/DATOS_[[% anualiz]:[% anualiz]]),1)*IF(DATOS!AS$4="Sí",1/DATOS_[[% normaliz]:[% normaliz]],1)*(DATOS_[Conc.Sal.15])))))))),
0)</f>
        <v>0</v>
      </c>
      <c r="Y47" s="109">
        <f t="array" ref="Y47">IFERROR(
(AVERAGE((IF(DATOS_[[Sexo]:[Sexo]]=$B47,IF(DATOS_[[AGRUP. VALOR. PTO.]:[AGRUP. VALOR. PTO.]]=$B45,IF(DATOS_[[Check Periodo Ref.]:[Check Periodo Ref.]]="Dentro",IF(DATOS_[[Check Equiparado]:[Check Equiparado]]="Sí",IF(DATOS!AT$5="Sí",(1/DATOS_[[% anualiz]:[% anualiz]]),1)*IF(DATOS!AT$4="Sí",1/DATOS_[[% normaliz]:[% normaliz]],1)*(DATOS_[Conc.Sal.16])))))))),
0)</f>
        <v>0</v>
      </c>
      <c r="Z47" s="109">
        <f t="array" ref="Z47">IFERROR(
(AVERAGE((IF(DATOS_[[Sexo]:[Sexo]]=$B47,IF(DATOS_[[AGRUP. VALOR. PTO.]:[AGRUP. VALOR. PTO.]]=$B45,IF(DATOS_[[Check Periodo Ref.]:[Check Periodo Ref.]]="Dentro",IF(DATOS_[[Check Equiparado]:[Check Equiparado]]="Sí",IF(DATOS!AU$5="Sí",(1/DATOS_[[% anualiz]:[% anualiz]]),1)*IF(DATOS!AU$4="Sí",1/DATOS_[[% normaliz]:[% normaliz]],1)*(DATOS_[Conc.Sal.17])))))))),
0)</f>
        <v>0</v>
      </c>
      <c r="AA47" s="109">
        <f t="array" ref="AA47">IFERROR(
(AVERAGE((IF(DATOS_[[Sexo]:[Sexo]]=$B47,IF(DATOS_[[AGRUP. VALOR. PTO.]:[AGRUP. VALOR. PTO.]]=$B45,IF(DATOS_[[Check Periodo Ref.]:[Check Periodo Ref.]]="Dentro",IF(DATOS_[[Check Equiparado]:[Check Equiparado]]="Sí",IF(DATOS!AV$5="Sí",(1/DATOS_[[% anualiz]:[% anualiz]]),1)*IF(DATOS!AV$4="Sí",1/DATOS_[[% normaliz]:[% normaliz]],1)*(DATOS_[Conc.Sal.18])))))))),
0)</f>
        <v>0</v>
      </c>
      <c r="AB47" s="109">
        <f t="array" ref="AB47">IFERROR(
(AVERAGE((IF(DATOS_[[Sexo]:[Sexo]]=$B47,IF(DATOS_[[AGRUP. VALOR. PTO.]:[AGRUP. VALOR. PTO.]]=$B45,IF(DATOS_[[Check Periodo Ref.]:[Check Periodo Ref.]]="Dentro",IF(DATOS_[[Check Equiparado]:[Check Equiparado]]="Sí",IF(DATOS!AW$5="Sí",(1/DATOS_[[% anualiz]:[% anualiz]]),1)*IF(DATOS!AW$4="Sí",1/DATOS_[[% normaliz]:[% normaliz]],1)*(DATOS_[Conc.Sal.19])))))))),
0)</f>
        <v>0</v>
      </c>
      <c r="AC47" s="109">
        <f t="array" ref="AC47">IFERROR(
(AVERAGE((IF(DATOS_[[Sexo]:[Sexo]]=$B47,IF(DATOS_[[AGRUP. VALOR. PTO.]:[AGRUP. VALOR. PTO.]]=$B45,IF(DATOS_[[Check Periodo Ref.]:[Check Periodo Ref.]]="Dentro",IF(DATOS_[[Check Equiparado]:[Check Equiparado]]="Sí",IF(DATOS!AX$5="Sí",(1/DATOS_[[% anualiz]:[% anualiz]]),1)*IF(DATOS!AX$4="Sí",1/DATOS_[[% normaliz]:[% normaliz]],1)*(DATOS_[Conc.Sal.20])))))))),
0)</f>
        <v>0</v>
      </c>
      <c r="AD47" s="109">
        <f t="array" ref="AD47">IFERROR(
(AVERAGE((IF(DATOS_[[Sexo]:[Sexo]]=$B47,IF(DATOS_[[AGRUP. VALOR. PTO.]:[AGRUP. VALOR. PTO.]]=$B45,IF(DATOS_[[Check Periodo Ref.]:[Check Periodo Ref.]]="Dentro",IF(DATOS_[[Check Equiparado]:[Check Equiparado]]="Sí",IF(DATOS!AY$5="Sí",(1/DATOS_[[% anualiz]:[% anualiz]]),1)*IF(DATOS!AY$4="Sí",1/DATOS_[[% normaliz]:[% normaliz]],1)*(DATOS_[Conc.Sal.21])))))))),
0)</f>
        <v>0</v>
      </c>
      <c r="AE47" s="109">
        <f t="array" ref="AE47">IFERROR(
(AVERAGE((IF(DATOS_[[Sexo]:[Sexo]]=$B47,IF(DATOS_[[AGRUP. VALOR. PTO.]:[AGRUP. VALOR. PTO.]]=$B45,IF(DATOS_[[Check Periodo Ref.]:[Check Periodo Ref.]]="Dentro",IF(DATOS_[[Check Equiparado]:[Check Equiparado]]="Sí",IF(DATOS!AZ$5="Sí",(1/DATOS_[[% anualiz]:[% anualiz]]),1)*IF(DATOS!AZ$4="Sí",1/DATOS_[[% normaliz]:[% normaliz]],1)*(DATOS_[Conc.Sal.22])))))))),
0)</f>
        <v>0</v>
      </c>
      <c r="AF47" s="109">
        <f t="array" ref="AF47">IFERROR(
(AVERAGE((IF(DATOS_[[Sexo]:[Sexo]]=$B47,IF(DATOS_[[AGRUP. VALOR. PTO.]:[AGRUP. VALOR. PTO.]]=$B45,IF(DATOS_[[Check Periodo Ref.]:[Check Periodo Ref.]]="Dentro",IF(DATOS_[[Check Equiparado]:[Check Equiparado]]="Sí",IF(DATOS!BA$5="Sí",(1/DATOS_[[% anualiz]:[% anualiz]]),1)*IF(DATOS!BA$4="Sí",1/DATOS_[[% normaliz]:[% normaliz]],1)*(DATOS_[Conc.Sal.23])))))))),
0)</f>
        <v>0</v>
      </c>
      <c r="AG47" s="109">
        <f t="array" ref="AG47">IFERROR(
(AVERAGE((IF(DATOS_[[Sexo]:[Sexo]]=$B47,IF(DATOS_[[AGRUP. VALOR. PTO.]:[AGRUP. VALOR. PTO.]]=$B45,IF(DATOS_[[Check Periodo Ref.]:[Check Periodo Ref.]]="Dentro",IF(DATOS_[[Check Equiparado]:[Check Equiparado]]="Sí",IF(DATOS!BB$5="Sí",(1/DATOS_[[% anualiz]:[% anualiz]]),1)*IF(DATOS!BB$4="Sí",1/DATOS_[[% normaliz]:[% normaliz]],1)*(DATOS_[Conc.Sal.24])))))))),
0)</f>
        <v>0</v>
      </c>
      <c r="AH47" s="109">
        <f t="array" ref="AH47">IFERROR(
(AVERAGE((IF(DATOS_[[Sexo]:[Sexo]]=$B47,IF(DATOS_[[AGRUP. VALOR. PTO.]:[AGRUP. VALOR. PTO.]]=$B45,IF(DATOS_[[Check Periodo Ref.]:[Check Periodo Ref.]]="Dentro",IF(DATOS_[[Check Equiparado]:[Check Equiparado]]="Sí",IF(DATOS!BC$5="Sí",(1/DATOS_[[% anualiz]:[% anualiz]]),1)*IF(DATOS!BC$4="Sí",1/DATOS_[[% normaliz]:[% normaliz]],1)*(DATOS_[Conc.Sal.25])))))))),
0)</f>
        <v>0</v>
      </c>
      <c r="AI47" s="109">
        <f t="array" ref="AI47">IFERROR(
(AVERAGE((IF(DATOS_[[Sexo]:[Sexo]]=$B47,IF(DATOS_[[AGRUP. VALOR. PTO.]:[AGRUP. VALOR. PTO.]]=$B45,IF(DATOS_[[Check Periodo Ref.]:[Check Periodo Ref.]]="Dentro",IF(DATOS_[[Check Equiparado]:[Check Equiparado]]="Sí",IF(DATOS!BD$5="Sí",(1/DATOS_[[% anualiz]:[% anualiz]]),1)*IF(DATOS!BD$4="Sí",1/DATOS_[[% normaliz]:[% normaliz]],1)*(DATOS_[Conc.Sal.26])))))))),
0)</f>
        <v>0</v>
      </c>
      <c r="AJ47" s="109">
        <f t="array" ref="AJ47">IFERROR(
(AVERAGE((IF(DATOS_[[Sexo]:[Sexo]]=$B47,IF(DATOS_[[AGRUP. VALOR. PTO.]:[AGRUP. VALOR. PTO.]]=$B45,IF(DATOS_[[Check Periodo Ref.]:[Check Periodo Ref.]]="Dentro",IF(DATOS_[[Check Equiparado]:[Check Equiparado]]="Sí",IF(DATOS!BE$5="Sí",(1/DATOS_[[% anualiz]:[% anualiz]]),1)*IF(DATOS!BE$4="Sí",1/DATOS_[[% normaliz]:[% normaliz]],1)*(DATOS_[Conc.Sal.27])))))))),
0)</f>
        <v>0</v>
      </c>
      <c r="AK47" s="109">
        <f t="array" ref="AK47">IFERROR(
(AVERAGE((IF(DATOS_[[Sexo]:[Sexo]]=$B47,IF(DATOS_[[AGRUP. VALOR. PTO.]:[AGRUP. VALOR. PTO.]]=$B45,IF(DATOS_[[Check Periodo Ref.]:[Check Periodo Ref.]]="Dentro",IF(DATOS_[[Check Equiparado]:[Check Equiparado]]="Sí",IF(DATOS!BF$5="Sí",(1/DATOS_[[% anualiz]:[% anualiz]]),1)*IF(DATOS!BF$4="Sí",1/DATOS_[[% normaliz]:[% normaliz]],1)*(DATOS_[Conc.Sal.28])))))))),
0)</f>
        <v>0</v>
      </c>
      <c r="AL47" s="109">
        <f t="array" ref="AL47">IFERROR(
(AVERAGE((IF(DATOS_[[Sexo]:[Sexo]]=$B47,IF(DATOS_[[AGRUP. VALOR. PTO.]:[AGRUP. VALOR. PTO.]]=$B45,IF(DATOS_[[Check Periodo Ref.]:[Check Periodo Ref.]]="Dentro",IF(DATOS_[[Check Equiparado]:[Check Equiparado]]="Sí",IF(DATOS!BG$5="Sí",(1/DATOS_[[% anualiz]:[% anualiz]]),1)*IF(DATOS!BG$4="Sí",1/DATOS_[[% normaliz]:[% normaliz]],1)*(DATOS_[Conc.Sal.29])))))))),
0)</f>
        <v>0</v>
      </c>
      <c r="AM47" s="109">
        <f t="array" ref="AM47">IFERROR(
(AVERAGE((IF(DATOS_[[Sexo]:[Sexo]]=$B47,IF(DATOS_[[AGRUP. VALOR. PTO.]:[AGRUP. VALOR. PTO.]]=$B45,IF(DATOS_[[Check Periodo Ref.]:[Check Periodo Ref.]]="Dentro",IF(DATOS_[[Check Equiparado]:[Check Equiparado]]="Sí",IF(DATOS!BH$5="Sí",(1/DATOS_[[% anualiz]:[% anualiz]]),1)*IF(DATOS!BH$4="Sí",1/DATOS_[[% normaliz]:[% normaliz]],1)*(DATOS_[Conc.Sal.30])))))))),
0)</f>
        <v>0</v>
      </c>
      <c r="AN47" s="110">
        <f t="array" ref="AN47">IFERROR(
AVERAGE(IF(DATOS_[Sexo]=$B47,IF(DATOS_[[AGRUP. VALOR. PTO.]:[AGRUP. VALOR. PTO.]]=$B45,IF(DATOS_[Check Equiparado]="Sí",IF(DATOS_[Check Periodo Ref.]="Dentro",DATOS_[Tot COMPL.SAL Eq],FALSE))))),
0)</f>
        <v>0</v>
      </c>
      <c r="AO47" s="111">
        <f t="array" ref="AO47">IFERROR(
AVERAGE(IF(DATOS_[Sexo]=$B47,IF(DATOS_[[AGRUP. VALOR. PTO.]:[AGRUP. VALOR. PTO.]]=$B45,IF(DATOS_[Check Equiparado]="Sí",IF(DATOS_[Check Periodo Ref.]="Dentro",DATOS_[TOTAL SALARIO Eq],FALSE))))),
0)</f>
        <v>0</v>
      </c>
      <c r="AP47" s="112">
        <f t="array" ref="AP47">IFERROR(
(AVERAGE((IF(DATOS_[[Sexo]:[Sexo]]=$B47,IF(DATOS_[[AGRUP. VALOR. PTO.]:[AGRUP. VALOR. PTO.]]=$B45,IF(DATOS_[[Check Periodo Ref.]:[Check Periodo Ref.]]="Dentro",IF(DATOS_[[Check Equiparado]:[Check Equiparado]]="Sí",IF(DATOS!BI$5="Sí",(1/DATOS_[[% anualiz]:[% anualiz]]),1)*IF(DATOS!BI$4="Sí",1/DATOS_[[% normaliz]:[% normaliz]],1)*(DATOS_[C.Extra.01])))))))),
0)</f>
        <v>0</v>
      </c>
      <c r="AQ47" s="112">
        <f t="array" ref="AQ47">IFERROR(
(AVERAGE((IF(DATOS_[[Sexo]:[Sexo]]=$B47,IF(DATOS_[[AGRUP. VALOR. PTO.]:[AGRUP. VALOR. PTO.]]=$B45,IF(DATOS_[[Check Periodo Ref.]:[Check Periodo Ref.]]="Dentro",IF(DATOS_[[Check Equiparado]:[Check Equiparado]]="Sí",IF(DATOS!BJ$5="Sí",(1/DATOS_[[% anualiz]:[% anualiz]]),1)*IF(DATOS!BJ$4="Sí",1/DATOS_[[% normaliz]:[% normaliz]],1)*(DATOS_[C.Extra.02])))))))),
0)</f>
        <v>0</v>
      </c>
      <c r="AR47" s="112">
        <f t="array" ref="AR47">IFERROR(
(AVERAGE((IF(DATOS_[[Sexo]:[Sexo]]=$B47,IF(DATOS_[[AGRUP. VALOR. PTO.]:[AGRUP. VALOR. PTO.]]=$B45,IF(DATOS_[[Check Periodo Ref.]:[Check Periodo Ref.]]="Dentro",IF(DATOS_[[Check Equiparado]:[Check Equiparado]]="Sí",IF(DATOS!BK$5="Sí",(1/DATOS_[[% anualiz]:[% anualiz]]),1)*IF(DATOS!BK$4="Sí",1/DATOS_[[% normaliz]:[% normaliz]],1)*(DATOS_[C.Extra.03])))))))),
0)</f>
        <v>0</v>
      </c>
      <c r="AS47" s="112">
        <f t="array" ref="AS47">IFERROR(
(AVERAGE((IF(DATOS_[[Sexo]:[Sexo]]=$B47,IF(DATOS_[[AGRUP. VALOR. PTO.]:[AGRUP. VALOR. PTO.]]=$B45,IF(DATOS_[[Check Periodo Ref.]:[Check Periodo Ref.]]="Dentro",IF(DATOS_[[Check Equiparado]:[Check Equiparado]]="Sí",IF(DATOS!BL$5="Sí",(1/DATOS_[[% anualiz]:[% anualiz]]),1)*IF(DATOS!BL$4="Sí",1/DATOS_[[% normaliz]:[% normaliz]],1)*(DATOS_[C.Extra.04])))))))),
0)</f>
        <v>0</v>
      </c>
      <c r="AT47" s="112">
        <f t="array" ref="AT47">IFERROR(
(AVERAGE((IF(DATOS_[[Sexo]:[Sexo]]=$B47,IF(DATOS_[[AGRUP. VALOR. PTO.]:[AGRUP. VALOR. PTO.]]=$B45,IF(DATOS_[[Check Periodo Ref.]:[Check Periodo Ref.]]="Dentro",IF(DATOS_[[Check Equiparado]:[Check Equiparado]]="Sí",IF(DATOS!BM$5="Sí",(1/DATOS_[[% anualiz]:[% anualiz]]),1)*IF(DATOS!BM$4="Sí",1/DATOS_[[% normaliz]:[% normaliz]],1)*(DATOS_[C.Extra.05])))))))),
0)</f>
        <v>0</v>
      </c>
      <c r="AU47" s="113">
        <f t="array" ref="AU47">IFERROR(
AVERAGE(IF(DATOS_[Sexo]=$B47,IF(DATOS_[[AGRUP. VALOR. PTO.]:[AGRUP. VALOR. PTO.]]=$B45,IF(DATOS_[Check Equiparado]="Sí",IF(DATOS_[Check Periodo Ref.]="Dentro",DATOS_[Tot Extrasalarial Eq],FALSE))))),
0)</f>
        <v>0</v>
      </c>
      <c r="AV47" s="114">
        <f t="array" ref="AV47">IFERROR(
AVERAGE(IF(DATOS_[Sexo]=$B47,IF(DATOS_[[AGRUP. VALOR. PTO.]:[AGRUP. VALOR. PTO.]]=$B45,IF(DATOS_[Check Equiparado]="Sí",IF(DATOS_[Check Periodo Ref.]="Dentro",DATOS_[TOTAL Retrib Eq],FALSE))))),
0)</f>
        <v>0</v>
      </c>
    </row>
    <row r="48" spans="1:48" ht="17.25" thickBot="1" x14ac:dyDescent="0.35">
      <c r="A48" s="60" t="str">
        <f t="shared" ref="A48" si="47">+A49</f>
        <v>[ocultar]</v>
      </c>
      <c r="B48" s="70" t="s">
        <v>271</v>
      </c>
      <c r="C48" s="107"/>
      <c r="D48" s="71"/>
      <c r="E48" s="71"/>
      <c r="F48" s="71"/>
      <c r="G48" s="71"/>
      <c r="H48" s="71"/>
      <c r="I48" s="137" t="str">
        <f t="shared" ref="I48:AV48" si="48">IFERROR((I49-I50)/I49,"")</f>
        <v/>
      </c>
      <c r="J48" s="138" t="str">
        <f t="shared" si="48"/>
        <v/>
      </c>
      <c r="K48" s="139" t="str">
        <f t="shared" si="48"/>
        <v/>
      </c>
      <c r="L48" s="139" t="str">
        <f t="shared" si="48"/>
        <v/>
      </c>
      <c r="M48" s="139" t="str">
        <f t="shared" si="48"/>
        <v/>
      </c>
      <c r="N48" s="140" t="str">
        <f t="shared" si="48"/>
        <v/>
      </c>
      <c r="O48" s="141" t="str">
        <f t="shared" si="48"/>
        <v/>
      </c>
      <c r="P48" s="141" t="str">
        <f t="shared" si="48"/>
        <v/>
      </c>
      <c r="Q48" s="141" t="str">
        <f t="shared" si="48"/>
        <v/>
      </c>
      <c r="R48" s="141" t="str">
        <f t="shared" si="48"/>
        <v/>
      </c>
      <c r="S48" s="141" t="str">
        <f t="shared" si="48"/>
        <v/>
      </c>
      <c r="T48" s="141" t="str">
        <f t="shared" si="48"/>
        <v/>
      </c>
      <c r="U48" s="141" t="str">
        <f t="shared" si="48"/>
        <v/>
      </c>
      <c r="V48" s="141" t="str">
        <f t="shared" si="48"/>
        <v/>
      </c>
      <c r="W48" s="141" t="str">
        <f t="shared" si="48"/>
        <v/>
      </c>
      <c r="X48" s="141" t="str">
        <f t="shared" si="48"/>
        <v/>
      </c>
      <c r="Y48" s="141" t="str">
        <f t="shared" si="48"/>
        <v/>
      </c>
      <c r="Z48" s="140" t="str">
        <f t="shared" si="48"/>
        <v/>
      </c>
      <c r="AA48" s="140" t="str">
        <f t="shared" si="48"/>
        <v/>
      </c>
      <c r="AB48" s="140" t="str">
        <f t="shared" si="48"/>
        <v/>
      </c>
      <c r="AC48" s="140" t="str">
        <f t="shared" si="48"/>
        <v/>
      </c>
      <c r="AD48" s="140" t="str">
        <f t="shared" si="48"/>
        <v/>
      </c>
      <c r="AE48" s="140" t="str">
        <f t="shared" si="48"/>
        <v/>
      </c>
      <c r="AF48" s="140" t="str">
        <f t="shared" si="48"/>
        <v/>
      </c>
      <c r="AG48" s="140" t="str">
        <f t="shared" si="48"/>
        <v/>
      </c>
      <c r="AH48" s="140" t="str">
        <f t="shared" si="48"/>
        <v/>
      </c>
      <c r="AI48" s="140" t="str">
        <f t="shared" si="48"/>
        <v/>
      </c>
      <c r="AJ48" s="140" t="str">
        <f t="shared" si="48"/>
        <v/>
      </c>
      <c r="AK48" s="140" t="str">
        <f t="shared" si="48"/>
        <v/>
      </c>
      <c r="AL48" s="140" t="str">
        <f t="shared" si="48"/>
        <v/>
      </c>
      <c r="AM48" s="140" t="str">
        <f t="shared" si="48"/>
        <v/>
      </c>
      <c r="AN48" s="142" t="str">
        <f t="shared" si="48"/>
        <v/>
      </c>
      <c r="AO48" s="146" t="str">
        <f t="shared" si="48"/>
        <v/>
      </c>
      <c r="AP48" s="143" t="str">
        <f t="shared" si="48"/>
        <v/>
      </c>
      <c r="AQ48" s="143" t="str">
        <f t="shared" si="48"/>
        <v/>
      </c>
      <c r="AR48" s="143" t="str">
        <f t="shared" si="48"/>
        <v/>
      </c>
      <c r="AS48" s="143" t="str">
        <f t="shared" si="48"/>
        <v/>
      </c>
      <c r="AT48" s="143" t="str">
        <f t="shared" si="48"/>
        <v/>
      </c>
      <c r="AU48" s="144" t="str">
        <f t="shared" si="48"/>
        <v/>
      </c>
      <c r="AV48" s="145" t="str">
        <f t="shared" si="48"/>
        <v/>
      </c>
    </row>
    <row r="49" spans="1:48" x14ac:dyDescent="0.3">
      <c r="A49" s="60" t="str">
        <f t="shared" ref="A49" si="49">+IF(C49+C50=0,"[ocultar]","")</f>
        <v>[ocultar]</v>
      </c>
      <c r="B49" s="64" t="s">
        <v>162</v>
      </c>
      <c r="C49" s="65">
        <f t="array" ref="C49">SUM(IF($B49=DATOS_[Sexo],
IF($B48=DATOS_[AGRUP. VALOR. PTO.],
IF("Dentro"=DATOS_[Check Periodo Ref.],
1/(COUNTIFS(DATOS_[Sexo],$B49,DATOS_[AGRUP. VALOR. PTO.],$B48,DATOS_[Check Periodo Ref.],"Dentro",DATOS_[id],DATOS_[id]))))))</f>
        <v>0</v>
      </c>
      <c r="D49" s="66">
        <f>COUNTIFS(DATOS_[AGRUP. VALOR. PTO.],$B48,DATOS_[Sexo],$B49,DATOS_[Check Periodo Ref.],"Dentro")</f>
        <v>0</v>
      </c>
      <c r="E49" s="66">
        <f>COUNTIFS(DATOS_[AGRUP. VALOR. PTO.],$B48,DATOS_[Sexo],$B49,DATOS_[Check Periodo Ref.],"Dentro",DATOS_[Check Nº SC Norm],"Sí")</f>
        <v>0</v>
      </c>
      <c r="F49" s="66">
        <f>COUNTIFS(DATOS_[AGRUP. VALOR. PTO.],$B48,DATOS_[Sexo],$B49,DATOS_[Check Periodo Ref.],"Dentro",DATOS_[Check Nº SC Anualiz],"Sí")</f>
        <v>0</v>
      </c>
      <c r="G49" s="66">
        <f>COUNTIFS(DATOS_[AGRUP. VALOR. PTO.],$B48,DATOS_[Sexo],$B49,DATOS_[Check Periodo Ref.],"Dentro",DATOS_[Check Nº SC Norm y Anualiz],"Sí")</f>
        <v>0</v>
      </c>
      <c r="H49" s="66">
        <f>COUNTIFS(DATOS_[AGRUP. VALOR. PTO.],$B48,DATOS_[Sexo],$B49,DATOS_[Check Periodo Ref.],"Dentro",DATOS_[Check Equiparación],"Sí")</f>
        <v>0</v>
      </c>
      <c r="I49" s="108">
        <f t="array" ref="I49">IFERROR(
AVERAGE(IF(DATOS_[Sexo]=$B49,IF(DATOS_[[AGRUP. VALOR. PTO.]:[AGRUP. VALOR. PTO.]]=$B48,IF(DATOS_[Check Equiparado]="Sí",IF(DATOS_[Check Periodo Ref.]="Dentro",DATOS_[SALARIO BASE Eq],FALSE))))),
0)</f>
        <v>0</v>
      </c>
      <c r="J49" s="109">
        <f t="array" ref="J49">IFERROR(
(AVERAGE((IF(DATOS_[[Sexo]:[Sexo]]=$B49,IF(DATOS_[[AGRUP. VALOR. PTO.]:[AGRUP. VALOR. PTO.]]=$B48,IF(DATOS_[[Check Periodo Ref.]:[Check Periodo Ref.]]="Dentro",IF(DATOS_[[Check Equiparado]:[Check Equiparado]]="Sí",IF(DATOS!AE$5="Sí",(1/DATOS_[[% anualiz]:[% anualiz]]),1)*IF(DATOS!AE$4="Sí",1/DATOS_[[% normaliz]:[% normaliz]],1)*(DATOS_[Conc.Sal.01])))))))),
0)</f>
        <v>0</v>
      </c>
      <c r="K49" s="109">
        <f t="array" ref="K49">IFERROR(
(AVERAGE((IF(DATOS_[[Sexo]:[Sexo]]=$B49,IF(DATOS_[[AGRUP. VALOR. PTO.]:[AGRUP. VALOR. PTO.]]=$B48,IF(DATOS_[[Check Periodo Ref.]:[Check Periodo Ref.]]="Dentro",IF(DATOS_[[Check Equiparado]:[Check Equiparado]]="Sí",IF(DATOS!AF$5="Sí",(1/DATOS_[[% anualiz]:[% anualiz]]),1)*IF(DATOS!AF$4="Sí",1/DATOS_[[% normaliz]:[% normaliz]],1)*(DATOS_[Conc.Sal.02])))))))),
0)</f>
        <v>0</v>
      </c>
      <c r="L49" s="109">
        <f t="array" ref="L49">IFERROR(
(AVERAGE((IF(DATOS_[[Sexo]:[Sexo]]=$B49,IF(DATOS_[[AGRUP. VALOR. PTO.]:[AGRUP. VALOR. PTO.]]=$B48,IF(DATOS_[[Check Periodo Ref.]:[Check Periodo Ref.]]="Dentro",IF(DATOS_[[Check Equiparado]:[Check Equiparado]]="Sí",IF(DATOS!AG$5="Sí",(1/DATOS_[[% anualiz]:[% anualiz]]),1)*IF(DATOS!AG$4="Sí",1/DATOS_[[% normaliz]:[% normaliz]],1)*(DATOS_[Conc.Sal.03])))))))),
0)</f>
        <v>0</v>
      </c>
      <c r="M49" s="109">
        <f t="array" ref="M49">IFERROR(
(AVERAGE((IF(DATOS_[[Sexo]:[Sexo]]=$B49,IF(DATOS_[[AGRUP. VALOR. PTO.]:[AGRUP. VALOR. PTO.]]=$B48,IF(DATOS_[[Check Periodo Ref.]:[Check Periodo Ref.]]="Dentro",IF(DATOS_[[Check Equiparado]:[Check Equiparado]]="Sí",IF(DATOS!AH$5="Sí",(1/DATOS_[[% anualiz]:[% anualiz]]),1)*IF(DATOS!AH$4="Sí",1/DATOS_[[% normaliz]:[% normaliz]],1)*(DATOS_[Conc.Sal.04])))))))),
0)</f>
        <v>0</v>
      </c>
      <c r="N49" s="109">
        <f t="array" ref="N49">IFERROR(
(AVERAGE((IF(DATOS_[[Sexo]:[Sexo]]=$B49,IF(DATOS_[[AGRUP. VALOR. PTO.]:[AGRUP. VALOR. PTO.]]=$B48,IF(DATOS_[[Check Periodo Ref.]:[Check Periodo Ref.]]="Dentro",IF(DATOS_[[Check Equiparado]:[Check Equiparado]]="Sí",IF(DATOS!AI$5="Sí",(1/DATOS_[[% anualiz]:[% anualiz]]),1)*IF(DATOS!AI$4="Sí",1/DATOS_[[% normaliz]:[% normaliz]],1)*(DATOS_[Conc.Sal.05])))))))),
0)</f>
        <v>0</v>
      </c>
      <c r="O49" s="109">
        <f t="array" ref="O49">IFERROR(
(AVERAGE((IF(DATOS_[[Sexo]:[Sexo]]=$B49,IF(DATOS_[[AGRUP. VALOR. PTO.]:[AGRUP. VALOR. PTO.]]=$B48,IF(DATOS_[[Check Periodo Ref.]:[Check Periodo Ref.]]="Dentro",IF(DATOS_[[Check Equiparado]:[Check Equiparado]]="Sí",IF(DATOS!AJ$5="Sí",(1/DATOS_[[% anualiz]:[% anualiz]]),1)*IF(DATOS!AJ$4="Sí",1/DATOS_[[% normaliz]:[% normaliz]],1)*(DATOS_[Conc.Sal.06])))))))),
0)</f>
        <v>0</v>
      </c>
      <c r="P49" s="109">
        <f t="array" ref="P49">IFERROR(
(AVERAGE((IF(DATOS_[[Sexo]:[Sexo]]=$B49,IF(DATOS_[[AGRUP. VALOR. PTO.]:[AGRUP. VALOR. PTO.]]=$B48,IF(DATOS_[[Check Periodo Ref.]:[Check Periodo Ref.]]="Dentro",IF(DATOS_[[Check Equiparado]:[Check Equiparado]]="Sí",IF(DATOS!AK$5="Sí",(1/DATOS_[[% anualiz]:[% anualiz]]),1)*IF(DATOS!AK$4="Sí",1/DATOS_[[% normaliz]:[% normaliz]],1)*(DATOS_[Conc.Sal.07])))))))),
0)</f>
        <v>0</v>
      </c>
      <c r="Q49" s="109">
        <f t="array" ref="Q49">IFERROR(
(AVERAGE((IF(DATOS_[[Sexo]:[Sexo]]=$B49,IF(DATOS_[[AGRUP. VALOR. PTO.]:[AGRUP. VALOR. PTO.]]=$B48,IF(DATOS_[[Check Periodo Ref.]:[Check Periodo Ref.]]="Dentro",IF(DATOS_[[Check Equiparado]:[Check Equiparado]]="Sí",IF(DATOS!AL$5="Sí",(1/DATOS_[[% anualiz]:[% anualiz]]),1)*IF(DATOS!AL$4="Sí",1/DATOS_[[% normaliz]:[% normaliz]],1)*(DATOS_[Conc.Sal.08])))))))),
0)</f>
        <v>0</v>
      </c>
      <c r="R49" s="109">
        <f t="array" ref="R49">IFERROR(
(AVERAGE((IF(DATOS_[[Sexo]:[Sexo]]=$B49,IF(DATOS_[[AGRUP. VALOR. PTO.]:[AGRUP. VALOR. PTO.]]=$B48,IF(DATOS_[[Check Periodo Ref.]:[Check Periodo Ref.]]="Dentro",IF(DATOS_[[Check Equiparado]:[Check Equiparado]]="Sí",IF(DATOS!AM$5="Sí",(1/DATOS_[[% anualiz]:[% anualiz]]),1)*IF(DATOS!AM$4="Sí",1/DATOS_[[% normaliz]:[% normaliz]],1)*(DATOS_[Conc.Sal.09])))))))),
0)</f>
        <v>0</v>
      </c>
      <c r="S49" s="109">
        <f t="array" ref="S49">IFERROR(
(AVERAGE((IF(DATOS_[[Sexo]:[Sexo]]=$B49,IF(DATOS_[[AGRUP. VALOR. PTO.]:[AGRUP. VALOR. PTO.]]=$B48,IF(DATOS_[[Check Periodo Ref.]:[Check Periodo Ref.]]="Dentro",IF(DATOS_[[Check Equiparado]:[Check Equiparado]]="Sí",IF(DATOS!AN$5="Sí",(1/DATOS_[[% anualiz]:[% anualiz]]),1)*IF(DATOS!AN$4="Sí",1/DATOS_[[% normaliz]:[% normaliz]],1)*(DATOS_[Conc.Sal.10])))))))),
0)</f>
        <v>0</v>
      </c>
      <c r="T49" s="109">
        <f t="array" ref="T49">IFERROR(
(AVERAGE((IF(DATOS_[[Sexo]:[Sexo]]=$B49,IF(DATOS_[[AGRUP. VALOR. PTO.]:[AGRUP. VALOR. PTO.]]=$B48,IF(DATOS_[[Check Periodo Ref.]:[Check Periodo Ref.]]="Dentro",IF(DATOS_[[Check Equiparado]:[Check Equiparado]]="Sí",IF(DATOS!AO$5="Sí",(1/DATOS_[[% anualiz]:[% anualiz]]),1)*IF(DATOS!AO$4="Sí",1/DATOS_[[% normaliz]:[% normaliz]],1)*(DATOS_[Conc.Sal.11])))))))),
0)</f>
        <v>0</v>
      </c>
      <c r="U49" s="109">
        <f t="array" ref="U49">IFERROR(
(AVERAGE((IF(DATOS_[[Sexo]:[Sexo]]=$B49,IF(DATOS_[[AGRUP. VALOR. PTO.]:[AGRUP. VALOR. PTO.]]=$B48,IF(DATOS_[[Check Periodo Ref.]:[Check Periodo Ref.]]="Dentro",IF(DATOS_[[Check Equiparado]:[Check Equiparado]]="Sí",IF(DATOS!AP$5="Sí",(1/DATOS_[[% anualiz]:[% anualiz]]),1)*IF(DATOS!AP$4="Sí",1/DATOS_[[% normaliz]:[% normaliz]],1)*(DATOS_[Conc.Sal.12])))))))),
0)</f>
        <v>0</v>
      </c>
      <c r="V49" s="109">
        <f t="array" ref="V49">IFERROR(
(AVERAGE((IF(DATOS_[[Sexo]:[Sexo]]=$B49,IF(DATOS_[[AGRUP. VALOR. PTO.]:[AGRUP. VALOR. PTO.]]=$B48,IF(DATOS_[[Check Periodo Ref.]:[Check Periodo Ref.]]="Dentro",IF(DATOS_[[Check Equiparado]:[Check Equiparado]]="Sí",IF(DATOS!AQ$5="Sí",(1/DATOS_[[% anualiz]:[% anualiz]]),1)*IF(DATOS!AQ$4="Sí",1/DATOS_[[% normaliz]:[% normaliz]],1)*(DATOS_[Conc.Sal.13])))))))),
0)</f>
        <v>0</v>
      </c>
      <c r="W49" s="109">
        <f t="array" ref="W49">IFERROR(
(AVERAGE((IF(DATOS_[[Sexo]:[Sexo]]=$B49,IF(DATOS_[[AGRUP. VALOR. PTO.]:[AGRUP. VALOR. PTO.]]=$B48,IF(DATOS_[[Check Periodo Ref.]:[Check Periodo Ref.]]="Dentro",IF(DATOS_[[Check Equiparado]:[Check Equiparado]]="Sí",IF(DATOS!AR$5="Sí",(1/DATOS_[[% anualiz]:[% anualiz]]),1)*IF(DATOS!AR$4="Sí",1/DATOS_[[% normaliz]:[% normaliz]],1)*(DATOS_[Conc.Sal.14])))))))),
0)</f>
        <v>0</v>
      </c>
      <c r="X49" s="109">
        <f t="array" ref="X49">IFERROR(
(AVERAGE((IF(DATOS_[[Sexo]:[Sexo]]=$B49,IF(DATOS_[[AGRUP. VALOR. PTO.]:[AGRUP. VALOR. PTO.]]=$B48,IF(DATOS_[[Check Periodo Ref.]:[Check Periodo Ref.]]="Dentro",IF(DATOS_[[Check Equiparado]:[Check Equiparado]]="Sí",IF(DATOS!AS$5="Sí",(1/DATOS_[[% anualiz]:[% anualiz]]),1)*IF(DATOS!AS$4="Sí",1/DATOS_[[% normaliz]:[% normaliz]],1)*(DATOS_[Conc.Sal.15])))))))),
0)</f>
        <v>0</v>
      </c>
      <c r="Y49" s="109">
        <f t="array" ref="Y49">IFERROR(
(AVERAGE((IF(DATOS_[[Sexo]:[Sexo]]=$B49,IF(DATOS_[[AGRUP. VALOR. PTO.]:[AGRUP. VALOR. PTO.]]=$B48,IF(DATOS_[[Check Periodo Ref.]:[Check Periodo Ref.]]="Dentro",IF(DATOS_[[Check Equiparado]:[Check Equiparado]]="Sí",IF(DATOS!AT$5="Sí",(1/DATOS_[[% anualiz]:[% anualiz]]),1)*IF(DATOS!AT$4="Sí",1/DATOS_[[% normaliz]:[% normaliz]],1)*(DATOS_[Conc.Sal.16])))))))),
0)</f>
        <v>0</v>
      </c>
      <c r="Z49" s="109">
        <f t="array" ref="Z49">IFERROR(
(AVERAGE((IF(DATOS_[[Sexo]:[Sexo]]=$B49,IF(DATOS_[[AGRUP. VALOR. PTO.]:[AGRUP. VALOR. PTO.]]=$B48,IF(DATOS_[[Check Periodo Ref.]:[Check Periodo Ref.]]="Dentro",IF(DATOS_[[Check Equiparado]:[Check Equiparado]]="Sí",IF(DATOS!AU$5="Sí",(1/DATOS_[[% anualiz]:[% anualiz]]),1)*IF(DATOS!AU$4="Sí",1/DATOS_[[% normaliz]:[% normaliz]],1)*(DATOS_[Conc.Sal.17])))))))),
0)</f>
        <v>0</v>
      </c>
      <c r="AA49" s="109">
        <f t="array" ref="AA49">IFERROR(
(AVERAGE((IF(DATOS_[[Sexo]:[Sexo]]=$B49,IF(DATOS_[[AGRUP. VALOR. PTO.]:[AGRUP. VALOR. PTO.]]=$B48,IF(DATOS_[[Check Periodo Ref.]:[Check Periodo Ref.]]="Dentro",IF(DATOS_[[Check Equiparado]:[Check Equiparado]]="Sí",IF(DATOS!AV$5="Sí",(1/DATOS_[[% anualiz]:[% anualiz]]),1)*IF(DATOS!AV$4="Sí",1/DATOS_[[% normaliz]:[% normaliz]],1)*(DATOS_[Conc.Sal.18])))))))),
0)</f>
        <v>0</v>
      </c>
      <c r="AB49" s="109">
        <f t="array" ref="AB49">IFERROR(
(AVERAGE((IF(DATOS_[[Sexo]:[Sexo]]=$B49,IF(DATOS_[[AGRUP. VALOR. PTO.]:[AGRUP. VALOR. PTO.]]=$B48,IF(DATOS_[[Check Periodo Ref.]:[Check Periodo Ref.]]="Dentro",IF(DATOS_[[Check Equiparado]:[Check Equiparado]]="Sí",IF(DATOS!AW$5="Sí",(1/DATOS_[[% anualiz]:[% anualiz]]),1)*IF(DATOS!AW$4="Sí",1/DATOS_[[% normaliz]:[% normaliz]],1)*(DATOS_[Conc.Sal.19])))))))),
0)</f>
        <v>0</v>
      </c>
      <c r="AC49" s="109">
        <f t="array" ref="AC49">IFERROR(
(AVERAGE((IF(DATOS_[[Sexo]:[Sexo]]=$B49,IF(DATOS_[[AGRUP. VALOR. PTO.]:[AGRUP. VALOR. PTO.]]=$B48,IF(DATOS_[[Check Periodo Ref.]:[Check Periodo Ref.]]="Dentro",IF(DATOS_[[Check Equiparado]:[Check Equiparado]]="Sí",IF(DATOS!AX$5="Sí",(1/DATOS_[[% anualiz]:[% anualiz]]),1)*IF(DATOS!AX$4="Sí",1/DATOS_[[% normaliz]:[% normaliz]],1)*(DATOS_[Conc.Sal.20])))))))),
0)</f>
        <v>0</v>
      </c>
      <c r="AD49" s="109">
        <f t="array" ref="AD49">IFERROR(
(AVERAGE((IF(DATOS_[[Sexo]:[Sexo]]=$B49,IF(DATOS_[[AGRUP. VALOR. PTO.]:[AGRUP. VALOR. PTO.]]=$B48,IF(DATOS_[[Check Periodo Ref.]:[Check Periodo Ref.]]="Dentro",IF(DATOS_[[Check Equiparado]:[Check Equiparado]]="Sí",IF(DATOS!AY$5="Sí",(1/DATOS_[[% anualiz]:[% anualiz]]),1)*IF(DATOS!AY$4="Sí",1/DATOS_[[% normaliz]:[% normaliz]],1)*(DATOS_[Conc.Sal.21])))))))),
0)</f>
        <v>0</v>
      </c>
      <c r="AE49" s="109">
        <f t="array" ref="AE49">IFERROR(
(AVERAGE((IF(DATOS_[[Sexo]:[Sexo]]=$B49,IF(DATOS_[[AGRUP. VALOR. PTO.]:[AGRUP. VALOR. PTO.]]=$B48,IF(DATOS_[[Check Periodo Ref.]:[Check Periodo Ref.]]="Dentro",IF(DATOS_[[Check Equiparado]:[Check Equiparado]]="Sí",IF(DATOS!AZ$5="Sí",(1/DATOS_[[% anualiz]:[% anualiz]]),1)*IF(DATOS!AZ$4="Sí",1/DATOS_[[% normaliz]:[% normaliz]],1)*(DATOS_[Conc.Sal.22])))))))),
0)</f>
        <v>0</v>
      </c>
      <c r="AF49" s="109">
        <f t="array" ref="AF49">IFERROR(
(AVERAGE((IF(DATOS_[[Sexo]:[Sexo]]=$B49,IF(DATOS_[[AGRUP. VALOR. PTO.]:[AGRUP. VALOR. PTO.]]=$B48,IF(DATOS_[[Check Periodo Ref.]:[Check Periodo Ref.]]="Dentro",IF(DATOS_[[Check Equiparado]:[Check Equiparado]]="Sí",IF(DATOS!BA$5="Sí",(1/DATOS_[[% anualiz]:[% anualiz]]),1)*IF(DATOS!BA$4="Sí",1/DATOS_[[% normaliz]:[% normaliz]],1)*(DATOS_[Conc.Sal.23])))))))),
0)</f>
        <v>0</v>
      </c>
      <c r="AG49" s="109">
        <f t="array" ref="AG49">IFERROR(
(AVERAGE((IF(DATOS_[[Sexo]:[Sexo]]=$B49,IF(DATOS_[[AGRUP. VALOR. PTO.]:[AGRUP. VALOR. PTO.]]=$B48,IF(DATOS_[[Check Periodo Ref.]:[Check Periodo Ref.]]="Dentro",IF(DATOS_[[Check Equiparado]:[Check Equiparado]]="Sí",IF(DATOS!BB$5="Sí",(1/DATOS_[[% anualiz]:[% anualiz]]),1)*IF(DATOS!BB$4="Sí",1/DATOS_[[% normaliz]:[% normaliz]],1)*(DATOS_[Conc.Sal.24])))))))),
0)</f>
        <v>0</v>
      </c>
      <c r="AH49" s="109">
        <f t="array" ref="AH49">IFERROR(
(AVERAGE((IF(DATOS_[[Sexo]:[Sexo]]=$B49,IF(DATOS_[[AGRUP. VALOR. PTO.]:[AGRUP. VALOR. PTO.]]=$B48,IF(DATOS_[[Check Periodo Ref.]:[Check Periodo Ref.]]="Dentro",IF(DATOS_[[Check Equiparado]:[Check Equiparado]]="Sí",IF(DATOS!BC$5="Sí",(1/DATOS_[[% anualiz]:[% anualiz]]),1)*IF(DATOS!BC$4="Sí",1/DATOS_[[% normaliz]:[% normaliz]],1)*(DATOS_[Conc.Sal.25])))))))),
0)</f>
        <v>0</v>
      </c>
      <c r="AI49" s="109">
        <f t="array" ref="AI49">IFERROR(
(AVERAGE((IF(DATOS_[[Sexo]:[Sexo]]=$B49,IF(DATOS_[[AGRUP. VALOR. PTO.]:[AGRUP. VALOR. PTO.]]=$B48,IF(DATOS_[[Check Periodo Ref.]:[Check Periodo Ref.]]="Dentro",IF(DATOS_[[Check Equiparado]:[Check Equiparado]]="Sí",IF(DATOS!BD$5="Sí",(1/DATOS_[[% anualiz]:[% anualiz]]),1)*IF(DATOS!BD$4="Sí",1/DATOS_[[% normaliz]:[% normaliz]],1)*(DATOS_[Conc.Sal.26])))))))),
0)</f>
        <v>0</v>
      </c>
      <c r="AJ49" s="109">
        <f t="array" ref="AJ49">IFERROR(
(AVERAGE((IF(DATOS_[[Sexo]:[Sexo]]=$B49,IF(DATOS_[[AGRUP. VALOR. PTO.]:[AGRUP. VALOR. PTO.]]=$B48,IF(DATOS_[[Check Periodo Ref.]:[Check Periodo Ref.]]="Dentro",IF(DATOS_[[Check Equiparado]:[Check Equiparado]]="Sí",IF(DATOS!BE$5="Sí",(1/DATOS_[[% anualiz]:[% anualiz]]),1)*IF(DATOS!BE$4="Sí",1/DATOS_[[% normaliz]:[% normaliz]],1)*(DATOS_[Conc.Sal.27])))))))),
0)</f>
        <v>0</v>
      </c>
      <c r="AK49" s="109">
        <f t="array" ref="AK49">IFERROR(
(AVERAGE((IF(DATOS_[[Sexo]:[Sexo]]=$B49,IF(DATOS_[[AGRUP. VALOR. PTO.]:[AGRUP. VALOR. PTO.]]=$B48,IF(DATOS_[[Check Periodo Ref.]:[Check Periodo Ref.]]="Dentro",IF(DATOS_[[Check Equiparado]:[Check Equiparado]]="Sí",IF(DATOS!BF$5="Sí",(1/DATOS_[[% anualiz]:[% anualiz]]),1)*IF(DATOS!BF$4="Sí",1/DATOS_[[% normaliz]:[% normaliz]],1)*(DATOS_[Conc.Sal.28])))))))),
0)</f>
        <v>0</v>
      </c>
      <c r="AL49" s="109">
        <f t="array" ref="AL49">IFERROR(
(AVERAGE((IF(DATOS_[[Sexo]:[Sexo]]=$B49,IF(DATOS_[[AGRUP. VALOR. PTO.]:[AGRUP. VALOR. PTO.]]=$B48,IF(DATOS_[[Check Periodo Ref.]:[Check Periodo Ref.]]="Dentro",IF(DATOS_[[Check Equiparado]:[Check Equiparado]]="Sí",IF(DATOS!BG$5="Sí",(1/DATOS_[[% anualiz]:[% anualiz]]),1)*IF(DATOS!BG$4="Sí",1/DATOS_[[% normaliz]:[% normaliz]],1)*(DATOS_[Conc.Sal.29])))))))),
0)</f>
        <v>0</v>
      </c>
      <c r="AM49" s="109">
        <f t="array" ref="AM49">IFERROR(
(AVERAGE((IF(DATOS_[[Sexo]:[Sexo]]=$B49,IF(DATOS_[[AGRUP. VALOR. PTO.]:[AGRUP. VALOR. PTO.]]=$B48,IF(DATOS_[[Check Periodo Ref.]:[Check Periodo Ref.]]="Dentro",IF(DATOS_[[Check Equiparado]:[Check Equiparado]]="Sí",IF(DATOS!BH$5="Sí",(1/DATOS_[[% anualiz]:[% anualiz]]),1)*IF(DATOS!BH$4="Sí",1/DATOS_[[% normaliz]:[% normaliz]],1)*(DATOS_[Conc.Sal.30])))))))),
0)</f>
        <v>0</v>
      </c>
      <c r="AN49" s="110">
        <f t="array" ref="AN49">IFERROR(
AVERAGE(IF(DATOS_[Sexo]=$B49,IF(DATOS_[[AGRUP. VALOR. PTO.]:[AGRUP. VALOR. PTO.]]=$B48,IF(DATOS_[Check Equiparado]="Sí",IF(DATOS_[Check Periodo Ref.]="Dentro",DATOS_[Tot COMPL.SAL Eq],FALSE))))),
0)</f>
        <v>0</v>
      </c>
      <c r="AO49" s="111">
        <f t="array" ref="AO49">IFERROR(
AVERAGE(IF(DATOS_[Sexo]=$B49,IF(DATOS_[[AGRUP. VALOR. PTO.]:[AGRUP. VALOR. PTO.]]=$B48,IF(DATOS_[Check Equiparado]="Sí",IF(DATOS_[Check Periodo Ref.]="Dentro",DATOS_[TOTAL SALARIO Eq],FALSE))))),
0)</f>
        <v>0</v>
      </c>
      <c r="AP49" s="112">
        <f t="array" ref="AP49">IFERROR(
(AVERAGE((IF(DATOS_[[Sexo]:[Sexo]]=$B49,IF(DATOS_[[AGRUP. VALOR. PTO.]:[AGRUP. VALOR. PTO.]]=$B48,IF(DATOS_[[Check Periodo Ref.]:[Check Periodo Ref.]]="Dentro",IF(DATOS_[[Check Equiparado]:[Check Equiparado]]="Sí",IF(DATOS!BI$5="Sí",(1/DATOS_[[% anualiz]:[% anualiz]]),1)*IF(DATOS!BI$4="Sí",1/DATOS_[[% normaliz]:[% normaliz]],1)*(DATOS_[C.Extra.01])))))))),
0)</f>
        <v>0</v>
      </c>
      <c r="AQ49" s="112">
        <f t="array" ref="AQ49">IFERROR(
(AVERAGE((IF(DATOS_[[Sexo]:[Sexo]]=$B49,IF(DATOS_[[AGRUP. VALOR. PTO.]:[AGRUP. VALOR. PTO.]]=$B48,IF(DATOS_[[Check Periodo Ref.]:[Check Periodo Ref.]]="Dentro",IF(DATOS_[[Check Equiparado]:[Check Equiparado]]="Sí",IF(DATOS!BJ$5="Sí",(1/DATOS_[[% anualiz]:[% anualiz]]),1)*IF(DATOS!BJ$4="Sí",1/DATOS_[[% normaliz]:[% normaliz]],1)*(DATOS_[C.Extra.02])))))))),
0)</f>
        <v>0</v>
      </c>
      <c r="AR49" s="112">
        <f t="array" ref="AR49">IFERROR(
(AVERAGE((IF(DATOS_[[Sexo]:[Sexo]]=$B49,IF(DATOS_[[AGRUP. VALOR. PTO.]:[AGRUP. VALOR. PTO.]]=$B48,IF(DATOS_[[Check Periodo Ref.]:[Check Periodo Ref.]]="Dentro",IF(DATOS_[[Check Equiparado]:[Check Equiparado]]="Sí",IF(DATOS!BK$5="Sí",(1/DATOS_[[% anualiz]:[% anualiz]]),1)*IF(DATOS!BK$4="Sí",1/DATOS_[[% normaliz]:[% normaliz]],1)*(DATOS_[C.Extra.03])))))))),
0)</f>
        <v>0</v>
      </c>
      <c r="AS49" s="112">
        <f t="array" ref="AS49">IFERROR(
(AVERAGE((IF(DATOS_[[Sexo]:[Sexo]]=$B49,IF(DATOS_[[AGRUP. VALOR. PTO.]:[AGRUP. VALOR. PTO.]]=$B48,IF(DATOS_[[Check Periodo Ref.]:[Check Periodo Ref.]]="Dentro",IF(DATOS_[[Check Equiparado]:[Check Equiparado]]="Sí",IF(DATOS!BL$5="Sí",(1/DATOS_[[% anualiz]:[% anualiz]]),1)*IF(DATOS!BL$4="Sí",1/DATOS_[[% normaliz]:[% normaliz]],1)*(DATOS_[C.Extra.04])))))))),
0)</f>
        <v>0</v>
      </c>
      <c r="AT49" s="112">
        <f t="array" ref="AT49">IFERROR(
(AVERAGE((IF(DATOS_[[Sexo]:[Sexo]]=$B49,IF(DATOS_[[AGRUP. VALOR. PTO.]:[AGRUP. VALOR. PTO.]]=$B48,IF(DATOS_[[Check Periodo Ref.]:[Check Periodo Ref.]]="Dentro",IF(DATOS_[[Check Equiparado]:[Check Equiparado]]="Sí",IF(DATOS!BM$5="Sí",(1/DATOS_[[% anualiz]:[% anualiz]]),1)*IF(DATOS!BM$4="Sí",1/DATOS_[[% normaliz]:[% normaliz]],1)*(DATOS_[C.Extra.05])))))))),
0)</f>
        <v>0</v>
      </c>
      <c r="AU49" s="113">
        <f t="array" ref="AU49">IFERROR(
AVERAGE(IF(DATOS_[Sexo]=$B49,IF(DATOS_[[AGRUP. VALOR. PTO.]:[AGRUP. VALOR. PTO.]]=$B48,IF(DATOS_[Check Equiparado]="Sí",IF(DATOS_[Check Periodo Ref.]="Dentro",DATOS_[Tot Extrasalarial Eq],FALSE))))),
0)</f>
        <v>0</v>
      </c>
      <c r="AV49" s="114">
        <f t="array" ref="AV49">IFERROR(
AVERAGE(IF(DATOS_[Sexo]=$B49,IF(DATOS_[[AGRUP. VALOR. PTO.]:[AGRUP. VALOR. PTO.]]=$B48,IF(DATOS_[Check Equiparado]="Sí",IF(DATOS_[Check Periodo Ref.]="Dentro",DATOS_[TOTAL Retrib Eq],FALSE))))),
0)</f>
        <v>0</v>
      </c>
    </row>
    <row r="50" spans="1:48" x14ac:dyDescent="0.3">
      <c r="A50" s="60" t="str">
        <f t="shared" ref="A50" si="50">+A49</f>
        <v>[ocultar]</v>
      </c>
      <c r="B50" s="64" t="s">
        <v>163</v>
      </c>
      <c r="C50" s="65">
        <f t="array" ref="C50">SUM(IF($B50=DATOS_[Sexo],
IF($B48=DATOS_[AGRUP. VALOR. PTO.],
IF("Dentro"=DATOS_[Check Periodo Ref.],
1/(COUNTIFS(DATOS_[Sexo],$B50,DATOS_[AGRUP. VALOR. PTO.],$B48,DATOS_[Check Periodo Ref.],"Dentro",DATOS_[id],DATOS_[id]))))))</f>
        <v>0</v>
      </c>
      <c r="D50" s="66">
        <f>COUNTIFS(DATOS_[AGRUP. VALOR. PTO.],$B48,DATOS_[Sexo],$B50,DATOS_[Check Periodo Ref.],"Dentro")</f>
        <v>0</v>
      </c>
      <c r="E50" s="66">
        <f>COUNTIFS(DATOS_[AGRUP. VALOR. PTO.],$B48,DATOS_[Sexo],$B50,DATOS_[Check Periodo Ref.],"Dentro",DATOS_[Check Nº SC Norm],"Sí")</f>
        <v>0</v>
      </c>
      <c r="F50" s="66">
        <f>COUNTIFS(DATOS_[AGRUP. VALOR. PTO.],$B48,DATOS_[Sexo],$B50,DATOS_[Check Periodo Ref.],"Dentro",DATOS_[Check Nº SC Anualiz],"Sí")</f>
        <v>0</v>
      </c>
      <c r="G50" s="66">
        <f>COUNTIFS(DATOS_[AGRUP. VALOR. PTO.],$B48,DATOS_[Sexo],$B50,DATOS_[Check Periodo Ref.],"Dentro",DATOS_[Check Nº SC Norm y Anualiz],"Sí")</f>
        <v>0</v>
      </c>
      <c r="H50" s="66">
        <f>COUNTIFS(DATOS_[AGRUP. VALOR. PTO.],$B48,DATOS_[Sexo],$B50,DATOS_[Check Periodo Ref.],"Dentro",DATOS_[Check Equiparación],"Sí")</f>
        <v>0</v>
      </c>
      <c r="I50" s="108" cm="1">
        <f t="array" ref="I50">IFERROR(
AVERAGE(IF(DATOS_[Sexo]=$B50,IF(DATOS_[[AGRUP. VALOR. PTO.]:[AGRUP. VALOR. PTO.]]=$B48,IF(DATOS_[Check Equiparado]="Sí",IF(DATOS_[Check Periodo Ref.]="Dentro",DATOS_[SALARIO BASE Eq],FALSE))))),
0)</f>
        <v>0</v>
      </c>
      <c r="J50" s="109">
        <f t="array" ref="J50">IFERROR(
(AVERAGE((IF(DATOS_[[Sexo]:[Sexo]]=$B50,IF(DATOS_[[AGRUP. VALOR. PTO.]:[AGRUP. VALOR. PTO.]]=$B48,IF(DATOS_[[Check Periodo Ref.]:[Check Periodo Ref.]]="Dentro",IF(DATOS_[[Check Equiparado]:[Check Equiparado]]="Sí",IF(DATOS!AE$5="Sí",(1/DATOS_[[% anualiz]:[% anualiz]]),1)*IF(DATOS!AE$4="Sí",1/DATOS_[[% normaliz]:[% normaliz]],1)*(DATOS_[Conc.Sal.01])))))))),
0)</f>
        <v>0</v>
      </c>
      <c r="K50" s="109">
        <f t="array" ref="K50">IFERROR(
(AVERAGE((IF(DATOS_[[Sexo]:[Sexo]]=$B50,IF(DATOS_[[AGRUP. VALOR. PTO.]:[AGRUP. VALOR. PTO.]]=$B48,IF(DATOS_[[Check Periodo Ref.]:[Check Periodo Ref.]]="Dentro",IF(DATOS_[[Check Equiparado]:[Check Equiparado]]="Sí",IF(DATOS!AF$5="Sí",(1/DATOS_[[% anualiz]:[% anualiz]]),1)*IF(DATOS!AF$4="Sí",1/DATOS_[[% normaliz]:[% normaliz]],1)*(DATOS_[Conc.Sal.02])))))))),
0)</f>
        <v>0</v>
      </c>
      <c r="L50" s="109">
        <f t="array" ref="L50">IFERROR(
(AVERAGE((IF(DATOS_[[Sexo]:[Sexo]]=$B50,IF(DATOS_[[AGRUP. VALOR. PTO.]:[AGRUP. VALOR. PTO.]]=$B48,IF(DATOS_[[Check Periodo Ref.]:[Check Periodo Ref.]]="Dentro",IF(DATOS_[[Check Equiparado]:[Check Equiparado]]="Sí",IF(DATOS!AG$5="Sí",(1/DATOS_[[% anualiz]:[% anualiz]]),1)*IF(DATOS!AG$4="Sí",1/DATOS_[[% normaliz]:[% normaliz]],1)*(DATOS_[Conc.Sal.03])))))))),
0)</f>
        <v>0</v>
      </c>
      <c r="M50" s="109">
        <f t="array" ref="M50">IFERROR(
(AVERAGE((IF(DATOS_[[Sexo]:[Sexo]]=$B50,IF(DATOS_[[AGRUP. VALOR. PTO.]:[AGRUP. VALOR. PTO.]]=$B48,IF(DATOS_[[Check Periodo Ref.]:[Check Periodo Ref.]]="Dentro",IF(DATOS_[[Check Equiparado]:[Check Equiparado]]="Sí",IF(DATOS!AH$5="Sí",(1/DATOS_[[% anualiz]:[% anualiz]]),1)*IF(DATOS!AH$4="Sí",1/DATOS_[[% normaliz]:[% normaliz]],1)*(DATOS_[Conc.Sal.04])))))))),
0)</f>
        <v>0</v>
      </c>
      <c r="N50" s="109">
        <f t="array" ref="N50">IFERROR(
(AVERAGE((IF(DATOS_[[Sexo]:[Sexo]]=$B50,IF(DATOS_[[AGRUP. VALOR. PTO.]:[AGRUP. VALOR. PTO.]]=$B48,IF(DATOS_[[Check Periodo Ref.]:[Check Periodo Ref.]]="Dentro",IF(DATOS_[[Check Equiparado]:[Check Equiparado]]="Sí",IF(DATOS!AI$5="Sí",(1/DATOS_[[% anualiz]:[% anualiz]]),1)*IF(DATOS!AI$4="Sí",1/DATOS_[[% normaliz]:[% normaliz]],1)*(DATOS_[Conc.Sal.05])))))))),
0)</f>
        <v>0</v>
      </c>
      <c r="O50" s="109">
        <f t="array" ref="O50">IFERROR(
(AVERAGE((IF(DATOS_[[Sexo]:[Sexo]]=$B50,IF(DATOS_[[AGRUP. VALOR. PTO.]:[AGRUP. VALOR. PTO.]]=$B48,IF(DATOS_[[Check Periodo Ref.]:[Check Periodo Ref.]]="Dentro",IF(DATOS_[[Check Equiparado]:[Check Equiparado]]="Sí",IF(DATOS!AJ$5="Sí",(1/DATOS_[[% anualiz]:[% anualiz]]),1)*IF(DATOS!AJ$4="Sí",1/DATOS_[[% normaliz]:[% normaliz]],1)*(DATOS_[Conc.Sal.06])))))))),
0)</f>
        <v>0</v>
      </c>
      <c r="P50" s="109">
        <f t="array" ref="P50">IFERROR(
(AVERAGE((IF(DATOS_[[Sexo]:[Sexo]]=$B50,IF(DATOS_[[AGRUP. VALOR. PTO.]:[AGRUP. VALOR. PTO.]]=$B48,IF(DATOS_[[Check Periodo Ref.]:[Check Periodo Ref.]]="Dentro",IF(DATOS_[[Check Equiparado]:[Check Equiparado]]="Sí",IF(DATOS!AK$5="Sí",(1/DATOS_[[% anualiz]:[% anualiz]]),1)*IF(DATOS!AK$4="Sí",1/DATOS_[[% normaliz]:[% normaliz]],1)*(DATOS_[Conc.Sal.07])))))))),
0)</f>
        <v>0</v>
      </c>
      <c r="Q50" s="109">
        <f t="array" ref="Q50">IFERROR(
(AVERAGE((IF(DATOS_[[Sexo]:[Sexo]]=$B50,IF(DATOS_[[AGRUP. VALOR. PTO.]:[AGRUP. VALOR. PTO.]]=$B48,IF(DATOS_[[Check Periodo Ref.]:[Check Periodo Ref.]]="Dentro",IF(DATOS_[[Check Equiparado]:[Check Equiparado]]="Sí",IF(DATOS!AL$5="Sí",(1/DATOS_[[% anualiz]:[% anualiz]]),1)*IF(DATOS!AL$4="Sí",1/DATOS_[[% normaliz]:[% normaliz]],1)*(DATOS_[Conc.Sal.08])))))))),
0)</f>
        <v>0</v>
      </c>
      <c r="R50" s="109">
        <f t="array" ref="R50">IFERROR(
(AVERAGE((IF(DATOS_[[Sexo]:[Sexo]]=$B50,IF(DATOS_[[AGRUP. VALOR. PTO.]:[AGRUP. VALOR. PTO.]]=$B48,IF(DATOS_[[Check Periodo Ref.]:[Check Periodo Ref.]]="Dentro",IF(DATOS_[[Check Equiparado]:[Check Equiparado]]="Sí",IF(DATOS!AM$5="Sí",(1/DATOS_[[% anualiz]:[% anualiz]]),1)*IF(DATOS!AM$4="Sí",1/DATOS_[[% normaliz]:[% normaliz]],1)*(DATOS_[Conc.Sal.09])))))))),
0)</f>
        <v>0</v>
      </c>
      <c r="S50" s="109">
        <f t="array" ref="S50">IFERROR(
(AVERAGE((IF(DATOS_[[Sexo]:[Sexo]]=$B50,IF(DATOS_[[AGRUP. VALOR. PTO.]:[AGRUP. VALOR. PTO.]]=$B48,IF(DATOS_[[Check Periodo Ref.]:[Check Periodo Ref.]]="Dentro",IF(DATOS_[[Check Equiparado]:[Check Equiparado]]="Sí",IF(DATOS!AN$5="Sí",(1/DATOS_[[% anualiz]:[% anualiz]]),1)*IF(DATOS!AN$4="Sí",1/DATOS_[[% normaliz]:[% normaliz]],1)*(DATOS_[Conc.Sal.10])))))))),
0)</f>
        <v>0</v>
      </c>
      <c r="T50" s="109">
        <f t="array" ref="T50">IFERROR(
(AVERAGE((IF(DATOS_[[Sexo]:[Sexo]]=$B50,IF(DATOS_[[AGRUP. VALOR. PTO.]:[AGRUP. VALOR. PTO.]]=$B48,IF(DATOS_[[Check Periodo Ref.]:[Check Periodo Ref.]]="Dentro",IF(DATOS_[[Check Equiparado]:[Check Equiparado]]="Sí",IF(DATOS!AO$5="Sí",(1/DATOS_[[% anualiz]:[% anualiz]]),1)*IF(DATOS!AO$4="Sí",1/DATOS_[[% normaliz]:[% normaliz]],1)*(DATOS_[Conc.Sal.11])))))))),
0)</f>
        <v>0</v>
      </c>
      <c r="U50" s="109">
        <f t="array" ref="U50">IFERROR(
(AVERAGE((IF(DATOS_[[Sexo]:[Sexo]]=$B50,IF(DATOS_[[AGRUP. VALOR. PTO.]:[AGRUP. VALOR. PTO.]]=$B48,IF(DATOS_[[Check Periodo Ref.]:[Check Periodo Ref.]]="Dentro",IF(DATOS_[[Check Equiparado]:[Check Equiparado]]="Sí",IF(DATOS!AP$5="Sí",(1/DATOS_[[% anualiz]:[% anualiz]]),1)*IF(DATOS!AP$4="Sí",1/DATOS_[[% normaliz]:[% normaliz]],1)*(DATOS_[Conc.Sal.12])))))))),
0)</f>
        <v>0</v>
      </c>
      <c r="V50" s="109">
        <f t="array" ref="V50">IFERROR(
(AVERAGE((IF(DATOS_[[Sexo]:[Sexo]]=$B50,IF(DATOS_[[AGRUP. VALOR. PTO.]:[AGRUP. VALOR. PTO.]]=$B48,IF(DATOS_[[Check Periodo Ref.]:[Check Periodo Ref.]]="Dentro",IF(DATOS_[[Check Equiparado]:[Check Equiparado]]="Sí",IF(DATOS!AQ$5="Sí",(1/DATOS_[[% anualiz]:[% anualiz]]),1)*IF(DATOS!AQ$4="Sí",1/DATOS_[[% normaliz]:[% normaliz]],1)*(DATOS_[Conc.Sal.13])))))))),
0)</f>
        <v>0</v>
      </c>
      <c r="W50" s="109">
        <f t="array" ref="W50">IFERROR(
(AVERAGE((IF(DATOS_[[Sexo]:[Sexo]]=$B50,IF(DATOS_[[AGRUP. VALOR. PTO.]:[AGRUP. VALOR. PTO.]]=$B48,IF(DATOS_[[Check Periodo Ref.]:[Check Periodo Ref.]]="Dentro",IF(DATOS_[[Check Equiparado]:[Check Equiparado]]="Sí",IF(DATOS!AR$5="Sí",(1/DATOS_[[% anualiz]:[% anualiz]]),1)*IF(DATOS!AR$4="Sí",1/DATOS_[[% normaliz]:[% normaliz]],1)*(DATOS_[Conc.Sal.14])))))))),
0)</f>
        <v>0</v>
      </c>
      <c r="X50" s="109">
        <f t="array" ref="X50">IFERROR(
(AVERAGE((IF(DATOS_[[Sexo]:[Sexo]]=$B50,IF(DATOS_[[AGRUP. VALOR. PTO.]:[AGRUP. VALOR. PTO.]]=$B48,IF(DATOS_[[Check Periodo Ref.]:[Check Periodo Ref.]]="Dentro",IF(DATOS_[[Check Equiparado]:[Check Equiparado]]="Sí",IF(DATOS!AS$5="Sí",(1/DATOS_[[% anualiz]:[% anualiz]]),1)*IF(DATOS!AS$4="Sí",1/DATOS_[[% normaliz]:[% normaliz]],1)*(DATOS_[Conc.Sal.15])))))))),
0)</f>
        <v>0</v>
      </c>
      <c r="Y50" s="109">
        <f t="array" ref="Y50">IFERROR(
(AVERAGE((IF(DATOS_[[Sexo]:[Sexo]]=$B50,IF(DATOS_[[AGRUP. VALOR. PTO.]:[AGRUP. VALOR. PTO.]]=$B48,IF(DATOS_[[Check Periodo Ref.]:[Check Periodo Ref.]]="Dentro",IF(DATOS_[[Check Equiparado]:[Check Equiparado]]="Sí",IF(DATOS!AT$5="Sí",(1/DATOS_[[% anualiz]:[% anualiz]]),1)*IF(DATOS!AT$4="Sí",1/DATOS_[[% normaliz]:[% normaliz]],1)*(DATOS_[Conc.Sal.16])))))))),
0)</f>
        <v>0</v>
      </c>
      <c r="Z50" s="109">
        <f t="array" ref="Z50">IFERROR(
(AVERAGE((IF(DATOS_[[Sexo]:[Sexo]]=$B50,IF(DATOS_[[AGRUP. VALOR. PTO.]:[AGRUP. VALOR. PTO.]]=$B48,IF(DATOS_[[Check Periodo Ref.]:[Check Periodo Ref.]]="Dentro",IF(DATOS_[[Check Equiparado]:[Check Equiparado]]="Sí",IF(DATOS!AU$5="Sí",(1/DATOS_[[% anualiz]:[% anualiz]]),1)*IF(DATOS!AU$4="Sí",1/DATOS_[[% normaliz]:[% normaliz]],1)*(DATOS_[Conc.Sal.17])))))))),
0)</f>
        <v>0</v>
      </c>
      <c r="AA50" s="109">
        <f t="array" ref="AA50">IFERROR(
(AVERAGE((IF(DATOS_[[Sexo]:[Sexo]]=$B50,IF(DATOS_[[AGRUP. VALOR. PTO.]:[AGRUP. VALOR. PTO.]]=$B48,IF(DATOS_[[Check Periodo Ref.]:[Check Periodo Ref.]]="Dentro",IF(DATOS_[[Check Equiparado]:[Check Equiparado]]="Sí",IF(DATOS!AV$5="Sí",(1/DATOS_[[% anualiz]:[% anualiz]]),1)*IF(DATOS!AV$4="Sí",1/DATOS_[[% normaliz]:[% normaliz]],1)*(DATOS_[Conc.Sal.18])))))))),
0)</f>
        <v>0</v>
      </c>
      <c r="AB50" s="109">
        <f t="array" ref="AB50">IFERROR(
(AVERAGE((IF(DATOS_[[Sexo]:[Sexo]]=$B50,IF(DATOS_[[AGRUP. VALOR. PTO.]:[AGRUP. VALOR. PTO.]]=$B48,IF(DATOS_[[Check Periodo Ref.]:[Check Periodo Ref.]]="Dentro",IF(DATOS_[[Check Equiparado]:[Check Equiparado]]="Sí",IF(DATOS!AW$5="Sí",(1/DATOS_[[% anualiz]:[% anualiz]]),1)*IF(DATOS!AW$4="Sí",1/DATOS_[[% normaliz]:[% normaliz]],1)*(DATOS_[Conc.Sal.19])))))))),
0)</f>
        <v>0</v>
      </c>
      <c r="AC50" s="109">
        <f t="array" ref="AC50">IFERROR(
(AVERAGE((IF(DATOS_[[Sexo]:[Sexo]]=$B50,IF(DATOS_[[AGRUP. VALOR. PTO.]:[AGRUP. VALOR. PTO.]]=$B48,IF(DATOS_[[Check Periodo Ref.]:[Check Periodo Ref.]]="Dentro",IF(DATOS_[[Check Equiparado]:[Check Equiparado]]="Sí",IF(DATOS!AX$5="Sí",(1/DATOS_[[% anualiz]:[% anualiz]]),1)*IF(DATOS!AX$4="Sí",1/DATOS_[[% normaliz]:[% normaliz]],1)*(DATOS_[Conc.Sal.20])))))))),
0)</f>
        <v>0</v>
      </c>
      <c r="AD50" s="109">
        <f t="array" ref="AD50">IFERROR(
(AVERAGE((IF(DATOS_[[Sexo]:[Sexo]]=$B50,IF(DATOS_[[AGRUP. VALOR. PTO.]:[AGRUP. VALOR. PTO.]]=$B48,IF(DATOS_[[Check Periodo Ref.]:[Check Periodo Ref.]]="Dentro",IF(DATOS_[[Check Equiparado]:[Check Equiparado]]="Sí",IF(DATOS!AY$5="Sí",(1/DATOS_[[% anualiz]:[% anualiz]]),1)*IF(DATOS!AY$4="Sí",1/DATOS_[[% normaliz]:[% normaliz]],1)*(DATOS_[Conc.Sal.21])))))))),
0)</f>
        <v>0</v>
      </c>
      <c r="AE50" s="109">
        <f t="array" ref="AE50">IFERROR(
(AVERAGE((IF(DATOS_[[Sexo]:[Sexo]]=$B50,IF(DATOS_[[AGRUP. VALOR. PTO.]:[AGRUP. VALOR. PTO.]]=$B48,IF(DATOS_[[Check Periodo Ref.]:[Check Periodo Ref.]]="Dentro",IF(DATOS_[[Check Equiparado]:[Check Equiparado]]="Sí",IF(DATOS!AZ$5="Sí",(1/DATOS_[[% anualiz]:[% anualiz]]),1)*IF(DATOS!AZ$4="Sí",1/DATOS_[[% normaliz]:[% normaliz]],1)*(DATOS_[Conc.Sal.22])))))))),
0)</f>
        <v>0</v>
      </c>
      <c r="AF50" s="109">
        <f t="array" ref="AF50">IFERROR(
(AVERAGE((IF(DATOS_[[Sexo]:[Sexo]]=$B50,IF(DATOS_[[AGRUP. VALOR. PTO.]:[AGRUP. VALOR. PTO.]]=$B48,IF(DATOS_[[Check Periodo Ref.]:[Check Periodo Ref.]]="Dentro",IF(DATOS_[[Check Equiparado]:[Check Equiparado]]="Sí",IF(DATOS!BA$5="Sí",(1/DATOS_[[% anualiz]:[% anualiz]]),1)*IF(DATOS!BA$4="Sí",1/DATOS_[[% normaliz]:[% normaliz]],1)*(DATOS_[Conc.Sal.23])))))))),
0)</f>
        <v>0</v>
      </c>
      <c r="AG50" s="109">
        <f t="array" ref="AG50">IFERROR(
(AVERAGE((IF(DATOS_[[Sexo]:[Sexo]]=$B50,IF(DATOS_[[AGRUP. VALOR. PTO.]:[AGRUP. VALOR. PTO.]]=$B48,IF(DATOS_[[Check Periodo Ref.]:[Check Periodo Ref.]]="Dentro",IF(DATOS_[[Check Equiparado]:[Check Equiparado]]="Sí",IF(DATOS!BB$5="Sí",(1/DATOS_[[% anualiz]:[% anualiz]]),1)*IF(DATOS!BB$4="Sí",1/DATOS_[[% normaliz]:[% normaliz]],1)*(DATOS_[Conc.Sal.24])))))))),
0)</f>
        <v>0</v>
      </c>
      <c r="AH50" s="109">
        <f t="array" ref="AH50">IFERROR(
(AVERAGE((IF(DATOS_[[Sexo]:[Sexo]]=$B50,IF(DATOS_[[AGRUP. VALOR. PTO.]:[AGRUP. VALOR. PTO.]]=$B48,IF(DATOS_[[Check Periodo Ref.]:[Check Periodo Ref.]]="Dentro",IF(DATOS_[[Check Equiparado]:[Check Equiparado]]="Sí",IF(DATOS!BC$5="Sí",(1/DATOS_[[% anualiz]:[% anualiz]]),1)*IF(DATOS!BC$4="Sí",1/DATOS_[[% normaliz]:[% normaliz]],1)*(DATOS_[Conc.Sal.25])))))))),
0)</f>
        <v>0</v>
      </c>
      <c r="AI50" s="109">
        <f t="array" ref="AI50">IFERROR(
(AVERAGE((IF(DATOS_[[Sexo]:[Sexo]]=$B50,IF(DATOS_[[AGRUP. VALOR. PTO.]:[AGRUP. VALOR. PTO.]]=$B48,IF(DATOS_[[Check Periodo Ref.]:[Check Periodo Ref.]]="Dentro",IF(DATOS_[[Check Equiparado]:[Check Equiparado]]="Sí",IF(DATOS!BD$5="Sí",(1/DATOS_[[% anualiz]:[% anualiz]]),1)*IF(DATOS!BD$4="Sí",1/DATOS_[[% normaliz]:[% normaliz]],1)*(DATOS_[Conc.Sal.26])))))))),
0)</f>
        <v>0</v>
      </c>
      <c r="AJ50" s="109">
        <f t="array" ref="AJ50">IFERROR(
(AVERAGE((IF(DATOS_[[Sexo]:[Sexo]]=$B50,IF(DATOS_[[AGRUP. VALOR. PTO.]:[AGRUP. VALOR. PTO.]]=$B48,IF(DATOS_[[Check Periodo Ref.]:[Check Periodo Ref.]]="Dentro",IF(DATOS_[[Check Equiparado]:[Check Equiparado]]="Sí",IF(DATOS!BE$5="Sí",(1/DATOS_[[% anualiz]:[% anualiz]]),1)*IF(DATOS!BE$4="Sí",1/DATOS_[[% normaliz]:[% normaliz]],1)*(DATOS_[Conc.Sal.27])))))))),
0)</f>
        <v>0</v>
      </c>
      <c r="AK50" s="109">
        <f t="array" ref="AK50">IFERROR(
(AVERAGE((IF(DATOS_[[Sexo]:[Sexo]]=$B50,IF(DATOS_[[AGRUP. VALOR. PTO.]:[AGRUP. VALOR. PTO.]]=$B48,IF(DATOS_[[Check Periodo Ref.]:[Check Periodo Ref.]]="Dentro",IF(DATOS_[[Check Equiparado]:[Check Equiparado]]="Sí",IF(DATOS!BF$5="Sí",(1/DATOS_[[% anualiz]:[% anualiz]]),1)*IF(DATOS!BF$4="Sí",1/DATOS_[[% normaliz]:[% normaliz]],1)*(DATOS_[Conc.Sal.28])))))))),
0)</f>
        <v>0</v>
      </c>
      <c r="AL50" s="109">
        <f t="array" ref="AL50">IFERROR(
(AVERAGE((IF(DATOS_[[Sexo]:[Sexo]]=$B50,IF(DATOS_[[AGRUP. VALOR. PTO.]:[AGRUP. VALOR. PTO.]]=$B48,IF(DATOS_[[Check Periodo Ref.]:[Check Periodo Ref.]]="Dentro",IF(DATOS_[[Check Equiparado]:[Check Equiparado]]="Sí",IF(DATOS!BG$5="Sí",(1/DATOS_[[% anualiz]:[% anualiz]]),1)*IF(DATOS!BG$4="Sí",1/DATOS_[[% normaliz]:[% normaliz]],1)*(DATOS_[Conc.Sal.29])))))))),
0)</f>
        <v>0</v>
      </c>
      <c r="AM50" s="109">
        <f t="array" ref="AM50">IFERROR(
(AVERAGE((IF(DATOS_[[Sexo]:[Sexo]]=$B50,IF(DATOS_[[AGRUP. VALOR. PTO.]:[AGRUP. VALOR. PTO.]]=$B48,IF(DATOS_[[Check Periodo Ref.]:[Check Periodo Ref.]]="Dentro",IF(DATOS_[[Check Equiparado]:[Check Equiparado]]="Sí",IF(DATOS!BH$5="Sí",(1/DATOS_[[% anualiz]:[% anualiz]]),1)*IF(DATOS!BH$4="Sí",1/DATOS_[[% normaliz]:[% normaliz]],1)*(DATOS_[Conc.Sal.30])))))))),
0)</f>
        <v>0</v>
      </c>
      <c r="AN50" s="110">
        <f t="array" ref="AN50">IFERROR(
AVERAGE(IF(DATOS_[Sexo]=$B50,IF(DATOS_[[AGRUP. VALOR. PTO.]:[AGRUP. VALOR. PTO.]]=$B48,IF(DATOS_[Check Equiparado]="Sí",IF(DATOS_[Check Periodo Ref.]="Dentro",DATOS_[Tot COMPL.SAL Eq],FALSE))))),
0)</f>
        <v>0</v>
      </c>
      <c r="AO50" s="111">
        <f t="array" ref="AO50">IFERROR(
AVERAGE(IF(DATOS_[Sexo]=$B50,IF(DATOS_[[AGRUP. VALOR. PTO.]:[AGRUP. VALOR. PTO.]]=$B48,IF(DATOS_[Check Equiparado]="Sí",IF(DATOS_[Check Periodo Ref.]="Dentro",DATOS_[TOTAL SALARIO Eq],FALSE))))),
0)</f>
        <v>0</v>
      </c>
      <c r="AP50" s="112">
        <f t="array" ref="AP50">IFERROR(
(AVERAGE((IF(DATOS_[[Sexo]:[Sexo]]=$B50,IF(DATOS_[[AGRUP. VALOR. PTO.]:[AGRUP. VALOR. PTO.]]=$B48,IF(DATOS_[[Check Periodo Ref.]:[Check Periodo Ref.]]="Dentro",IF(DATOS_[[Check Equiparado]:[Check Equiparado]]="Sí",IF(DATOS!BI$5="Sí",(1/DATOS_[[% anualiz]:[% anualiz]]),1)*IF(DATOS!BI$4="Sí",1/DATOS_[[% normaliz]:[% normaliz]],1)*(DATOS_[C.Extra.01])))))))),
0)</f>
        <v>0</v>
      </c>
      <c r="AQ50" s="112">
        <f t="array" ref="AQ50">IFERROR(
(AVERAGE((IF(DATOS_[[Sexo]:[Sexo]]=$B50,IF(DATOS_[[AGRUP. VALOR. PTO.]:[AGRUP. VALOR. PTO.]]=$B48,IF(DATOS_[[Check Periodo Ref.]:[Check Periodo Ref.]]="Dentro",IF(DATOS_[[Check Equiparado]:[Check Equiparado]]="Sí",IF(DATOS!BJ$5="Sí",(1/DATOS_[[% anualiz]:[% anualiz]]),1)*IF(DATOS!BJ$4="Sí",1/DATOS_[[% normaliz]:[% normaliz]],1)*(DATOS_[C.Extra.02])))))))),
0)</f>
        <v>0</v>
      </c>
      <c r="AR50" s="112">
        <f t="array" ref="AR50">IFERROR(
(AVERAGE((IF(DATOS_[[Sexo]:[Sexo]]=$B50,IF(DATOS_[[AGRUP. VALOR. PTO.]:[AGRUP. VALOR. PTO.]]=$B48,IF(DATOS_[[Check Periodo Ref.]:[Check Periodo Ref.]]="Dentro",IF(DATOS_[[Check Equiparado]:[Check Equiparado]]="Sí",IF(DATOS!BK$5="Sí",(1/DATOS_[[% anualiz]:[% anualiz]]),1)*IF(DATOS!BK$4="Sí",1/DATOS_[[% normaliz]:[% normaliz]],1)*(DATOS_[C.Extra.03])))))))),
0)</f>
        <v>0</v>
      </c>
      <c r="AS50" s="112">
        <f t="array" ref="AS50">IFERROR(
(AVERAGE((IF(DATOS_[[Sexo]:[Sexo]]=$B50,IF(DATOS_[[AGRUP. VALOR. PTO.]:[AGRUP. VALOR. PTO.]]=$B48,IF(DATOS_[[Check Periodo Ref.]:[Check Periodo Ref.]]="Dentro",IF(DATOS_[[Check Equiparado]:[Check Equiparado]]="Sí",IF(DATOS!BL$5="Sí",(1/DATOS_[[% anualiz]:[% anualiz]]),1)*IF(DATOS!BL$4="Sí",1/DATOS_[[% normaliz]:[% normaliz]],1)*(DATOS_[C.Extra.04])))))))),
0)</f>
        <v>0</v>
      </c>
      <c r="AT50" s="112">
        <f t="array" ref="AT50">IFERROR(
(AVERAGE((IF(DATOS_[[Sexo]:[Sexo]]=$B50,IF(DATOS_[[AGRUP. VALOR. PTO.]:[AGRUP. VALOR. PTO.]]=$B48,IF(DATOS_[[Check Periodo Ref.]:[Check Periodo Ref.]]="Dentro",IF(DATOS_[[Check Equiparado]:[Check Equiparado]]="Sí",IF(DATOS!BM$5="Sí",(1/DATOS_[[% anualiz]:[% anualiz]]),1)*IF(DATOS!BM$4="Sí",1/DATOS_[[% normaliz]:[% normaliz]],1)*(DATOS_[C.Extra.05])))))))),
0)</f>
        <v>0</v>
      </c>
      <c r="AU50" s="113">
        <f t="array" ref="AU50">IFERROR(
AVERAGE(IF(DATOS_[Sexo]=$B50,IF(DATOS_[[AGRUP. VALOR. PTO.]:[AGRUP. VALOR. PTO.]]=$B48,IF(DATOS_[Check Equiparado]="Sí",IF(DATOS_[Check Periodo Ref.]="Dentro",DATOS_[Tot Extrasalarial Eq],FALSE))))),
0)</f>
        <v>0</v>
      </c>
      <c r="AV50" s="114">
        <f t="array" ref="AV50">IFERROR(
AVERAGE(IF(DATOS_[Sexo]=$B50,IF(DATOS_[[AGRUP. VALOR. PTO.]:[AGRUP. VALOR. PTO.]]=$B48,IF(DATOS_[Check Equiparado]="Sí",IF(DATOS_[Check Periodo Ref.]="Dentro",DATOS_[TOTAL Retrib Eq],FALSE))))),
0)</f>
        <v>0</v>
      </c>
    </row>
    <row r="51" spans="1:48" ht="17.25" thickBot="1" x14ac:dyDescent="0.35">
      <c r="A51" s="60" t="str">
        <f t="shared" ref="A51" si="51">+A52</f>
        <v>[ocultar]</v>
      </c>
      <c r="B51" s="70" t="s">
        <v>272</v>
      </c>
      <c r="C51" s="107"/>
      <c r="D51" s="71"/>
      <c r="E51" s="71"/>
      <c r="F51" s="71"/>
      <c r="G51" s="71"/>
      <c r="H51" s="71"/>
      <c r="I51" s="137" t="str">
        <f t="shared" ref="I51:AV51" si="52">IFERROR((I52-I53)/I52,"")</f>
        <v/>
      </c>
      <c r="J51" s="138" t="str">
        <f t="shared" si="52"/>
        <v/>
      </c>
      <c r="K51" s="139" t="str">
        <f t="shared" si="52"/>
        <v/>
      </c>
      <c r="L51" s="139" t="str">
        <f t="shared" si="52"/>
        <v/>
      </c>
      <c r="M51" s="139" t="str">
        <f t="shared" si="52"/>
        <v/>
      </c>
      <c r="N51" s="140" t="str">
        <f t="shared" si="52"/>
        <v/>
      </c>
      <c r="O51" s="141" t="str">
        <f t="shared" si="52"/>
        <v/>
      </c>
      <c r="P51" s="141" t="str">
        <f t="shared" si="52"/>
        <v/>
      </c>
      <c r="Q51" s="141" t="str">
        <f t="shared" si="52"/>
        <v/>
      </c>
      <c r="R51" s="141" t="str">
        <f t="shared" si="52"/>
        <v/>
      </c>
      <c r="S51" s="141" t="str">
        <f t="shared" si="52"/>
        <v/>
      </c>
      <c r="T51" s="141" t="str">
        <f t="shared" si="52"/>
        <v/>
      </c>
      <c r="U51" s="141" t="str">
        <f t="shared" si="52"/>
        <v/>
      </c>
      <c r="V51" s="141" t="str">
        <f t="shared" si="52"/>
        <v/>
      </c>
      <c r="W51" s="141" t="str">
        <f t="shared" si="52"/>
        <v/>
      </c>
      <c r="X51" s="141" t="str">
        <f t="shared" si="52"/>
        <v/>
      </c>
      <c r="Y51" s="141" t="str">
        <f t="shared" si="52"/>
        <v/>
      </c>
      <c r="Z51" s="140" t="str">
        <f t="shared" si="52"/>
        <v/>
      </c>
      <c r="AA51" s="140" t="str">
        <f t="shared" si="52"/>
        <v/>
      </c>
      <c r="AB51" s="140" t="str">
        <f t="shared" si="52"/>
        <v/>
      </c>
      <c r="AC51" s="140" t="str">
        <f t="shared" si="52"/>
        <v/>
      </c>
      <c r="AD51" s="140" t="str">
        <f t="shared" si="52"/>
        <v/>
      </c>
      <c r="AE51" s="140" t="str">
        <f t="shared" si="52"/>
        <v/>
      </c>
      <c r="AF51" s="140" t="str">
        <f t="shared" si="52"/>
        <v/>
      </c>
      <c r="AG51" s="140" t="str">
        <f t="shared" si="52"/>
        <v/>
      </c>
      <c r="AH51" s="140" t="str">
        <f t="shared" si="52"/>
        <v/>
      </c>
      <c r="AI51" s="140" t="str">
        <f t="shared" si="52"/>
        <v/>
      </c>
      <c r="AJ51" s="140" t="str">
        <f t="shared" si="52"/>
        <v/>
      </c>
      <c r="AK51" s="140" t="str">
        <f t="shared" si="52"/>
        <v/>
      </c>
      <c r="AL51" s="140" t="str">
        <f t="shared" si="52"/>
        <v/>
      </c>
      <c r="AM51" s="140" t="str">
        <f t="shared" si="52"/>
        <v/>
      </c>
      <c r="AN51" s="142" t="str">
        <f t="shared" si="52"/>
        <v/>
      </c>
      <c r="AO51" s="146" t="str">
        <f t="shared" si="52"/>
        <v/>
      </c>
      <c r="AP51" s="143" t="str">
        <f t="shared" si="52"/>
        <v/>
      </c>
      <c r="AQ51" s="143" t="str">
        <f t="shared" si="52"/>
        <v/>
      </c>
      <c r="AR51" s="143" t="str">
        <f t="shared" si="52"/>
        <v/>
      </c>
      <c r="AS51" s="143" t="str">
        <f t="shared" si="52"/>
        <v/>
      </c>
      <c r="AT51" s="143" t="str">
        <f t="shared" si="52"/>
        <v/>
      </c>
      <c r="AU51" s="144" t="str">
        <f t="shared" si="52"/>
        <v/>
      </c>
      <c r="AV51" s="145" t="str">
        <f t="shared" si="52"/>
        <v/>
      </c>
    </row>
    <row r="52" spans="1:48" x14ac:dyDescent="0.3">
      <c r="A52" s="60" t="str">
        <f t="shared" ref="A52" si="53">+IF(C52+C53=0,"[ocultar]","")</f>
        <v>[ocultar]</v>
      </c>
      <c r="B52" s="64" t="s">
        <v>162</v>
      </c>
      <c r="C52" s="65">
        <f t="array" ref="C52">SUM(IF($B52=DATOS_[Sexo],
IF($B51=DATOS_[AGRUP. VALOR. PTO.],
IF("Dentro"=DATOS_[Check Periodo Ref.],
1/(COUNTIFS(DATOS_[Sexo],$B52,DATOS_[AGRUP. VALOR. PTO.],$B51,DATOS_[Check Periodo Ref.],"Dentro",DATOS_[id],DATOS_[id]))))))</f>
        <v>0</v>
      </c>
      <c r="D52" s="66">
        <f>COUNTIFS(DATOS_[AGRUP. VALOR. PTO.],$B51,DATOS_[Sexo],$B52,DATOS_[Check Periodo Ref.],"Dentro")</f>
        <v>0</v>
      </c>
      <c r="E52" s="66">
        <f>COUNTIFS(DATOS_[AGRUP. VALOR. PTO.],$B51,DATOS_[Sexo],$B52,DATOS_[Check Periodo Ref.],"Dentro",DATOS_[Check Nº SC Norm],"Sí")</f>
        <v>0</v>
      </c>
      <c r="F52" s="66">
        <f>COUNTIFS(DATOS_[AGRUP. VALOR. PTO.],$B51,DATOS_[Sexo],$B52,DATOS_[Check Periodo Ref.],"Dentro",DATOS_[Check Nº SC Anualiz],"Sí")</f>
        <v>0</v>
      </c>
      <c r="G52" s="66">
        <f>COUNTIFS(DATOS_[AGRUP. VALOR. PTO.],$B51,DATOS_[Sexo],$B52,DATOS_[Check Periodo Ref.],"Dentro",DATOS_[Check Nº SC Norm y Anualiz],"Sí")</f>
        <v>0</v>
      </c>
      <c r="H52" s="66">
        <f>COUNTIFS(DATOS_[AGRUP. VALOR. PTO.],$B51,DATOS_[Sexo],$B52,DATOS_[Check Periodo Ref.],"Dentro",DATOS_[Check Equiparación],"Sí")</f>
        <v>0</v>
      </c>
      <c r="I52" s="108">
        <f t="array" ref="I52">IFERROR(
AVERAGE(IF(DATOS_[Sexo]=$B52,IF(DATOS_[[AGRUP. VALOR. PTO.]:[AGRUP. VALOR. PTO.]]=$B51,IF(DATOS_[Check Equiparado]="Sí",IF(DATOS_[Check Periodo Ref.]="Dentro",DATOS_[SALARIO BASE Eq],FALSE))))),
0)</f>
        <v>0</v>
      </c>
      <c r="J52" s="109">
        <f t="array" ref="J52">IFERROR(
(AVERAGE((IF(DATOS_[[Sexo]:[Sexo]]=$B52,IF(DATOS_[[AGRUP. VALOR. PTO.]:[AGRUP. VALOR. PTO.]]=$B51,IF(DATOS_[[Check Periodo Ref.]:[Check Periodo Ref.]]="Dentro",IF(DATOS_[[Check Equiparado]:[Check Equiparado]]="Sí",IF(DATOS!AE$5="Sí",(1/DATOS_[[% anualiz]:[% anualiz]]),1)*IF(DATOS!AE$4="Sí",1/DATOS_[[% normaliz]:[% normaliz]],1)*(DATOS_[Conc.Sal.01])))))))),
0)</f>
        <v>0</v>
      </c>
      <c r="K52" s="109">
        <f t="array" ref="K52">IFERROR(
(AVERAGE((IF(DATOS_[[Sexo]:[Sexo]]=$B52,IF(DATOS_[[AGRUP. VALOR. PTO.]:[AGRUP. VALOR. PTO.]]=$B51,IF(DATOS_[[Check Periodo Ref.]:[Check Periodo Ref.]]="Dentro",IF(DATOS_[[Check Equiparado]:[Check Equiparado]]="Sí",IF(DATOS!AF$5="Sí",(1/DATOS_[[% anualiz]:[% anualiz]]),1)*IF(DATOS!AF$4="Sí",1/DATOS_[[% normaliz]:[% normaliz]],1)*(DATOS_[Conc.Sal.02])))))))),
0)</f>
        <v>0</v>
      </c>
      <c r="L52" s="109">
        <f t="array" ref="L52">IFERROR(
(AVERAGE((IF(DATOS_[[Sexo]:[Sexo]]=$B52,IF(DATOS_[[AGRUP. VALOR. PTO.]:[AGRUP. VALOR. PTO.]]=$B51,IF(DATOS_[[Check Periodo Ref.]:[Check Periodo Ref.]]="Dentro",IF(DATOS_[[Check Equiparado]:[Check Equiparado]]="Sí",IF(DATOS!AG$5="Sí",(1/DATOS_[[% anualiz]:[% anualiz]]),1)*IF(DATOS!AG$4="Sí",1/DATOS_[[% normaliz]:[% normaliz]],1)*(DATOS_[Conc.Sal.03])))))))),
0)</f>
        <v>0</v>
      </c>
      <c r="M52" s="109">
        <f t="array" ref="M52">IFERROR(
(AVERAGE((IF(DATOS_[[Sexo]:[Sexo]]=$B52,IF(DATOS_[[AGRUP. VALOR. PTO.]:[AGRUP. VALOR. PTO.]]=$B51,IF(DATOS_[[Check Periodo Ref.]:[Check Periodo Ref.]]="Dentro",IF(DATOS_[[Check Equiparado]:[Check Equiparado]]="Sí",IF(DATOS!AH$5="Sí",(1/DATOS_[[% anualiz]:[% anualiz]]),1)*IF(DATOS!AH$4="Sí",1/DATOS_[[% normaliz]:[% normaliz]],1)*(DATOS_[Conc.Sal.04])))))))),
0)</f>
        <v>0</v>
      </c>
      <c r="N52" s="109">
        <f t="array" ref="N52">IFERROR(
(AVERAGE((IF(DATOS_[[Sexo]:[Sexo]]=$B52,IF(DATOS_[[AGRUP. VALOR. PTO.]:[AGRUP. VALOR. PTO.]]=$B51,IF(DATOS_[[Check Periodo Ref.]:[Check Periodo Ref.]]="Dentro",IF(DATOS_[[Check Equiparado]:[Check Equiparado]]="Sí",IF(DATOS!AI$5="Sí",(1/DATOS_[[% anualiz]:[% anualiz]]),1)*IF(DATOS!AI$4="Sí",1/DATOS_[[% normaliz]:[% normaliz]],1)*(DATOS_[Conc.Sal.05])))))))),
0)</f>
        <v>0</v>
      </c>
      <c r="O52" s="109">
        <f t="array" ref="O52">IFERROR(
(AVERAGE((IF(DATOS_[[Sexo]:[Sexo]]=$B52,IF(DATOS_[[AGRUP. VALOR. PTO.]:[AGRUP. VALOR. PTO.]]=$B51,IF(DATOS_[[Check Periodo Ref.]:[Check Periodo Ref.]]="Dentro",IF(DATOS_[[Check Equiparado]:[Check Equiparado]]="Sí",IF(DATOS!AJ$5="Sí",(1/DATOS_[[% anualiz]:[% anualiz]]),1)*IF(DATOS!AJ$4="Sí",1/DATOS_[[% normaliz]:[% normaliz]],1)*(DATOS_[Conc.Sal.06])))))))),
0)</f>
        <v>0</v>
      </c>
      <c r="P52" s="109">
        <f t="array" ref="P52">IFERROR(
(AVERAGE((IF(DATOS_[[Sexo]:[Sexo]]=$B52,IF(DATOS_[[AGRUP. VALOR. PTO.]:[AGRUP. VALOR. PTO.]]=$B51,IF(DATOS_[[Check Periodo Ref.]:[Check Periodo Ref.]]="Dentro",IF(DATOS_[[Check Equiparado]:[Check Equiparado]]="Sí",IF(DATOS!AK$5="Sí",(1/DATOS_[[% anualiz]:[% anualiz]]),1)*IF(DATOS!AK$4="Sí",1/DATOS_[[% normaliz]:[% normaliz]],1)*(DATOS_[Conc.Sal.07])))))))),
0)</f>
        <v>0</v>
      </c>
      <c r="Q52" s="109">
        <f t="array" ref="Q52">IFERROR(
(AVERAGE((IF(DATOS_[[Sexo]:[Sexo]]=$B52,IF(DATOS_[[AGRUP. VALOR. PTO.]:[AGRUP. VALOR. PTO.]]=$B51,IF(DATOS_[[Check Periodo Ref.]:[Check Periodo Ref.]]="Dentro",IF(DATOS_[[Check Equiparado]:[Check Equiparado]]="Sí",IF(DATOS!AL$5="Sí",(1/DATOS_[[% anualiz]:[% anualiz]]),1)*IF(DATOS!AL$4="Sí",1/DATOS_[[% normaliz]:[% normaliz]],1)*(DATOS_[Conc.Sal.08])))))))),
0)</f>
        <v>0</v>
      </c>
      <c r="R52" s="109">
        <f t="array" ref="R52">IFERROR(
(AVERAGE((IF(DATOS_[[Sexo]:[Sexo]]=$B52,IF(DATOS_[[AGRUP. VALOR. PTO.]:[AGRUP. VALOR. PTO.]]=$B51,IF(DATOS_[[Check Periodo Ref.]:[Check Periodo Ref.]]="Dentro",IF(DATOS_[[Check Equiparado]:[Check Equiparado]]="Sí",IF(DATOS!AM$5="Sí",(1/DATOS_[[% anualiz]:[% anualiz]]),1)*IF(DATOS!AM$4="Sí",1/DATOS_[[% normaliz]:[% normaliz]],1)*(DATOS_[Conc.Sal.09])))))))),
0)</f>
        <v>0</v>
      </c>
      <c r="S52" s="109">
        <f t="array" ref="S52">IFERROR(
(AVERAGE((IF(DATOS_[[Sexo]:[Sexo]]=$B52,IF(DATOS_[[AGRUP. VALOR. PTO.]:[AGRUP. VALOR. PTO.]]=$B51,IF(DATOS_[[Check Periodo Ref.]:[Check Periodo Ref.]]="Dentro",IF(DATOS_[[Check Equiparado]:[Check Equiparado]]="Sí",IF(DATOS!AN$5="Sí",(1/DATOS_[[% anualiz]:[% anualiz]]),1)*IF(DATOS!AN$4="Sí",1/DATOS_[[% normaliz]:[% normaliz]],1)*(DATOS_[Conc.Sal.10])))))))),
0)</f>
        <v>0</v>
      </c>
      <c r="T52" s="109">
        <f t="array" ref="T52">IFERROR(
(AVERAGE((IF(DATOS_[[Sexo]:[Sexo]]=$B52,IF(DATOS_[[AGRUP. VALOR. PTO.]:[AGRUP. VALOR. PTO.]]=$B51,IF(DATOS_[[Check Periodo Ref.]:[Check Periodo Ref.]]="Dentro",IF(DATOS_[[Check Equiparado]:[Check Equiparado]]="Sí",IF(DATOS!AO$5="Sí",(1/DATOS_[[% anualiz]:[% anualiz]]),1)*IF(DATOS!AO$4="Sí",1/DATOS_[[% normaliz]:[% normaliz]],1)*(DATOS_[Conc.Sal.11])))))))),
0)</f>
        <v>0</v>
      </c>
      <c r="U52" s="109">
        <f t="array" ref="U52">IFERROR(
(AVERAGE((IF(DATOS_[[Sexo]:[Sexo]]=$B52,IF(DATOS_[[AGRUP. VALOR. PTO.]:[AGRUP. VALOR. PTO.]]=$B51,IF(DATOS_[[Check Periodo Ref.]:[Check Periodo Ref.]]="Dentro",IF(DATOS_[[Check Equiparado]:[Check Equiparado]]="Sí",IF(DATOS!AP$5="Sí",(1/DATOS_[[% anualiz]:[% anualiz]]),1)*IF(DATOS!AP$4="Sí",1/DATOS_[[% normaliz]:[% normaliz]],1)*(DATOS_[Conc.Sal.12])))))))),
0)</f>
        <v>0</v>
      </c>
      <c r="V52" s="109">
        <f t="array" ref="V52">IFERROR(
(AVERAGE((IF(DATOS_[[Sexo]:[Sexo]]=$B52,IF(DATOS_[[AGRUP. VALOR. PTO.]:[AGRUP. VALOR. PTO.]]=$B51,IF(DATOS_[[Check Periodo Ref.]:[Check Periodo Ref.]]="Dentro",IF(DATOS_[[Check Equiparado]:[Check Equiparado]]="Sí",IF(DATOS!AQ$5="Sí",(1/DATOS_[[% anualiz]:[% anualiz]]),1)*IF(DATOS!AQ$4="Sí",1/DATOS_[[% normaliz]:[% normaliz]],1)*(DATOS_[Conc.Sal.13])))))))),
0)</f>
        <v>0</v>
      </c>
      <c r="W52" s="109">
        <f t="array" ref="W52">IFERROR(
(AVERAGE((IF(DATOS_[[Sexo]:[Sexo]]=$B52,IF(DATOS_[[AGRUP. VALOR. PTO.]:[AGRUP. VALOR. PTO.]]=$B51,IF(DATOS_[[Check Periodo Ref.]:[Check Periodo Ref.]]="Dentro",IF(DATOS_[[Check Equiparado]:[Check Equiparado]]="Sí",IF(DATOS!AR$5="Sí",(1/DATOS_[[% anualiz]:[% anualiz]]),1)*IF(DATOS!AR$4="Sí",1/DATOS_[[% normaliz]:[% normaliz]],1)*(DATOS_[Conc.Sal.14])))))))),
0)</f>
        <v>0</v>
      </c>
      <c r="X52" s="109">
        <f t="array" ref="X52">IFERROR(
(AVERAGE((IF(DATOS_[[Sexo]:[Sexo]]=$B52,IF(DATOS_[[AGRUP. VALOR. PTO.]:[AGRUP. VALOR. PTO.]]=$B51,IF(DATOS_[[Check Periodo Ref.]:[Check Periodo Ref.]]="Dentro",IF(DATOS_[[Check Equiparado]:[Check Equiparado]]="Sí",IF(DATOS!AS$5="Sí",(1/DATOS_[[% anualiz]:[% anualiz]]),1)*IF(DATOS!AS$4="Sí",1/DATOS_[[% normaliz]:[% normaliz]],1)*(DATOS_[Conc.Sal.15])))))))),
0)</f>
        <v>0</v>
      </c>
      <c r="Y52" s="109">
        <f t="array" ref="Y52">IFERROR(
(AVERAGE((IF(DATOS_[[Sexo]:[Sexo]]=$B52,IF(DATOS_[[AGRUP. VALOR. PTO.]:[AGRUP. VALOR. PTO.]]=$B51,IF(DATOS_[[Check Periodo Ref.]:[Check Periodo Ref.]]="Dentro",IF(DATOS_[[Check Equiparado]:[Check Equiparado]]="Sí",IF(DATOS!AT$5="Sí",(1/DATOS_[[% anualiz]:[% anualiz]]),1)*IF(DATOS!AT$4="Sí",1/DATOS_[[% normaliz]:[% normaliz]],1)*(DATOS_[Conc.Sal.16])))))))),
0)</f>
        <v>0</v>
      </c>
      <c r="Z52" s="109">
        <f t="array" ref="Z52">IFERROR(
(AVERAGE((IF(DATOS_[[Sexo]:[Sexo]]=$B52,IF(DATOS_[[AGRUP. VALOR. PTO.]:[AGRUP. VALOR. PTO.]]=$B51,IF(DATOS_[[Check Periodo Ref.]:[Check Periodo Ref.]]="Dentro",IF(DATOS_[[Check Equiparado]:[Check Equiparado]]="Sí",IF(DATOS!AU$5="Sí",(1/DATOS_[[% anualiz]:[% anualiz]]),1)*IF(DATOS!AU$4="Sí",1/DATOS_[[% normaliz]:[% normaliz]],1)*(DATOS_[Conc.Sal.17])))))))),
0)</f>
        <v>0</v>
      </c>
      <c r="AA52" s="109">
        <f t="array" ref="AA52">IFERROR(
(AVERAGE((IF(DATOS_[[Sexo]:[Sexo]]=$B52,IF(DATOS_[[AGRUP. VALOR. PTO.]:[AGRUP. VALOR. PTO.]]=$B51,IF(DATOS_[[Check Periodo Ref.]:[Check Periodo Ref.]]="Dentro",IF(DATOS_[[Check Equiparado]:[Check Equiparado]]="Sí",IF(DATOS!AV$5="Sí",(1/DATOS_[[% anualiz]:[% anualiz]]),1)*IF(DATOS!AV$4="Sí",1/DATOS_[[% normaliz]:[% normaliz]],1)*(DATOS_[Conc.Sal.18])))))))),
0)</f>
        <v>0</v>
      </c>
      <c r="AB52" s="109">
        <f t="array" ref="AB52">IFERROR(
(AVERAGE((IF(DATOS_[[Sexo]:[Sexo]]=$B52,IF(DATOS_[[AGRUP. VALOR. PTO.]:[AGRUP. VALOR. PTO.]]=$B51,IF(DATOS_[[Check Periodo Ref.]:[Check Periodo Ref.]]="Dentro",IF(DATOS_[[Check Equiparado]:[Check Equiparado]]="Sí",IF(DATOS!AW$5="Sí",(1/DATOS_[[% anualiz]:[% anualiz]]),1)*IF(DATOS!AW$4="Sí",1/DATOS_[[% normaliz]:[% normaliz]],1)*(DATOS_[Conc.Sal.19])))))))),
0)</f>
        <v>0</v>
      </c>
      <c r="AC52" s="109">
        <f t="array" ref="AC52">IFERROR(
(AVERAGE((IF(DATOS_[[Sexo]:[Sexo]]=$B52,IF(DATOS_[[AGRUP. VALOR. PTO.]:[AGRUP. VALOR. PTO.]]=$B51,IF(DATOS_[[Check Periodo Ref.]:[Check Periodo Ref.]]="Dentro",IF(DATOS_[[Check Equiparado]:[Check Equiparado]]="Sí",IF(DATOS!AX$5="Sí",(1/DATOS_[[% anualiz]:[% anualiz]]),1)*IF(DATOS!AX$4="Sí",1/DATOS_[[% normaliz]:[% normaliz]],1)*(DATOS_[Conc.Sal.20])))))))),
0)</f>
        <v>0</v>
      </c>
      <c r="AD52" s="109">
        <f t="array" ref="AD52">IFERROR(
(AVERAGE((IF(DATOS_[[Sexo]:[Sexo]]=$B52,IF(DATOS_[[AGRUP. VALOR. PTO.]:[AGRUP. VALOR. PTO.]]=$B51,IF(DATOS_[[Check Periodo Ref.]:[Check Periodo Ref.]]="Dentro",IF(DATOS_[[Check Equiparado]:[Check Equiparado]]="Sí",IF(DATOS!AY$5="Sí",(1/DATOS_[[% anualiz]:[% anualiz]]),1)*IF(DATOS!AY$4="Sí",1/DATOS_[[% normaliz]:[% normaliz]],1)*(DATOS_[Conc.Sal.21])))))))),
0)</f>
        <v>0</v>
      </c>
      <c r="AE52" s="109">
        <f t="array" ref="AE52">IFERROR(
(AVERAGE((IF(DATOS_[[Sexo]:[Sexo]]=$B52,IF(DATOS_[[AGRUP. VALOR. PTO.]:[AGRUP. VALOR. PTO.]]=$B51,IF(DATOS_[[Check Periodo Ref.]:[Check Periodo Ref.]]="Dentro",IF(DATOS_[[Check Equiparado]:[Check Equiparado]]="Sí",IF(DATOS!AZ$5="Sí",(1/DATOS_[[% anualiz]:[% anualiz]]),1)*IF(DATOS!AZ$4="Sí",1/DATOS_[[% normaliz]:[% normaliz]],1)*(DATOS_[Conc.Sal.22])))))))),
0)</f>
        <v>0</v>
      </c>
      <c r="AF52" s="109">
        <f t="array" ref="AF52">IFERROR(
(AVERAGE((IF(DATOS_[[Sexo]:[Sexo]]=$B52,IF(DATOS_[[AGRUP. VALOR. PTO.]:[AGRUP. VALOR. PTO.]]=$B51,IF(DATOS_[[Check Periodo Ref.]:[Check Periodo Ref.]]="Dentro",IF(DATOS_[[Check Equiparado]:[Check Equiparado]]="Sí",IF(DATOS!BA$5="Sí",(1/DATOS_[[% anualiz]:[% anualiz]]),1)*IF(DATOS!BA$4="Sí",1/DATOS_[[% normaliz]:[% normaliz]],1)*(DATOS_[Conc.Sal.23])))))))),
0)</f>
        <v>0</v>
      </c>
      <c r="AG52" s="109">
        <f t="array" ref="AG52">IFERROR(
(AVERAGE((IF(DATOS_[[Sexo]:[Sexo]]=$B52,IF(DATOS_[[AGRUP. VALOR. PTO.]:[AGRUP. VALOR. PTO.]]=$B51,IF(DATOS_[[Check Periodo Ref.]:[Check Periodo Ref.]]="Dentro",IF(DATOS_[[Check Equiparado]:[Check Equiparado]]="Sí",IF(DATOS!BB$5="Sí",(1/DATOS_[[% anualiz]:[% anualiz]]),1)*IF(DATOS!BB$4="Sí",1/DATOS_[[% normaliz]:[% normaliz]],1)*(DATOS_[Conc.Sal.24])))))))),
0)</f>
        <v>0</v>
      </c>
      <c r="AH52" s="109">
        <f t="array" ref="AH52">IFERROR(
(AVERAGE((IF(DATOS_[[Sexo]:[Sexo]]=$B52,IF(DATOS_[[AGRUP. VALOR. PTO.]:[AGRUP. VALOR. PTO.]]=$B51,IF(DATOS_[[Check Periodo Ref.]:[Check Periodo Ref.]]="Dentro",IF(DATOS_[[Check Equiparado]:[Check Equiparado]]="Sí",IF(DATOS!BC$5="Sí",(1/DATOS_[[% anualiz]:[% anualiz]]),1)*IF(DATOS!BC$4="Sí",1/DATOS_[[% normaliz]:[% normaliz]],1)*(DATOS_[Conc.Sal.25])))))))),
0)</f>
        <v>0</v>
      </c>
      <c r="AI52" s="109">
        <f t="array" ref="AI52">IFERROR(
(AVERAGE((IF(DATOS_[[Sexo]:[Sexo]]=$B52,IF(DATOS_[[AGRUP. VALOR. PTO.]:[AGRUP. VALOR. PTO.]]=$B51,IF(DATOS_[[Check Periodo Ref.]:[Check Periodo Ref.]]="Dentro",IF(DATOS_[[Check Equiparado]:[Check Equiparado]]="Sí",IF(DATOS!BD$5="Sí",(1/DATOS_[[% anualiz]:[% anualiz]]),1)*IF(DATOS!BD$4="Sí",1/DATOS_[[% normaliz]:[% normaliz]],1)*(DATOS_[Conc.Sal.26])))))))),
0)</f>
        <v>0</v>
      </c>
      <c r="AJ52" s="109">
        <f t="array" ref="AJ52">IFERROR(
(AVERAGE((IF(DATOS_[[Sexo]:[Sexo]]=$B52,IF(DATOS_[[AGRUP. VALOR. PTO.]:[AGRUP. VALOR. PTO.]]=$B51,IF(DATOS_[[Check Periodo Ref.]:[Check Periodo Ref.]]="Dentro",IF(DATOS_[[Check Equiparado]:[Check Equiparado]]="Sí",IF(DATOS!BE$5="Sí",(1/DATOS_[[% anualiz]:[% anualiz]]),1)*IF(DATOS!BE$4="Sí",1/DATOS_[[% normaliz]:[% normaliz]],1)*(DATOS_[Conc.Sal.27])))))))),
0)</f>
        <v>0</v>
      </c>
      <c r="AK52" s="109">
        <f t="array" ref="AK52">IFERROR(
(AVERAGE((IF(DATOS_[[Sexo]:[Sexo]]=$B52,IF(DATOS_[[AGRUP. VALOR. PTO.]:[AGRUP. VALOR. PTO.]]=$B51,IF(DATOS_[[Check Periodo Ref.]:[Check Periodo Ref.]]="Dentro",IF(DATOS_[[Check Equiparado]:[Check Equiparado]]="Sí",IF(DATOS!BF$5="Sí",(1/DATOS_[[% anualiz]:[% anualiz]]),1)*IF(DATOS!BF$4="Sí",1/DATOS_[[% normaliz]:[% normaliz]],1)*(DATOS_[Conc.Sal.28])))))))),
0)</f>
        <v>0</v>
      </c>
      <c r="AL52" s="109">
        <f t="array" ref="AL52">IFERROR(
(AVERAGE((IF(DATOS_[[Sexo]:[Sexo]]=$B52,IF(DATOS_[[AGRUP. VALOR. PTO.]:[AGRUP. VALOR. PTO.]]=$B51,IF(DATOS_[[Check Periodo Ref.]:[Check Periodo Ref.]]="Dentro",IF(DATOS_[[Check Equiparado]:[Check Equiparado]]="Sí",IF(DATOS!BG$5="Sí",(1/DATOS_[[% anualiz]:[% anualiz]]),1)*IF(DATOS!BG$4="Sí",1/DATOS_[[% normaliz]:[% normaliz]],1)*(DATOS_[Conc.Sal.29])))))))),
0)</f>
        <v>0</v>
      </c>
      <c r="AM52" s="109">
        <f t="array" ref="AM52">IFERROR(
(AVERAGE((IF(DATOS_[[Sexo]:[Sexo]]=$B52,IF(DATOS_[[AGRUP. VALOR. PTO.]:[AGRUP. VALOR. PTO.]]=$B51,IF(DATOS_[[Check Periodo Ref.]:[Check Periodo Ref.]]="Dentro",IF(DATOS_[[Check Equiparado]:[Check Equiparado]]="Sí",IF(DATOS!BH$5="Sí",(1/DATOS_[[% anualiz]:[% anualiz]]),1)*IF(DATOS!BH$4="Sí",1/DATOS_[[% normaliz]:[% normaliz]],1)*(DATOS_[Conc.Sal.30])))))))),
0)</f>
        <v>0</v>
      </c>
      <c r="AN52" s="110">
        <f t="array" ref="AN52">IFERROR(
AVERAGE(IF(DATOS_[Sexo]=$B52,IF(DATOS_[[AGRUP. VALOR. PTO.]:[AGRUP. VALOR. PTO.]]=$B51,IF(DATOS_[Check Equiparado]="Sí",IF(DATOS_[Check Periodo Ref.]="Dentro",DATOS_[Tot COMPL.SAL Eq],FALSE))))),
0)</f>
        <v>0</v>
      </c>
      <c r="AO52" s="111">
        <f t="array" ref="AO52">IFERROR(
AVERAGE(IF(DATOS_[Sexo]=$B52,IF(DATOS_[[AGRUP. VALOR. PTO.]:[AGRUP. VALOR. PTO.]]=$B51,IF(DATOS_[Check Equiparado]="Sí",IF(DATOS_[Check Periodo Ref.]="Dentro",DATOS_[TOTAL SALARIO Eq],FALSE))))),
0)</f>
        <v>0</v>
      </c>
      <c r="AP52" s="112">
        <f t="array" ref="AP52">IFERROR(
(AVERAGE((IF(DATOS_[[Sexo]:[Sexo]]=$B52,IF(DATOS_[[AGRUP. VALOR. PTO.]:[AGRUP. VALOR. PTO.]]=$B51,IF(DATOS_[[Check Periodo Ref.]:[Check Periodo Ref.]]="Dentro",IF(DATOS_[[Check Equiparado]:[Check Equiparado]]="Sí",IF(DATOS!BI$5="Sí",(1/DATOS_[[% anualiz]:[% anualiz]]),1)*IF(DATOS!BI$4="Sí",1/DATOS_[[% normaliz]:[% normaliz]],1)*(DATOS_[C.Extra.01])))))))),
0)</f>
        <v>0</v>
      </c>
      <c r="AQ52" s="112">
        <f t="array" ref="AQ52">IFERROR(
(AVERAGE((IF(DATOS_[[Sexo]:[Sexo]]=$B52,IF(DATOS_[[AGRUP. VALOR. PTO.]:[AGRUP. VALOR. PTO.]]=$B51,IF(DATOS_[[Check Periodo Ref.]:[Check Periodo Ref.]]="Dentro",IF(DATOS_[[Check Equiparado]:[Check Equiparado]]="Sí",IF(DATOS!BJ$5="Sí",(1/DATOS_[[% anualiz]:[% anualiz]]),1)*IF(DATOS!BJ$4="Sí",1/DATOS_[[% normaliz]:[% normaliz]],1)*(DATOS_[C.Extra.02])))))))),
0)</f>
        <v>0</v>
      </c>
      <c r="AR52" s="112">
        <f t="array" ref="AR52">IFERROR(
(AVERAGE((IF(DATOS_[[Sexo]:[Sexo]]=$B52,IF(DATOS_[[AGRUP. VALOR. PTO.]:[AGRUP. VALOR. PTO.]]=$B51,IF(DATOS_[[Check Periodo Ref.]:[Check Periodo Ref.]]="Dentro",IF(DATOS_[[Check Equiparado]:[Check Equiparado]]="Sí",IF(DATOS!BK$5="Sí",(1/DATOS_[[% anualiz]:[% anualiz]]),1)*IF(DATOS!BK$4="Sí",1/DATOS_[[% normaliz]:[% normaliz]],1)*(DATOS_[C.Extra.03])))))))),
0)</f>
        <v>0</v>
      </c>
      <c r="AS52" s="112">
        <f t="array" ref="AS52">IFERROR(
(AVERAGE((IF(DATOS_[[Sexo]:[Sexo]]=$B52,IF(DATOS_[[AGRUP. VALOR. PTO.]:[AGRUP. VALOR. PTO.]]=$B51,IF(DATOS_[[Check Periodo Ref.]:[Check Periodo Ref.]]="Dentro",IF(DATOS_[[Check Equiparado]:[Check Equiparado]]="Sí",IF(DATOS!BL$5="Sí",(1/DATOS_[[% anualiz]:[% anualiz]]),1)*IF(DATOS!BL$4="Sí",1/DATOS_[[% normaliz]:[% normaliz]],1)*(DATOS_[C.Extra.04])))))))),
0)</f>
        <v>0</v>
      </c>
      <c r="AT52" s="112">
        <f t="array" ref="AT52">IFERROR(
(AVERAGE((IF(DATOS_[[Sexo]:[Sexo]]=$B52,IF(DATOS_[[AGRUP. VALOR. PTO.]:[AGRUP. VALOR. PTO.]]=$B51,IF(DATOS_[[Check Periodo Ref.]:[Check Periodo Ref.]]="Dentro",IF(DATOS_[[Check Equiparado]:[Check Equiparado]]="Sí",IF(DATOS!BM$5="Sí",(1/DATOS_[[% anualiz]:[% anualiz]]),1)*IF(DATOS!BM$4="Sí",1/DATOS_[[% normaliz]:[% normaliz]],1)*(DATOS_[C.Extra.05])))))))),
0)</f>
        <v>0</v>
      </c>
      <c r="AU52" s="113">
        <f t="array" ref="AU52">IFERROR(
AVERAGE(IF(DATOS_[Sexo]=$B52,IF(DATOS_[[AGRUP. VALOR. PTO.]:[AGRUP. VALOR. PTO.]]=$B51,IF(DATOS_[Check Equiparado]="Sí",IF(DATOS_[Check Periodo Ref.]="Dentro",DATOS_[Tot Extrasalarial Eq],FALSE))))),
0)</f>
        <v>0</v>
      </c>
      <c r="AV52" s="114">
        <f t="array" ref="AV52">IFERROR(
AVERAGE(IF(DATOS_[Sexo]=$B52,IF(DATOS_[[AGRUP. VALOR. PTO.]:[AGRUP. VALOR. PTO.]]=$B51,IF(DATOS_[Check Equiparado]="Sí",IF(DATOS_[Check Periodo Ref.]="Dentro",DATOS_[TOTAL Retrib Eq],FALSE))))),
0)</f>
        <v>0</v>
      </c>
    </row>
    <row r="53" spans="1:48" x14ac:dyDescent="0.3">
      <c r="A53" s="60" t="str">
        <f t="shared" ref="A53" si="54">+A52</f>
        <v>[ocultar]</v>
      </c>
      <c r="B53" s="64" t="s">
        <v>163</v>
      </c>
      <c r="C53" s="65">
        <f t="array" ref="C53">SUM(IF($B53=DATOS_[Sexo],
IF($B51=DATOS_[AGRUP. VALOR. PTO.],
IF("Dentro"=DATOS_[Check Periodo Ref.],
1/(COUNTIFS(DATOS_[Sexo],$B53,DATOS_[AGRUP. VALOR. PTO.],$B51,DATOS_[Check Periodo Ref.],"Dentro",DATOS_[id],DATOS_[id]))))))</f>
        <v>0</v>
      </c>
      <c r="D53" s="66">
        <f>COUNTIFS(DATOS_[AGRUP. VALOR. PTO.],$B51,DATOS_[Sexo],$B53,DATOS_[Check Periodo Ref.],"Dentro")</f>
        <v>0</v>
      </c>
      <c r="E53" s="66">
        <f>COUNTIFS(DATOS_[AGRUP. VALOR. PTO.],$B51,DATOS_[Sexo],$B53,DATOS_[Check Periodo Ref.],"Dentro",DATOS_[Check Nº SC Norm],"Sí")</f>
        <v>0</v>
      </c>
      <c r="F53" s="66">
        <f>COUNTIFS(DATOS_[AGRUP. VALOR. PTO.],$B51,DATOS_[Sexo],$B53,DATOS_[Check Periodo Ref.],"Dentro",DATOS_[Check Nº SC Anualiz],"Sí")</f>
        <v>0</v>
      </c>
      <c r="G53" s="66">
        <f>COUNTIFS(DATOS_[AGRUP. VALOR. PTO.],$B51,DATOS_[Sexo],$B53,DATOS_[Check Periodo Ref.],"Dentro",DATOS_[Check Nº SC Norm y Anualiz],"Sí")</f>
        <v>0</v>
      </c>
      <c r="H53" s="66">
        <f>COUNTIFS(DATOS_[AGRUP. VALOR. PTO.],$B51,DATOS_[Sexo],$B53,DATOS_[Check Periodo Ref.],"Dentro",DATOS_[Check Equiparación],"Sí")</f>
        <v>0</v>
      </c>
      <c r="I53" s="108" cm="1">
        <f t="array" ref="I53">IFERROR(
AVERAGE(IF(DATOS_[Sexo]=$B53,IF(DATOS_[[AGRUP. VALOR. PTO.]:[AGRUP. VALOR. PTO.]]=$B51,IF(DATOS_[Check Equiparado]="Sí",IF(DATOS_[Check Periodo Ref.]="Dentro",DATOS_[SALARIO BASE Eq],FALSE))))),
0)</f>
        <v>0</v>
      </c>
      <c r="J53" s="109">
        <f t="array" ref="J53">IFERROR(
(AVERAGE((IF(DATOS_[[Sexo]:[Sexo]]=$B53,IF(DATOS_[[AGRUP. VALOR. PTO.]:[AGRUP. VALOR. PTO.]]=$B51,IF(DATOS_[[Check Periodo Ref.]:[Check Periodo Ref.]]="Dentro",IF(DATOS_[[Check Equiparado]:[Check Equiparado]]="Sí",IF(DATOS!AE$5="Sí",(1/DATOS_[[% anualiz]:[% anualiz]]),1)*IF(DATOS!AE$4="Sí",1/DATOS_[[% normaliz]:[% normaliz]],1)*(DATOS_[Conc.Sal.01])))))))),
0)</f>
        <v>0</v>
      </c>
      <c r="K53" s="109">
        <f t="array" ref="K53">IFERROR(
(AVERAGE((IF(DATOS_[[Sexo]:[Sexo]]=$B53,IF(DATOS_[[AGRUP. VALOR. PTO.]:[AGRUP. VALOR. PTO.]]=$B51,IF(DATOS_[[Check Periodo Ref.]:[Check Periodo Ref.]]="Dentro",IF(DATOS_[[Check Equiparado]:[Check Equiparado]]="Sí",IF(DATOS!AF$5="Sí",(1/DATOS_[[% anualiz]:[% anualiz]]),1)*IF(DATOS!AF$4="Sí",1/DATOS_[[% normaliz]:[% normaliz]],1)*(DATOS_[Conc.Sal.02])))))))),
0)</f>
        <v>0</v>
      </c>
      <c r="L53" s="109">
        <f t="array" ref="L53">IFERROR(
(AVERAGE((IF(DATOS_[[Sexo]:[Sexo]]=$B53,IF(DATOS_[[AGRUP. VALOR. PTO.]:[AGRUP. VALOR. PTO.]]=$B51,IF(DATOS_[[Check Periodo Ref.]:[Check Periodo Ref.]]="Dentro",IF(DATOS_[[Check Equiparado]:[Check Equiparado]]="Sí",IF(DATOS!AG$5="Sí",(1/DATOS_[[% anualiz]:[% anualiz]]),1)*IF(DATOS!AG$4="Sí",1/DATOS_[[% normaliz]:[% normaliz]],1)*(DATOS_[Conc.Sal.03])))))))),
0)</f>
        <v>0</v>
      </c>
      <c r="M53" s="109">
        <f t="array" ref="M53">IFERROR(
(AVERAGE((IF(DATOS_[[Sexo]:[Sexo]]=$B53,IF(DATOS_[[AGRUP. VALOR. PTO.]:[AGRUP. VALOR. PTO.]]=$B51,IF(DATOS_[[Check Periodo Ref.]:[Check Periodo Ref.]]="Dentro",IF(DATOS_[[Check Equiparado]:[Check Equiparado]]="Sí",IF(DATOS!AH$5="Sí",(1/DATOS_[[% anualiz]:[% anualiz]]),1)*IF(DATOS!AH$4="Sí",1/DATOS_[[% normaliz]:[% normaliz]],1)*(DATOS_[Conc.Sal.04])))))))),
0)</f>
        <v>0</v>
      </c>
      <c r="N53" s="109">
        <f t="array" ref="N53">IFERROR(
(AVERAGE((IF(DATOS_[[Sexo]:[Sexo]]=$B53,IF(DATOS_[[AGRUP. VALOR. PTO.]:[AGRUP. VALOR. PTO.]]=$B51,IF(DATOS_[[Check Periodo Ref.]:[Check Periodo Ref.]]="Dentro",IF(DATOS_[[Check Equiparado]:[Check Equiparado]]="Sí",IF(DATOS!AI$5="Sí",(1/DATOS_[[% anualiz]:[% anualiz]]),1)*IF(DATOS!AI$4="Sí",1/DATOS_[[% normaliz]:[% normaliz]],1)*(DATOS_[Conc.Sal.05])))))))),
0)</f>
        <v>0</v>
      </c>
      <c r="O53" s="109">
        <f t="array" ref="O53">IFERROR(
(AVERAGE((IF(DATOS_[[Sexo]:[Sexo]]=$B53,IF(DATOS_[[AGRUP. VALOR. PTO.]:[AGRUP. VALOR. PTO.]]=$B51,IF(DATOS_[[Check Periodo Ref.]:[Check Periodo Ref.]]="Dentro",IF(DATOS_[[Check Equiparado]:[Check Equiparado]]="Sí",IF(DATOS!AJ$5="Sí",(1/DATOS_[[% anualiz]:[% anualiz]]),1)*IF(DATOS!AJ$4="Sí",1/DATOS_[[% normaliz]:[% normaliz]],1)*(DATOS_[Conc.Sal.06])))))))),
0)</f>
        <v>0</v>
      </c>
      <c r="P53" s="109">
        <f t="array" ref="P53">IFERROR(
(AVERAGE((IF(DATOS_[[Sexo]:[Sexo]]=$B53,IF(DATOS_[[AGRUP. VALOR. PTO.]:[AGRUP. VALOR. PTO.]]=$B51,IF(DATOS_[[Check Periodo Ref.]:[Check Periodo Ref.]]="Dentro",IF(DATOS_[[Check Equiparado]:[Check Equiparado]]="Sí",IF(DATOS!AK$5="Sí",(1/DATOS_[[% anualiz]:[% anualiz]]),1)*IF(DATOS!AK$4="Sí",1/DATOS_[[% normaliz]:[% normaliz]],1)*(DATOS_[Conc.Sal.07])))))))),
0)</f>
        <v>0</v>
      </c>
      <c r="Q53" s="109">
        <f t="array" ref="Q53">IFERROR(
(AVERAGE((IF(DATOS_[[Sexo]:[Sexo]]=$B53,IF(DATOS_[[AGRUP. VALOR. PTO.]:[AGRUP. VALOR. PTO.]]=$B51,IF(DATOS_[[Check Periodo Ref.]:[Check Periodo Ref.]]="Dentro",IF(DATOS_[[Check Equiparado]:[Check Equiparado]]="Sí",IF(DATOS!AL$5="Sí",(1/DATOS_[[% anualiz]:[% anualiz]]),1)*IF(DATOS!AL$4="Sí",1/DATOS_[[% normaliz]:[% normaliz]],1)*(DATOS_[Conc.Sal.08])))))))),
0)</f>
        <v>0</v>
      </c>
      <c r="R53" s="109">
        <f t="array" ref="R53">IFERROR(
(AVERAGE((IF(DATOS_[[Sexo]:[Sexo]]=$B53,IF(DATOS_[[AGRUP. VALOR. PTO.]:[AGRUP. VALOR. PTO.]]=$B51,IF(DATOS_[[Check Periodo Ref.]:[Check Periodo Ref.]]="Dentro",IF(DATOS_[[Check Equiparado]:[Check Equiparado]]="Sí",IF(DATOS!AM$5="Sí",(1/DATOS_[[% anualiz]:[% anualiz]]),1)*IF(DATOS!AM$4="Sí",1/DATOS_[[% normaliz]:[% normaliz]],1)*(DATOS_[Conc.Sal.09])))))))),
0)</f>
        <v>0</v>
      </c>
      <c r="S53" s="109">
        <f t="array" ref="S53">IFERROR(
(AVERAGE((IF(DATOS_[[Sexo]:[Sexo]]=$B53,IF(DATOS_[[AGRUP. VALOR. PTO.]:[AGRUP. VALOR. PTO.]]=$B51,IF(DATOS_[[Check Periodo Ref.]:[Check Periodo Ref.]]="Dentro",IF(DATOS_[[Check Equiparado]:[Check Equiparado]]="Sí",IF(DATOS!AN$5="Sí",(1/DATOS_[[% anualiz]:[% anualiz]]),1)*IF(DATOS!AN$4="Sí",1/DATOS_[[% normaliz]:[% normaliz]],1)*(DATOS_[Conc.Sal.10])))))))),
0)</f>
        <v>0</v>
      </c>
      <c r="T53" s="109">
        <f t="array" ref="T53">IFERROR(
(AVERAGE((IF(DATOS_[[Sexo]:[Sexo]]=$B53,IF(DATOS_[[AGRUP. VALOR. PTO.]:[AGRUP. VALOR. PTO.]]=$B51,IF(DATOS_[[Check Periodo Ref.]:[Check Periodo Ref.]]="Dentro",IF(DATOS_[[Check Equiparado]:[Check Equiparado]]="Sí",IF(DATOS!AO$5="Sí",(1/DATOS_[[% anualiz]:[% anualiz]]),1)*IF(DATOS!AO$4="Sí",1/DATOS_[[% normaliz]:[% normaliz]],1)*(DATOS_[Conc.Sal.11])))))))),
0)</f>
        <v>0</v>
      </c>
      <c r="U53" s="109">
        <f t="array" ref="U53">IFERROR(
(AVERAGE((IF(DATOS_[[Sexo]:[Sexo]]=$B53,IF(DATOS_[[AGRUP. VALOR. PTO.]:[AGRUP. VALOR. PTO.]]=$B51,IF(DATOS_[[Check Periodo Ref.]:[Check Periodo Ref.]]="Dentro",IF(DATOS_[[Check Equiparado]:[Check Equiparado]]="Sí",IF(DATOS!AP$5="Sí",(1/DATOS_[[% anualiz]:[% anualiz]]),1)*IF(DATOS!AP$4="Sí",1/DATOS_[[% normaliz]:[% normaliz]],1)*(DATOS_[Conc.Sal.12])))))))),
0)</f>
        <v>0</v>
      </c>
      <c r="V53" s="109">
        <f t="array" ref="V53">IFERROR(
(AVERAGE((IF(DATOS_[[Sexo]:[Sexo]]=$B53,IF(DATOS_[[AGRUP. VALOR. PTO.]:[AGRUP. VALOR. PTO.]]=$B51,IF(DATOS_[[Check Periodo Ref.]:[Check Periodo Ref.]]="Dentro",IF(DATOS_[[Check Equiparado]:[Check Equiparado]]="Sí",IF(DATOS!AQ$5="Sí",(1/DATOS_[[% anualiz]:[% anualiz]]),1)*IF(DATOS!AQ$4="Sí",1/DATOS_[[% normaliz]:[% normaliz]],1)*(DATOS_[Conc.Sal.13])))))))),
0)</f>
        <v>0</v>
      </c>
      <c r="W53" s="109">
        <f t="array" ref="W53">IFERROR(
(AVERAGE((IF(DATOS_[[Sexo]:[Sexo]]=$B53,IF(DATOS_[[AGRUP. VALOR. PTO.]:[AGRUP. VALOR. PTO.]]=$B51,IF(DATOS_[[Check Periodo Ref.]:[Check Periodo Ref.]]="Dentro",IF(DATOS_[[Check Equiparado]:[Check Equiparado]]="Sí",IF(DATOS!AR$5="Sí",(1/DATOS_[[% anualiz]:[% anualiz]]),1)*IF(DATOS!AR$4="Sí",1/DATOS_[[% normaliz]:[% normaliz]],1)*(DATOS_[Conc.Sal.14])))))))),
0)</f>
        <v>0</v>
      </c>
      <c r="X53" s="109">
        <f t="array" ref="X53">IFERROR(
(AVERAGE((IF(DATOS_[[Sexo]:[Sexo]]=$B53,IF(DATOS_[[AGRUP. VALOR. PTO.]:[AGRUP. VALOR. PTO.]]=$B51,IF(DATOS_[[Check Periodo Ref.]:[Check Periodo Ref.]]="Dentro",IF(DATOS_[[Check Equiparado]:[Check Equiparado]]="Sí",IF(DATOS!AS$5="Sí",(1/DATOS_[[% anualiz]:[% anualiz]]),1)*IF(DATOS!AS$4="Sí",1/DATOS_[[% normaliz]:[% normaliz]],1)*(DATOS_[Conc.Sal.15])))))))),
0)</f>
        <v>0</v>
      </c>
      <c r="Y53" s="109">
        <f t="array" ref="Y53">IFERROR(
(AVERAGE((IF(DATOS_[[Sexo]:[Sexo]]=$B53,IF(DATOS_[[AGRUP. VALOR. PTO.]:[AGRUP. VALOR. PTO.]]=$B51,IF(DATOS_[[Check Periodo Ref.]:[Check Periodo Ref.]]="Dentro",IF(DATOS_[[Check Equiparado]:[Check Equiparado]]="Sí",IF(DATOS!AT$5="Sí",(1/DATOS_[[% anualiz]:[% anualiz]]),1)*IF(DATOS!AT$4="Sí",1/DATOS_[[% normaliz]:[% normaliz]],1)*(DATOS_[Conc.Sal.16])))))))),
0)</f>
        <v>0</v>
      </c>
      <c r="Z53" s="109">
        <f t="array" ref="Z53">IFERROR(
(AVERAGE((IF(DATOS_[[Sexo]:[Sexo]]=$B53,IF(DATOS_[[AGRUP. VALOR. PTO.]:[AGRUP. VALOR. PTO.]]=$B51,IF(DATOS_[[Check Periodo Ref.]:[Check Periodo Ref.]]="Dentro",IF(DATOS_[[Check Equiparado]:[Check Equiparado]]="Sí",IF(DATOS!AU$5="Sí",(1/DATOS_[[% anualiz]:[% anualiz]]),1)*IF(DATOS!AU$4="Sí",1/DATOS_[[% normaliz]:[% normaliz]],1)*(DATOS_[Conc.Sal.17])))))))),
0)</f>
        <v>0</v>
      </c>
      <c r="AA53" s="109">
        <f t="array" ref="AA53">IFERROR(
(AVERAGE((IF(DATOS_[[Sexo]:[Sexo]]=$B53,IF(DATOS_[[AGRUP. VALOR. PTO.]:[AGRUP. VALOR. PTO.]]=$B51,IF(DATOS_[[Check Periodo Ref.]:[Check Periodo Ref.]]="Dentro",IF(DATOS_[[Check Equiparado]:[Check Equiparado]]="Sí",IF(DATOS!AV$5="Sí",(1/DATOS_[[% anualiz]:[% anualiz]]),1)*IF(DATOS!AV$4="Sí",1/DATOS_[[% normaliz]:[% normaliz]],1)*(DATOS_[Conc.Sal.18])))))))),
0)</f>
        <v>0</v>
      </c>
      <c r="AB53" s="109">
        <f t="array" ref="AB53">IFERROR(
(AVERAGE((IF(DATOS_[[Sexo]:[Sexo]]=$B53,IF(DATOS_[[AGRUP. VALOR. PTO.]:[AGRUP. VALOR. PTO.]]=$B51,IF(DATOS_[[Check Periodo Ref.]:[Check Periodo Ref.]]="Dentro",IF(DATOS_[[Check Equiparado]:[Check Equiparado]]="Sí",IF(DATOS!AW$5="Sí",(1/DATOS_[[% anualiz]:[% anualiz]]),1)*IF(DATOS!AW$4="Sí",1/DATOS_[[% normaliz]:[% normaliz]],1)*(DATOS_[Conc.Sal.19])))))))),
0)</f>
        <v>0</v>
      </c>
      <c r="AC53" s="109">
        <f t="array" ref="AC53">IFERROR(
(AVERAGE((IF(DATOS_[[Sexo]:[Sexo]]=$B53,IF(DATOS_[[AGRUP. VALOR. PTO.]:[AGRUP. VALOR. PTO.]]=$B51,IF(DATOS_[[Check Periodo Ref.]:[Check Periodo Ref.]]="Dentro",IF(DATOS_[[Check Equiparado]:[Check Equiparado]]="Sí",IF(DATOS!AX$5="Sí",(1/DATOS_[[% anualiz]:[% anualiz]]),1)*IF(DATOS!AX$4="Sí",1/DATOS_[[% normaliz]:[% normaliz]],1)*(DATOS_[Conc.Sal.20])))))))),
0)</f>
        <v>0</v>
      </c>
      <c r="AD53" s="109">
        <f t="array" ref="AD53">IFERROR(
(AVERAGE((IF(DATOS_[[Sexo]:[Sexo]]=$B53,IF(DATOS_[[AGRUP. VALOR. PTO.]:[AGRUP. VALOR. PTO.]]=$B51,IF(DATOS_[[Check Periodo Ref.]:[Check Periodo Ref.]]="Dentro",IF(DATOS_[[Check Equiparado]:[Check Equiparado]]="Sí",IF(DATOS!AY$5="Sí",(1/DATOS_[[% anualiz]:[% anualiz]]),1)*IF(DATOS!AY$4="Sí",1/DATOS_[[% normaliz]:[% normaliz]],1)*(DATOS_[Conc.Sal.21])))))))),
0)</f>
        <v>0</v>
      </c>
      <c r="AE53" s="109">
        <f t="array" ref="AE53">IFERROR(
(AVERAGE((IF(DATOS_[[Sexo]:[Sexo]]=$B53,IF(DATOS_[[AGRUP. VALOR. PTO.]:[AGRUP. VALOR. PTO.]]=$B51,IF(DATOS_[[Check Periodo Ref.]:[Check Periodo Ref.]]="Dentro",IF(DATOS_[[Check Equiparado]:[Check Equiparado]]="Sí",IF(DATOS!AZ$5="Sí",(1/DATOS_[[% anualiz]:[% anualiz]]),1)*IF(DATOS!AZ$4="Sí",1/DATOS_[[% normaliz]:[% normaliz]],1)*(DATOS_[Conc.Sal.22])))))))),
0)</f>
        <v>0</v>
      </c>
      <c r="AF53" s="109">
        <f t="array" ref="AF53">IFERROR(
(AVERAGE((IF(DATOS_[[Sexo]:[Sexo]]=$B53,IF(DATOS_[[AGRUP. VALOR. PTO.]:[AGRUP. VALOR. PTO.]]=$B51,IF(DATOS_[[Check Periodo Ref.]:[Check Periodo Ref.]]="Dentro",IF(DATOS_[[Check Equiparado]:[Check Equiparado]]="Sí",IF(DATOS!BA$5="Sí",(1/DATOS_[[% anualiz]:[% anualiz]]),1)*IF(DATOS!BA$4="Sí",1/DATOS_[[% normaliz]:[% normaliz]],1)*(DATOS_[Conc.Sal.23])))))))),
0)</f>
        <v>0</v>
      </c>
      <c r="AG53" s="109">
        <f t="array" ref="AG53">IFERROR(
(AVERAGE((IF(DATOS_[[Sexo]:[Sexo]]=$B53,IF(DATOS_[[AGRUP. VALOR. PTO.]:[AGRUP. VALOR. PTO.]]=$B51,IF(DATOS_[[Check Periodo Ref.]:[Check Periodo Ref.]]="Dentro",IF(DATOS_[[Check Equiparado]:[Check Equiparado]]="Sí",IF(DATOS!BB$5="Sí",(1/DATOS_[[% anualiz]:[% anualiz]]),1)*IF(DATOS!BB$4="Sí",1/DATOS_[[% normaliz]:[% normaliz]],1)*(DATOS_[Conc.Sal.24])))))))),
0)</f>
        <v>0</v>
      </c>
      <c r="AH53" s="109">
        <f t="array" ref="AH53">IFERROR(
(AVERAGE((IF(DATOS_[[Sexo]:[Sexo]]=$B53,IF(DATOS_[[AGRUP. VALOR. PTO.]:[AGRUP. VALOR. PTO.]]=$B51,IF(DATOS_[[Check Periodo Ref.]:[Check Periodo Ref.]]="Dentro",IF(DATOS_[[Check Equiparado]:[Check Equiparado]]="Sí",IF(DATOS!BC$5="Sí",(1/DATOS_[[% anualiz]:[% anualiz]]),1)*IF(DATOS!BC$4="Sí",1/DATOS_[[% normaliz]:[% normaliz]],1)*(DATOS_[Conc.Sal.25])))))))),
0)</f>
        <v>0</v>
      </c>
      <c r="AI53" s="109">
        <f t="array" ref="AI53">IFERROR(
(AVERAGE((IF(DATOS_[[Sexo]:[Sexo]]=$B53,IF(DATOS_[[AGRUP. VALOR. PTO.]:[AGRUP. VALOR. PTO.]]=$B51,IF(DATOS_[[Check Periodo Ref.]:[Check Periodo Ref.]]="Dentro",IF(DATOS_[[Check Equiparado]:[Check Equiparado]]="Sí",IF(DATOS!BD$5="Sí",(1/DATOS_[[% anualiz]:[% anualiz]]),1)*IF(DATOS!BD$4="Sí",1/DATOS_[[% normaliz]:[% normaliz]],1)*(DATOS_[Conc.Sal.26])))))))),
0)</f>
        <v>0</v>
      </c>
      <c r="AJ53" s="109">
        <f t="array" ref="AJ53">IFERROR(
(AVERAGE((IF(DATOS_[[Sexo]:[Sexo]]=$B53,IF(DATOS_[[AGRUP. VALOR. PTO.]:[AGRUP. VALOR. PTO.]]=$B51,IF(DATOS_[[Check Periodo Ref.]:[Check Periodo Ref.]]="Dentro",IF(DATOS_[[Check Equiparado]:[Check Equiparado]]="Sí",IF(DATOS!BE$5="Sí",(1/DATOS_[[% anualiz]:[% anualiz]]),1)*IF(DATOS!BE$4="Sí",1/DATOS_[[% normaliz]:[% normaliz]],1)*(DATOS_[Conc.Sal.27])))))))),
0)</f>
        <v>0</v>
      </c>
      <c r="AK53" s="109">
        <f t="array" ref="AK53">IFERROR(
(AVERAGE((IF(DATOS_[[Sexo]:[Sexo]]=$B53,IF(DATOS_[[AGRUP. VALOR. PTO.]:[AGRUP. VALOR. PTO.]]=$B51,IF(DATOS_[[Check Periodo Ref.]:[Check Periodo Ref.]]="Dentro",IF(DATOS_[[Check Equiparado]:[Check Equiparado]]="Sí",IF(DATOS!BF$5="Sí",(1/DATOS_[[% anualiz]:[% anualiz]]),1)*IF(DATOS!BF$4="Sí",1/DATOS_[[% normaliz]:[% normaliz]],1)*(DATOS_[Conc.Sal.28])))))))),
0)</f>
        <v>0</v>
      </c>
      <c r="AL53" s="109">
        <f t="array" ref="AL53">IFERROR(
(AVERAGE((IF(DATOS_[[Sexo]:[Sexo]]=$B53,IF(DATOS_[[AGRUP. VALOR. PTO.]:[AGRUP. VALOR. PTO.]]=$B51,IF(DATOS_[[Check Periodo Ref.]:[Check Periodo Ref.]]="Dentro",IF(DATOS_[[Check Equiparado]:[Check Equiparado]]="Sí",IF(DATOS!BG$5="Sí",(1/DATOS_[[% anualiz]:[% anualiz]]),1)*IF(DATOS!BG$4="Sí",1/DATOS_[[% normaliz]:[% normaliz]],1)*(DATOS_[Conc.Sal.29])))))))),
0)</f>
        <v>0</v>
      </c>
      <c r="AM53" s="109">
        <f t="array" ref="AM53">IFERROR(
(AVERAGE((IF(DATOS_[[Sexo]:[Sexo]]=$B53,IF(DATOS_[[AGRUP. VALOR. PTO.]:[AGRUP. VALOR. PTO.]]=$B51,IF(DATOS_[[Check Periodo Ref.]:[Check Periodo Ref.]]="Dentro",IF(DATOS_[[Check Equiparado]:[Check Equiparado]]="Sí",IF(DATOS!BH$5="Sí",(1/DATOS_[[% anualiz]:[% anualiz]]),1)*IF(DATOS!BH$4="Sí",1/DATOS_[[% normaliz]:[% normaliz]],1)*(DATOS_[Conc.Sal.30])))))))),
0)</f>
        <v>0</v>
      </c>
      <c r="AN53" s="110">
        <f t="array" ref="AN53">IFERROR(
AVERAGE(IF(DATOS_[Sexo]=$B53,IF(DATOS_[[AGRUP. VALOR. PTO.]:[AGRUP. VALOR. PTO.]]=$B51,IF(DATOS_[Check Equiparado]="Sí",IF(DATOS_[Check Periodo Ref.]="Dentro",DATOS_[Tot COMPL.SAL Eq],FALSE))))),
0)</f>
        <v>0</v>
      </c>
      <c r="AO53" s="111">
        <f t="array" ref="AO53">IFERROR(
AVERAGE(IF(DATOS_[Sexo]=$B53,IF(DATOS_[[AGRUP. VALOR. PTO.]:[AGRUP. VALOR. PTO.]]=$B51,IF(DATOS_[Check Equiparado]="Sí",IF(DATOS_[Check Periodo Ref.]="Dentro",DATOS_[TOTAL SALARIO Eq],FALSE))))),
0)</f>
        <v>0</v>
      </c>
      <c r="AP53" s="112">
        <f t="array" ref="AP53">IFERROR(
(AVERAGE((IF(DATOS_[[Sexo]:[Sexo]]=$B53,IF(DATOS_[[AGRUP. VALOR. PTO.]:[AGRUP. VALOR. PTO.]]=$B51,IF(DATOS_[[Check Periodo Ref.]:[Check Periodo Ref.]]="Dentro",IF(DATOS_[[Check Equiparado]:[Check Equiparado]]="Sí",IF(DATOS!BI$5="Sí",(1/DATOS_[[% anualiz]:[% anualiz]]),1)*IF(DATOS!BI$4="Sí",1/DATOS_[[% normaliz]:[% normaliz]],1)*(DATOS_[C.Extra.01])))))))),
0)</f>
        <v>0</v>
      </c>
      <c r="AQ53" s="112">
        <f t="array" ref="AQ53">IFERROR(
(AVERAGE((IF(DATOS_[[Sexo]:[Sexo]]=$B53,IF(DATOS_[[AGRUP. VALOR. PTO.]:[AGRUP. VALOR. PTO.]]=$B51,IF(DATOS_[[Check Periodo Ref.]:[Check Periodo Ref.]]="Dentro",IF(DATOS_[[Check Equiparado]:[Check Equiparado]]="Sí",IF(DATOS!BJ$5="Sí",(1/DATOS_[[% anualiz]:[% anualiz]]),1)*IF(DATOS!BJ$4="Sí",1/DATOS_[[% normaliz]:[% normaliz]],1)*(DATOS_[C.Extra.02])))))))),
0)</f>
        <v>0</v>
      </c>
      <c r="AR53" s="112">
        <f t="array" ref="AR53">IFERROR(
(AVERAGE((IF(DATOS_[[Sexo]:[Sexo]]=$B53,IF(DATOS_[[AGRUP. VALOR. PTO.]:[AGRUP. VALOR. PTO.]]=$B51,IF(DATOS_[[Check Periodo Ref.]:[Check Periodo Ref.]]="Dentro",IF(DATOS_[[Check Equiparado]:[Check Equiparado]]="Sí",IF(DATOS!BK$5="Sí",(1/DATOS_[[% anualiz]:[% anualiz]]),1)*IF(DATOS!BK$4="Sí",1/DATOS_[[% normaliz]:[% normaliz]],1)*(DATOS_[C.Extra.03])))))))),
0)</f>
        <v>0</v>
      </c>
      <c r="AS53" s="112">
        <f t="array" ref="AS53">IFERROR(
(AVERAGE((IF(DATOS_[[Sexo]:[Sexo]]=$B53,IF(DATOS_[[AGRUP. VALOR. PTO.]:[AGRUP. VALOR. PTO.]]=$B51,IF(DATOS_[[Check Periodo Ref.]:[Check Periodo Ref.]]="Dentro",IF(DATOS_[[Check Equiparado]:[Check Equiparado]]="Sí",IF(DATOS!BL$5="Sí",(1/DATOS_[[% anualiz]:[% anualiz]]),1)*IF(DATOS!BL$4="Sí",1/DATOS_[[% normaliz]:[% normaliz]],1)*(DATOS_[C.Extra.04])))))))),
0)</f>
        <v>0</v>
      </c>
      <c r="AT53" s="112">
        <f t="array" ref="AT53">IFERROR(
(AVERAGE((IF(DATOS_[[Sexo]:[Sexo]]=$B53,IF(DATOS_[[AGRUP. VALOR. PTO.]:[AGRUP. VALOR. PTO.]]=$B51,IF(DATOS_[[Check Periodo Ref.]:[Check Periodo Ref.]]="Dentro",IF(DATOS_[[Check Equiparado]:[Check Equiparado]]="Sí",IF(DATOS!BM$5="Sí",(1/DATOS_[[% anualiz]:[% anualiz]]),1)*IF(DATOS!BM$4="Sí",1/DATOS_[[% normaliz]:[% normaliz]],1)*(DATOS_[C.Extra.05])))))))),
0)</f>
        <v>0</v>
      </c>
      <c r="AU53" s="113">
        <f t="array" ref="AU53">IFERROR(
AVERAGE(IF(DATOS_[Sexo]=$B53,IF(DATOS_[[AGRUP. VALOR. PTO.]:[AGRUP. VALOR. PTO.]]=$B51,IF(DATOS_[Check Equiparado]="Sí",IF(DATOS_[Check Periodo Ref.]="Dentro",DATOS_[Tot Extrasalarial Eq],FALSE))))),
0)</f>
        <v>0</v>
      </c>
      <c r="AV53" s="114">
        <f t="array" ref="AV53">IFERROR(
AVERAGE(IF(DATOS_[Sexo]=$B53,IF(DATOS_[[AGRUP. VALOR. PTO.]:[AGRUP. VALOR. PTO.]]=$B51,IF(DATOS_[Check Equiparado]="Sí",IF(DATOS_[Check Periodo Ref.]="Dentro",DATOS_[TOTAL Retrib Eq],FALSE))))),
0)</f>
        <v>0</v>
      </c>
    </row>
    <row r="54" spans="1:48" ht="17.25" thickBot="1" x14ac:dyDescent="0.35">
      <c r="A54" s="60" t="str">
        <f t="shared" ref="A54" si="55">+A55</f>
        <v>[ocultar]</v>
      </c>
      <c r="B54" s="70" t="s">
        <v>273</v>
      </c>
      <c r="C54" s="107"/>
      <c r="D54" s="71"/>
      <c r="E54" s="71"/>
      <c r="F54" s="71"/>
      <c r="G54" s="71"/>
      <c r="H54" s="71"/>
      <c r="I54" s="137" t="str">
        <f t="shared" ref="I54:AV54" si="56">IFERROR((I55-I56)/I55,"")</f>
        <v/>
      </c>
      <c r="J54" s="138" t="str">
        <f t="shared" si="56"/>
        <v/>
      </c>
      <c r="K54" s="139" t="str">
        <f t="shared" si="56"/>
        <v/>
      </c>
      <c r="L54" s="139" t="str">
        <f t="shared" si="56"/>
        <v/>
      </c>
      <c r="M54" s="139" t="str">
        <f t="shared" si="56"/>
        <v/>
      </c>
      <c r="N54" s="140" t="str">
        <f t="shared" si="56"/>
        <v/>
      </c>
      <c r="O54" s="141" t="str">
        <f t="shared" si="56"/>
        <v/>
      </c>
      <c r="P54" s="141" t="str">
        <f t="shared" si="56"/>
        <v/>
      </c>
      <c r="Q54" s="141" t="str">
        <f t="shared" si="56"/>
        <v/>
      </c>
      <c r="R54" s="141" t="str">
        <f t="shared" si="56"/>
        <v/>
      </c>
      <c r="S54" s="141" t="str">
        <f t="shared" si="56"/>
        <v/>
      </c>
      <c r="T54" s="141" t="str">
        <f t="shared" si="56"/>
        <v/>
      </c>
      <c r="U54" s="141" t="str">
        <f t="shared" si="56"/>
        <v/>
      </c>
      <c r="V54" s="141" t="str">
        <f t="shared" si="56"/>
        <v/>
      </c>
      <c r="W54" s="141" t="str">
        <f t="shared" si="56"/>
        <v/>
      </c>
      <c r="X54" s="141" t="str">
        <f t="shared" si="56"/>
        <v/>
      </c>
      <c r="Y54" s="141" t="str">
        <f t="shared" si="56"/>
        <v/>
      </c>
      <c r="Z54" s="140" t="str">
        <f t="shared" si="56"/>
        <v/>
      </c>
      <c r="AA54" s="140" t="str">
        <f t="shared" si="56"/>
        <v/>
      </c>
      <c r="AB54" s="140" t="str">
        <f t="shared" si="56"/>
        <v/>
      </c>
      <c r="AC54" s="140" t="str">
        <f t="shared" si="56"/>
        <v/>
      </c>
      <c r="AD54" s="140" t="str">
        <f t="shared" si="56"/>
        <v/>
      </c>
      <c r="AE54" s="140" t="str">
        <f t="shared" si="56"/>
        <v/>
      </c>
      <c r="AF54" s="140" t="str">
        <f t="shared" si="56"/>
        <v/>
      </c>
      <c r="AG54" s="140" t="str">
        <f t="shared" si="56"/>
        <v/>
      </c>
      <c r="AH54" s="140" t="str">
        <f t="shared" si="56"/>
        <v/>
      </c>
      <c r="AI54" s="140" t="str">
        <f t="shared" si="56"/>
        <v/>
      </c>
      <c r="AJ54" s="140" t="str">
        <f t="shared" si="56"/>
        <v/>
      </c>
      <c r="AK54" s="140" t="str">
        <f t="shared" si="56"/>
        <v/>
      </c>
      <c r="AL54" s="140" t="str">
        <f t="shared" si="56"/>
        <v/>
      </c>
      <c r="AM54" s="140" t="str">
        <f t="shared" si="56"/>
        <v/>
      </c>
      <c r="AN54" s="142" t="str">
        <f t="shared" si="56"/>
        <v/>
      </c>
      <c r="AO54" s="146" t="str">
        <f t="shared" si="56"/>
        <v/>
      </c>
      <c r="AP54" s="143" t="str">
        <f t="shared" si="56"/>
        <v/>
      </c>
      <c r="AQ54" s="143" t="str">
        <f t="shared" si="56"/>
        <v/>
      </c>
      <c r="AR54" s="143" t="str">
        <f t="shared" si="56"/>
        <v/>
      </c>
      <c r="AS54" s="143" t="str">
        <f t="shared" si="56"/>
        <v/>
      </c>
      <c r="AT54" s="143" t="str">
        <f t="shared" si="56"/>
        <v/>
      </c>
      <c r="AU54" s="144" t="str">
        <f t="shared" si="56"/>
        <v/>
      </c>
      <c r="AV54" s="145" t="str">
        <f t="shared" si="56"/>
        <v/>
      </c>
    </row>
    <row r="55" spans="1:48" x14ac:dyDescent="0.3">
      <c r="A55" s="60" t="str">
        <f t="shared" ref="A55" si="57">+IF(C55+C56=0,"[ocultar]","")</f>
        <v>[ocultar]</v>
      </c>
      <c r="B55" s="64" t="s">
        <v>162</v>
      </c>
      <c r="C55" s="65">
        <f t="array" ref="C55">SUM(IF($B55=DATOS_[Sexo],
IF($B54=DATOS_[AGRUP. VALOR. PTO.],
IF("Dentro"=DATOS_[Check Periodo Ref.],
1/(COUNTIFS(DATOS_[Sexo],$B55,DATOS_[AGRUP. VALOR. PTO.],$B54,DATOS_[Check Periodo Ref.],"Dentro",DATOS_[id],DATOS_[id]))))))</f>
        <v>0</v>
      </c>
      <c r="D55" s="66">
        <f>COUNTIFS(DATOS_[AGRUP. VALOR. PTO.],$B54,DATOS_[Sexo],$B55,DATOS_[Check Periodo Ref.],"Dentro")</f>
        <v>0</v>
      </c>
      <c r="E55" s="66">
        <f>COUNTIFS(DATOS_[AGRUP. VALOR. PTO.],$B54,DATOS_[Sexo],$B55,DATOS_[Check Periodo Ref.],"Dentro",DATOS_[Check Nº SC Norm],"Sí")</f>
        <v>0</v>
      </c>
      <c r="F55" s="66">
        <f>COUNTIFS(DATOS_[AGRUP. VALOR. PTO.],$B54,DATOS_[Sexo],$B55,DATOS_[Check Periodo Ref.],"Dentro",DATOS_[Check Nº SC Anualiz],"Sí")</f>
        <v>0</v>
      </c>
      <c r="G55" s="66">
        <f>COUNTIFS(DATOS_[AGRUP. VALOR. PTO.],$B54,DATOS_[Sexo],$B55,DATOS_[Check Periodo Ref.],"Dentro",DATOS_[Check Nº SC Norm y Anualiz],"Sí")</f>
        <v>0</v>
      </c>
      <c r="H55" s="66">
        <f>COUNTIFS(DATOS_[AGRUP. VALOR. PTO.],$B54,DATOS_[Sexo],$B55,DATOS_[Check Periodo Ref.],"Dentro",DATOS_[Check Equiparación],"Sí")</f>
        <v>0</v>
      </c>
      <c r="I55" s="108">
        <f t="array" ref="I55">IFERROR(
AVERAGE(IF(DATOS_[Sexo]=$B55,IF(DATOS_[[AGRUP. VALOR. PTO.]:[AGRUP. VALOR. PTO.]]=$B54,IF(DATOS_[Check Equiparado]="Sí",IF(DATOS_[Check Periodo Ref.]="Dentro",DATOS_[SALARIO BASE Eq],FALSE))))),
0)</f>
        <v>0</v>
      </c>
      <c r="J55" s="109">
        <f t="array" ref="J55">IFERROR(
(AVERAGE((IF(DATOS_[[Sexo]:[Sexo]]=$B55,IF(DATOS_[[AGRUP. VALOR. PTO.]:[AGRUP. VALOR. PTO.]]=$B54,IF(DATOS_[[Check Periodo Ref.]:[Check Periodo Ref.]]="Dentro",IF(DATOS_[[Check Equiparado]:[Check Equiparado]]="Sí",IF(DATOS!AE$5="Sí",(1/DATOS_[[% anualiz]:[% anualiz]]),1)*IF(DATOS!AE$4="Sí",1/DATOS_[[% normaliz]:[% normaliz]],1)*(DATOS_[Conc.Sal.01])))))))),
0)</f>
        <v>0</v>
      </c>
      <c r="K55" s="109">
        <f t="array" ref="K55">IFERROR(
(AVERAGE((IF(DATOS_[[Sexo]:[Sexo]]=$B55,IF(DATOS_[[AGRUP. VALOR. PTO.]:[AGRUP. VALOR. PTO.]]=$B54,IF(DATOS_[[Check Periodo Ref.]:[Check Periodo Ref.]]="Dentro",IF(DATOS_[[Check Equiparado]:[Check Equiparado]]="Sí",IF(DATOS!AF$5="Sí",(1/DATOS_[[% anualiz]:[% anualiz]]),1)*IF(DATOS!AF$4="Sí",1/DATOS_[[% normaliz]:[% normaliz]],1)*(DATOS_[Conc.Sal.02])))))))),
0)</f>
        <v>0</v>
      </c>
      <c r="L55" s="109">
        <f t="array" ref="L55">IFERROR(
(AVERAGE((IF(DATOS_[[Sexo]:[Sexo]]=$B55,IF(DATOS_[[AGRUP. VALOR. PTO.]:[AGRUP. VALOR. PTO.]]=$B54,IF(DATOS_[[Check Periodo Ref.]:[Check Periodo Ref.]]="Dentro",IF(DATOS_[[Check Equiparado]:[Check Equiparado]]="Sí",IF(DATOS!AG$5="Sí",(1/DATOS_[[% anualiz]:[% anualiz]]),1)*IF(DATOS!AG$4="Sí",1/DATOS_[[% normaliz]:[% normaliz]],1)*(DATOS_[Conc.Sal.03])))))))),
0)</f>
        <v>0</v>
      </c>
      <c r="M55" s="109">
        <f t="array" ref="M55">IFERROR(
(AVERAGE((IF(DATOS_[[Sexo]:[Sexo]]=$B55,IF(DATOS_[[AGRUP. VALOR. PTO.]:[AGRUP. VALOR. PTO.]]=$B54,IF(DATOS_[[Check Periodo Ref.]:[Check Periodo Ref.]]="Dentro",IF(DATOS_[[Check Equiparado]:[Check Equiparado]]="Sí",IF(DATOS!AH$5="Sí",(1/DATOS_[[% anualiz]:[% anualiz]]),1)*IF(DATOS!AH$4="Sí",1/DATOS_[[% normaliz]:[% normaliz]],1)*(DATOS_[Conc.Sal.04])))))))),
0)</f>
        <v>0</v>
      </c>
      <c r="N55" s="109">
        <f t="array" ref="N55">IFERROR(
(AVERAGE((IF(DATOS_[[Sexo]:[Sexo]]=$B55,IF(DATOS_[[AGRUP. VALOR. PTO.]:[AGRUP. VALOR. PTO.]]=$B54,IF(DATOS_[[Check Periodo Ref.]:[Check Periodo Ref.]]="Dentro",IF(DATOS_[[Check Equiparado]:[Check Equiparado]]="Sí",IF(DATOS!AI$5="Sí",(1/DATOS_[[% anualiz]:[% anualiz]]),1)*IF(DATOS!AI$4="Sí",1/DATOS_[[% normaliz]:[% normaliz]],1)*(DATOS_[Conc.Sal.05])))))))),
0)</f>
        <v>0</v>
      </c>
      <c r="O55" s="109">
        <f t="array" ref="O55">IFERROR(
(AVERAGE((IF(DATOS_[[Sexo]:[Sexo]]=$B55,IF(DATOS_[[AGRUP. VALOR. PTO.]:[AGRUP. VALOR. PTO.]]=$B54,IF(DATOS_[[Check Periodo Ref.]:[Check Periodo Ref.]]="Dentro",IF(DATOS_[[Check Equiparado]:[Check Equiparado]]="Sí",IF(DATOS!AJ$5="Sí",(1/DATOS_[[% anualiz]:[% anualiz]]),1)*IF(DATOS!AJ$4="Sí",1/DATOS_[[% normaliz]:[% normaliz]],1)*(DATOS_[Conc.Sal.06])))))))),
0)</f>
        <v>0</v>
      </c>
      <c r="P55" s="109">
        <f t="array" ref="P55">IFERROR(
(AVERAGE((IF(DATOS_[[Sexo]:[Sexo]]=$B55,IF(DATOS_[[AGRUP. VALOR. PTO.]:[AGRUP. VALOR. PTO.]]=$B54,IF(DATOS_[[Check Periodo Ref.]:[Check Periodo Ref.]]="Dentro",IF(DATOS_[[Check Equiparado]:[Check Equiparado]]="Sí",IF(DATOS!AK$5="Sí",(1/DATOS_[[% anualiz]:[% anualiz]]),1)*IF(DATOS!AK$4="Sí",1/DATOS_[[% normaliz]:[% normaliz]],1)*(DATOS_[Conc.Sal.07])))))))),
0)</f>
        <v>0</v>
      </c>
      <c r="Q55" s="109">
        <f t="array" ref="Q55">IFERROR(
(AVERAGE((IF(DATOS_[[Sexo]:[Sexo]]=$B55,IF(DATOS_[[AGRUP. VALOR. PTO.]:[AGRUP. VALOR. PTO.]]=$B54,IF(DATOS_[[Check Periodo Ref.]:[Check Periodo Ref.]]="Dentro",IF(DATOS_[[Check Equiparado]:[Check Equiparado]]="Sí",IF(DATOS!AL$5="Sí",(1/DATOS_[[% anualiz]:[% anualiz]]),1)*IF(DATOS!AL$4="Sí",1/DATOS_[[% normaliz]:[% normaliz]],1)*(DATOS_[Conc.Sal.08])))))))),
0)</f>
        <v>0</v>
      </c>
      <c r="R55" s="109">
        <f t="array" ref="R55">IFERROR(
(AVERAGE((IF(DATOS_[[Sexo]:[Sexo]]=$B55,IF(DATOS_[[AGRUP. VALOR. PTO.]:[AGRUP. VALOR. PTO.]]=$B54,IF(DATOS_[[Check Periodo Ref.]:[Check Periodo Ref.]]="Dentro",IF(DATOS_[[Check Equiparado]:[Check Equiparado]]="Sí",IF(DATOS!AM$5="Sí",(1/DATOS_[[% anualiz]:[% anualiz]]),1)*IF(DATOS!AM$4="Sí",1/DATOS_[[% normaliz]:[% normaliz]],1)*(DATOS_[Conc.Sal.09])))))))),
0)</f>
        <v>0</v>
      </c>
      <c r="S55" s="109">
        <f t="array" ref="S55">IFERROR(
(AVERAGE((IF(DATOS_[[Sexo]:[Sexo]]=$B55,IF(DATOS_[[AGRUP. VALOR. PTO.]:[AGRUP. VALOR. PTO.]]=$B54,IF(DATOS_[[Check Periodo Ref.]:[Check Periodo Ref.]]="Dentro",IF(DATOS_[[Check Equiparado]:[Check Equiparado]]="Sí",IF(DATOS!AN$5="Sí",(1/DATOS_[[% anualiz]:[% anualiz]]),1)*IF(DATOS!AN$4="Sí",1/DATOS_[[% normaliz]:[% normaliz]],1)*(DATOS_[Conc.Sal.10])))))))),
0)</f>
        <v>0</v>
      </c>
      <c r="T55" s="109">
        <f t="array" ref="T55">IFERROR(
(AVERAGE((IF(DATOS_[[Sexo]:[Sexo]]=$B55,IF(DATOS_[[AGRUP. VALOR. PTO.]:[AGRUP. VALOR. PTO.]]=$B54,IF(DATOS_[[Check Periodo Ref.]:[Check Periodo Ref.]]="Dentro",IF(DATOS_[[Check Equiparado]:[Check Equiparado]]="Sí",IF(DATOS!AO$5="Sí",(1/DATOS_[[% anualiz]:[% anualiz]]),1)*IF(DATOS!AO$4="Sí",1/DATOS_[[% normaliz]:[% normaliz]],1)*(DATOS_[Conc.Sal.11])))))))),
0)</f>
        <v>0</v>
      </c>
      <c r="U55" s="109">
        <f t="array" ref="U55">IFERROR(
(AVERAGE((IF(DATOS_[[Sexo]:[Sexo]]=$B55,IF(DATOS_[[AGRUP. VALOR. PTO.]:[AGRUP. VALOR. PTO.]]=$B54,IF(DATOS_[[Check Periodo Ref.]:[Check Periodo Ref.]]="Dentro",IF(DATOS_[[Check Equiparado]:[Check Equiparado]]="Sí",IF(DATOS!AP$5="Sí",(1/DATOS_[[% anualiz]:[% anualiz]]),1)*IF(DATOS!AP$4="Sí",1/DATOS_[[% normaliz]:[% normaliz]],1)*(DATOS_[Conc.Sal.12])))))))),
0)</f>
        <v>0</v>
      </c>
      <c r="V55" s="109">
        <f t="array" ref="V55">IFERROR(
(AVERAGE((IF(DATOS_[[Sexo]:[Sexo]]=$B55,IF(DATOS_[[AGRUP. VALOR. PTO.]:[AGRUP. VALOR. PTO.]]=$B54,IF(DATOS_[[Check Periodo Ref.]:[Check Periodo Ref.]]="Dentro",IF(DATOS_[[Check Equiparado]:[Check Equiparado]]="Sí",IF(DATOS!AQ$5="Sí",(1/DATOS_[[% anualiz]:[% anualiz]]),1)*IF(DATOS!AQ$4="Sí",1/DATOS_[[% normaliz]:[% normaliz]],1)*(DATOS_[Conc.Sal.13])))))))),
0)</f>
        <v>0</v>
      </c>
      <c r="W55" s="109">
        <f t="array" ref="W55">IFERROR(
(AVERAGE((IF(DATOS_[[Sexo]:[Sexo]]=$B55,IF(DATOS_[[AGRUP. VALOR. PTO.]:[AGRUP. VALOR. PTO.]]=$B54,IF(DATOS_[[Check Periodo Ref.]:[Check Periodo Ref.]]="Dentro",IF(DATOS_[[Check Equiparado]:[Check Equiparado]]="Sí",IF(DATOS!AR$5="Sí",(1/DATOS_[[% anualiz]:[% anualiz]]),1)*IF(DATOS!AR$4="Sí",1/DATOS_[[% normaliz]:[% normaliz]],1)*(DATOS_[Conc.Sal.14])))))))),
0)</f>
        <v>0</v>
      </c>
      <c r="X55" s="109">
        <f t="array" ref="X55">IFERROR(
(AVERAGE((IF(DATOS_[[Sexo]:[Sexo]]=$B55,IF(DATOS_[[AGRUP. VALOR. PTO.]:[AGRUP. VALOR. PTO.]]=$B54,IF(DATOS_[[Check Periodo Ref.]:[Check Periodo Ref.]]="Dentro",IF(DATOS_[[Check Equiparado]:[Check Equiparado]]="Sí",IF(DATOS!AS$5="Sí",(1/DATOS_[[% anualiz]:[% anualiz]]),1)*IF(DATOS!AS$4="Sí",1/DATOS_[[% normaliz]:[% normaliz]],1)*(DATOS_[Conc.Sal.15])))))))),
0)</f>
        <v>0</v>
      </c>
      <c r="Y55" s="109">
        <f t="array" ref="Y55">IFERROR(
(AVERAGE((IF(DATOS_[[Sexo]:[Sexo]]=$B55,IF(DATOS_[[AGRUP. VALOR. PTO.]:[AGRUP. VALOR. PTO.]]=$B54,IF(DATOS_[[Check Periodo Ref.]:[Check Periodo Ref.]]="Dentro",IF(DATOS_[[Check Equiparado]:[Check Equiparado]]="Sí",IF(DATOS!AT$5="Sí",(1/DATOS_[[% anualiz]:[% anualiz]]),1)*IF(DATOS!AT$4="Sí",1/DATOS_[[% normaliz]:[% normaliz]],1)*(DATOS_[Conc.Sal.16])))))))),
0)</f>
        <v>0</v>
      </c>
      <c r="Z55" s="109">
        <f t="array" ref="Z55">IFERROR(
(AVERAGE((IF(DATOS_[[Sexo]:[Sexo]]=$B55,IF(DATOS_[[AGRUP. VALOR. PTO.]:[AGRUP. VALOR. PTO.]]=$B54,IF(DATOS_[[Check Periodo Ref.]:[Check Periodo Ref.]]="Dentro",IF(DATOS_[[Check Equiparado]:[Check Equiparado]]="Sí",IF(DATOS!AU$5="Sí",(1/DATOS_[[% anualiz]:[% anualiz]]),1)*IF(DATOS!AU$4="Sí",1/DATOS_[[% normaliz]:[% normaliz]],1)*(DATOS_[Conc.Sal.17])))))))),
0)</f>
        <v>0</v>
      </c>
      <c r="AA55" s="109">
        <f t="array" ref="AA55">IFERROR(
(AVERAGE((IF(DATOS_[[Sexo]:[Sexo]]=$B55,IF(DATOS_[[AGRUP. VALOR. PTO.]:[AGRUP. VALOR. PTO.]]=$B54,IF(DATOS_[[Check Periodo Ref.]:[Check Periodo Ref.]]="Dentro",IF(DATOS_[[Check Equiparado]:[Check Equiparado]]="Sí",IF(DATOS!AV$5="Sí",(1/DATOS_[[% anualiz]:[% anualiz]]),1)*IF(DATOS!AV$4="Sí",1/DATOS_[[% normaliz]:[% normaliz]],1)*(DATOS_[Conc.Sal.18])))))))),
0)</f>
        <v>0</v>
      </c>
      <c r="AB55" s="109">
        <f t="array" ref="AB55">IFERROR(
(AVERAGE((IF(DATOS_[[Sexo]:[Sexo]]=$B55,IF(DATOS_[[AGRUP. VALOR. PTO.]:[AGRUP. VALOR. PTO.]]=$B54,IF(DATOS_[[Check Periodo Ref.]:[Check Periodo Ref.]]="Dentro",IF(DATOS_[[Check Equiparado]:[Check Equiparado]]="Sí",IF(DATOS!AW$5="Sí",(1/DATOS_[[% anualiz]:[% anualiz]]),1)*IF(DATOS!AW$4="Sí",1/DATOS_[[% normaliz]:[% normaliz]],1)*(DATOS_[Conc.Sal.19])))))))),
0)</f>
        <v>0</v>
      </c>
      <c r="AC55" s="109">
        <f t="array" ref="AC55">IFERROR(
(AVERAGE((IF(DATOS_[[Sexo]:[Sexo]]=$B55,IF(DATOS_[[AGRUP. VALOR. PTO.]:[AGRUP. VALOR. PTO.]]=$B54,IF(DATOS_[[Check Periodo Ref.]:[Check Periodo Ref.]]="Dentro",IF(DATOS_[[Check Equiparado]:[Check Equiparado]]="Sí",IF(DATOS!AX$5="Sí",(1/DATOS_[[% anualiz]:[% anualiz]]),1)*IF(DATOS!AX$4="Sí",1/DATOS_[[% normaliz]:[% normaliz]],1)*(DATOS_[Conc.Sal.20])))))))),
0)</f>
        <v>0</v>
      </c>
      <c r="AD55" s="109">
        <f t="array" ref="AD55">IFERROR(
(AVERAGE((IF(DATOS_[[Sexo]:[Sexo]]=$B55,IF(DATOS_[[AGRUP. VALOR. PTO.]:[AGRUP. VALOR. PTO.]]=$B54,IF(DATOS_[[Check Periodo Ref.]:[Check Periodo Ref.]]="Dentro",IF(DATOS_[[Check Equiparado]:[Check Equiparado]]="Sí",IF(DATOS!AY$5="Sí",(1/DATOS_[[% anualiz]:[% anualiz]]),1)*IF(DATOS!AY$4="Sí",1/DATOS_[[% normaliz]:[% normaliz]],1)*(DATOS_[Conc.Sal.21])))))))),
0)</f>
        <v>0</v>
      </c>
      <c r="AE55" s="109">
        <f t="array" ref="AE55">IFERROR(
(AVERAGE((IF(DATOS_[[Sexo]:[Sexo]]=$B55,IF(DATOS_[[AGRUP. VALOR. PTO.]:[AGRUP. VALOR. PTO.]]=$B54,IF(DATOS_[[Check Periodo Ref.]:[Check Periodo Ref.]]="Dentro",IF(DATOS_[[Check Equiparado]:[Check Equiparado]]="Sí",IF(DATOS!AZ$5="Sí",(1/DATOS_[[% anualiz]:[% anualiz]]),1)*IF(DATOS!AZ$4="Sí",1/DATOS_[[% normaliz]:[% normaliz]],1)*(DATOS_[Conc.Sal.22])))))))),
0)</f>
        <v>0</v>
      </c>
      <c r="AF55" s="109">
        <f t="array" ref="AF55">IFERROR(
(AVERAGE((IF(DATOS_[[Sexo]:[Sexo]]=$B55,IF(DATOS_[[AGRUP. VALOR. PTO.]:[AGRUP. VALOR. PTO.]]=$B54,IF(DATOS_[[Check Periodo Ref.]:[Check Periodo Ref.]]="Dentro",IF(DATOS_[[Check Equiparado]:[Check Equiparado]]="Sí",IF(DATOS!BA$5="Sí",(1/DATOS_[[% anualiz]:[% anualiz]]),1)*IF(DATOS!BA$4="Sí",1/DATOS_[[% normaliz]:[% normaliz]],1)*(DATOS_[Conc.Sal.23])))))))),
0)</f>
        <v>0</v>
      </c>
      <c r="AG55" s="109">
        <f t="array" ref="AG55">IFERROR(
(AVERAGE((IF(DATOS_[[Sexo]:[Sexo]]=$B55,IF(DATOS_[[AGRUP. VALOR. PTO.]:[AGRUP. VALOR. PTO.]]=$B54,IF(DATOS_[[Check Periodo Ref.]:[Check Periodo Ref.]]="Dentro",IF(DATOS_[[Check Equiparado]:[Check Equiparado]]="Sí",IF(DATOS!BB$5="Sí",(1/DATOS_[[% anualiz]:[% anualiz]]),1)*IF(DATOS!BB$4="Sí",1/DATOS_[[% normaliz]:[% normaliz]],1)*(DATOS_[Conc.Sal.24])))))))),
0)</f>
        <v>0</v>
      </c>
      <c r="AH55" s="109">
        <f t="array" ref="AH55">IFERROR(
(AVERAGE((IF(DATOS_[[Sexo]:[Sexo]]=$B55,IF(DATOS_[[AGRUP. VALOR. PTO.]:[AGRUP. VALOR. PTO.]]=$B54,IF(DATOS_[[Check Periodo Ref.]:[Check Periodo Ref.]]="Dentro",IF(DATOS_[[Check Equiparado]:[Check Equiparado]]="Sí",IF(DATOS!BC$5="Sí",(1/DATOS_[[% anualiz]:[% anualiz]]),1)*IF(DATOS!BC$4="Sí",1/DATOS_[[% normaliz]:[% normaliz]],1)*(DATOS_[Conc.Sal.25])))))))),
0)</f>
        <v>0</v>
      </c>
      <c r="AI55" s="109">
        <f t="array" ref="AI55">IFERROR(
(AVERAGE((IF(DATOS_[[Sexo]:[Sexo]]=$B55,IF(DATOS_[[AGRUP. VALOR. PTO.]:[AGRUP. VALOR. PTO.]]=$B54,IF(DATOS_[[Check Periodo Ref.]:[Check Periodo Ref.]]="Dentro",IF(DATOS_[[Check Equiparado]:[Check Equiparado]]="Sí",IF(DATOS!BD$5="Sí",(1/DATOS_[[% anualiz]:[% anualiz]]),1)*IF(DATOS!BD$4="Sí",1/DATOS_[[% normaliz]:[% normaliz]],1)*(DATOS_[Conc.Sal.26])))))))),
0)</f>
        <v>0</v>
      </c>
      <c r="AJ55" s="109">
        <f t="array" ref="AJ55">IFERROR(
(AVERAGE((IF(DATOS_[[Sexo]:[Sexo]]=$B55,IF(DATOS_[[AGRUP. VALOR. PTO.]:[AGRUP. VALOR. PTO.]]=$B54,IF(DATOS_[[Check Periodo Ref.]:[Check Periodo Ref.]]="Dentro",IF(DATOS_[[Check Equiparado]:[Check Equiparado]]="Sí",IF(DATOS!BE$5="Sí",(1/DATOS_[[% anualiz]:[% anualiz]]),1)*IF(DATOS!BE$4="Sí",1/DATOS_[[% normaliz]:[% normaliz]],1)*(DATOS_[Conc.Sal.27])))))))),
0)</f>
        <v>0</v>
      </c>
      <c r="AK55" s="109">
        <f t="array" ref="AK55">IFERROR(
(AVERAGE((IF(DATOS_[[Sexo]:[Sexo]]=$B55,IF(DATOS_[[AGRUP. VALOR. PTO.]:[AGRUP. VALOR. PTO.]]=$B54,IF(DATOS_[[Check Periodo Ref.]:[Check Periodo Ref.]]="Dentro",IF(DATOS_[[Check Equiparado]:[Check Equiparado]]="Sí",IF(DATOS!BF$5="Sí",(1/DATOS_[[% anualiz]:[% anualiz]]),1)*IF(DATOS!BF$4="Sí",1/DATOS_[[% normaliz]:[% normaliz]],1)*(DATOS_[Conc.Sal.28])))))))),
0)</f>
        <v>0</v>
      </c>
      <c r="AL55" s="109">
        <f t="array" ref="AL55">IFERROR(
(AVERAGE((IF(DATOS_[[Sexo]:[Sexo]]=$B55,IF(DATOS_[[AGRUP. VALOR. PTO.]:[AGRUP. VALOR. PTO.]]=$B54,IF(DATOS_[[Check Periodo Ref.]:[Check Periodo Ref.]]="Dentro",IF(DATOS_[[Check Equiparado]:[Check Equiparado]]="Sí",IF(DATOS!BG$5="Sí",(1/DATOS_[[% anualiz]:[% anualiz]]),1)*IF(DATOS!BG$4="Sí",1/DATOS_[[% normaliz]:[% normaliz]],1)*(DATOS_[Conc.Sal.29])))))))),
0)</f>
        <v>0</v>
      </c>
      <c r="AM55" s="109">
        <f t="array" ref="AM55">IFERROR(
(AVERAGE((IF(DATOS_[[Sexo]:[Sexo]]=$B55,IF(DATOS_[[AGRUP. VALOR. PTO.]:[AGRUP. VALOR. PTO.]]=$B54,IF(DATOS_[[Check Periodo Ref.]:[Check Periodo Ref.]]="Dentro",IF(DATOS_[[Check Equiparado]:[Check Equiparado]]="Sí",IF(DATOS!BH$5="Sí",(1/DATOS_[[% anualiz]:[% anualiz]]),1)*IF(DATOS!BH$4="Sí",1/DATOS_[[% normaliz]:[% normaliz]],1)*(DATOS_[Conc.Sal.30])))))))),
0)</f>
        <v>0</v>
      </c>
      <c r="AN55" s="110">
        <f t="array" ref="AN55">IFERROR(
AVERAGE(IF(DATOS_[Sexo]=$B55,IF(DATOS_[[AGRUP. VALOR. PTO.]:[AGRUP. VALOR. PTO.]]=$B54,IF(DATOS_[Check Equiparado]="Sí",IF(DATOS_[Check Periodo Ref.]="Dentro",DATOS_[Tot COMPL.SAL Eq],FALSE))))),
0)</f>
        <v>0</v>
      </c>
      <c r="AO55" s="111">
        <f t="array" ref="AO55">IFERROR(
AVERAGE(IF(DATOS_[Sexo]=$B55,IF(DATOS_[[AGRUP. VALOR. PTO.]:[AGRUP. VALOR. PTO.]]=$B54,IF(DATOS_[Check Equiparado]="Sí",IF(DATOS_[Check Periodo Ref.]="Dentro",DATOS_[TOTAL SALARIO Eq],FALSE))))),
0)</f>
        <v>0</v>
      </c>
      <c r="AP55" s="112">
        <f t="array" ref="AP55">IFERROR(
(AVERAGE((IF(DATOS_[[Sexo]:[Sexo]]=$B55,IF(DATOS_[[AGRUP. VALOR. PTO.]:[AGRUP. VALOR. PTO.]]=$B54,IF(DATOS_[[Check Periodo Ref.]:[Check Periodo Ref.]]="Dentro",IF(DATOS_[[Check Equiparado]:[Check Equiparado]]="Sí",IF(DATOS!BI$5="Sí",(1/DATOS_[[% anualiz]:[% anualiz]]),1)*IF(DATOS!BI$4="Sí",1/DATOS_[[% normaliz]:[% normaliz]],1)*(DATOS_[C.Extra.01])))))))),
0)</f>
        <v>0</v>
      </c>
      <c r="AQ55" s="112">
        <f t="array" ref="AQ55">IFERROR(
(AVERAGE((IF(DATOS_[[Sexo]:[Sexo]]=$B55,IF(DATOS_[[AGRUP. VALOR. PTO.]:[AGRUP. VALOR. PTO.]]=$B54,IF(DATOS_[[Check Periodo Ref.]:[Check Periodo Ref.]]="Dentro",IF(DATOS_[[Check Equiparado]:[Check Equiparado]]="Sí",IF(DATOS!BJ$5="Sí",(1/DATOS_[[% anualiz]:[% anualiz]]),1)*IF(DATOS!BJ$4="Sí",1/DATOS_[[% normaliz]:[% normaliz]],1)*(DATOS_[C.Extra.02])))))))),
0)</f>
        <v>0</v>
      </c>
      <c r="AR55" s="112">
        <f t="array" ref="AR55">IFERROR(
(AVERAGE((IF(DATOS_[[Sexo]:[Sexo]]=$B55,IF(DATOS_[[AGRUP. VALOR. PTO.]:[AGRUP. VALOR. PTO.]]=$B54,IF(DATOS_[[Check Periodo Ref.]:[Check Periodo Ref.]]="Dentro",IF(DATOS_[[Check Equiparado]:[Check Equiparado]]="Sí",IF(DATOS!BK$5="Sí",(1/DATOS_[[% anualiz]:[% anualiz]]),1)*IF(DATOS!BK$4="Sí",1/DATOS_[[% normaliz]:[% normaliz]],1)*(DATOS_[C.Extra.03])))))))),
0)</f>
        <v>0</v>
      </c>
      <c r="AS55" s="112">
        <f t="array" ref="AS55">IFERROR(
(AVERAGE((IF(DATOS_[[Sexo]:[Sexo]]=$B55,IF(DATOS_[[AGRUP. VALOR. PTO.]:[AGRUP. VALOR. PTO.]]=$B54,IF(DATOS_[[Check Periodo Ref.]:[Check Periodo Ref.]]="Dentro",IF(DATOS_[[Check Equiparado]:[Check Equiparado]]="Sí",IF(DATOS!BL$5="Sí",(1/DATOS_[[% anualiz]:[% anualiz]]),1)*IF(DATOS!BL$4="Sí",1/DATOS_[[% normaliz]:[% normaliz]],1)*(DATOS_[C.Extra.04])))))))),
0)</f>
        <v>0</v>
      </c>
      <c r="AT55" s="112">
        <f t="array" ref="AT55">IFERROR(
(AVERAGE((IF(DATOS_[[Sexo]:[Sexo]]=$B55,IF(DATOS_[[AGRUP. VALOR. PTO.]:[AGRUP. VALOR. PTO.]]=$B54,IF(DATOS_[[Check Periodo Ref.]:[Check Periodo Ref.]]="Dentro",IF(DATOS_[[Check Equiparado]:[Check Equiparado]]="Sí",IF(DATOS!BM$5="Sí",(1/DATOS_[[% anualiz]:[% anualiz]]),1)*IF(DATOS!BM$4="Sí",1/DATOS_[[% normaliz]:[% normaliz]],1)*(DATOS_[C.Extra.05])))))))),
0)</f>
        <v>0</v>
      </c>
      <c r="AU55" s="113">
        <f t="array" ref="AU55">IFERROR(
AVERAGE(IF(DATOS_[Sexo]=$B55,IF(DATOS_[[AGRUP. VALOR. PTO.]:[AGRUP. VALOR. PTO.]]=$B54,IF(DATOS_[Check Equiparado]="Sí",IF(DATOS_[Check Periodo Ref.]="Dentro",DATOS_[Tot Extrasalarial Eq],FALSE))))),
0)</f>
        <v>0</v>
      </c>
      <c r="AV55" s="114">
        <f t="array" ref="AV55">IFERROR(
AVERAGE(IF(DATOS_[Sexo]=$B55,IF(DATOS_[[AGRUP. VALOR. PTO.]:[AGRUP. VALOR. PTO.]]=$B54,IF(DATOS_[Check Equiparado]="Sí",IF(DATOS_[Check Periodo Ref.]="Dentro",DATOS_[TOTAL Retrib Eq],FALSE))))),
0)</f>
        <v>0</v>
      </c>
    </row>
    <row r="56" spans="1:48" x14ac:dyDescent="0.3">
      <c r="A56" s="60" t="str">
        <f t="shared" ref="A56" si="58">+A55</f>
        <v>[ocultar]</v>
      </c>
      <c r="B56" s="64" t="s">
        <v>163</v>
      </c>
      <c r="C56" s="65">
        <f t="array" ref="C56">SUM(IF($B56=DATOS_[Sexo],
IF($B54=DATOS_[AGRUP. VALOR. PTO.],
IF("Dentro"=DATOS_[Check Periodo Ref.],
1/(COUNTIFS(DATOS_[Sexo],$B56,DATOS_[AGRUP. VALOR. PTO.],$B54,DATOS_[Check Periodo Ref.],"Dentro",DATOS_[id],DATOS_[id]))))))</f>
        <v>0</v>
      </c>
      <c r="D56" s="66">
        <f>COUNTIFS(DATOS_[AGRUP. VALOR. PTO.],$B54,DATOS_[Sexo],$B56,DATOS_[Check Periodo Ref.],"Dentro")</f>
        <v>0</v>
      </c>
      <c r="E56" s="66">
        <f>COUNTIFS(DATOS_[AGRUP. VALOR. PTO.],$B54,DATOS_[Sexo],$B56,DATOS_[Check Periodo Ref.],"Dentro",DATOS_[Check Nº SC Norm],"Sí")</f>
        <v>0</v>
      </c>
      <c r="F56" s="66">
        <f>COUNTIFS(DATOS_[AGRUP. VALOR. PTO.],$B54,DATOS_[Sexo],$B56,DATOS_[Check Periodo Ref.],"Dentro",DATOS_[Check Nº SC Anualiz],"Sí")</f>
        <v>0</v>
      </c>
      <c r="G56" s="66">
        <f>COUNTIFS(DATOS_[AGRUP. VALOR. PTO.],$B54,DATOS_[Sexo],$B56,DATOS_[Check Periodo Ref.],"Dentro",DATOS_[Check Nº SC Norm y Anualiz],"Sí")</f>
        <v>0</v>
      </c>
      <c r="H56" s="66">
        <f>COUNTIFS(DATOS_[AGRUP. VALOR. PTO.],$B54,DATOS_[Sexo],$B56,DATOS_[Check Periodo Ref.],"Dentro",DATOS_[Check Equiparación],"Sí")</f>
        <v>0</v>
      </c>
      <c r="I56" s="108" cm="1">
        <f t="array" ref="I56">IFERROR(
AVERAGE(IF(DATOS_[Sexo]=$B56,IF(DATOS_[[AGRUP. VALOR. PTO.]:[AGRUP. VALOR. PTO.]]=$B54,IF(DATOS_[Check Equiparado]="Sí",IF(DATOS_[Check Periodo Ref.]="Dentro",DATOS_[SALARIO BASE Eq],FALSE))))),
0)</f>
        <v>0</v>
      </c>
      <c r="J56" s="109">
        <f t="array" ref="J56">IFERROR(
(AVERAGE((IF(DATOS_[[Sexo]:[Sexo]]=$B56,IF(DATOS_[[AGRUP. VALOR. PTO.]:[AGRUP. VALOR. PTO.]]=$B54,IF(DATOS_[[Check Periodo Ref.]:[Check Periodo Ref.]]="Dentro",IF(DATOS_[[Check Equiparado]:[Check Equiparado]]="Sí",IF(DATOS!AE$5="Sí",(1/DATOS_[[% anualiz]:[% anualiz]]),1)*IF(DATOS!AE$4="Sí",1/DATOS_[[% normaliz]:[% normaliz]],1)*(DATOS_[Conc.Sal.01])))))))),
0)</f>
        <v>0</v>
      </c>
      <c r="K56" s="109">
        <f t="array" ref="K56">IFERROR(
(AVERAGE((IF(DATOS_[[Sexo]:[Sexo]]=$B56,IF(DATOS_[[AGRUP. VALOR. PTO.]:[AGRUP. VALOR. PTO.]]=$B54,IF(DATOS_[[Check Periodo Ref.]:[Check Periodo Ref.]]="Dentro",IF(DATOS_[[Check Equiparado]:[Check Equiparado]]="Sí",IF(DATOS!AF$5="Sí",(1/DATOS_[[% anualiz]:[% anualiz]]),1)*IF(DATOS!AF$4="Sí",1/DATOS_[[% normaliz]:[% normaliz]],1)*(DATOS_[Conc.Sal.02])))))))),
0)</f>
        <v>0</v>
      </c>
      <c r="L56" s="109">
        <f t="array" ref="L56">IFERROR(
(AVERAGE((IF(DATOS_[[Sexo]:[Sexo]]=$B56,IF(DATOS_[[AGRUP. VALOR. PTO.]:[AGRUP. VALOR. PTO.]]=$B54,IF(DATOS_[[Check Periodo Ref.]:[Check Periodo Ref.]]="Dentro",IF(DATOS_[[Check Equiparado]:[Check Equiparado]]="Sí",IF(DATOS!AG$5="Sí",(1/DATOS_[[% anualiz]:[% anualiz]]),1)*IF(DATOS!AG$4="Sí",1/DATOS_[[% normaliz]:[% normaliz]],1)*(DATOS_[Conc.Sal.03])))))))),
0)</f>
        <v>0</v>
      </c>
      <c r="M56" s="109">
        <f t="array" ref="M56">IFERROR(
(AVERAGE((IF(DATOS_[[Sexo]:[Sexo]]=$B56,IF(DATOS_[[AGRUP. VALOR. PTO.]:[AGRUP. VALOR. PTO.]]=$B54,IF(DATOS_[[Check Periodo Ref.]:[Check Periodo Ref.]]="Dentro",IF(DATOS_[[Check Equiparado]:[Check Equiparado]]="Sí",IF(DATOS!AH$5="Sí",(1/DATOS_[[% anualiz]:[% anualiz]]),1)*IF(DATOS!AH$4="Sí",1/DATOS_[[% normaliz]:[% normaliz]],1)*(DATOS_[Conc.Sal.04])))))))),
0)</f>
        <v>0</v>
      </c>
      <c r="N56" s="109">
        <f t="array" ref="N56">IFERROR(
(AVERAGE((IF(DATOS_[[Sexo]:[Sexo]]=$B56,IF(DATOS_[[AGRUP. VALOR. PTO.]:[AGRUP. VALOR. PTO.]]=$B54,IF(DATOS_[[Check Periodo Ref.]:[Check Periodo Ref.]]="Dentro",IF(DATOS_[[Check Equiparado]:[Check Equiparado]]="Sí",IF(DATOS!AI$5="Sí",(1/DATOS_[[% anualiz]:[% anualiz]]),1)*IF(DATOS!AI$4="Sí",1/DATOS_[[% normaliz]:[% normaliz]],1)*(DATOS_[Conc.Sal.05])))))))),
0)</f>
        <v>0</v>
      </c>
      <c r="O56" s="109">
        <f t="array" ref="O56">IFERROR(
(AVERAGE((IF(DATOS_[[Sexo]:[Sexo]]=$B56,IF(DATOS_[[AGRUP. VALOR. PTO.]:[AGRUP. VALOR. PTO.]]=$B54,IF(DATOS_[[Check Periodo Ref.]:[Check Periodo Ref.]]="Dentro",IF(DATOS_[[Check Equiparado]:[Check Equiparado]]="Sí",IF(DATOS!AJ$5="Sí",(1/DATOS_[[% anualiz]:[% anualiz]]),1)*IF(DATOS!AJ$4="Sí",1/DATOS_[[% normaliz]:[% normaliz]],1)*(DATOS_[Conc.Sal.06])))))))),
0)</f>
        <v>0</v>
      </c>
      <c r="P56" s="109">
        <f t="array" ref="P56">IFERROR(
(AVERAGE((IF(DATOS_[[Sexo]:[Sexo]]=$B56,IF(DATOS_[[AGRUP. VALOR. PTO.]:[AGRUP. VALOR. PTO.]]=$B54,IF(DATOS_[[Check Periodo Ref.]:[Check Periodo Ref.]]="Dentro",IF(DATOS_[[Check Equiparado]:[Check Equiparado]]="Sí",IF(DATOS!AK$5="Sí",(1/DATOS_[[% anualiz]:[% anualiz]]),1)*IF(DATOS!AK$4="Sí",1/DATOS_[[% normaliz]:[% normaliz]],1)*(DATOS_[Conc.Sal.07])))))))),
0)</f>
        <v>0</v>
      </c>
      <c r="Q56" s="109">
        <f t="array" ref="Q56">IFERROR(
(AVERAGE((IF(DATOS_[[Sexo]:[Sexo]]=$B56,IF(DATOS_[[AGRUP. VALOR. PTO.]:[AGRUP. VALOR. PTO.]]=$B54,IF(DATOS_[[Check Periodo Ref.]:[Check Periodo Ref.]]="Dentro",IF(DATOS_[[Check Equiparado]:[Check Equiparado]]="Sí",IF(DATOS!AL$5="Sí",(1/DATOS_[[% anualiz]:[% anualiz]]),1)*IF(DATOS!AL$4="Sí",1/DATOS_[[% normaliz]:[% normaliz]],1)*(DATOS_[Conc.Sal.08])))))))),
0)</f>
        <v>0</v>
      </c>
      <c r="R56" s="109">
        <f t="array" ref="R56">IFERROR(
(AVERAGE((IF(DATOS_[[Sexo]:[Sexo]]=$B56,IF(DATOS_[[AGRUP. VALOR. PTO.]:[AGRUP. VALOR. PTO.]]=$B54,IF(DATOS_[[Check Periodo Ref.]:[Check Periodo Ref.]]="Dentro",IF(DATOS_[[Check Equiparado]:[Check Equiparado]]="Sí",IF(DATOS!AM$5="Sí",(1/DATOS_[[% anualiz]:[% anualiz]]),1)*IF(DATOS!AM$4="Sí",1/DATOS_[[% normaliz]:[% normaliz]],1)*(DATOS_[Conc.Sal.09])))))))),
0)</f>
        <v>0</v>
      </c>
      <c r="S56" s="109">
        <f t="array" ref="S56">IFERROR(
(AVERAGE((IF(DATOS_[[Sexo]:[Sexo]]=$B56,IF(DATOS_[[AGRUP. VALOR. PTO.]:[AGRUP. VALOR. PTO.]]=$B54,IF(DATOS_[[Check Periodo Ref.]:[Check Periodo Ref.]]="Dentro",IF(DATOS_[[Check Equiparado]:[Check Equiparado]]="Sí",IF(DATOS!AN$5="Sí",(1/DATOS_[[% anualiz]:[% anualiz]]),1)*IF(DATOS!AN$4="Sí",1/DATOS_[[% normaliz]:[% normaliz]],1)*(DATOS_[Conc.Sal.10])))))))),
0)</f>
        <v>0</v>
      </c>
      <c r="T56" s="109">
        <f t="array" ref="T56">IFERROR(
(AVERAGE((IF(DATOS_[[Sexo]:[Sexo]]=$B56,IF(DATOS_[[AGRUP. VALOR. PTO.]:[AGRUP. VALOR. PTO.]]=$B54,IF(DATOS_[[Check Periodo Ref.]:[Check Periodo Ref.]]="Dentro",IF(DATOS_[[Check Equiparado]:[Check Equiparado]]="Sí",IF(DATOS!AO$5="Sí",(1/DATOS_[[% anualiz]:[% anualiz]]),1)*IF(DATOS!AO$4="Sí",1/DATOS_[[% normaliz]:[% normaliz]],1)*(DATOS_[Conc.Sal.11])))))))),
0)</f>
        <v>0</v>
      </c>
      <c r="U56" s="109">
        <f t="array" ref="U56">IFERROR(
(AVERAGE((IF(DATOS_[[Sexo]:[Sexo]]=$B56,IF(DATOS_[[AGRUP. VALOR. PTO.]:[AGRUP. VALOR. PTO.]]=$B54,IF(DATOS_[[Check Periodo Ref.]:[Check Periodo Ref.]]="Dentro",IF(DATOS_[[Check Equiparado]:[Check Equiparado]]="Sí",IF(DATOS!AP$5="Sí",(1/DATOS_[[% anualiz]:[% anualiz]]),1)*IF(DATOS!AP$4="Sí",1/DATOS_[[% normaliz]:[% normaliz]],1)*(DATOS_[Conc.Sal.12])))))))),
0)</f>
        <v>0</v>
      </c>
      <c r="V56" s="109">
        <f t="array" ref="V56">IFERROR(
(AVERAGE((IF(DATOS_[[Sexo]:[Sexo]]=$B56,IF(DATOS_[[AGRUP. VALOR. PTO.]:[AGRUP. VALOR. PTO.]]=$B54,IF(DATOS_[[Check Periodo Ref.]:[Check Periodo Ref.]]="Dentro",IF(DATOS_[[Check Equiparado]:[Check Equiparado]]="Sí",IF(DATOS!AQ$5="Sí",(1/DATOS_[[% anualiz]:[% anualiz]]),1)*IF(DATOS!AQ$4="Sí",1/DATOS_[[% normaliz]:[% normaliz]],1)*(DATOS_[Conc.Sal.13])))))))),
0)</f>
        <v>0</v>
      </c>
      <c r="W56" s="109">
        <f t="array" ref="W56">IFERROR(
(AVERAGE((IF(DATOS_[[Sexo]:[Sexo]]=$B56,IF(DATOS_[[AGRUP. VALOR. PTO.]:[AGRUP. VALOR. PTO.]]=$B54,IF(DATOS_[[Check Periodo Ref.]:[Check Periodo Ref.]]="Dentro",IF(DATOS_[[Check Equiparado]:[Check Equiparado]]="Sí",IF(DATOS!AR$5="Sí",(1/DATOS_[[% anualiz]:[% anualiz]]),1)*IF(DATOS!AR$4="Sí",1/DATOS_[[% normaliz]:[% normaliz]],1)*(DATOS_[Conc.Sal.14])))))))),
0)</f>
        <v>0</v>
      </c>
      <c r="X56" s="109">
        <f t="array" ref="X56">IFERROR(
(AVERAGE((IF(DATOS_[[Sexo]:[Sexo]]=$B56,IF(DATOS_[[AGRUP. VALOR. PTO.]:[AGRUP. VALOR. PTO.]]=$B54,IF(DATOS_[[Check Periodo Ref.]:[Check Periodo Ref.]]="Dentro",IF(DATOS_[[Check Equiparado]:[Check Equiparado]]="Sí",IF(DATOS!AS$5="Sí",(1/DATOS_[[% anualiz]:[% anualiz]]),1)*IF(DATOS!AS$4="Sí",1/DATOS_[[% normaliz]:[% normaliz]],1)*(DATOS_[Conc.Sal.15])))))))),
0)</f>
        <v>0</v>
      </c>
      <c r="Y56" s="109">
        <f t="array" ref="Y56">IFERROR(
(AVERAGE((IF(DATOS_[[Sexo]:[Sexo]]=$B56,IF(DATOS_[[AGRUP. VALOR. PTO.]:[AGRUP. VALOR. PTO.]]=$B54,IF(DATOS_[[Check Periodo Ref.]:[Check Periodo Ref.]]="Dentro",IF(DATOS_[[Check Equiparado]:[Check Equiparado]]="Sí",IF(DATOS!AT$5="Sí",(1/DATOS_[[% anualiz]:[% anualiz]]),1)*IF(DATOS!AT$4="Sí",1/DATOS_[[% normaliz]:[% normaliz]],1)*(DATOS_[Conc.Sal.16])))))))),
0)</f>
        <v>0</v>
      </c>
      <c r="Z56" s="109">
        <f t="array" ref="Z56">IFERROR(
(AVERAGE((IF(DATOS_[[Sexo]:[Sexo]]=$B56,IF(DATOS_[[AGRUP. VALOR. PTO.]:[AGRUP. VALOR. PTO.]]=$B54,IF(DATOS_[[Check Periodo Ref.]:[Check Periodo Ref.]]="Dentro",IF(DATOS_[[Check Equiparado]:[Check Equiparado]]="Sí",IF(DATOS!AU$5="Sí",(1/DATOS_[[% anualiz]:[% anualiz]]),1)*IF(DATOS!AU$4="Sí",1/DATOS_[[% normaliz]:[% normaliz]],1)*(DATOS_[Conc.Sal.17])))))))),
0)</f>
        <v>0</v>
      </c>
      <c r="AA56" s="109">
        <f t="array" ref="AA56">IFERROR(
(AVERAGE((IF(DATOS_[[Sexo]:[Sexo]]=$B56,IF(DATOS_[[AGRUP. VALOR. PTO.]:[AGRUP. VALOR. PTO.]]=$B54,IF(DATOS_[[Check Periodo Ref.]:[Check Periodo Ref.]]="Dentro",IF(DATOS_[[Check Equiparado]:[Check Equiparado]]="Sí",IF(DATOS!AV$5="Sí",(1/DATOS_[[% anualiz]:[% anualiz]]),1)*IF(DATOS!AV$4="Sí",1/DATOS_[[% normaliz]:[% normaliz]],1)*(DATOS_[Conc.Sal.18])))))))),
0)</f>
        <v>0</v>
      </c>
      <c r="AB56" s="109">
        <f t="array" ref="AB56">IFERROR(
(AVERAGE((IF(DATOS_[[Sexo]:[Sexo]]=$B56,IF(DATOS_[[AGRUP. VALOR. PTO.]:[AGRUP. VALOR. PTO.]]=$B54,IF(DATOS_[[Check Periodo Ref.]:[Check Periodo Ref.]]="Dentro",IF(DATOS_[[Check Equiparado]:[Check Equiparado]]="Sí",IF(DATOS!AW$5="Sí",(1/DATOS_[[% anualiz]:[% anualiz]]),1)*IF(DATOS!AW$4="Sí",1/DATOS_[[% normaliz]:[% normaliz]],1)*(DATOS_[Conc.Sal.19])))))))),
0)</f>
        <v>0</v>
      </c>
      <c r="AC56" s="109">
        <f t="array" ref="AC56">IFERROR(
(AVERAGE((IF(DATOS_[[Sexo]:[Sexo]]=$B56,IF(DATOS_[[AGRUP. VALOR. PTO.]:[AGRUP. VALOR. PTO.]]=$B54,IF(DATOS_[[Check Periodo Ref.]:[Check Periodo Ref.]]="Dentro",IF(DATOS_[[Check Equiparado]:[Check Equiparado]]="Sí",IF(DATOS!AX$5="Sí",(1/DATOS_[[% anualiz]:[% anualiz]]),1)*IF(DATOS!AX$4="Sí",1/DATOS_[[% normaliz]:[% normaliz]],1)*(DATOS_[Conc.Sal.20])))))))),
0)</f>
        <v>0</v>
      </c>
      <c r="AD56" s="109">
        <f t="array" ref="AD56">IFERROR(
(AVERAGE((IF(DATOS_[[Sexo]:[Sexo]]=$B56,IF(DATOS_[[AGRUP. VALOR. PTO.]:[AGRUP. VALOR. PTO.]]=$B54,IF(DATOS_[[Check Periodo Ref.]:[Check Periodo Ref.]]="Dentro",IF(DATOS_[[Check Equiparado]:[Check Equiparado]]="Sí",IF(DATOS!AY$5="Sí",(1/DATOS_[[% anualiz]:[% anualiz]]),1)*IF(DATOS!AY$4="Sí",1/DATOS_[[% normaliz]:[% normaliz]],1)*(DATOS_[Conc.Sal.21])))))))),
0)</f>
        <v>0</v>
      </c>
      <c r="AE56" s="109">
        <f t="array" ref="AE56">IFERROR(
(AVERAGE((IF(DATOS_[[Sexo]:[Sexo]]=$B56,IF(DATOS_[[AGRUP. VALOR. PTO.]:[AGRUP. VALOR. PTO.]]=$B54,IF(DATOS_[[Check Periodo Ref.]:[Check Periodo Ref.]]="Dentro",IF(DATOS_[[Check Equiparado]:[Check Equiparado]]="Sí",IF(DATOS!AZ$5="Sí",(1/DATOS_[[% anualiz]:[% anualiz]]),1)*IF(DATOS!AZ$4="Sí",1/DATOS_[[% normaliz]:[% normaliz]],1)*(DATOS_[Conc.Sal.22])))))))),
0)</f>
        <v>0</v>
      </c>
      <c r="AF56" s="109">
        <f t="array" ref="AF56">IFERROR(
(AVERAGE((IF(DATOS_[[Sexo]:[Sexo]]=$B56,IF(DATOS_[[AGRUP. VALOR. PTO.]:[AGRUP. VALOR. PTO.]]=$B54,IF(DATOS_[[Check Periodo Ref.]:[Check Periodo Ref.]]="Dentro",IF(DATOS_[[Check Equiparado]:[Check Equiparado]]="Sí",IF(DATOS!BA$5="Sí",(1/DATOS_[[% anualiz]:[% anualiz]]),1)*IF(DATOS!BA$4="Sí",1/DATOS_[[% normaliz]:[% normaliz]],1)*(DATOS_[Conc.Sal.23])))))))),
0)</f>
        <v>0</v>
      </c>
      <c r="AG56" s="109">
        <f t="array" ref="AG56">IFERROR(
(AVERAGE((IF(DATOS_[[Sexo]:[Sexo]]=$B56,IF(DATOS_[[AGRUP. VALOR. PTO.]:[AGRUP. VALOR. PTO.]]=$B54,IF(DATOS_[[Check Periodo Ref.]:[Check Periodo Ref.]]="Dentro",IF(DATOS_[[Check Equiparado]:[Check Equiparado]]="Sí",IF(DATOS!BB$5="Sí",(1/DATOS_[[% anualiz]:[% anualiz]]),1)*IF(DATOS!BB$4="Sí",1/DATOS_[[% normaliz]:[% normaliz]],1)*(DATOS_[Conc.Sal.24])))))))),
0)</f>
        <v>0</v>
      </c>
      <c r="AH56" s="109">
        <f t="array" ref="AH56">IFERROR(
(AVERAGE((IF(DATOS_[[Sexo]:[Sexo]]=$B56,IF(DATOS_[[AGRUP. VALOR. PTO.]:[AGRUP. VALOR. PTO.]]=$B54,IF(DATOS_[[Check Periodo Ref.]:[Check Periodo Ref.]]="Dentro",IF(DATOS_[[Check Equiparado]:[Check Equiparado]]="Sí",IF(DATOS!BC$5="Sí",(1/DATOS_[[% anualiz]:[% anualiz]]),1)*IF(DATOS!BC$4="Sí",1/DATOS_[[% normaliz]:[% normaliz]],1)*(DATOS_[Conc.Sal.25])))))))),
0)</f>
        <v>0</v>
      </c>
      <c r="AI56" s="109">
        <f t="array" ref="AI56">IFERROR(
(AVERAGE((IF(DATOS_[[Sexo]:[Sexo]]=$B56,IF(DATOS_[[AGRUP. VALOR. PTO.]:[AGRUP. VALOR. PTO.]]=$B54,IF(DATOS_[[Check Periodo Ref.]:[Check Periodo Ref.]]="Dentro",IF(DATOS_[[Check Equiparado]:[Check Equiparado]]="Sí",IF(DATOS!BD$5="Sí",(1/DATOS_[[% anualiz]:[% anualiz]]),1)*IF(DATOS!BD$4="Sí",1/DATOS_[[% normaliz]:[% normaliz]],1)*(DATOS_[Conc.Sal.26])))))))),
0)</f>
        <v>0</v>
      </c>
      <c r="AJ56" s="109">
        <f t="array" ref="AJ56">IFERROR(
(AVERAGE((IF(DATOS_[[Sexo]:[Sexo]]=$B56,IF(DATOS_[[AGRUP. VALOR. PTO.]:[AGRUP. VALOR. PTO.]]=$B54,IF(DATOS_[[Check Periodo Ref.]:[Check Periodo Ref.]]="Dentro",IF(DATOS_[[Check Equiparado]:[Check Equiparado]]="Sí",IF(DATOS!BE$5="Sí",(1/DATOS_[[% anualiz]:[% anualiz]]),1)*IF(DATOS!BE$4="Sí",1/DATOS_[[% normaliz]:[% normaliz]],1)*(DATOS_[Conc.Sal.27])))))))),
0)</f>
        <v>0</v>
      </c>
      <c r="AK56" s="109">
        <f t="array" ref="AK56">IFERROR(
(AVERAGE((IF(DATOS_[[Sexo]:[Sexo]]=$B56,IF(DATOS_[[AGRUP. VALOR. PTO.]:[AGRUP. VALOR. PTO.]]=$B54,IF(DATOS_[[Check Periodo Ref.]:[Check Periodo Ref.]]="Dentro",IF(DATOS_[[Check Equiparado]:[Check Equiparado]]="Sí",IF(DATOS!BF$5="Sí",(1/DATOS_[[% anualiz]:[% anualiz]]),1)*IF(DATOS!BF$4="Sí",1/DATOS_[[% normaliz]:[% normaliz]],1)*(DATOS_[Conc.Sal.28])))))))),
0)</f>
        <v>0</v>
      </c>
      <c r="AL56" s="109">
        <f t="array" ref="AL56">IFERROR(
(AVERAGE((IF(DATOS_[[Sexo]:[Sexo]]=$B56,IF(DATOS_[[AGRUP. VALOR. PTO.]:[AGRUP. VALOR. PTO.]]=$B54,IF(DATOS_[[Check Periodo Ref.]:[Check Periodo Ref.]]="Dentro",IF(DATOS_[[Check Equiparado]:[Check Equiparado]]="Sí",IF(DATOS!BG$5="Sí",(1/DATOS_[[% anualiz]:[% anualiz]]),1)*IF(DATOS!BG$4="Sí",1/DATOS_[[% normaliz]:[% normaliz]],1)*(DATOS_[Conc.Sal.29])))))))),
0)</f>
        <v>0</v>
      </c>
      <c r="AM56" s="109">
        <f t="array" ref="AM56">IFERROR(
(AVERAGE((IF(DATOS_[[Sexo]:[Sexo]]=$B56,IF(DATOS_[[AGRUP. VALOR. PTO.]:[AGRUP. VALOR. PTO.]]=$B54,IF(DATOS_[[Check Periodo Ref.]:[Check Periodo Ref.]]="Dentro",IF(DATOS_[[Check Equiparado]:[Check Equiparado]]="Sí",IF(DATOS!BH$5="Sí",(1/DATOS_[[% anualiz]:[% anualiz]]),1)*IF(DATOS!BH$4="Sí",1/DATOS_[[% normaliz]:[% normaliz]],1)*(DATOS_[Conc.Sal.30])))))))),
0)</f>
        <v>0</v>
      </c>
      <c r="AN56" s="110">
        <f t="array" ref="AN56">IFERROR(
AVERAGE(IF(DATOS_[Sexo]=$B56,IF(DATOS_[[AGRUP. VALOR. PTO.]:[AGRUP. VALOR. PTO.]]=$B54,IF(DATOS_[Check Equiparado]="Sí",IF(DATOS_[Check Periodo Ref.]="Dentro",DATOS_[Tot COMPL.SAL Eq],FALSE))))),
0)</f>
        <v>0</v>
      </c>
      <c r="AO56" s="111">
        <f t="array" ref="AO56">IFERROR(
AVERAGE(IF(DATOS_[Sexo]=$B56,IF(DATOS_[[AGRUP. VALOR. PTO.]:[AGRUP. VALOR. PTO.]]=$B54,IF(DATOS_[Check Equiparado]="Sí",IF(DATOS_[Check Periodo Ref.]="Dentro",DATOS_[TOTAL SALARIO Eq],FALSE))))),
0)</f>
        <v>0</v>
      </c>
      <c r="AP56" s="112">
        <f t="array" ref="AP56">IFERROR(
(AVERAGE((IF(DATOS_[[Sexo]:[Sexo]]=$B56,IF(DATOS_[[AGRUP. VALOR. PTO.]:[AGRUP. VALOR. PTO.]]=$B54,IF(DATOS_[[Check Periodo Ref.]:[Check Periodo Ref.]]="Dentro",IF(DATOS_[[Check Equiparado]:[Check Equiparado]]="Sí",IF(DATOS!BI$5="Sí",(1/DATOS_[[% anualiz]:[% anualiz]]),1)*IF(DATOS!BI$4="Sí",1/DATOS_[[% normaliz]:[% normaliz]],1)*(DATOS_[C.Extra.01])))))))),
0)</f>
        <v>0</v>
      </c>
      <c r="AQ56" s="112">
        <f t="array" ref="AQ56">IFERROR(
(AVERAGE((IF(DATOS_[[Sexo]:[Sexo]]=$B56,IF(DATOS_[[AGRUP. VALOR. PTO.]:[AGRUP. VALOR. PTO.]]=$B54,IF(DATOS_[[Check Periodo Ref.]:[Check Periodo Ref.]]="Dentro",IF(DATOS_[[Check Equiparado]:[Check Equiparado]]="Sí",IF(DATOS!BJ$5="Sí",(1/DATOS_[[% anualiz]:[% anualiz]]),1)*IF(DATOS!BJ$4="Sí",1/DATOS_[[% normaliz]:[% normaliz]],1)*(DATOS_[C.Extra.02])))))))),
0)</f>
        <v>0</v>
      </c>
      <c r="AR56" s="112">
        <f t="array" ref="AR56">IFERROR(
(AVERAGE((IF(DATOS_[[Sexo]:[Sexo]]=$B56,IF(DATOS_[[AGRUP. VALOR. PTO.]:[AGRUP. VALOR. PTO.]]=$B54,IF(DATOS_[[Check Periodo Ref.]:[Check Periodo Ref.]]="Dentro",IF(DATOS_[[Check Equiparado]:[Check Equiparado]]="Sí",IF(DATOS!BK$5="Sí",(1/DATOS_[[% anualiz]:[% anualiz]]),1)*IF(DATOS!BK$4="Sí",1/DATOS_[[% normaliz]:[% normaliz]],1)*(DATOS_[C.Extra.03])))))))),
0)</f>
        <v>0</v>
      </c>
      <c r="AS56" s="112">
        <f t="array" ref="AS56">IFERROR(
(AVERAGE((IF(DATOS_[[Sexo]:[Sexo]]=$B56,IF(DATOS_[[AGRUP. VALOR. PTO.]:[AGRUP. VALOR. PTO.]]=$B54,IF(DATOS_[[Check Periodo Ref.]:[Check Periodo Ref.]]="Dentro",IF(DATOS_[[Check Equiparado]:[Check Equiparado]]="Sí",IF(DATOS!BL$5="Sí",(1/DATOS_[[% anualiz]:[% anualiz]]),1)*IF(DATOS!BL$4="Sí",1/DATOS_[[% normaliz]:[% normaliz]],1)*(DATOS_[C.Extra.04])))))))),
0)</f>
        <v>0</v>
      </c>
      <c r="AT56" s="112">
        <f t="array" ref="AT56">IFERROR(
(AVERAGE((IF(DATOS_[[Sexo]:[Sexo]]=$B56,IF(DATOS_[[AGRUP. VALOR. PTO.]:[AGRUP. VALOR. PTO.]]=$B54,IF(DATOS_[[Check Periodo Ref.]:[Check Periodo Ref.]]="Dentro",IF(DATOS_[[Check Equiparado]:[Check Equiparado]]="Sí",IF(DATOS!BM$5="Sí",(1/DATOS_[[% anualiz]:[% anualiz]]),1)*IF(DATOS!BM$4="Sí",1/DATOS_[[% normaliz]:[% normaliz]],1)*(DATOS_[C.Extra.05])))))))),
0)</f>
        <v>0</v>
      </c>
      <c r="AU56" s="113">
        <f t="array" ref="AU56">IFERROR(
AVERAGE(IF(DATOS_[Sexo]=$B56,IF(DATOS_[[AGRUP. VALOR. PTO.]:[AGRUP. VALOR. PTO.]]=$B54,IF(DATOS_[Check Equiparado]="Sí",IF(DATOS_[Check Periodo Ref.]="Dentro",DATOS_[Tot Extrasalarial Eq],FALSE))))),
0)</f>
        <v>0</v>
      </c>
      <c r="AV56" s="114">
        <f t="array" ref="AV56">IFERROR(
AVERAGE(IF(DATOS_[Sexo]=$B56,IF(DATOS_[[AGRUP. VALOR. PTO.]:[AGRUP. VALOR. PTO.]]=$B54,IF(DATOS_[Check Equiparado]="Sí",IF(DATOS_[Check Periodo Ref.]="Dentro",DATOS_[TOTAL Retrib Eq],FALSE))))),
0)</f>
        <v>0</v>
      </c>
    </row>
    <row r="57" spans="1:48" ht="17.25" thickBot="1" x14ac:dyDescent="0.35">
      <c r="A57" s="60" t="str">
        <f t="shared" ref="A57" si="59">+A58</f>
        <v>[ocultar]</v>
      </c>
      <c r="B57" s="70" t="s">
        <v>274</v>
      </c>
      <c r="C57" s="107"/>
      <c r="D57" s="71"/>
      <c r="E57" s="71"/>
      <c r="F57" s="71"/>
      <c r="G57" s="71"/>
      <c r="H57" s="71"/>
      <c r="I57" s="137" t="str">
        <f t="shared" ref="I57:AV57" si="60">IFERROR((I58-I59)/I58,"")</f>
        <v/>
      </c>
      <c r="J57" s="138" t="str">
        <f t="shared" si="60"/>
        <v/>
      </c>
      <c r="K57" s="139" t="str">
        <f t="shared" si="60"/>
        <v/>
      </c>
      <c r="L57" s="139" t="str">
        <f t="shared" si="60"/>
        <v/>
      </c>
      <c r="M57" s="139" t="str">
        <f t="shared" si="60"/>
        <v/>
      </c>
      <c r="N57" s="140" t="str">
        <f t="shared" si="60"/>
        <v/>
      </c>
      <c r="O57" s="141" t="str">
        <f t="shared" si="60"/>
        <v/>
      </c>
      <c r="P57" s="141" t="str">
        <f t="shared" si="60"/>
        <v/>
      </c>
      <c r="Q57" s="141" t="str">
        <f t="shared" si="60"/>
        <v/>
      </c>
      <c r="R57" s="141" t="str">
        <f t="shared" si="60"/>
        <v/>
      </c>
      <c r="S57" s="141" t="str">
        <f t="shared" si="60"/>
        <v/>
      </c>
      <c r="T57" s="141" t="str">
        <f t="shared" si="60"/>
        <v/>
      </c>
      <c r="U57" s="141" t="str">
        <f t="shared" si="60"/>
        <v/>
      </c>
      <c r="V57" s="141" t="str">
        <f t="shared" si="60"/>
        <v/>
      </c>
      <c r="W57" s="141" t="str">
        <f t="shared" si="60"/>
        <v/>
      </c>
      <c r="X57" s="141" t="str">
        <f t="shared" si="60"/>
        <v/>
      </c>
      <c r="Y57" s="141" t="str">
        <f t="shared" si="60"/>
        <v/>
      </c>
      <c r="Z57" s="140" t="str">
        <f t="shared" si="60"/>
        <v/>
      </c>
      <c r="AA57" s="140" t="str">
        <f t="shared" si="60"/>
        <v/>
      </c>
      <c r="AB57" s="140" t="str">
        <f t="shared" si="60"/>
        <v/>
      </c>
      <c r="AC57" s="140" t="str">
        <f t="shared" si="60"/>
        <v/>
      </c>
      <c r="AD57" s="140" t="str">
        <f t="shared" si="60"/>
        <v/>
      </c>
      <c r="AE57" s="140" t="str">
        <f t="shared" si="60"/>
        <v/>
      </c>
      <c r="AF57" s="140" t="str">
        <f t="shared" si="60"/>
        <v/>
      </c>
      <c r="AG57" s="140" t="str">
        <f t="shared" si="60"/>
        <v/>
      </c>
      <c r="AH57" s="140" t="str">
        <f t="shared" si="60"/>
        <v/>
      </c>
      <c r="AI57" s="140" t="str">
        <f t="shared" si="60"/>
        <v/>
      </c>
      <c r="AJ57" s="140" t="str">
        <f t="shared" si="60"/>
        <v/>
      </c>
      <c r="AK57" s="140" t="str">
        <f t="shared" si="60"/>
        <v/>
      </c>
      <c r="AL57" s="140" t="str">
        <f t="shared" si="60"/>
        <v/>
      </c>
      <c r="AM57" s="140" t="str">
        <f t="shared" si="60"/>
        <v/>
      </c>
      <c r="AN57" s="142" t="str">
        <f t="shared" si="60"/>
        <v/>
      </c>
      <c r="AO57" s="146" t="str">
        <f t="shared" si="60"/>
        <v/>
      </c>
      <c r="AP57" s="143" t="str">
        <f t="shared" si="60"/>
        <v/>
      </c>
      <c r="AQ57" s="143" t="str">
        <f t="shared" si="60"/>
        <v/>
      </c>
      <c r="AR57" s="143" t="str">
        <f t="shared" si="60"/>
        <v/>
      </c>
      <c r="AS57" s="143" t="str">
        <f t="shared" si="60"/>
        <v/>
      </c>
      <c r="AT57" s="143" t="str">
        <f t="shared" si="60"/>
        <v/>
      </c>
      <c r="AU57" s="144" t="str">
        <f t="shared" si="60"/>
        <v/>
      </c>
      <c r="AV57" s="145" t="str">
        <f t="shared" si="60"/>
        <v/>
      </c>
    </row>
    <row r="58" spans="1:48" x14ac:dyDescent="0.3">
      <c r="A58" s="60" t="str">
        <f t="shared" ref="A58" si="61">+IF(C58+C59=0,"[ocultar]","")</f>
        <v>[ocultar]</v>
      </c>
      <c r="B58" s="64" t="s">
        <v>162</v>
      </c>
      <c r="C58" s="65">
        <f t="array" ref="C58">SUM(IF($B58=DATOS_[Sexo],
IF($B57=DATOS_[AGRUP. VALOR. PTO.],
IF("Dentro"=DATOS_[Check Periodo Ref.],
1/(COUNTIFS(DATOS_[Sexo],$B58,DATOS_[AGRUP. VALOR. PTO.],$B57,DATOS_[Check Periodo Ref.],"Dentro",DATOS_[id],DATOS_[id]))))))</f>
        <v>0</v>
      </c>
      <c r="D58" s="66">
        <f>COUNTIFS(DATOS_[AGRUP. VALOR. PTO.],$B57,DATOS_[Sexo],$B58,DATOS_[Check Periodo Ref.],"Dentro")</f>
        <v>0</v>
      </c>
      <c r="E58" s="66">
        <f>COUNTIFS(DATOS_[AGRUP. VALOR. PTO.],$B57,DATOS_[Sexo],$B58,DATOS_[Check Periodo Ref.],"Dentro",DATOS_[Check Nº SC Norm],"Sí")</f>
        <v>0</v>
      </c>
      <c r="F58" s="66">
        <f>COUNTIFS(DATOS_[AGRUP. VALOR. PTO.],$B57,DATOS_[Sexo],$B58,DATOS_[Check Periodo Ref.],"Dentro",DATOS_[Check Nº SC Anualiz],"Sí")</f>
        <v>0</v>
      </c>
      <c r="G58" s="66">
        <f>COUNTIFS(DATOS_[AGRUP. VALOR. PTO.],$B57,DATOS_[Sexo],$B58,DATOS_[Check Periodo Ref.],"Dentro",DATOS_[Check Nº SC Norm y Anualiz],"Sí")</f>
        <v>0</v>
      </c>
      <c r="H58" s="66">
        <f>COUNTIFS(DATOS_[AGRUP. VALOR. PTO.],$B57,DATOS_[Sexo],$B58,DATOS_[Check Periodo Ref.],"Dentro",DATOS_[Check Equiparación],"Sí")</f>
        <v>0</v>
      </c>
      <c r="I58" s="108">
        <f t="array" ref="I58">IFERROR(
AVERAGE(IF(DATOS_[Sexo]=$B58,IF(DATOS_[[AGRUP. VALOR. PTO.]:[AGRUP. VALOR. PTO.]]=$B57,IF(DATOS_[Check Equiparado]="Sí",IF(DATOS_[Check Periodo Ref.]="Dentro",DATOS_[SALARIO BASE Eq],FALSE))))),
0)</f>
        <v>0</v>
      </c>
      <c r="J58" s="109">
        <f t="array" ref="J58">IFERROR(
(AVERAGE((IF(DATOS_[[Sexo]:[Sexo]]=$B58,IF(DATOS_[[AGRUP. VALOR. PTO.]:[AGRUP. VALOR. PTO.]]=$B57,IF(DATOS_[[Check Periodo Ref.]:[Check Periodo Ref.]]="Dentro",IF(DATOS_[[Check Equiparado]:[Check Equiparado]]="Sí",IF(DATOS!AE$5="Sí",(1/DATOS_[[% anualiz]:[% anualiz]]),1)*IF(DATOS!AE$4="Sí",1/DATOS_[[% normaliz]:[% normaliz]],1)*(DATOS_[Conc.Sal.01])))))))),
0)</f>
        <v>0</v>
      </c>
      <c r="K58" s="109">
        <f t="array" ref="K58">IFERROR(
(AVERAGE((IF(DATOS_[[Sexo]:[Sexo]]=$B58,IF(DATOS_[[AGRUP. VALOR. PTO.]:[AGRUP. VALOR. PTO.]]=$B57,IF(DATOS_[[Check Periodo Ref.]:[Check Periodo Ref.]]="Dentro",IF(DATOS_[[Check Equiparado]:[Check Equiparado]]="Sí",IF(DATOS!AF$5="Sí",(1/DATOS_[[% anualiz]:[% anualiz]]),1)*IF(DATOS!AF$4="Sí",1/DATOS_[[% normaliz]:[% normaliz]],1)*(DATOS_[Conc.Sal.02])))))))),
0)</f>
        <v>0</v>
      </c>
      <c r="L58" s="109">
        <f t="array" ref="L58">IFERROR(
(AVERAGE((IF(DATOS_[[Sexo]:[Sexo]]=$B58,IF(DATOS_[[AGRUP. VALOR. PTO.]:[AGRUP. VALOR. PTO.]]=$B57,IF(DATOS_[[Check Periodo Ref.]:[Check Periodo Ref.]]="Dentro",IF(DATOS_[[Check Equiparado]:[Check Equiparado]]="Sí",IF(DATOS!AG$5="Sí",(1/DATOS_[[% anualiz]:[% anualiz]]),1)*IF(DATOS!AG$4="Sí",1/DATOS_[[% normaliz]:[% normaliz]],1)*(DATOS_[Conc.Sal.03])))))))),
0)</f>
        <v>0</v>
      </c>
      <c r="M58" s="109">
        <f t="array" ref="M58">IFERROR(
(AVERAGE((IF(DATOS_[[Sexo]:[Sexo]]=$B58,IF(DATOS_[[AGRUP. VALOR. PTO.]:[AGRUP. VALOR. PTO.]]=$B57,IF(DATOS_[[Check Periodo Ref.]:[Check Periodo Ref.]]="Dentro",IF(DATOS_[[Check Equiparado]:[Check Equiparado]]="Sí",IF(DATOS!AH$5="Sí",(1/DATOS_[[% anualiz]:[% anualiz]]),1)*IF(DATOS!AH$4="Sí",1/DATOS_[[% normaliz]:[% normaliz]],1)*(DATOS_[Conc.Sal.04])))))))),
0)</f>
        <v>0</v>
      </c>
      <c r="N58" s="109">
        <f t="array" ref="N58">IFERROR(
(AVERAGE((IF(DATOS_[[Sexo]:[Sexo]]=$B58,IF(DATOS_[[AGRUP. VALOR. PTO.]:[AGRUP. VALOR. PTO.]]=$B57,IF(DATOS_[[Check Periodo Ref.]:[Check Periodo Ref.]]="Dentro",IF(DATOS_[[Check Equiparado]:[Check Equiparado]]="Sí",IF(DATOS!AI$5="Sí",(1/DATOS_[[% anualiz]:[% anualiz]]),1)*IF(DATOS!AI$4="Sí",1/DATOS_[[% normaliz]:[% normaliz]],1)*(DATOS_[Conc.Sal.05])))))))),
0)</f>
        <v>0</v>
      </c>
      <c r="O58" s="109">
        <f t="array" ref="O58">IFERROR(
(AVERAGE((IF(DATOS_[[Sexo]:[Sexo]]=$B58,IF(DATOS_[[AGRUP. VALOR. PTO.]:[AGRUP. VALOR. PTO.]]=$B57,IF(DATOS_[[Check Periodo Ref.]:[Check Periodo Ref.]]="Dentro",IF(DATOS_[[Check Equiparado]:[Check Equiparado]]="Sí",IF(DATOS!AJ$5="Sí",(1/DATOS_[[% anualiz]:[% anualiz]]),1)*IF(DATOS!AJ$4="Sí",1/DATOS_[[% normaliz]:[% normaliz]],1)*(DATOS_[Conc.Sal.06])))))))),
0)</f>
        <v>0</v>
      </c>
      <c r="P58" s="109">
        <f t="array" ref="P58">IFERROR(
(AVERAGE((IF(DATOS_[[Sexo]:[Sexo]]=$B58,IF(DATOS_[[AGRUP. VALOR. PTO.]:[AGRUP. VALOR. PTO.]]=$B57,IF(DATOS_[[Check Periodo Ref.]:[Check Periodo Ref.]]="Dentro",IF(DATOS_[[Check Equiparado]:[Check Equiparado]]="Sí",IF(DATOS!AK$5="Sí",(1/DATOS_[[% anualiz]:[% anualiz]]),1)*IF(DATOS!AK$4="Sí",1/DATOS_[[% normaliz]:[% normaliz]],1)*(DATOS_[Conc.Sal.07])))))))),
0)</f>
        <v>0</v>
      </c>
      <c r="Q58" s="109">
        <f t="array" ref="Q58">IFERROR(
(AVERAGE((IF(DATOS_[[Sexo]:[Sexo]]=$B58,IF(DATOS_[[AGRUP. VALOR. PTO.]:[AGRUP. VALOR. PTO.]]=$B57,IF(DATOS_[[Check Periodo Ref.]:[Check Periodo Ref.]]="Dentro",IF(DATOS_[[Check Equiparado]:[Check Equiparado]]="Sí",IF(DATOS!AL$5="Sí",(1/DATOS_[[% anualiz]:[% anualiz]]),1)*IF(DATOS!AL$4="Sí",1/DATOS_[[% normaliz]:[% normaliz]],1)*(DATOS_[Conc.Sal.08])))))))),
0)</f>
        <v>0</v>
      </c>
      <c r="R58" s="109">
        <f t="array" ref="R58">IFERROR(
(AVERAGE((IF(DATOS_[[Sexo]:[Sexo]]=$B58,IF(DATOS_[[AGRUP. VALOR. PTO.]:[AGRUP. VALOR. PTO.]]=$B57,IF(DATOS_[[Check Periodo Ref.]:[Check Periodo Ref.]]="Dentro",IF(DATOS_[[Check Equiparado]:[Check Equiparado]]="Sí",IF(DATOS!AM$5="Sí",(1/DATOS_[[% anualiz]:[% anualiz]]),1)*IF(DATOS!AM$4="Sí",1/DATOS_[[% normaliz]:[% normaliz]],1)*(DATOS_[Conc.Sal.09])))))))),
0)</f>
        <v>0</v>
      </c>
      <c r="S58" s="109">
        <f t="array" ref="S58">IFERROR(
(AVERAGE((IF(DATOS_[[Sexo]:[Sexo]]=$B58,IF(DATOS_[[AGRUP. VALOR. PTO.]:[AGRUP. VALOR. PTO.]]=$B57,IF(DATOS_[[Check Periodo Ref.]:[Check Periodo Ref.]]="Dentro",IF(DATOS_[[Check Equiparado]:[Check Equiparado]]="Sí",IF(DATOS!AN$5="Sí",(1/DATOS_[[% anualiz]:[% anualiz]]),1)*IF(DATOS!AN$4="Sí",1/DATOS_[[% normaliz]:[% normaliz]],1)*(DATOS_[Conc.Sal.10])))))))),
0)</f>
        <v>0</v>
      </c>
      <c r="T58" s="109">
        <f t="array" ref="T58">IFERROR(
(AVERAGE((IF(DATOS_[[Sexo]:[Sexo]]=$B58,IF(DATOS_[[AGRUP. VALOR. PTO.]:[AGRUP. VALOR. PTO.]]=$B57,IF(DATOS_[[Check Periodo Ref.]:[Check Periodo Ref.]]="Dentro",IF(DATOS_[[Check Equiparado]:[Check Equiparado]]="Sí",IF(DATOS!AO$5="Sí",(1/DATOS_[[% anualiz]:[% anualiz]]),1)*IF(DATOS!AO$4="Sí",1/DATOS_[[% normaliz]:[% normaliz]],1)*(DATOS_[Conc.Sal.11])))))))),
0)</f>
        <v>0</v>
      </c>
      <c r="U58" s="109">
        <f t="array" ref="U58">IFERROR(
(AVERAGE((IF(DATOS_[[Sexo]:[Sexo]]=$B58,IF(DATOS_[[AGRUP. VALOR. PTO.]:[AGRUP. VALOR. PTO.]]=$B57,IF(DATOS_[[Check Periodo Ref.]:[Check Periodo Ref.]]="Dentro",IF(DATOS_[[Check Equiparado]:[Check Equiparado]]="Sí",IF(DATOS!AP$5="Sí",(1/DATOS_[[% anualiz]:[% anualiz]]),1)*IF(DATOS!AP$4="Sí",1/DATOS_[[% normaliz]:[% normaliz]],1)*(DATOS_[Conc.Sal.12])))))))),
0)</f>
        <v>0</v>
      </c>
      <c r="V58" s="109">
        <f t="array" ref="V58">IFERROR(
(AVERAGE((IF(DATOS_[[Sexo]:[Sexo]]=$B58,IF(DATOS_[[AGRUP. VALOR. PTO.]:[AGRUP. VALOR. PTO.]]=$B57,IF(DATOS_[[Check Periodo Ref.]:[Check Periodo Ref.]]="Dentro",IF(DATOS_[[Check Equiparado]:[Check Equiparado]]="Sí",IF(DATOS!AQ$5="Sí",(1/DATOS_[[% anualiz]:[% anualiz]]),1)*IF(DATOS!AQ$4="Sí",1/DATOS_[[% normaliz]:[% normaliz]],1)*(DATOS_[Conc.Sal.13])))))))),
0)</f>
        <v>0</v>
      </c>
      <c r="W58" s="109">
        <f t="array" ref="W58">IFERROR(
(AVERAGE((IF(DATOS_[[Sexo]:[Sexo]]=$B58,IF(DATOS_[[AGRUP. VALOR. PTO.]:[AGRUP. VALOR. PTO.]]=$B57,IF(DATOS_[[Check Periodo Ref.]:[Check Periodo Ref.]]="Dentro",IF(DATOS_[[Check Equiparado]:[Check Equiparado]]="Sí",IF(DATOS!AR$5="Sí",(1/DATOS_[[% anualiz]:[% anualiz]]),1)*IF(DATOS!AR$4="Sí",1/DATOS_[[% normaliz]:[% normaliz]],1)*(DATOS_[Conc.Sal.14])))))))),
0)</f>
        <v>0</v>
      </c>
      <c r="X58" s="109">
        <f t="array" ref="X58">IFERROR(
(AVERAGE((IF(DATOS_[[Sexo]:[Sexo]]=$B58,IF(DATOS_[[AGRUP. VALOR. PTO.]:[AGRUP. VALOR. PTO.]]=$B57,IF(DATOS_[[Check Periodo Ref.]:[Check Periodo Ref.]]="Dentro",IF(DATOS_[[Check Equiparado]:[Check Equiparado]]="Sí",IF(DATOS!AS$5="Sí",(1/DATOS_[[% anualiz]:[% anualiz]]),1)*IF(DATOS!AS$4="Sí",1/DATOS_[[% normaliz]:[% normaliz]],1)*(DATOS_[Conc.Sal.15])))))))),
0)</f>
        <v>0</v>
      </c>
      <c r="Y58" s="109">
        <f t="array" ref="Y58">IFERROR(
(AVERAGE((IF(DATOS_[[Sexo]:[Sexo]]=$B58,IF(DATOS_[[AGRUP. VALOR. PTO.]:[AGRUP. VALOR. PTO.]]=$B57,IF(DATOS_[[Check Periodo Ref.]:[Check Periodo Ref.]]="Dentro",IF(DATOS_[[Check Equiparado]:[Check Equiparado]]="Sí",IF(DATOS!AT$5="Sí",(1/DATOS_[[% anualiz]:[% anualiz]]),1)*IF(DATOS!AT$4="Sí",1/DATOS_[[% normaliz]:[% normaliz]],1)*(DATOS_[Conc.Sal.16])))))))),
0)</f>
        <v>0</v>
      </c>
      <c r="Z58" s="109">
        <f t="array" ref="Z58">IFERROR(
(AVERAGE((IF(DATOS_[[Sexo]:[Sexo]]=$B58,IF(DATOS_[[AGRUP. VALOR. PTO.]:[AGRUP. VALOR. PTO.]]=$B57,IF(DATOS_[[Check Periodo Ref.]:[Check Periodo Ref.]]="Dentro",IF(DATOS_[[Check Equiparado]:[Check Equiparado]]="Sí",IF(DATOS!AU$5="Sí",(1/DATOS_[[% anualiz]:[% anualiz]]),1)*IF(DATOS!AU$4="Sí",1/DATOS_[[% normaliz]:[% normaliz]],1)*(DATOS_[Conc.Sal.17])))))))),
0)</f>
        <v>0</v>
      </c>
      <c r="AA58" s="109">
        <f t="array" ref="AA58">IFERROR(
(AVERAGE((IF(DATOS_[[Sexo]:[Sexo]]=$B58,IF(DATOS_[[AGRUP. VALOR. PTO.]:[AGRUP. VALOR. PTO.]]=$B57,IF(DATOS_[[Check Periodo Ref.]:[Check Periodo Ref.]]="Dentro",IF(DATOS_[[Check Equiparado]:[Check Equiparado]]="Sí",IF(DATOS!AV$5="Sí",(1/DATOS_[[% anualiz]:[% anualiz]]),1)*IF(DATOS!AV$4="Sí",1/DATOS_[[% normaliz]:[% normaliz]],1)*(DATOS_[Conc.Sal.18])))))))),
0)</f>
        <v>0</v>
      </c>
      <c r="AB58" s="109">
        <f t="array" ref="AB58">IFERROR(
(AVERAGE((IF(DATOS_[[Sexo]:[Sexo]]=$B58,IF(DATOS_[[AGRUP. VALOR. PTO.]:[AGRUP. VALOR. PTO.]]=$B57,IF(DATOS_[[Check Periodo Ref.]:[Check Periodo Ref.]]="Dentro",IF(DATOS_[[Check Equiparado]:[Check Equiparado]]="Sí",IF(DATOS!AW$5="Sí",(1/DATOS_[[% anualiz]:[% anualiz]]),1)*IF(DATOS!AW$4="Sí",1/DATOS_[[% normaliz]:[% normaliz]],1)*(DATOS_[Conc.Sal.19])))))))),
0)</f>
        <v>0</v>
      </c>
      <c r="AC58" s="109">
        <f t="array" ref="AC58">IFERROR(
(AVERAGE((IF(DATOS_[[Sexo]:[Sexo]]=$B58,IF(DATOS_[[AGRUP. VALOR. PTO.]:[AGRUP. VALOR. PTO.]]=$B57,IF(DATOS_[[Check Periodo Ref.]:[Check Periodo Ref.]]="Dentro",IF(DATOS_[[Check Equiparado]:[Check Equiparado]]="Sí",IF(DATOS!AX$5="Sí",(1/DATOS_[[% anualiz]:[% anualiz]]),1)*IF(DATOS!AX$4="Sí",1/DATOS_[[% normaliz]:[% normaliz]],1)*(DATOS_[Conc.Sal.20])))))))),
0)</f>
        <v>0</v>
      </c>
      <c r="AD58" s="109">
        <f t="array" ref="AD58">IFERROR(
(AVERAGE((IF(DATOS_[[Sexo]:[Sexo]]=$B58,IF(DATOS_[[AGRUP. VALOR. PTO.]:[AGRUP. VALOR. PTO.]]=$B57,IF(DATOS_[[Check Periodo Ref.]:[Check Periodo Ref.]]="Dentro",IF(DATOS_[[Check Equiparado]:[Check Equiparado]]="Sí",IF(DATOS!AY$5="Sí",(1/DATOS_[[% anualiz]:[% anualiz]]),1)*IF(DATOS!AY$4="Sí",1/DATOS_[[% normaliz]:[% normaliz]],1)*(DATOS_[Conc.Sal.21])))))))),
0)</f>
        <v>0</v>
      </c>
      <c r="AE58" s="109">
        <f t="array" ref="AE58">IFERROR(
(AVERAGE((IF(DATOS_[[Sexo]:[Sexo]]=$B58,IF(DATOS_[[AGRUP. VALOR. PTO.]:[AGRUP. VALOR. PTO.]]=$B57,IF(DATOS_[[Check Periodo Ref.]:[Check Periodo Ref.]]="Dentro",IF(DATOS_[[Check Equiparado]:[Check Equiparado]]="Sí",IF(DATOS!AZ$5="Sí",(1/DATOS_[[% anualiz]:[% anualiz]]),1)*IF(DATOS!AZ$4="Sí",1/DATOS_[[% normaliz]:[% normaliz]],1)*(DATOS_[Conc.Sal.22])))))))),
0)</f>
        <v>0</v>
      </c>
      <c r="AF58" s="109">
        <f t="array" ref="AF58">IFERROR(
(AVERAGE((IF(DATOS_[[Sexo]:[Sexo]]=$B58,IF(DATOS_[[AGRUP. VALOR. PTO.]:[AGRUP. VALOR. PTO.]]=$B57,IF(DATOS_[[Check Periodo Ref.]:[Check Periodo Ref.]]="Dentro",IF(DATOS_[[Check Equiparado]:[Check Equiparado]]="Sí",IF(DATOS!BA$5="Sí",(1/DATOS_[[% anualiz]:[% anualiz]]),1)*IF(DATOS!BA$4="Sí",1/DATOS_[[% normaliz]:[% normaliz]],1)*(DATOS_[Conc.Sal.23])))))))),
0)</f>
        <v>0</v>
      </c>
      <c r="AG58" s="109">
        <f t="array" ref="AG58">IFERROR(
(AVERAGE((IF(DATOS_[[Sexo]:[Sexo]]=$B58,IF(DATOS_[[AGRUP. VALOR. PTO.]:[AGRUP. VALOR. PTO.]]=$B57,IF(DATOS_[[Check Periodo Ref.]:[Check Periodo Ref.]]="Dentro",IF(DATOS_[[Check Equiparado]:[Check Equiparado]]="Sí",IF(DATOS!BB$5="Sí",(1/DATOS_[[% anualiz]:[% anualiz]]),1)*IF(DATOS!BB$4="Sí",1/DATOS_[[% normaliz]:[% normaliz]],1)*(DATOS_[Conc.Sal.24])))))))),
0)</f>
        <v>0</v>
      </c>
      <c r="AH58" s="109">
        <f t="array" ref="AH58">IFERROR(
(AVERAGE((IF(DATOS_[[Sexo]:[Sexo]]=$B58,IF(DATOS_[[AGRUP. VALOR. PTO.]:[AGRUP. VALOR. PTO.]]=$B57,IF(DATOS_[[Check Periodo Ref.]:[Check Periodo Ref.]]="Dentro",IF(DATOS_[[Check Equiparado]:[Check Equiparado]]="Sí",IF(DATOS!BC$5="Sí",(1/DATOS_[[% anualiz]:[% anualiz]]),1)*IF(DATOS!BC$4="Sí",1/DATOS_[[% normaliz]:[% normaliz]],1)*(DATOS_[Conc.Sal.25])))))))),
0)</f>
        <v>0</v>
      </c>
      <c r="AI58" s="109">
        <f t="array" ref="AI58">IFERROR(
(AVERAGE((IF(DATOS_[[Sexo]:[Sexo]]=$B58,IF(DATOS_[[AGRUP. VALOR. PTO.]:[AGRUP. VALOR. PTO.]]=$B57,IF(DATOS_[[Check Periodo Ref.]:[Check Periodo Ref.]]="Dentro",IF(DATOS_[[Check Equiparado]:[Check Equiparado]]="Sí",IF(DATOS!BD$5="Sí",(1/DATOS_[[% anualiz]:[% anualiz]]),1)*IF(DATOS!BD$4="Sí",1/DATOS_[[% normaliz]:[% normaliz]],1)*(DATOS_[Conc.Sal.26])))))))),
0)</f>
        <v>0</v>
      </c>
      <c r="AJ58" s="109">
        <f t="array" ref="AJ58">IFERROR(
(AVERAGE((IF(DATOS_[[Sexo]:[Sexo]]=$B58,IF(DATOS_[[AGRUP. VALOR. PTO.]:[AGRUP. VALOR. PTO.]]=$B57,IF(DATOS_[[Check Periodo Ref.]:[Check Periodo Ref.]]="Dentro",IF(DATOS_[[Check Equiparado]:[Check Equiparado]]="Sí",IF(DATOS!BE$5="Sí",(1/DATOS_[[% anualiz]:[% anualiz]]),1)*IF(DATOS!BE$4="Sí",1/DATOS_[[% normaliz]:[% normaliz]],1)*(DATOS_[Conc.Sal.27])))))))),
0)</f>
        <v>0</v>
      </c>
      <c r="AK58" s="109">
        <f t="array" ref="AK58">IFERROR(
(AVERAGE((IF(DATOS_[[Sexo]:[Sexo]]=$B58,IF(DATOS_[[AGRUP. VALOR. PTO.]:[AGRUP. VALOR. PTO.]]=$B57,IF(DATOS_[[Check Periodo Ref.]:[Check Periodo Ref.]]="Dentro",IF(DATOS_[[Check Equiparado]:[Check Equiparado]]="Sí",IF(DATOS!BF$5="Sí",(1/DATOS_[[% anualiz]:[% anualiz]]),1)*IF(DATOS!BF$4="Sí",1/DATOS_[[% normaliz]:[% normaliz]],1)*(DATOS_[Conc.Sal.28])))))))),
0)</f>
        <v>0</v>
      </c>
      <c r="AL58" s="109">
        <f t="array" ref="AL58">IFERROR(
(AVERAGE((IF(DATOS_[[Sexo]:[Sexo]]=$B58,IF(DATOS_[[AGRUP. VALOR. PTO.]:[AGRUP. VALOR. PTO.]]=$B57,IF(DATOS_[[Check Periodo Ref.]:[Check Periodo Ref.]]="Dentro",IF(DATOS_[[Check Equiparado]:[Check Equiparado]]="Sí",IF(DATOS!BG$5="Sí",(1/DATOS_[[% anualiz]:[% anualiz]]),1)*IF(DATOS!BG$4="Sí",1/DATOS_[[% normaliz]:[% normaliz]],1)*(DATOS_[Conc.Sal.29])))))))),
0)</f>
        <v>0</v>
      </c>
      <c r="AM58" s="109">
        <f t="array" ref="AM58">IFERROR(
(AVERAGE((IF(DATOS_[[Sexo]:[Sexo]]=$B58,IF(DATOS_[[AGRUP. VALOR. PTO.]:[AGRUP. VALOR. PTO.]]=$B57,IF(DATOS_[[Check Periodo Ref.]:[Check Periodo Ref.]]="Dentro",IF(DATOS_[[Check Equiparado]:[Check Equiparado]]="Sí",IF(DATOS!BH$5="Sí",(1/DATOS_[[% anualiz]:[% anualiz]]),1)*IF(DATOS!BH$4="Sí",1/DATOS_[[% normaliz]:[% normaliz]],1)*(DATOS_[Conc.Sal.30])))))))),
0)</f>
        <v>0</v>
      </c>
      <c r="AN58" s="110">
        <f t="array" ref="AN58">IFERROR(
AVERAGE(IF(DATOS_[Sexo]=$B58,IF(DATOS_[[AGRUP. VALOR. PTO.]:[AGRUP. VALOR. PTO.]]=$B57,IF(DATOS_[Check Equiparado]="Sí",IF(DATOS_[Check Periodo Ref.]="Dentro",DATOS_[Tot COMPL.SAL Eq],FALSE))))),
0)</f>
        <v>0</v>
      </c>
      <c r="AO58" s="111">
        <f t="array" ref="AO58">IFERROR(
AVERAGE(IF(DATOS_[Sexo]=$B58,IF(DATOS_[[AGRUP. VALOR. PTO.]:[AGRUP. VALOR. PTO.]]=$B57,IF(DATOS_[Check Equiparado]="Sí",IF(DATOS_[Check Periodo Ref.]="Dentro",DATOS_[TOTAL SALARIO Eq],FALSE))))),
0)</f>
        <v>0</v>
      </c>
      <c r="AP58" s="112">
        <f t="array" ref="AP58">IFERROR(
(AVERAGE((IF(DATOS_[[Sexo]:[Sexo]]=$B58,IF(DATOS_[[AGRUP. VALOR. PTO.]:[AGRUP. VALOR. PTO.]]=$B57,IF(DATOS_[[Check Periodo Ref.]:[Check Periodo Ref.]]="Dentro",IF(DATOS_[[Check Equiparado]:[Check Equiparado]]="Sí",IF(DATOS!BI$5="Sí",(1/DATOS_[[% anualiz]:[% anualiz]]),1)*IF(DATOS!BI$4="Sí",1/DATOS_[[% normaliz]:[% normaliz]],1)*(DATOS_[C.Extra.01])))))))),
0)</f>
        <v>0</v>
      </c>
      <c r="AQ58" s="112">
        <f t="array" ref="AQ58">IFERROR(
(AVERAGE((IF(DATOS_[[Sexo]:[Sexo]]=$B58,IF(DATOS_[[AGRUP. VALOR. PTO.]:[AGRUP. VALOR. PTO.]]=$B57,IF(DATOS_[[Check Periodo Ref.]:[Check Periodo Ref.]]="Dentro",IF(DATOS_[[Check Equiparado]:[Check Equiparado]]="Sí",IF(DATOS!BJ$5="Sí",(1/DATOS_[[% anualiz]:[% anualiz]]),1)*IF(DATOS!BJ$4="Sí",1/DATOS_[[% normaliz]:[% normaliz]],1)*(DATOS_[C.Extra.02])))))))),
0)</f>
        <v>0</v>
      </c>
      <c r="AR58" s="112">
        <f t="array" ref="AR58">IFERROR(
(AVERAGE((IF(DATOS_[[Sexo]:[Sexo]]=$B58,IF(DATOS_[[AGRUP. VALOR. PTO.]:[AGRUP. VALOR. PTO.]]=$B57,IF(DATOS_[[Check Periodo Ref.]:[Check Periodo Ref.]]="Dentro",IF(DATOS_[[Check Equiparado]:[Check Equiparado]]="Sí",IF(DATOS!BK$5="Sí",(1/DATOS_[[% anualiz]:[% anualiz]]),1)*IF(DATOS!BK$4="Sí",1/DATOS_[[% normaliz]:[% normaliz]],1)*(DATOS_[C.Extra.03])))))))),
0)</f>
        <v>0</v>
      </c>
      <c r="AS58" s="112">
        <f t="array" ref="AS58">IFERROR(
(AVERAGE((IF(DATOS_[[Sexo]:[Sexo]]=$B58,IF(DATOS_[[AGRUP. VALOR. PTO.]:[AGRUP. VALOR. PTO.]]=$B57,IF(DATOS_[[Check Periodo Ref.]:[Check Periodo Ref.]]="Dentro",IF(DATOS_[[Check Equiparado]:[Check Equiparado]]="Sí",IF(DATOS!BL$5="Sí",(1/DATOS_[[% anualiz]:[% anualiz]]),1)*IF(DATOS!BL$4="Sí",1/DATOS_[[% normaliz]:[% normaliz]],1)*(DATOS_[C.Extra.04])))))))),
0)</f>
        <v>0</v>
      </c>
      <c r="AT58" s="112">
        <f t="array" ref="AT58">IFERROR(
(AVERAGE((IF(DATOS_[[Sexo]:[Sexo]]=$B58,IF(DATOS_[[AGRUP. VALOR. PTO.]:[AGRUP. VALOR. PTO.]]=$B57,IF(DATOS_[[Check Periodo Ref.]:[Check Periodo Ref.]]="Dentro",IF(DATOS_[[Check Equiparado]:[Check Equiparado]]="Sí",IF(DATOS!BM$5="Sí",(1/DATOS_[[% anualiz]:[% anualiz]]),1)*IF(DATOS!BM$4="Sí",1/DATOS_[[% normaliz]:[% normaliz]],1)*(DATOS_[C.Extra.05])))))))),
0)</f>
        <v>0</v>
      </c>
      <c r="AU58" s="113">
        <f t="array" ref="AU58">IFERROR(
AVERAGE(IF(DATOS_[Sexo]=$B58,IF(DATOS_[[AGRUP. VALOR. PTO.]:[AGRUP. VALOR. PTO.]]=$B57,IF(DATOS_[Check Equiparado]="Sí",IF(DATOS_[Check Periodo Ref.]="Dentro",DATOS_[Tot Extrasalarial Eq],FALSE))))),
0)</f>
        <v>0</v>
      </c>
      <c r="AV58" s="114">
        <f t="array" ref="AV58">IFERROR(
AVERAGE(IF(DATOS_[Sexo]=$B58,IF(DATOS_[[AGRUP. VALOR. PTO.]:[AGRUP. VALOR. PTO.]]=$B57,IF(DATOS_[Check Equiparado]="Sí",IF(DATOS_[Check Periodo Ref.]="Dentro",DATOS_[TOTAL Retrib Eq],FALSE))))),
0)</f>
        <v>0</v>
      </c>
    </row>
    <row r="59" spans="1:48" x14ac:dyDescent="0.3">
      <c r="A59" s="60" t="str">
        <f t="shared" ref="A59" si="62">+A58</f>
        <v>[ocultar]</v>
      </c>
      <c r="B59" s="64" t="s">
        <v>163</v>
      </c>
      <c r="C59" s="65">
        <f t="array" ref="C59">SUM(IF($B59=DATOS_[Sexo],
IF($B57=DATOS_[AGRUP. VALOR. PTO.],
IF("Dentro"=DATOS_[Check Periodo Ref.],
1/(COUNTIFS(DATOS_[Sexo],$B59,DATOS_[AGRUP. VALOR. PTO.],$B57,DATOS_[Check Periodo Ref.],"Dentro",DATOS_[id],DATOS_[id]))))))</f>
        <v>0</v>
      </c>
      <c r="D59" s="66">
        <f>COUNTIFS(DATOS_[AGRUP. VALOR. PTO.],$B57,DATOS_[Sexo],$B59,DATOS_[Check Periodo Ref.],"Dentro")</f>
        <v>0</v>
      </c>
      <c r="E59" s="66">
        <f>COUNTIFS(DATOS_[AGRUP. VALOR. PTO.],$B57,DATOS_[Sexo],$B59,DATOS_[Check Periodo Ref.],"Dentro",DATOS_[Check Nº SC Norm],"Sí")</f>
        <v>0</v>
      </c>
      <c r="F59" s="66">
        <f>COUNTIFS(DATOS_[AGRUP. VALOR. PTO.],$B57,DATOS_[Sexo],$B59,DATOS_[Check Periodo Ref.],"Dentro",DATOS_[Check Nº SC Anualiz],"Sí")</f>
        <v>0</v>
      </c>
      <c r="G59" s="66">
        <f>COUNTIFS(DATOS_[AGRUP. VALOR. PTO.],$B57,DATOS_[Sexo],$B59,DATOS_[Check Periodo Ref.],"Dentro",DATOS_[Check Nº SC Norm y Anualiz],"Sí")</f>
        <v>0</v>
      </c>
      <c r="H59" s="66">
        <f>COUNTIFS(DATOS_[AGRUP. VALOR. PTO.],$B57,DATOS_[Sexo],$B59,DATOS_[Check Periodo Ref.],"Dentro",DATOS_[Check Equiparación],"Sí")</f>
        <v>0</v>
      </c>
      <c r="I59" s="108" cm="1">
        <f t="array" ref="I59">IFERROR(
AVERAGE(IF(DATOS_[Sexo]=$B59,IF(DATOS_[[AGRUP. VALOR. PTO.]:[AGRUP. VALOR. PTO.]]=$B57,IF(DATOS_[Check Equiparado]="Sí",IF(DATOS_[Check Periodo Ref.]="Dentro",DATOS_[SALARIO BASE Eq],FALSE))))),
0)</f>
        <v>0</v>
      </c>
      <c r="J59" s="109">
        <f t="array" ref="J59">IFERROR(
(AVERAGE((IF(DATOS_[[Sexo]:[Sexo]]=$B59,IF(DATOS_[[AGRUP. VALOR. PTO.]:[AGRUP. VALOR. PTO.]]=$B57,IF(DATOS_[[Check Periodo Ref.]:[Check Periodo Ref.]]="Dentro",IF(DATOS_[[Check Equiparado]:[Check Equiparado]]="Sí",IF(DATOS!AE$5="Sí",(1/DATOS_[[% anualiz]:[% anualiz]]),1)*IF(DATOS!AE$4="Sí",1/DATOS_[[% normaliz]:[% normaliz]],1)*(DATOS_[Conc.Sal.01])))))))),
0)</f>
        <v>0</v>
      </c>
      <c r="K59" s="109">
        <f t="array" ref="K59">IFERROR(
(AVERAGE((IF(DATOS_[[Sexo]:[Sexo]]=$B59,IF(DATOS_[[AGRUP. VALOR. PTO.]:[AGRUP. VALOR. PTO.]]=$B57,IF(DATOS_[[Check Periodo Ref.]:[Check Periodo Ref.]]="Dentro",IF(DATOS_[[Check Equiparado]:[Check Equiparado]]="Sí",IF(DATOS!AF$5="Sí",(1/DATOS_[[% anualiz]:[% anualiz]]),1)*IF(DATOS!AF$4="Sí",1/DATOS_[[% normaliz]:[% normaliz]],1)*(DATOS_[Conc.Sal.02])))))))),
0)</f>
        <v>0</v>
      </c>
      <c r="L59" s="109">
        <f t="array" ref="L59">IFERROR(
(AVERAGE((IF(DATOS_[[Sexo]:[Sexo]]=$B59,IF(DATOS_[[AGRUP. VALOR. PTO.]:[AGRUP. VALOR. PTO.]]=$B57,IF(DATOS_[[Check Periodo Ref.]:[Check Periodo Ref.]]="Dentro",IF(DATOS_[[Check Equiparado]:[Check Equiparado]]="Sí",IF(DATOS!AG$5="Sí",(1/DATOS_[[% anualiz]:[% anualiz]]),1)*IF(DATOS!AG$4="Sí",1/DATOS_[[% normaliz]:[% normaliz]],1)*(DATOS_[Conc.Sal.03])))))))),
0)</f>
        <v>0</v>
      </c>
      <c r="M59" s="109">
        <f t="array" ref="M59">IFERROR(
(AVERAGE((IF(DATOS_[[Sexo]:[Sexo]]=$B59,IF(DATOS_[[AGRUP. VALOR. PTO.]:[AGRUP. VALOR. PTO.]]=$B57,IF(DATOS_[[Check Periodo Ref.]:[Check Periodo Ref.]]="Dentro",IF(DATOS_[[Check Equiparado]:[Check Equiparado]]="Sí",IF(DATOS!AH$5="Sí",(1/DATOS_[[% anualiz]:[% anualiz]]),1)*IF(DATOS!AH$4="Sí",1/DATOS_[[% normaliz]:[% normaliz]],1)*(DATOS_[Conc.Sal.04])))))))),
0)</f>
        <v>0</v>
      </c>
      <c r="N59" s="109">
        <f t="array" ref="N59">IFERROR(
(AVERAGE((IF(DATOS_[[Sexo]:[Sexo]]=$B59,IF(DATOS_[[AGRUP. VALOR. PTO.]:[AGRUP. VALOR. PTO.]]=$B57,IF(DATOS_[[Check Periodo Ref.]:[Check Periodo Ref.]]="Dentro",IF(DATOS_[[Check Equiparado]:[Check Equiparado]]="Sí",IF(DATOS!AI$5="Sí",(1/DATOS_[[% anualiz]:[% anualiz]]),1)*IF(DATOS!AI$4="Sí",1/DATOS_[[% normaliz]:[% normaliz]],1)*(DATOS_[Conc.Sal.05])))))))),
0)</f>
        <v>0</v>
      </c>
      <c r="O59" s="109">
        <f t="array" ref="O59">IFERROR(
(AVERAGE((IF(DATOS_[[Sexo]:[Sexo]]=$B59,IF(DATOS_[[AGRUP. VALOR. PTO.]:[AGRUP. VALOR. PTO.]]=$B57,IF(DATOS_[[Check Periodo Ref.]:[Check Periodo Ref.]]="Dentro",IF(DATOS_[[Check Equiparado]:[Check Equiparado]]="Sí",IF(DATOS!AJ$5="Sí",(1/DATOS_[[% anualiz]:[% anualiz]]),1)*IF(DATOS!AJ$4="Sí",1/DATOS_[[% normaliz]:[% normaliz]],1)*(DATOS_[Conc.Sal.06])))))))),
0)</f>
        <v>0</v>
      </c>
      <c r="P59" s="109">
        <f t="array" ref="P59">IFERROR(
(AVERAGE((IF(DATOS_[[Sexo]:[Sexo]]=$B59,IF(DATOS_[[AGRUP. VALOR. PTO.]:[AGRUP. VALOR. PTO.]]=$B57,IF(DATOS_[[Check Periodo Ref.]:[Check Periodo Ref.]]="Dentro",IF(DATOS_[[Check Equiparado]:[Check Equiparado]]="Sí",IF(DATOS!AK$5="Sí",(1/DATOS_[[% anualiz]:[% anualiz]]),1)*IF(DATOS!AK$4="Sí",1/DATOS_[[% normaliz]:[% normaliz]],1)*(DATOS_[Conc.Sal.07])))))))),
0)</f>
        <v>0</v>
      </c>
      <c r="Q59" s="109">
        <f t="array" ref="Q59">IFERROR(
(AVERAGE((IF(DATOS_[[Sexo]:[Sexo]]=$B59,IF(DATOS_[[AGRUP. VALOR. PTO.]:[AGRUP. VALOR. PTO.]]=$B57,IF(DATOS_[[Check Periodo Ref.]:[Check Periodo Ref.]]="Dentro",IF(DATOS_[[Check Equiparado]:[Check Equiparado]]="Sí",IF(DATOS!AL$5="Sí",(1/DATOS_[[% anualiz]:[% anualiz]]),1)*IF(DATOS!AL$4="Sí",1/DATOS_[[% normaliz]:[% normaliz]],1)*(DATOS_[Conc.Sal.08])))))))),
0)</f>
        <v>0</v>
      </c>
      <c r="R59" s="109">
        <f t="array" ref="R59">IFERROR(
(AVERAGE((IF(DATOS_[[Sexo]:[Sexo]]=$B59,IF(DATOS_[[AGRUP. VALOR. PTO.]:[AGRUP. VALOR. PTO.]]=$B57,IF(DATOS_[[Check Periodo Ref.]:[Check Periodo Ref.]]="Dentro",IF(DATOS_[[Check Equiparado]:[Check Equiparado]]="Sí",IF(DATOS!AM$5="Sí",(1/DATOS_[[% anualiz]:[% anualiz]]),1)*IF(DATOS!AM$4="Sí",1/DATOS_[[% normaliz]:[% normaliz]],1)*(DATOS_[Conc.Sal.09])))))))),
0)</f>
        <v>0</v>
      </c>
      <c r="S59" s="109">
        <f t="array" ref="S59">IFERROR(
(AVERAGE((IF(DATOS_[[Sexo]:[Sexo]]=$B59,IF(DATOS_[[AGRUP. VALOR. PTO.]:[AGRUP. VALOR. PTO.]]=$B57,IF(DATOS_[[Check Periodo Ref.]:[Check Periodo Ref.]]="Dentro",IF(DATOS_[[Check Equiparado]:[Check Equiparado]]="Sí",IF(DATOS!AN$5="Sí",(1/DATOS_[[% anualiz]:[% anualiz]]),1)*IF(DATOS!AN$4="Sí",1/DATOS_[[% normaliz]:[% normaliz]],1)*(DATOS_[Conc.Sal.10])))))))),
0)</f>
        <v>0</v>
      </c>
      <c r="T59" s="109">
        <f t="array" ref="T59">IFERROR(
(AVERAGE((IF(DATOS_[[Sexo]:[Sexo]]=$B59,IF(DATOS_[[AGRUP. VALOR. PTO.]:[AGRUP. VALOR. PTO.]]=$B57,IF(DATOS_[[Check Periodo Ref.]:[Check Periodo Ref.]]="Dentro",IF(DATOS_[[Check Equiparado]:[Check Equiparado]]="Sí",IF(DATOS!AO$5="Sí",(1/DATOS_[[% anualiz]:[% anualiz]]),1)*IF(DATOS!AO$4="Sí",1/DATOS_[[% normaliz]:[% normaliz]],1)*(DATOS_[Conc.Sal.11])))))))),
0)</f>
        <v>0</v>
      </c>
      <c r="U59" s="109">
        <f t="array" ref="U59">IFERROR(
(AVERAGE((IF(DATOS_[[Sexo]:[Sexo]]=$B59,IF(DATOS_[[AGRUP. VALOR. PTO.]:[AGRUP. VALOR. PTO.]]=$B57,IF(DATOS_[[Check Periodo Ref.]:[Check Periodo Ref.]]="Dentro",IF(DATOS_[[Check Equiparado]:[Check Equiparado]]="Sí",IF(DATOS!AP$5="Sí",(1/DATOS_[[% anualiz]:[% anualiz]]),1)*IF(DATOS!AP$4="Sí",1/DATOS_[[% normaliz]:[% normaliz]],1)*(DATOS_[Conc.Sal.12])))))))),
0)</f>
        <v>0</v>
      </c>
      <c r="V59" s="109">
        <f t="array" ref="V59">IFERROR(
(AVERAGE((IF(DATOS_[[Sexo]:[Sexo]]=$B59,IF(DATOS_[[AGRUP. VALOR. PTO.]:[AGRUP. VALOR. PTO.]]=$B57,IF(DATOS_[[Check Periodo Ref.]:[Check Periodo Ref.]]="Dentro",IF(DATOS_[[Check Equiparado]:[Check Equiparado]]="Sí",IF(DATOS!AQ$5="Sí",(1/DATOS_[[% anualiz]:[% anualiz]]),1)*IF(DATOS!AQ$4="Sí",1/DATOS_[[% normaliz]:[% normaliz]],1)*(DATOS_[Conc.Sal.13])))))))),
0)</f>
        <v>0</v>
      </c>
      <c r="W59" s="109">
        <f t="array" ref="W59">IFERROR(
(AVERAGE((IF(DATOS_[[Sexo]:[Sexo]]=$B59,IF(DATOS_[[AGRUP. VALOR. PTO.]:[AGRUP. VALOR. PTO.]]=$B57,IF(DATOS_[[Check Periodo Ref.]:[Check Periodo Ref.]]="Dentro",IF(DATOS_[[Check Equiparado]:[Check Equiparado]]="Sí",IF(DATOS!AR$5="Sí",(1/DATOS_[[% anualiz]:[% anualiz]]),1)*IF(DATOS!AR$4="Sí",1/DATOS_[[% normaliz]:[% normaliz]],1)*(DATOS_[Conc.Sal.14])))))))),
0)</f>
        <v>0</v>
      </c>
      <c r="X59" s="109">
        <f t="array" ref="X59">IFERROR(
(AVERAGE((IF(DATOS_[[Sexo]:[Sexo]]=$B59,IF(DATOS_[[AGRUP. VALOR. PTO.]:[AGRUP. VALOR. PTO.]]=$B57,IF(DATOS_[[Check Periodo Ref.]:[Check Periodo Ref.]]="Dentro",IF(DATOS_[[Check Equiparado]:[Check Equiparado]]="Sí",IF(DATOS!AS$5="Sí",(1/DATOS_[[% anualiz]:[% anualiz]]),1)*IF(DATOS!AS$4="Sí",1/DATOS_[[% normaliz]:[% normaliz]],1)*(DATOS_[Conc.Sal.15])))))))),
0)</f>
        <v>0</v>
      </c>
      <c r="Y59" s="109">
        <f t="array" ref="Y59">IFERROR(
(AVERAGE((IF(DATOS_[[Sexo]:[Sexo]]=$B59,IF(DATOS_[[AGRUP. VALOR. PTO.]:[AGRUP. VALOR. PTO.]]=$B57,IF(DATOS_[[Check Periodo Ref.]:[Check Periodo Ref.]]="Dentro",IF(DATOS_[[Check Equiparado]:[Check Equiparado]]="Sí",IF(DATOS!AT$5="Sí",(1/DATOS_[[% anualiz]:[% anualiz]]),1)*IF(DATOS!AT$4="Sí",1/DATOS_[[% normaliz]:[% normaliz]],1)*(DATOS_[Conc.Sal.16])))))))),
0)</f>
        <v>0</v>
      </c>
      <c r="Z59" s="109">
        <f t="array" ref="Z59">IFERROR(
(AVERAGE((IF(DATOS_[[Sexo]:[Sexo]]=$B59,IF(DATOS_[[AGRUP. VALOR. PTO.]:[AGRUP. VALOR. PTO.]]=$B57,IF(DATOS_[[Check Periodo Ref.]:[Check Periodo Ref.]]="Dentro",IF(DATOS_[[Check Equiparado]:[Check Equiparado]]="Sí",IF(DATOS!AU$5="Sí",(1/DATOS_[[% anualiz]:[% anualiz]]),1)*IF(DATOS!AU$4="Sí",1/DATOS_[[% normaliz]:[% normaliz]],1)*(DATOS_[Conc.Sal.17])))))))),
0)</f>
        <v>0</v>
      </c>
      <c r="AA59" s="109">
        <f t="array" ref="AA59">IFERROR(
(AVERAGE((IF(DATOS_[[Sexo]:[Sexo]]=$B59,IF(DATOS_[[AGRUP. VALOR. PTO.]:[AGRUP. VALOR. PTO.]]=$B57,IF(DATOS_[[Check Periodo Ref.]:[Check Periodo Ref.]]="Dentro",IF(DATOS_[[Check Equiparado]:[Check Equiparado]]="Sí",IF(DATOS!AV$5="Sí",(1/DATOS_[[% anualiz]:[% anualiz]]),1)*IF(DATOS!AV$4="Sí",1/DATOS_[[% normaliz]:[% normaliz]],1)*(DATOS_[Conc.Sal.18])))))))),
0)</f>
        <v>0</v>
      </c>
      <c r="AB59" s="109">
        <f t="array" ref="AB59">IFERROR(
(AVERAGE((IF(DATOS_[[Sexo]:[Sexo]]=$B59,IF(DATOS_[[AGRUP. VALOR. PTO.]:[AGRUP. VALOR. PTO.]]=$B57,IF(DATOS_[[Check Periodo Ref.]:[Check Periodo Ref.]]="Dentro",IF(DATOS_[[Check Equiparado]:[Check Equiparado]]="Sí",IF(DATOS!AW$5="Sí",(1/DATOS_[[% anualiz]:[% anualiz]]),1)*IF(DATOS!AW$4="Sí",1/DATOS_[[% normaliz]:[% normaliz]],1)*(DATOS_[Conc.Sal.19])))))))),
0)</f>
        <v>0</v>
      </c>
      <c r="AC59" s="109">
        <f t="array" ref="AC59">IFERROR(
(AVERAGE((IF(DATOS_[[Sexo]:[Sexo]]=$B59,IF(DATOS_[[AGRUP. VALOR. PTO.]:[AGRUP. VALOR. PTO.]]=$B57,IF(DATOS_[[Check Periodo Ref.]:[Check Periodo Ref.]]="Dentro",IF(DATOS_[[Check Equiparado]:[Check Equiparado]]="Sí",IF(DATOS!AX$5="Sí",(1/DATOS_[[% anualiz]:[% anualiz]]),1)*IF(DATOS!AX$4="Sí",1/DATOS_[[% normaliz]:[% normaliz]],1)*(DATOS_[Conc.Sal.20])))))))),
0)</f>
        <v>0</v>
      </c>
      <c r="AD59" s="109">
        <f t="array" ref="AD59">IFERROR(
(AVERAGE((IF(DATOS_[[Sexo]:[Sexo]]=$B59,IF(DATOS_[[AGRUP. VALOR. PTO.]:[AGRUP. VALOR. PTO.]]=$B57,IF(DATOS_[[Check Periodo Ref.]:[Check Periodo Ref.]]="Dentro",IF(DATOS_[[Check Equiparado]:[Check Equiparado]]="Sí",IF(DATOS!AY$5="Sí",(1/DATOS_[[% anualiz]:[% anualiz]]),1)*IF(DATOS!AY$4="Sí",1/DATOS_[[% normaliz]:[% normaliz]],1)*(DATOS_[Conc.Sal.21])))))))),
0)</f>
        <v>0</v>
      </c>
      <c r="AE59" s="109">
        <f t="array" ref="AE59">IFERROR(
(AVERAGE((IF(DATOS_[[Sexo]:[Sexo]]=$B59,IF(DATOS_[[AGRUP. VALOR. PTO.]:[AGRUP. VALOR. PTO.]]=$B57,IF(DATOS_[[Check Periodo Ref.]:[Check Periodo Ref.]]="Dentro",IF(DATOS_[[Check Equiparado]:[Check Equiparado]]="Sí",IF(DATOS!AZ$5="Sí",(1/DATOS_[[% anualiz]:[% anualiz]]),1)*IF(DATOS!AZ$4="Sí",1/DATOS_[[% normaliz]:[% normaliz]],1)*(DATOS_[Conc.Sal.22])))))))),
0)</f>
        <v>0</v>
      </c>
      <c r="AF59" s="109">
        <f t="array" ref="AF59">IFERROR(
(AVERAGE((IF(DATOS_[[Sexo]:[Sexo]]=$B59,IF(DATOS_[[AGRUP. VALOR. PTO.]:[AGRUP. VALOR. PTO.]]=$B57,IF(DATOS_[[Check Periodo Ref.]:[Check Periodo Ref.]]="Dentro",IF(DATOS_[[Check Equiparado]:[Check Equiparado]]="Sí",IF(DATOS!BA$5="Sí",(1/DATOS_[[% anualiz]:[% anualiz]]),1)*IF(DATOS!BA$4="Sí",1/DATOS_[[% normaliz]:[% normaliz]],1)*(DATOS_[Conc.Sal.23])))))))),
0)</f>
        <v>0</v>
      </c>
      <c r="AG59" s="109">
        <f t="array" ref="AG59">IFERROR(
(AVERAGE((IF(DATOS_[[Sexo]:[Sexo]]=$B59,IF(DATOS_[[AGRUP. VALOR. PTO.]:[AGRUP. VALOR. PTO.]]=$B57,IF(DATOS_[[Check Periodo Ref.]:[Check Periodo Ref.]]="Dentro",IF(DATOS_[[Check Equiparado]:[Check Equiparado]]="Sí",IF(DATOS!BB$5="Sí",(1/DATOS_[[% anualiz]:[% anualiz]]),1)*IF(DATOS!BB$4="Sí",1/DATOS_[[% normaliz]:[% normaliz]],1)*(DATOS_[Conc.Sal.24])))))))),
0)</f>
        <v>0</v>
      </c>
      <c r="AH59" s="109">
        <f t="array" ref="AH59">IFERROR(
(AVERAGE((IF(DATOS_[[Sexo]:[Sexo]]=$B59,IF(DATOS_[[AGRUP. VALOR. PTO.]:[AGRUP. VALOR. PTO.]]=$B57,IF(DATOS_[[Check Periodo Ref.]:[Check Periodo Ref.]]="Dentro",IF(DATOS_[[Check Equiparado]:[Check Equiparado]]="Sí",IF(DATOS!BC$5="Sí",(1/DATOS_[[% anualiz]:[% anualiz]]),1)*IF(DATOS!BC$4="Sí",1/DATOS_[[% normaliz]:[% normaliz]],1)*(DATOS_[Conc.Sal.25])))))))),
0)</f>
        <v>0</v>
      </c>
      <c r="AI59" s="109">
        <f t="array" ref="AI59">IFERROR(
(AVERAGE((IF(DATOS_[[Sexo]:[Sexo]]=$B59,IF(DATOS_[[AGRUP. VALOR. PTO.]:[AGRUP. VALOR. PTO.]]=$B57,IF(DATOS_[[Check Periodo Ref.]:[Check Periodo Ref.]]="Dentro",IF(DATOS_[[Check Equiparado]:[Check Equiparado]]="Sí",IF(DATOS!BD$5="Sí",(1/DATOS_[[% anualiz]:[% anualiz]]),1)*IF(DATOS!BD$4="Sí",1/DATOS_[[% normaliz]:[% normaliz]],1)*(DATOS_[Conc.Sal.26])))))))),
0)</f>
        <v>0</v>
      </c>
      <c r="AJ59" s="109">
        <f t="array" ref="AJ59">IFERROR(
(AVERAGE((IF(DATOS_[[Sexo]:[Sexo]]=$B59,IF(DATOS_[[AGRUP. VALOR. PTO.]:[AGRUP. VALOR. PTO.]]=$B57,IF(DATOS_[[Check Periodo Ref.]:[Check Periodo Ref.]]="Dentro",IF(DATOS_[[Check Equiparado]:[Check Equiparado]]="Sí",IF(DATOS!BE$5="Sí",(1/DATOS_[[% anualiz]:[% anualiz]]),1)*IF(DATOS!BE$4="Sí",1/DATOS_[[% normaliz]:[% normaliz]],1)*(DATOS_[Conc.Sal.27])))))))),
0)</f>
        <v>0</v>
      </c>
      <c r="AK59" s="109">
        <f t="array" ref="AK59">IFERROR(
(AVERAGE((IF(DATOS_[[Sexo]:[Sexo]]=$B59,IF(DATOS_[[AGRUP. VALOR. PTO.]:[AGRUP. VALOR. PTO.]]=$B57,IF(DATOS_[[Check Periodo Ref.]:[Check Periodo Ref.]]="Dentro",IF(DATOS_[[Check Equiparado]:[Check Equiparado]]="Sí",IF(DATOS!BF$5="Sí",(1/DATOS_[[% anualiz]:[% anualiz]]),1)*IF(DATOS!BF$4="Sí",1/DATOS_[[% normaliz]:[% normaliz]],1)*(DATOS_[Conc.Sal.28])))))))),
0)</f>
        <v>0</v>
      </c>
      <c r="AL59" s="109">
        <f t="array" ref="AL59">IFERROR(
(AVERAGE((IF(DATOS_[[Sexo]:[Sexo]]=$B59,IF(DATOS_[[AGRUP. VALOR. PTO.]:[AGRUP. VALOR. PTO.]]=$B57,IF(DATOS_[[Check Periodo Ref.]:[Check Periodo Ref.]]="Dentro",IF(DATOS_[[Check Equiparado]:[Check Equiparado]]="Sí",IF(DATOS!BG$5="Sí",(1/DATOS_[[% anualiz]:[% anualiz]]),1)*IF(DATOS!BG$4="Sí",1/DATOS_[[% normaliz]:[% normaliz]],1)*(DATOS_[Conc.Sal.29])))))))),
0)</f>
        <v>0</v>
      </c>
      <c r="AM59" s="109">
        <f t="array" ref="AM59">IFERROR(
(AVERAGE((IF(DATOS_[[Sexo]:[Sexo]]=$B59,IF(DATOS_[[AGRUP. VALOR. PTO.]:[AGRUP. VALOR. PTO.]]=$B57,IF(DATOS_[[Check Periodo Ref.]:[Check Periodo Ref.]]="Dentro",IF(DATOS_[[Check Equiparado]:[Check Equiparado]]="Sí",IF(DATOS!BH$5="Sí",(1/DATOS_[[% anualiz]:[% anualiz]]),1)*IF(DATOS!BH$4="Sí",1/DATOS_[[% normaliz]:[% normaliz]],1)*(DATOS_[Conc.Sal.30])))))))),
0)</f>
        <v>0</v>
      </c>
      <c r="AN59" s="110">
        <f t="array" ref="AN59">IFERROR(
AVERAGE(IF(DATOS_[Sexo]=$B59,IF(DATOS_[[AGRUP. VALOR. PTO.]:[AGRUP. VALOR. PTO.]]=$B57,IF(DATOS_[Check Equiparado]="Sí",IF(DATOS_[Check Periodo Ref.]="Dentro",DATOS_[Tot COMPL.SAL Eq],FALSE))))),
0)</f>
        <v>0</v>
      </c>
      <c r="AO59" s="111">
        <f t="array" ref="AO59">IFERROR(
AVERAGE(IF(DATOS_[Sexo]=$B59,IF(DATOS_[[AGRUP. VALOR. PTO.]:[AGRUP. VALOR. PTO.]]=$B57,IF(DATOS_[Check Equiparado]="Sí",IF(DATOS_[Check Periodo Ref.]="Dentro",DATOS_[TOTAL SALARIO Eq],FALSE))))),
0)</f>
        <v>0</v>
      </c>
      <c r="AP59" s="112">
        <f t="array" ref="AP59">IFERROR(
(AVERAGE((IF(DATOS_[[Sexo]:[Sexo]]=$B59,IF(DATOS_[[AGRUP. VALOR. PTO.]:[AGRUP. VALOR. PTO.]]=$B57,IF(DATOS_[[Check Periodo Ref.]:[Check Periodo Ref.]]="Dentro",IF(DATOS_[[Check Equiparado]:[Check Equiparado]]="Sí",IF(DATOS!BI$5="Sí",(1/DATOS_[[% anualiz]:[% anualiz]]),1)*IF(DATOS!BI$4="Sí",1/DATOS_[[% normaliz]:[% normaliz]],1)*(DATOS_[C.Extra.01])))))))),
0)</f>
        <v>0</v>
      </c>
      <c r="AQ59" s="112">
        <f t="array" ref="AQ59">IFERROR(
(AVERAGE((IF(DATOS_[[Sexo]:[Sexo]]=$B59,IF(DATOS_[[AGRUP. VALOR. PTO.]:[AGRUP. VALOR. PTO.]]=$B57,IF(DATOS_[[Check Periodo Ref.]:[Check Periodo Ref.]]="Dentro",IF(DATOS_[[Check Equiparado]:[Check Equiparado]]="Sí",IF(DATOS!BJ$5="Sí",(1/DATOS_[[% anualiz]:[% anualiz]]),1)*IF(DATOS!BJ$4="Sí",1/DATOS_[[% normaliz]:[% normaliz]],1)*(DATOS_[C.Extra.02])))))))),
0)</f>
        <v>0</v>
      </c>
      <c r="AR59" s="112">
        <f t="array" ref="AR59">IFERROR(
(AVERAGE((IF(DATOS_[[Sexo]:[Sexo]]=$B59,IF(DATOS_[[AGRUP. VALOR. PTO.]:[AGRUP. VALOR. PTO.]]=$B57,IF(DATOS_[[Check Periodo Ref.]:[Check Periodo Ref.]]="Dentro",IF(DATOS_[[Check Equiparado]:[Check Equiparado]]="Sí",IF(DATOS!BK$5="Sí",(1/DATOS_[[% anualiz]:[% anualiz]]),1)*IF(DATOS!BK$4="Sí",1/DATOS_[[% normaliz]:[% normaliz]],1)*(DATOS_[C.Extra.03])))))))),
0)</f>
        <v>0</v>
      </c>
      <c r="AS59" s="112">
        <f t="array" ref="AS59">IFERROR(
(AVERAGE((IF(DATOS_[[Sexo]:[Sexo]]=$B59,IF(DATOS_[[AGRUP. VALOR. PTO.]:[AGRUP. VALOR. PTO.]]=$B57,IF(DATOS_[[Check Periodo Ref.]:[Check Periodo Ref.]]="Dentro",IF(DATOS_[[Check Equiparado]:[Check Equiparado]]="Sí",IF(DATOS!BL$5="Sí",(1/DATOS_[[% anualiz]:[% anualiz]]),1)*IF(DATOS!BL$4="Sí",1/DATOS_[[% normaliz]:[% normaliz]],1)*(DATOS_[C.Extra.04])))))))),
0)</f>
        <v>0</v>
      </c>
      <c r="AT59" s="112">
        <f t="array" ref="AT59">IFERROR(
(AVERAGE((IF(DATOS_[[Sexo]:[Sexo]]=$B59,IF(DATOS_[[AGRUP. VALOR. PTO.]:[AGRUP. VALOR. PTO.]]=$B57,IF(DATOS_[[Check Periodo Ref.]:[Check Periodo Ref.]]="Dentro",IF(DATOS_[[Check Equiparado]:[Check Equiparado]]="Sí",IF(DATOS!BM$5="Sí",(1/DATOS_[[% anualiz]:[% anualiz]]),1)*IF(DATOS!BM$4="Sí",1/DATOS_[[% normaliz]:[% normaliz]],1)*(DATOS_[C.Extra.05])))))))),
0)</f>
        <v>0</v>
      </c>
      <c r="AU59" s="113">
        <f t="array" ref="AU59">IFERROR(
AVERAGE(IF(DATOS_[Sexo]=$B59,IF(DATOS_[[AGRUP. VALOR. PTO.]:[AGRUP. VALOR. PTO.]]=$B57,IF(DATOS_[Check Equiparado]="Sí",IF(DATOS_[Check Periodo Ref.]="Dentro",DATOS_[Tot Extrasalarial Eq],FALSE))))),
0)</f>
        <v>0</v>
      </c>
      <c r="AV59" s="114">
        <f t="array" ref="AV59">IFERROR(
AVERAGE(IF(DATOS_[Sexo]=$B59,IF(DATOS_[[AGRUP. VALOR. PTO.]:[AGRUP. VALOR. PTO.]]=$B57,IF(DATOS_[Check Equiparado]="Sí",IF(DATOS_[Check Periodo Ref.]="Dentro",DATOS_[TOTAL Retrib Eq],FALSE))))),
0)</f>
        <v>0</v>
      </c>
    </row>
    <row r="60" spans="1:48" ht="17.25" thickBot="1" x14ac:dyDescent="0.35">
      <c r="A60" s="60" t="str">
        <f t="shared" ref="A60" si="63">+A61</f>
        <v>[ocultar]</v>
      </c>
      <c r="B60" s="70" t="s">
        <v>275</v>
      </c>
      <c r="C60" s="107"/>
      <c r="D60" s="71"/>
      <c r="E60" s="71"/>
      <c r="F60" s="71"/>
      <c r="G60" s="71"/>
      <c r="H60" s="71"/>
      <c r="I60" s="137" t="str">
        <f t="shared" ref="I60:AV60" si="64">IFERROR((I61-I62)/I61,"")</f>
        <v/>
      </c>
      <c r="J60" s="138" t="str">
        <f t="shared" si="64"/>
        <v/>
      </c>
      <c r="K60" s="139" t="str">
        <f t="shared" si="64"/>
        <v/>
      </c>
      <c r="L60" s="139" t="str">
        <f t="shared" si="64"/>
        <v/>
      </c>
      <c r="M60" s="139" t="str">
        <f t="shared" si="64"/>
        <v/>
      </c>
      <c r="N60" s="140" t="str">
        <f t="shared" si="64"/>
        <v/>
      </c>
      <c r="O60" s="141" t="str">
        <f t="shared" si="64"/>
        <v/>
      </c>
      <c r="P60" s="141" t="str">
        <f t="shared" si="64"/>
        <v/>
      </c>
      <c r="Q60" s="141" t="str">
        <f t="shared" si="64"/>
        <v/>
      </c>
      <c r="R60" s="141" t="str">
        <f t="shared" si="64"/>
        <v/>
      </c>
      <c r="S60" s="141" t="str">
        <f t="shared" si="64"/>
        <v/>
      </c>
      <c r="T60" s="141" t="str">
        <f t="shared" si="64"/>
        <v/>
      </c>
      <c r="U60" s="141" t="str">
        <f t="shared" si="64"/>
        <v/>
      </c>
      <c r="V60" s="141" t="str">
        <f t="shared" si="64"/>
        <v/>
      </c>
      <c r="W60" s="141" t="str">
        <f t="shared" si="64"/>
        <v/>
      </c>
      <c r="X60" s="141" t="str">
        <f t="shared" si="64"/>
        <v/>
      </c>
      <c r="Y60" s="141" t="str">
        <f t="shared" si="64"/>
        <v/>
      </c>
      <c r="Z60" s="140" t="str">
        <f t="shared" si="64"/>
        <v/>
      </c>
      <c r="AA60" s="140" t="str">
        <f t="shared" si="64"/>
        <v/>
      </c>
      <c r="AB60" s="140" t="str">
        <f t="shared" si="64"/>
        <v/>
      </c>
      <c r="AC60" s="140" t="str">
        <f t="shared" si="64"/>
        <v/>
      </c>
      <c r="AD60" s="140" t="str">
        <f t="shared" si="64"/>
        <v/>
      </c>
      <c r="AE60" s="140" t="str">
        <f t="shared" si="64"/>
        <v/>
      </c>
      <c r="AF60" s="140" t="str">
        <f t="shared" si="64"/>
        <v/>
      </c>
      <c r="AG60" s="140" t="str">
        <f t="shared" si="64"/>
        <v/>
      </c>
      <c r="AH60" s="140" t="str">
        <f t="shared" si="64"/>
        <v/>
      </c>
      <c r="AI60" s="140" t="str">
        <f t="shared" si="64"/>
        <v/>
      </c>
      <c r="AJ60" s="140" t="str">
        <f t="shared" si="64"/>
        <v/>
      </c>
      <c r="AK60" s="140" t="str">
        <f t="shared" si="64"/>
        <v/>
      </c>
      <c r="AL60" s="140" t="str">
        <f t="shared" si="64"/>
        <v/>
      </c>
      <c r="AM60" s="140" t="str">
        <f t="shared" si="64"/>
        <v/>
      </c>
      <c r="AN60" s="142" t="str">
        <f t="shared" si="64"/>
        <v/>
      </c>
      <c r="AO60" s="146" t="str">
        <f t="shared" si="64"/>
        <v/>
      </c>
      <c r="AP60" s="143" t="str">
        <f t="shared" si="64"/>
        <v/>
      </c>
      <c r="AQ60" s="143" t="str">
        <f t="shared" si="64"/>
        <v/>
      </c>
      <c r="AR60" s="143" t="str">
        <f t="shared" si="64"/>
        <v/>
      </c>
      <c r="AS60" s="143" t="str">
        <f t="shared" si="64"/>
        <v/>
      </c>
      <c r="AT60" s="143" t="str">
        <f t="shared" si="64"/>
        <v/>
      </c>
      <c r="AU60" s="144" t="str">
        <f t="shared" si="64"/>
        <v/>
      </c>
      <c r="AV60" s="145" t="str">
        <f t="shared" si="64"/>
        <v/>
      </c>
    </row>
    <row r="61" spans="1:48" x14ac:dyDescent="0.3">
      <c r="A61" s="60" t="str">
        <f t="shared" ref="A61" si="65">+IF(C61+C62=0,"[ocultar]","")</f>
        <v>[ocultar]</v>
      </c>
      <c r="B61" s="64" t="s">
        <v>162</v>
      </c>
      <c r="C61" s="65">
        <f t="array" ref="C61">SUM(IF($B61=DATOS_[Sexo],
IF($B60=DATOS_[AGRUP. VALOR. PTO.],
IF("Dentro"=DATOS_[Check Periodo Ref.],
1/(COUNTIFS(DATOS_[Sexo],$B61,DATOS_[AGRUP. VALOR. PTO.],$B60,DATOS_[Check Periodo Ref.],"Dentro",DATOS_[id],DATOS_[id]))))))</f>
        <v>0</v>
      </c>
      <c r="D61" s="66">
        <f>COUNTIFS(DATOS_[AGRUP. VALOR. PTO.],$B60,DATOS_[Sexo],$B61,DATOS_[Check Periodo Ref.],"Dentro")</f>
        <v>0</v>
      </c>
      <c r="E61" s="66">
        <f>COUNTIFS(DATOS_[AGRUP. VALOR. PTO.],$B60,DATOS_[Sexo],$B61,DATOS_[Check Periodo Ref.],"Dentro",DATOS_[Check Nº SC Norm],"Sí")</f>
        <v>0</v>
      </c>
      <c r="F61" s="66">
        <f>COUNTIFS(DATOS_[AGRUP. VALOR. PTO.],$B60,DATOS_[Sexo],$B61,DATOS_[Check Periodo Ref.],"Dentro",DATOS_[Check Nº SC Anualiz],"Sí")</f>
        <v>0</v>
      </c>
      <c r="G61" s="66">
        <f>COUNTIFS(DATOS_[AGRUP. VALOR. PTO.],$B60,DATOS_[Sexo],$B61,DATOS_[Check Periodo Ref.],"Dentro",DATOS_[Check Nº SC Norm y Anualiz],"Sí")</f>
        <v>0</v>
      </c>
      <c r="H61" s="66">
        <f>COUNTIFS(DATOS_[AGRUP. VALOR. PTO.],$B60,DATOS_[Sexo],$B61,DATOS_[Check Periodo Ref.],"Dentro",DATOS_[Check Equiparación],"Sí")</f>
        <v>0</v>
      </c>
      <c r="I61" s="108">
        <f t="array" ref="I61">IFERROR(
AVERAGE(IF(DATOS_[Sexo]=$B61,IF(DATOS_[[AGRUP. VALOR. PTO.]:[AGRUP. VALOR. PTO.]]=$B60,IF(DATOS_[Check Equiparado]="Sí",IF(DATOS_[Check Periodo Ref.]="Dentro",DATOS_[SALARIO BASE Eq],FALSE))))),
0)</f>
        <v>0</v>
      </c>
      <c r="J61" s="109">
        <f t="array" ref="J61">IFERROR(
(AVERAGE((IF(DATOS_[[Sexo]:[Sexo]]=$B61,IF(DATOS_[[AGRUP. VALOR. PTO.]:[AGRUP. VALOR. PTO.]]=$B60,IF(DATOS_[[Check Periodo Ref.]:[Check Periodo Ref.]]="Dentro",IF(DATOS_[[Check Equiparado]:[Check Equiparado]]="Sí",IF(DATOS!AE$5="Sí",(1/DATOS_[[% anualiz]:[% anualiz]]),1)*IF(DATOS!AE$4="Sí",1/DATOS_[[% normaliz]:[% normaliz]],1)*(DATOS_[Conc.Sal.01])))))))),
0)</f>
        <v>0</v>
      </c>
      <c r="K61" s="109">
        <f t="array" ref="K61">IFERROR(
(AVERAGE((IF(DATOS_[[Sexo]:[Sexo]]=$B61,IF(DATOS_[[AGRUP. VALOR. PTO.]:[AGRUP. VALOR. PTO.]]=$B60,IF(DATOS_[[Check Periodo Ref.]:[Check Periodo Ref.]]="Dentro",IF(DATOS_[[Check Equiparado]:[Check Equiparado]]="Sí",IF(DATOS!AF$5="Sí",(1/DATOS_[[% anualiz]:[% anualiz]]),1)*IF(DATOS!AF$4="Sí",1/DATOS_[[% normaliz]:[% normaliz]],1)*(DATOS_[Conc.Sal.02])))))))),
0)</f>
        <v>0</v>
      </c>
      <c r="L61" s="109">
        <f t="array" ref="L61">IFERROR(
(AVERAGE((IF(DATOS_[[Sexo]:[Sexo]]=$B61,IF(DATOS_[[AGRUP. VALOR. PTO.]:[AGRUP. VALOR. PTO.]]=$B60,IF(DATOS_[[Check Periodo Ref.]:[Check Periodo Ref.]]="Dentro",IF(DATOS_[[Check Equiparado]:[Check Equiparado]]="Sí",IF(DATOS!AG$5="Sí",(1/DATOS_[[% anualiz]:[% anualiz]]),1)*IF(DATOS!AG$4="Sí",1/DATOS_[[% normaliz]:[% normaliz]],1)*(DATOS_[Conc.Sal.03])))))))),
0)</f>
        <v>0</v>
      </c>
      <c r="M61" s="109">
        <f t="array" ref="M61">IFERROR(
(AVERAGE((IF(DATOS_[[Sexo]:[Sexo]]=$B61,IF(DATOS_[[AGRUP. VALOR. PTO.]:[AGRUP. VALOR. PTO.]]=$B60,IF(DATOS_[[Check Periodo Ref.]:[Check Periodo Ref.]]="Dentro",IF(DATOS_[[Check Equiparado]:[Check Equiparado]]="Sí",IF(DATOS!AH$5="Sí",(1/DATOS_[[% anualiz]:[% anualiz]]),1)*IF(DATOS!AH$4="Sí",1/DATOS_[[% normaliz]:[% normaliz]],1)*(DATOS_[Conc.Sal.04])))))))),
0)</f>
        <v>0</v>
      </c>
      <c r="N61" s="109">
        <f t="array" ref="N61">IFERROR(
(AVERAGE((IF(DATOS_[[Sexo]:[Sexo]]=$B61,IF(DATOS_[[AGRUP. VALOR. PTO.]:[AGRUP. VALOR. PTO.]]=$B60,IF(DATOS_[[Check Periodo Ref.]:[Check Periodo Ref.]]="Dentro",IF(DATOS_[[Check Equiparado]:[Check Equiparado]]="Sí",IF(DATOS!AI$5="Sí",(1/DATOS_[[% anualiz]:[% anualiz]]),1)*IF(DATOS!AI$4="Sí",1/DATOS_[[% normaliz]:[% normaliz]],1)*(DATOS_[Conc.Sal.05])))))))),
0)</f>
        <v>0</v>
      </c>
      <c r="O61" s="109">
        <f t="array" ref="O61">IFERROR(
(AVERAGE((IF(DATOS_[[Sexo]:[Sexo]]=$B61,IF(DATOS_[[AGRUP. VALOR. PTO.]:[AGRUP. VALOR. PTO.]]=$B60,IF(DATOS_[[Check Periodo Ref.]:[Check Periodo Ref.]]="Dentro",IF(DATOS_[[Check Equiparado]:[Check Equiparado]]="Sí",IF(DATOS!AJ$5="Sí",(1/DATOS_[[% anualiz]:[% anualiz]]),1)*IF(DATOS!AJ$4="Sí",1/DATOS_[[% normaliz]:[% normaliz]],1)*(DATOS_[Conc.Sal.06])))))))),
0)</f>
        <v>0</v>
      </c>
      <c r="P61" s="109">
        <f t="array" ref="P61">IFERROR(
(AVERAGE((IF(DATOS_[[Sexo]:[Sexo]]=$B61,IF(DATOS_[[AGRUP. VALOR. PTO.]:[AGRUP. VALOR. PTO.]]=$B60,IF(DATOS_[[Check Periodo Ref.]:[Check Periodo Ref.]]="Dentro",IF(DATOS_[[Check Equiparado]:[Check Equiparado]]="Sí",IF(DATOS!AK$5="Sí",(1/DATOS_[[% anualiz]:[% anualiz]]),1)*IF(DATOS!AK$4="Sí",1/DATOS_[[% normaliz]:[% normaliz]],1)*(DATOS_[Conc.Sal.07])))))))),
0)</f>
        <v>0</v>
      </c>
      <c r="Q61" s="109">
        <f t="array" ref="Q61">IFERROR(
(AVERAGE((IF(DATOS_[[Sexo]:[Sexo]]=$B61,IF(DATOS_[[AGRUP. VALOR. PTO.]:[AGRUP. VALOR. PTO.]]=$B60,IF(DATOS_[[Check Periodo Ref.]:[Check Periodo Ref.]]="Dentro",IF(DATOS_[[Check Equiparado]:[Check Equiparado]]="Sí",IF(DATOS!AL$5="Sí",(1/DATOS_[[% anualiz]:[% anualiz]]),1)*IF(DATOS!AL$4="Sí",1/DATOS_[[% normaliz]:[% normaliz]],1)*(DATOS_[Conc.Sal.08])))))))),
0)</f>
        <v>0</v>
      </c>
      <c r="R61" s="109">
        <f t="array" ref="R61">IFERROR(
(AVERAGE((IF(DATOS_[[Sexo]:[Sexo]]=$B61,IF(DATOS_[[AGRUP. VALOR. PTO.]:[AGRUP. VALOR. PTO.]]=$B60,IF(DATOS_[[Check Periodo Ref.]:[Check Periodo Ref.]]="Dentro",IF(DATOS_[[Check Equiparado]:[Check Equiparado]]="Sí",IF(DATOS!AM$5="Sí",(1/DATOS_[[% anualiz]:[% anualiz]]),1)*IF(DATOS!AM$4="Sí",1/DATOS_[[% normaliz]:[% normaliz]],1)*(DATOS_[Conc.Sal.09])))))))),
0)</f>
        <v>0</v>
      </c>
      <c r="S61" s="109">
        <f t="array" ref="S61">IFERROR(
(AVERAGE((IF(DATOS_[[Sexo]:[Sexo]]=$B61,IF(DATOS_[[AGRUP. VALOR. PTO.]:[AGRUP. VALOR. PTO.]]=$B60,IF(DATOS_[[Check Periodo Ref.]:[Check Periodo Ref.]]="Dentro",IF(DATOS_[[Check Equiparado]:[Check Equiparado]]="Sí",IF(DATOS!AN$5="Sí",(1/DATOS_[[% anualiz]:[% anualiz]]),1)*IF(DATOS!AN$4="Sí",1/DATOS_[[% normaliz]:[% normaliz]],1)*(DATOS_[Conc.Sal.10])))))))),
0)</f>
        <v>0</v>
      </c>
      <c r="T61" s="109">
        <f t="array" ref="T61">IFERROR(
(AVERAGE((IF(DATOS_[[Sexo]:[Sexo]]=$B61,IF(DATOS_[[AGRUP. VALOR. PTO.]:[AGRUP. VALOR. PTO.]]=$B60,IF(DATOS_[[Check Periodo Ref.]:[Check Periodo Ref.]]="Dentro",IF(DATOS_[[Check Equiparado]:[Check Equiparado]]="Sí",IF(DATOS!AO$5="Sí",(1/DATOS_[[% anualiz]:[% anualiz]]),1)*IF(DATOS!AO$4="Sí",1/DATOS_[[% normaliz]:[% normaliz]],1)*(DATOS_[Conc.Sal.11])))))))),
0)</f>
        <v>0</v>
      </c>
      <c r="U61" s="109">
        <f t="array" ref="U61">IFERROR(
(AVERAGE((IF(DATOS_[[Sexo]:[Sexo]]=$B61,IF(DATOS_[[AGRUP. VALOR. PTO.]:[AGRUP. VALOR. PTO.]]=$B60,IF(DATOS_[[Check Periodo Ref.]:[Check Periodo Ref.]]="Dentro",IF(DATOS_[[Check Equiparado]:[Check Equiparado]]="Sí",IF(DATOS!AP$5="Sí",(1/DATOS_[[% anualiz]:[% anualiz]]),1)*IF(DATOS!AP$4="Sí",1/DATOS_[[% normaliz]:[% normaliz]],1)*(DATOS_[Conc.Sal.12])))))))),
0)</f>
        <v>0</v>
      </c>
      <c r="V61" s="109">
        <f t="array" ref="V61">IFERROR(
(AVERAGE((IF(DATOS_[[Sexo]:[Sexo]]=$B61,IF(DATOS_[[AGRUP. VALOR. PTO.]:[AGRUP. VALOR. PTO.]]=$B60,IF(DATOS_[[Check Periodo Ref.]:[Check Periodo Ref.]]="Dentro",IF(DATOS_[[Check Equiparado]:[Check Equiparado]]="Sí",IF(DATOS!AQ$5="Sí",(1/DATOS_[[% anualiz]:[% anualiz]]),1)*IF(DATOS!AQ$4="Sí",1/DATOS_[[% normaliz]:[% normaliz]],1)*(DATOS_[Conc.Sal.13])))))))),
0)</f>
        <v>0</v>
      </c>
      <c r="W61" s="109">
        <f t="array" ref="W61">IFERROR(
(AVERAGE((IF(DATOS_[[Sexo]:[Sexo]]=$B61,IF(DATOS_[[AGRUP. VALOR. PTO.]:[AGRUP. VALOR. PTO.]]=$B60,IF(DATOS_[[Check Periodo Ref.]:[Check Periodo Ref.]]="Dentro",IF(DATOS_[[Check Equiparado]:[Check Equiparado]]="Sí",IF(DATOS!AR$5="Sí",(1/DATOS_[[% anualiz]:[% anualiz]]),1)*IF(DATOS!AR$4="Sí",1/DATOS_[[% normaliz]:[% normaliz]],1)*(DATOS_[Conc.Sal.14])))))))),
0)</f>
        <v>0</v>
      </c>
      <c r="X61" s="109">
        <f t="array" ref="X61">IFERROR(
(AVERAGE((IF(DATOS_[[Sexo]:[Sexo]]=$B61,IF(DATOS_[[AGRUP. VALOR. PTO.]:[AGRUP. VALOR. PTO.]]=$B60,IF(DATOS_[[Check Periodo Ref.]:[Check Periodo Ref.]]="Dentro",IF(DATOS_[[Check Equiparado]:[Check Equiparado]]="Sí",IF(DATOS!AS$5="Sí",(1/DATOS_[[% anualiz]:[% anualiz]]),1)*IF(DATOS!AS$4="Sí",1/DATOS_[[% normaliz]:[% normaliz]],1)*(DATOS_[Conc.Sal.15])))))))),
0)</f>
        <v>0</v>
      </c>
      <c r="Y61" s="109">
        <f t="array" ref="Y61">IFERROR(
(AVERAGE((IF(DATOS_[[Sexo]:[Sexo]]=$B61,IF(DATOS_[[AGRUP. VALOR. PTO.]:[AGRUP. VALOR. PTO.]]=$B60,IF(DATOS_[[Check Periodo Ref.]:[Check Periodo Ref.]]="Dentro",IF(DATOS_[[Check Equiparado]:[Check Equiparado]]="Sí",IF(DATOS!AT$5="Sí",(1/DATOS_[[% anualiz]:[% anualiz]]),1)*IF(DATOS!AT$4="Sí",1/DATOS_[[% normaliz]:[% normaliz]],1)*(DATOS_[Conc.Sal.16])))))))),
0)</f>
        <v>0</v>
      </c>
      <c r="Z61" s="109">
        <f t="array" ref="Z61">IFERROR(
(AVERAGE((IF(DATOS_[[Sexo]:[Sexo]]=$B61,IF(DATOS_[[AGRUP. VALOR. PTO.]:[AGRUP. VALOR. PTO.]]=$B60,IF(DATOS_[[Check Periodo Ref.]:[Check Periodo Ref.]]="Dentro",IF(DATOS_[[Check Equiparado]:[Check Equiparado]]="Sí",IF(DATOS!AU$5="Sí",(1/DATOS_[[% anualiz]:[% anualiz]]),1)*IF(DATOS!AU$4="Sí",1/DATOS_[[% normaliz]:[% normaliz]],1)*(DATOS_[Conc.Sal.17])))))))),
0)</f>
        <v>0</v>
      </c>
      <c r="AA61" s="109">
        <f t="array" ref="AA61">IFERROR(
(AVERAGE((IF(DATOS_[[Sexo]:[Sexo]]=$B61,IF(DATOS_[[AGRUP. VALOR. PTO.]:[AGRUP. VALOR. PTO.]]=$B60,IF(DATOS_[[Check Periodo Ref.]:[Check Periodo Ref.]]="Dentro",IF(DATOS_[[Check Equiparado]:[Check Equiparado]]="Sí",IF(DATOS!AV$5="Sí",(1/DATOS_[[% anualiz]:[% anualiz]]),1)*IF(DATOS!AV$4="Sí",1/DATOS_[[% normaliz]:[% normaliz]],1)*(DATOS_[Conc.Sal.18])))))))),
0)</f>
        <v>0</v>
      </c>
      <c r="AB61" s="109">
        <f t="array" ref="AB61">IFERROR(
(AVERAGE((IF(DATOS_[[Sexo]:[Sexo]]=$B61,IF(DATOS_[[AGRUP. VALOR. PTO.]:[AGRUP. VALOR. PTO.]]=$B60,IF(DATOS_[[Check Periodo Ref.]:[Check Periodo Ref.]]="Dentro",IF(DATOS_[[Check Equiparado]:[Check Equiparado]]="Sí",IF(DATOS!AW$5="Sí",(1/DATOS_[[% anualiz]:[% anualiz]]),1)*IF(DATOS!AW$4="Sí",1/DATOS_[[% normaliz]:[% normaliz]],1)*(DATOS_[Conc.Sal.19])))))))),
0)</f>
        <v>0</v>
      </c>
      <c r="AC61" s="109">
        <f t="array" ref="AC61">IFERROR(
(AVERAGE((IF(DATOS_[[Sexo]:[Sexo]]=$B61,IF(DATOS_[[AGRUP. VALOR. PTO.]:[AGRUP. VALOR. PTO.]]=$B60,IF(DATOS_[[Check Periodo Ref.]:[Check Periodo Ref.]]="Dentro",IF(DATOS_[[Check Equiparado]:[Check Equiparado]]="Sí",IF(DATOS!AX$5="Sí",(1/DATOS_[[% anualiz]:[% anualiz]]),1)*IF(DATOS!AX$4="Sí",1/DATOS_[[% normaliz]:[% normaliz]],1)*(DATOS_[Conc.Sal.20])))))))),
0)</f>
        <v>0</v>
      </c>
      <c r="AD61" s="109">
        <f t="array" ref="AD61">IFERROR(
(AVERAGE((IF(DATOS_[[Sexo]:[Sexo]]=$B61,IF(DATOS_[[AGRUP. VALOR. PTO.]:[AGRUP. VALOR. PTO.]]=$B60,IF(DATOS_[[Check Periodo Ref.]:[Check Periodo Ref.]]="Dentro",IF(DATOS_[[Check Equiparado]:[Check Equiparado]]="Sí",IF(DATOS!AY$5="Sí",(1/DATOS_[[% anualiz]:[% anualiz]]),1)*IF(DATOS!AY$4="Sí",1/DATOS_[[% normaliz]:[% normaliz]],1)*(DATOS_[Conc.Sal.21])))))))),
0)</f>
        <v>0</v>
      </c>
      <c r="AE61" s="109">
        <f t="array" ref="AE61">IFERROR(
(AVERAGE((IF(DATOS_[[Sexo]:[Sexo]]=$B61,IF(DATOS_[[AGRUP. VALOR. PTO.]:[AGRUP. VALOR. PTO.]]=$B60,IF(DATOS_[[Check Periodo Ref.]:[Check Periodo Ref.]]="Dentro",IF(DATOS_[[Check Equiparado]:[Check Equiparado]]="Sí",IF(DATOS!AZ$5="Sí",(1/DATOS_[[% anualiz]:[% anualiz]]),1)*IF(DATOS!AZ$4="Sí",1/DATOS_[[% normaliz]:[% normaliz]],1)*(DATOS_[Conc.Sal.22])))))))),
0)</f>
        <v>0</v>
      </c>
      <c r="AF61" s="109">
        <f t="array" ref="AF61">IFERROR(
(AVERAGE((IF(DATOS_[[Sexo]:[Sexo]]=$B61,IF(DATOS_[[AGRUP. VALOR. PTO.]:[AGRUP. VALOR. PTO.]]=$B60,IF(DATOS_[[Check Periodo Ref.]:[Check Periodo Ref.]]="Dentro",IF(DATOS_[[Check Equiparado]:[Check Equiparado]]="Sí",IF(DATOS!BA$5="Sí",(1/DATOS_[[% anualiz]:[% anualiz]]),1)*IF(DATOS!BA$4="Sí",1/DATOS_[[% normaliz]:[% normaliz]],1)*(DATOS_[Conc.Sal.23])))))))),
0)</f>
        <v>0</v>
      </c>
      <c r="AG61" s="109">
        <f t="array" ref="AG61">IFERROR(
(AVERAGE((IF(DATOS_[[Sexo]:[Sexo]]=$B61,IF(DATOS_[[AGRUP. VALOR. PTO.]:[AGRUP. VALOR. PTO.]]=$B60,IF(DATOS_[[Check Periodo Ref.]:[Check Periodo Ref.]]="Dentro",IF(DATOS_[[Check Equiparado]:[Check Equiparado]]="Sí",IF(DATOS!BB$5="Sí",(1/DATOS_[[% anualiz]:[% anualiz]]),1)*IF(DATOS!BB$4="Sí",1/DATOS_[[% normaliz]:[% normaliz]],1)*(DATOS_[Conc.Sal.24])))))))),
0)</f>
        <v>0</v>
      </c>
      <c r="AH61" s="109">
        <f t="array" ref="AH61">IFERROR(
(AVERAGE((IF(DATOS_[[Sexo]:[Sexo]]=$B61,IF(DATOS_[[AGRUP. VALOR. PTO.]:[AGRUP. VALOR. PTO.]]=$B60,IF(DATOS_[[Check Periodo Ref.]:[Check Periodo Ref.]]="Dentro",IF(DATOS_[[Check Equiparado]:[Check Equiparado]]="Sí",IF(DATOS!BC$5="Sí",(1/DATOS_[[% anualiz]:[% anualiz]]),1)*IF(DATOS!BC$4="Sí",1/DATOS_[[% normaliz]:[% normaliz]],1)*(DATOS_[Conc.Sal.25])))))))),
0)</f>
        <v>0</v>
      </c>
      <c r="AI61" s="109">
        <f t="array" ref="AI61">IFERROR(
(AVERAGE((IF(DATOS_[[Sexo]:[Sexo]]=$B61,IF(DATOS_[[AGRUP. VALOR. PTO.]:[AGRUP. VALOR. PTO.]]=$B60,IF(DATOS_[[Check Periodo Ref.]:[Check Periodo Ref.]]="Dentro",IF(DATOS_[[Check Equiparado]:[Check Equiparado]]="Sí",IF(DATOS!BD$5="Sí",(1/DATOS_[[% anualiz]:[% anualiz]]),1)*IF(DATOS!BD$4="Sí",1/DATOS_[[% normaliz]:[% normaliz]],1)*(DATOS_[Conc.Sal.26])))))))),
0)</f>
        <v>0</v>
      </c>
      <c r="AJ61" s="109">
        <f t="array" ref="AJ61">IFERROR(
(AVERAGE((IF(DATOS_[[Sexo]:[Sexo]]=$B61,IF(DATOS_[[AGRUP. VALOR. PTO.]:[AGRUP. VALOR. PTO.]]=$B60,IF(DATOS_[[Check Periodo Ref.]:[Check Periodo Ref.]]="Dentro",IF(DATOS_[[Check Equiparado]:[Check Equiparado]]="Sí",IF(DATOS!BE$5="Sí",(1/DATOS_[[% anualiz]:[% anualiz]]),1)*IF(DATOS!BE$4="Sí",1/DATOS_[[% normaliz]:[% normaliz]],1)*(DATOS_[Conc.Sal.27])))))))),
0)</f>
        <v>0</v>
      </c>
      <c r="AK61" s="109">
        <f t="array" ref="AK61">IFERROR(
(AVERAGE((IF(DATOS_[[Sexo]:[Sexo]]=$B61,IF(DATOS_[[AGRUP. VALOR. PTO.]:[AGRUP. VALOR. PTO.]]=$B60,IF(DATOS_[[Check Periodo Ref.]:[Check Periodo Ref.]]="Dentro",IF(DATOS_[[Check Equiparado]:[Check Equiparado]]="Sí",IF(DATOS!BF$5="Sí",(1/DATOS_[[% anualiz]:[% anualiz]]),1)*IF(DATOS!BF$4="Sí",1/DATOS_[[% normaliz]:[% normaliz]],1)*(DATOS_[Conc.Sal.28])))))))),
0)</f>
        <v>0</v>
      </c>
      <c r="AL61" s="109">
        <f t="array" ref="AL61">IFERROR(
(AVERAGE((IF(DATOS_[[Sexo]:[Sexo]]=$B61,IF(DATOS_[[AGRUP. VALOR. PTO.]:[AGRUP. VALOR. PTO.]]=$B60,IF(DATOS_[[Check Periodo Ref.]:[Check Periodo Ref.]]="Dentro",IF(DATOS_[[Check Equiparado]:[Check Equiparado]]="Sí",IF(DATOS!BG$5="Sí",(1/DATOS_[[% anualiz]:[% anualiz]]),1)*IF(DATOS!BG$4="Sí",1/DATOS_[[% normaliz]:[% normaliz]],1)*(DATOS_[Conc.Sal.29])))))))),
0)</f>
        <v>0</v>
      </c>
      <c r="AM61" s="109">
        <f t="array" ref="AM61">IFERROR(
(AVERAGE((IF(DATOS_[[Sexo]:[Sexo]]=$B61,IF(DATOS_[[AGRUP. VALOR. PTO.]:[AGRUP. VALOR. PTO.]]=$B60,IF(DATOS_[[Check Periodo Ref.]:[Check Periodo Ref.]]="Dentro",IF(DATOS_[[Check Equiparado]:[Check Equiparado]]="Sí",IF(DATOS!BH$5="Sí",(1/DATOS_[[% anualiz]:[% anualiz]]),1)*IF(DATOS!BH$4="Sí",1/DATOS_[[% normaliz]:[% normaliz]],1)*(DATOS_[Conc.Sal.30])))))))),
0)</f>
        <v>0</v>
      </c>
      <c r="AN61" s="110">
        <f t="array" ref="AN61">IFERROR(
AVERAGE(IF(DATOS_[Sexo]=$B61,IF(DATOS_[[AGRUP. VALOR. PTO.]:[AGRUP. VALOR. PTO.]]=$B60,IF(DATOS_[Check Equiparado]="Sí",IF(DATOS_[Check Periodo Ref.]="Dentro",DATOS_[Tot COMPL.SAL Eq],FALSE))))),
0)</f>
        <v>0</v>
      </c>
      <c r="AO61" s="111">
        <f t="array" ref="AO61">IFERROR(
AVERAGE(IF(DATOS_[Sexo]=$B61,IF(DATOS_[[AGRUP. VALOR. PTO.]:[AGRUP. VALOR. PTO.]]=$B60,IF(DATOS_[Check Equiparado]="Sí",IF(DATOS_[Check Periodo Ref.]="Dentro",DATOS_[TOTAL SALARIO Eq],FALSE))))),
0)</f>
        <v>0</v>
      </c>
      <c r="AP61" s="112">
        <f t="array" ref="AP61">IFERROR(
(AVERAGE((IF(DATOS_[[Sexo]:[Sexo]]=$B61,IF(DATOS_[[AGRUP. VALOR. PTO.]:[AGRUP. VALOR. PTO.]]=$B60,IF(DATOS_[[Check Periodo Ref.]:[Check Periodo Ref.]]="Dentro",IF(DATOS_[[Check Equiparado]:[Check Equiparado]]="Sí",IF(DATOS!BI$5="Sí",(1/DATOS_[[% anualiz]:[% anualiz]]),1)*IF(DATOS!BI$4="Sí",1/DATOS_[[% normaliz]:[% normaliz]],1)*(DATOS_[C.Extra.01])))))))),
0)</f>
        <v>0</v>
      </c>
      <c r="AQ61" s="112">
        <f t="array" ref="AQ61">IFERROR(
(AVERAGE((IF(DATOS_[[Sexo]:[Sexo]]=$B61,IF(DATOS_[[AGRUP. VALOR. PTO.]:[AGRUP. VALOR. PTO.]]=$B60,IF(DATOS_[[Check Periodo Ref.]:[Check Periodo Ref.]]="Dentro",IF(DATOS_[[Check Equiparado]:[Check Equiparado]]="Sí",IF(DATOS!BJ$5="Sí",(1/DATOS_[[% anualiz]:[% anualiz]]),1)*IF(DATOS!BJ$4="Sí",1/DATOS_[[% normaliz]:[% normaliz]],1)*(DATOS_[C.Extra.02])))))))),
0)</f>
        <v>0</v>
      </c>
      <c r="AR61" s="112">
        <f t="array" ref="AR61">IFERROR(
(AVERAGE((IF(DATOS_[[Sexo]:[Sexo]]=$B61,IF(DATOS_[[AGRUP. VALOR. PTO.]:[AGRUP. VALOR. PTO.]]=$B60,IF(DATOS_[[Check Periodo Ref.]:[Check Periodo Ref.]]="Dentro",IF(DATOS_[[Check Equiparado]:[Check Equiparado]]="Sí",IF(DATOS!BK$5="Sí",(1/DATOS_[[% anualiz]:[% anualiz]]),1)*IF(DATOS!BK$4="Sí",1/DATOS_[[% normaliz]:[% normaliz]],1)*(DATOS_[C.Extra.03])))))))),
0)</f>
        <v>0</v>
      </c>
      <c r="AS61" s="112">
        <f t="array" ref="AS61">IFERROR(
(AVERAGE((IF(DATOS_[[Sexo]:[Sexo]]=$B61,IF(DATOS_[[AGRUP. VALOR. PTO.]:[AGRUP. VALOR. PTO.]]=$B60,IF(DATOS_[[Check Periodo Ref.]:[Check Periodo Ref.]]="Dentro",IF(DATOS_[[Check Equiparado]:[Check Equiparado]]="Sí",IF(DATOS!BL$5="Sí",(1/DATOS_[[% anualiz]:[% anualiz]]),1)*IF(DATOS!BL$4="Sí",1/DATOS_[[% normaliz]:[% normaliz]],1)*(DATOS_[C.Extra.04])))))))),
0)</f>
        <v>0</v>
      </c>
      <c r="AT61" s="112">
        <f t="array" ref="AT61">IFERROR(
(AVERAGE((IF(DATOS_[[Sexo]:[Sexo]]=$B61,IF(DATOS_[[AGRUP. VALOR. PTO.]:[AGRUP. VALOR. PTO.]]=$B60,IF(DATOS_[[Check Periodo Ref.]:[Check Periodo Ref.]]="Dentro",IF(DATOS_[[Check Equiparado]:[Check Equiparado]]="Sí",IF(DATOS!BM$5="Sí",(1/DATOS_[[% anualiz]:[% anualiz]]),1)*IF(DATOS!BM$4="Sí",1/DATOS_[[% normaliz]:[% normaliz]],1)*(DATOS_[C.Extra.05])))))))),
0)</f>
        <v>0</v>
      </c>
      <c r="AU61" s="113">
        <f t="array" ref="AU61">IFERROR(
AVERAGE(IF(DATOS_[Sexo]=$B61,IF(DATOS_[[AGRUP. VALOR. PTO.]:[AGRUP. VALOR. PTO.]]=$B60,IF(DATOS_[Check Equiparado]="Sí",IF(DATOS_[Check Periodo Ref.]="Dentro",DATOS_[Tot Extrasalarial Eq],FALSE))))),
0)</f>
        <v>0</v>
      </c>
      <c r="AV61" s="114">
        <f t="array" ref="AV61">IFERROR(
AVERAGE(IF(DATOS_[Sexo]=$B61,IF(DATOS_[[AGRUP. VALOR. PTO.]:[AGRUP. VALOR. PTO.]]=$B60,IF(DATOS_[Check Equiparado]="Sí",IF(DATOS_[Check Periodo Ref.]="Dentro",DATOS_[TOTAL Retrib Eq],FALSE))))),
0)</f>
        <v>0</v>
      </c>
    </row>
    <row r="62" spans="1:48" x14ac:dyDescent="0.3">
      <c r="A62" s="60" t="str">
        <f t="shared" ref="A62" si="66">+A61</f>
        <v>[ocultar]</v>
      </c>
      <c r="B62" s="64" t="s">
        <v>163</v>
      </c>
      <c r="C62" s="65">
        <f t="array" ref="C62">SUM(IF($B62=DATOS_[Sexo],
IF($B60=DATOS_[AGRUP. VALOR. PTO.],
IF("Dentro"=DATOS_[Check Periodo Ref.],
1/(COUNTIFS(DATOS_[Sexo],$B62,DATOS_[AGRUP. VALOR. PTO.],$B60,DATOS_[Check Periodo Ref.],"Dentro",DATOS_[id],DATOS_[id]))))))</f>
        <v>0</v>
      </c>
      <c r="D62" s="66">
        <f>COUNTIFS(DATOS_[AGRUP. VALOR. PTO.],$B60,DATOS_[Sexo],$B62,DATOS_[Check Periodo Ref.],"Dentro")</f>
        <v>0</v>
      </c>
      <c r="E62" s="66">
        <f>COUNTIFS(DATOS_[AGRUP. VALOR. PTO.],$B60,DATOS_[Sexo],$B62,DATOS_[Check Periodo Ref.],"Dentro",DATOS_[Check Nº SC Norm],"Sí")</f>
        <v>0</v>
      </c>
      <c r="F62" s="66">
        <f>COUNTIFS(DATOS_[AGRUP. VALOR. PTO.],$B60,DATOS_[Sexo],$B62,DATOS_[Check Periodo Ref.],"Dentro",DATOS_[Check Nº SC Anualiz],"Sí")</f>
        <v>0</v>
      </c>
      <c r="G62" s="66">
        <f>COUNTIFS(DATOS_[AGRUP. VALOR. PTO.],$B60,DATOS_[Sexo],$B62,DATOS_[Check Periodo Ref.],"Dentro",DATOS_[Check Nº SC Norm y Anualiz],"Sí")</f>
        <v>0</v>
      </c>
      <c r="H62" s="66">
        <f>COUNTIFS(DATOS_[AGRUP. VALOR. PTO.],$B60,DATOS_[Sexo],$B62,DATOS_[Check Periodo Ref.],"Dentro",DATOS_[Check Equiparación],"Sí")</f>
        <v>0</v>
      </c>
      <c r="I62" s="108" cm="1">
        <f t="array" ref="I62">IFERROR(
AVERAGE(IF(DATOS_[Sexo]=$B62,IF(DATOS_[[AGRUP. VALOR. PTO.]:[AGRUP. VALOR. PTO.]]=$B60,IF(DATOS_[Check Equiparado]="Sí",IF(DATOS_[Check Periodo Ref.]="Dentro",DATOS_[SALARIO BASE Eq],FALSE))))),
0)</f>
        <v>0</v>
      </c>
      <c r="J62" s="109">
        <f t="array" ref="J62">IFERROR(
(AVERAGE((IF(DATOS_[[Sexo]:[Sexo]]=$B62,IF(DATOS_[[AGRUP. VALOR. PTO.]:[AGRUP. VALOR. PTO.]]=$B60,IF(DATOS_[[Check Periodo Ref.]:[Check Periodo Ref.]]="Dentro",IF(DATOS_[[Check Equiparado]:[Check Equiparado]]="Sí",IF(DATOS!AE$5="Sí",(1/DATOS_[[% anualiz]:[% anualiz]]),1)*IF(DATOS!AE$4="Sí",1/DATOS_[[% normaliz]:[% normaliz]],1)*(DATOS_[Conc.Sal.01])))))))),
0)</f>
        <v>0</v>
      </c>
      <c r="K62" s="109">
        <f t="array" ref="K62">IFERROR(
(AVERAGE((IF(DATOS_[[Sexo]:[Sexo]]=$B62,IF(DATOS_[[AGRUP. VALOR. PTO.]:[AGRUP. VALOR. PTO.]]=$B60,IF(DATOS_[[Check Periodo Ref.]:[Check Periodo Ref.]]="Dentro",IF(DATOS_[[Check Equiparado]:[Check Equiparado]]="Sí",IF(DATOS!AF$5="Sí",(1/DATOS_[[% anualiz]:[% anualiz]]),1)*IF(DATOS!AF$4="Sí",1/DATOS_[[% normaliz]:[% normaliz]],1)*(DATOS_[Conc.Sal.02])))))))),
0)</f>
        <v>0</v>
      </c>
      <c r="L62" s="109">
        <f t="array" ref="L62">IFERROR(
(AVERAGE((IF(DATOS_[[Sexo]:[Sexo]]=$B62,IF(DATOS_[[AGRUP. VALOR. PTO.]:[AGRUP. VALOR. PTO.]]=$B60,IF(DATOS_[[Check Periodo Ref.]:[Check Periodo Ref.]]="Dentro",IF(DATOS_[[Check Equiparado]:[Check Equiparado]]="Sí",IF(DATOS!AG$5="Sí",(1/DATOS_[[% anualiz]:[% anualiz]]),1)*IF(DATOS!AG$4="Sí",1/DATOS_[[% normaliz]:[% normaliz]],1)*(DATOS_[Conc.Sal.03])))))))),
0)</f>
        <v>0</v>
      </c>
      <c r="M62" s="109">
        <f t="array" ref="M62">IFERROR(
(AVERAGE((IF(DATOS_[[Sexo]:[Sexo]]=$B62,IF(DATOS_[[AGRUP. VALOR. PTO.]:[AGRUP. VALOR. PTO.]]=$B60,IF(DATOS_[[Check Periodo Ref.]:[Check Periodo Ref.]]="Dentro",IF(DATOS_[[Check Equiparado]:[Check Equiparado]]="Sí",IF(DATOS!AH$5="Sí",(1/DATOS_[[% anualiz]:[% anualiz]]),1)*IF(DATOS!AH$4="Sí",1/DATOS_[[% normaliz]:[% normaliz]],1)*(DATOS_[Conc.Sal.04])))))))),
0)</f>
        <v>0</v>
      </c>
      <c r="N62" s="109">
        <f t="array" ref="N62">IFERROR(
(AVERAGE((IF(DATOS_[[Sexo]:[Sexo]]=$B62,IF(DATOS_[[AGRUP. VALOR. PTO.]:[AGRUP. VALOR. PTO.]]=$B60,IF(DATOS_[[Check Periodo Ref.]:[Check Periodo Ref.]]="Dentro",IF(DATOS_[[Check Equiparado]:[Check Equiparado]]="Sí",IF(DATOS!AI$5="Sí",(1/DATOS_[[% anualiz]:[% anualiz]]),1)*IF(DATOS!AI$4="Sí",1/DATOS_[[% normaliz]:[% normaliz]],1)*(DATOS_[Conc.Sal.05])))))))),
0)</f>
        <v>0</v>
      </c>
      <c r="O62" s="109">
        <f t="array" ref="O62">IFERROR(
(AVERAGE((IF(DATOS_[[Sexo]:[Sexo]]=$B62,IF(DATOS_[[AGRUP. VALOR. PTO.]:[AGRUP. VALOR. PTO.]]=$B60,IF(DATOS_[[Check Periodo Ref.]:[Check Periodo Ref.]]="Dentro",IF(DATOS_[[Check Equiparado]:[Check Equiparado]]="Sí",IF(DATOS!AJ$5="Sí",(1/DATOS_[[% anualiz]:[% anualiz]]),1)*IF(DATOS!AJ$4="Sí",1/DATOS_[[% normaliz]:[% normaliz]],1)*(DATOS_[Conc.Sal.06])))))))),
0)</f>
        <v>0</v>
      </c>
      <c r="P62" s="109">
        <f t="array" ref="P62">IFERROR(
(AVERAGE((IF(DATOS_[[Sexo]:[Sexo]]=$B62,IF(DATOS_[[AGRUP. VALOR. PTO.]:[AGRUP. VALOR. PTO.]]=$B60,IF(DATOS_[[Check Periodo Ref.]:[Check Periodo Ref.]]="Dentro",IF(DATOS_[[Check Equiparado]:[Check Equiparado]]="Sí",IF(DATOS!AK$5="Sí",(1/DATOS_[[% anualiz]:[% anualiz]]),1)*IF(DATOS!AK$4="Sí",1/DATOS_[[% normaliz]:[% normaliz]],1)*(DATOS_[Conc.Sal.07])))))))),
0)</f>
        <v>0</v>
      </c>
      <c r="Q62" s="109">
        <f t="array" ref="Q62">IFERROR(
(AVERAGE((IF(DATOS_[[Sexo]:[Sexo]]=$B62,IF(DATOS_[[AGRUP. VALOR. PTO.]:[AGRUP. VALOR. PTO.]]=$B60,IF(DATOS_[[Check Periodo Ref.]:[Check Periodo Ref.]]="Dentro",IF(DATOS_[[Check Equiparado]:[Check Equiparado]]="Sí",IF(DATOS!AL$5="Sí",(1/DATOS_[[% anualiz]:[% anualiz]]),1)*IF(DATOS!AL$4="Sí",1/DATOS_[[% normaliz]:[% normaliz]],1)*(DATOS_[Conc.Sal.08])))))))),
0)</f>
        <v>0</v>
      </c>
      <c r="R62" s="109">
        <f t="array" ref="R62">IFERROR(
(AVERAGE((IF(DATOS_[[Sexo]:[Sexo]]=$B62,IF(DATOS_[[AGRUP. VALOR. PTO.]:[AGRUP. VALOR. PTO.]]=$B60,IF(DATOS_[[Check Periodo Ref.]:[Check Periodo Ref.]]="Dentro",IF(DATOS_[[Check Equiparado]:[Check Equiparado]]="Sí",IF(DATOS!AM$5="Sí",(1/DATOS_[[% anualiz]:[% anualiz]]),1)*IF(DATOS!AM$4="Sí",1/DATOS_[[% normaliz]:[% normaliz]],1)*(DATOS_[Conc.Sal.09])))))))),
0)</f>
        <v>0</v>
      </c>
      <c r="S62" s="109">
        <f t="array" ref="S62">IFERROR(
(AVERAGE((IF(DATOS_[[Sexo]:[Sexo]]=$B62,IF(DATOS_[[AGRUP. VALOR. PTO.]:[AGRUP. VALOR. PTO.]]=$B60,IF(DATOS_[[Check Periodo Ref.]:[Check Periodo Ref.]]="Dentro",IF(DATOS_[[Check Equiparado]:[Check Equiparado]]="Sí",IF(DATOS!AN$5="Sí",(1/DATOS_[[% anualiz]:[% anualiz]]),1)*IF(DATOS!AN$4="Sí",1/DATOS_[[% normaliz]:[% normaliz]],1)*(DATOS_[Conc.Sal.10])))))))),
0)</f>
        <v>0</v>
      </c>
      <c r="T62" s="109">
        <f t="array" ref="T62">IFERROR(
(AVERAGE((IF(DATOS_[[Sexo]:[Sexo]]=$B62,IF(DATOS_[[AGRUP. VALOR. PTO.]:[AGRUP. VALOR. PTO.]]=$B60,IF(DATOS_[[Check Periodo Ref.]:[Check Periodo Ref.]]="Dentro",IF(DATOS_[[Check Equiparado]:[Check Equiparado]]="Sí",IF(DATOS!AO$5="Sí",(1/DATOS_[[% anualiz]:[% anualiz]]),1)*IF(DATOS!AO$4="Sí",1/DATOS_[[% normaliz]:[% normaliz]],1)*(DATOS_[Conc.Sal.11])))))))),
0)</f>
        <v>0</v>
      </c>
      <c r="U62" s="109">
        <f t="array" ref="U62">IFERROR(
(AVERAGE((IF(DATOS_[[Sexo]:[Sexo]]=$B62,IF(DATOS_[[AGRUP. VALOR. PTO.]:[AGRUP. VALOR. PTO.]]=$B60,IF(DATOS_[[Check Periodo Ref.]:[Check Periodo Ref.]]="Dentro",IF(DATOS_[[Check Equiparado]:[Check Equiparado]]="Sí",IF(DATOS!AP$5="Sí",(1/DATOS_[[% anualiz]:[% anualiz]]),1)*IF(DATOS!AP$4="Sí",1/DATOS_[[% normaliz]:[% normaliz]],1)*(DATOS_[Conc.Sal.12])))))))),
0)</f>
        <v>0</v>
      </c>
      <c r="V62" s="109">
        <f t="array" ref="V62">IFERROR(
(AVERAGE((IF(DATOS_[[Sexo]:[Sexo]]=$B62,IF(DATOS_[[AGRUP. VALOR. PTO.]:[AGRUP. VALOR. PTO.]]=$B60,IF(DATOS_[[Check Periodo Ref.]:[Check Periodo Ref.]]="Dentro",IF(DATOS_[[Check Equiparado]:[Check Equiparado]]="Sí",IF(DATOS!AQ$5="Sí",(1/DATOS_[[% anualiz]:[% anualiz]]),1)*IF(DATOS!AQ$4="Sí",1/DATOS_[[% normaliz]:[% normaliz]],1)*(DATOS_[Conc.Sal.13])))))))),
0)</f>
        <v>0</v>
      </c>
      <c r="W62" s="109">
        <f t="array" ref="W62">IFERROR(
(AVERAGE((IF(DATOS_[[Sexo]:[Sexo]]=$B62,IF(DATOS_[[AGRUP. VALOR. PTO.]:[AGRUP. VALOR. PTO.]]=$B60,IF(DATOS_[[Check Periodo Ref.]:[Check Periodo Ref.]]="Dentro",IF(DATOS_[[Check Equiparado]:[Check Equiparado]]="Sí",IF(DATOS!AR$5="Sí",(1/DATOS_[[% anualiz]:[% anualiz]]),1)*IF(DATOS!AR$4="Sí",1/DATOS_[[% normaliz]:[% normaliz]],1)*(DATOS_[Conc.Sal.14])))))))),
0)</f>
        <v>0</v>
      </c>
      <c r="X62" s="109">
        <f t="array" ref="X62">IFERROR(
(AVERAGE((IF(DATOS_[[Sexo]:[Sexo]]=$B62,IF(DATOS_[[AGRUP. VALOR. PTO.]:[AGRUP. VALOR. PTO.]]=$B60,IF(DATOS_[[Check Periodo Ref.]:[Check Periodo Ref.]]="Dentro",IF(DATOS_[[Check Equiparado]:[Check Equiparado]]="Sí",IF(DATOS!AS$5="Sí",(1/DATOS_[[% anualiz]:[% anualiz]]),1)*IF(DATOS!AS$4="Sí",1/DATOS_[[% normaliz]:[% normaliz]],1)*(DATOS_[Conc.Sal.15])))))))),
0)</f>
        <v>0</v>
      </c>
      <c r="Y62" s="109">
        <f t="array" ref="Y62">IFERROR(
(AVERAGE((IF(DATOS_[[Sexo]:[Sexo]]=$B62,IF(DATOS_[[AGRUP. VALOR. PTO.]:[AGRUP. VALOR. PTO.]]=$B60,IF(DATOS_[[Check Periodo Ref.]:[Check Periodo Ref.]]="Dentro",IF(DATOS_[[Check Equiparado]:[Check Equiparado]]="Sí",IF(DATOS!AT$5="Sí",(1/DATOS_[[% anualiz]:[% anualiz]]),1)*IF(DATOS!AT$4="Sí",1/DATOS_[[% normaliz]:[% normaliz]],1)*(DATOS_[Conc.Sal.16])))))))),
0)</f>
        <v>0</v>
      </c>
      <c r="Z62" s="109">
        <f t="array" ref="Z62">IFERROR(
(AVERAGE((IF(DATOS_[[Sexo]:[Sexo]]=$B62,IF(DATOS_[[AGRUP. VALOR. PTO.]:[AGRUP. VALOR. PTO.]]=$B60,IF(DATOS_[[Check Periodo Ref.]:[Check Periodo Ref.]]="Dentro",IF(DATOS_[[Check Equiparado]:[Check Equiparado]]="Sí",IF(DATOS!AU$5="Sí",(1/DATOS_[[% anualiz]:[% anualiz]]),1)*IF(DATOS!AU$4="Sí",1/DATOS_[[% normaliz]:[% normaliz]],1)*(DATOS_[Conc.Sal.17])))))))),
0)</f>
        <v>0</v>
      </c>
      <c r="AA62" s="109">
        <f t="array" ref="AA62">IFERROR(
(AVERAGE((IF(DATOS_[[Sexo]:[Sexo]]=$B62,IF(DATOS_[[AGRUP. VALOR. PTO.]:[AGRUP. VALOR. PTO.]]=$B60,IF(DATOS_[[Check Periodo Ref.]:[Check Periodo Ref.]]="Dentro",IF(DATOS_[[Check Equiparado]:[Check Equiparado]]="Sí",IF(DATOS!AV$5="Sí",(1/DATOS_[[% anualiz]:[% anualiz]]),1)*IF(DATOS!AV$4="Sí",1/DATOS_[[% normaliz]:[% normaliz]],1)*(DATOS_[Conc.Sal.18])))))))),
0)</f>
        <v>0</v>
      </c>
      <c r="AB62" s="109">
        <f t="array" ref="AB62">IFERROR(
(AVERAGE((IF(DATOS_[[Sexo]:[Sexo]]=$B62,IF(DATOS_[[AGRUP. VALOR. PTO.]:[AGRUP. VALOR. PTO.]]=$B60,IF(DATOS_[[Check Periodo Ref.]:[Check Periodo Ref.]]="Dentro",IF(DATOS_[[Check Equiparado]:[Check Equiparado]]="Sí",IF(DATOS!AW$5="Sí",(1/DATOS_[[% anualiz]:[% anualiz]]),1)*IF(DATOS!AW$4="Sí",1/DATOS_[[% normaliz]:[% normaliz]],1)*(DATOS_[Conc.Sal.19])))))))),
0)</f>
        <v>0</v>
      </c>
      <c r="AC62" s="109">
        <f t="array" ref="AC62">IFERROR(
(AVERAGE((IF(DATOS_[[Sexo]:[Sexo]]=$B62,IF(DATOS_[[AGRUP. VALOR. PTO.]:[AGRUP. VALOR. PTO.]]=$B60,IF(DATOS_[[Check Periodo Ref.]:[Check Periodo Ref.]]="Dentro",IF(DATOS_[[Check Equiparado]:[Check Equiparado]]="Sí",IF(DATOS!AX$5="Sí",(1/DATOS_[[% anualiz]:[% anualiz]]),1)*IF(DATOS!AX$4="Sí",1/DATOS_[[% normaliz]:[% normaliz]],1)*(DATOS_[Conc.Sal.20])))))))),
0)</f>
        <v>0</v>
      </c>
      <c r="AD62" s="109">
        <f t="array" ref="AD62">IFERROR(
(AVERAGE((IF(DATOS_[[Sexo]:[Sexo]]=$B62,IF(DATOS_[[AGRUP. VALOR. PTO.]:[AGRUP. VALOR. PTO.]]=$B60,IF(DATOS_[[Check Periodo Ref.]:[Check Periodo Ref.]]="Dentro",IF(DATOS_[[Check Equiparado]:[Check Equiparado]]="Sí",IF(DATOS!AY$5="Sí",(1/DATOS_[[% anualiz]:[% anualiz]]),1)*IF(DATOS!AY$4="Sí",1/DATOS_[[% normaliz]:[% normaliz]],1)*(DATOS_[Conc.Sal.21])))))))),
0)</f>
        <v>0</v>
      </c>
      <c r="AE62" s="109">
        <f t="array" ref="AE62">IFERROR(
(AVERAGE((IF(DATOS_[[Sexo]:[Sexo]]=$B62,IF(DATOS_[[AGRUP. VALOR. PTO.]:[AGRUP. VALOR. PTO.]]=$B60,IF(DATOS_[[Check Periodo Ref.]:[Check Periodo Ref.]]="Dentro",IF(DATOS_[[Check Equiparado]:[Check Equiparado]]="Sí",IF(DATOS!AZ$5="Sí",(1/DATOS_[[% anualiz]:[% anualiz]]),1)*IF(DATOS!AZ$4="Sí",1/DATOS_[[% normaliz]:[% normaliz]],1)*(DATOS_[Conc.Sal.22])))))))),
0)</f>
        <v>0</v>
      </c>
      <c r="AF62" s="109">
        <f t="array" ref="AF62">IFERROR(
(AVERAGE((IF(DATOS_[[Sexo]:[Sexo]]=$B62,IF(DATOS_[[AGRUP. VALOR. PTO.]:[AGRUP. VALOR. PTO.]]=$B60,IF(DATOS_[[Check Periodo Ref.]:[Check Periodo Ref.]]="Dentro",IF(DATOS_[[Check Equiparado]:[Check Equiparado]]="Sí",IF(DATOS!BA$5="Sí",(1/DATOS_[[% anualiz]:[% anualiz]]),1)*IF(DATOS!BA$4="Sí",1/DATOS_[[% normaliz]:[% normaliz]],1)*(DATOS_[Conc.Sal.23])))))))),
0)</f>
        <v>0</v>
      </c>
      <c r="AG62" s="109">
        <f t="array" ref="AG62">IFERROR(
(AVERAGE((IF(DATOS_[[Sexo]:[Sexo]]=$B62,IF(DATOS_[[AGRUP. VALOR. PTO.]:[AGRUP. VALOR. PTO.]]=$B60,IF(DATOS_[[Check Periodo Ref.]:[Check Periodo Ref.]]="Dentro",IF(DATOS_[[Check Equiparado]:[Check Equiparado]]="Sí",IF(DATOS!BB$5="Sí",(1/DATOS_[[% anualiz]:[% anualiz]]),1)*IF(DATOS!BB$4="Sí",1/DATOS_[[% normaliz]:[% normaliz]],1)*(DATOS_[Conc.Sal.24])))))))),
0)</f>
        <v>0</v>
      </c>
      <c r="AH62" s="109">
        <f t="array" ref="AH62">IFERROR(
(AVERAGE((IF(DATOS_[[Sexo]:[Sexo]]=$B62,IF(DATOS_[[AGRUP. VALOR. PTO.]:[AGRUP. VALOR. PTO.]]=$B60,IF(DATOS_[[Check Periodo Ref.]:[Check Periodo Ref.]]="Dentro",IF(DATOS_[[Check Equiparado]:[Check Equiparado]]="Sí",IF(DATOS!BC$5="Sí",(1/DATOS_[[% anualiz]:[% anualiz]]),1)*IF(DATOS!BC$4="Sí",1/DATOS_[[% normaliz]:[% normaliz]],1)*(DATOS_[Conc.Sal.25])))))))),
0)</f>
        <v>0</v>
      </c>
      <c r="AI62" s="109">
        <f t="array" ref="AI62">IFERROR(
(AVERAGE((IF(DATOS_[[Sexo]:[Sexo]]=$B62,IF(DATOS_[[AGRUP. VALOR. PTO.]:[AGRUP. VALOR. PTO.]]=$B60,IF(DATOS_[[Check Periodo Ref.]:[Check Periodo Ref.]]="Dentro",IF(DATOS_[[Check Equiparado]:[Check Equiparado]]="Sí",IF(DATOS!BD$5="Sí",(1/DATOS_[[% anualiz]:[% anualiz]]),1)*IF(DATOS!BD$4="Sí",1/DATOS_[[% normaliz]:[% normaliz]],1)*(DATOS_[Conc.Sal.26])))))))),
0)</f>
        <v>0</v>
      </c>
      <c r="AJ62" s="109">
        <f t="array" ref="AJ62">IFERROR(
(AVERAGE((IF(DATOS_[[Sexo]:[Sexo]]=$B62,IF(DATOS_[[AGRUP. VALOR. PTO.]:[AGRUP. VALOR. PTO.]]=$B60,IF(DATOS_[[Check Periodo Ref.]:[Check Periodo Ref.]]="Dentro",IF(DATOS_[[Check Equiparado]:[Check Equiparado]]="Sí",IF(DATOS!BE$5="Sí",(1/DATOS_[[% anualiz]:[% anualiz]]),1)*IF(DATOS!BE$4="Sí",1/DATOS_[[% normaliz]:[% normaliz]],1)*(DATOS_[Conc.Sal.27])))))))),
0)</f>
        <v>0</v>
      </c>
      <c r="AK62" s="109">
        <f t="array" ref="AK62">IFERROR(
(AVERAGE((IF(DATOS_[[Sexo]:[Sexo]]=$B62,IF(DATOS_[[AGRUP. VALOR. PTO.]:[AGRUP. VALOR. PTO.]]=$B60,IF(DATOS_[[Check Periodo Ref.]:[Check Periodo Ref.]]="Dentro",IF(DATOS_[[Check Equiparado]:[Check Equiparado]]="Sí",IF(DATOS!BF$5="Sí",(1/DATOS_[[% anualiz]:[% anualiz]]),1)*IF(DATOS!BF$4="Sí",1/DATOS_[[% normaliz]:[% normaliz]],1)*(DATOS_[Conc.Sal.28])))))))),
0)</f>
        <v>0</v>
      </c>
      <c r="AL62" s="109">
        <f t="array" ref="AL62">IFERROR(
(AVERAGE((IF(DATOS_[[Sexo]:[Sexo]]=$B62,IF(DATOS_[[AGRUP. VALOR. PTO.]:[AGRUP. VALOR. PTO.]]=$B60,IF(DATOS_[[Check Periodo Ref.]:[Check Periodo Ref.]]="Dentro",IF(DATOS_[[Check Equiparado]:[Check Equiparado]]="Sí",IF(DATOS!BG$5="Sí",(1/DATOS_[[% anualiz]:[% anualiz]]),1)*IF(DATOS!BG$4="Sí",1/DATOS_[[% normaliz]:[% normaliz]],1)*(DATOS_[Conc.Sal.29])))))))),
0)</f>
        <v>0</v>
      </c>
      <c r="AM62" s="109">
        <f t="array" ref="AM62">IFERROR(
(AVERAGE((IF(DATOS_[[Sexo]:[Sexo]]=$B62,IF(DATOS_[[AGRUP. VALOR. PTO.]:[AGRUP. VALOR. PTO.]]=$B60,IF(DATOS_[[Check Periodo Ref.]:[Check Periodo Ref.]]="Dentro",IF(DATOS_[[Check Equiparado]:[Check Equiparado]]="Sí",IF(DATOS!BH$5="Sí",(1/DATOS_[[% anualiz]:[% anualiz]]),1)*IF(DATOS!BH$4="Sí",1/DATOS_[[% normaliz]:[% normaliz]],1)*(DATOS_[Conc.Sal.30])))))))),
0)</f>
        <v>0</v>
      </c>
      <c r="AN62" s="110">
        <f t="array" ref="AN62">IFERROR(
AVERAGE(IF(DATOS_[Sexo]=$B62,IF(DATOS_[[AGRUP. VALOR. PTO.]:[AGRUP. VALOR. PTO.]]=$B60,IF(DATOS_[Check Equiparado]="Sí",IF(DATOS_[Check Periodo Ref.]="Dentro",DATOS_[Tot COMPL.SAL Eq],FALSE))))),
0)</f>
        <v>0</v>
      </c>
      <c r="AO62" s="111">
        <f t="array" ref="AO62">IFERROR(
AVERAGE(IF(DATOS_[Sexo]=$B62,IF(DATOS_[[AGRUP. VALOR. PTO.]:[AGRUP. VALOR. PTO.]]=$B60,IF(DATOS_[Check Equiparado]="Sí",IF(DATOS_[Check Periodo Ref.]="Dentro",DATOS_[TOTAL SALARIO Eq],FALSE))))),
0)</f>
        <v>0</v>
      </c>
      <c r="AP62" s="112">
        <f t="array" ref="AP62">IFERROR(
(AVERAGE((IF(DATOS_[[Sexo]:[Sexo]]=$B62,IF(DATOS_[[AGRUP. VALOR. PTO.]:[AGRUP. VALOR. PTO.]]=$B60,IF(DATOS_[[Check Periodo Ref.]:[Check Periodo Ref.]]="Dentro",IF(DATOS_[[Check Equiparado]:[Check Equiparado]]="Sí",IF(DATOS!BI$5="Sí",(1/DATOS_[[% anualiz]:[% anualiz]]),1)*IF(DATOS!BI$4="Sí",1/DATOS_[[% normaliz]:[% normaliz]],1)*(DATOS_[C.Extra.01])))))))),
0)</f>
        <v>0</v>
      </c>
      <c r="AQ62" s="112">
        <f t="array" ref="AQ62">IFERROR(
(AVERAGE((IF(DATOS_[[Sexo]:[Sexo]]=$B62,IF(DATOS_[[AGRUP. VALOR. PTO.]:[AGRUP. VALOR. PTO.]]=$B60,IF(DATOS_[[Check Periodo Ref.]:[Check Periodo Ref.]]="Dentro",IF(DATOS_[[Check Equiparado]:[Check Equiparado]]="Sí",IF(DATOS!BJ$5="Sí",(1/DATOS_[[% anualiz]:[% anualiz]]),1)*IF(DATOS!BJ$4="Sí",1/DATOS_[[% normaliz]:[% normaliz]],1)*(DATOS_[C.Extra.02])))))))),
0)</f>
        <v>0</v>
      </c>
      <c r="AR62" s="112">
        <f t="array" ref="AR62">IFERROR(
(AVERAGE((IF(DATOS_[[Sexo]:[Sexo]]=$B62,IF(DATOS_[[AGRUP. VALOR. PTO.]:[AGRUP. VALOR. PTO.]]=$B60,IF(DATOS_[[Check Periodo Ref.]:[Check Periodo Ref.]]="Dentro",IF(DATOS_[[Check Equiparado]:[Check Equiparado]]="Sí",IF(DATOS!BK$5="Sí",(1/DATOS_[[% anualiz]:[% anualiz]]),1)*IF(DATOS!BK$4="Sí",1/DATOS_[[% normaliz]:[% normaliz]],1)*(DATOS_[C.Extra.03])))))))),
0)</f>
        <v>0</v>
      </c>
      <c r="AS62" s="112">
        <f t="array" ref="AS62">IFERROR(
(AVERAGE((IF(DATOS_[[Sexo]:[Sexo]]=$B62,IF(DATOS_[[AGRUP. VALOR. PTO.]:[AGRUP. VALOR. PTO.]]=$B60,IF(DATOS_[[Check Periodo Ref.]:[Check Periodo Ref.]]="Dentro",IF(DATOS_[[Check Equiparado]:[Check Equiparado]]="Sí",IF(DATOS!BL$5="Sí",(1/DATOS_[[% anualiz]:[% anualiz]]),1)*IF(DATOS!BL$4="Sí",1/DATOS_[[% normaliz]:[% normaliz]],1)*(DATOS_[C.Extra.04])))))))),
0)</f>
        <v>0</v>
      </c>
      <c r="AT62" s="112">
        <f t="array" ref="AT62">IFERROR(
(AVERAGE((IF(DATOS_[[Sexo]:[Sexo]]=$B62,IF(DATOS_[[AGRUP. VALOR. PTO.]:[AGRUP. VALOR. PTO.]]=$B60,IF(DATOS_[[Check Periodo Ref.]:[Check Periodo Ref.]]="Dentro",IF(DATOS_[[Check Equiparado]:[Check Equiparado]]="Sí",IF(DATOS!BM$5="Sí",(1/DATOS_[[% anualiz]:[% anualiz]]),1)*IF(DATOS!BM$4="Sí",1/DATOS_[[% normaliz]:[% normaliz]],1)*(DATOS_[C.Extra.05])))))))),
0)</f>
        <v>0</v>
      </c>
      <c r="AU62" s="113">
        <f t="array" ref="AU62">IFERROR(
AVERAGE(IF(DATOS_[Sexo]=$B62,IF(DATOS_[[AGRUP. VALOR. PTO.]:[AGRUP. VALOR. PTO.]]=$B60,IF(DATOS_[Check Equiparado]="Sí",IF(DATOS_[Check Periodo Ref.]="Dentro",DATOS_[Tot Extrasalarial Eq],FALSE))))),
0)</f>
        <v>0</v>
      </c>
      <c r="AV62" s="114">
        <f t="array" ref="AV62">IFERROR(
AVERAGE(IF(DATOS_[Sexo]=$B62,IF(DATOS_[[AGRUP. VALOR. PTO.]:[AGRUP. VALOR. PTO.]]=$B60,IF(DATOS_[Check Equiparado]="Sí",IF(DATOS_[Check Periodo Ref.]="Dentro",DATOS_[TOTAL Retrib Eq],FALSE))))),
0)</f>
        <v>0</v>
      </c>
    </row>
    <row r="63" spans="1:48" ht="17.25" thickBot="1" x14ac:dyDescent="0.35">
      <c r="A63" s="60" t="str">
        <f t="shared" ref="A63" si="67">+A64</f>
        <v>[ocultar]</v>
      </c>
      <c r="B63" s="70" t="s">
        <v>276</v>
      </c>
      <c r="C63" s="107"/>
      <c r="D63" s="71"/>
      <c r="E63" s="71"/>
      <c r="F63" s="71"/>
      <c r="G63" s="71"/>
      <c r="H63" s="71"/>
      <c r="I63" s="137" t="str">
        <f t="shared" ref="I63:AV63" si="68">IFERROR((I64-I65)/I64,"")</f>
        <v/>
      </c>
      <c r="J63" s="138" t="str">
        <f t="shared" si="68"/>
        <v/>
      </c>
      <c r="K63" s="139" t="str">
        <f t="shared" si="68"/>
        <v/>
      </c>
      <c r="L63" s="139" t="str">
        <f t="shared" si="68"/>
        <v/>
      </c>
      <c r="M63" s="139" t="str">
        <f t="shared" si="68"/>
        <v/>
      </c>
      <c r="N63" s="140" t="str">
        <f t="shared" si="68"/>
        <v/>
      </c>
      <c r="O63" s="141" t="str">
        <f t="shared" si="68"/>
        <v/>
      </c>
      <c r="P63" s="141" t="str">
        <f t="shared" si="68"/>
        <v/>
      </c>
      <c r="Q63" s="141" t="str">
        <f t="shared" si="68"/>
        <v/>
      </c>
      <c r="R63" s="141" t="str">
        <f t="shared" si="68"/>
        <v/>
      </c>
      <c r="S63" s="141" t="str">
        <f t="shared" si="68"/>
        <v/>
      </c>
      <c r="T63" s="141" t="str">
        <f t="shared" si="68"/>
        <v/>
      </c>
      <c r="U63" s="141" t="str">
        <f t="shared" si="68"/>
        <v/>
      </c>
      <c r="V63" s="141" t="str">
        <f t="shared" si="68"/>
        <v/>
      </c>
      <c r="W63" s="141" t="str">
        <f t="shared" si="68"/>
        <v/>
      </c>
      <c r="X63" s="141" t="str">
        <f t="shared" si="68"/>
        <v/>
      </c>
      <c r="Y63" s="141" t="str">
        <f t="shared" si="68"/>
        <v/>
      </c>
      <c r="Z63" s="140" t="str">
        <f t="shared" si="68"/>
        <v/>
      </c>
      <c r="AA63" s="140" t="str">
        <f t="shared" si="68"/>
        <v/>
      </c>
      <c r="AB63" s="140" t="str">
        <f t="shared" si="68"/>
        <v/>
      </c>
      <c r="AC63" s="140" t="str">
        <f t="shared" si="68"/>
        <v/>
      </c>
      <c r="AD63" s="140" t="str">
        <f t="shared" si="68"/>
        <v/>
      </c>
      <c r="AE63" s="140" t="str">
        <f t="shared" si="68"/>
        <v/>
      </c>
      <c r="AF63" s="140" t="str">
        <f t="shared" si="68"/>
        <v/>
      </c>
      <c r="AG63" s="140" t="str">
        <f t="shared" si="68"/>
        <v/>
      </c>
      <c r="AH63" s="140" t="str">
        <f t="shared" si="68"/>
        <v/>
      </c>
      <c r="AI63" s="140" t="str">
        <f t="shared" si="68"/>
        <v/>
      </c>
      <c r="AJ63" s="140" t="str">
        <f t="shared" si="68"/>
        <v/>
      </c>
      <c r="AK63" s="140" t="str">
        <f t="shared" si="68"/>
        <v/>
      </c>
      <c r="AL63" s="140" t="str">
        <f t="shared" si="68"/>
        <v/>
      </c>
      <c r="AM63" s="140" t="str">
        <f t="shared" si="68"/>
        <v/>
      </c>
      <c r="AN63" s="142" t="str">
        <f t="shared" si="68"/>
        <v/>
      </c>
      <c r="AO63" s="146" t="str">
        <f t="shared" si="68"/>
        <v/>
      </c>
      <c r="AP63" s="143" t="str">
        <f t="shared" si="68"/>
        <v/>
      </c>
      <c r="AQ63" s="143" t="str">
        <f t="shared" si="68"/>
        <v/>
      </c>
      <c r="AR63" s="143" t="str">
        <f t="shared" si="68"/>
        <v/>
      </c>
      <c r="AS63" s="143" t="str">
        <f t="shared" si="68"/>
        <v/>
      </c>
      <c r="AT63" s="143" t="str">
        <f t="shared" si="68"/>
        <v/>
      </c>
      <c r="AU63" s="144" t="str">
        <f t="shared" si="68"/>
        <v/>
      </c>
      <c r="AV63" s="145" t="str">
        <f t="shared" si="68"/>
        <v/>
      </c>
    </row>
    <row r="64" spans="1:48" x14ac:dyDescent="0.3">
      <c r="A64" s="60" t="str">
        <f t="shared" ref="A64" si="69">+IF(C64+C65=0,"[ocultar]","")</f>
        <v>[ocultar]</v>
      </c>
      <c r="B64" s="64" t="s">
        <v>162</v>
      </c>
      <c r="C64" s="65">
        <f t="array" ref="C64">SUM(IF($B64=DATOS_[Sexo],
IF($B63=DATOS_[AGRUP. VALOR. PTO.],
IF("Dentro"=DATOS_[Check Periodo Ref.],
1/(COUNTIFS(DATOS_[Sexo],$B64,DATOS_[AGRUP. VALOR. PTO.],$B63,DATOS_[Check Periodo Ref.],"Dentro",DATOS_[id],DATOS_[id]))))))</f>
        <v>0</v>
      </c>
      <c r="D64" s="66">
        <f>COUNTIFS(DATOS_[AGRUP. VALOR. PTO.],$B63,DATOS_[Sexo],$B64,DATOS_[Check Periodo Ref.],"Dentro")</f>
        <v>0</v>
      </c>
      <c r="E64" s="66">
        <f>COUNTIFS(DATOS_[AGRUP. VALOR. PTO.],$B63,DATOS_[Sexo],$B64,DATOS_[Check Periodo Ref.],"Dentro",DATOS_[Check Nº SC Norm],"Sí")</f>
        <v>0</v>
      </c>
      <c r="F64" s="66">
        <f>COUNTIFS(DATOS_[AGRUP. VALOR. PTO.],$B63,DATOS_[Sexo],$B64,DATOS_[Check Periodo Ref.],"Dentro",DATOS_[Check Nº SC Anualiz],"Sí")</f>
        <v>0</v>
      </c>
      <c r="G64" s="66">
        <f>COUNTIFS(DATOS_[AGRUP. VALOR. PTO.],$B63,DATOS_[Sexo],$B64,DATOS_[Check Periodo Ref.],"Dentro",DATOS_[Check Nº SC Norm y Anualiz],"Sí")</f>
        <v>0</v>
      </c>
      <c r="H64" s="66">
        <f>COUNTIFS(DATOS_[AGRUP. VALOR. PTO.],$B63,DATOS_[Sexo],$B64,DATOS_[Check Periodo Ref.],"Dentro",DATOS_[Check Equiparación],"Sí")</f>
        <v>0</v>
      </c>
      <c r="I64" s="108">
        <f t="array" ref="I64">IFERROR(
AVERAGE(IF(DATOS_[Sexo]=$B64,IF(DATOS_[[AGRUP. VALOR. PTO.]:[AGRUP. VALOR. PTO.]]=$B63,IF(DATOS_[Check Equiparado]="Sí",IF(DATOS_[Check Periodo Ref.]="Dentro",DATOS_[SALARIO BASE Eq],FALSE))))),
0)</f>
        <v>0</v>
      </c>
      <c r="J64" s="109">
        <f t="array" ref="J64">IFERROR(
(AVERAGE((IF(DATOS_[[Sexo]:[Sexo]]=$B64,IF(DATOS_[[AGRUP. VALOR. PTO.]:[AGRUP. VALOR. PTO.]]=$B63,IF(DATOS_[[Check Periodo Ref.]:[Check Periodo Ref.]]="Dentro",IF(DATOS_[[Check Equiparado]:[Check Equiparado]]="Sí",IF(DATOS!AE$5="Sí",(1/DATOS_[[% anualiz]:[% anualiz]]),1)*IF(DATOS!AE$4="Sí",1/DATOS_[[% normaliz]:[% normaliz]],1)*(DATOS_[Conc.Sal.01])))))))),
0)</f>
        <v>0</v>
      </c>
      <c r="K64" s="109">
        <f t="array" ref="K64">IFERROR(
(AVERAGE((IF(DATOS_[[Sexo]:[Sexo]]=$B64,IF(DATOS_[[AGRUP. VALOR. PTO.]:[AGRUP. VALOR. PTO.]]=$B63,IF(DATOS_[[Check Periodo Ref.]:[Check Periodo Ref.]]="Dentro",IF(DATOS_[[Check Equiparado]:[Check Equiparado]]="Sí",IF(DATOS!AF$5="Sí",(1/DATOS_[[% anualiz]:[% anualiz]]),1)*IF(DATOS!AF$4="Sí",1/DATOS_[[% normaliz]:[% normaliz]],1)*(DATOS_[Conc.Sal.02])))))))),
0)</f>
        <v>0</v>
      </c>
      <c r="L64" s="109">
        <f t="array" ref="L64">IFERROR(
(AVERAGE((IF(DATOS_[[Sexo]:[Sexo]]=$B64,IF(DATOS_[[AGRUP. VALOR. PTO.]:[AGRUP. VALOR. PTO.]]=$B63,IF(DATOS_[[Check Periodo Ref.]:[Check Periodo Ref.]]="Dentro",IF(DATOS_[[Check Equiparado]:[Check Equiparado]]="Sí",IF(DATOS!AG$5="Sí",(1/DATOS_[[% anualiz]:[% anualiz]]),1)*IF(DATOS!AG$4="Sí",1/DATOS_[[% normaliz]:[% normaliz]],1)*(DATOS_[Conc.Sal.03])))))))),
0)</f>
        <v>0</v>
      </c>
      <c r="M64" s="109">
        <f t="array" ref="M64">IFERROR(
(AVERAGE((IF(DATOS_[[Sexo]:[Sexo]]=$B64,IF(DATOS_[[AGRUP. VALOR. PTO.]:[AGRUP. VALOR. PTO.]]=$B63,IF(DATOS_[[Check Periodo Ref.]:[Check Periodo Ref.]]="Dentro",IF(DATOS_[[Check Equiparado]:[Check Equiparado]]="Sí",IF(DATOS!AH$5="Sí",(1/DATOS_[[% anualiz]:[% anualiz]]),1)*IF(DATOS!AH$4="Sí",1/DATOS_[[% normaliz]:[% normaliz]],1)*(DATOS_[Conc.Sal.04])))))))),
0)</f>
        <v>0</v>
      </c>
      <c r="N64" s="109">
        <f t="array" ref="N64">IFERROR(
(AVERAGE((IF(DATOS_[[Sexo]:[Sexo]]=$B64,IF(DATOS_[[AGRUP. VALOR. PTO.]:[AGRUP. VALOR. PTO.]]=$B63,IF(DATOS_[[Check Periodo Ref.]:[Check Periodo Ref.]]="Dentro",IF(DATOS_[[Check Equiparado]:[Check Equiparado]]="Sí",IF(DATOS!AI$5="Sí",(1/DATOS_[[% anualiz]:[% anualiz]]),1)*IF(DATOS!AI$4="Sí",1/DATOS_[[% normaliz]:[% normaliz]],1)*(DATOS_[Conc.Sal.05])))))))),
0)</f>
        <v>0</v>
      </c>
      <c r="O64" s="109">
        <f t="array" ref="O64">IFERROR(
(AVERAGE((IF(DATOS_[[Sexo]:[Sexo]]=$B64,IF(DATOS_[[AGRUP. VALOR. PTO.]:[AGRUP. VALOR. PTO.]]=$B63,IF(DATOS_[[Check Periodo Ref.]:[Check Periodo Ref.]]="Dentro",IF(DATOS_[[Check Equiparado]:[Check Equiparado]]="Sí",IF(DATOS!AJ$5="Sí",(1/DATOS_[[% anualiz]:[% anualiz]]),1)*IF(DATOS!AJ$4="Sí",1/DATOS_[[% normaliz]:[% normaliz]],1)*(DATOS_[Conc.Sal.06])))))))),
0)</f>
        <v>0</v>
      </c>
      <c r="P64" s="109">
        <f t="array" ref="P64">IFERROR(
(AVERAGE((IF(DATOS_[[Sexo]:[Sexo]]=$B64,IF(DATOS_[[AGRUP. VALOR. PTO.]:[AGRUP. VALOR. PTO.]]=$B63,IF(DATOS_[[Check Periodo Ref.]:[Check Periodo Ref.]]="Dentro",IF(DATOS_[[Check Equiparado]:[Check Equiparado]]="Sí",IF(DATOS!AK$5="Sí",(1/DATOS_[[% anualiz]:[% anualiz]]),1)*IF(DATOS!AK$4="Sí",1/DATOS_[[% normaliz]:[% normaliz]],1)*(DATOS_[Conc.Sal.07])))))))),
0)</f>
        <v>0</v>
      </c>
      <c r="Q64" s="109">
        <f t="array" ref="Q64">IFERROR(
(AVERAGE((IF(DATOS_[[Sexo]:[Sexo]]=$B64,IF(DATOS_[[AGRUP. VALOR. PTO.]:[AGRUP. VALOR. PTO.]]=$B63,IF(DATOS_[[Check Periodo Ref.]:[Check Periodo Ref.]]="Dentro",IF(DATOS_[[Check Equiparado]:[Check Equiparado]]="Sí",IF(DATOS!AL$5="Sí",(1/DATOS_[[% anualiz]:[% anualiz]]),1)*IF(DATOS!AL$4="Sí",1/DATOS_[[% normaliz]:[% normaliz]],1)*(DATOS_[Conc.Sal.08])))))))),
0)</f>
        <v>0</v>
      </c>
      <c r="R64" s="109">
        <f t="array" ref="R64">IFERROR(
(AVERAGE((IF(DATOS_[[Sexo]:[Sexo]]=$B64,IF(DATOS_[[AGRUP. VALOR. PTO.]:[AGRUP. VALOR. PTO.]]=$B63,IF(DATOS_[[Check Periodo Ref.]:[Check Periodo Ref.]]="Dentro",IF(DATOS_[[Check Equiparado]:[Check Equiparado]]="Sí",IF(DATOS!AM$5="Sí",(1/DATOS_[[% anualiz]:[% anualiz]]),1)*IF(DATOS!AM$4="Sí",1/DATOS_[[% normaliz]:[% normaliz]],1)*(DATOS_[Conc.Sal.09])))))))),
0)</f>
        <v>0</v>
      </c>
      <c r="S64" s="109">
        <f t="array" ref="S64">IFERROR(
(AVERAGE((IF(DATOS_[[Sexo]:[Sexo]]=$B64,IF(DATOS_[[AGRUP. VALOR. PTO.]:[AGRUP. VALOR. PTO.]]=$B63,IF(DATOS_[[Check Periodo Ref.]:[Check Periodo Ref.]]="Dentro",IF(DATOS_[[Check Equiparado]:[Check Equiparado]]="Sí",IF(DATOS!AN$5="Sí",(1/DATOS_[[% anualiz]:[% anualiz]]),1)*IF(DATOS!AN$4="Sí",1/DATOS_[[% normaliz]:[% normaliz]],1)*(DATOS_[Conc.Sal.10])))))))),
0)</f>
        <v>0</v>
      </c>
      <c r="T64" s="109">
        <f t="array" ref="T64">IFERROR(
(AVERAGE((IF(DATOS_[[Sexo]:[Sexo]]=$B64,IF(DATOS_[[AGRUP. VALOR. PTO.]:[AGRUP. VALOR. PTO.]]=$B63,IF(DATOS_[[Check Periodo Ref.]:[Check Periodo Ref.]]="Dentro",IF(DATOS_[[Check Equiparado]:[Check Equiparado]]="Sí",IF(DATOS!AO$5="Sí",(1/DATOS_[[% anualiz]:[% anualiz]]),1)*IF(DATOS!AO$4="Sí",1/DATOS_[[% normaliz]:[% normaliz]],1)*(DATOS_[Conc.Sal.11])))))))),
0)</f>
        <v>0</v>
      </c>
      <c r="U64" s="109">
        <f t="array" ref="U64">IFERROR(
(AVERAGE((IF(DATOS_[[Sexo]:[Sexo]]=$B64,IF(DATOS_[[AGRUP. VALOR. PTO.]:[AGRUP. VALOR. PTO.]]=$B63,IF(DATOS_[[Check Periodo Ref.]:[Check Periodo Ref.]]="Dentro",IF(DATOS_[[Check Equiparado]:[Check Equiparado]]="Sí",IF(DATOS!AP$5="Sí",(1/DATOS_[[% anualiz]:[% anualiz]]),1)*IF(DATOS!AP$4="Sí",1/DATOS_[[% normaliz]:[% normaliz]],1)*(DATOS_[Conc.Sal.12])))))))),
0)</f>
        <v>0</v>
      </c>
      <c r="V64" s="109">
        <f t="array" ref="V64">IFERROR(
(AVERAGE((IF(DATOS_[[Sexo]:[Sexo]]=$B64,IF(DATOS_[[AGRUP. VALOR. PTO.]:[AGRUP. VALOR. PTO.]]=$B63,IF(DATOS_[[Check Periodo Ref.]:[Check Periodo Ref.]]="Dentro",IF(DATOS_[[Check Equiparado]:[Check Equiparado]]="Sí",IF(DATOS!AQ$5="Sí",(1/DATOS_[[% anualiz]:[% anualiz]]),1)*IF(DATOS!AQ$4="Sí",1/DATOS_[[% normaliz]:[% normaliz]],1)*(DATOS_[Conc.Sal.13])))))))),
0)</f>
        <v>0</v>
      </c>
      <c r="W64" s="109">
        <f t="array" ref="W64">IFERROR(
(AVERAGE((IF(DATOS_[[Sexo]:[Sexo]]=$B64,IF(DATOS_[[AGRUP. VALOR. PTO.]:[AGRUP. VALOR. PTO.]]=$B63,IF(DATOS_[[Check Periodo Ref.]:[Check Periodo Ref.]]="Dentro",IF(DATOS_[[Check Equiparado]:[Check Equiparado]]="Sí",IF(DATOS!AR$5="Sí",(1/DATOS_[[% anualiz]:[% anualiz]]),1)*IF(DATOS!AR$4="Sí",1/DATOS_[[% normaliz]:[% normaliz]],1)*(DATOS_[Conc.Sal.14])))))))),
0)</f>
        <v>0</v>
      </c>
      <c r="X64" s="109">
        <f t="array" ref="X64">IFERROR(
(AVERAGE((IF(DATOS_[[Sexo]:[Sexo]]=$B64,IF(DATOS_[[AGRUP. VALOR. PTO.]:[AGRUP. VALOR. PTO.]]=$B63,IF(DATOS_[[Check Periodo Ref.]:[Check Periodo Ref.]]="Dentro",IF(DATOS_[[Check Equiparado]:[Check Equiparado]]="Sí",IF(DATOS!AS$5="Sí",(1/DATOS_[[% anualiz]:[% anualiz]]),1)*IF(DATOS!AS$4="Sí",1/DATOS_[[% normaliz]:[% normaliz]],1)*(DATOS_[Conc.Sal.15])))))))),
0)</f>
        <v>0</v>
      </c>
      <c r="Y64" s="109">
        <f t="array" ref="Y64">IFERROR(
(AVERAGE((IF(DATOS_[[Sexo]:[Sexo]]=$B64,IF(DATOS_[[AGRUP. VALOR. PTO.]:[AGRUP. VALOR. PTO.]]=$B63,IF(DATOS_[[Check Periodo Ref.]:[Check Periodo Ref.]]="Dentro",IF(DATOS_[[Check Equiparado]:[Check Equiparado]]="Sí",IF(DATOS!AT$5="Sí",(1/DATOS_[[% anualiz]:[% anualiz]]),1)*IF(DATOS!AT$4="Sí",1/DATOS_[[% normaliz]:[% normaliz]],1)*(DATOS_[Conc.Sal.16])))))))),
0)</f>
        <v>0</v>
      </c>
      <c r="Z64" s="109">
        <f t="array" ref="Z64">IFERROR(
(AVERAGE((IF(DATOS_[[Sexo]:[Sexo]]=$B64,IF(DATOS_[[AGRUP. VALOR. PTO.]:[AGRUP. VALOR. PTO.]]=$B63,IF(DATOS_[[Check Periodo Ref.]:[Check Periodo Ref.]]="Dentro",IF(DATOS_[[Check Equiparado]:[Check Equiparado]]="Sí",IF(DATOS!AU$5="Sí",(1/DATOS_[[% anualiz]:[% anualiz]]),1)*IF(DATOS!AU$4="Sí",1/DATOS_[[% normaliz]:[% normaliz]],1)*(DATOS_[Conc.Sal.17])))))))),
0)</f>
        <v>0</v>
      </c>
      <c r="AA64" s="109">
        <f t="array" ref="AA64">IFERROR(
(AVERAGE((IF(DATOS_[[Sexo]:[Sexo]]=$B64,IF(DATOS_[[AGRUP. VALOR. PTO.]:[AGRUP. VALOR. PTO.]]=$B63,IF(DATOS_[[Check Periodo Ref.]:[Check Periodo Ref.]]="Dentro",IF(DATOS_[[Check Equiparado]:[Check Equiparado]]="Sí",IF(DATOS!AV$5="Sí",(1/DATOS_[[% anualiz]:[% anualiz]]),1)*IF(DATOS!AV$4="Sí",1/DATOS_[[% normaliz]:[% normaliz]],1)*(DATOS_[Conc.Sal.18])))))))),
0)</f>
        <v>0</v>
      </c>
      <c r="AB64" s="109">
        <f t="array" ref="AB64">IFERROR(
(AVERAGE((IF(DATOS_[[Sexo]:[Sexo]]=$B64,IF(DATOS_[[AGRUP. VALOR. PTO.]:[AGRUP. VALOR. PTO.]]=$B63,IF(DATOS_[[Check Periodo Ref.]:[Check Periodo Ref.]]="Dentro",IF(DATOS_[[Check Equiparado]:[Check Equiparado]]="Sí",IF(DATOS!AW$5="Sí",(1/DATOS_[[% anualiz]:[% anualiz]]),1)*IF(DATOS!AW$4="Sí",1/DATOS_[[% normaliz]:[% normaliz]],1)*(DATOS_[Conc.Sal.19])))))))),
0)</f>
        <v>0</v>
      </c>
      <c r="AC64" s="109">
        <f t="array" ref="AC64">IFERROR(
(AVERAGE((IF(DATOS_[[Sexo]:[Sexo]]=$B64,IF(DATOS_[[AGRUP. VALOR. PTO.]:[AGRUP. VALOR. PTO.]]=$B63,IF(DATOS_[[Check Periodo Ref.]:[Check Periodo Ref.]]="Dentro",IF(DATOS_[[Check Equiparado]:[Check Equiparado]]="Sí",IF(DATOS!AX$5="Sí",(1/DATOS_[[% anualiz]:[% anualiz]]),1)*IF(DATOS!AX$4="Sí",1/DATOS_[[% normaliz]:[% normaliz]],1)*(DATOS_[Conc.Sal.20])))))))),
0)</f>
        <v>0</v>
      </c>
      <c r="AD64" s="109">
        <f t="array" ref="AD64">IFERROR(
(AVERAGE((IF(DATOS_[[Sexo]:[Sexo]]=$B64,IF(DATOS_[[AGRUP. VALOR. PTO.]:[AGRUP. VALOR. PTO.]]=$B63,IF(DATOS_[[Check Periodo Ref.]:[Check Periodo Ref.]]="Dentro",IF(DATOS_[[Check Equiparado]:[Check Equiparado]]="Sí",IF(DATOS!AY$5="Sí",(1/DATOS_[[% anualiz]:[% anualiz]]),1)*IF(DATOS!AY$4="Sí",1/DATOS_[[% normaliz]:[% normaliz]],1)*(DATOS_[Conc.Sal.21])))))))),
0)</f>
        <v>0</v>
      </c>
      <c r="AE64" s="109">
        <f t="array" ref="AE64">IFERROR(
(AVERAGE((IF(DATOS_[[Sexo]:[Sexo]]=$B64,IF(DATOS_[[AGRUP. VALOR. PTO.]:[AGRUP. VALOR. PTO.]]=$B63,IF(DATOS_[[Check Periodo Ref.]:[Check Periodo Ref.]]="Dentro",IF(DATOS_[[Check Equiparado]:[Check Equiparado]]="Sí",IF(DATOS!AZ$5="Sí",(1/DATOS_[[% anualiz]:[% anualiz]]),1)*IF(DATOS!AZ$4="Sí",1/DATOS_[[% normaliz]:[% normaliz]],1)*(DATOS_[Conc.Sal.22])))))))),
0)</f>
        <v>0</v>
      </c>
      <c r="AF64" s="109">
        <f t="array" ref="AF64">IFERROR(
(AVERAGE((IF(DATOS_[[Sexo]:[Sexo]]=$B64,IF(DATOS_[[AGRUP. VALOR. PTO.]:[AGRUP. VALOR. PTO.]]=$B63,IF(DATOS_[[Check Periodo Ref.]:[Check Periodo Ref.]]="Dentro",IF(DATOS_[[Check Equiparado]:[Check Equiparado]]="Sí",IF(DATOS!BA$5="Sí",(1/DATOS_[[% anualiz]:[% anualiz]]),1)*IF(DATOS!BA$4="Sí",1/DATOS_[[% normaliz]:[% normaliz]],1)*(DATOS_[Conc.Sal.23])))))))),
0)</f>
        <v>0</v>
      </c>
      <c r="AG64" s="109">
        <f t="array" ref="AG64">IFERROR(
(AVERAGE((IF(DATOS_[[Sexo]:[Sexo]]=$B64,IF(DATOS_[[AGRUP. VALOR. PTO.]:[AGRUP. VALOR. PTO.]]=$B63,IF(DATOS_[[Check Periodo Ref.]:[Check Periodo Ref.]]="Dentro",IF(DATOS_[[Check Equiparado]:[Check Equiparado]]="Sí",IF(DATOS!BB$5="Sí",(1/DATOS_[[% anualiz]:[% anualiz]]),1)*IF(DATOS!BB$4="Sí",1/DATOS_[[% normaliz]:[% normaliz]],1)*(DATOS_[Conc.Sal.24])))))))),
0)</f>
        <v>0</v>
      </c>
      <c r="AH64" s="109">
        <f t="array" ref="AH64">IFERROR(
(AVERAGE((IF(DATOS_[[Sexo]:[Sexo]]=$B64,IF(DATOS_[[AGRUP. VALOR. PTO.]:[AGRUP. VALOR. PTO.]]=$B63,IF(DATOS_[[Check Periodo Ref.]:[Check Periodo Ref.]]="Dentro",IF(DATOS_[[Check Equiparado]:[Check Equiparado]]="Sí",IF(DATOS!BC$5="Sí",(1/DATOS_[[% anualiz]:[% anualiz]]),1)*IF(DATOS!BC$4="Sí",1/DATOS_[[% normaliz]:[% normaliz]],1)*(DATOS_[Conc.Sal.25])))))))),
0)</f>
        <v>0</v>
      </c>
      <c r="AI64" s="109">
        <f t="array" ref="AI64">IFERROR(
(AVERAGE((IF(DATOS_[[Sexo]:[Sexo]]=$B64,IF(DATOS_[[AGRUP. VALOR. PTO.]:[AGRUP. VALOR. PTO.]]=$B63,IF(DATOS_[[Check Periodo Ref.]:[Check Periodo Ref.]]="Dentro",IF(DATOS_[[Check Equiparado]:[Check Equiparado]]="Sí",IF(DATOS!BD$5="Sí",(1/DATOS_[[% anualiz]:[% anualiz]]),1)*IF(DATOS!BD$4="Sí",1/DATOS_[[% normaliz]:[% normaliz]],1)*(DATOS_[Conc.Sal.26])))))))),
0)</f>
        <v>0</v>
      </c>
      <c r="AJ64" s="109">
        <f t="array" ref="AJ64">IFERROR(
(AVERAGE((IF(DATOS_[[Sexo]:[Sexo]]=$B64,IF(DATOS_[[AGRUP. VALOR. PTO.]:[AGRUP. VALOR. PTO.]]=$B63,IF(DATOS_[[Check Periodo Ref.]:[Check Periodo Ref.]]="Dentro",IF(DATOS_[[Check Equiparado]:[Check Equiparado]]="Sí",IF(DATOS!BE$5="Sí",(1/DATOS_[[% anualiz]:[% anualiz]]),1)*IF(DATOS!BE$4="Sí",1/DATOS_[[% normaliz]:[% normaliz]],1)*(DATOS_[Conc.Sal.27])))))))),
0)</f>
        <v>0</v>
      </c>
      <c r="AK64" s="109">
        <f t="array" ref="AK64">IFERROR(
(AVERAGE((IF(DATOS_[[Sexo]:[Sexo]]=$B64,IF(DATOS_[[AGRUP. VALOR. PTO.]:[AGRUP. VALOR. PTO.]]=$B63,IF(DATOS_[[Check Periodo Ref.]:[Check Periodo Ref.]]="Dentro",IF(DATOS_[[Check Equiparado]:[Check Equiparado]]="Sí",IF(DATOS!BF$5="Sí",(1/DATOS_[[% anualiz]:[% anualiz]]),1)*IF(DATOS!BF$4="Sí",1/DATOS_[[% normaliz]:[% normaliz]],1)*(DATOS_[Conc.Sal.28])))))))),
0)</f>
        <v>0</v>
      </c>
      <c r="AL64" s="109">
        <f t="array" ref="AL64">IFERROR(
(AVERAGE((IF(DATOS_[[Sexo]:[Sexo]]=$B64,IF(DATOS_[[AGRUP. VALOR. PTO.]:[AGRUP. VALOR. PTO.]]=$B63,IF(DATOS_[[Check Periodo Ref.]:[Check Periodo Ref.]]="Dentro",IF(DATOS_[[Check Equiparado]:[Check Equiparado]]="Sí",IF(DATOS!BG$5="Sí",(1/DATOS_[[% anualiz]:[% anualiz]]),1)*IF(DATOS!BG$4="Sí",1/DATOS_[[% normaliz]:[% normaliz]],1)*(DATOS_[Conc.Sal.29])))))))),
0)</f>
        <v>0</v>
      </c>
      <c r="AM64" s="109">
        <f t="array" ref="AM64">IFERROR(
(AVERAGE((IF(DATOS_[[Sexo]:[Sexo]]=$B64,IF(DATOS_[[AGRUP. VALOR. PTO.]:[AGRUP. VALOR. PTO.]]=$B63,IF(DATOS_[[Check Periodo Ref.]:[Check Periodo Ref.]]="Dentro",IF(DATOS_[[Check Equiparado]:[Check Equiparado]]="Sí",IF(DATOS!BH$5="Sí",(1/DATOS_[[% anualiz]:[% anualiz]]),1)*IF(DATOS!BH$4="Sí",1/DATOS_[[% normaliz]:[% normaliz]],1)*(DATOS_[Conc.Sal.30])))))))),
0)</f>
        <v>0</v>
      </c>
      <c r="AN64" s="110">
        <f t="array" ref="AN64">IFERROR(
AVERAGE(IF(DATOS_[Sexo]=$B64,IF(DATOS_[[AGRUP. VALOR. PTO.]:[AGRUP. VALOR. PTO.]]=$B63,IF(DATOS_[Check Equiparado]="Sí",IF(DATOS_[Check Periodo Ref.]="Dentro",DATOS_[Tot COMPL.SAL Eq],FALSE))))),
0)</f>
        <v>0</v>
      </c>
      <c r="AO64" s="111">
        <f t="array" ref="AO64">IFERROR(
AVERAGE(IF(DATOS_[Sexo]=$B64,IF(DATOS_[[AGRUP. VALOR. PTO.]:[AGRUP. VALOR. PTO.]]=$B63,IF(DATOS_[Check Equiparado]="Sí",IF(DATOS_[Check Periodo Ref.]="Dentro",DATOS_[TOTAL SALARIO Eq],FALSE))))),
0)</f>
        <v>0</v>
      </c>
      <c r="AP64" s="112">
        <f t="array" ref="AP64">IFERROR(
(AVERAGE((IF(DATOS_[[Sexo]:[Sexo]]=$B64,IF(DATOS_[[AGRUP. VALOR. PTO.]:[AGRUP. VALOR. PTO.]]=$B63,IF(DATOS_[[Check Periodo Ref.]:[Check Periodo Ref.]]="Dentro",IF(DATOS_[[Check Equiparado]:[Check Equiparado]]="Sí",IF(DATOS!BI$5="Sí",(1/DATOS_[[% anualiz]:[% anualiz]]),1)*IF(DATOS!BI$4="Sí",1/DATOS_[[% normaliz]:[% normaliz]],1)*(DATOS_[C.Extra.01])))))))),
0)</f>
        <v>0</v>
      </c>
      <c r="AQ64" s="112">
        <f t="array" ref="AQ64">IFERROR(
(AVERAGE((IF(DATOS_[[Sexo]:[Sexo]]=$B64,IF(DATOS_[[AGRUP. VALOR. PTO.]:[AGRUP. VALOR. PTO.]]=$B63,IF(DATOS_[[Check Periodo Ref.]:[Check Periodo Ref.]]="Dentro",IF(DATOS_[[Check Equiparado]:[Check Equiparado]]="Sí",IF(DATOS!BJ$5="Sí",(1/DATOS_[[% anualiz]:[% anualiz]]),1)*IF(DATOS!BJ$4="Sí",1/DATOS_[[% normaliz]:[% normaliz]],1)*(DATOS_[C.Extra.02])))))))),
0)</f>
        <v>0</v>
      </c>
      <c r="AR64" s="112">
        <f t="array" ref="AR64">IFERROR(
(AVERAGE((IF(DATOS_[[Sexo]:[Sexo]]=$B64,IF(DATOS_[[AGRUP. VALOR. PTO.]:[AGRUP. VALOR. PTO.]]=$B63,IF(DATOS_[[Check Periodo Ref.]:[Check Periodo Ref.]]="Dentro",IF(DATOS_[[Check Equiparado]:[Check Equiparado]]="Sí",IF(DATOS!BK$5="Sí",(1/DATOS_[[% anualiz]:[% anualiz]]),1)*IF(DATOS!BK$4="Sí",1/DATOS_[[% normaliz]:[% normaliz]],1)*(DATOS_[C.Extra.03])))))))),
0)</f>
        <v>0</v>
      </c>
      <c r="AS64" s="112">
        <f t="array" ref="AS64">IFERROR(
(AVERAGE((IF(DATOS_[[Sexo]:[Sexo]]=$B64,IF(DATOS_[[AGRUP. VALOR. PTO.]:[AGRUP. VALOR. PTO.]]=$B63,IF(DATOS_[[Check Periodo Ref.]:[Check Periodo Ref.]]="Dentro",IF(DATOS_[[Check Equiparado]:[Check Equiparado]]="Sí",IF(DATOS!BL$5="Sí",(1/DATOS_[[% anualiz]:[% anualiz]]),1)*IF(DATOS!BL$4="Sí",1/DATOS_[[% normaliz]:[% normaliz]],1)*(DATOS_[C.Extra.04])))))))),
0)</f>
        <v>0</v>
      </c>
      <c r="AT64" s="112">
        <f t="array" ref="AT64">IFERROR(
(AVERAGE((IF(DATOS_[[Sexo]:[Sexo]]=$B64,IF(DATOS_[[AGRUP. VALOR. PTO.]:[AGRUP. VALOR. PTO.]]=$B63,IF(DATOS_[[Check Periodo Ref.]:[Check Periodo Ref.]]="Dentro",IF(DATOS_[[Check Equiparado]:[Check Equiparado]]="Sí",IF(DATOS!BM$5="Sí",(1/DATOS_[[% anualiz]:[% anualiz]]),1)*IF(DATOS!BM$4="Sí",1/DATOS_[[% normaliz]:[% normaliz]],1)*(DATOS_[C.Extra.05])))))))),
0)</f>
        <v>0</v>
      </c>
      <c r="AU64" s="113">
        <f t="array" ref="AU64">IFERROR(
AVERAGE(IF(DATOS_[Sexo]=$B64,IF(DATOS_[[AGRUP. VALOR. PTO.]:[AGRUP. VALOR. PTO.]]=$B63,IF(DATOS_[Check Equiparado]="Sí",IF(DATOS_[Check Periodo Ref.]="Dentro",DATOS_[Tot Extrasalarial Eq],FALSE))))),
0)</f>
        <v>0</v>
      </c>
      <c r="AV64" s="114">
        <f t="array" ref="AV64">IFERROR(
AVERAGE(IF(DATOS_[Sexo]=$B64,IF(DATOS_[[AGRUP. VALOR. PTO.]:[AGRUP. VALOR. PTO.]]=$B63,IF(DATOS_[Check Equiparado]="Sí",IF(DATOS_[Check Periodo Ref.]="Dentro",DATOS_[TOTAL Retrib Eq],FALSE))))),
0)</f>
        <v>0</v>
      </c>
    </row>
    <row r="65" spans="1:48" x14ac:dyDescent="0.3">
      <c r="A65" s="60" t="str">
        <f t="shared" ref="A65" si="70">+A64</f>
        <v>[ocultar]</v>
      </c>
      <c r="B65" s="64" t="s">
        <v>163</v>
      </c>
      <c r="C65" s="65">
        <f t="array" ref="C65">SUM(IF($B65=DATOS_[Sexo],
IF($B63=DATOS_[AGRUP. VALOR. PTO.],
IF("Dentro"=DATOS_[Check Periodo Ref.],
1/(COUNTIFS(DATOS_[Sexo],$B65,DATOS_[AGRUP. VALOR. PTO.],$B63,DATOS_[Check Periodo Ref.],"Dentro",DATOS_[id],DATOS_[id]))))))</f>
        <v>0</v>
      </c>
      <c r="D65" s="66">
        <f>COUNTIFS(DATOS_[AGRUP. VALOR. PTO.],$B63,DATOS_[Sexo],$B65,DATOS_[Check Periodo Ref.],"Dentro")</f>
        <v>0</v>
      </c>
      <c r="E65" s="66">
        <f>COUNTIFS(DATOS_[AGRUP. VALOR. PTO.],$B63,DATOS_[Sexo],$B65,DATOS_[Check Periodo Ref.],"Dentro",DATOS_[Check Nº SC Norm],"Sí")</f>
        <v>0</v>
      </c>
      <c r="F65" s="66">
        <f>COUNTIFS(DATOS_[AGRUP. VALOR. PTO.],$B63,DATOS_[Sexo],$B65,DATOS_[Check Periodo Ref.],"Dentro",DATOS_[Check Nº SC Anualiz],"Sí")</f>
        <v>0</v>
      </c>
      <c r="G65" s="66">
        <f>COUNTIFS(DATOS_[AGRUP. VALOR. PTO.],$B63,DATOS_[Sexo],$B65,DATOS_[Check Periodo Ref.],"Dentro",DATOS_[Check Nº SC Norm y Anualiz],"Sí")</f>
        <v>0</v>
      </c>
      <c r="H65" s="66">
        <f>COUNTIFS(DATOS_[AGRUP. VALOR. PTO.],$B63,DATOS_[Sexo],$B65,DATOS_[Check Periodo Ref.],"Dentro",DATOS_[Check Equiparación],"Sí")</f>
        <v>0</v>
      </c>
      <c r="I65" s="108" cm="1">
        <f t="array" ref="I65">IFERROR(
AVERAGE(IF(DATOS_[Sexo]=$B65,IF(DATOS_[[AGRUP. VALOR. PTO.]:[AGRUP. VALOR. PTO.]]=$B63,IF(DATOS_[Check Equiparado]="Sí",IF(DATOS_[Check Periodo Ref.]="Dentro",DATOS_[SALARIO BASE Eq],FALSE))))),
0)</f>
        <v>0</v>
      </c>
      <c r="J65" s="109">
        <f t="array" ref="J65">IFERROR(
(AVERAGE((IF(DATOS_[[Sexo]:[Sexo]]=$B65,IF(DATOS_[[AGRUP. VALOR. PTO.]:[AGRUP. VALOR. PTO.]]=$B63,IF(DATOS_[[Check Periodo Ref.]:[Check Periodo Ref.]]="Dentro",IF(DATOS_[[Check Equiparado]:[Check Equiparado]]="Sí",IF(DATOS!AE$5="Sí",(1/DATOS_[[% anualiz]:[% anualiz]]),1)*IF(DATOS!AE$4="Sí",1/DATOS_[[% normaliz]:[% normaliz]],1)*(DATOS_[Conc.Sal.01])))))))),
0)</f>
        <v>0</v>
      </c>
      <c r="K65" s="109">
        <f t="array" ref="K65">IFERROR(
(AVERAGE((IF(DATOS_[[Sexo]:[Sexo]]=$B65,IF(DATOS_[[AGRUP. VALOR. PTO.]:[AGRUP. VALOR. PTO.]]=$B63,IF(DATOS_[[Check Periodo Ref.]:[Check Periodo Ref.]]="Dentro",IF(DATOS_[[Check Equiparado]:[Check Equiparado]]="Sí",IF(DATOS!AF$5="Sí",(1/DATOS_[[% anualiz]:[% anualiz]]),1)*IF(DATOS!AF$4="Sí",1/DATOS_[[% normaliz]:[% normaliz]],1)*(DATOS_[Conc.Sal.02])))))))),
0)</f>
        <v>0</v>
      </c>
      <c r="L65" s="109">
        <f t="array" ref="L65">IFERROR(
(AVERAGE((IF(DATOS_[[Sexo]:[Sexo]]=$B65,IF(DATOS_[[AGRUP. VALOR. PTO.]:[AGRUP. VALOR. PTO.]]=$B63,IF(DATOS_[[Check Periodo Ref.]:[Check Periodo Ref.]]="Dentro",IF(DATOS_[[Check Equiparado]:[Check Equiparado]]="Sí",IF(DATOS!AG$5="Sí",(1/DATOS_[[% anualiz]:[% anualiz]]),1)*IF(DATOS!AG$4="Sí",1/DATOS_[[% normaliz]:[% normaliz]],1)*(DATOS_[Conc.Sal.03])))))))),
0)</f>
        <v>0</v>
      </c>
      <c r="M65" s="109">
        <f t="array" ref="M65">IFERROR(
(AVERAGE((IF(DATOS_[[Sexo]:[Sexo]]=$B65,IF(DATOS_[[AGRUP. VALOR. PTO.]:[AGRUP. VALOR. PTO.]]=$B63,IF(DATOS_[[Check Periodo Ref.]:[Check Periodo Ref.]]="Dentro",IF(DATOS_[[Check Equiparado]:[Check Equiparado]]="Sí",IF(DATOS!AH$5="Sí",(1/DATOS_[[% anualiz]:[% anualiz]]),1)*IF(DATOS!AH$4="Sí",1/DATOS_[[% normaliz]:[% normaliz]],1)*(DATOS_[Conc.Sal.04])))))))),
0)</f>
        <v>0</v>
      </c>
      <c r="N65" s="109">
        <f t="array" ref="N65">IFERROR(
(AVERAGE((IF(DATOS_[[Sexo]:[Sexo]]=$B65,IF(DATOS_[[AGRUP. VALOR. PTO.]:[AGRUP. VALOR. PTO.]]=$B63,IF(DATOS_[[Check Periodo Ref.]:[Check Periodo Ref.]]="Dentro",IF(DATOS_[[Check Equiparado]:[Check Equiparado]]="Sí",IF(DATOS!AI$5="Sí",(1/DATOS_[[% anualiz]:[% anualiz]]),1)*IF(DATOS!AI$4="Sí",1/DATOS_[[% normaliz]:[% normaliz]],1)*(DATOS_[Conc.Sal.05])))))))),
0)</f>
        <v>0</v>
      </c>
      <c r="O65" s="109">
        <f t="array" ref="O65">IFERROR(
(AVERAGE((IF(DATOS_[[Sexo]:[Sexo]]=$B65,IF(DATOS_[[AGRUP. VALOR. PTO.]:[AGRUP. VALOR. PTO.]]=$B63,IF(DATOS_[[Check Periodo Ref.]:[Check Periodo Ref.]]="Dentro",IF(DATOS_[[Check Equiparado]:[Check Equiparado]]="Sí",IF(DATOS!AJ$5="Sí",(1/DATOS_[[% anualiz]:[% anualiz]]),1)*IF(DATOS!AJ$4="Sí",1/DATOS_[[% normaliz]:[% normaliz]],1)*(DATOS_[Conc.Sal.06])))))))),
0)</f>
        <v>0</v>
      </c>
      <c r="P65" s="109">
        <f t="array" ref="P65">IFERROR(
(AVERAGE((IF(DATOS_[[Sexo]:[Sexo]]=$B65,IF(DATOS_[[AGRUP. VALOR. PTO.]:[AGRUP. VALOR. PTO.]]=$B63,IF(DATOS_[[Check Periodo Ref.]:[Check Periodo Ref.]]="Dentro",IF(DATOS_[[Check Equiparado]:[Check Equiparado]]="Sí",IF(DATOS!AK$5="Sí",(1/DATOS_[[% anualiz]:[% anualiz]]),1)*IF(DATOS!AK$4="Sí",1/DATOS_[[% normaliz]:[% normaliz]],1)*(DATOS_[Conc.Sal.07])))))))),
0)</f>
        <v>0</v>
      </c>
      <c r="Q65" s="109">
        <f t="array" ref="Q65">IFERROR(
(AVERAGE((IF(DATOS_[[Sexo]:[Sexo]]=$B65,IF(DATOS_[[AGRUP. VALOR. PTO.]:[AGRUP. VALOR. PTO.]]=$B63,IF(DATOS_[[Check Periodo Ref.]:[Check Periodo Ref.]]="Dentro",IF(DATOS_[[Check Equiparado]:[Check Equiparado]]="Sí",IF(DATOS!AL$5="Sí",(1/DATOS_[[% anualiz]:[% anualiz]]),1)*IF(DATOS!AL$4="Sí",1/DATOS_[[% normaliz]:[% normaliz]],1)*(DATOS_[Conc.Sal.08])))))))),
0)</f>
        <v>0</v>
      </c>
      <c r="R65" s="109">
        <f t="array" ref="R65">IFERROR(
(AVERAGE((IF(DATOS_[[Sexo]:[Sexo]]=$B65,IF(DATOS_[[AGRUP. VALOR. PTO.]:[AGRUP. VALOR. PTO.]]=$B63,IF(DATOS_[[Check Periodo Ref.]:[Check Periodo Ref.]]="Dentro",IF(DATOS_[[Check Equiparado]:[Check Equiparado]]="Sí",IF(DATOS!AM$5="Sí",(1/DATOS_[[% anualiz]:[% anualiz]]),1)*IF(DATOS!AM$4="Sí",1/DATOS_[[% normaliz]:[% normaliz]],1)*(DATOS_[Conc.Sal.09])))))))),
0)</f>
        <v>0</v>
      </c>
      <c r="S65" s="109">
        <f t="array" ref="S65">IFERROR(
(AVERAGE((IF(DATOS_[[Sexo]:[Sexo]]=$B65,IF(DATOS_[[AGRUP. VALOR. PTO.]:[AGRUP. VALOR. PTO.]]=$B63,IF(DATOS_[[Check Periodo Ref.]:[Check Periodo Ref.]]="Dentro",IF(DATOS_[[Check Equiparado]:[Check Equiparado]]="Sí",IF(DATOS!AN$5="Sí",(1/DATOS_[[% anualiz]:[% anualiz]]),1)*IF(DATOS!AN$4="Sí",1/DATOS_[[% normaliz]:[% normaliz]],1)*(DATOS_[Conc.Sal.10])))))))),
0)</f>
        <v>0</v>
      </c>
      <c r="T65" s="109">
        <f t="array" ref="T65">IFERROR(
(AVERAGE((IF(DATOS_[[Sexo]:[Sexo]]=$B65,IF(DATOS_[[AGRUP. VALOR. PTO.]:[AGRUP. VALOR. PTO.]]=$B63,IF(DATOS_[[Check Periodo Ref.]:[Check Periodo Ref.]]="Dentro",IF(DATOS_[[Check Equiparado]:[Check Equiparado]]="Sí",IF(DATOS!AO$5="Sí",(1/DATOS_[[% anualiz]:[% anualiz]]),1)*IF(DATOS!AO$4="Sí",1/DATOS_[[% normaliz]:[% normaliz]],1)*(DATOS_[Conc.Sal.11])))))))),
0)</f>
        <v>0</v>
      </c>
      <c r="U65" s="109">
        <f t="array" ref="U65">IFERROR(
(AVERAGE((IF(DATOS_[[Sexo]:[Sexo]]=$B65,IF(DATOS_[[AGRUP. VALOR. PTO.]:[AGRUP. VALOR. PTO.]]=$B63,IF(DATOS_[[Check Periodo Ref.]:[Check Periodo Ref.]]="Dentro",IF(DATOS_[[Check Equiparado]:[Check Equiparado]]="Sí",IF(DATOS!AP$5="Sí",(1/DATOS_[[% anualiz]:[% anualiz]]),1)*IF(DATOS!AP$4="Sí",1/DATOS_[[% normaliz]:[% normaliz]],1)*(DATOS_[Conc.Sal.12])))))))),
0)</f>
        <v>0</v>
      </c>
      <c r="V65" s="109">
        <f t="array" ref="V65">IFERROR(
(AVERAGE((IF(DATOS_[[Sexo]:[Sexo]]=$B65,IF(DATOS_[[AGRUP. VALOR. PTO.]:[AGRUP. VALOR. PTO.]]=$B63,IF(DATOS_[[Check Periodo Ref.]:[Check Periodo Ref.]]="Dentro",IF(DATOS_[[Check Equiparado]:[Check Equiparado]]="Sí",IF(DATOS!AQ$5="Sí",(1/DATOS_[[% anualiz]:[% anualiz]]),1)*IF(DATOS!AQ$4="Sí",1/DATOS_[[% normaliz]:[% normaliz]],1)*(DATOS_[Conc.Sal.13])))))))),
0)</f>
        <v>0</v>
      </c>
      <c r="W65" s="109">
        <f t="array" ref="W65">IFERROR(
(AVERAGE((IF(DATOS_[[Sexo]:[Sexo]]=$B65,IF(DATOS_[[AGRUP. VALOR. PTO.]:[AGRUP. VALOR. PTO.]]=$B63,IF(DATOS_[[Check Periodo Ref.]:[Check Periodo Ref.]]="Dentro",IF(DATOS_[[Check Equiparado]:[Check Equiparado]]="Sí",IF(DATOS!AR$5="Sí",(1/DATOS_[[% anualiz]:[% anualiz]]),1)*IF(DATOS!AR$4="Sí",1/DATOS_[[% normaliz]:[% normaliz]],1)*(DATOS_[Conc.Sal.14])))))))),
0)</f>
        <v>0</v>
      </c>
      <c r="X65" s="109">
        <f t="array" ref="X65">IFERROR(
(AVERAGE((IF(DATOS_[[Sexo]:[Sexo]]=$B65,IF(DATOS_[[AGRUP. VALOR. PTO.]:[AGRUP. VALOR. PTO.]]=$B63,IF(DATOS_[[Check Periodo Ref.]:[Check Periodo Ref.]]="Dentro",IF(DATOS_[[Check Equiparado]:[Check Equiparado]]="Sí",IF(DATOS!AS$5="Sí",(1/DATOS_[[% anualiz]:[% anualiz]]),1)*IF(DATOS!AS$4="Sí",1/DATOS_[[% normaliz]:[% normaliz]],1)*(DATOS_[Conc.Sal.15])))))))),
0)</f>
        <v>0</v>
      </c>
      <c r="Y65" s="109">
        <f t="array" ref="Y65">IFERROR(
(AVERAGE((IF(DATOS_[[Sexo]:[Sexo]]=$B65,IF(DATOS_[[AGRUP. VALOR. PTO.]:[AGRUP. VALOR. PTO.]]=$B63,IF(DATOS_[[Check Periodo Ref.]:[Check Periodo Ref.]]="Dentro",IF(DATOS_[[Check Equiparado]:[Check Equiparado]]="Sí",IF(DATOS!AT$5="Sí",(1/DATOS_[[% anualiz]:[% anualiz]]),1)*IF(DATOS!AT$4="Sí",1/DATOS_[[% normaliz]:[% normaliz]],1)*(DATOS_[Conc.Sal.16])))))))),
0)</f>
        <v>0</v>
      </c>
      <c r="Z65" s="109">
        <f t="array" ref="Z65">IFERROR(
(AVERAGE((IF(DATOS_[[Sexo]:[Sexo]]=$B65,IF(DATOS_[[AGRUP. VALOR. PTO.]:[AGRUP. VALOR. PTO.]]=$B63,IF(DATOS_[[Check Periodo Ref.]:[Check Periodo Ref.]]="Dentro",IF(DATOS_[[Check Equiparado]:[Check Equiparado]]="Sí",IF(DATOS!AU$5="Sí",(1/DATOS_[[% anualiz]:[% anualiz]]),1)*IF(DATOS!AU$4="Sí",1/DATOS_[[% normaliz]:[% normaliz]],1)*(DATOS_[Conc.Sal.17])))))))),
0)</f>
        <v>0</v>
      </c>
      <c r="AA65" s="109">
        <f t="array" ref="AA65">IFERROR(
(AVERAGE((IF(DATOS_[[Sexo]:[Sexo]]=$B65,IF(DATOS_[[AGRUP. VALOR. PTO.]:[AGRUP. VALOR. PTO.]]=$B63,IF(DATOS_[[Check Periodo Ref.]:[Check Periodo Ref.]]="Dentro",IF(DATOS_[[Check Equiparado]:[Check Equiparado]]="Sí",IF(DATOS!AV$5="Sí",(1/DATOS_[[% anualiz]:[% anualiz]]),1)*IF(DATOS!AV$4="Sí",1/DATOS_[[% normaliz]:[% normaliz]],1)*(DATOS_[Conc.Sal.18])))))))),
0)</f>
        <v>0</v>
      </c>
      <c r="AB65" s="109">
        <f t="array" ref="AB65">IFERROR(
(AVERAGE((IF(DATOS_[[Sexo]:[Sexo]]=$B65,IF(DATOS_[[AGRUP. VALOR. PTO.]:[AGRUP. VALOR. PTO.]]=$B63,IF(DATOS_[[Check Periodo Ref.]:[Check Periodo Ref.]]="Dentro",IF(DATOS_[[Check Equiparado]:[Check Equiparado]]="Sí",IF(DATOS!AW$5="Sí",(1/DATOS_[[% anualiz]:[% anualiz]]),1)*IF(DATOS!AW$4="Sí",1/DATOS_[[% normaliz]:[% normaliz]],1)*(DATOS_[Conc.Sal.19])))))))),
0)</f>
        <v>0</v>
      </c>
      <c r="AC65" s="109">
        <f t="array" ref="AC65">IFERROR(
(AVERAGE((IF(DATOS_[[Sexo]:[Sexo]]=$B65,IF(DATOS_[[AGRUP. VALOR. PTO.]:[AGRUP. VALOR. PTO.]]=$B63,IF(DATOS_[[Check Periodo Ref.]:[Check Periodo Ref.]]="Dentro",IF(DATOS_[[Check Equiparado]:[Check Equiparado]]="Sí",IF(DATOS!AX$5="Sí",(1/DATOS_[[% anualiz]:[% anualiz]]),1)*IF(DATOS!AX$4="Sí",1/DATOS_[[% normaliz]:[% normaliz]],1)*(DATOS_[Conc.Sal.20])))))))),
0)</f>
        <v>0</v>
      </c>
      <c r="AD65" s="109">
        <f t="array" ref="AD65">IFERROR(
(AVERAGE((IF(DATOS_[[Sexo]:[Sexo]]=$B65,IF(DATOS_[[AGRUP. VALOR. PTO.]:[AGRUP. VALOR. PTO.]]=$B63,IF(DATOS_[[Check Periodo Ref.]:[Check Periodo Ref.]]="Dentro",IF(DATOS_[[Check Equiparado]:[Check Equiparado]]="Sí",IF(DATOS!AY$5="Sí",(1/DATOS_[[% anualiz]:[% anualiz]]),1)*IF(DATOS!AY$4="Sí",1/DATOS_[[% normaliz]:[% normaliz]],1)*(DATOS_[Conc.Sal.21])))))))),
0)</f>
        <v>0</v>
      </c>
      <c r="AE65" s="109">
        <f t="array" ref="AE65">IFERROR(
(AVERAGE((IF(DATOS_[[Sexo]:[Sexo]]=$B65,IF(DATOS_[[AGRUP. VALOR. PTO.]:[AGRUP. VALOR. PTO.]]=$B63,IF(DATOS_[[Check Periodo Ref.]:[Check Periodo Ref.]]="Dentro",IF(DATOS_[[Check Equiparado]:[Check Equiparado]]="Sí",IF(DATOS!AZ$5="Sí",(1/DATOS_[[% anualiz]:[% anualiz]]),1)*IF(DATOS!AZ$4="Sí",1/DATOS_[[% normaliz]:[% normaliz]],1)*(DATOS_[Conc.Sal.22])))))))),
0)</f>
        <v>0</v>
      </c>
      <c r="AF65" s="109">
        <f t="array" ref="AF65">IFERROR(
(AVERAGE((IF(DATOS_[[Sexo]:[Sexo]]=$B65,IF(DATOS_[[AGRUP. VALOR. PTO.]:[AGRUP. VALOR. PTO.]]=$B63,IF(DATOS_[[Check Periodo Ref.]:[Check Periodo Ref.]]="Dentro",IF(DATOS_[[Check Equiparado]:[Check Equiparado]]="Sí",IF(DATOS!BA$5="Sí",(1/DATOS_[[% anualiz]:[% anualiz]]),1)*IF(DATOS!BA$4="Sí",1/DATOS_[[% normaliz]:[% normaliz]],1)*(DATOS_[Conc.Sal.23])))))))),
0)</f>
        <v>0</v>
      </c>
      <c r="AG65" s="109">
        <f t="array" ref="AG65">IFERROR(
(AVERAGE((IF(DATOS_[[Sexo]:[Sexo]]=$B65,IF(DATOS_[[AGRUP. VALOR. PTO.]:[AGRUP. VALOR. PTO.]]=$B63,IF(DATOS_[[Check Periodo Ref.]:[Check Periodo Ref.]]="Dentro",IF(DATOS_[[Check Equiparado]:[Check Equiparado]]="Sí",IF(DATOS!BB$5="Sí",(1/DATOS_[[% anualiz]:[% anualiz]]),1)*IF(DATOS!BB$4="Sí",1/DATOS_[[% normaliz]:[% normaliz]],1)*(DATOS_[Conc.Sal.24])))))))),
0)</f>
        <v>0</v>
      </c>
      <c r="AH65" s="109">
        <f t="array" ref="AH65">IFERROR(
(AVERAGE((IF(DATOS_[[Sexo]:[Sexo]]=$B65,IF(DATOS_[[AGRUP. VALOR. PTO.]:[AGRUP. VALOR. PTO.]]=$B63,IF(DATOS_[[Check Periodo Ref.]:[Check Periodo Ref.]]="Dentro",IF(DATOS_[[Check Equiparado]:[Check Equiparado]]="Sí",IF(DATOS!BC$5="Sí",(1/DATOS_[[% anualiz]:[% anualiz]]),1)*IF(DATOS!BC$4="Sí",1/DATOS_[[% normaliz]:[% normaliz]],1)*(DATOS_[Conc.Sal.25])))))))),
0)</f>
        <v>0</v>
      </c>
      <c r="AI65" s="109">
        <f t="array" ref="AI65">IFERROR(
(AVERAGE((IF(DATOS_[[Sexo]:[Sexo]]=$B65,IF(DATOS_[[AGRUP. VALOR. PTO.]:[AGRUP. VALOR. PTO.]]=$B63,IF(DATOS_[[Check Periodo Ref.]:[Check Periodo Ref.]]="Dentro",IF(DATOS_[[Check Equiparado]:[Check Equiparado]]="Sí",IF(DATOS!BD$5="Sí",(1/DATOS_[[% anualiz]:[% anualiz]]),1)*IF(DATOS!BD$4="Sí",1/DATOS_[[% normaliz]:[% normaliz]],1)*(DATOS_[Conc.Sal.26])))))))),
0)</f>
        <v>0</v>
      </c>
      <c r="AJ65" s="109">
        <f t="array" ref="AJ65">IFERROR(
(AVERAGE((IF(DATOS_[[Sexo]:[Sexo]]=$B65,IF(DATOS_[[AGRUP. VALOR. PTO.]:[AGRUP. VALOR. PTO.]]=$B63,IF(DATOS_[[Check Periodo Ref.]:[Check Periodo Ref.]]="Dentro",IF(DATOS_[[Check Equiparado]:[Check Equiparado]]="Sí",IF(DATOS!BE$5="Sí",(1/DATOS_[[% anualiz]:[% anualiz]]),1)*IF(DATOS!BE$4="Sí",1/DATOS_[[% normaliz]:[% normaliz]],1)*(DATOS_[Conc.Sal.27])))))))),
0)</f>
        <v>0</v>
      </c>
      <c r="AK65" s="109">
        <f t="array" ref="AK65">IFERROR(
(AVERAGE((IF(DATOS_[[Sexo]:[Sexo]]=$B65,IF(DATOS_[[AGRUP. VALOR. PTO.]:[AGRUP. VALOR. PTO.]]=$B63,IF(DATOS_[[Check Periodo Ref.]:[Check Periodo Ref.]]="Dentro",IF(DATOS_[[Check Equiparado]:[Check Equiparado]]="Sí",IF(DATOS!BF$5="Sí",(1/DATOS_[[% anualiz]:[% anualiz]]),1)*IF(DATOS!BF$4="Sí",1/DATOS_[[% normaliz]:[% normaliz]],1)*(DATOS_[Conc.Sal.28])))))))),
0)</f>
        <v>0</v>
      </c>
      <c r="AL65" s="109">
        <f t="array" ref="AL65">IFERROR(
(AVERAGE((IF(DATOS_[[Sexo]:[Sexo]]=$B65,IF(DATOS_[[AGRUP. VALOR. PTO.]:[AGRUP. VALOR. PTO.]]=$B63,IF(DATOS_[[Check Periodo Ref.]:[Check Periodo Ref.]]="Dentro",IF(DATOS_[[Check Equiparado]:[Check Equiparado]]="Sí",IF(DATOS!BG$5="Sí",(1/DATOS_[[% anualiz]:[% anualiz]]),1)*IF(DATOS!BG$4="Sí",1/DATOS_[[% normaliz]:[% normaliz]],1)*(DATOS_[Conc.Sal.29])))))))),
0)</f>
        <v>0</v>
      </c>
      <c r="AM65" s="109">
        <f t="array" ref="AM65">IFERROR(
(AVERAGE((IF(DATOS_[[Sexo]:[Sexo]]=$B65,IF(DATOS_[[AGRUP. VALOR. PTO.]:[AGRUP. VALOR. PTO.]]=$B63,IF(DATOS_[[Check Periodo Ref.]:[Check Periodo Ref.]]="Dentro",IF(DATOS_[[Check Equiparado]:[Check Equiparado]]="Sí",IF(DATOS!BH$5="Sí",(1/DATOS_[[% anualiz]:[% anualiz]]),1)*IF(DATOS!BH$4="Sí",1/DATOS_[[% normaliz]:[% normaliz]],1)*(DATOS_[Conc.Sal.30])))))))),
0)</f>
        <v>0</v>
      </c>
      <c r="AN65" s="110">
        <f t="array" ref="AN65">IFERROR(
AVERAGE(IF(DATOS_[Sexo]=$B65,IF(DATOS_[[AGRUP. VALOR. PTO.]:[AGRUP. VALOR. PTO.]]=$B63,IF(DATOS_[Check Equiparado]="Sí",IF(DATOS_[Check Periodo Ref.]="Dentro",DATOS_[Tot COMPL.SAL Eq],FALSE))))),
0)</f>
        <v>0</v>
      </c>
      <c r="AO65" s="111">
        <f t="array" ref="AO65">IFERROR(
AVERAGE(IF(DATOS_[Sexo]=$B65,IF(DATOS_[[AGRUP. VALOR. PTO.]:[AGRUP. VALOR. PTO.]]=$B63,IF(DATOS_[Check Equiparado]="Sí",IF(DATOS_[Check Periodo Ref.]="Dentro",DATOS_[TOTAL SALARIO Eq],FALSE))))),
0)</f>
        <v>0</v>
      </c>
      <c r="AP65" s="112">
        <f t="array" ref="AP65">IFERROR(
(AVERAGE((IF(DATOS_[[Sexo]:[Sexo]]=$B65,IF(DATOS_[[AGRUP. VALOR. PTO.]:[AGRUP. VALOR. PTO.]]=$B63,IF(DATOS_[[Check Periodo Ref.]:[Check Periodo Ref.]]="Dentro",IF(DATOS_[[Check Equiparado]:[Check Equiparado]]="Sí",IF(DATOS!BI$5="Sí",(1/DATOS_[[% anualiz]:[% anualiz]]),1)*IF(DATOS!BI$4="Sí",1/DATOS_[[% normaliz]:[% normaliz]],1)*(DATOS_[C.Extra.01])))))))),
0)</f>
        <v>0</v>
      </c>
      <c r="AQ65" s="112">
        <f t="array" ref="AQ65">IFERROR(
(AVERAGE((IF(DATOS_[[Sexo]:[Sexo]]=$B65,IF(DATOS_[[AGRUP. VALOR. PTO.]:[AGRUP. VALOR. PTO.]]=$B63,IF(DATOS_[[Check Periodo Ref.]:[Check Periodo Ref.]]="Dentro",IF(DATOS_[[Check Equiparado]:[Check Equiparado]]="Sí",IF(DATOS!BJ$5="Sí",(1/DATOS_[[% anualiz]:[% anualiz]]),1)*IF(DATOS!BJ$4="Sí",1/DATOS_[[% normaliz]:[% normaliz]],1)*(DATOS_[C.Extra.02])))))))),
0)</f>
        <v>0</v>
      </c>
      <c r="AR65" s="112">
        <f t="array" ref="AR65">IFERROR(
(AVERAGE((IF(DATOS_[[Sexo]:[Sexo]]=$B65,IF(DATOS_[[AGRUP. VALOR. PTO.]:[AGRUP. VALOR. PTO.]]=$B63,IF(DATOS_[[Check Periodo Ref.]:[Check Periodo Ref.]]="Dentro",IF(DATOS_[[Check Equiparado]:[Check Equiparado]]="Sí",IF(DATOS!BK$5="Sí",(1/DATOS_[[% anualiz]:[% anualiz]]),1)*IF(DATOS!BK$4="Sí",1/DATOS_[[% normaliz]:[% normaliz]],1)*(DATOS_[C.Extra.03])))))))),
0)</f>
        <v>0</v>
      </c>
      <c r="AS65" s="112">
        <f t="array" ref="AS65">IFERROR(
(AVERAGE((IF(DATOS_[[Sexo]:[Sexo]]=$B65,IF(DATOS_[[AGRUP. VALOR. PTO.]:[AGRUP. VALOR. PTO.]]=$B63,IF(DATOS_[[Check Periodo Ref.]:[Check Periodo Ref.]]="Dentro",IF(DATOS_[[Check Equiparado]:[Check Equiparado]]="Sí",IF(DATOS!BL$5="Sí",(1/DATOS_[[% anualiz]:[% anualiz]]),1)*IF(DATOS!BL$4="Sí",1/DATOS_[[% normaliz]:[% normaliz]],1)*(DATOS_[C.Extra.04])))))))),
0)</f>
        <v>0</v>
      </c>
      <c r="AT65" s="112">
        <f t="array" ref="AT65">IFERROR(
(AVERAGE((IF(DATOS_[[Sexo]:[Sexo]]=$B65,IF(DATOS_[[AGRUP. VALOR. PTO.]:[AGRUP. VALOR. PTO.]]=$B63,IF(DATOS_[[Check Periodo Ref.]:[Check Periodo Ref.]]="Dentro",IF(DATOS_[[Check Equiparado]:[Check Equiparado]]="Sí",IF(DATOS!BM$5="Sí",(1/DATOS_[[% anualiz]:[% anualiz]]),1)*IF(DATOS!BM$4="Sí",1/DATOS_[[% normaliz]:[% normaliz]],1)*(DATOS_[C.Extra.05])))))))),
0)</f>
        <v>0</v>
      </c>
      <c r="AU65" s="113">
        <f t="array" ref="AU65">IFERROR(
AVERAGE(IF(DATOS_[Sexo]=$B65,IF(DATOS_[[AGRUP. VALOR. PTO.]:[AGRUP. VALOR. PTO.]]=$B63,IF(DATOS_[Check Equiparado]="Sí",IF(DATOS_[Check Periodo Ref.]="Dentro",DATOS_[Tot Extrasalarial Eq],FALSE))))),
0)</f>
        <v>0</v>
      </c>
      <c r="AV65" s="114">
        <f t="array" ref="AV65">IFERROR(
AVERAGE(IF(DATOS_[Sexo]=$B65,IF(DATOS_[[AGRUP. VALOR. PTO.]:[AGRUP. VALOR. PTO.]]=$B63,IF(DATOS_[Check Equiparado]="Sí",IF(DATOS_[Check Periodo Ref.]="Dentro",DATOS_[TOTAL Retrib Eq],FALSE))))),
0)</f>
        <v>0</v>
      </c>
    </row>
    <row r="66" spans="1:48" ht="17.25" thickBot="1" x14ac:dyDescent="0.35">
      <c r="A66" s="60" t="str">
        <f t="shared" ref="A66" si="71">+A67</f>
        <v>[ocultar]</v>
      </c>
      <c r="B66" s="70" t="s">
        <v>277</v>
      </c>
      <c r="C66" s="107"/>
      <c r="D66" s="71"/>
      <c r="E66" s="71"/>
      <c r="F66" s="71"/>
      <c r="G66" s="71"/>
      <c r="H66" s="71"/>
      <c r="I66" s="137" t="str">
        <f t="shared" ref="I66:AV66" si="72">IFERROR((I67-I68)/I67,"")</f>
        <v/>
      </c>
      <c r="J66" s="138" t="str">
        <f t="shared" si="72"/>
        <v/>
      </c>
      <c r="K66" s="139" t="str">
        <f t="shared" si="72"/>
        <v/>
      </c>
      <c r="L66" s="139" t="str">
        <f t="shared" si="72"/>
        <v/>
      </c>
      <c r="M66" s="139" t="str">
        <f t="shared" si="72"/>
        <v/>
      </c>
      <c r="N66" s="140" t="str">
        <f t="shared" si="72"/>
        <v/>
      </c>
      <c r="O66" s="141" t="str">
        <f t="shared" si="72"/>
        <v/>
      </c>
      <c r="P66" s="141" t="str">
        <f t="shared" si="72"/>
        <v/>
      </c>
      <c r="Q66" s="141" t="str">
        <f t="shared" si="72"/>
        <v/>
      </c>
      <c r="R66" s="141" t="str">
        <f t="shared" si="72"/>
        <v/>
      </c>
      <c r="S66" s="141" t="str">
        <f t="shared" si="72"/>
        <v/>
      </c>
      <c r="T66" s="141" t="str">
        <f t="shared" si="72"/>
        <v/>
      </c>
      <c r="U66" s="141" t="str">
        <f t="shared" si="72"/>
        <v/>
      </c>
      <c r="V66" s="141" t="str">
        <f t="shared" si="72"/>
        <v/>
      </c>
      <c r="W66" s="141" t="str">
        <f t="shared" si="72"/>
        <v/>
      </c>
      <c r="X66" s="141" t="str">
        <f t="shared" si="72"/>
        <v/>
      </c>
      <c r="Y66" s="141" t="str">
        <f t="shared" si="72"/>
        <v/>
      </c>
      <c r="Z66" s="140" t="str">
        <f t="shared" si="72"/>
        <v/>
      </c>
      <c r="AA66" s="140" t="str">
        <f t="shared" si="72"/>
        <v/>
      </c>
      <c r="AB66" s="140" t="str">
        <f t="shared" si="72"/>
        <v/>
      </c>
      <c r="AC66" s="140" t="str">
        <f t="shared" si="72"/>
        <v/>
      </c>
      <c r="AD66" s="140" t="str">
        <f t="shared" si="72"/>
        <v/>
      </c>
      <c r="AE66" s="140" t="str">
        <f t="shared" si="72"/>
        <v/>
      </c>
      <c r="AF66" s="140" t="str">
        <f t="shared" si="72"/>
        <v/>
      </c>
      <c r="AG66" s="140" t="str">
        <f t="shared" si="72"/>
        <v/>
      </c>
      <c r="AH66" s="140" t="str">
        <f t="shared" si="72"/>
        <v/>
      </c>
      <c r="AI66" s="140" t="str">
        <f t="shared" si="72"/>
        <v/>
      </c>
      <c r="AJ66" s="140" t="str">
        <f t="shared" si="72"/>
        <v/>
      </c>
      <c r="AK66" s="140" t="str">
        <f t="shared" si="72"/>
        <v/>
      </c>
      <c r="AL66" s="140" t="str">
        <f t="shared" si="72"/>
        <v/>
      </c>
      <c r="AM66" s="140" t="str">
        <f t="shared" si="72"/>
        <v/>
      </c>
      <c r="AN66" s="142" t="str">
        <f t="shared" si="72"/>
        <v/>
      </c>
      <c r="AO66" s="146" t="str">
        <f t="shared" si="72"/>
        <v/>
      </c>
      <c r="AP66" s="143" t="str">
        <f t="shared" si="72"/>
        <v/>
      </c>
      <c r="AQ66" s="143" t="str">
        <f t="shared" si="72"/>
        <v/>
      </c>
      <c r="AR66" s="143" t="str">
        <f t="shared" si="72"/>
        <v/>
      </c>
      <c r="AS66" s="143" t="str">
        <f t="shared" si="72"/>
        <v/>
      </c>
      <c r="AT66" s="143" t="str">
        <f t="shared" si="72"/>
        <v/>
      </c>
      <c r="AU66" s="144" t="str">
        <f t="shared" si="72"/>
        <v/>
      </c>
      <c r="AV66" s="145" t="str">
        <f t="shared" si="72"/>
        <v/>
      </c>
    </row>
    <row r="67" spans="1:48" x14ac:dyDescent="0.3">
      <c r="A67" s="60" t="str">
        <f t="shared" ref="A67" si="73">+IF(C67+C68=0,"[ocultar]","")</f>
        <v>[ocultar]</v>
      </c>
      <c r="B67" s="64" t="s">
        <v>162</v>
      </c>
      <c r="C67" s="65">
        <f t="array" ref="C67">SUM(IF($B67=DATOS_[Sexo],
IF($B66=DATOS_[AGRUP. VALOR. PTO.],
IF("Dentro"=DATOS_[Check Periodo Ref.],
1/(COUNTIFS(DATOS_[Sexo],$B67,DATOS_[AGRUP. VALOR. PTO.],$B66,DATOS_[Check Periodo Ref.],"Dentro",DATOS_[id],DATOS_[id]))))))</f>
        <v>0</v>
      </c>
      <c r="D67" s="66">
        <f>COUNTIFS(DATOS_[AGRUP. VALOR. PTO.],$B66,DATOS_[Sexo],$B67,DATOS_[Check Periodo Ref.],"Dentro")</f>
        <v>0</v>
      </c>
      <c r="E67" s="66">
        <f>COUNTIFS(DATOS_[AGRUP. VALOR. PTO.],$B66,DATOS_[Sexo],$B67,DATOS_[Check Periodo Ref.],"Dentro",DATOS_[Check Nº SC Norm],"Sí")</f>
        <v>0</v>
      </c>
      <c r="F67" s="66">
        <f>COUNTIFS(DATOS_[AGRUP. VALOR. PTO.],$B66,DATOS_[Sexo],$B67,DATOS_[Check Periodo Ref.],"Dentro",DATOS_[Check Nº SC Anualiz],"Sí")</f>
        <v>0</v>
      </c>
      <c r="G67" s="66">
        <f>COUNTIFS(DATOS_[AGRUP. VALOR. PTO.],$B66,DATOS_[Sexo],$B67,DATOS_[Check Periodo Ref.],"Dentro",DATOS_[Check Nº SC Norm y Anualiz],"Sí")</f>
        <v>0</v>
      </c>
      <c r="H67" s="66">
        <f>COUNTIFS(DATOS_[AGRUP. VALOR. PTO.],$B66,DATOS_[Sexo],$B67,DATOS_[Check Periodo Ref.],"Dentro",DATOS_[Check Equiparación],"Sí")</f>
        <v>0</v>
      </c>
      <c r="I67" s="108">
        <f t="array" ref="I67">IFERROR(
AVERAGE(IF(DATOS_[Sexo]=$B67,IF(DATOS_[[AGRUP. VALOR. PTO.]:[AGRUP. VALOR. PTO.]]=$B66,IF(DATOS_[Check Equiparado]="Sí",IF(DATOS_[Check Periodo Ref.]="Dentro",DATOS_[SALARIO BASE Eq],FALSE))))),
0)</f>
        <v>0</v>
      </c>
      <c r="J67" s="109">
        <f t="array" ref="J67">IFERROR(
(AVERAGE((IF(DATOS_[[Sexo]:[Sexo]]=$B67,IF(DATOS_[[AGRUP. VALOR. PTO.]:[AGRUP. VALOR. PTO.]]=$B66,IF(DATOS_[[Check Periodo Ref.]:[Check Periodo Ref.]]="Dentro",IF(DATOS_[[Check Equiparado]:[Check Equiparado]]="Sí",IF(DATOS!AE$5="Sí",(1/DATOS_[[% anualiz]:[% anualiz]]),1)*IF(DATOS!AE$4="Sí",1/DATOS_[[% normaliz]:[% normaliz]],1)*(DATOS_[Conc.Sal.01])))))))),
0)</f>
        <v>0</v>
      </c>
      <c r="K67" s="109">
        <f t="array" ref="K67">IFERROR(
(AVERAGE((IF(DATOS_[[Sexo]:[Sexo]]=$B67,IF(DATOS_[[AGRUP. VALOR. PTO.]:[AGRUP. VALOR. PTO.]]=$B66,IF(DATOS_[[Check Periodo Ref.]:[Check Periodo Ref.]]="Dentro",IF(DATOS_[[Check Equiparado]:[Check Equiparado]]="Sí",IF(DATOS!AF$5="Sí",(1/DATOS_[[% anualiz]:[% anualiz]]),1)*IF(DATOS!AF$4="Sí",1/DATOS_[[% normaliz]:[% normaliz]],1)*(DATOS_[Conc.Sal.02])))))))),
0)</f>
        <v>0</v>
      </c>
      <c r="L67" s="109">
        <f t="array" ref="L67">IFERROR(
(AVERAGE((IF(DATOS_[[Sexo]:[Sexo]]=$B67,IF(DATOS_[[AGRUP. VALOR. PTO.]:[AGRUP. VALOR. PTO.]]=$B66,IF(DATOS_[[Check Periodo Ref.]:[Check Periodo Ref.]]="Dentro",IF(DATOS_[[Check Equiparado]:[Check Equiparado]]="Sí",IF(DATOS!AG$5="Sí",(1/DATOS_[[% anualiz]:[% anualiz]]),1)*IF(DATOS!AG$4="Sí",1/DATOS_[[% normaliz]:[% normaliz]],1)*(DATOS_[Conc.Sal.03])))))))),
0)</f>
        <v>0</v>
      </c>
      <c r="M67" s="109">
        <f t="array" ref="M67">IFERROR(
(AVERAGE((IF(DATOS_[[Sexo]:[Sexo]]=$B67,IF(DATOS_[[AGRUP. VALOR. PTO.]:[AGRUP. VALOR. PTO.]]=$B66,IF(DATOS_[[Check Periodo Ref.]:[Check Periodo Ref.]]="Dentro",IF(DATOS_[[Check Equiparado]:[Check Equiparado]]="Sí",IF(DATOS!AH$5="Sí",(1/DATOS_[[% anualiz]:[% anualiz]]),1)*IF(DATOS!AH$4="Sí",1/DATOS_[[% normaliz]:[% normaliz]],1)*(DATOS_[Conc.Sal.04])))))))),
0)</f>
        <v>0</v>
      </c>
      <c r="N67" s="109">
        <f t="array" ref="N67">IFERROR(
(AVERAGE((IF(DATOS_[[Sexo]:[Sexo]]=$B67,IF(DATOS_[[AGRUP. VALOR. PTO.]:[AGRUP. VALOR. PTO.]]=$B66,IF(DATOS_[[Check Periodo Ref.]:[Check Periodo Ref.]]="Dentro",IF(DATOS_[[Check Equiparado]:[Check Equiparado]]="Sí",IF(DATOS!AI$5="Sí",(1/DATOS_[[% anualiz]:[% anualiz]]),1)*IF(DATOS!AI$4="Sí",1/DATOS_[[% normaliz]:[% normaliz]],1)*(DATOS_[Conc.Sal.05])))))))),
0)</f>
        <v>0</v>
      </c>
      <c r="O67" s="109">
        <f t="array" ref="O67">IFERROR(
(AVERAGE((IF(DATOS_[[Sexo]:[Sexo]]=$B67,IF(DATOS_[[AGRUP. VALOR. PTO.]:[AGRUP. VALOR. PTO.]]=$B66,IF(DATOS_[[Check Periodo Ref.]:[Check Periodo Ref.]]="Dentro",IF(DATOS_[[Check Equiparado]:[Check Equiparado]]="Sí",IF(DATOS!AJ$5="Sí",(1/DATOS_[[% anualiz]:[% anualiz]]),1)*IF(DATOS!AJ$4="Sí",1/DATOS_[[% normaliz]:[% normaliz]],1)*(DATOS_[Conc.Sal.06])))))))),
0)</f>
        <v>0</v>
      </c>
      <c r="P67" s="109">
        <f t="array" ref="P67">IFERROR(
(AVERAGE((IF(DATOS_[[Sexo]:[Sexo]]=$B67,IF(DATOS_[[AGRUP. VALOR. PTO.]:[AGRUP. VALOR. PTO.]]=$B66,IF(DATOS_[[Check Periodo Ref.]:[Check Periodo Ref.]]="Dentro",IF(DATOS_[[Check Equiparado]:[Check Equiparado]]="Sí",IF(DATOS!AK$5="Sí",(1/DATOS_[[% anualiz]:[% anualiz]]),1)*IF(DATOS!AK$4="Sí",1/DATOS_[[% normaliz]:[% normaliz]],1)*(DATOS_[Conc.Sal.07])))))))),
0)</f>
        <v>0</v>
      </c>
      <c r="Q67" s="109">
        <f t="array" ref="Q67">IFERROR(
(AVERAGE((IF(DATOS_[[Sexo]:[Sexo]]=$B67,IF(DATOS_[[AGRUP. VALOR. PTO.]:[AGRUP. VALOR. PTO.]]=$B66,IF(DATOS_[[Check Periodo Ref.]:[Check Periodo Ref.]]="Dentro",IF(DATOS_[[Check Equiparado]:[Check Equiparado]]="Sí",IF(DATOS!AL$5="Sí",(1/DATOS_[[% anualiz]:[% anualiz]]),1)*IF(DATOS!AL$4="Sí",1/DATOS_[[% normaliz]:[% normaliz]],1)*(DATOS_[Conc.Sal.08])))))))),
0)</f>
        <v>0</v>
      </c>
      <c r="R67" s="109">
        <f t="array" ref="R67">IFERROR(
(AVERAGE((IF(DATOS_[[Sexo]:[Sexo]]=$B67,IF(DATOS_[[AGRUP. VALOR. PTO.]:[AGRUP. VALOR. PTO.]]=$B66,IF(DATOS_[[Check Periodo Ref.]:[Check Periodo Ref.]]="Dentro",IF(DATOS_[[Check Equiparado]:[Check Equiparado]]="Sí",IF(DATOS!AM$5="Sí",(1/DATOS_[[% anualiz]:[% anualiz]]),1)*IF(DATOS!AM$4="Sí",1/DATOS_[[% normaliz]:[% normaliz]],1)*(DATOS_[Conc.Sal.09])))))))),
0)</f>
        <v>0</v>
      </c>
      <c r="S67" s="109">
        <f t="array" ref="S67">IFERROR(
(AVERAGE((IF(DATOS_[[Sexo]:[Sexo]]=$B67,IF(DATOS_[[AGRUP. VALOR. PTO.]:[AGRUP. VALOR. PTO.]]=$B66,IF(DATOS_[[Check Periodo Ref.]:[Check Periodo Ref.]]="Dentro",IF(DATOS_[[Check Equiparado]:[Check Equiparado]]="Sí",IF(DATOS!AN$5="Sí",(1/DATOS_[[% anualiz]:[% anualiz]]),1)*IF(DATOS!AN$4="Sí",1/DATOS_[[% normaliz]:[% normaliz]],1)*(DATOS_[Conc.Sal.10])))))))),
0)</f>
        <v>0</v>
      </c>
      <c r="T67" s="109">
        <f t="array" ref="T67">IFERROR(
(AVERAGE((IF(DATOS_[[Sexo]:[Sexo]]=$B67,IF(DATOS_[[AGRUP. VALOR. PTO.]:[AGRUP. VALOR. PTO.]]=$B66,IF(DATOS_[[Check Periodo Ref.]:[Check Periodo Ref.]]="Dentro",IF(DATOS_[[Check Equiparado]:[Check Equiparado]]="Sí",IF(DATOS!AO$5="Sí",(1/DATOS_[[% anualiz]:[% anualiz]]),1)*IF(DATOS!AO$4="Sí",1/DATOS_[[% normaliz]:[% normaliz]],1)*(DATOS_[Conc.Sal.11])))))))),
0)</f>
        <v>0</v>
      </c>
      <c r="U67" s="109">
        <f t="array" ref="U67">IFERROR(
(AVERAGE((IF(DATOS_[[Sexo]:[Sexo]]=$B67,IF(DATOS_[[AGRUP. VALOR. PTO.]:[AGRUP. VALOR. PTO.]]=$B66,IF(DATOS_[[Check Periodo Ref.]:[Check Periodo Ref.]]="Dentro",IF(DATOS_[[Check Equiparado]:[Check Equiparado]]="Sí",IF(DATOS!AP$5="Sí",(1/DATOS_[[% anualiz]:[% anualiz]]),1)*IF(DATOS!AP$4="Sí",1/DATOS_[[% normaliz]:[% normaliz]],1)*(DATOS_[Conc.Sal.12])))))))),
0)</f>
        <v>0</v>
      </c>
      <c r="V67" s="109">
        <f t="array" ref="V67">IFERROR(
(AVERAGE((IF(DATOS_[[Sexo]:[Sexo]]=$B67,IF(DATOS_[[AGRUP. VALOR. PTO.]:[AGRUP. VALOR. PTO.]]=$B66,IF(DATOS_[[Check Periodo Ref.]:[Check Periodo Ref.]]="Dentro",IF(DATOS_[[Check Equiparado]:[Check Equiparado]]="Sí",IF(DATOS!AQ$5="Sí",(1/DATOS_[[% anualiz]:[% anualiz]]),1)*IF(DATOS!AQ$4="Sí",1/DATOS_[[% normaliz]:[% normaliz]],1)*(DATOS_[Conc.Sal.13])))))))),
0)</f>
        <v>0</v>
      </c>
      <c r="W67" s="109">
        <f t="array" ref="W67">IFERROR(
(AVERAGE((IF(DATOS_[[Sexo]:[Sexo]]=$B67,IF(DATOS_[[AGRUP. VALOR. PTO.]:[AGRUP. VALOR. PTO.]]=$B66,IF(DATOS_[[Check Periodo Ref.]:[Check Periodo Ref.]]="Dentro",IF(DATOS_[[Check Equiparado]:[Check Equiparado]]="Sí",IF(DATOS!AR$5="Sí",(1/DATOS_[[% anualiz]:[% anualiz]]),1)*IF(DATOS!AR$4="Sí",1/DATOS_[[% normaliz]:[% normaliz]],1)*(DATOS_[Conc.Sal.14])))))))),
0)</f>
        <v>0</v>
      </c>
      <c r="X67" s="109">
        <f t="array" ref="X67">IFERROR(
(AVERAGE((IF(DATOS_[[Sexo]:[Sexo]]=$B67,IF(DATOS_[[AGRUP. VALOR. PTO.]:[AGRUP. VALOR. PTO.]]=$B66,IF(DATOS_[[Check Periodo Ref.]:[Check Periodo Ref.]]="Dentro",IF(DATOS_[[Check Equiparado]:[Check Equiparado]]="Sí",IF(DATOS!AS$5="Sí",(1/DATOS_[[% anualiz]:[% anualiz]]),1)*IF(DATOS!AS$4="Sí",1/DATOS_[[% normaliz]:[% normaliz]],1)*(DATOS_[Conc.Sal.15])))))))),
0)</f>
        <v>0</v>
      </c>
      <c r="Y67" s="109">
        <f t="array" ref="Y67">IFERROR(
(AVERAGE((IF(DATOS_[[Sexo]:[Sexo]]=$B67,IF(DATOS_[[AGRUP. VALOR. PTO.]:[AGRUP. VALOR. PTO.]]=$B66,IF(DATOS_[[Check Periodo Ref.]:[Check Periodo Ref.]]="Dentro",IF(DATOS_[[Check Equiparado]:[Check Equiparado]]="Sí",IF(DATOS!AT$5="Sí",(1/DATOS_[[% anualiz]:[% anualiz]]),1)*IF(DATOS!AT$4="Sí",1/DATOS_[[% normaliz]:[% normaliz]],1)*(DATOS_[Conc.Sal.16])))))))),
0)</f>
        <v>0</v>
      </c>
      <c r="Z67" s="109">
        <f t="array" ref="Z67">IFERROR(
(AVERAGE((IF(DATOS_[[Sexo]:[Sexo]]=$B67,IF(DATOS_[[AGRUP. VALOR. PTO.]:[AGRUP. VALOR. PTO.]]=$B66,IF(DATOS_[[Check Periodo Ref.]:[Check Periodo Ref.]]="Dentro",IF(DATOS_[[Check Equiparado]:[Check Equiparado]]="Sí",IF(DATOS!AU$5="Sí",(1/DATOS_[[% anualiz]:[% anualiz]]),1)*IF(DATOS!AU$4="Sí",1/DATOS_[[% normaliz]:[% normaliz]],1)*(DATOS_[Conc.Sal.17])))))))),
0)</f>
        <v>0</v>
      </c>
      <c r="AA67" s="109">
        <f t="array" ref="AA67">IFERROR(
(AVERAGE((IF(DATOS_[[Sexo]:[Sexo]]=$B67,IF(DATOS_[[AGRUP. VALOR. PTO.]:[AGRUP. VALOR. PTO.]]=$B66,IF(DATOS_[[Check Periodo Ref.]:[Check Periodo Ref.]]="Dentro",IF(DATOS_[[Check Equiparado]:[Check Equiparado]]="Sí",IF(DATOS!AV$5="Sí",(1/DATOS_[[% anualiz]:[% anualiz]]),1)*IF(DATOS!AV$4="Sí",1/DATOS_[[% normaliz]:[% normaliz]],1)*(DATOS_[Conc.Sal.18])))))))),
0)</f>
        <v>0</v>
      </c>
      <c r="AB67" s="109">
        <f t="array" ref="AB67">IFERROR(
(AVERAGE((IF(DATOS_[[Sexo]:[Sexo]]=$B67,IF(DATOS_[[AGRUP. VALOR. PTO.]:[AGRUP. VALOR. PTO.]]=$B66,IF(DATOS_[[Check Periodo Ref.]:[Check Periodo Ref.]]="Dentro",IF(DATOS_[[Check Equiparado]:[Check Equiparado]]="Sí",IF(DATOS!AW$5="Sí",(1/DATOS_[[% anualiz]:[% anualiz]]),1)*IF(DATOS!AW$4="Sí",1/DATOS_[[% normaliz]:[% normaliz]],1)*(DATOS_[Conc.Sal.19])))))))),
0)</f>
        <v>0</v>
      </c>
      <c r="AC67" s="109">
        <f t="array" ref="AC67">IFERROR(
(AVERAGE((IF(DATOS_[[Sexo]:[Sexo]]=$B67,IF(DATOS_[[AGRUP. VALOR. PTO.]:[AGRUP. VALOR. PTO.]]=$B66,IF(DATOS_[[Check Periodo Ref.]:[Check Periodo Ref.]]="Dentro",IF(DATOS_[[Check Equiparado]:[Check Equiparado]]="Sí",IF(DATOS!AX$5="Sí",(1/DATOS_[[% anualiz]:[% anualiz]]),1)*IF(DATOS!AX$4="Sí",1/DATOS_[[% normaliz]:[% normaliz]],1)*(DATOS_[Conc.Sal.20])))))))),
0)</f>
        <v>0</v>
      </c>
      <c r="AD67" s="109">
        <f t="array" ref="AD67">IFERROR(
(AVERAGE((IF(DATOS_[[Sexo]:[Sexo]]=$B67,IF(DATOS_[[AGRUP. VALOR. PTO.]:[AGRUP. VALOR. PTO.]]=$B66,IF(DATOS_[[Check Periodo Ref.]:[Check Periodo Ref.]]="Dentro",IF(DATOS_[[Check Equiparado]:[Check Equiparado]]="Sí",IF(DATOS!AY$5="Sí",(1/DATOS_[[% anualiz]:[% anualiz]]),1)*IF(DATOS!AY$4="Sí",1/DATOS_[[% normaliz]:[% normaliz]],1)*(DATOS_[Conc.Sal.21])))))))),
0)</f>
        <v>0</v>
      </c>
      <c r="AE67" s="109">
        <f t="array" ref="AE67">IFERROR(
(AVERAGE((IF(DATOS_[[Sexo]:[Sexo]]=$B67,IF(DATOS_[[AGRUP. VALOR. PTO.]:[AGRUP. VALOR. PTO.]]=$B66,IF(DATOS_[[Check Periodo Ref.]:[Check Periodo Ref.]]="Dentro",IF(DATOS_[[Check Equiparado]:[Check Equiparado]]="Sí",IF(DATOS!AZ$5="Sí",(1/DATOS_[[% anualiz]:[% anualiz]]),1)*IF(DATOS!AZ$4="Sí",1/DATOS_[[% normaliz]:[% normaliz]],1)*(DATOS_[Conc.Sal.22])))))))),
0)</f>
        <v>0</v>
      </c>
      <c r="AF67" s="109">
        <f t="array" ref="AF67">IFERROR(
(AVERAGE((IF(DATOS_[[Sexo]:[Sexo]]=$B67,IF(DATOS_[[AGRUP. VALOR. PTO.]:[AGRUP. VALOR. PTO.]]=$B66,IF(DATOS_[[Check Periodo Ref.]:[Check Periodo Ref.]]="Dentro",IF(DATOS_[[Check Equiparado]:[Check Equiparado]]="Sí",IF(DATOS!BA$5="Sí",(1/DATOS_[[% anualiz]:[% anualiz]]),1)*IF(DATOS!BA$4="Sí",1/DATOS_[[% normaliz]:[% normaliz]],1)*(DATOS_[Conc.Sal.23])))))))),
0)</f>
        <v>0</v>
      </c>
      <c r="AG67" s="109">
        <f t="array" ref="AG67">IFERROR(
(AVERAGE((IF(DATOS_[[Sexo]:[Sexo]]=$B67,IF(DATOS_[[AGRUP. VALOR. PTO.]:[AGRUP. VALOR. PTO.]]=$B66,IF(DATOS_[[Check Periodo Ref.]:[Check Periodo Ref.]]="Dentro",IF(DATOS_[[Check Equiparado]:[Check Equiparado]]="Sí",IF(DATOS!BB$5="Sí",(1/DATOS_[[% anualiz]:[% anualiz]]),1)*IF(DATOS!BB$4="Sí",1/DATOS_[[% normaliz]:[% normaliz]],1)*(DATOS_[Conc.Sal.24])))))))),
0)</f>
        <v>0</v>
      </c>
      <c r="AH67" s="109">
        <f t="array" ref="AH67">IFERROR(
(AVERAGE((IF(DATOS_[[Sexo]:[Sexo]]=$B67,IF(DATOS_[[AGRUP. VALOR. PTO.]:[AGRUP. VALOR. PTO.]]=$B66,IF(DATOS_[[Check Periodo Ref.]:[Check Periodo Ref.]]="Dentro",IF(DATOS_[[Check Equiparado]:[Check Equiparado]]="Sí",IF(DATOS!BC$5="Sí",(1/DATOS_[[% anualiz]:[% anualiz]]),1)*IF(DATOS!BC$4="Sí",1/DATOS_[[% normaliz]:[% normaliz]],1)*(DATOS_[Conc.Sal.25])))))))),
0)</f>
        <v>0</v>
      </c>
      <c r="AI67" s="109">
        <f t="array" ref="AI67">IFERROR(
(AVERAGE((IF(DATOS_[[Sexo]:[Sexo]]=$B67,IF(DATOS_[[AGRUP. VALOR. PTO.]:[AGRUP. VALOR. PTO.]]=$B66,IF(DATOS_[[Check Periodo Ref.]:[Check Periodo Ref.]]="Dentro",IF(DATOS_[[Check Equiparado]:[Check Equiparado]]="Sí",IF(DATOS!BD$5="Sí",(1/DATOS_[[% anualiz]:[% anualiz]]),1)*IF(DATOS!BD$4="Sí",1/DATOS_[[% normaliz]:[% normaliz]],1)*(DATOS_[Conc.Sal.26])))))))),
0)</f>
        <v>0</v>
      </c>
      <c r="AJ67" s="109">
        <f t="array" ref="AJ67">IFERROR(
(AVERAGE((IF(DATOS_[[Sexo]:[Sexo]]=$B67,IF(DATOS_[[AGRUP. VALOR. PTO.]:[AGRUP. VALOR. PTO.]]=$B66,IF(DATOS_[[Check Periodo Ref.]:[Check Periodo Ref.]]="Dentro",IF(DATOS_[[Check Equiparado]:[Check Equiparado]]="Sí",IF(DATOS!BE$5="Sí",(1/DATOS_[[% anualiz]:[% anualiz]]),1)*IF(DATOS!BE$4="Sí",1/DATOS_[[% normaliz]:[% normaliz]],1)*(DATOS_[Conc.Sal.27])))))))),
0)</f>
        <v>0</v>
      </c>
      <c r="AK67" s="109">
        <f t="array" ref="AK67">IFERROR(
(AVERAGE((IF(DATOS_[[Sexo]:[Sexo]]=$B67,IF(DATOS_[[AGRUP. VALOR. PTO.]:[AGRUP. VALOR. PTO.]]=$B66,IF(DATOS_[[Check Periodo Ref.]:[Check Periodo Ref.]]="Dentro",IF(DATOS_[[Check Equiparado]:[Check Equiparado]]="Sí",IF(DATOS!BF$5="Sí",(1/DATOS_[[% anualiz]:[% anualiz]]),1)*IF(DATOS!BF$4="Sí",1/DATOS_[[% normaliz]:[% normaliz]],1)*(DATOS_[Conc.Sal.28])))))))),
0)</f>
        <v>0</v>
      </c>
      <c r="AL67" s="109">
        <f t="array" ref="AL67">IFERROR(
(AVERAGE((IF(DATOS_[[Sexo]:[Sexo]]=$B67,IF(DATOS_[[AGRUP. VALOR. PTO.]:[AGRUP. VALOR. PTO.]]=$B66,IF(DATOS_[[Check Periodo Ref.]:[Check Periodo Ref.]]="Dentro",IF(DATOS_[[Check Equiparado]:[Check Equiparado]]="Sí",IF(DATOS!BG$5="Sí",(1/DATOS_[[% anualiz]:[% anualiz]]),1)*IF(DATOS!BG$4="Sí",1/DATOS_[[% normaliz]:[% normaliz]],1)*(DATOS_[Conc.Sal.29])))))))),
0)</f>
        <v>0</v>
      </c>
      <c r="AM67" s="109">
        <f t="array" ref="AM67">IFERROR(
(AVERAGE((IF(DATOS_[[Sexo]:[Sexo]]=$B67,IF(DATOS_[[AGRUP. VALOR. PTO.]:[AGRUP. VALOR. PTO.]]=$B66,IF(DATOS_[[Check Periodo Ref.]:[Check Periodo Ref.]]="Dentro",IF(DATOS_[[Check Equiparado]:[Check Equiparado]]="Sí",IF(DATOS!BH$5="Sí",(1/DATOS_[[% anualiz]:[% anualiz]]),1)*IF(DATOS!BH$4="Sí",1/DATOS_[[% normaliz]:[% normaliz]],1)*(DATOS_[Conc.Sal.30])))))))),
0)</f>
        <v>0</v>
      </c>
      <c r="AN67" s="110">
        <f t="array" ref="AN67">IFERROR(
AVERAGE(IF(DATOS_[Sexo]=$B67,IF(DATOS_[[AGRUP. VALOR. PTO.]:[AGRUP. VALOR. PTO.]]=$B66,IF(DATOS_[Check Equiparado]="Sí",IF(DATOS_[Check Periodo Ref.]="Dentro",DATOS_[Tot COMPL.SAL Eq],FALSE))))),
0)</f>
        <v>0</v>
      </c>
      <c r="AO67" s="111">
        <f t="array" ref="AO67">IFERROR(
AVERAGE(IF(DATOS_[Sexo]=$B67,IF(DATOS_[[AGRUP. VALOR. PTO.]:[AGRUP. VALOR. PTO.]]=$B66,IF(DATOS_[Check Equiparado]="Sí",IF(DATOS_[Check Periodo Ref.]="Dentro",DATOS_[TOTAL SALARIO Eq],FALSE))))),
0)</f>
        <v>0</v>
      </c>
      <c r="AP67" s="112">
        <f t="array" ref="AP67">IFERROR(
(AVERAGE((IF(DATOS_[[Sexo]:[Sexo]]=$B67,IF(DATOS_[[AGRUP. VALOR. PTO.]:[AGRUP. VALOR. PTO.]]=$B66,IF(DATOS_[[Check Periodo Ref.]:[Check Periodo Ref.]]="Dentro",IF(DATOS_[[Check Equiparado]:[Check Equiparado]]="Sí",IF(DATOS!BI$5="Sí",(1/DATOS_[[% anualiz]:[% anualiz]]),1)*IF(DATOS!BI$4="Sí",1/DATOS_[[% normaliz]:[% normaliz]],1)*(DATOS_[C.Extra.01])))))))),
0)</f>
        <v>0</v>
      </c>
      <c r="AQ67" s="112">
        <f t="array" ref="AQ67">IFERROR(
(AVERAGE((IF(DATOS_[[Sexo]:[Sexo]]=$B67,IF(DATOS_[[AGRUP. VALOR. PTO.]:[AGRUP. VALOR. PTO.]]=$B66,IF(DATOS_[[Check Periodo Ref.]:[Check Periodo Ref.]]="Dentro",IF(DATOS_[[Check Equiparado]:[Check Equiparado]]="Sí",IF(DATOS!BJ$5="Sí",(1/DATOS_[[% anualiz]:[% anualiz]]),1)*IF(DATOS!BJ$4="Sí",1/DATOS_[[% normaliz]:[% normaliz]],1)*(DATOS_[C.Extra.02])))))))),
0)</f>
        <v>0</v>
      </c>
      <c r="AR67" s="112">
        <f t="array" ref="AR67">IFERROR(
(AVERAGE((IF(DATOS_[[Sexo]:[Sexo]]=$B67,IF(DATOS_[[AGRUP. VALOR. PTO.]:[AGRUP. VALOR. PTO.]]=$B66,IF(DATOS_[[Check Periodo Ref.]:[Check Periodo Ref.]]="Dentro",IF(DATOS_[[Check Equiparado]:[Check Equiparado]]="Sí",IF(DATOS!BK$5="Sí",(1/DATOS_[[% anualiz]:[% anualiz]]),1)*IF(DATOS!BK$4="Sí",1/DATOS_[[% normaliz]:[% normaliz]],1)*(DATOS_[C.Extra.03])))))))),
0)</f>
        <v>0</v>
      </c>
      <c r="AS67" s="112">
        <f t="array" ref="AS67">IFERROR(
(AVERAGE((IF(DATOS_[[Sexo]:[Sexo]]=$B67,IF(DATOS_[[AGRUP. VALOR. PTO.]:[AGRUP. VALOR. PTO.]]=$B66,IF(DATOS_[[Check Periodo Ref.]:[Check Periodo Ref.]]="Dentro",IF(DATOS_[[Check Equiparado]:[Check Equiparado]]="Sí",IF(DATOS!BL$5="Sí",(1/DATOS_[[% anualiz]:[% anualiz]]),1)*IF(DATOS!BL$4="Sí",1/DATOS_[[% normaliz]:[% normaliz]],1)*(DATOS_[C.Extra.04])))))))),
0)</f>
        <v>0</v>
      </c>
      <c r="AT67" s="112">
        <f t="array" ref="AT67">IFERROR(
(AVERAGE((IF(DATOS_[[Sexo]:[Sexo]]=$B67,IF(DATOS_[[AGRUP. VALOR. PTO.]:[AGRUP. VALOR. PTO.]]=$B66,IF(DATOS_[[Check Periodo Ref.]:[Check Periodo Ref.]]="Dentro",IF(DATOS_[[Check Equiparado]:[Check Equiparado]]="Sí",IF(DATOS!BM$5="Sí",(1/DATOS_[[% anualiz]:[% anualiz]]),1)*IF(DATOS!BM$4="Sí",1/DATOS_[[% normaliz]:[% normaliz]],1)*(DATOS_[C.Extra.05])))))))),
0)</f>
        <v>0</v>
      </c>
      <c r="AU67" s="113">
        <f t="array" ref="AU67">IFERROR(
AVERAGE(IF(DATOS_[Sexo]=$B67,IF(DATOS_[[AGRUP. VALOR. PTO.]:[AGRUP. VALOR. PTO.]]=$B66,IF(DATOS_[Check Equiparado]="Sí",IF(DATOS_[Check Periodo Ref.]="Dentro",DATOS_[Tot Extrasalarial Eq],FALSE))))),
0)</f>
        <v>0</v>
      </c>
      <c r="AV67" s="114">
        <f t="array" ref="AV67">IFERROR(
AVERAGE(IF(DATOS_[Sexo]=$B67,IF(DATOS_[[AGRUP. VALOR. PTO.]:[AGRUP. VALOR. PTO.]]=$B66,IF(DATOS_[Check Equiparado]="Sí",IF(DATOS_[Check Periodo Ref.]="Dentro",DATOS_[TOTAL Retrib Eq],FALSE))))),
0)</f>
        <v>0</v>
      </c>
    </row>
    <row r="68" spans="1:48" x14ac:dyDescent="0.3">
      <c r="A68" s="60" t="str">
        <f t="shared" ref="A68" si="74">+A67</f>
        <v>[ocultar]</v>
      </c>
      <c r="B68" s="64" t="s">
        <v>163</v>
      </c>
      <c r="C68" s="65">
        <f t="array" ref="C68">SUM(IF($B68=DATOS_[Sexo],
IF($B66=DATOS_[AGRUP. VALOR. PTO.],
IF("Dentro"=DATOS_[Check Periodo Ref.],
1/(COUNTIFS(DATOS_[Sexo],$B68,DATOS_[AGRUP. VALOR. PTO.],$B66,DATOS_[Check Periodo Ref.],"Dentro",DATOS_[id],DATOS_[id]))))))</f>
        <v>0</v>
      </c>
      <c r="D68" s="66">
        <f>COUNTIFS(DATOS_[AGRUP. VALOR. PTO.],$B66,DATOS_[Sexo],$B68,DATOS_[Check Periodo Ref.],"Dentro")</f>
        <v>0</v>
      </c>
      <c r="E68" s="66">
        <f>COUNTIFS(DATOS_[AGRUP. VALOR. PTO.],$B66,DATOS_[Sexo],$B68,DATOS_[Check Periodo Ref.],"Dentro",DATOS_[Check Nº SC Norm],"Sí")</f>
        <v>0</v>
      </c>
      <c r="F68" s="66">
        <f>COUNTIFS(DATOS_[AGRUP. VALOR. PTO.],$B66,DATOS_[Sexo],$B68,DATOS_[Check Periodo Ref.],"Dentro",DATOS_[Check Nº SC Anualiz],"Sí")</f>
        <v>0</v>
      </c>
      <c r="G68" s="66">
        <f>COUNTIFS(DATOS_[AGRUP. VALOR. PTO.],$B66,DATOS_[Sexo],$B68,DATOS_[Check Periodo Ref.],"Dentro",DATOS_[Check Nº SC Norm y Anualiz],"Sí")</f>
        <v>0</v>
      </c>
      <c r="H68" s="66">
        <f>COUNTIFS(DATOS_[AGRUP. VALOR. PTO.],$B66,DATOS_[Sexo],$B68,DATOS_[Check Periodo Ref.],"Dentro",DATOS_[Check Equiparación],"Sí")</f>
        <v>0</v>
      </c>
      <c r="I68" s="108" cm="1">
        <f t="array" ref="I68">IFERROR(
AVERAGE(IF(DATOS_[Sexo]=$B68,IF(DATOS_[[AGRUP. VALOR. PTO.]:[AGRUP. VALOR. PTO.]]=$B66,IF(DATOS_[Check Equiparado]="Sí",IF(DATOS_[Check Periodo Ref.]="Dentro",DATOS_[SALARIO BASE Eq],FALSE))))),
0)</f>
        <v>0</v>
      </c>
      <c r="J68" s="109">
        <f t="array" ref="J68">IFERROR(
(AVERAGE((IF(DATOS_[[Sexo]:[Sexo]]=$B68,IF(DATOS_[[AGRUP. VALOR. PTO.]:[AGRUP. VALOR. PTO.]]=$B66,IF(DATOS_[[Check Periodo Ref.]:[Check Periodo Ref.]]="Dentro",IF(DATOS_[[Check Equiparado]:[Check Equiparado]]="Sí",IF(DATOS!AE$5="Sí",(1/DATOS_[[% anualiz]:[% anualiz]]),1)*IF(DATOS!AE$4="Sí",1/DATOS_[[% normaliz]:[% normaliz]],1)*(DATOS_[Conc.Sal.01])))))))),
0)</f>
        <v>0</v>
      </c>
      <c r="K68" s="109">
        <f t="array" ref="K68">IFERROR(
(AVERAGE((IF(DATOS_[[Sexo]:[Sexo]]=$B68,IF(DATOS_[[AGRUP. VALOR. PTO.]:[AGRUP. VALOR. PTO.]]=$B66,IF(DATOS_[[Check Periodo Ref.]:[Check Periodo Ref.]]="Dentro",IF(DATOS_[[Check Equiparado]:[Check Equiparado]]="Sí",IF(DATOS!AF$5="Sí",(1/DATOS_[[% anualiz]:[% anualiz]]),1)*IF(DATOS!AF$4="Sí",1/DATOS_[[% normaliz]:[% normaliz]],1)*(DATOS_[Conc.Sal.02])))))))),
0)</f>
        <v>0</v>
      </c>
      <c r="L68" s="109">
        <f t="array" ref="L68">IFERROR(
(AVERAGE((IF(DATOS_[[Sexo]:[Sexo]]=$B68,IF(DATOS_[[AGRUP. VALOR. PTO.]:[AGRUP. VALOR. PTO.]]=$B66,IF(DATOS_[[Check Periodo Ref.]:[Check Periodo Ref.]]="Dentro",IF(DATOS_[[Check Equiparado]:[Check Equiparado]]="Sí",IF(DATOS!AG$5="Sí",(1/DATOS_[[% anualiz]:[% anualiz]]),1)*IF(DATOS!AG$4="Sí",1/DATOS_[[% normaliz]:[% normaliz]],1)*(DATOS_[Conc.Sal.03])))))))),
0)</f>
        <v>0</v>
      </c>
      <c r="M68" s="109">
        <f t="array" ref="M68">IFERROR(
(AVERAGE((IF(DATOS_[[Sexo]:[Sexo]]=$B68,IF(DATOS_[[AGRUP. VALOR. PTO.]:[AGRUP. VALOR. PTO.]]=$B66,IF(DATOS_[[Check Periodo Ref.]:[Check Periodo Ref.]]="Dentro",IF(DATOS_[[Check Equiparado]:[Check Equiparado]]="Sí",IF(DATOS!AH$5="Sí",(1/DATOS_[[% anualiz]:[% anualiz]]),1)*IF(DATOS!AH$4="Sí",1/DATOS_[[% normaliz]:[% normaliz]],1)*(DATOS_[Conc.Sal.04])))))))),
0)</f>
        <v>0</v>
      </c>
      <c r="N68" s="109">
        <f t="array" ref="N68">IFERROR(
(AVERAGE((IF(DATOS_[[Sexo]:[Sexo]]=$B68,IF(DATOS_[[AGRUP. VALOR. PTO.]:[AGRUP. VALOR. PTO.]]=$B66,IF(DATOS_[[Check Periodo Ref.]:[Check Periodo Ref.]]="Dentro",IF(DATOS_[[Check Equiparado]:[Check Equiparado]]="Sí",IF(DATOS!AI$5="Sí",(1/DATOS_[[% anualiz]:[% anualiz]]),1)*IF(DATOS!AI$4="Sí",1/DATOS_[[% normaliz]:[% normaliz]],1)*(DATOS_[Conc.Sal.05])))))))),
0)</f>
        <v>0</v>
      </c>
      <c r="O68" s="109">
        <f t="array" ref="O68">IFERROR(
(AVERAGE((IF(DATOS_[[Sexo]:[Sexo]]=$B68,IF(DATOS_[[AGRUP. VALOR. PTO.]:[AGRUP. VALOR. PTO.]]=$B66,IF(DATOS_[[Check Periodo Ref.]:[Check Periodo Ref.]]="Dentro",IF(DATOS_[[Check Equiparado]:[Check Equiparado]]="Sí",IF(DATOS!AJ$5="Sí",(1/DATOS_[[% anualiz]:[% anualiz]]),1)*IF(DATOS!AJ$4="Sí",1/DATOS_[[% normaliz]:[% normaliz]],1)*(DATOS_[Conc.Sal.06])))))))),
0)</f>
        <v>0</v>
      </c>
      <c r="P68" s="109">
        <f t="array" ref="P68">IFERROR(
(AVERAGE((IF(DATOS_[[Sexo]:[Sexo]]=$B68,IF(DATOS_[[AGRUP. VALOR. PTO.]:[AGRUP. VALOR. PTO.]]=$B66,IF(DATOS_[[Check Periodo Ref.]:[Check Periodo Ref.]]="Dentro",IF(DATOS_[[Check Equiparado]:[Check Equiparado]]="Sí",IF(DATOS!AK$5="Sí",(1/DATOS_[[% anualiz]:[% anualiz]]),1)*IF(DATOS!AK$4="Sí",1/DATOS_[[% normaliz]:[% normaliz]],1)*(DATOS_[Conc.Sal.07])))))))),
0)</f>
        <v>0</v>
      </c>
      <c r="Q68" s="109">
        <f t="array" ref="Q68">IFERROR(
(AVERAGE((IF(DATOS_[[Sexo]:[Sexo]]=$B68,IF(DATOS_[[AGRUP. VALOR. PTO.]:[AGRUP. VALOR. PTO.]]=$B66,IF(DATOS_[[Check Periodo Ref.]:[Check Periodo Ref.]]="Dentro",IF(DATOS_[[Check Equiparado]:[Check Equiparado]]="Sí",IF(DATOS!AL$5="Sí",(1/DATOS_[[% anualiz]:[% anualiz]]),1)*IF(DATOS!AL$4="Sí",1/DATOS_[[% normaliz]:[% normaliz]],1)*(DATOS_[Conc.Sal.08])))))))),
0)</f>
        <v>0</v>
      </c>
      <c r="R68" s="109">
        <f t="array" ref="R68">IFERROR(
(AVERAGE((IF(DATOS_[[Sexo]:[Sexo]]=$B68,IF(DATOS_[[AGRUP. VALOR. PTO.]:[AGRUP. VALOR. PTO.]]=$B66,IF(DATOS_[[Check Periodo Ref.]:[Check Periodo Ref.]]="Dentro",IF(DATOS_[[Check Equiparado]:[Check Equiparado]]="Sí",IF(DATOS!AM$5="Sí",(1/DATOS_[[% anualiz]:[% anualiz]]),1)*IF(DATOS!AM$4="Sí",1/DATOS_[[% normaliz]:[% normaliz]],1)*(DATOS_[Conc.Sal.09])))))))),
0)</f>
        <v>0</v>
      </c>
      <c r="S68" s="109">
        <f t="array" ref="S68">IFERROR(
(AVERAGE((IF(DATOS_[[Sexo]:[Sexo]]=$B68,IF(DATOS_[[AGRUP. VALOR. PTO.]:[AGRUP. VALOR. PTO.]]=$B66,IF(DATOS_[[Check Periodo Ref.]:[Check Periodo Ref.]]="Dentro",IF(DATOS_[[Check Equiparado]:[Check Equiparado]]="Sí",IF(DATOS!AN$5="Sí",(1/DATOS_[[% anualiz]:[% anualiz]]),1)*IF(DATOS!AN$4="Sí",1/DATOS_[[% normaliz]:[% normaliz]],1)*(DATOS_[Conc.Sal.10])))))))),
0)</f>
        <v>0</v>
      </c>
      <c r="T68" s="109">
        <f t="array" ref="T68">IFERROR(
(AVERAGE((IF(DATOS_[[Sexo]:[Sexo]]=$B68,IF(DATOS_[[AGRUP. VALOR. PTO.]:[AGRUP. VALOR. PTO.]]=$B66,IF(DATOS_[[Check Periodo Ref.]:[Check Periodo Ref.]]="Dentro",IF(DATOS_[[Check Equiparado]:[Check Equiparado]]="Sí",IF(DATOS!AO$5="Sí",(1/DATOS_[[% anualiz]:[% anualiz]]),1)*IF(DATOS!AO$4="Sí",1/DATOS_[[% normaliz]:[% normaliz]],1)*(DATOS_[Conc.Sal.11])))))))),
0)</f>
        <v>0</v>
      </c>
      <c r="U68" s="109">
        <f t="array" ref="U68">IFERROR(
(AVERAGE((IF(DATOS_[[Sexo]:[Sexo]]=$B68,IF(DATOS_[[AGRUP. VALOR. PTO.]:[AGRUP. VALOR. PTO.]]=$B66,IF(DATOS_[[Check Periodo Ref.]:[Check Periodo Ref.]]="Dentro",IF(DATOS_[[Check Equiparado]:[Check Equiparado]]="Sí",IF(DATOS!AP$5="Sí",(1/DATOS_[[% anualiz]:[% anualiz]]),1)*IF(DATOS!AP$4="Sí",1/DATOS_[[% normaliz]:[% normaliz]],1)*(DATOS_[Conc.Sal.12])))))))),
0)</f>
        <v>0</v>
      </c>
      <c r="V68" s="109">
        <f t="array" ref="V68">IFERROR(
(AVERAGE((IF(DATOS_[[Sexo]:[Sexo]]=$B68,IF(DATOS_[[AGRUP. VALOR. PTO.]:[AGRUP. VALOR. PTO.]]=$B66,IF(DATOS_[[Check Periodo Ref.]:[Check Periodo Ref.]]="Dentro",IF(DATOS_[[Check Equiparado]:[Check Equiparado]]="Sí",IF(DATOS!AQ$5="Sí",(1/DATOS_[[% anualiz]:[% anualiz]]),1)*IF(DATOS!AQ$4="Sí",1/DATOS_[[% normaliz]:[% normaliz]],1)*(DATOS_[Conc.Sal.13])))))))),
0)</f>
        <v>0</v>
      </c>
      <c r="W68" s="109">
        <f t="array" ref="W68">IFERROR(
(AVERAGE((IF(DATOS_[[Sexo]:[Sexo]]=$B68,IF(DATOS_[[AGRUP. VALOR. PTO.]:[AGRUP. VALOR. PTO.]]=$B66,IF(DATOS_[[Check Periodo Ref.]:[Check Periodo Ref.]]="Dentro",IF(DATOS_[[Check Equiparado]:[Check Equiparado]]="Sí",IF(DATOS!AR$5="Sí",(1/DATOS_[[% anualiz]:[% anualiz]]),1)*IF(DATOS!AR$4="Sí",1/DATOS_[[% normaliz]:[% normaliz]],1)*(DATOS_[Conc.Sal.14])))))))),
0)</f>
        <v>0</v>
      </c>
      <c r="X68" s="109">
        <f t="array" ref="X68">IFERROR(
(AVERAGE((IF(DATOS_[[Sexo]:[Sexo]]=$B68,IF(DATOS_[[AGRUP. VALOR. PTO.]:[AGRUP. VALOR. PTO.]]=$B66,IF(DATOS_[[Check Periodo Ref.]:[Check Periodo Ref.]]="Dentro",IF(DATOS_[[Check Equiparado]:[Check Equiparado]]="Sí",IF(DATOS!AS$5="Sí",(1/DATOS_[[% anualiz]:[% anualiz]]),1)*IF(DATOS!AS$4="Sí",1/DATOS_[[% normaliz]:[% normaliz]],1)*(DATOS_[Conc.Sal.15])))))))),
0)</f>
        <v>0</v>
      </c>
      <c r="Y68" s="109">
        <f t="array" ref="Y68">IFERROR(
(AVERAGE((IF(DATOS_[[Sexo]:[Sexo]]=$B68,IF(DATOS_[[AGRUP. VALOR. PTO.]:[AGRUP. VALOR. PTO.]]=$B66,IF(DATOS_[[Check Periodo Ref.]:[Check Periodo Ref.]]="Dentro",IF(DATOS_[[Check Equiparado]:[Check Equiparado]]="Sí",IF(DATOS!AT$5="Sí",(1/DATOS_[[% anualiz]:[% anualiz]]),1)*IF(DATOS!AT$4="Sí",1/DATOS_[[% normaliz]:[% normaliz]],1)*(DATOS_[Conc.Sal.16])))))))),
0)</f>
        <v>0</v>
      </c>
      <c r="Z68" s="109">
        <f t="array" ref="Z68">IFERROR(
(AVERAGE((IF(DATOS_[[Sexo]:[Sexo]]=$B68,IF(DATOS_[[AGRUP. VALOR. PTO.]:[AGRUP. VALOR. PTO.]]=$B66,IF(DATOS_[[Check Periodo Ref.]:[Check Periodo Ref.]]="Dentro",IF(DATOS_[[Check Equiparado]:[Check Equiparado]]="Sí",IF(DATOS!AU$5="Sí",(1/DATOS_[[% anualiz]:[% anualiz]]),1)*IF(DATOS!AU$4="Sí",1/DATOS_[[% normaliz]:[% normaliz]],1)*(DATOS_[Conc.Sal.17])))))))),
0)</f>
        <v>0</v>
      </c>
      <c r="AA68" s="109">
        <f t="array" ref="AA68">IFERROR(
(AVERAGE((IF(DATOS_[[Sexo]:[Sexo]]=$B68,IF(DATOS_[[AGRUP. VALOR. PTO.]:[AGRUP. VALOR. PTO.]]=$B66,IF(DATOS_[[Check Periodo Ref.]:[Check Periodo Ref.]]="Dentro",IF(DATOS_[[Check Equiparado]:[Check Equiparado]]="Sí",IF(DATOS!AV$5="Sí",(1/DATOS_[[% anualiz]:[% anualiz]]),1)*IF(DATOS!AV$4="Sí",1/DATOS_[[% normaliz]:[% normaliz]],1)*(DATOS_[Conc.Sal.18])))))))),
0)</f>
        <v>0</v>
      </c>
      <c r="AB68" s="109">
        <f t="array" ref="AB68">IFERROR(
(AVERAGE((IF(DATOS_[[Sexo]:[Sexo]]=$B68,IF(DATOS_[[AGRUP. VALOR. PTO.]:[AGRUP. VALOR. PTO.]]=$B66,IF(DATOS_[[Check Periodo Ref.]:[Check Periodo Ref.]]="Dentro",IF(DATOS_[[Check Equiparado]:[Check Equiparado]]="Sí",IF(DATOS!AW$5="Sí",(1/DATOS_[[% anualiz]:[% anualiz]]),1)*IF(DATOS!AW$4="Sí",1/DATOS_[[% normaliz]:[% normaliz]],1)*(DATOS_[Conc.Sal.19])))))))),
0)</f>
        <v>0</v>
      </c>
      <c r="AC68" s="109">
        <f t="array" ref="AC68">IFERROR(
(AVERAGE((IF(DATOS_[[Sexo]:[Sexo]]=$B68,IF(DATOS_[[AGRUP. VALOR. PTO.]:[AGRUP. VALOR. PTO.]]=$B66,IF(DATOS_[[Check Periodo Ref.]:[Check Periodo Ref.]]="Dentro",IF(DATOS_[[Check Equiparado]:[Check Equiparado]]="Sí",IF(DATOS!AX$5="Sí",(1/DATOS_[[% anualiz]:[% anualiz]]),1)*IF(DATOS!AX$4="Sí",1/DATOS_[[% normaliz]:[% normaliz]],1)*(DATOS_[Conc.Sal.20])))))))),
0)</f>
        <v>0</v>
      </c>
      <c r="AD68" s="109">
        <f t="array" ref="AD68">IFERROR(
(AVERAGE((IF(DATOS_[[Sexo]:[Sexo]]=$B68,IF(DATOS_[[AGRUP. VALOR. PTO.]:[AGRUP. VALOR. PTO.]]=$B66,IF(DATOS_[[Check Periodo Ref.]:[Check Periodo Ref.]]="Dentro",IF(DATOS_[[Check Equiparado]:[Check Equiparado]]="Sí",IF(DATOS!AY$5="Sí",(1/DATOS_[[% anualiz]:[% anualiz]]),1)*IF(DATOS!AY$4="Sí",1/DATOS_[[% normaliz]:[% normaliz]],1)*(DATOS_[Conc.Sal.21])))))))),
0)</f>
        <v>0</v>
      </c>
      <c r="AE68" s="109">
        <f t="array" ref="AE68">IFERROR(
(AVERAGE((IF(DATOS_[[Sexo]:[Sexo]]=$B68,IF(DATOS_[[AGRUP. VALOR. PTO.]:[AGRUP. VALOR. PTO.]]=$B66,IF(DATOS_[[Check Periodo Ref.]:[Check Periodo Ref.]]="Dentro",IF(DATOS_[[Check Equiparado]:[Check Equiparado]]="Sí",IF(DATOS!AZ$5="Sí",(1/DATOS_[[% anualiz]:[% anualiz]]),1)*IF(DATOS!AZ$4="Sí",1/DATOS_[[% normaliz]:[% normaliz]],1)*(DATOS_[Conc.Sal.22])))))))),
0)</f>
        <v>0</v>
      </c>
      <c r="AF68" s="109">
        <f t="array" ref="AF68">IFERROR(
(AVERAGE((IF(DATOS_[[Sexo]:[Sexo]]=$B68,IF(DATOS_[[AGRUP. VALOR. PTO.]:[AGRUP. VALOR. PTO.]]=$B66,IF(DATOS_[[Check Periodo Ref.]:[Check Periodo Ref.]]="Dentro",IF(DATOS_[[Check Equiparado]:[Check Equiparado]]="Sí",IF(DATOS!BA$5="Sí",(1/DATOS_[[% anualiz]:[% anualiz]]),1)*IF(DATOS!BA$4="Sí",1/DATOS_[[% normaliz]:[% normaliz]],1)*(DATOS_[Conc.Sal.23])))))))),
0)</f>
        <v>0</v>
      </c>
      <c r="AG68" s="109">
        <f t="array" ref="AG68">IFERROR(
(AVERAGE((IF(DATOS_[[Sexo]:[Sexo]]=$B68,IF(DATOS_[[AGRUP. VALOR. PTO.]:[AGRUP. VALOR. PTO.]]=$B66,IF(DATOS_[[Check Periodo Ref.]:[Check Periodo Ref.]]="Dentro",IF(DATOS_[[Check Equiparado]:[Check Equiparado]]="Sí",IF(DATOS!BB$5="Sí",(1/DATOS_[[% anualiz]:[% anualiz]]),1)*IF(DATOS!BB$4="Sí",1/DATOS_[[% normaliz]:[% normaliz]],1)*(DATOS_[Conc.Sal.24])))))))),
0)</f>
        <v>0</v>
      </c>
      <c r="AH68" s="109">
        <f t="array" ref="AH68">IFERROR(
(AVERAGE((IF(DATOS_[[Sexo]:[Sexo]]=$B68,IF(DATOS_[[AGRUP. VALOR. PTO.]:[AGRUP. VALOR. PTO.]]=$B66,IF(DATOS_[[Check Periodo Ref.]:[Check Periodo Ref.]]="Dentro",IF(DATOS_[[Check Equiparado]:[Check Equiparado]]="Sí",IF(DATOS!BC$5="Sí",(1/DATOS_[[% anualiz]:[% anualiz]]),1)*IF(DATOS!BC$4="Sí",1/DATOS_[[% normaliz]:[% normaliz]],1)*(DATOS_[Conc.Sal.25])))))))),
0)</f>
        <v>0</v>
      </c>
      <c r="AI68" s="109">
        <f t="array" ref="AI68">IFERROR(
(AVERAGE((IF(DATOS_[[Sexo]:[Sexo]]=$B68,IF(DATOS_[[AGRUP. VALOR. PTO.]:[AGRUP. VALOR. PTO.]]=$B66,IF(DATOS_[[Check Periodo Ref.]:[Check Periodo Ref.]]="Dentro",IF(DATOS_[[Check Equiparado]:[Check Equiparado]]="Sí",IF(DATOS!BD$5="Sí",(1/DATOS_[[% anualiz]:[% anualiz]]),1)*IF(DATOS!BD$4="Sí",1/DATOS_[[% normaliz]:[% normaliz]],1)*(DATOS_[Conc.Sal.26])))))))),
0)</f>
        <v>0</v>
      </c>
      <c r="AJ68" s="109">
        <f t="array" ref="AJ68">IFERROR(
(AVERAGE((IF(DATOS_[[Sexo]:[Sexo]]=$B68,IF(DATOS_[[AGRUP. VALOR. PTO.]:[AGRUP. VALOR. PTO.]]=$B66,IF(DATOS_[[Check Periodo Ref.]:[Check Periodo Ref.]]="Dentro",IF(DATOS_[[Check Equiparado]:[Check Equiparado]]="Sí",IF(DATOS!BE$5="Sí",(1/DATOS_[[% anualiz]:[% anualiz]]),1)*IF(DATOS!BE$4="Sí",1/DATOS_[[% normaliz]:[% normaliz]],1)*(DATOS_[Conc.Sal.27])))))))),
0)</f>
        <v>0</v>
      </c>
      <c r="AK68" s="109">
        <f t="array" ref="AK68">IFERROR(
(AVERAGE((IF(DATOS_[[Sexo]:[Sexo]]=$B68,IF(DATOS_[[AGRUP. VALOR. PTO.]:[AGRUP. VALOR. PTO.]]=$B66,IF(DATOS_[[Check Periodo Ref.]:[Check Periodo Ref.]]="Dentro",IF(DATOS_[[Check Equiparado]:[Check Equiparado]]="Sí",IF(DATOS!BF$5="Sí",(1/DATOS_[[% anualiz]:[% anualiz]]),1)*IF(DATOS!BF$4="Sí",1/DATOS_[[% normaliz]:[% normaliz]],1)*(DATOS_[Conc.Sal.28])))))))),
0)</f>
        <v>0</v>
      </c>
      <c r="AL68" s="109">
        <f t="array" ref="AL68">IFERROR(
(AVERAGE((IF(DATOS_[[Sexo]:[Sexo]]=$B68,IF(DATOS_[[AGRUP. VALOR. PTO.]:[AGRUP. VALOR. PTO.]]=$B66,IF(DATOS_[[Check Periodo Ref.]:[Check Periodo Ref.]]="Dentro",IF(DATOS_[[Check Equiparado]:[Check Equiparado]]="Sí",IF(DATOS!BG$5="Sí",(1/DATOS_[[% anualiz]:[% anualiz]]),1)*IF(DATOS!BG$4="Sí",1/DATOS_[[% normaliz]:[% normaliz]],1)*(DATOS_[Conc.Sal.29])))))))),
0)</f>
        <v>0</v>
      </c>
      <c r="AM68" s="109">
        <f t="array" ref="AM68">IFERROR(
(AVERAGE((IF(DATOS_[[Sexo]:[Sexo]]=$B68,IF(DATOS_[[AGRUP. VALOR. PTO.]:[AGRUP. VALOR. PTO.]]=$B66,IF(DATOS_[[Check Periodo Ref.]:[Check Periodo Ref.]]="Dentro",IF(DATOS_[[Check Equiparado]:[Check Equiparado]]="Sí",IF(DATOS!BH$5="Sí",(1/DATOS_[[% anualiz]:[% anualiz]]),1)*IF(DATOS!BH$4="Sí",1/DATOS_[[% normaliz]:[% normaliz]],1)*(DATOS_[Conc.Sal.30])))))))),
0)</f>
        <v>0</v>
      </c>
      <c r="AN68" s="110">
        <f t="array" ref="AN68">IFERROR(
AVERAGE(IF(DATOS_[Sexo]=$B68,IF(DATOS_[[AGRUP. VALOR. PTO.]:[AGRUP. VALOR. PTO.]]=$B66,IF(DATOS_[Check Equiparado]="Sí",IF(DATOS_[Check Periodo Ref.]="Dentro",DATOS_[Tot COMPL.SAL Eq],FALSE))))),
0)</f>
        <v>0</v>
      </c>
      <c r="AO68" s="111">
        <f t="array" ref="AO68">IFERROR(
AVERAGE(IF(DATOS_[Sexo]=$B68,IF(DATOS_[[AGRUP. VALOR. PTO.]:[AGRUP. VALOR. PTO.]]=$B66,IF(DATOS_[Check Equiparado]="Sí",IF(DATOS_[Check Periodo Ref.]="Dentro",DATOS_[TOTAL SALARIO Eq],FALSE))))),
0)</f>
        <v>0</v>
      </c>
      <c r="AP68" s="112">
        <f t="array" ref="AP68">IFERROR(
(AVERAGE((IF(DATOS_[[Sexo]:[Sexo]]=$B68,IF(DATOS_[[AGRUP. VALOR. PTO.]:[AGRUP. VALOR. PTO.]]=$B66,IF(DATOS_[[Check Periodo Ref.]:[Check Periodo Ref.]]="Dentro",IF(DATOS_[[Check Equiparado]:[Check Equiparado]]="Sí",IF(DATOS!BI$5="Sí",(1/DATOS_[[% anualiz]:[% anualiz]]),1)*IF(DATOS!BI$4="Sí",1/DATOS_[[% normaliz]:[% normaliz]],1)*(DATOS_[C.Extra.01])))))))),
0)</f>
        <v>0</v>
      </c>
      <c r="AQ68" s="112">
        <f t="array" ref="AQ68">IFERROR(
(AVERAGE((IF(DATOS_[[Sexo]:[Sexo]]=$B68,IF(DATOS_[[AGRUP. VALOR. PTO.]:[AGRUP. VALOR. PTO.]]=$B66,IF(DATOS_[[Check Periodo Ref.]:[Check Periodo Ref.]]="Dentro",IF(DATOS_[[Check Equiparado]:[Check Equiparado]]="Sí",IF(DATOS!BJ$5="Sí",(1/DATOS_[[% anualiz]:[% anualiz]]),1)*IF(DATOS!BJ$4="Sí",1/DATOS_[[% normaliz]:[% normaliz]],1)*(DATOS_[C.Extra.02])))))))),
0)</f>
        <v>0</v>
      </c>
      <c r="AR68" s="112">
        <f t="array" ref="AR68">IFERROR(
(AVERAGE((IF(DATOS_[[Sexo]:[Sexo]]=$B68,IF(DATOS_[[AGRUP. VALOR. PTO.]:[AGRUP. VALOR. PTO.]]=$B66,IF(DATOS_[[Check Periodo Ref.]:[Check Periodo Ref.]]="Dentro",IF(DATOS_[[Check Equiparado]:[Check Equiparado]]="Sí",IF(DATOS!BK$5="Sí",(1/DATOS_[[% anualiz]:[% anualiz]]),1)*IF(DATOS!BK$4="Sí",1/DATOS_[[% normaliz]:[% normaliz]],1)*(DATOS_[C.Extra.03])))))))),
0)</f>
        <v>0</v>
      </c>
      <c r="AS68" s="112">
        <f t="array" ref="AS68">IFERROR(
(AVERAGE((IF(DATOS_[[Sexo]:[Sexo]]=$B68,IF(DATOS_[[AGRUP. VALOR. PTO.]:[AGRUP. VALOR. PTO.]]=$B66,IF(DATOS_[[Check Periodo Ref.]:[Check Periodo Ref.]]="Dentro",IF(DATOS_[[Check Equiparado]:[Check Equiparado]]="Sí",IF(DATOS!BL$5="Sí",(1/DATOS_[[% anualiz]:[% anualiz]]),1)*IF(DATOS!BL$4="Sí",1/DATOS_[[% normaliz]:[% normaliz]],1)*(DATOS_[C.Extra.04])))))))),
0)</f>
        <v>0</v>
      </c>
      <c r="AT68" s="112">
        <f t="array" ref="AT68">IFERROR(
(AVERAGE((IF(DATOS_[[Sexo]:[Sexo]]=$B68,IF(DATOS_[[AGRUP. VALOR. PTO.]:[AGRUP. VALOR. PTO.]]=$B66,IF(DATOS_[[Check Periodo Ref.]:[Check Periodo Ref.]]="Dentro",IF(DATOS_[[Check Equiparado]:[Check Equiparado]]="Sí",IF(DATOS!BM$5="Sí",(1/DATOS_[[% anualiz]:[% anualiz]]),1)*IF(DATOS!BM$4="Sí",1/DATOS_[[% normaliz]:[% normaliz]],1)*(DATOS_[C.Extra.05])))))))),
0)</f>
        <v>0</v>
      </c>
      <c r="AU68" s="113">
        <f t="array" ref="AU68">IFERROR(
AVERAGE(IF(DATOS_[Sexo]=$B68,IF(DATOS_[[AGRUP. VALOR. PTO.]:[AGRUP. VALOR. PTO.]]=$B66,IF(DATOS_[Check Equiparado]="Sí",IF(DATOS_[Check Periodo Ref.]="Dentro",DATOS_[Tot Extrasalarial Eq],FALSE))))),
0)</f>
        <v>0</v>
      </c>
      <c r="AV68" s="114">
        <f t="array" ref="AV68">IFERROR(
AVERAGE(IF(DATOS_[Sexo]=$B68,IF(DATOS_[[AGRUP. VALOR. PTO.]:[AGRUP. VALOR. PTO.]]=$B66,IF(DATOS_[Check Equiparado]="Sí",IF(DATOS_[Check Periodo Ref.]="Dentro",DATOS_[TOTAL Retrib Eq],FALSE))))),
0)</f>
        <v>0</v>
      </c>
    </row>
    <row r="69" spans="1:48" ht="17.25" thickBot="1" x14ac:dyDescent="0.35">
      <c r="A69" s="60" t="str">
        <f t="shared" ref="A69" si="75">+A70</f>
        <v>[ocultar]</v>
      </c>
      <c r="B69" s="70" t="s">
        <v>278</v>
      </c>
      <c r="C69" s="107"/>
      <c r="D69" s="71"/>
      <c r="E69" s="71"/>
      <c r="F69" s="71"/>
      <c r="G69" s="71"/>
      <c r="H69" s="71"/>
      <c r="I69" s="137" t="str">
        <f t="shared" ref="I69:AV69" si="76">IFERROR((I70-I71)/I70,"")</f>
        <v/>
      </c>
      <c r="J69" s="138" t="str">
        <f t="shared" si="76"/>
        <v/>
      </c>
      <c r="K69" s="139" t="str">
        <f t="shared" si="76"/>
        <v/>
      </c>
      <c r="L69" s="139" t="str">
        <f t="shared" si="76"/>
        <v/>
      </c>
      <c r="M69" s="139" t="str">
        <f t="shared" si="76"/>
        <v/>
      </c>
      <c r="N69" s="140" t="str">
        <f t="shared" si="76"/>
        <v/>
      </c>
      <c r="O69" s="141" t="str">
        <f t="shared" si="76"/>
        <v/>
      </c>
      <c r="P69" s="141" t="str">
        <f t="shared" si="76"/>
        <v/>
      </c>
      <c r="Q69" s="141" t="str">
        <f t="shared" si="76"/>
        <v/>
      </c>
      <c r="R69" s="141" t="str">
        <f t="shared" si="76"/>
        <v/>
      </c>
      <c r="S69" s="141" t="str">
        <f t="shared" si="76"/>
        <v/>
      </c>
      <c r="T69" s="141" t="str">
        <f t="shared" si="76"/>
        <v/>
      </c>
      <c r="U69" s="141" t="str">
        <f t="shared" si="76"/>
        <v/>
      </c>
      <c r="V69" s="141" t="str">
        <f t="shared" si="76"/>
        <v/>
      </c>
      <c r="W69" s="141" t="str">
        <f t="shared" si="76"/>
        <v/>
      </c>
      <c r="X69" s="141" t="str">
        <f t="shared" si="76"/>
        <v/>
      </c>
      <c r="Y69" s="141" t="str">
        <f t="shared" si="76"/>
        <v/>
      </c>
      <c r="Z69" s="140" t="str">
        <f t="shared" si="76"/>
        <v/>
      </c>
      <c r="AA69" s="140" t="str">
        <f t="shared" si="76"/>
        <v/>
      </c>
      <c r="AB69" s="140" t="str">
        <f t="shared" si="76"/>
        <v/>
      </c>
      <c r="AC69" s="140" t="str">
        <f t="shared" si="76"/>
        <v/>
      </c>
      <c r="AD69" s="140" t="str">
        <f t="shared" si="76"/>
        <v/>
      </c>
      <c r="AE69" s="140" t="str">
        <f t="shared" si="76"/>
        <v/>
      </c>
      <c r="AF69" s="140" t="str">
        <f t="shared" si="76"/>
        <v/>
      </c>
      <c r="AG69" s="140" t="str">
        <f t="shared" si="76"/>
        <v/>
      </c>
      <c r="AH69" s="140" t="str">
        <f t="shared" si="76"/>
        <v/>
      </c>
      <c r="AI69" s="140" t="str">
        <f t="shared" si="76"/>
        <v/>
      </c>
      <c r="AJ69" s="140" t="str">
        <f t="shared" si="76"/>
        <v/>
      </c>
      <c r="AK69" s="140" t="str">
        <f t="shared" si="76"/>
        <v/>
      </c>
      <c r="AL69" s="140" t="str">
        <f t="shared" si="76"/>
        <v/>
      </c>
      <c r="AM69" s="140" t="str">
        <f t="shared" si="76"/>
        <v/>
      </c>
      <c r="AN69" s="142" t="str">
        <f t="shared" si="76"/>
        <v/>
      </c>
      <c r="AO69" s="146" t="str">
        <f t="shared" si="76"/>
        <v/>
      </c>
      <c r="AP69" s="143" t="str">
        <f t="shared" si="76"/>
        <v/>
      </c>
      <c r="AQ69" s="143" t="str">
        <f t="shared" si="76"/>
        <v/>
      </c>
      <c r="AR69" s="143" t="str">
        <f t="shared" si="76"/>
        <v/>
      </c>
      <c r="AS69" s="143" t="str">
        <f t="shared" si="76"/>
        <v/>
      </c>
      <c r="AT69" s="143" t="str">
        <f t="shared" si="76"/>
        <v/>
      </c>
      <c r="AU69" s="144" t="str">
        <f t="shared" si="76"/>
        <v/>
      </c>
      <c r="AV69" s="145" t="str">
        <f t="shared" si="76"/>
        <v/>
      </c>
    </row>
    <row r="70" spans="1:48" x14ac:dyDescent="0.3">
      <c r="A70" s="60" t="str">
        <f t="shared" ref="A70" si="77">+IF(C70+C71=0,"[ocultar]","")</f>
        <v>[ocultar]</v>
      </c>
      <c r="B70" s="64" t="s">
        <v>162</v>
      </c>
      <c r="C70" s="65">
        <f t="array" ref="C70">SUM(IF($B70=DATOS_[Sexo],
IF($B69=DATOS_[AGRUP. VALOR. PTO.],
IF("Dentro"=DATOS_[Check Periodo Ref.],
1/(COUNTIFS(DATOS_[Sexo],$B70,DATOS_[AGRUP. VALOR. PTO.],$B69,DATOS_[Check Periodo Ref.],"Dentro",DATOS_[id],DATOS_[id]))))))</f>
        <v>0</v>
      </c>
      <c r="D70" s="66">
        <f>COUNTIFS(DATOS_[AGRUP. VALOR. PTO.],$B69,DATOS_[Sexo],$B70,DATOS_[Check Periodo Ref.],"Dentro")</f>
        <v>0</v>
      </c>
      <c r="E70" s="66">
        <f>COUNTIFS(DATOS_[AGRUP. VALOR. PTO.],$B69,DATOS_[Sexo],$B70,DATOS_[Check Periodo Ref.],"Dentro",DATOS_[Check Nº SC Norm],"Sí")</f>
        <v>0</v>
      </c>
      <c r="F70" s="66">
        <f>COUNTIFS(DATOS_[AGRUP. VALOR. PTO.],$B69,DATOS_[Sexo],$B70,DATOS_[Check Periodo Ref.],"Dentro",DATOS_[Check Nº SC Anualiz],"Sí")</f>
        <v>0</v>
      </c>
      <c r="G70" s="66">
        <f>COUNTIFS(DATOS_[AGRUP. VALOR. PTO.],$B69,DATOS_[Sexo],$B70,DATOS_[Check Periodo Ref.],"Dentro",DATOS_[Check Nº SC Norm y Anualiz],"Sí")</f>
        <v>0</v>
      </c>
      <c r="H70" s="66">
        <f>COUNTIFS(DATOS_[AGRUP. VALOR. PTO.],$B69,DATOS_[Sexo],$B70,DATOS_[Check Periodo Ref.],"Dentro",DATOS_[Check Equiparación],"Sí")</f>
        <v>0</v>
      </c>
      <c r="I70" s="108">
        <f t="array" ref="I70">IFERROR(
AVERAGE(IF(DATOS_[Sexo]=$B70,IF(DATOS_[[AGRUP. VALOR. PTO.]:[AGRUP. VALOR. PTO.]]=$B69,IF(DATOS_[Check Equiparado]="Sí",IF(DATOS_[Check Periodo Ref.]="Dentro",DATOS_[SALARIO BASE Eq],FALSE))))),
0)</f>
        <v>0</v>
      </c>
      <c r="J70" s="109">
        <f t="array" ref="J70">IFERROR(
(AVERAGE((IF(DATOS_[[Sexo]:[Sexo]]=$B70,IF(DATOS_[[AGRUP. VALOR. PTO.]:[AGRUP. VALOR. PTO.]]=$B69,IF(DATOS_[[Check Periodo Ref.]:[Check Periodo Ref.]]="Dentro",IF(DATOS_[[Check Equiparado]:[Check Equiparado]]="Sí",IF(DATOS!AE$5="Sí",(1/DATOS_[[% anualiz]:[% anualiz]]),1)*IF(DATOS!AE$4="Sí",1/DATOS_[[% normaliz]:[% normaliz]],1)*(DATOS_[Conc.Sal.01])))))))),
0)</f>
        <v>0</v>
      </c>
      <c r="K70" s="109">
        <f t="array" ref="K70">IFERROR(
(AVERAGE((IF(DATOS_[[Sexo]:[Sexo]]=$B70,IF(DATOS_[[AGRUP. VALOR. PTO.]:[AGRUP. VALOR. PTO.]]=$B69,IF(DATOS_[[Check Periodo Ref.]:[Check Periodo Ref.]]="Dentro",IF(DATOS_[[Check Equiparado]:[Check Equiparado]]="Sí",IF(DATOS!AF$5="Sí",(1/DATOS_[[% anualiz]:[% anualiz]]),1)*IF(DATOS!AF$4="Sí",1/DATOS_[[% normaliz]:[% normaliz]],1)*(DATOS_[Conc.Sal.02])))))))),
0)</f>
        <v>0</v>
      </c>
      <c r="L70" s="109">
        <f t="array" ref="L70">IFERROR(
(AVERAGE((IF(DATOS_[[Sexo]:[Sexo]]=$B70,IF(DATOS_[[AGRUP. VALOR. PTO.]:[AGRUP. VALOR. PTO.]]=$B69,IF(DATOS_[[Check Periodo Ref.]:[Check Periodo Ref.]]="Dentro",IF(DATOS_[[Check Equiparado]:[Check Equiparado]]="Sí",IF(DATOS!AG$5="Sí",(1/DATOS_[[% anualiz]:[% anualiz]]),1)*IF(DATOS!AG$4="Sí",1/DATOS_[[% normaliz]:[% normaliz]],1)*(DATOS_[Conc.Sal.03])))))))),
0)</f>
        <v>0</v>
      </c>
      <c r="M70" s="109">
        <f t="array" ref="M70">IFERROR(
(AVERAGE((IF(DATOS_[[Sexo]:[Sexo]]=$B70,IF(DATOS_[[AGRUP. VALOR. PTO.]:[AGRUP. VALOR. PTO.]]=$B69,IF(DATOS_[[Check Periodo Ref.]:[Check Periodo Ref.]]="Dentro",IF(DATOS_[[Check Equiparado]:[Check Equiparado]]="Sí",IF(DATOS!AH$5="Sí",(1/DATOS_[[% anualiz]:[% anualiz]]),1)*IF(DATOS!AH$4="Sí",1/DATOS_[[% normaliz]:[% normaliz]],1)*(DATOS_[Conc.Sal.04])))))))),
0)</f>
        <v>0</v>
      </c>
      <c r="N70" s="109">
        <f t="array" ref="N70">IFERROR(
(AVERAGE((IF(DATOS_[[Sexo]:[Sexo]]=$B70,IF(DATOS_[[AGRUP. VALOR. PTO.]:[AGRUP. VALOR. PTO.]]=$B69,IF(DATOS_[[Check Periodo Ref.]:[Check Periodo Ref.]]="Dentro",IF(DATOS_[[Check Equiparado]:[Check Equiparado]]="Sí",IF(DATOS!AI$5="Sí",(1/DATOS_[[% anualiz]:[% anualiz]]),1)*IF(DATOS!AI$4="Sí",1/DATOS_[[% normaliz]:[% normaliz]],1)*(DATOS_[Conc.Sal.05])))))))),
0)</f>
        <v>0</v>
      </c>
      <c r="O70" s="109">
        <f t="array" ref="O70">IFERROR(
(AVERAGE((IF(DATOS_[[Sexo]:[Sexo]]=$B70,IF(DATOS_[[AGRUP. VALOR. PTO.]:[AGRUP. VALOR. PTO.]]=$B69,IF(DATOS_[[Check Periodo Ref.]:[Check Periodo Ref.]]="Dentro",IF(DATOS_[[Check Equiparado]:[Check Equiparado]]="Sí",IF(DATOS!AJ$5="Sí",(1/DATOS_[[% anualiz]:[% anualiz]]),1)*IF(DATOS!AJ$4="Sí",1/DATOS_[[% normaliz]:[% normaliz]],1)*(DATOS_[Conc.Sal.06])))))))),
0)</f>
        <v>0</v>
      </c>
      <c r="P70" s="109">
        <f t="array" ref="P70">IFERROR(
(AVERAGE((IF(DATOS_[[Sexo]:[Sexo]]=$B70,IF(DATOS_[[AGRUP. VALOR. PTO.]:[AGRUP. VALOR. PTO.]]=$B69,IF(DATOS_[[Check Periodo Ref.]:[Check Periodo Ref.]]="Dentro",IF(DATOS_[[Check Equiparado]:[Check Equiparado]]="Sí",IF(DATOS!AK$5="Sí",(1/DATOS_[[% anualiz]:[% anualiz]]),1)*IF(DATOS!AK$4="Sí",1/DATOS_[[% normaliz]:[% normaliz]],1)*(DATOS_[Conc.Sal.07])))))))),
0)</f>
        <v>0</v>
      </c>
      <c r="Q70" s="109">
        <f t="array" ref="Q70">IFERROR(
(AVERAGE((IF(DATOS_[[Sexo]:[Sexo]]=$B70,IF(DATOS_[[AGRUP. VALOR. PTO.]:[AGRUP. VALOR. PTO.]]=$B69,IF(DATOS_[[Check Periodo Ref.]:[Check Periodo Ref.]]="Dentro",IF(DATOS_[[Check Equiparado]:[Check Equiparado]]="Sí",IF(DATOS!AL$5="Sí",(1/DATOS_[[% anualiz]:[% anualiz]]),1)*IF(DATOS!AL$4="Sí",1/DATOS_[[% normaliz]:[% normaliz]],1)*(DATOS_[Conc.Sal.08])))))))),
0)</f>
        <v>0</v>
      </c>
      <c r="R70" s="109">
        <f t="array" ref="R70">IFERROR(
(AVERAGE((IF(DATOS_[[Sexo]:[Sexo]]=$B70,IF(DATOS_[[AGRUP. VALOR. PTO.]:[AGRUP. VALOR. PTO.]]=$B69,IF(DATOS_[[Check Periodo Ref.]:[Check Periodo Ref.]]="Dentro",IF(DATOS_[[Check Equiparado]:[Check Equiparado]]="Sí",IF(DATOS!AM$5="Sí",(1/DATOS_[[% anualiz]:[% anualiz]]),1)*IF(DATOS!AM$4="Sí",1/DATOS_[[% normaliz]:[% normaliz]],1)*(DATOS_[Conc.Sal.09])))))))),
0)</f>
        <v>0</v>
      </c>
      <c r="S70" s="109">
        <f t="array" ref="S70">IFERROR(
(AVERAGE((IF(DATOS_[[Sexo]:[Sexo]]=$B70,IF(DATOS_[[AGRUP. VALOR. PTO.]:[AGRUP. VALOR. PTO.]]=$B69,IF(DATOS_[[Check Periodo Ref.]:[Check Periodo Ref.]]="Dentro",IF(DATOS_[[Check Equiparado]:[Check Equiparado]]="Sí",IF(DATOS!AN$5="Sí",(1/DATOS_[[% anualiz]:[% anualiz]]),1)*IF(DATOS!AN$4="Sí",1/DATOS_[[% normaliz]:[% normaliz]],1)*(DATOS_[Conc.Sal.10])))))))),
0)</f>
        <v>0</v>
      </c>
      <c r="T70" s="109">
        <f t="array" ref="T70">IFERROR(
(AVERAGE((IF(DATOS_[[Sexo]:[Sexo]]=$B70,IF(DATOS_[[AGRUP. VALOR. PTO.]:[AGRUP. VALOR. PTO.]]=$B69,IF(DATOS_[[Check Periodo Ref.]:[Check Periodo Ref.]]="Dentro",IF(DATOS_[[Check Equiparado]:[Check Equiparado]]="Sí",IF(DATOS!AO$5="Sí",(1/DATOS_[[% anualiz]:[% anualiz]]),1)*IF(DATOS!AO$4="Sí",1/DATOS_[[% normaliz]:[% normaliz]],1)*(DATOS_[Conc.Sal.11])))))))),
0)</f>
        <v>0</v>
      </c>
      <c r="U70" s="109">
        <f t="array" ref="U70">IFERROR(
(AVERAGE((IF(DATOS_[[Sexo]:[Sexo]]=$B70,IF(DATOS_[[AGRUP. VALOR. PTO.]:[AGRUP. VALOR. PTO.]]=$B69,IF(DATOS_[[Check Periodo Ref.]:[Check Periodo Ref.]]="Dentro",IF(DATOS_[[Check Equiparado]:[Check Equiparado]]="Sí",IF(DATOS!AP$5="Sí",(1/DATOS_[[% anualiz]:[% anualiz]]),1)*IF(DATOS!AP$4="Sí",1/DATOS_[[% normaliz]:[% normaliz]],1)*(DATOS_[Conc.Sal.12])))))))),
0)</f>
        <v>0</v>
      </c>
      <c r="V70" s="109">
        <f t="array" ref="V70">IFERROR(
(AVERAGE((IF(DATOS_[[Sexo]:[Sexo]]=$B70,IF(DATOS_[[AGRUP. VALOR. PTO.]:[AGRUP. VALOR. PTO.]]=$B69,IF(DATOS_[[Check Periodo Ref.]:[Check Periodo Ref.]]="Dentro",IF(DATOS_[[Check Equiparado]:[Check Equiparado]]="Sí",IF(DATOS!AQ$5="Sí",(1/DATOS_[[% anualiz]:[% anualiz]]),1)*IF(DATOS!AQ$4="Sí",1/DATOS_[[% normaliz]:[% normaliz]],1)*(DATOS_[Conc.Sal.13])))))))),
0)</f>
        <v>0</v>
      </c>
      <c r="W70" s="109">
        <f t="array" ref="W70">IFERROR(
(AVERAGE((IF(DATOS_[[Sexo]:[Sexo]]=$B70,IF(DATOS_[[AGRUP. VALOR. PTO.]:[AGRUP. VALOR. PTO.]]=$B69,IF(DATOS_[[Check Periodo Ref.]:[Check Periodo Ref.]]="Dentro",IF(DATOS_[[Check Equiparado]:[Check Equiparado]]="Sí",IF(DATOS!AR$5="Sí",(1/DATOS_[[% anualiz]:[% anualiz]]),1)*IF(DATOS!AR$4="Sí",1/DATOS_[[% normaliz]:[% normaliz]],1)*(DATOS_[Conc.Sal.14])))))))),
0)</f>
        <v>0</v>
      </c>
      <c r="X70" s="109">
        <f t="array" ref="X70">IFERROR(
(AVERAGE((IF(DATOS_[[Sexo]:[Sexo]]=$B70,IF(DATOS_[[AGRUP. VALOR. PTO.]:[AGRUP. VALOR. PTO.]]=$B69,IF(DATOS_[[Check Periodo Ref.]:[Check Periodo Ref.]]="Dentro",IF(DATOS_[[Check Equiparado]:[Check Equiparado]]="Sí",IF(DATOS!AS$5="Sí",(1/DATOS_[[% anualiz]:[% anualiz]]),1)*IF(DATOS!AS$4="Sí",1/DATOS_[[% normaliz]:[% normaliz]],1)*(DATOS_[Conc.Sal.15])))))))),
0)</f>
        <v>0</v>
      </c>
      <c r="Y70" s="109">
        <f t="array" ref="Y70">IFERROR(
(AVERAGE((IF(DATOS_[[Sexo]:[Sexo]]=$B70,IF(DATOS_[[AGRUP. VALOR. PTO.]:[AGRUP. VALOR. PTO.]]=$B69,IF(DATOS_[[Check Periodo Ref.]:[Check Periodo Ref.]]="Dentro",IF(DATOS_[[Check Equiparado]:[Check Equiparado]]="Sí",IF(DATOS!AT$5="Sí",(1/DATOS_[[% anualiz]:[% anualiz]]),1)*IF(DATOS!AT$4="Sí",1/DATOS_[[% normaliz]:[% normaliz]],1)*(DATOS_[Conc.Sal.16])))))))),
0)</f>
        <v>0</v>
      </c>
      <c r="Z70" s="109">
        <f t="array" ref="Z70">IFERROR(
(AVERAGE((IF(DATOS_[[Sexo]:[Sexo]]=$B70,IF(DATOS_[[AGRUP. VALOR. PTO.]:[AGRUP. VALOR. PTO.]]=$B69,IF(DATOS_[[Check Periodo Ref.]:[Check Periodo Ref.]]="Dentro",IF(DATOS_[[Check Equiparado]:[Check Equiparado]]="Sí",IF(DATOS!AU$5="Sí",(1/DATOS_[[% anualiz]:[% anualiz]]),1)*IF(DATOS!AU$4="Sí",1/DATOS_[[% normaliz]:[% normaliz]],1)*(DATOS_[Conc.Sal.17])))))))),
0)</f>
        <v>0</v>
      </c>
      <c r="AA70" s="109">
        <f t="array" ref="AA70">IFERROR(
(AVERAGE((IF(DATOS_[[Sexo]:[Sexo]]=$B70,IF(DATOS_[[AGRUP. VALOR. PTO.]:[AGRUP. VALOR. PTO.]]=$B69,IF(DATOS_[[Check Periodo Ref.]:[Check Periodo Ref.]]="Dentro",IF(DATOS_[[Check Equiparado]:[Check Equiparado]]="Sí",IF(DATOS!AV$5="Sí",(1/DATOS_[[% anualiz]:[% anualiz]]),1)*IF(DATOS!AV$4="Sí",1/DATOS_[[% normaliz]:[% normaliz]],1)*(DATOS_[Conc.Sal.18])))))))),
0)</f>
        <v>0</v>
      </c>
      <c r="AB70" s="109">
        <f t="array" ref="AB70">IFERROR(
(AVERAGE((IF(DATOS_[[Sexo]:[Sexo]]=$B70,IF(DATOS_[[AGRUP. VALOR. PTO.]:[AGRUP. VALOR. PTO.]]=$B69,IF(DATOS_[[Check Periodo Ref.]:[Check Periodo Ref.]]="Dentro",IF(DATOS_[[Check Equiparado]:[Check Equiparado]]="Sí",IF(DATOS!AW$5="Sí",(1/DATOS_[[% anualiz]:[% anualiz]]),1)*IF(DATOS!AW$4="Sí",1/DATOS_[[% normaliz]:[% normaliz]],1)*(DATOS_[Conc.Sal.19])))))))),
0)</f>
        <v>0</v>
      </c>
      <c r="AC70" s="109">
        <f t="array" ref="AC70">IFERROR(
(AVERAGE((IF(DATOS_[[Sexo]:[Sexo]]=$B70,IF(DATOS_[[AGRUP. VALOR. PTO.]:[AGRUP. VALOR. PTO.]]=$B69,IF(DATOS_[[Check Periodo Ref.]:[Check Periodo Ref.]]="Dentro",IF(DATOS_[[Check Equiparado]:[Check Equiparado]]="Sí",IF(DATOS!AX$5="Sí",(1/DATOS_[[% anualiz]:[% anualiz]]),1)*IF(DATOS!AX$4="Sí",1/DATOS_[[% normaliz]:[% normaliz]],1)*(DATOS_[Conc.Sal.20])))))))),
0)</f>
        <v>0</v>
      </c>
      <c r="AD70" s="109">
        <f t="array" ref="AD70">IFERROR(
(AVERAGE((IF(DATOS_[[Sexo]:[Sexo]]=$B70,IF(DATOS_[[AGRUP. VALOR. PTO.]:[AGRUP. VALOR. PTO.]]=$B69,IF(DATOS_[[Check Periodo Ref.]:[Check Periodo Ref.]]="Dentro",IF(DATOS_[[Check Equiparado]:[Check Equiparado]]="Sí",IF(DATOS!AY$5="Sí",(1/DATOS_[[% anualiz]:[% anualiz]]),1)*IF(DATOS!AY$4="Sí",1/DATOS_[[% normaliz]:[% normaliz]],1)*(DATOS_[Conc.Sal.21])))))))),
0)</f>
        <v>0</v>
      </c>
      <c r="AE70" s="109">
        <f t="array" ref="AE70">IFERROR(
(AVERAGE((IF(DATOS_[[Sexo]:[Sexo]]=$B70,IF(DATOS_[[AGRUP. VALOR. PTO.]:[AGRUP. VALOR. PTO.]]=$B69,IF(DATOS_[[Check Periodo Ref.]:[Check Periodo Ref.]]="Dentro",IF(DATOS_[[Check Equiparado]:[Check Equiparado]]="Sí",IF(DATOS!AZ$5="Sí",(1/DATOS_[[% anualiz]:[% anualiz]]),1)*IF(DATOS!AZ$4="Sí",1/DATOS_[[% normaliz]:[% normaliz]],1)*(DATOS_[Conc.Sal.22])))))))),
0)</f>
        <v>0</v>
      </c>
      <c r="AF70" s="109">
        <f t="array" ref="AF70">IFERROR(
(AVERAGE((IF(DATOS_[[Sexo]:[Sexo]]=$B70,IF(DATOS_[[AGRUP. VALOR. PTO.]:[AGRUP. VALOR. PTO.]]=$B69,IF(DATOS_[[Check Periodo Ref.]:[Check Periodo Ref.]]="Dentro",IF(DATOS_[[Check Equiparado]:[Check Equiparado]]="Sí",IF(DATOS!BA$5="Sí",(1/DATOS_[[% anualiz]:[% anualiz]]),1)*IF(DATOS!BA$4="Sí",1/DATOS_[[% normaliz]:[% normaliz]],1)*(DATOS_[Conc.Sal.23])))))))),
0)</f>
        <v>0</v>
      </c>
      <c r="AG70" s="109">
        <f t="array" ref="AG70">IFERROR(
(AVERAGE((IF(DATOS_[[Sexo]:[Sexo]]=$B70,IF(DATOS_[[AGRUP. VALOR. PTO.]:[AGRUP. VALOR. PTO.]]=$B69,IF(DATOS_[[Check Periodo Ref.]:[Check Periodo Ref.]]="Dentro",IF(DATOS_[[Check Equiparado]:[Check Equiparado]]="Sí",IF(DATOS!BB$5="Sí",(1/DATOS_[[% anualiz]:[% anualiz]]),1)*IF(DATOS!BB$4="Sí",1/DATOS_[[% normaliz]:[% normaliz]],1)*(DATOS_[Conc.Sal.24])))))))),
0)</f>
        <v>0</v>
      </c>
      <c r="AH70" s="109">
        <f t="array" ref="AH70">IFERROR(
(AVERAGE((IF(DATOS_[[Sexo]:[Sexo]]=$B70,IF(DATOS_[[AGRUP. VALOR. PTO.]:[AGRUP. VALOR. PTO.]]=$B69,IF(DATOS_[[Check Periodo Ref.]:[Check Periodo Ref.]]="Dentro",IF(DATOS_[[Check Equiparado]:[Check Equiparado]]="Sí",IF(DATOS!BC$5="Sí",(1/DATOS_[[% anualiz]:[% anualiz]]),1)*IF(DATOS!BC$4="Sí",1/DATOS_[[% normaliz]:[% normaliz]],1)*(DATOS_[Conc.Sal.25])))))))),
0)</f>
        <v>0</v>
      </c>
      <c r="AI70" s="109">
        <f t="array" ref="AI70">IFERROR(
(AVERAGE((IF(DATOS_[[Sexo]:[Sexo]]=$B70,IF(DATOS_[[AGRUP. VALOR. PTO.]:[AGRUP. VALOR. PTO.]]=$B69,IF(DATOS_[[Check Periodo Ref.]:[Check Periodo Ref.]]="Dentro",IF(DATOS_[[Check Equiparado]:[Check Equiparado]]="Sí",IF(DATOS!BD$5="Sí",(1/DATOS_[[% anualiz]:[% anualiz]]),1)*IF(DATOS!BD$4="Sí",1/DATOS_[[% normaliz]:[% normaliz]],1)*(DATOS_[Conc.Sal.26])))))))),
0)</f>
        <v>0</v>
      </c>
      <c r="AJ70" s="109">
        <f t="array" ref="AJ70">IFERROR(
(AVERAGE((IF(DATOS_[[Sexo]:[Sexo]]=$B70,IF(DATOS_[[AGRUP. VALOR. PTO.]:[AGRUP. VALOR. PTO.]]=$B69,IF(DATOS_[[Check Periodo Ref.]:[Check Periodo Ref.]]="Dentro",IF(DATOS_[[Check Equiparado]:[Check Equiparado]]="Sí",IF(DATOS!BE$5="Sí",(1/DATOS_[[% anualiz]:[% anualiz]]),1)*IF(DATOS!BE$4="Sí",1/DATOS_[[% normaliz]:[% normaliz]],1)*(DATOS_[Conc.Sal.27])))))))),
0)</f>
        <v>0</v>
      </c>
      <c r="AK70" s="109">
        <f t="array" ref="AK70">IFERROR(
(AVERAGE((IF(DATOS_[[Sexo]:[Sexo]]=$B70,IF(DATOS_[[AGRUP. VALOR. PTO.]:[AGRUP. VALOR. PTO.]]=$B69,IF(DATOS_[[Check Periodo Ref.]:[Check Periodo Ref.]]="Dentro",IF(DATOS_[[Check Equiparado]:[Check Equiparado]]="Sí",IF(DATOS!BF$5="Sí",(1/DATOS_[[% anualiz]:[% anualiz]]),1)*IF(DATOS!BF$4="Sí",1/DATOS_[[% normaliz]:[% normaliz]],1)*(DATOS_[Conc.Sal.28])))))))),
0)</f>
        <v>0</v>
      </c>
      <c r="AL70" s="109">
        <f t="array" ref="AL70">IFERROR(
(AVERAGE((IF(DATOS_[[Sexo]:[Sexo]]=$B70,IF(DATOS_[[AGRUP. VALOR. PTO.]:[AGRUP. VALOR. PTO.]]=$B69,IF(DATOS_[[Check Periodo Ref.]:[Check Periodo Ref.]]="Dentro",IF(DATOS_[[Check Equiparado]:[Check Equiparado]]="Sí",IF(DATOS!BG$5="Sí",(1/DATOS_[[% anualiz]:[% anualiz]]),1)*IF(DATOS!BG$4="Sí",1/DATOS_[[% normaliz]:[% normaliz]],1)*(DATOS_[Conc.Sal.29])))))))),
0)</f>
        <v>0</v>
      </c>
      <c r="AM70" s="109">
        <f t="array" ref="AM70">IFERROR(
(AVERAGE((IF(DATOS_[[Sexo]:[Sexo]]=$B70,IF(DATOS_[[AGRUP. VALOR. PTO.]:[AGRUP. VALOR. PTO.]]=$B69,IF(DATOS_[[Check Periodo Ref.]:[Check Periodo Ref.]]="Dentro",IF(DATOS_[[Check Equiparado]:[Check Equiparado]]="Sí",IF(DATOS!BH$5="Sí",(1/DATOS_[[% anualiz]:[% anualiz]]),1)*IF(DATOS!BH$4="Sí",1/DATOS_[[% normaliz]:[% normaliz]],1)*(DATOS_[Conc.Sal.30])))))))),
0)</f>
        <v>0</v>
      </c>
      <c r="AN70" s="110">
        <f t="array" ref="AN70">IFERROR(
AVERAGE(IF(DATOS_[Sexo]=$B70,IF(DATOS_[[AGRUP. VALOR. PTO.]:[AGRUP. VALOR. PTO.]]=$B69,IF(DATOS_[Check Equiparado]="Sí",IF(DATOS_[Check Periodo Ref.]="Dentro",DATOS_[Tot COMPL.SAL Eq],FALSE))))),
0)</f>
        <v>0</v>
      </c>
      <c r="AO70" s="111">
        <f t="array" ref="AO70">IFERROR(
AVERAGE(IF(DATOS_[Sexo]=$B70,IF(DATOS_[[AGRUP. VALOR. PTO.]:[AGRUP. VALOR. PTO.]]=$B69,IF(DATOS_[Check Equiparado]="Sí",IF(DATOS_[Check Periodo Ref.]="Dentro",DATOS_[TOTAL SALARIO Eq],FALSE))))),
0)</f>
        <v>0</v>
      </c>
      <c r="AP70" s="112">
        <f t="array" ref="AP70">IFERROR(
(AVERAGE((IF(DATOS_[[Sexo]:[Sexo]]=$B70,IF(DATOS_[[AGRUP. VALOR. PTO.]:[AGRUP. VALOR. PTO.]]=$B69,IF(DATOS_[[Check Periodo Ref.]:[Check Periodo Ref.]]="Dentro",IF(DATOS_[[Check Equiparado]:[Check Equiparado]]="Sí",IF(DATOS!BI$5="Sí",(1/DATOS_[[% anualiz]:[% anualiz]]),1)*IF(DATOS!BI$4="Sí",1/DATOS_[[% normaliz]:[% normaliz]],1)*(DATOS_[C.Extra.01])))))))),
0)</f>
        <v>0</v>
      </c>
      <c r="AQ70" s="112">
        <f t="array" ref="AQ70">IFERROR(
(AVERAGE((IF(DATOS_[[Sexo]:[Sexo]]=$B70,IF(DATOS_[[AGRUP. VALOR. PTO.]:[AGRUP. VALOR. PTO.]]=$B69,IF(DATOS_[[Check Periodo Ref.]:[Check Periodo Ref.]]="Dentro",IF(DATOS_[[Check Equiparado]:[Check Equiparado]]="Sí",IF(DATOS!BJ$5="Sí",(1/DATOS_[[% anualiz]:[% anualiz]]),1)*IF(DATOS!BJ$4="Sí",1/DATOS_[[% normaliz]:[% normaliz]],1)*(DATOS_[C.Extra.02])))))))),
0)</f>
        <v>0</v>
      </c>
      <c r="AR70" s="112">
        <f t="array" ref="AR70">IFERROR(
(AVERAGE((IF(DATOS_[[Sexo]:[Sexo]]=$B70,IF(DATOS_[[AGRUP. VALOR. PTO.]:[AGRUP. VALOR. PTO.]]=$B69,IF(DATOS_[[Check Periodo Ref.]:[Check Periodo Ref.]]="Dentro",IF(DATOS_[[Check Equiparado]:[Check Equiparado]]="Sí",IF(DATOS!BK$5="Sí",(1/DATOS_[[% anualiz]:[% anualiz]]),1)*IF(DATOS!BK$4="Sí",1/DATOS_[[% normaliz]:[% normaliz]],1)*(DATOS_[C.Extra.03])))))))),
0)</f>
        <v>0</v>
      </c>
      <c r="AS70" s="112">
        <f t="array" ref="AS70">IFERROR(
(AVERAGE((IF(DATOS_[[Sexo]:[Sexo]]=$B70,IF(DATOS_[[AGRUP. VALOR. PTO.]:[AGRUP. VALOR. PTO.]]=$B69,IF(DATOS_[[Check Periodo Ref.]:[Check Periodo Ref.]]="Dentro",IF(DATOS_[[Check Equiparado]:[Check Equiparado]]="Sí",IF(DATOS!BL$5="Sí",(1/DATOS_[[% anualiz]:[% anualiz]]),1)*IF(DATOS!BL$4="Sí",1/DATOS_[[% normaliz]:[% normaliz]],1)*(DATOS_[C.Extra.04])))))))),
0)</f>
        <v>0</v>
      </c>
      <c r="AT70" s="112">
        <f t="array" ref="AT70">IFERROR(
(AVERAGE((IF(DATOS_[[Sexo]:[Sexo]]=$B70,IF(DATOS_[[AGRUP. VALOR. PTO.]:[AGRUP. VALOR. PTO.]]=$B69,IF(DATOS_[[Check Periodo Ref.]:[Check Periodo Ref.]]="Dentro",IF(DATOS_[[Check Equiparado]:[Check Equiparado]]="Sí",IF(DATOS!BM$5="Sí",(1/DATOS_[[% anualiz]:[% anualiz]]),1)*IF(DATOS!BM$4="Sí",1/DATOS_[[% normaliz]:[% normaliz]],1)*(DATOS_[C.Extra.05])))))))),
0)</f>
        <v>0</v>
      </c>
      <c r="AU70" s="113">
        <f t="array" ref="AU70">IFERROR(
AVERAGE(IF(DATOS_[Sexo]=$B70,IF(DATOS_[[AGRUP. VALOR. PTO.]:[AGRUP. VALOR. PTO.]]=$B69,IF(DATOS_[Check Equiparado]="Sí",IF(DATOS_[Check Periodo Ref.]="Dentro",DATOS_[Tot Extrasalarial Eq],FALSE))))),
0)</f>
        <v>0</v>
      </c>
      <c r="AV70" s="114">
        <f t="array" ref="AV70">IFERROR(
AVERAGE(IF(DATOS_[Sexo]=$B70,IF(DATOS_[[AGRUP. VALOR. PTO.]:[AGRUP. VALOR. PTO.]]=$B69,IF(DATOS_[Check Equiparado]="Sí",IF(DATOS_[Check Periodo Ref.]="Dentro",DATOS_[TOTAL Retrib Eq],FALSE))))),
0)</f>
        <v>0</v>
      </c>
    </row>
    <row r="71" spans="1:48" x14ac:dyDescent="0.3">
      <c r="A71" s="60" t="str">
        <f t="shared" ref="A71" si="78">+A70</f>
        <v>[ocultar]</v>
      </c>
      <c r="B71" s="64" t="s">
        <v>163</v>
      </c>
      <c r="C71" s="65">
        <f t="array" ref="C71">SUM(IF($B71=DATOS_[Sexo],
IF($B69=DATOS_[AGRUP. VALOR. PTO.],
IF("Dentro"=DATOS_[Check Periodo Ref.],
1/(COUNTIFS(DATOS_[Sexo],$B71,DATOS_[AGRUP. VALOR. PTO.],$B69,DATOS_[Check Periodo Ref.],"Dentro",DATOS_[id],DATOS_[id]))))))</f>
        <v>0</v>
      </c>
      <c r="D71" s="66">
        <f>COUNTIFS(DATOS_[AGRUP. VALOR. PTO.],$B69,DATOS_[Sexo],$B71,DATOS_[Check Periodo Ref.],"Dentro")</f>
        <v>0</v>
      </c>
      <c r="E71" s="66">
        <f>COUNTIFS(DATOS_[AGRUP. VALOR. PTO.],$B69,DATOS_[Sexo],$B71,DATOS_[Check Periodo Ref.],"Dentro",DATOS_[Check Nº SC Norm],"Sí")</f>
        <v>0</v>
      </c>
      <c r="F71" s="66">
        <f>COUNTIFS(DATOS_[AGRUP. VALOR. PTO.],$B69,DATOS_[Sexo],$B71,DATOS_[Check Periodo Ref.],"Dentro",DATOS_[Check Nº SC Anualiz],"Sí")</f>
        <v>0</v>
      </c>
      <c r="G71" s="66">
        <f>COUNTIFS(DATOS_[AGRUP. VALOR. PTO.],$B69,DATOS_[Sexo],$B71,DATOS_[Check Periodo Ref.],"Dentro",DATOS_[Check Nº SC Norm y Anualiz],"Sí")</f>
        <v>0</v>
      </c>
      <c r="H71" s="66">
        <f>COUNTIFS(DATOS_[AGRUP. VALOR. PTO.],$B69,DATOS_[Sexo],$B71,DATOS_[Check Periodo Ref.],"Dentro",DATOS_[Check Equiparación],"Sí")</f>
        <v>0</v>
      </c>
      <c r="I71" s="108" cm="1">
        <f t="array" ref="I71">IFERROR(
AVERAGE(IF(DATOS_[Sexo]=$B71,IF(DATOS_[[AGRUP. VALOR. PTO.]:[AGRUP. VALOR. PTO.]]=$B69,IF(DATOS_[Check Equiparado]="Sí",IF(DATOS_[Check Periodo Ref.]="Dentro",DATOS_[SALARIO BASE Eq],FALSE))))),
0)</f>
        <v>0</v>
      </c>
      <c r="J71" s="109">
        <f t="array" ref="J71">IFERROR(
(AVERAGE((IF(DATOS_[[Sexo]:[Sexo]]=$B71,IF(DATOS_[[AGRUP. VALOR. PTO.]:[AGRUP. VALOR. PTO.]]=$B69,IF(DATOS_[[Check Periodo Ref.]:[Check Periodo Ref.]]="Dentro",IF(DATOS_[[Check Equiparado]:[Check Equiparado]]="Sí",IF(DATOS!AE$5="Sí",(1/DATOS_[[% anualiz]:[% anualiz]]),1)*IF(DATOS!AE$4="Sí",1/DATOS_[[% normaliz]:[% normaliz]],1)*(DATOS_[Conc.Sal.01])))))))),
0)</f>
        <v>0</v>
      </c>
      <c r="K71" s="109">
        <f t="array" ref="K71">IFERROR(
(AVERAGE((IF(DATOS_[[Sexo]:[Sexo]]=$B71,IF(DATOS_[[AGRUP. VALOR. PTO.]:[AGRUP. VALOR. PTO.]]=$B69,IF(DATOS_[[Check Periodo Ref.]:[Check Periodo Ref.]]="Dentro",IF(DATOS_[[Check Equiparado]:[Check Equiparado]]="Sí",IF(DATOS!AF$5="Sí",(1/DATOS_[[% anualiz]:[% anualiz]]),1)*IF(DATOS!AF$4="Sí",1/DATOS_[[% normaliz]:[% normaliz]],1)*(DATOS_[Conc.Sal.02])))))))),
0)</f>
        <v>0</v>
      </c>
      <c r="L71" s="109">
        <f t="array" ref="L71">IFERROR(
(AVERAGE((IF(DATOS_[[Sexo]:[Sexo]]=$B71,IF(DATOS_[[AGRUP. VALOR. PTO.]:[AGRUP. VALOR. PTO.]]=$B69,IF(DATOS_[[Check Periodo Ref.]:[Check Periodo Ref.]]="Dentro",IF(DATOS_[[Check Equiparado]:[Check Equiparado]]="Sí",IF(DATOS!AG$5="Sí",(1/DATOS_[[% anualiz]:[% anualiz]]),1)*IF(DATOS!AG$4="Sí",1/DATOS_[[% normaliz]:[% normaliz]],1)*(DATOS_[Conc.Sal.03])))))))),
0)</f>
        <v>0</v>
      </c>
      <c r="M71" s="109">
        <f t="array" ref="M71">IFERROR(
(AVERAGE((IF(DATOS_[[Sexo]:[Sexo]]=$B71,IF(DATOS_[[AGRUP. VALOR. PTO.]:[AGRUP. VALOR. PTO.]]=$B69,IF(DATOS_[[Check Periodo Ref.]:[Check Periodo Ref.]]="Dentro",IF(DATOS_[[Check Equiparado]:[Check Equiparado]]="Sí",IF(DATOS!AH$5="Sí",(1/DATOS_[[% anualiz]:[% anualiz]]),1)*IF(DATOS!AH$4="Sí",1/DATOS_[[% normaliz]:[% normaliz]],1)*(DATOS_[Conc.Sal.04])))))))),
0)</f>
        <v>0</v>
      </c>
      <c r="N71" s="109">
        <f t="array" ref="N71">IFERROR(
(AVERAGE((IF(DATOS_[[Sexo]:[Sexo]]=$B71,IF(DATOS_[[AGRUP. VALOR. PTO.]:[AGRUP. VALOR. PTO.]]=$B69,IF(DATOS_[[Check Periodo Ref.]:[Check Periodo Ref.]]="Dentro",IF(DATOS_[[Check Equiparado]:[Check Equiparado]]="Sí",IF(DATOS!AI$5="Sí",(1/DATOS_[[% anualiz]:[% anualiz]]),1)*IF(DATOS!AI$4="Sí",1/DATOS_[[% normaliz]:[% normaliz]],1)*(DATOS_[Conc.Sal.05])))))))),
0)</f>
        <v>0</v>
      </c>
      <c r="O71" s="109">
        <f t="array" ref="O71">IFERROR(
(AVERAGE((IF(DATOS_[[Sexo]:[Sexo]]=$B71,IF(DATOS_[[AGRUP. VALOR. PTO.]:[AGRUP. VALOR. PTO.]]=$B69,IF(DATOS_[[Check Periodo Ref.]:[Check Periodo Ref.]]="Dentro",IF(DATOS_[[Check Equiparado]:[Check Equiparado]]="Sí",IF(DATOS!AJ$5="Sí",(1/DATOS_[[% anualiz]:[% anualiz]]),1)*IF(DATOS!AJ$4="Sí",1/DATOS_[[% normaliz]:[% normaliz]],1)*(DATOS_[Conc.Sal.06])))))))),
0)</f>
        <v>0</v>
      </c>
      <c r="P71" s="109">
        <f t="array" ref="P71">IFERROR(
(AVERAGE((IF(DATOS_[[Sexo]:[Sexo]]=$B71,IF(DATOS_[[AGRUP. VALOR. PTO.]:[AGRUP. VALOR. PTO.]]=$B69,IF(DATOS_[[Check Periodo Ref.]:[Check Periodo Ref.]]="Dentro",IF(DATOS_[[Check Equiparado]:[Check Equiparado]]="Sí",IF(DATOS!AK$5="Sí",(1/DATOS_[[% anualiz]:[% anualiz]]),1)*IF(DATOS!AK$4="Sí",1/DATOS_[[% normaliz]:[% normaliz]],1)*(DATOS_[Conc.Sal.07])))))))),
0)</f>
        <v>0</v>
      </c>
      <c r="Q71" s="109">
        <f t="array" ref="Q71">IFERROR(
(AVERAGE((IF(DATOS_[[Sexo]:[Sexo]]=$B71,IF(DATOS_[[AGRUP. VALOR. PTO.]:[AGRUP. VALOR. PTO.]]=$B69,IF(DATOS_[[Check Periodo Ref.]:[Check Periodo Ref.]]="Dentro",IF(DATOS_[[Check Equiparado]:[Check Equiparado]]="Sí",IF(DATOS!AL$5="Sí",(1/DATOS_[[% anualiz]:[% anualiz]]),1)*IF(DATOS!AL$4="Sí",1/DATOS_[[% normaliz]:[% normaliz]],1)*(DATOS_[Conc.Sal.08])))))))),
0)</f>
        <v>0</v>
      </c>
      <c r="R71" s="109">
        <f t="array" ref="R71">IFERROR(
(AVERAGE((IF(DATOS_[[Sexo]:[Sexo]]=$B71,IF(DATOS_[[AGRUP. VALOR. PTO.]:[AGRUP. VALOR. PTO.]]=$B69,IF(DATOS_[[Check Periodo Ref.]:[Check Periodo Ref.]]="Dentro",IF(DATOS_[[Check Equiparado]:[Check Equiparado]]="Sí",IF(DATOS!AM$5="Sí",(1/DATOS_[[% anualiz]:[% anualiz]]),1)*IF(DATOS!AM$4="Sí",1/DATOS_[[% normaliz]:[% normaliz]],1)*(DATOS_[Conc.Sal.09])))))))),
0)</f>
        <v>0</v>
      </c>
      <c r="S71" s="109">
        <f t="array" ref="S71">IFERROR(
(AVERAGE((IF(DATOS_[[Sexo]:[Sexo]]=$B71,IF(DATOS_[[AGRUP. VALOR. PTO.]:[AGRUP. VALOR. PTO.]]=$B69,IF(DATOS_[[Check Periodo Ref.]:[Check Periodo Ref.]]="Dentro",IF(DATOS_[[Check Equiparado]:[Check Equiparado]]="Sí",IF(DATOS!AN$5="Sí",(1/DATOS_[[% anualiz]:[% anualiz]]),1)*IF(DATOS!AN$4="Sí",1/DATOS_[[% normaliz]:[% normaliz]],1)*(DATOS_[Conc.Sal.10])))))))),
0)</f>
        <v>0</v>
      </c>
      <c r="T71" s="109">
        <f t="array" ref="T71">IFERROR(
(AVERAGE((IF(DATOS_[[Sexo]:[Sexo]]=$B71,IF(DATOS_[[AGRUP. VALOR. PTO.]:[AGRUP. VALOR. PTO.]]=$B69,IF(DATOS_[[Check Periodo Ref.]:[Check Periodo Ref.]]="Dentro",IF(DATOS_[[Check Equiparado]:[Check Equiparado]]="Sí",IF(DATOS!AO$5="Sí",(1/DATOS_[[% anualiz]:[% anualiz]]),1)*IF(DATOS!AO$4="Sí",1/DATOS_[[% normaliz]:[% normaliz]],1)*(DATOS_[Conc.Sal.11])))))))),
0)</f>
        <v>0</v>
      </c>
      <c r="U71" s="109">
        <f t="array" ref="U71">IFERROR(
(AVERAGE((IF(DATOS_[[Sexo]:[Sexo]]=$B71,IF(DATOS_[[AGRUP. VALOR. PTO.]:[AGRUP. VALOR. PTO.]]=$B69,IF(DATOS_[[Check Periodo Ref.]:[Check Periodo Ref.]]="Dentro",IF(DATOS_[[Check Equiparado]:[Check Equiparado]]="Sí",IF(DATOS!AP$5="Sí",(1/DATOS_[[% anualiz]:[% anualiz]]),1)*IF(DATOS!AP$4="Sí",1/DATOS_[[% normaliz]:[% normaliz]],1)*(DATOS_[Conc.Sal.12])))))))),
0)</f>
        <v>0</v>
      </c>
      <c r="V71" s="109">
        <f t="array" ref="V71">IFERROR(
(AVERAGE((IF(DATOS_[[Sexo]:[Sexo]]=$B71,IF(DATOS_[[AGRUP. VALOR. PTO.]:[AGRUP. VALOR. PTO.]]=$B69,IF(DATOS_[[Check Periodo Ref.]:[Check Periodo Ref.]]="Dentro",IF(DATOS_[[Check Equiparado]:[Check Equiparado]]="Sí",IF(DATOS!AQ$5="Sí",(1/DATOS_[[% anualiz]:[% anualiz]]),1)*IF(DATOS!AQ$4="Sí",1/DATOS_[[% normaliz]:[% normaliz]],1)*(DATOS_[Conc.Sal.13])))))))),
0)</f>
        <v>0</v>
      </c>
      <c r="W71" s="109">
        <f t="array" ref="W71">IFERROR(
(AVERAGE((IF(DATOS_[[Sexo]:[Sexo]]=$B71,IF(DATOS_[[AGRUP. VALOR. PTO.]:[AGRUP. VALOR. PTO.]]=$B69,IF(DATOS_[[Check Periodo Ref.]:[Check Periodo Ref.]]="Dentro",IF(DATOS_[[Check Equiparado]:[Check Equiparado]]="Sí",IF(DATOS!AR$5="Sí",(1/DATOS_[[% anualiz]:[% anualiz]]),1)*IF(DATOS!AR$4="Sí",1/DATOS_[[% normaliz]:[% normaliz]],1)*(DATOS_[Conc.Sal.14])))))))),
0)</f>
        <v>0</v>
      </c>
      <c r="X71" s="109">
        <f t="array" ref="X71">IFERROR(
(AVERAGE((IF(DATOS_[[Sexo]:[Sexo]]=$B71,IF(DATOS_[[AGRUP. VALOR. PTO.]:[AGRUP. VALOR. PTO.]]=$B69,IF(DATOS_[[Check Periodo Ref.]:[Check Periodo Ref.]]="Dentro",IF(DATOS_[[Check Equiparado]:[Check Equiparado]]="Sí",IF(DATOS!AS$5="Sí",(1/DATOS_[[% anualiz]:[% anualiz]]),1)*IF(DATOS!AS$4="Sí",1/DATOS_[[% normaliz]:[% normaliz]],1)*(DATOS_[Conc.Sal.15])))))))),
0)</f>
        <v>0</v>
      </c>
      <c r="Y71" s="109">
        <f t="array" ref="Y71">IFERROR(
(AVERAGE((IF(DATOS_[[Sexo]:[Sexo]]=$B71,IF(DATOS_[[AGRUP. VALOR. PTO.]:[AGRUP. VALOR. PTO.]]=$B69,IF(DATOS_[[Check Periodo Ref.]:[Check Periodo Ref.]]="Dentro",IF(DATOS_[[Check Equiparado]:[Check Equiparado]]="Sí",IF(DATOS!AT$5="Sí",(1/DATOS_[[% anualiz]:[% anualiz]]),1)*IF(DATOS!AT$4="Sí",1/DATOS_[[% normaliz]:[% normaliz]],1)*(DATOS_[Conc.Sal.16])))))))),
0)</f>
        <v>0</v>
      </c>
      <c r="Z71" s="109">
        <f t="array" ref="Z71">IFERROR(
(AVERAGE((IF(DATOS_[[Sexo]:[Sexo]]=$B71,IF(DATOS_[[AGRUP. VALOR. PTO.]:[AGRUP. VALOR. PTO.]]=$B69,IF(DATOS_[[Check Periodo Ref.]:[Check Periodo Ref.]]="Dentro",IF(DATOS_[[Check Equiparado]:[Check Equiparado]]="Sí",IF(DATOS!AU$5="Sí",(1/DATOS_[[% anualiz]:[% anualiz]]),1)*IF(DATOS!AU$4="Sí",1/DATOS_[[% normaliz]:[% normaliz]],1)*(DATOS_[Conc.Sal.17])))))))),
0)</f>
        <v>0</v>
      </c>
      <c r="AA71" s="109">
        <f t="array" ref="AA71">IFERROR(
(AVERAGE((IF(DATOS_[[Sexo]:[Sexo]]=$B71,IF(DATOS_[[AGRUP. VALOR. PTO.]:[AGRUP. VALOR. PTO.]]=$B69,IF(DATOS_[[Check Periodo Ref.]:[Check Periodo Ref.]]="Dentro",IF(DATOS_[[Check Equiparado]:[Check Equiparado]]="Sí",IF(DATOS!AV$5="Sí",(1/DATOS_[[% anualiz]:[% anualiz]]),1)*IF(DATOS!AV$4="Sí",1/DATOS_[[% normaliz]:[% normaliz]],1)*(DATOS_[Conc.Sal.18])))))))),
0)</f>
        <v>0</v>
      </c>
      <c r="AB71" s="109">
        <f t="array" ref="AB71">IFERROR(
(AVERAGE((IF(DATOS_[[Sexo]:[Sexo]]=$B71,IF(DATOS_[[AGRUP. VALOR. PTO.]:[AGRUP. VALOR. PTO.]]=$B69,IF(DATOS_[[Check Periodo Ref.]:[Check Periodo Ref.]]="Dentro",IF(DATOS_[[Check Equiparado]:[Check Equiparado]]="Sí",IF(DATOS!AW$5="Sí",(1/DATOS_[[% anualiz]:[% anualiz]]),1)*IF(DATOS!AW$4="Sí",1/DATOS_[[% normaliz]:[% normaliz]],1)*(DATOS_[Conc.Sal.19])))))))),
0)</f>
        <v>0</v>
      </c>
      <c r="AC71" s="109">
        <f t="array" ref="AC71">IFERROR(
(AVERAGE((IF(DATOS_[[Sexo]:[Sexo]]=$B71,IF(DATOS_[[AGRUP. VALOR. PTO.]:[AGRUP. VALOR. PTO.]]=$B69,IF(DATOS_[[Check Periodo Ref.]:[Check Periodo Ref.]]="Dentro",IF(DATOS_[[Check Equiparado]:[Check Equiparado]]="Sí",IF(DATOS!AX$5="Sí",(1/DATOS_[[% anualiz]:[% anualiz]]),1)*IF(DATOS!AX$4="Sí",1/DATOS_[[% normaliz]:[% normaliz]],1)*(DATOS_[Conc.Sal.20])))))))),
0)</f>
        <v>0</v>
      </c>
      <c r="AD71" s="109">
        <f t="array" ref="AD71">IFERROR(
(AVERAGE((IF(DATOS_[[Sexo]:[Sexo]]=$B71,IF(DATOS_[[AGRUP. VALOR. PTO.]:[AGRUP. VALOR. PTO.]]=$B69,IF(DATOS_[[Check Periodo Ref.]:[Check Periodo Ref.]]="Dentro",IF(DATOS_[[Check Equiparado]:[Check Equiparado]]="Sí",IF(DATOS!AY$5="Sí",(1/DATOS_[[% anualiz]:[% anualiz]]),1)*IF(DATOS!AY$4="Sí",1/DATOS_[[% normaliz]:[% normaliz]],1)*(DATOS_[Conc.Sal.21])))))))),
0)</f>
        <v>0</v>
      </c>
      <c r="AE71" s="109">
        <f t="array" ref="AE71">IFERROR(
(AVERAGE((IF(DATOS_[[Sexo]:[Sexo]]=$B71,IF(DATOS_[[AGRUP. VALOR. PTO.]:[AGRUP. VALOR. PTO.]]=$B69,IF(DATOS_[[Check Periodo Ref.]:[Check Periodo Ref.]]="Dentro",IF(DATOS_[[Check Equiparado]:[Check Equiparado]]="Sí",IF(DATOS!AZ$5="Sí",(1/DATOS_[[% anualiz]:[% anualiz]]),1)*IF(DATOS!AZ$4="Sí",1/DATOS_[[% normaliz]:[% normaliz]],1)*(DATOS_[Conc.Sal.22])))))))),
0)</f>
        <v>0</v>
      </c>
      <c r="AF71" s="109">
        <f t="array" ref="AF71">IFERROR(
(AVERAGE((IF(DATOS_[[Sexo]:[Sexo]]=$B71,IF(DATOS_[[AGRUP. VALOR. PTO.]:[AGRUP. VALOR. PTO.]]=$B69,IF(DATOS_[[Check Periodo Ref.]:[Check Periodo Ref.]]="Dentro",IF(DATOS_[[Check Equiparado]:[Check Equiparado]]="Sí",IF(DATOS!BA$5="Sí",(1/DATOS_[[% anualiz]:[% anualiz]]),1)*IF(DATOS!BA$4="Sí",1/DATOS_[[% normaliz]:[% normaliz]],1)*(DATOS_[Conc.Sal.23])))))))),
0)</f>
        <v>0</v>
      </c>
      <c r="AG71" s="109">
        <f t="array" ref="AG71">IFERROR(
(AVERAGE((IF(DATOS_[[Sexo]:[Sexo]]=$B71,IF(DATOS_[[AGRUP. VALOR. PTO.]:[AGRUP. VALOR. PTO.]]=$B69,IF(DATOS_[[Check Periodo Ref.]:[Check Periodo Ref.]]="Dentro",IF(DATOS_[[Check Equiparado]:[Check Equiparado]]="Sí",IF(DATOS!BB$5="Sí",(1/DATOS_[[% anualiz]:[% anualiz]]),1)*IF(DATOS!BB$4="Sí",1/DATOS_[[% normaliz]:[% normaliz]],1)*(DATOS_[Conc.Sal.24])))))))),
0)</f>
        <v>0</v>
      </c>
      <c r="AH71" s="109">
        <f t="array" ref="AH71">IFERROR(
(AVERAGE((IF(DATOS_[[Sexo]:[Sexo]]=$B71,IF(DATOS_[[AGRUP. VALOR. PTO.]:[AGRUP. VALOR. PTO.]]=$B69,IF(DATOS_[[Check Periodo Ref.]:[Check Periodo Ref.]]="Dentro",IF(DATOS_[[Check Equiparado]:[Check Equiparado]]="Sí",IF(DATOS!BC$5="Sí",(1/DATOS_[[% anualiz]:[% anualiz]]),1)*IF(DATOS!BC$4="Sí",1/DATOS_[[% normaliz]:[% normaliz]],1)*(DATOS_[Conc.Sal.25])))))))),
0)</f>
        <v>0</v>
      </c>
      <c r="AI71" s="109">
        <f t="array" ref="AI71">IFERROR(
(AVERAGE((IF(DATOS_[[Sexo]:[Sexo]]=$B71,IF(DATOS_[[AGRUP. VALOR. PTO.]:[AGRUP. VALOR. PTO.]]=$B69,IF(DATOS_[[Check Periodo Ref.]:[Check Periodo Ref.]]="Dentro",IF(DATOS_[[Check Equiparado]:[Check Equiparado]]="Sí",IF(DATOS!BD$5="Sí",(1/DATOS_[[% anualiz]:[% anualiz]]),1)*IF(DATOS!BD$4="Sí",1/DATOS_[[% normaliz]:[% normaliz]],1)*(DATOS_[Conc.Sal.26])))))))),
0)</f>
        <v>0</v>
      </c>
      <c r="AJ71" s="109">
        <f t="array" ref="AJ71">IFERROR(
(AVERAGE((IF(DATOS_[[Sexo]:[Sexo]]=$B71,IF(DATOS_[[AGRUP. VALOR. PTO.]:[AGRUP. VALOR. PTO.]]=$B69,IF(DATOS_[[Check Periodo Ref.]:[Check Periodo Ref.]]="Dentro",IF(DATOS_[[Check Equiparado]:[Check Equiparado]]="Sí",IF(DATOS!BE$5="Sí",(1/DATOS_[[% anualiz]:[% anualiz]]),1)*IF(DATOS!BE$4="Sí",1/DATOS_[[% normaliz]:[% normaliz]],1)*(DATOS_[Conc.Sal.27])))))))),
0)</f>
        <v>0</v>
      </c>
      <c r="AK71" s="109">
        <f t="array" ref="AK71">IFERROR(
(AVERAGE((IF(DATOS_[[Sexo]:[Sexo]]=$B71,IF(DATOS_[[AGRUP. VALOR. PTO.]:[AGRUP. VALOR. PTO.]]=$B69,IF(DATOS_[[Check Periodo Ref.]:[Check Periodo Ref.]]="Dentro",IF(DATOS_[[Check Equiparado]:[Check Equiparado]]="Sí",IF(DATOS!BF$5="Sí",(1/DATOS_[[% anualiz]:[% anualiz]]),1)*IF(DATOS!BF$4="Sí",1/DATOS_[[% normaliz]:[% normaliz]],1)*(DATOS_[Conc.Sal.28])))))))),
0)</f>
        <v>0</v>
      </c>
      <c r="AL71" s="109">
        <f t="array" ref="AL71">IFERROR(
(AVERAGE((IF(DATOS_[[Sexo]:[Sexo]]=$B71,IF(DATOS_[[AGRUP. VALOR. PTO.]:[AGRUP. VALOR. PTO.]]=$B69,IF(DATOS_[[Check Periodo Ref.]:[Check Periodo Ref.]]="Dentro",IF(DATOS_[[Check Equiparado]:[Check Equiparado]]="Sí",IF(DATOS!BG$5="Sí",(1/DATOS_[[% anualiz]:[% anualiz]]),1)*IF(DATOS!BG$4="Sí",1/DATOS_[[% normaliz]:[% normaliz]],1)*(DATOS_[Conc.Sal.29])))))))),
0)</f>
        <v>0</v>
      </c>
      <c r="AM71" s="109">
        <f t="array" ref="AM71">IFERROR(
(AVERAGE((IF(DATOS_[[Sexo]:[Sexo]]=$B71,IF(DATOS_[[AGRUP. VALOR. PTO.]:[AGRUP. VALOR. PTO.]]=$B69,IF(DATOS_[[Check Periodo Ref.]:[Check Periodo Ref.]]="Dentro",IF(DATOS_[[Check Equiparado]:[Check Equiparado]]="Sí",IF(DATOS!BH$5="Sí",(1/DATOS_[[% anualiz]:[% anualiz]]),1)*IF(DATOS!BH$4="Sí",1/DATOS_[[% normaliz]:[% normaliz]],1)*(DATOS_[Conc.Sal.30])))))))),
0)</f>
        <v>0</v>
      </c>
      <c r="AN71" s="110">
        <f t="array" ref="AN71">IFERROR(
AVERAGE(IF(DATOS_[Sexo]=$B71,IF(DATOS_[[AGRUP. VALOR. PTO.]:[AGRUP. VALOR. PTO.]]=$B69,IF(DATOS_[Check Equiparado]="Sí",IF(DATOS_[Check Periodo Ref.]="Dentro",DATOS_[Tot COMPL.SAL Eq],FALSE))))),
0)</f>
        <v>0</v>
      </c>
      <c r="AO71" s="111">
        <f t="array" ref="AO71">IFERROR(
AVERAGE(IF(DATOS_[Sexo]=$B71,IF(DATOS_[[AGRUP. VALOR. PTO.]:[AGRUP. VALOR. PTO.]]=$B69,IF(DATOS_[Check Equiparado]="Sí",IF(DATOS_[Check Periodo Ref.]="Dentro",DATOS_[TOTAL SALARIO Eq],FALSE))))),
0)</f>
        <v>0</v>
      </c>
      <c r="AP71" s="112">
        <f t="array" ref="AP71">IFERROR(
(AVERAGE((IF(DATOS_[[Sexo]:[Sexo]]=$B71,IF(DATOS_[[AGRUP. VALOR. PTO.]:[AGRUP. VALOR. PTO.]]=$B69,IF(DATOS_[[Check Periodo Ref.]:[Check Periodo Ref.]]="Dentro",IF(DATOS_[[Check Equiparado]:[Check Equiparado]]="Sí",IF(DATOS!BI$5="Sí",(1/DATOS_[[% anualiz]:[% anualiz]]),1)*IF(DATOS!BI$4="Sí",1/DATOS_[[% normaliz]:[% normaliz]],1)*(DATOS_[C.Extra.01])))))))),
0)</f>
        <v>0</v>
      </c>
      <c r="AQ71" s="112">
        <f t="array" ref="AQ71">IFERROR(
(AVERAGE((IF(DATOS_[[Sexo]:[Sexo]]=$B71,IF(DATOS_[[AGRUP. VALOR. PTO.]:[AGRUP. VALOR. PTO.]]=$B69,IF(DATOS_[[Check Periodo Ref.]:[Check Periodo Ref.]]="Dentro",IF(DATOS_[[Check Equiparado]:[Check Equiparado]]="Sí",IF(DATOS!BJ$5="Sí",(1/DATOS_[[% anualiz]:[% anualiz]]),1)*IF(DATOS!BJ$4="Sí",1/DATOS_[[% normaliz]:[% normaliz]],1)*(DATOS_[C.Extra.02])))))))),
0)</f>
        <v>0</v>
      </c>
      <c r="AR71" s="112">
        <f t="array" ref="AR71">IFERROR(
(AVERAGE((IF(DATOS_[[Sexo]:[Sexo]]=$B71,IF(DATOS_[[AGRUP. VALOR. PTO.]:[AGRUP. VALOR. PTO.]]=$B69,IF(DATOS_[[Check Periodo Ref.]:[Check Periodo Ref.]]="Dentro",IF(DATOS_[[Check Equiparado]:[Check Equiparado]]="Sí",IF(DATOS!BK$5="Sí",(1/DATOS_[[% anualiz]:[% anualiz]]),1)*IF(DATOS!BK$4="Sí",1/DATOS_[[% normaliz]:[% normaliz]],1)*(DATOS_[C.Extra.03])))))))),
0)</f>
        <v>0</v>
      </c>
      <c r="AS71" s="112">
        <f t="array" ref="AS71">IFERROR(
(AVERAGE((IF(DATOS_[[Sexo]:[Sexo]]=$B71,IF(DATOS_[[AGRUP. VALOR. PTO.]:[AGRUP. VALOR. PTO.]]=$B69,IF(DATOS_[[Check Periodo Ref.]:[Check Periodo Ref.]]="Dentro",IF(DATOS_[[Check Equiparado]:[Check Equiparado]]="Sí",IF(DATOS!BL$5="Sí",(1/DATOS_[[% anualiz]:[% anualiz]]),1)*IF(DATOS!BL$4="Sí",1/DATOS_[[% normaliz]:[% normaliz]],1)*(DATOS_[C.Extra.04])))))))),
0)</f>
        <v>0</v>
      </c>
      <c r="AT71" s="112">
        <f t="array" ref="AT71">IFERROR(
(AVERAGE((IF(DATOS_[[Sexo]:[Sexo]]=$B71,IF(DATOS_[[AGRUP. VALOR. PTO.]:[AGRUP. VALOR. PTO.]]=$B69,IF(DATOS_[[Check Periodo Ref.]:[Check Periodo Ref.]]="Dentro",IF(DATOS_[[Check Equiparado]:[Check Equiparado]]="Sí",IF(DATOS!BM$5="Sí",(1/DATOS_[[% anualiz]:[% anualiz]]),1)*IF(DATOS!BM$4="Sí",1/DATOS_[[% normaliz]:[% normaliz]],1)*(DATOS_[C.Extra.05])))))))),
0)</f>
        <v>0</v>
      </c>
      <c r="AU71" s="113">
        <f t="array" ref="AU71">IFERROR(
AVERAGE(IF(DATOS_[Sexo]=$B71,IF(DATOS_[[AGRUP. VALOR. PTO.]:[AGRUP. VALOR. PTO.]]=$B69,IF(DATOS_[Check Equiparado]="Sí",IF(DATOS_[Check Periodo Ref.]="Dentro",DATOS_[Tot Extrasalarial Eq],FALSE))))),
0)</f>
        <v>0</v>
      </c>
      <c r="AV71" s="114">
        <f t="array" ref="AV71">IFERROR(
AVERAGE(IF(DATOS_[Sexo]=$B71,IF(DATOS_[[AGRUP. VALOR. PTO.]:[AGRUP. VALOR. PTO.]]=$B69,IF(DATOS_[Check Equiparado]="Sí",IF(DATOS_[Check Periodo Ref.]="Dentro",DATOS_[TOTAL Retrib Eq],FALSE))))),
0)</f>
        <v>0</v>
      </c>
    </row>
    <row r="72" spans="1:48" ht="17.25" thickBot="1" x14ac:dyDescent="0.35">
      <c r="A72" s="60" t="str">
        <f t="shared" ref="A72" si="79">+A73</f>
        <v>[ocultar]</v>
      </c>
      <c r="B72" s="70" t="s">
        <v>279</v>
      </c>
      <c r="C72" s="107"/>
      <c r="D72" s="71"/>
      <c r="E72" s="71"/>
      <c r="F72" s="71"/>
      <c r="G72" s="71"/>
      <c r="H72" s="71"/>
      <c r="I72" s="137" t="str">
        <f t="shared" ref="I72:AV72" si="80">IFERROR((I73-I74)/I73,"")</f>
        <v/>
      </c>
      <c r="J72" s="138" t="str">
        <f t="shared" si="80"/>
        <v/>
      </c>
      <c r="K72" s="139" t="str">
        <f t="shared" si="80"/>
        <v/>
      </c>
      <c r="L72" s="139" t="str">
        <f t="shared" si="80"/>
        <v/>
      </c>
      <c r="M72" s="139" t="str">
        <f t="shared" si="80"/>
        <v/>
      </c>
      <c r="N72" s="140" t="str">
        <f t="shared" si="80"/>
        <v/>
      </c>
      <c r="O72" s="141" t="str">
        <f t="shared" si="80"/>
        <v/>
      </c>
      <c r="P72" s="141" t="str">
        <f t="shared" si="80"/>
        <v/>
      </c>
      <c r="Q72" s="141" t="str">
        <f t="shared" si="80"/>
        <v/>
      </c>
      <c r="R72" s="141" t="str">
        <f t="shared" si="80"/>
        <v/>
      </c>
      <c r="S72" s="141" t="str">
        <f t="shared" si="80"/>
        <v/>
      </c>
      <c r="T72" s="141" t="str">
        <f t="shared" si="80"/>
        <v/>
      </c>
      <c r="U72" s="141" t="str">
        <f t="shared" si="80"/>
        <v/>
      </c>
      <c r="V72" s="141" t="str">
        <f t="shared" si="80"/>
        <v/>
      </c>
      <c r="W72" s="141" t="str">
        <f t="shared" si="80"/>
        <v/>
      </c>
      <c r="X72" s="141" t="str">
        <f t="shared" si="80"/>
        <v/>
      </c>
      <c r="Y72" s="141" t="str">
        <f t="shared" si="80"/>
        <v/>
      </c>
      <c r="Z72" s="140" t="str">
        <f t="shared" si="80"/>
        <v/>
      </c>
      <c r="AA72" s="140" t="str">
        <f t="shared" si="80"/>
        <v/>
      </c>
      <c r="AB72" s="140" t="str">
        <f t="shared" si="80"/>
        <v/>
      </c>
      <c r="AC72" s="140" t="str">
        <f t="shared" si="80"/>
        <v/>
      </c>
      <c r="AD72" s="140" t="str">
        <f t="shared" si="80"/>
        <v/>
      </c>
      <c r="AE72" s="140" t="str">
        <f t="shared" si="80"/>
        <v/>
      </c>
      <c r="AF72" s="140" t="str">
        <f t="shared" si="80"/>
        <v/>
      </c>
      <c r="AG72" s="140" t="str">
        <f t="shared" si="80"/>
        <v/>
      </c>
      <c r="AH72" s="140" t="str">
        <f t="shared" si="80"/>
        <v/>
      </c>
      <c r="AI72" s="140" t="str">
        <f t="shared" si="80"/>
        <v/>
      </c>
      <c r="AJ72" s="140" t="str">
        <f t="shared" si="80"/>
        <v/>
      </c>
      <c r="AK72" s="140" t="str">
        <f t="shared" si="80"/>
        <v/>
      </c>
      <c r="AL72" s="140" t="str">
        <f t="shared" si="80"/>
        <v/>
      </c>
      <c r="AM72" s="140" t="str">
        <f t="shared" si="80"/>
        <v/>
      </c>
      <c r="AN72" s="142" t="str">
        <f t="shared" si="80"/>
        <v/>
      </c>
      <c r="AO72" s="146" t="str">
        <f t="shared" si="80"/>
        <v/>
      </c>
      <c r="AP72" s="143" t="str">
        <f t="shared" si="80"/>
        <v/>
      </c>
      <c r="AQ72" s="143" t="str">
        <f t="shared" si="80"/>
        <v/>
      </c>
      <c r="AR72" s="143" t="str">
        <f t="shared" si="80"/>
        <v/>
      </c>
      <c r="AS72" s="143" t="str">
        <f t="shared" si="80"/>
        <v/>
      </c>
      <c r="AT72" s="143" t="str">
        <f t="shared" si="80"/>
        <v/>
      </c>
      <c r="AU72" s="144" t="str">
        <f t="shared" si="80"/>
        <v/>
      </c>
      <c r="AV72" s="145" t="str">
        <f t="shared" si="80"/>
        <v/>
      </c>
    </row>
    <row r="73" spans="1:48" x14ac:dyDescent="0.3">
      <c r="A73" s="60" t="str">
        <f t="shared" ref="A73" si="81">+IF(C73+C74=0,"[ocultar]","")</f>
        <v>[ocultar]</v>
      </c>
      <c r="B73" s="64" t="s">
        <v>162</v>
      </c>
      <c r="C73" s="65">
        <f t="array" ref="C73">SUM(IF($B73=DATOS_[Sexo],
IF($B72=DATOS_[AGRUP. VALOR. PTO.],
IF("Dentro"=DATOS_[Check Periodo Ref.],
1/(COUNTIFS(DATOS_[Sexo],$B73,DATOS_[AGRUP. VALOR. PTO.],$B72,DATOS_[Check Periodo Ref.],"Dentro",DATOS_[id],DATOS_[id]))))))</f>
        <v>0</v>
      </c>
      <c r="D73" s="66">
        <f>COUNTIFS(DATOS_[AGRUP. VALOR. PTO.],$B72,DATOS_[Sexo],$B73,DATOS_[Check Periodo Ref.],"Dentro")</f>
        <v>0</v>
      </c>
      <c r="E73" s="66">
        <f>COUNTIFS(DATOS_[AGRUP. VALOR. PTO.],$B72,DATOS_[Sexo],$B73,DATOS_[Check Periodo Ref.],"Dentro",DATOS_[Check Nº SC Norm],"Sí")</f>
        <v>0</v>
      </c>
      <c r="F73" s="66">
        <f>COUNTIFS(DATOS_[AGRUP. VALOR. PTO.],$B72,DATOS_[Sexo],$B73,DATOS_[Check Periodo Ref.],"Dentro",DATOS_[Check Nº SC Anualiz],"Sí")</f>
        <v>0</v>
      </c>
      <c r="G73" s="66">
        <f>COUNTIFS(DATOS_[AGRUP. VALOR. PTO.],$B72,DATOS_[Sexo],$B73,DATOS_[Check Periodo Ref.],"Dentro",DATOS_[Check Nº SC Norm y Anualiz],"Sí")</f>
        <v>0</v>
      </c>
      <c r="H73" s="66">
        <f>COUNTIFS(DATOS_[AGRUP. VALOR. PTO.],$B72,DATOS_[Sexo],$B73,DATOS_[Check Periodo Ref.],"Dentro",DATOS_[Check Equiparación],"Sí")</f>
        <v>0</v>
      </c>
      <c r="I73" s="108">
        <f t="array" ref="I73">IFERROR(
AVERAGE(IF(DATOS_[Sexo]=$B73,IF(DATOS_[[AGRUP. VALOR. PTO.]:[AGRUP. VALOR. PTO.]]=$B72,IF(DATOS_[Check Equiparado]="Sí",IF(DATOS_[Check Periodo Ref.]="Dentro",DATOS_[SALARIO BASE Eq],FALSE))))),
0)</f>
        <v>0</v>
      </c>
      <c r="J73" s="109">
        <f t="array" ref="J73">IFERROR(
(AVERAGE((IF(DATOS_[[Sexo]:[Sexo]]=$B73,IF(DATOS_[[AGRUP. VALOR. PTO.]:[AGRUP. VALOR. PTO.]]=$B72,IF(DATOS_[[Check Periodo Ref.]:[Check Periodo Ref.]]="Dentro",IF(DATOS_[[Check Equiparado]:[Check Equiparado]]="Sí",IF(DATOS!AE$5="Sí",(1/DATOS_[[% anualiz]:[% anualiz]]),1)*IF(DATOS!AE$4="Sí",1/DATOS_[[% normaliz]:[% normaliz]],1)*(DATOS_[Conc.Sal.01])))))))),
0)</f>
        <v>0</v>
      </c>
      <c r="K73" s="109">
        <f t="array" ref="K73">IFERROR(
(AVERAGE((IF(DATOS_[[Sexo]:[Sexo]]=$B73,IF(DATOS_[[AGRUP. VALOR. PTO.]:[AGRUP. VALOR. PTO.]]=$B72,IF(DATOS_[[Check Periodo Ref.]:[Check Periodo Ref.]]="Dentro",IF(DATOS_[[Check Equiparado]:[Check Equiparado]]="Sí",IF(DATOS!AF$5="Sí",(1/DATOS_[[% anualiz]:[% anualiz]]),1)*IF(DATOS!AF$4="Sí",1/DATOS_[[% normaliz]:[% normaliz]],1)*(DATOS_[Conc.Sal.02])))))))),
0)</f>
        <v>0</v>
      </c>
      <c r="L73" s="109">
        <f t="array" ref="L73">IFERROR(
(AVERAGE((IF(DATOS_[[Sexo]:[Sexo]]=$B73,IF(DATOS_[[AGRUP. VALOR. PTO.]:[AGRUP. VALOR. PTO.]]=$B72,IF(DATOS_[[Check Periodo Ref.]:[Check Periodo Ref.]]="Dentro",IF(DATOS_[[Check Equiparado]:[Check Equiparado]]="Sí",IF(DATOS!AG$5="Sí",(1/DATOS_[[% anualiz]:[% anualiz]]),1)*IF(DATOS!AG$4="Sí",1/DATOS_[[% normaliz]:[% normaliz]],1)*(DATOS_[Conc.Sal.03])))))))),
0)</f>
        <v>0</v>
      </c>
      <c r="M73" s="109">
        <f t="array" ref="M73">IFERROR(
(AVERAGE((IF(DATOS_[[Sexo]:[Sexo]]=$B73,IF(DATOS_[[AGRUP. VALOR. PTO.]:[AGRUP. VALOR. PTO.]]=$B72,IF(DATOS_[[Check Periodo Ref.]:[Check Periodo Ref.]]="Dentro",IF(DATOS_[[Check Equiparado]:[Check Equiparado]]="Sí",IF(DATOS!AH$5="Sí",(1/DATOS_[[% anualiz]:[% anualiz]]),1)*IF(DATOS!AH$4="Sí",1/DATOS_[[% normaliz]:[% normaliz]],1)*(DATOS_[Conc.Sal.04])))))))),
0)</f>
        <v>0</v>
      </c>
      <c r="N73" s="109">
        <f t="array" ref="N73">IFERROR(
(AVERAGE((IF(DATOS_[[Sexo]:[Sexo]]=$B73,IF(DATOS_[[AGRUP. VALOR. PTO.]:[AGRUP. VALOR. PTO.]]=$B72,IF(DATOS_[[Check Periodo Ref.]:[Check Periodo Ref.]]="Dentro",IF(DATOS_[[Check Equiparado]:[Check Equiparado]]="Sí",IF(DATOS!AI$5="Sí",(1/DATOS_[[% anualiz]:[% anualiz]]),1)*IF(DATOS!AI$4="Sí",1/DATOS_[[% normaliz]:[% normaliz]],1)*(DATOS_[Conc.Sal.05])))))))),
0)</f>
        <v>0</v>
      </c>
      <c r="O73" s="109">
        <f t="array" ref="O73">IFERROR(
(AVERAGE((IF(DATOS_[[Sexo]:[Sexo]]=$B73,IF(DATOS_[[AGRUP. VALOR. PTO.]:[AGRUP. VALOR. PTO.]]=$B72,IF(DATOS_[[Check Periodo Ref.]:[Check Periodo Ref.]]="Dentro",IF(DATOS_[[Check Equiparado]:[Check Equiparado]]="Sí",IF(DATOS!AJ$5="Sí",(1/DATOS_[[% anualiz]:[% anualiz]]),1)*IF(DATOS!AJ$4="Sí",1/DATOS_[[% normaliz]:[% normaliz]],1)*(DATOS_[Conc.Sal.06])))))))),
0)</f>
        <v>0</v>
      </c>
      <c r="P73" s="109">
        <f t="array" ref="P73">IFERROR(
(AVERAGE((IF(DATOS_[[Sexo]:[Sexo]]=$B73,IF(DATOS_[[AGRUP. VALOR. PTO.]:[AGRUP. VALOR. PTO.]]=$B72,IF(DATOS_[[Check Periodo Ref.]:[Check Periodo Ref.]]="Dentro",IF(DATOS_[[Check Equiparado]:[Check Equiparado]]="Sí",IF(DATOS!AK$5="Sí",(1/DATOS_[[% anualiz]:[% anualiz]]),1)*IF(DATOS!AK$4="Sí",1/DATOS_[[% normaliz]:[% normaliz]],1)*(DATOS_[Conc.Sal.07])))))))),
0)</f>
        <v>0</v>
      </c>
      <c r="Q73" s="109">
        <f t="array" ref="Q73">IFERROR(
(AVERAGE((IF(DATOS_[[Sexo]:[Sexo]]=$B73,IF(DATOS_[[AGRUP. VALOR. PTO.]:[AGRUP. VALOR. PTO.]]=$B72,IF(DATOS_[[Check Periodo Ref.]:[Check Periodo Ref.]]="Dentro",IF(DATOS_[[Check Equiparado]:[Check Equiparado]]="Sí",IF(DATOS!AL$5="Sí",(1/DATOS_[[% anualiz]:[% anualiz]]),1)*IF(DATOS!AL$4="Sí",1/DATOS_[[% normaliz]:[% normaliz]],1)*(DATOS_[Conc.Sal.08])))))))),
0)</f>
        <v>0</v>
      </c>
      <c r="R73" s="109">
        <f t="array" ref="R73">IFERROR(
(AVERAGE((IF(DATOS_[[Sexo]:[Sexo]]=$B73,IF(DATOS_[[AGRUP. VALOR. PTO.]:[AGRUP. VALOR. PTO.]]=$B72,IF(DATOS_[[Check Periodo Ref.]:[Check Periodo Ref.]]="Dentro",IF(DATOS_[[Check Equiparado]:[Check Equiparado]]="Sí",IF(DATOS!AM$5="Sí",(1/DATOS_[[% anualiz]:[% anualiz]]),1)*IF(DATOS!AM$4="Sí",1/DATOS_[[% normaliz]:[% normaliz]],1)*(DATOS_[Conc.Sal.09])))))))),
0)</f>
        <v>0</v>
      </c>
      <c r="S73" s="109">
        <f t="array" ref="S73">IFERROR(
(AVERAGE((IF(DATOS_[[Sexo]:[Sexo]]=$B73,IF(DATOS_[[AGRUP. VALOR. PTO.]:[AGRUP. VALOR. PTO.]]=$B72,IF(DATOS_[[Check Periodo Ref.]:[Check Periodo Ref.]]="Dentro",IF(DATOS_[[Check Equiparado]:[Check Equiparado]]="Sí",IF(DATOS!AN$5="Sí",(1/DATOS_[[% anualiz]:[% anualiz]]),1)*IF(DATOS!AN$4="Sí",1/DATOS_[[% normaliz]:[% normaliz]],1)*(DATOS_[Conc.Sal.10])))))))),
0)</f>
        <v>0</v>
      </c>
      <c r="T73" s="109">
        <f t="array" ref="T73">IFERROR(
(AVERAGE((IF(DATOS_[[Sexo]:[Sexo]]=$B73,IF(DATOS_[[AGRUP. VALOR. PTO.]:[AGRUP. VALOR. PTO.]]=$B72,IF(DATOS_[[Check Periodo Ref.]:[Check Periodo Ref.]]="Dentro",IF(DATOS_[[Check Equiparado]:[Check Equiparado]]="Sí",IF(DATOS!AO$5="Sí",(1/DATOS_[[% anualiz]:[% anualiz]]),1)*IF(DATOS!AO$4="Sí",1/DATOS_[[% normaliz]:[% normaliz]],1)*(DATOS_[Conc.Sal.11])))))))),
0)</f>
        <v>0</v>
      </c>
      <c r="U73" s="109">
        <f t="array" ref="U73">IFERROR(
(AVERAGE((IF(DATOS_[[Sexo]:[Sexo]]=$B73,IF(DATOS_[[AGRUP. VALOR. PTO.]:[AGRUP. VALOR. PTO.]]=$B72,IF(DATOS_[[Check Periodo Ref.]:[Check Periodo Ref.]]="Dentro",IF(DATOS_[[Check Equiparado]:[Check Equiparado]]="Sí",IF(DATOS!AP$5="Sí",(1/DATOS_[[% anualiz]:[% anualiz]]),1)*IF(DATOS!AP$4="Sí",1/DATOS_[[% normaliz]:[% normaliz]],1)*(DATOS_[Conc.Sal.12])))))))),
0)</f>
        <v>0</v>
      </c>
      <c r="V73" s="109">
        <f t="array" ref="V73">IFERROR(
(AVERAGE((IF(DATOS_[[Sexo]:[Sexo]]=$B73,IF(DATOS_[[AGRUP. VALOR. PTO.]:[AGRUP. VALOR. PTO.]]=$B72,IF(DATOS_[[Check Periodo Ref.]:[Check Periodo Ref.]]="Dentro",IF(DATOS_[[Check Equiparado]:[Check Equiparado]]="Sí",IF(DATOS!AQ$5="Sí",(1/DATOS_[[% anualiz]:[% anualiz]]),1)*IF(DATOS!AQ$4="Sí",1/DATOS_[[% normaliz]:[% normaliz]],1)*(DATOS_[Conc.Sal.13])))))))),
0)</f>
        <v>0</v>
      </c>
      <c r="W73" s="109">
        <f t="array" ref="W73">IFERROR(
(AVERAGE((IF(DATOS_[[Sexo]:[Sexo]]=$B73,IF(DATOS_[[AGRUP. VALOR. PTO.]:[AGRUP. VALOR. PTO.]]=$B72,IF(DATOS_[[Check Periodo Ref.]:[Check Periodo Ref.]]="Dentro",IF(DATOS_[[Check Equiparado]:[Check Equiparado]]="Sí",IF(DATOS!AR$5="Sí",(1/DATOS_[[% anualiz]:[% anualiz]]),1)*IF(DATOS!AR$4="Sí",1/DATOS_[[% normaliz]:[% normaliz]],1)*(DATOS_[Conc.Sal.14])))))))),
0)</f>
        <v>0</v>
      </c>
      <c r="X73" s="109">
        <f t="array" ref="X73">IFERROR(
(AVERAGE((IF(DATOS_[[Sexo]:[Sexo]]=$B73,IF(DATOS_[[AGRUP. VALOR. PTO.]:[AGRUP. VALOR. PTO.]]=$B72,IF(DATOS_[[Check Periodo Ref.]:[Check Periodo Ref.]]="Dentro",IF(DATOS_[[Check Equiparado]:[Check Equiparado]]="Sí",IF(DATOS!AS$5="Sí",(1/DATOS_[[% anualiz]:[% anualiz]]),1)*IF(DATOS!AS$4="Sí",1/DATOS_[[% normaliz]:[% normaliz]],1)*(DATOS_[Conc.Sal.15])))))))),
0)</f>
        <v>0</v>
      </c>
      <c r="Y73" s="109">
        <f t="array" ref="Y73">IFERROR(
(AVERAGE((IF(DATOS_[[Sexo]:[Sexo]]=$B73,IF(DATOS_[[AGRUP. VALOR. PTO.]:[AGRUP. VALOR. PTO.]]=$B72,IF(DATOS_[[Check Periodo Ref.]:[Check Periodo Ref.]]="Dentro",IF(DATOS_[[Check Equiparado]:[Check Equiparado]]="Sí",IF(DATOS!AT$5="Sí",(1/DATOS_[[% anualiz]:[% anualiz]]),1)*IF(DATOS!AT$4="Sí",1/DATOS_[[% normaliz]:[% normaliz]],1)*(DATOS_[Conc.Sal.16])))))))),
0)</f>
        <v>0</v>
      </c>
      <c r="Z73" s="109">
        <f t="array" ref="Z73">IFERROR(
(AVERAGE((IF(DATOS_[[Sexo]:[Sexo]]=$B73,IF(DATOS_[[AGRUP. VALOR. PTO.]:[AGRUP. VALOR. PTO.]]=$B72,IF(DATOS_[[Check Periodo Ref.]:[Check Periodo Ref.]]="Dentro",IF(DATOS_[[Check Equiparado]:[Check Equiparado]]="Sí",IF(DATOS!AU$5="Sí",(1/DATOS_[[% anualiz]:[% anualiz]]),1)*IF(DATOS!AU$4="Sí",1/DATOS_[[% normaliz]:[% normaliz]],1)*(DATOS_[Conc.Sal.17])))))))),
0)</f>
        <v>0</v>
      </c>
      <c r="AA73" s="109">
        <f t="array" ref="AA73">IFERROR(
(AVERAGE((IF(DATOS_[[Sexo]:[Sexo]]=$B73,IF(DATOS_[[AGRUP. VALOR. PTO.]:[AGRUP. VALOR. PTO.]]=$B72,IF(DATOS_[[Check Periodo Ref.]:[Check Periodo Ref.]]="Dentro",IF(DATOS_[[Check Equiparado]:[Check Equiparado]]="Sí",IF(DATOS!AV$5="Sí",(1/DATOS_[[% anualiz]:[% anualiz]]),1)*IF(DATOS!AV$4="Sí",1/DATOS_[[% normaliz]:[% normaliz]],1)*(DATOS_[Conc.Sal.18])))))))),
0)</f>
        <v>0</v>
      </c>
      <c r="AB73" s="109">
        <f t="array" ref="AB73">IFERROR(
(AVERAGE((IF(DATOS_[[Sexo]:[Sexo]]=$B73,IF(DATOS_[[AGRUP. VALOR. PTO.]:[AGRUP. VALOR. PTO.]]=$B72,IF(DATOS_[[Check Periodo Ref.]:[Check Periodo Ref.]]="Dentro",IF(DATOS_[[Check Equiparado]:[Check Equiparado]]="Sí",IF(DATOS!AW$5="Sí",(1/DATOS_[[% anualiz]:[% anualiz]]),1)*IF(DATOS!AW$4="Sí",1/DATOS_[[% normaliz]:[% normaliz]],1)*(DATOS_[Conc.Sal.19])))))))),
0)</f>
        <v>0</v>
      </c>
      <c r="AC73" s="109">
        <f t="array" ref="AC73">IFERROR(
(AVERAGE((IF(DATOS_[[Sexo]:[Sexo]]=$B73,IF(DATOS_[[AGRUP. VALOR. PTO.]:[AGRUP. VALOR. PTO.]]=$B72,IF(DATOS_[[Check Periodo Ref.]:[Check Periodo Ref.]]="Dentro",IF(DATOS_[[Check Equiparado]:[Check Equiparado]]="Sí",IF(DATOS!AX$5="Sí",(1/DATOS_[[% anualiz]:[% anualiz]]),1)*IF(DATOS!AX$4="Sí",1/DATOS_[[% normaliz]:[% normaliz]],1)*(DATOS_[Conc.Sal.20])))))))),
0)</f>
        <v>0</v>
      </c>
      <c r="AD73" s="109">
        <f t="array" ref="AD73">IFERROR(
(AVERAGE((IF(DATOS_[[Sexo]:[Sexo]]=$B73,IF(DATOS_[[AGRUP. VALOR. PTO.]:[AGRUP. VALOR. PTO.]]=$B72,IF(DATOS_[[Check Periodo Ref.]:[Check Periodo Ref.]]="Dentro",IF(DATOS_[[Check Equiparado]:[Check Equiparado]]="Sí",IF(DATOS!AY$5="Sí",(1/DATOS_[[% anualiz]:[% anualiz]]),1)*IF(DATOS!AY$4="Sí",1/DATOS_[[% normaliz]:[% normaliz]],1)*(DATOS_[Conc.Sal.21])))))))),
0)</f>
        <v>0</v>
      </c>
      <c r="AE73" s="109">
        <f t="array" ref="AE73">IFERROR(
(AVERAGE((IF(DATOS_[[Sexo]:[Sexo]]=$B73,IF(DATOS_[[AGRUP. VALOR. PTO.]:[AGRUP. VALOR. PTO.]]=$B72,IF(DATOS_[[Check Periodo Ref.]:[Check Periodo Ref.]]="Dentro",IF(DATOS_[[Check Equiparado]:[Check Equiparado]]="Sí",IF(DATOS!AZ$5="Sí",(1/DATOS_[[% anualiz]:[% anualiz]]),1)*IF(DATOS!AZ$4="Sí",1/DATOS_[[% normaliz]:[% normaliz]],1)*(DATOS_[Conc.Sal.22])))))))),
0)</f>
        <v>0</v>
      </c>
      <c r="AF73" s="109">
        <f t="array" ref="AF73">IFERROR(
(AVERAGE((IF(DATOS_[[Sexo]:[Sexo]]=$B73,IF(DATOS_[[AGRUP. VALOR. PTO.]:[AGRUP. VALOR. PTO.]]=$B72,IF(DATOS_[[Check Periodo Ref.]:[Check Periodo Ref.]]="Dentro",IF(DATOS_[[Check Equiparado]:[Check Equiparado]]="Sí",IF(DATOS!BA$5="Sí",(1/DATOS_[[% anualiz]:[% anualiz]]),1)*IF(DATOS!BA$4="Sí",1/DATOS_[[% normaliz]:[% normaliz]],1)*(DATOS_[Conc.Sal.23])))))))),
0)</f>
        <v>0</v>
      </c>
      <c r="AG73" s="109">
        <f t="array" ref="AG73">IFERROR(
(AVERAGE((IF(DATOS_[[Sexo]:[Sexo]]=$B73,IF(DATOS_[[AGRUP. VALOR. PTO.]:[AGRUP. VALOR. PTO.]]=$B72,IF(DATOS_[[Check Periodo Ref.]:[Check Periodo Ref.]]="Dentro",IF(DATOS_[[Check Equiparado]:[Check Equiparado]]="Sí",IF(DATOS!BB$5="Sí",(1/DATOS_[[% anualiz]:[% anualiz]]),1)*IF(DATOS!BB$4="Sí",1/DATOS_[[% normaliz]:[% normaliz]],1)*(DATOS_[Conc.Sal.24])))))))),
0)</f>
        <v>0</v>
      </c>
      <c r="AH73" s="109">
        <f t="array" ref="AH73">IFERROR(
(AVERAGE((IF(DATOS_[[Sexo]:[Sexo]]=$B73,IF(DATOS_[[AGRUP. VALOR. PTO.]:[AGRUP. VALOR. PTO.]]=$B72,IF(DATOS_[[Check Periodo Ref.]:[Check Periodo Ref.]]="Dentro",IF(DATOS_[[Check Equiparado]:[Check Equiparado]]="Sí",IF(DATOS!BC$5="Sí",(1/DATOS_[[% anualiz]:[% anualiz]]),1)*IF(DATOS!BC$4="Sí",1/DATOS_[[% normaliz]:[% normaliz]],1)*(DATOS_[Conc.Sal.25])))))))),
0)</f>
        <v>0</v>
      </c>
      <c r="AI73" s="109">
        <f t="array" ref="AI73">IFERROR(
(AVERAGE((IF(DATOS_[[Sexo]:[Sexo]]=$B73,IF(DATOS_[[AGRUP. VALOR. PTO.]:[AGRUP. VALOR. PTO.]]=$B72,IF(DATOS_[[Check Periodo Ref.]:[Check Periodo Ref.]]="Dentro",IF(DATOS_[[Check Equiparado]:[Check Equiparado]]="Sí",IF(DATOS!BD$5="Sí",(1/DATOS_[[% anualiz]:[% anualiz]]),1)*IF(DATOS!BD$4="Sí",1/DATOS_[[% normaliz]:[% normaliz]],1)*(DATOS_[Conc.Sal.26])))))))),
0)</f>
        <v>0</v>
      </c>
      <c r="AJ73" s="109">
        <f t="array" ref="AJ73">IFERROR(
(AVERAGE((IF(DATOS_[[Sexo]:[Sexo]]=$B73,IF(DATOS_[[AGRUP. VALOR. PTO.]:[AGRUP. VALOR. PTO.]]=$B72,IF(DATOS_[[Check Periodo Ref.]:[Check Periodo Ref.]]="Dentro",IF(DATOS_[[Check Equiparado]:[Check Equiparado]]="Sí",IF(DATOS!BE$5="Sí",(1/DATOS_[[% anualiz]:[% anualiz]]),1)*IF(DATOS!BE$4="Sí",1/DATOS_[[% normaliz]:[% normaliz]],1)*(DATOS_[Conc.Sal.27])))))))),
0)</f>
        <v>0</v>
      </c>
      <c r="AK73" s="109">
        <f t="array" ref="AK73">IFERROR(
(AVERAGE((IF(DATOS_[[Sexo]:[Sexo]]=$B73,IF(DATOS_[[AGRUP. VALOR. PTO.]:[AGRUP. VALOR. PTO.]]=$B72,IF(DATOS_[[Check Periodo Ref.]:[Check Periodo Ref.]]="Dentro",IF(DATOS_[[Check Equiparado]:[Check Equiparado]]="Sí",IF(DATOS!BF$5="Sí",(1/DATOS_[[% anualiz]:[% anualiz]]),1)*IF(DATOS!BF$4="Sí",1/DATOS_[[% normaliz]:[% normaliz]],1)*(DATOS_[Conc.Sal.28])))))))),
0)</f>
        <v>0</v>
      </c>
      <c r="AL73" s="109">
        <f t="array" ref="AL73">IFERROR(
(AVERAGE((IF(DATOS_[[Sexo]:[Sexo]]=$B73,IF(DATOS_[[AGRUP. VALOR. PTO.]:[AGRUP. VALOR. PTO.]]=$B72,IF(DATOS_[[Check Periodo Ref.]:[Check Periodo Ref.]]="Dentro",IF(DATOS_[[Check Equiparado]:[Check Equiparado]]="Sí",IF(DATOS!BG$5="Sí",(1/DATOS_[[% anualiz]:[% anualiz]]),1)*IF(DATOS!BG$4="Sí",1/DATOS_[[% normaliz]:[% normaliz]],1)*(DATOS_[Conc.Sal.29])))))))),
0)</f>
        <v>0</v>
      </c>
      <c r="AM73" s="109">
        <f t="array" ref="AM73">IFERROR(
(AVERAGE((IF(DATOS_[[Sexo]:[Sexo]]=$B73,IF(DATOS_[[AGRUP. VALOR. PTO.]:[AGRUP. VALOR. PTO.]]=$B72,IF(DATOS_[[Check Periodo Ref.]:[Check Periodo Ref.]]="Dentro",IF(DATOS_[[Check Equiparado]:[Check Equiparado]]="Sí",IF(DATOS!BH$5="Sí",(1/DATOS_[[% anualiz]:[% anualiz]]),1)*IF(DATOS!BH$4="Sí",1/DATOS_[[% normaliz]:[% normaliz]],1)*(DATOS_[Conc.Sal.30])))))))),
0)</f>
        <v>0</v>
      </c>
      <c r="AN73" s="110">
        <f t="array" ref="AN73">IFERROR(
AVERAGE(IF(DATOS_[Sexo]=$B73,IF(DATOS_[[AGRUP. VALOR. PTO.]:[AGRUP. VALOR. PTO.]]=$B72,IF(DATOS_[Check Equiparado]="Sí",IF(DATOS_[Check Periodo Ref.]="Dentro",DATOS_[Tot COMPL.SAL Eq],FALSE))))),
0)</f>
        <v>0</v>
      </c>
      <c r="AO73" s="111">
        <f t="array" ref="AO73">IFERROR(
AVERAGE(IF(DATOS_[Sexo]=$B73,IF(DATOS_[[AGRUP. VALOR. PTO.]:[AGRUP. VALOR. PTO.]]=$B72,IF(DATOS_[Check Equiparado]="Sí",IF(DATOS_[Check Periodo Ref.]="Dentro",DATOS_[TOTAL SALARIO Eq],FALSE))))),
0)</f>
        <v>0</v>
      </c>
      <c r="AP73" s="112">
        <f t="array" ref="AP73">IFERROR(
(AVERAGE((IF(DATOS_[[Sexo]:[Sexo]]=$B73,IF(DATOS_[[AGRUP. VALOR. PTO.]:[AGRUP. VALOR. PTO.]]=$B72,IF(DATOS_[[Check Periodo Ref.]:[Check Periodo Ref.]]="Dentro",IF(DATOS_[[Check Equiparado]:[Check Equiparado]]="Sí",IF(DATOS!BI$5="Sí",(1/DATOS_[[% anualiz]:[% anualiz]]),1)*IF(DATOS!BI$4="Sí",1/DATOS_[[% normaliz]:[% normaliz]],1)*(DATOS_[C.Extra.01])))))))),
0)</f>
        <v>0</v>
      </c>
      <c r="AQ73" s="112">
        <f t="array" ref="AQ73">IFERROR(
(AVERAGE((IF(DATOS_[[Sexo]:[Sexo]]=$B73,IF(DATOS_[[AGRUP. VALOR. PTO.]:[AGRUP. VALOR. PTO.]]=$B72,IF(DATOS_[[Check Periodo Ref.]:[Check Periodo Ref.]]="Dentro",IF(DATOS_[[Check Equiparado]:[Check Equiparado]]="Sí",IF(DATOS!BJ$5="Sí",(1/DATOS_[[% anualiz]:[% anualiz]]),1)*IF(DATOS!BJ$4="Sí",1/DATOS_[[% normaliz]:[% normaliz]],1)*(DATOS_[C.Extra.02])))))))),
0)</f>
        <v>0</v>
      </c>
      <c r="AR73" s="112">
        <f t="array" ref="AR73">IFERROR(
(AVERAGE((IF(DATOS_[[Sexo]:[Sexo]]=$B73,IF(DATOS_[[AGRUP. VALOR. PTO.]:[AGRUP. VALOR. PTO.]]=$B72,IF(DATOS_[[Check Periodo Ref.]:[Check Periodo Ref.]]="Dentro",IF(DATOS_[[Check Equiparado]:[Check Equiparado]]="Sí",IF(DATOS!BK$5="Sí",(1/DATOS_[[% anualiz]:[% anualiz]]),1)*IF(DATOS!BK$4="Sí",1/DATOS_[[% normaliz]:[% normaliz]],1)*(DATOS_[C.Extra.03])))))))),
0)</f>
        <v>0</v>
      </c>
      <c r="AS73" s="112">
        <f t="array" ref="AS73">IFERROR(
(AVERAGE((IF(DATOS_[[Sexo]:[Sexo]]=$B73,IF(DATOS_[[AGRUP. VALOR. PTO.]:[AGRUP. VALOR. PTO.]]=$B72,IF(DATOS_[[Check Periodo Ref.]:[Check Periodo Ref.]]="Dentro",IF(DATOS_[[Check Equiparado]:[Check Equiparado]]="Sí",IF(DATOS!BL$5="Sí",(1/DATOS_[[% anualiz]:[% anualiz]]),1)*IF(DATOS!BL$4="Sí",1/DATOS_[[% normaliz]:[% normaliz]],1)*(DATOS_[C.Extra.04])))))))),
0)</f>
        <v>0</v>
      </c>
      <c r="AT73" s="112">
        <f t="array" ref="AT73">IFERROR(
(AVERAGE((IF(DATOS_[[Sexo]:[Sexo]]=$B73,IF(DATOS_[[AGRUP. VALOR. PTO.]:[AGRUP. VALOR. PTO.]]=$B72,IF(DATOS_[[Check Periodo Ref.]:[Check Periodo Ref.]]="Dentro",IF(DATOS_[[Check Equiparado]:[Check Equiparado]]="Sí",IF(DATOS!BM$5="Sí",(1/DATOS_[[% anualiz]:[% anualiz]]),1)*IF(DATOS!BM$4="Sí",1/DATOS_[[% normaliz]:[% normaliz]],1)*(DATOS_[C.Extra.05])))))))),
0)</f>
        <v>0</v>
      </c>
      <c r="AU73" s="113">
        <f t="array" ref="AU73">IFERROR(
AVERAGE(IF(DATOS_[Sexo]=$B73,IF(DATOS_[[AGRUP. VALOR. PTO.]:[AGRUP. VALOR. PTO.]]=$B72,IF(DATOS_[Check Equiparado]="Sí",IF(DATOS_[Check Periodo Ref.]="Dentro",DATOS_[Tot Extrasalarial Eq],FALSE))))),
0)</f>
        <v>0</v>
      </c>
      <c r="AV73" s="114">
        <f t="array" ref="AV73">IFERROR(
AVERAGE(IF(DATOS_[Sexo]=$B73,IF(DATOS_[[AGRUP. VALOR. PTO.]:[AGRUP. VALOR. PTO.]]=$B72,IF(DATOS_[Check Equiparado]="Sí",IF(DATOS_[Check Periodo Ref.]="Dentro",DATOS_[TOTAL Retrib Eq],FALSE))))),
0)</f>
        <v>0</v>
      </c>
    </row>
    <row r="74" spans="1:48" x14ac:dyDescent="0.3">
      <c r="A74" s="60" t="str">
        <f t="shared" ref="A74" si="82">+A73</f>
        <v>[ocultar]</v>
      </c>
      <c r="B74" s="64" t="s">
        <v>163</v>
      </c>
      <c r="C74" s="65">
        <f t="array" ref="C74">SUM(IF($B74=DATOS_[Sexo],
IF($B72=DATOS_[AGRUP. VALOR. PTO.],
IF("Dentro"=DATOS_[Check Periodo Ref.],
1/(COUNTIFS(DATOS_[Sexo],$B74,DATOS_[AGRUP. VALOR. PTO.],$B72,DATOS_[Check Periodo Ref.],"Dentro",DATOS_[id],DATOS_[id]))))))</f>
        <v>0</v>
      </c>
      <c r="D74" s="66">
        <f>COUNTIFS(DATOS_[AGRUP. VALOR. PTO.],$B72,DATOS_[Sexo],$B74,DATOS_[Check Periodo Ref.],"Dentro")</f>
        <v>0</v>
      </c>
      <c r="E74" s="66">
        <f>COUNTIFS(DATOS_[AGRUP. VALOR. PTO.],$B72,DATOS_[Sexo],$B74,DATOS_[Check Periodo Ref.],"Dentro",DATOS_[Check Nº SC Norm],"Sí")</f>
        <v>0</v>
      </c>
      <c r="F74" s="66">
        <f>COUNTIFS(DATOS_[AGRUP. VALOR. PTO.],$B72,DATOS_[Sexo],$B74,DATOS_[Check Periodo Ref.],"Dentro",DATOS_[Check Nº SC Anualiz],"Sí")</f>
        <v>0</v>
      </c>
      <c r="G74" s="66">
        <f>COUNTIFS(DATOS_[AGRUP. VALOR. PTO.],$B72,DATOS_[Sexo],$B74,DATOS_[Check Periodo Ref.],"Dentro",DATOS_[Check Nº SC Norm y Anualiz],"Sí")</f>
        <v>0</v>
      </c>
      <c r="H74" s="66">
        <f>COUNTIFS(DATOS_[AGRUP. VALOR. PTO.],$B72,DATOS_[Sexo],$B74,DATOS_[Check Periodo Ref.],"Dentro",DATOS_[Check Equiparación],"Sí")</f>
        <v>0</v>
      </c>
      <c r="I74" s="108" cm="1">
        <f t="array" ref="I74">IFERROR(
AVERAGE(IF(DATOS_[Sexo]=$B74,IF(DATOS_[[AGRUP. VALOR. PTO.]:[AGRUP. VALOR. PTO.]]=$B72,IF(DATOS_[Check Equiparado]="Sí",IF(DATOS_[Check Periodo Ref.]="Dentro",DATOS_[SALARIO BASE Eq],FALSE))))),
0)</f>
        <v>0</v>
      </c>
      <c r="J74" s="109">
        <f t="array" ref="J74">IFERROR(
(AVERAGE((IF(DATOS_[[Sexo]:[Sexo]]=$B74,IF(DATOS_[[AGRUP. VALOR. PTO.]:[AGRUP. VALOR. PTO.]]=$B72,IF(DATOS_[[Check Periodo Ref.]:[Check Periodo Ref.]]="Dentro",IF(DATOS_[[Check Equiparado]:[Check Equiparado]]="Sí",IF(DATOS!AE$5="Sí",(1/DATOS_[[% anualiz]:[% anualiz]]),1)*IF(DATOS!AE$4="Sí",1/DATOS_[[% normaliz]:[% normaliz]],1)*(DATOS_[Conc.Sal.01])))))))),
0)</f>
        <v>0</v>
      </c>
      <c r="K74" s="109">
        <f t="array" ref="K74">IFERROR(
(AVERAGE((IF(DATOS_[[Sexo]:[Sexo]]=$B74,IF(DATOS_[[AGRUP. VALOR. PTO.]:[AGRUP. VALOR. PTO.]]=$B72,IF(DATOS_[[Check Periodo Ref.]:[Check Periodo Ref.]]="Dentro",IF(DATOS_[[Check Equiparado]:[Check Equiparado]]="Sí",IF(DATOS!AF$5="Sí",(1/DATOS_[[% anualiz]:[% anualiz]]),1)*IF(DATOS!AF$4="Sí",1/DATOS_[[% normaliz]:[% normaliz]],1)*(DATOS_[Conc.Sal.02])))))))),
0)</f>
        <v>0</v>
      </c>
      <c r="L74" s="109">
        <f t="array" ref="L74">IFERROR(
(AVERAGE((IF(DATOS_[[Sexo]:[Sexo]]=$B74,IF(DATOS_[[AGRUP. VALOR. PTO.]:[AGRUP. VALOR. PTO.]]=$B72,IF(DATOS_[[Check Periodo Ref.]:[Check Periodo Ref.]]="Dentro",IF(DATOS_[[Check Equiparado]:[Check Equiparado]]="Sí",IF(DATOS!AG$5="Sí",(1/DATOS_[[% anualiz]:[% anualiz]]),1)*IF(DATOS!AG$4="Sí",1/DATOS_[[% normaliz]:[% normaliz]],1)*(DATOS_[Conc.Sal.03])))))))),
0)</f>
        <v>0</v>
      </c>
      <c r="M74" s="109">
        <f t="array" ref="M74">IFERROR(
(AVERAGE((IF(DATOS_[[Sexo]:[Sexo]]=$B74,IF(DATOS_[[AGRUP. VALOR. PTO.]:[AGRUP. VALOR. PTO.]]=$B72,IF(DATOS_[[Check Periodo Ref.]:[Check Periodo Ref.]]="Dentro",IF(DATOS_[[Check Equiparado]:[Check Equiparado]]="Sí",IF(DATOS!AH$5="Sí",(1/DATOS_[[% anualiz]:[% anualiz]]),1)*IF(DATOS!AH$4="Sí",1/DATOS_[[% normaliz]:[% normaliz]],1)*(DATOS_[Conc.Sal.04])))))))),
0)</f>
        <v>0</v>
      </c>
      <c r="N74" s="109">
        <f t="array" ref="N74">IFERROR(
(AVERAGE((IF(DATOS_[[Sexo]:[Sexo]]=$B74,IF(DATOS_[[AGRUP. VALOR. PTO.]:[AGRUP. VALOR. PTO.]]=$B72,IF(DATOS_[[Check Periodo Ref.]:[Check Periodo Ref.]]="Dentro",IF(DATOS_[[Check Equiparado]:[Check Equiparado]]="Sí",IF(DATOS!AI$5="Sí",(1/DATOS_[[% anualiz]:[% anualiz]]),1)*IF(DATOS!AI$4="Sí",1/DATOS_[[% normaliz]:[% normaliz]],1)*(DATOS_[Conc.Sal.05])))))))),
0)</f>
        <v>0</v>
      </c>
      <c r="O74" s="109">
        <f t="array" ref="O74">IFERROR(
(AVERAGE((IF(DATOS_[[Sexo]:[Sexo]]=$B74,IF(DATOS_[[AGRUP. VALOR. PTO.]:[AGRUP. VALOR. PTO.]]=$B72,IF(DATOS_[[Check Periodo Ref.]:[Check Periodo Ref.]]="Dentro",IF(DATOS_[[Check Equiparado]:[Check Equiparado]]="Sí",IF(DATOS!AJ$5="Sí",(1/DATOS_[[% anualiz]:[% anualiz]]),1)*IF(DATOS!AJ$4="Sí",1/DATOS_[[% normaliz]:[% normaliz]],1)*(DATOS_[Conc.Sal.06])))))))),
0)</f>
        <v>0</v>
      </c>
      <c r="P74" s="109">
        <f t="array" ref="P74">IFERROR(
(AVERAGE((IF(DATOS_[[Sexo]:[Sexo]]=$B74,IF(DATOS_[[AGRUP. VALOR. PTO.]:[AGRUP. VALOR. PTO.]]=$B72,IF(DATOS_[[Check Periodo Ref.]:[Check Periodo Ref.]]="Dentro",IF(DATOS_[[Check Equiparado]:[Check Equiparado]]="Sí",IF(DATOS!AK$5="Sí",(1/DATOS_[[% anualiz]:[% anualiz]]),1)*IF(DATOS!AK$4="Sí",1/DATOS_[[% normaliz]:[% normaliz]],1)*(DATOS_[Conc.Sal.07])))))))),
0)</f>
        <v>0</v>
      </c>
      <c r="Q74" s="109">
        <f t="array" ref="Q74">IFERROR(
(AVERAGE((IF(DATOS_[[Sexo]:[Sexo]]=$B74,IF(DATOS_[[AGRUP. VALOR. PTO.]:[AGRUP. VALOR. PTO.]]=$B72,IF(DATOS_[[Check Periodo Ref.]:[Check Periodo Ref.]]="Dentro",IF(DATOS_[[Check Equiparado]:[Check Equiparado]]="Sí",IF(DATOS!AL$5="Sí",(1/DATOS_[[% anualiz]:[% anualiz]]),1)*IF(DATOS!AL$4="Sí",1/DATOS_[[% normaliz]:[% normaliz]],1)*(DATOS_[Conc.Sal.08])))))))),
0)</f>
        <v>0</v>
      </c>
      <c r="R74" s="109">
        <f t="array" ref="R74">IFERROR(
(AVERAGE((IF(DATOS_[[Sexo]:[Sexo]]=$B74,IF(DATOS_[[AGRUP. VALOR. PTO.]:[AGRUP. VALOR. PTO.]]=$B72,IF(DATOS_[[Check Periodo Ref.]:[Check Periodo Ref.]]="Dentro",IF(DATOS_[[Check Equiparado]:[Check Equiparado]]="Sí",IF(DATOS!AM$5="Sí",(1/DATOS_[[% anualiz]:[% anualiz]]),1)*IF(DATOS!AM$4="Sí",1/DATOS_[[% normaliz]:[% normaliz]],1)*(DATOS_[Conc.Sal.09])))))))),
0)</f>
        <v>0</v>
      </c>
      <c r="S74" s="109">
        <f t="array" ref="S74">IFERROR(
(AVERAGE((IF(DATOS_[[Sexo]:[Sexo]]=$B74,IF(DATOS_[[AGRUP. VALOR. PTO.]:[AGRUP. VALOR. PTO.]]=$B72,IF(DATOS_[[Check Periodo Ref.]:[Check Periodo Ref.]]="Dentro",IF(DATOS_[[Check Equiparado]:[Check Equiparado]]="Sí",IF(DATOS!AN$5="Sí",(1/DATOS_[[% anualiz]:[% anualiz]]),1)*IF(DATOS!AN$4="Sí",1/DATOS_[[% normaliz]:[% normaliz]],1)*(DATOS_[Conc.Sal.10])))))))),
0)</f>
        <v>0</v>
      </c>
      <c r="T74" s="109">
        <f t="array" ref="T74">IFERROR(
(AVERAGE((IF(DATOS_[[Sexo]:[Sexo]]=$B74,IF(DATOS_[[AGRUP. VALOR. PTO.]:[AGRUP. VALOR. PTO.]]=$B72,IF(DATOS_[[Check Periodo Ref.]:[Check Periodo Ref.]]="Dentro",IF(DATOS_[[Check Equiparado]:[Check Equiparado]]="Sí",IF(DATOS!AO$5="Sí",(1/DATOS_[[% anualiz]:[% anualiz]]),1)*IF(DATOS!AO$4="Sí",1/DATOS_[[% normaliz]:[% normaliz]],1)*(DATOS_[Conc.Sal.11])))))))),
0)</f>
        <v>0</v>
      </c>
      <c r="U74" s="109">
        <f t="array" ref="U74">IFERROR(
(AVERAGE((IF(DATOS_[[Sexo]:[Sexo]]=$B74,IF(DATOS_[[AGRUP. VALOR. PTO.]:[AGRUP. VALOR. PTO.]]=$B72,IF(DATOS_[[Check Periodo Ref.]:[Check Periodo Ref.]]="Dentro",IF(DATOS_[[Check Equiparado]:[Check Equiparado]]="Sí",IF(DATOS!AP$5="Sí",(1/DATOS_[[% anualiz]:[% anualiz]]),1)*IF(DATOS!AP$4="Sí",1/DATOS_[[% normaliz]:[% normaliz]],1)*(DATOS_[Conc.Sal.12])))))))),
0)</f>
        <v>0</v>
      </c>
      <c r="V74" s="109">
        <f t="array" ref="V74">IFERROR(
(AVERAGE((IF(DATOS_[[Sexo]:[Sexo]]=$B74,IF(DATOS_[[AGRUP. VALOR. PTO.]:[AGRUP. VALOR. PTO.]]=$B72,IF(DATOS_[[Check Periodo Ref.]:[Check Periodo Ref.]]="Dentro",IF(DATOS_[[Check Equiparado]:[Check Equiparado]]="Sí",IF(DATOS!AQ$5="Sí",(1/DATOS_[[% anualiz]:[% anualiz]]),1)*IF(DATOS!AQ$4="Sí",1/DATOS_[[% normaliz]:[% normaliz]],1)*(DATOS_[Conc.Sal.13])))))))),
0)</f>
        <v>0</v>
      </c>
      <c r="W74" s="109">
        <f t="array" ref="W74">IFERROR(
(AVERAGE((IF(DATOS_[[Sexo]:[Sexo]]=$B74,IF(DATOS_[[AGRUP. VALOR. PTO.]:[AGRUP. VALOR. PTO.]]=$B72,IF(DATOS_[[Check Periodo Ref.]:[Check Periodo Ref.]]="Dentro",IF(DATOS_[[Check Equiparado]:[Check Equiparado]]="Sí",IF(DATOS!AR$5="Sí",(1/DATOS_[[% anualiz]:[% anualiz]]),1)*IF(DATOS!AR$4="Sí",1/DATOS_[[% normaliz]:[% normaliz]],1)*(DATOS_[Conc.Sal.14])))))))),
0)</f>
        <v>0</v>
      </c>
      <c r="X74" s="109">
        <f t="array" ref="X74">IFERROR(
(AVERAGE((IF(DATOS_[[Sexo]:[Sexo]]=$B74,IF(DATOS_[[AGRUP. VALOR. PTO.]:[AGRUP. VALOR. PTO.]]=$B72,IF(DATOS_[[Check Periodo Ref.]:[Check Periodo Ref.]]="Dentro",IF(DATOS_[[Check Equiparado]:[Check Equiparado]]="Sí",IF(DATOS!AS$5="Sí",(1/DATOS_[[% anualiz]:[% anualiz]]),1)*IF(DATOS!AS$4="Sí",1/DATOS_[[% normaliz]:[% normaliz]],1)*(DATOS_[Conc.Sal.15])))))))),
0)</f>
        <v>0</v>
      </c>
      <c r="Y74" s="109">
        <f t="array" ref="Y74">IFERROR(
(AVERAGE((IF(DATOS_[[Sexo]:[Sexo]]=$B74,IF(DATOS_[[AGRUP. VALOR. PTO.]:[AGRUP. VALOR. PTO.]]=$B72,IF(DATOS_[[Check Periodo Ref.]:[Check Periodo Ref.]]="Dentro",IF(DATOS_[[Check Equiparado]:[Check Equiparado]]="Sí",IF(DATOS!AT$5="Sí",(1/DATOS_[[% anualiz]:[% anualiz]]),1)*IF(DATOS!AT$4="Sí",1/DATOS_[[% normaliz]:[% normaliz]],1)*(DATOS_[Conc.Sal.16])))))))),
0)</f>
        <v>0</v>
      </c>
      <c r="Z74" s="109">
        <f t="array" ref="Z74">IFERROR(
(AVERAGE((IF(DATOS_[[Sexo]:[Sexo]]=$B74,IF(DATOS_[[AGRUP. VALOR. PTO.]:[AGRUP. VALOR. PTO.]]=$B72,IF(DATOS_[[Check Periodo Ref.]:[Check Periodo Ref.]]="Dentro",IF(DATOS_[[Check Equiparado]:[Check Equiparado]]="Sí",IF(DATOS!AU$5="Sí",(1/DATOS_[[% anualiz]:[% anualiz]]),1)*IF(DATOS!AU$4="Sí",1/DATOS_[[% normaliz]:[% normaliz]],1)*(DATOS_[Conc.Sal.17])))))))),
0)</f>
        <v>0</v>
      </c>
      <c r="AA74" s="109">
        <f t="array" ref="AA74">IFERROR(
(AVERAGE((IF(DATOS_[[Sexo]:[Sexo]]=$B74,IF(DATOS_[[AGRUP. VALOR. PTO.]:[AGRUP. VALOR. PTO.]]=$B72,IF(DATOS_[[Check Periodo Ref.]:[Check Periodo Ref.]]="Dentro",IF(DATOS_[[Check Equiparado]:[Check Equiparado]]="Sí",IF(DATOS!AV$5="Sí",(1/DATOS_[[% anualiz]:[% anualiz]]),1)*IF(DATOS!AV$4="Sí",1/DATOS_[[% normaliz]:[% normaliz]],1)*(DATOS_[Conc.Sal.18])))))))),
0)</f>
        <v>0</v>
      </c>
      <c r="AB74" s="109">
        <f t="array" ref="AB74">IFERROR(
(AVERAGE((IF(DATOS_[[Sexo]:[Sexo]]=$B74,IF(DATOS_[[AGRUP. VALOR. PTO.]:[AGRUP. VALOR. PTO.]]=$B72,IF(DATOS_[[Check Periodo Ref.]:[Check Periodo Ref.]]="Dentro",IF(DATOS_[[Check Equiparado]:[Check Equiparado]]="Sí",IF(DATOS!AW$5="Sí",(1/DATOS_[[% anualiz]:[% anualiz]]),1)*IF(DATOS!AW$4="Sí",1/DATOS_[[% normaliz]:[% normaliz]],1)*(DATOS_[Conc.Sal.19])))))))),
0)</f>
        <v>0</v>
      </c>
      <c r="AC74" s="109">
        <f t="array" ref="AC74">IFERROR(
(AVERAGE((IF(DATOS_[[Sexo]:[Sexo]]=$B74,IF(DATOS_[[AGRUP. VALOR. PTO.]:[AGRUP. VALOR. PTO.]]=$B72,IF(DATOS_[[Check Periodo Ref.]:[Check Periodo Ref.]]="Dentro",IF(DATOS_[[Check Equiparado]:[Check Equiparado]]="Sí",IF(DATOS!AX$5="Sí",(1/DATOS_[[% anualiz]:[% anualiz]]),1)*IF(DATOS!AX$4="Sí",1/DATOS_[[% normaliz]:[% normaliz]],1)*(DATOS_[Conc.Sal.20])))))))),
0)</f>
        <v>0</v>
      </c>
      <c r="AD74" s="109">
        <f t="array" ref="AD74">IFERROR(
(AVERAGE((IF(DATOS_[[Sexo]:[Sexo]]=$B74,IF(DATOS_[[AGRUP. VALOR. PTO.]:[AGRUP. VALOR. PTO.]]=$B72,IF(DATOS_[[Check Periodo Ref.]:[Check Periodo Ref.]]="Dentro",IF(DATOS_[[Check Equiparado]:[Check Equiparado]]="Sí",IF(DATOS!AY$5="Sí",(1/DATOS_[[% anualiz]:[% anualiz]]),1)*IF(DATOS!AY$4="Sí",1/DATOS_[[% normaliz]:[% normaliz]],1)*(DATOS_[Conc.Sal.21])))))))),
0)</f>
        <v>0</v>
      </c>
      <c r="AE74" s="109">
        <f t="array" ref="AE74">IFERROR(
(AVERAGE((IF(DATOS_[[Sexo]:[Sexo]]=$B74,IF(DATOS_[[AGRUP. VALOR. PTO.]:[AGRUP. VALOR. PTO.]]=$B72,IF(DATOS_[[Check Periodo Ref.]:[Check Periodo Ref.]]="Dentro",IF(DATOS_[[Check Equiparado]:[Check Equiparado]]="Sí",IF(DATOS!AZ$5="Sí",(1/DATOS_[[% anualiz]:[% anualiz]]),1)*IF(DATOS!AZ$4="Sí",1/DATOS_[[% normaliz]:[% normaliz]],1)*(DATOS_[Conc.Sal.22])))))))),
0)</f>
        <v>0</v>
      </c>
      <c r="AF74" s="109">
        <f t="array" ref="AF74">IFERROR(
(AVERAGE((IF(DATOS_[[Sexo]:[Sexo]]=$B74,IF(DATOS_[[AGRUP. VALOR. PTO.]:[AGRUP. VALOR. PTO.]]=$B72,IF(DATOS_[[Check Periodo Ref.]:[Check Periodo Ref.]]="Dentro",IF(DATOS_[[Check Equiparado]:[Check Equiparado]]="Sí",IF(DATOS!BA$5="Sí",(1/DATOS_[[% anualiz]:[% anualiz]]),1)*IF(DATOS!BA$4="Sí",1/DATOS_[[% normaliz]:[% normaliz]],1)*(DATOS_[Conc.Sal.23])))))))),
0)</f>
        <v>0</v>
      </c>
      <c r="AG74" s="109">
        <f t="array" ref="AG74">IFERROR(
(AVERAGE((IF(DATOS_[[Sexo]:[Sexo]]=$B74,IF(DATOS_[[AGRUP. VALOR. PTO.]:[AGRUP. VALOR. PTO.]]=$B72,IF(DATOS_[[Check Periodo Ref.]:[Check Periodo Ref.]]="Dentro",IF(DATOS_[[Check Equiparado]:[Check Equiparado]]="Sí",IF(DATOS!BB$5="Sí",(1/DATOS_[[% anualiz]:[% anualiz]]),1)*IF(DATOS!BB$4="Sí",1/DATOS_[[% normaliz]:[% normaliz]],1)*(DATOS_[Conc.Sal.24])))))))),
0)</f>
        <v>0</v>
      </c>
      <c r="AH74" s="109">
        <f t="array" ref="AH74">IFERROR(
(AVERAGE((IF(DATOS_[[Sexo]:[Sexo]]=$B74,IF(DATOS_[[AGRUP. VALOR. PTO.]:[AGRUP. VALOR. PTO.]]=$B72,IF(DATOS_[[Check Periodo Ref.]:[Check Periodo Ref.]]="Dentro",IF(DATOS_[[Check Equiparado]:[Check Equiparado]]="Sí",IF(DATOS!BC$5="Sí",(1/DATOS_[[% anualiz]:[% anualiz]]),1)*IF(DATOS!BC$4="Sí",1/DATOS_[[% normaliz]:[% normaliz]],1)*(DATOS_[Conc.Sal.25])))))))),
0)</f>
        <v>0</v>
      </c>
      <c r="AI74" s="109">
        <f t="array" ref="AI74">IFERROR(
(AVERAGE((IF(DATOS_[[Sexo]:[Sexo]]=$B74,IF(DATOS_[[AGRUP. VALOR. PTO.]:[AGRUP. VALOR. PTO.]]=$B72,IF(DATOS_[[Check Periodo Ref.]:[Check Periodo Ref.]]="Dentro",IF(DATOS_[[Check Equiparado]:[Check Equiparado]]="Sí",IF(DATOS!BD$5="Sí",(1/DATOS_[[% anualiz]:[% anualiz]]),1)*IF(DATOS!BD$4="Sí",1/DATOS_[[% normaliz]:[% normaliz]],1)*(DATOS_[Conc.Sal.26])))))))),
0)</f>
        <v>0</v>
      </c>
      <c r="AJ74" s="109">
        <f t="array" ref="AJ74">IFERROR(
(AVERAGE((IF(DATOS_[[Sexo]:[Sexo]]=$B74,IF(DATOS_[[AGRUP. VALOR. PTO.]:[AGRUP. VALOR. PTO.]]=$B72,IF(DATOS_[[Check Periodo Ref.]:[Check Periodo Ref.]]="Dentro",IF(DATOS_[[Check Equiparado]:[Check Equiparado]]="Sí",IF(DATOS!BE$5="Sí",(1/DATOS_[[% anualiz]:[% anualiz]]),1)*IF(DATOS!BE$4="Sí",1/DATOS_[[% normaliz]:[% normaliz]],1)*(DATOS_[Conc.Sal.27])))))))),
0)</f>
        <v>0</v>
      </c>
      <c r="AK74" s="109">
        <f t="array" ref="AK74">IFERROR(
(AVERAGE((IF(DATOS_[[Sexo]:[Sexo]]=$B74,IF(DATOS_[[AGRUP. VALOR. PTO.]:[AGRUP. VALOR. PTO.]]=$B72,IF(DATOS_[[Check Periodo Ref.]:[Check Periodo Ref.]]="Dentro",IF(DATOS_[[Check Equiparado]:[Check Equiparado]]="Sí",IF(DATOS!BF$5="Sí",(1/DATOS_[[% anualiz]:[% anualiz]]),1)*IF(DATOS!BF$4="Sí",1/DATOS_[[% normaliz]:[% normaliz]],1)*(DATOS_[Conc.Sal.28])))))))),
0)</f>
        <v>0</v>
      </c>
      <c r="AL74" s="109">
        <f t="array" ref="AL74">IFERROR(
(AVERAGE((IF(DATOS_[[Sexo]:[Sexo]]=$B74,IF(DATOS_[[AGRUP. VALOR. PTO.]:[AGRUP. VALOR. PTO.]]=$B72,IF(DATOS_[[Check Periodo Ref.]:[Check Periodo Ref.]]="Dentro",IF(DATOS_[[Check Equiparado]:[Check Equiparado]]="Sí",IF(DATOS!BG$5="Sí",(1/DATOS_[[% anualiz]:[% anualiz]]),1)*IF(DATOS!BG$4="Sí",1/DATOS_[[% normaliz]:[% normaliz]],1)*(DATOS_[Conc.Sal.29])))))))),
0)</f>
        <v>0</v>
      </c>
      <c r="AM74" s="109">
        <f t="array" ref="AM74">IFERROR(
(AVERAGE((IF(DATOS_[[Sexo]:[Sexo]]=$B74,IF(DATOS_[[AGRUP. VALOR. PTO.]:[AGRUP. VALOR. PTO.]]=$B72,IF(DATOS_[[Check Periodo Ref.]:[Check Periodo Ref.]]="Dentro",IF(DATOS_[[Check Equiparado]:[Check Equiparado]]="Sí",IF(DATOS!BH$5="Sí",(1/DATOS_[[% anualiz]:[% anualiz]]),1)*IF(DATOS!BH$4="Sí",1/DATOS_[[% normaliz]:[% normaliz]],1)*(DATOS_[Conc.Sal.30])))))))),
0)</f>
        <v>0</v>
      </c>
      <c r="AN74" s="110">
        <f t="array" ref="AN74">IFERROR(
AVERAGE(IF(DATOS_[Sexo]=$B74,IF(DATOS_[[AGRUP. VALOR. PTO.]:[AGRUP. VALOR. PTO.]]=$B72,IF(DATOS_[Check Equiparado]="Sí",IF(DATOS_[Check Periodo Ref.]="Dentro",DATOS_[Tot COMPL.SAL Eq],FALSE))))),
0)</f>
        <v>0</v>
      </c>
      <c r="AO74" s="111">
        <f t="array" ref="AO74">IFERROR(
AVERAGE(IF(DATOS_[Sexo]=$B74,IF(DATOS_[[AGRUP. VALOR. PTO.]:[AGRUP. VALOR. PTO.]]=$B72,IF(DATOS_[Check Equiparado]="Sí",IF(DATOS_[Check Periodo Ref.]="Dentro",DATOS_[TOTAL SALARIO Eq],FALSE))))),
0)</f>
        <v>0</v>
      </c>
      <c r="AP74" s="112">
        <f t="array" ref="AP74">IFERROR(
(AVERAGE((IF(DATOS_[[Sexo]:[Sexo]]=$B74,IF(DATOS_[[AGRUP. VALOR. PTO.]:[AGRUP. VALOR. PTO.]]=$B72,IF(DATOS_[[Check Periodo Ref.]:[Check Periodo Ref.]]="Dentro",IF(DATOS_[[Check Equiparado]:[Check Equiparado]]="Sí",IF(DATOS!BI$5="Sí",(1/DATOS_[[% anualiz]:[% anualiz]]),1)*IF(DATOS!BI$4="Sí",1/DATOS_[[% normaliz]:[% normaliz]],1)*(DATOS_[C.Extra.01])))))))),
0)</f>
        <v>0</v>
      </c>
      <c r="AQ74" s="112">
        <f t="array" ref="AQ74">IFERROR(
(AVERAGE((IF(DATOS_[[Sexo]:[Sexo]]=$B74,IF(DATOS_[[AGRUP. VALOR. PTO.]:[AGRUP. VALOR. PTO.]]=$B72,IF(DATOS_[[Check Periodo Ref.]:[Check Periodo Ref.]]="Dentro",IF(DATOS_[[Check Equiparado]:[Check Equiparado]]="Sí",IF(DATOS!BJ$5="Sí",(1/DATOS_[[% anualiz]:[% anualiz]]),1)*IF(DATOS!BJ$4="Sí",1/DATOS_[[% normaliz]:[% normaliz]],1)*(DATOS_[C.Extra.02])))))))),
0)</f>
        <v>0</v>
      </c>
      <c r="AR74" s="112">
        <f t="array" ref="AR74">IFERROR(
(AVERAGE((IF(DATOS_[[Sexo]:[Sexo]]=$B74,IF(DATOS_[[AGRUP. VALOR. PTO.]:[AGRUP. VALOR. PTO.]]=$B72,IF(DATOS_[[Check Periodo Ref.]:[Check Periodo Ref.]]="Dentro",IF(DATOS_[[Check Equiparado]:[Check Equiparado]]="Sí",IF(DATOS!BK$5="Sí",(1/DATOS_[[% anualiz]:[% anualiz]]),1)*IF(DATOS!BK$4="Sí",1/DATOS_[[% normaliz]:[% normaliz]],1)*(DATOS_[C.Extra.03])))))))),
0)</f>
        <v>0</v>
      </c>
      <c r="AS74" s="112">
        <f t="array" ref="AS74">IFERROR(
(AVERAGE((IF(DATOS_[[Sexo]:[Sexo]]=$B74,IF(DATOS_[[AGRUP. VALOR. PTO.]:[AGRUP. VALOR. PTO.]]=$B72,IF(DATOS_[[Check Periodo Ref.]:[Check Periodo Ref.]]="Dentro",IF(DATOS_[[Check Equiparado]:[Check Equiparado]]="Sí",IF(DATOS!BL$5="Sí",(1/DATOS_[[% anualiz]:[% anualiz]]),1)*IF(DATOS!BL$4="Sí",1/DATOS_[[% normaliz]:[% normaliz]],1)*(DATOS_[C.Extra.04])))))))),
0)</f>
        <v>0</v>
      </c>
      <c r="AT74" s="112">
        <f t="array" ref="AT74">IFERROR(
(AVERAGE((IF(DATOS_[[Sexo]:[Sexo]]=$B74,IF(DATOS_[[AGRUP. VALOR. PTO.]:[AGRUP. VALOR. PTO.]]=$B72,IF(DATOS_[[Check Periodo Ref.]:[Check Periodo Ref.]]="Dentro",IF(DATOS_[[Check Equiparado]:[Check Equiparado]]="Sí",IF(DATOS!BM$5="Sí",(1/DATOS_[[% anualiz]:[% anualiz]]),1)*IF(DATOS!BM$4="Sí",1/DATOS_[[% normaliz]:[% normaliz]],1)*(DATOS_[C.Extra.05])))))))),
0)</f>
        <v>0</v>
      </c>
      <c r="AU74" s="113">
        <f t="array" ref="AU74">IFERROR(
AVERAGE(IF(DATOS_[Sexo]=$B74,IF(DATOS_[[AGRUP. VALOR. PTO.]:[AGRUP. VALOR. PTO.]]=$B72,IF(DATOS_[Check Equiparado]="Sí",IF(DATOS_[Check Periodo Ref.]="Dentro",DATOS_[Tot Extrasalarial Eq],FALSE))))),
0)</f>
        <v>0</v>
      </c>
      <c r="AV74" s="114">
        <f t="array" ref="AV74">IFERROR(
AVERAGE(IF(DATOS_[Sexo]=$B74,IF(DATOS_[[AGRUP. VALOR. PTO.]:[AGRUP. VALOR. PTO.]]=$B72,IF(DATOS_[Check Equiparado]="Sí",IF(DATOS_[Check Periodo Ref.]="Dentro",DATOS_[TOTAL Retrib Eq],FALSE))))),
0)</f>
        <v>0</v>
      </c>
    </row>
    <row r="75" spans="1:48" ht="17.25" thickBot="1" x14ac:dyDescent="0.35">
      <c r="A75" s="60" t="str">
        <f t="shared" ref="A75" si="83">+A76</f>
        <v>[ocultar]</v>
      </c>
      <c r="B75" s="70" t="s">
        <v>280</v>
      </c>
      <c r="C75" s="107"/>
      <c r="D75" s="71"/>
      <c r="E75" s="71"/>
      <c r="F75" s="71"/>
      <c r="G75" s="71"/>
      <c r="H75" s="71"/>
      <c r="I75" s="137" t="str">
        <f t="shared" ref="I75:AV75" si="84">IFERROR((I76-I77)/I76,"")</f>
        <v/>
      </c>
      <c r="J75" s="138" t="str">
        <f t="shared" si="84"/>
        <v/>
      </c>
      <c r="K75" s="139" t="str">
        <f t="shared" si="84"/>
        <v/>
      </c>
      <c r="L75" s="139" t="str">
        <f t="shared" si="84"/>
        <v/>
      </c>
      <c r="M75" s="139" t="str">
        <f t="shared" si="84"/>
        <v/>
      </c>
      <c r="N75" s="140" t="str">
        <f t="shared" si="84"/>
        <v/>
      </c>
      <c r="O75" s="141" t="str">
        <f t="shared" si="84"/>
        <v/>
      </c>
      <c r="P75" s="141" t="str">
        <f t="shared" si="84"/>
        <v/>
      </c>
      <c r="Q75" s="141" t="str">
        <f t="shared" si="84"/>
        <v/>
      </c>
      <c r="R75" s="141" t="str">
        <f t="shared" si="84"/>
        <v/>
      </c>
      <c r="S75" s="141" t="str">
        <f t="shared" si="84"/>
        <v/>
      </c>
      <c r="T75" s="141" t="str">
        <f t="shared" si="84"/>
        <v/>
      </c>
      <c r="U75" s="141" t="str">
        <f t="shared" si="84"/>
        <v/>
      </c>
      <c r="V75" s="141" t="str">
        <f t="shared" si="84"/>
        <v/>
      </c>
      <c r="W75" s="141" t="str">
        <f t="shared" si="84"/>
        <v/>
      </c>
      <c r="X75" s="141" t="str">
        <f t="shared" si="84"/>
        <v/>
      </c>
      <c r="Y75" s="141" t="str">
        <f t="shared" si="84"/>
        <v/>
      </c>
      <c r="Z75" s="140" t="str">
        <f t="shared" si="84"/>
        <v/>
      </c>
      <c r="AA75" s="140" t="str">
        <f t="shared" si="84"/>
        <v/>
      </c>
      <c r="AB75" s="140" t="str">
        <f t="shared" si="84"/>
        <v/>
      </c>
      <c r="AC75" s="140" t="str">
        <f t="shared" si="84"/>
        <v/>
      </c>
      <c r="AD75" s="140" t="str">
        <f t="shared" si="84"/>
        <v/>
      </c>
      <c r="AE75" s="140" t="str">
        <f t="shared" si="84"/>
        <v/>
      </c>
      <c r="AF75" s="140" t="str">
        <f t="shared" si="84"/>
        <v/>
      </c>
      <c r="AG75" s="140" t="str">
        <f t="shared" si="84"/>
        <v/>
      </c>
      <c r="AH75" s="140" t="str">
        <f t="shared" si="84"/>
        <v/>
      </c>
      <c r="AI75" s="140" t="str">
        <f t="shared" si="84"/>
        <v/>
      </c>
      <c r="AJ75" s="140" t="str">
        <f t="shared" si="84"/>
        <v/>
      </c>
      <c r="AK75" s="140" t="str">
        <f t="shared" si="84"/>
        <v/>
      </c>
      <c r="AL75" s="140" t="str">
        <f t="shared" si="84"/>
        <v/>
      </c>
      <c r="AM75" s="140" t="str">
        <f t="shared" si="84"/>
        <v/>
      </c>
      <c r="AN75" s="142" t="str">
        <f t="shared" si="84"/>
        <v/>
      </c>
      <c r="AO75" s="146" t="str">
        <f t="shared" si="84"/>
        <v/>
      </c>
      <c r="AP75" s="143" t="str">
        <f t="shared" si="84"/>
        <v/>
      </c>
      <c r="AQ75" s="143" t="str">
        <f t="shared" si="84"/>
        <v/>
      </c>
      <c r="AR75" s="143" t="str">
        <f t="shared" si="84"/>
        <v/>
      </c>
      <c r="AS75" s="143" t="str">
        <f t="shared" si="84"/>
        <v/>
      </c>
      <c r="AT75" s="143" t="str">
        <f t="shared" si="84"/>
        <v/>
      </c>
      <c r="AU75" s="144" t="str">
        <f t="shared" si="84"/>
        <v/>
      </c>
      <c r="AV75" s="145" t="str">
        <f t="shared" si="84"/>
        <v/>
      </c>
    </row>
    <row r="76" spans="1:48" x14ac:dyDescent="0.3">
      <c r="A76" s="60" t="str">
        <f t="shared" ref="A76" si="85">+IF(C76+C77=0,"[ocultar]","")</f>
        <v>[ocultar]</v>
      </c>
      <c r="B76" s="64" t="s">
        <v>162</v>
      </c>
      <c r="C76" s="65">
        <f t="array" ref="C76">SUM(IF($B76=DATOS_[Sexo],
IF($B75=DATOS_[AGRUP. VALOR. PTO.],
IF("Dentro"=DATOS_[Check Periodo Ref.],
1/(COUNTIFS(DATOS_[Sexo],$B76,DATOS_[AGRUP. VALOR. PTO.],$B75,DATOS_[Check Periodo Ref.],"Dentro",DATOS_[id],DATOS_[id]))))))</f>
        <v>0</v>
      </c>
      <c r="D76" s="66">
        <f>COUNTIFS(DATOS_[AGRUP. VALOR. PTO.],$B75,DATOS_[Sexo],$B76,DATOS_[Check Periodo Ref.],"Dentro")</f>
        <v>0</v>
      </c>
      <c r="E76" s="66">
        <f>COUNTIFS(DATOS_[AGRUP. VALOR. PTO.],$B75,DATOS_[Sexo],$B76,DATOS_[Check Periodo Ref.],"Dentro",DATOS_[Check Nº SC Norm],"Sí")</f>
        <v>0</v>
      </c>
      <c r="F76" s="66">
        <f>COUNTIFS(DATOS_[AGRUP. VALOR. PTO.],$B75,DATOS_[Sexo],$B76,DATOS_[Check Periodo Ref.],"Dentro",DATOS_[Check Nº SC Anualiz],"Sí")</f>
        <v>0</v>
      </c>
      <c r="G76" s="66">
        <f>COUNTIFS(DATOS_[AGRUP. VALOR. PTO.],$B75,DATOS_[Sexo],$B76,DATOS_[Check Periodo Ref.],"Dentro",DATOS_[Check Nº SC Norm y Anualiz],"Sí")</f>
        <v>0</v>
      </c>
      <c r="H76" s="66">
        <f>COUNTIFS(DATOS_[AGRUP. VALOR. PTO.],$B75,DATOS_[Sexo],$B76,DATOS_[Check Periodo Ref.],"Dentro",DATOS_[Check Equiparación],"Sí")</f>
        <v>0</v>
      </c>
      <c r="I76" s="108">
        <f t="array" ref="I76">IFERROR(
AVERAGE(IF(DATOS_[Sexo]=$B76,IF(DATOS_[[AGRUP. VALOR. PTO.]:[AGRUP. VALOR. PTO.]]=$B75,IF(DATOS_[Check Equiparado]="Sí",IF(DATOS_[Check Periodo Ref.]="Dentro",DATOS_[SALARIO BASE Eq],FALSE))))),
0)</f>
        <v>0</v>
      </c>
      <c r="J76" s="109">
        <f t="array" ref="J76">IFERROR(
(AVERAGE((IF(DATOS_[[Sexo]:[Sexo]]=$B76,IF(DATOS_[[AGRUP. VALOR. PTO.]:[AGRUP. VALOR. PTO.]]=$B75,IF(DATOS_[[Check Periodo Ref.]:[Check Periodo Ref.]]="Dentro",IF(DATOS_[[Check Equiparado]:[Check Equiparado]]="Sí",IF(DATOS!AE$5="Sí",(1/DATOS_[[% anualiz]:[% anualiz]]),1)*IF(DATOS!AE$4="Sí",1/DATOS_[[% normaliz]:[% normaliz]],1)*(DATOS_[Conc.Sal.01])))))))),
0)</f>
        <v>0</v>
      </c>
      <c r="K76" s="109">
        <f t="array" ref="K76">IFERROR(
(AVERAGE((IF(DATOS_[[Sexo]:[Sexo]]=$B76,IF(DATOS_[[AGRUP. VALOR. PTO.]:[AGRUP. VALOR. PTO.]]=$B75,IF(DATOS_[[Check Periodo Ref.]:[Check Periodo Ref.]]="Dentro",IF(DATOS_[[Check Equiparado]:[Check Equiparado]]="Sí",IF(DATOS!AF$5="Sí",(1/DATOS_[[% anualiz]:[% anualiz]]),1)*IF(DATOS!AF$4="Sí",1/DATOS_[[% normaliz]:[% normaliz]],1)*(DATOS_[Conc.Sal.02])))))))),
0)</f>
        <v>0</v>
      </c>
      <c r="L76" s="109">
        <f t="array" ref="L76">IFERROR(
(AVERAGE((IF(DATOS_[[Sexo]:[Sexo]]=$B76,IF(DATOS_[[AGRUP. VALOR. PTO.]:[AGRUP. VALOR. PTO.]]=$B75,IF(DATOS_[[Check Periodo Ref.]:[Check Periodo Ref.]]="Dentro",IF(DATOS_[[Check Equiparado]:[Check Equiparado]]="Sí",IF(DATOS!AG$5="Sí",(1/DATOS_[[% anualiz]:[% anualiz]]),1)*IF(DATOS!AG$4="Sí",1/DATOS_[[% normaliz]:[% normaliz]],1)*(DATOS_[Conc.Sal.03])))))))),
0)</f>
        <v>0</v>
      </c>
      <c r="M76" s="109">
        <f t="array" ref="M76">IFERROR(
(AVERAGE((IF(DATOS_[[Sexo]:[Sexo]]=$B76,IF(DATOS_[[AGRUP. VALOR. PTO.]:[AGRUP. VALOR. PTO.]]=$B75,IF(DATOS_[[Check Periodo Ref.]:[Check Periodo Ref.]]="Dentro",IF(DATOS_[[Check Equiparado]:[Check Equiparado]]="Sí",IF(DATOS!AH$5="Sí",(1/DATOS_[[% anualiz]:[% anualiz]]),1)*IF(DATOS!AH$4="Sí",1/DATOS_[[% normaliz]:[% normaliz]],1)*(DATOS_[Conc.Sal.04])))))))),
0)</f>
        <v>0</v>
      </c>
      <c r="N76" s="109">
        <f t="array" ref="N76">IFERROR(
(AVERAGE((IF(DATOS_[[Sexo]:[Sexo]]=$B76,IF(DATOS_[[AGRUP. VALOR. PTO.]:[AGRUP. VALOR. PTO.]]=$B75,IF(DATOS_[[Check Periodo Ref.]:[Check Periodo Ref.]]="Dentro",IF(DATOS_[[Check Equiparado]:[Check Equiparado]]="Sí",IF(DATOS!AI$5="Sí",(1/DATOS_[[% anualiz]:[% anualiz]]),1)*IF(DATOS!AI$4="Sí",1/DATOS_[[% normaliz]:[% normaliz]],1)*(DATOS_[Conc.Sal.05])))))))),
0)</f>
        <v>0</v>
      </c>
      <c r="O76" s="109">
        <f t="array" ref="O76">IFERROR(
(AVERAGE((IF(DATOS_[[Sexo]:[Sexo]]=$B76,IF(DATOS_[[AGRUP. VALOR. PTO.]:[AGRUP. VALOR. PTO.]]=$B75,IF(DATOS_[[Check Periodo Ref.]:[Check Periodo Ref.]]="Dentro",IF(DATOS_[[Check Equiparado]:[Check Equiparado]]="Sí",IF(DATOS!AJ$5="Sí",(1/DATOS_[[% anualiz]:[% anualiz]]),1)*IF(DATOS!AJ$4="Sí",1/DATOS_[[% normaliz]:[% normaliz]],1)*(DATOS_[Conc.Sal.06])))))))),
0)</f>
        <v>0</v>
      </c>
      <c r="P76" s="109">
        <f t="array" ref="P76">IFERROR(
(AVERAGE((IF(DATOS_[[Sexo]:[Sexo]]=$B76,IF(DATOS_[[AGRUP. VALOR. PTO.]:[AGRUP. VALOR. PTO.]]=$B75,IF(DATOS_[[Check Periodo Ref.]:[Check Periodo Ref.]]="Dentro",IF(DATOS_[[Check Equiparado]:[Check Equiparado]]="Sí",IF(DATOS!AK$5="Sí",(1/DATOS_[[% anualiz]:[% anualiz]]),1)*IF(DATOS!AK$4="Sí",1/DATOS_[[% normaliz]:[% normaliz]],1)*(DATOS_[Conc.Sal.07])))))))),
0)</f>
        <v>0</v>
      </c>
      <c r="Q76" s="109">
        <f t="array" ref="Q76">IFERROR(
(AVERAGE((IF(DATOS_[[Sexo]:[Sexo]]=$B76,IF(DATOS_[[AGRUP. VALOR. PTO.]:[AGRUP. VALOR. PTO.]]=$B75,IF(DATOS_[[Check Periodo Ref.]:[Check Periodo Ref.]]="Dentro",IF(DATOS_[[Check Equiparado]:[Check Equiparado]]="Sí",IF(DATOS!AL$5="Sí",(1/DATOS_[[% anualiz]:[% anualiz]]),1)*IF(DATOS!AL$4="Sí",1/DATOS_[[% normaliz]:[% normaliz]],1)*(DATOS_[Conc.Sal.08])))))))),
0)</f>
        <v>0</v>
      </c>
      <c r="R76" s="109">
        <f t="array" ref="R76">IFERROR(
(AVERAGE((IF(DATOS_[[Sexo]:[Sexo]]=$B76,IF(DATOS_[[AGRUP. VALOR. PTO.]:[AGRUP. VALOR. PTO.]]=$B75,IF(DATOS_[[Check Periodo Ref.]:[Check Periodo Ref.]]="Dentro",IF(DATOS_[[Check Equiparado]:[Check Equiparado]]="Sí",IF(DATOS!AM$5="Sí",(1/DATOS_[[% anualiz]:[% anualiz]]),1)*IF(DATOS!AM$4="Sí",1/DATOS_[[% normaliz]:[% normaliz]],1)*(DATOS_[Conc.Sal.09])))))))),
0)</f>
        <v>0</v>
      </c>
      <c r="S76" s="109">
        <f t="array" ref="S76">IFERROR(
(AVERAGE((IF(DATOS_[[Sexo]:[Sexo]]=$B76,IF(DATOS_[[AGRUP. VALOR. PTO.]:[AGRUP. VALOR. PTO.]]=$B75,IF(DATOS_[[Check Periodo Ref.]:[Check Periodo Ref.]]="Dentro",IF(DATOS_[[Check Equiparado]:[Check Equiparado]]="Sí",IF(DATOS!AN$5="Sí",(1/DATOS_[[% anualiz]:[% anualiz]]),1)*IF(DATOS!AN$4="Sí",1/DATOS_[[% normaliz]:[% normaliz]],1)*(DATOS_[Conc.Sal.10])))))))),
0)</f>
        <v>0</v>
      </c>
      <c r="T76" s="109">
        <f t="array" ref="T76">IFERROR(
(AVERAGE((IF(DATOS_[[Sexo]:[Sexo]]=$B76,IF(DATOS_[[AGRUP. VALOR. PTO.]:[AGRUP. VALOR. PTO.]]=$B75,IF(DATOS_[[Check Periodo Ref.]:[Check Periodo Ref.]]="Dentro",IF(DATOS_[[Check Equiparado]:[Check Equiparado]]="Sí",IF(DATOS!AO$5="Sí",(1/DATOS_[[% anualiz]:[% anualiz]]),1)*IF(DATOS!AO$4="Sí",1/DATOS_[[% normaliz]:[% normaliz]],1)*(DATOS_[Conc.Sal.11])))))))),
0)</f>
        <v>0</v>
      </c>
      <c r="U76" s="109">
        <f t="array" ref="U76">IFERROR(
(AVERAGE((IF(DATOS_[[Sexo]:[Sexo]]=$B76,IF(DATOS_[[AGRUP. VALOR. PTO.]:[AGRUP. VALOR. PTO.]]=$B75,IF(DATOS_[[Check Periodo Ref.]:[Check Periodo Ref.]]="Dentro",IF(DATOS_[[Check Equiparado]:[Check Equiparado]]="Sí",IF(DATOS!AP$5="Sí",(1/DATOS_[[% anualiz]:[% anualiz]]),1)*IF(DATOS!AP$4="Sí",1/DATOS_[[% normaliz]:[% normaliz]],1)*(DATOS_[Conc.Sal.12])))))))),
0)</f>
        <v>0</v>
      </c>
      <c r="V76" s="109">
        <f t="array" ref="V76">IFERROR(
(AVERAGE((IF(DATOS_[[Sexo]:[Sexo]]=$B76,IF(DATOS_[[AGRUP. VALOR. PTO.]:[AGRUP. VALOR. PTO.]]=$B75,IF(DATOS_[[Check Periodo Ref.]:[Check Periodo Ref.]]="Dentro",IF(DATOS_[[Check Equiparado]:[Check Equiparado]]="Sí",IF(DATOS!AQ$5="Sí",(1/DATOS_[[% anualiz]:[% anualiz]]),1)*IF(DATOS!AQ$4="Sí",1/DATOS_[[% normaliz]:[% normaliz]],1)*(DATOS_[Conc.Sal.13])))))))),
0)</f>
        <v>0</v>
      </c>
      <c r="W76" s="109">
        <f t="array" ref="W76">IFERROR(
(AVERAGE((IF(DATOS_[[Sexo]:[Sexo]]=$B76,IF(DATOS_[[AGRUP. VALOR. PTO.]:[AGRUP. VALOR. PTO.]]=$B75,IF(DATOS_[[Check Periodo Ref.]:[Check Periodo Ref.]]="Dentro",IF(DATOS_[[Check Equiparado]:[Check Equiparado]]="Sí",IF(DATOS!AR$5="Sí",(1/DATOS_[[% anualiz]:[% anualiz]]),1)*IF(DATOS!AR$4="Sí",1/DATOS_[[% normaliz]:[% normaliz]],1)*(DATOS_[Conc.Sal.14])))))))),
0)</f>
        <v>0</v>
      </c>
      <c r="X76" s="109">
        <f t="array" ref="X76">IFERROR(
(AVERAGE((IF(DATOS_[[Sexo]:[Sexo]]=$B76,IF(DATOS_[[AGRUP. VALOR. PTO.]:[AGRUP. VALOR. PTO.]]=$B75,IF(DATOS_[[Check Periodo Ref.]:[Check Periodo Ref.]]="Dentro",IF(DATOS_[[Check Equiparado]:[Check Equiparado]]="Sí",IF(DATOS!AS$5="Sí",(1/DATOS_[[% anualiz]:[% anualiz]]),1)*IF(DATOS!AS$4="Sí",1/DATOS_[[% normaliz]:[% normaliz]],1)*(DATOS_[Conc.Sal.15])))))))),
0)</f>
        <v>0</v>
      </c>
      <c r="Y76" s="109">
        <f t="array" ref="Y76">IFERROR(
(AVERAGE((IF(DATOS_[[Sexo]:[Sexo]]=$B76,IF(DATOS_[[AGRUP. VALOR. PTO.]:[AGRUP. VALOR. PTO.]]=$B75,IF(DATOS_[[Check Periodo Ref.]:[Check Periodo Ref.]]="Dentro",IF(DATOS_[[Check Equiparado]:[Check Equiparado]]="Sí",IF(DATOS!AT$5="Sí",(1/DATOS_[[% anualiz]:[% anualiz]]),1)*IF(DATOS!AT$4="Sí",1/DATOS_[[% normaliz]:[% normaliz]],1)*(DATOS_[Conc.Sal.16])))))))),
0)</f>
        <v>0</v>
      </c>
      <c r="Z76" s="109">
        <f t="array" ref="Z76">IFERROR(
(AVERAGE((IF(DATOS_[[Sexo]:[Sexo]]=$B76,IF(DATOS_[[AGRUP. VALOR. PTO.]:[AGRUP. VALOR. PTO.]]=$B75,IF(DATOS_[[Check Periodo Ref.]:[Check Periodo Ref.]]="Dentro",IF(DATOS_[[Check Equiparado]:[Check Equiparado]]="Sí",IF(DATOS!AU$5="Sí",(1/DATOS_[[% anualiz]:[% anualiz]]),1)*IF(DATOS!AU$4="Sí",1/DATOS_[[% normaliz]:[% normaliz]],1)*(DATOS_[Conc.Sal.17])))))))),
0)</f>
        <v>0</v>
      </c>
      <c r="AA76" s="109">
        <f t="array" ref="AA76">IFERROR(
(AVERAGE((IF(DATOS_[[Sexo]:[Sexo]]=$B76,IF(DATOS_[[AGRUP. VALOR. PTO.]:[AGRUP. VALOR. PTO.]]=$B75,IF(DATOS_[[Check Periodo Ref.]:[Check Periodo Ref.]]="Dentro",IF(DATOS_[[Check Equiparado]:[Check Equiparado]]="Sí",IF(DATOS!AV$5="Sí",(1/DATOS_[[% anualiz]:[% anualiz]]),1)*IF(DATOS!AV$4="Sí",1/DATOS_[[% normaliz]:[% normaliz]],1)*(DATOS_[Conc.Sal.18])))))))),
0)</f>
        <v>0</v>
      </c>
      <c r="AB76" s="109">
        <f t="array" ref="AB76">IFERROR(
(AVERAGE((IF(DATOS_[[Sexo]:[Sexo]]=$B76,IF(DATOS_[[AGRUP. VALOR. PTO.]:[AGRUP. VALOR. PTO.]]=$B75,IF(DATOS_[[Check Periodo Ref.]:[Check Periodo Ref.]]="Dentro",IF(DATOS_[[Check Equiparado]:[Check Equiparado]]="Sí",IF(DATOS!AW$5="Sí",(1/DATOS_[[% anualiz]:[% anualiz]]),1)*IF(DATOS!AW$4="Sí",1/DATOS_[[% normaliz]:[% normaliz]],1)*(DATOS_[Conc.Sal.19])))))))),
0)</f>
        <v>0</v>
      </c>
      <c r="AC76" s="109">
        <f t="array" ref="AC76">IFERROR(
(AVERAGE((IF(DATOS_[[Sexo]:[Sexo]]=$B76,IF(DATOS_[[AGRUP. VALOR. PTO.]:[AGRUP. VALOR. PTO.]]=$B75,IF(DATOS_[[Check Periodo Ref.]:[Check Periodo Ref.]]="Dentro",IF(DATOS_[[Check Equiparado]:[Check Equiparado]]="Sí",IF(DATOS!AX$5="Sí",(1/DATOS_[[% anualiz]:[% anualiz]]),1)*IF(DATOS!AX$4="Sí",1/DATOS_[[% normaliz]:[% normaliz]],1)*(DATOS_[Conc.Sal.20])))))))),
0)</f>
        <v>0</v>
      </c>
      <c r="AD76" s="109">
        <f t="array" ref="AD76">IFERROR(
(AVERAGE((IF(DATOS_[[Sexo]:[Sexo]]=$B76,IF(DATOS_[[AGRUP. VALOR. PTO.]:[AGRUP. VALOR. PTO.]]=$B75,IF(DATOS_[[Check Periodo Ref.]:[Check Periodo Ref.]]="Dentro",IF(DATOS_[[Check Equiparado]:[Check Equiparado]]="Sí",IF(DATOS!AY$5="Sí",(1/DATOS_[[% anualiz]:[% anualiz]]),1)*IF(DATOS!AY$4="Sí",1/DATOS_[[% normaliz]:[% normaliz]],1)*(DATOS_[Conc.Sal.21])))))))),
0)</f>
        <v>0</v>
      </c>
      <c r="AE76" s="109">
        <f t="array" ref="AE76">IFERROR(
(AVERAGE((IF(DATOS_[[Sexo]:[Sexo]]=$B76,IF(DATOS_[[AGRUP. VALOR. PTO.]:[AGRUP. VALOR. PTO.]]=$B75,IF(DATOS_[[Check Periodo Ref.]:[Check Periodo Ref.]]="Dentro",IF(DATOS_[[Check Equiparado]:[Check Equiparado]]="Sí",IF(DATOS!AZ$5="Sí",(1/DATOS_[[% anualiz]:[% anualiz]]),1)*IF(DATOS!AZ$4="Sí",1/DATOS_[[% normaliz]:[% normaliz]],1)*(DATOS_[Conc.Sal.22])))))))),
0)</f>
        <v>0</v>
      </c>
      <c r="AF76" s="109">
        <f t="array" ref="AF76">IFERROR(
(AVERAGE((IF(DATOS_[[Sexo]:[Sexo]]=$B76,IF(DATOS_[[AGRUP. VALOR. PTO.]:[AGRUP. VALOR. PTO.]]=$B75,IF(DATOS_[[Check Periodo Ref.]:[Check Periodo Ref.]]="Dentro",IF(DATOS_[[Check Equiparado]:[Check Equiparado]]="Sí",IF(DATOS!BA$5="Sí",(1/DATOS_[[% anualiz]:[% anualiz]]),1)*IF(DATOS!BA$4="Sí",1/DATOS_[[% normaliz]:[% normaliz]],1)*(DATOS_[Conc.Sal.23])))))))),
0)</f>
        <v>0</v>
      </c>
      <c r="AG76" s="109">
        <f t="array" ref="AG76">IFERROR(
(AVERAGE((IF(DATOS_[[Sexo]:[Sexo]]=$B76,IF(DATOS_[[AGRUP. VALOR. PTO.]:[AGRUP. VALOR. PTO.]]=$B75,IF(DATOS_[[Check Periodo Ref.]:[Check Periodo Ref.]]="Dentro",IF(DATOS_[[Check Equiparado]:[Check Equiparado]]="Sí",IF(DATOS!BB$5="Sí",(1/DATOS_[[% anualiz]:[% anualiz]]),1)*IF(DATOS!BB$4="Sí",1/DATOS_[[% normaliz]:[% normaliz]],1)*(DATOS_[Conc.Sal.24])))))))),
0)</f>
        <v>0</v>
      </c>
      <c r="AH76" s="109">
        <f t="array" ref="AH76">IFERROR(
(AVERAGE((IF(DATOS_[[Sexo]:[Sexo]]=$B76,IF(DATOS_[[AGRUP. VALOR. PTO.]:[AGRUP. VALOR. PTO.]]=$B75,IF(DATOS_[[Check Periodo Ref.]:[Check Periodo Ref.]]="Dentro",IF(DATOS_[[Check Equiparado]:[Check Equiparado]]="Sí",IF(DATOS!BC$5="Sí",(1/DATOS_[[% anualiz]:[% anualiz]]),1)*IF(DATOS!BC$4="Sí",1/DATOS_[[% normaliz]:[% normaliz]],1)*(DATOS_[Conc.Sal.25])))))))),
0)</f>
        <v>0</v>
      </c>
      <c r="AI76" s="109">
        <f t="array" ref="AI76">IFERROR(
(AVERAGE((IF(DATOS_[[Sexo]:[Sexo]]=$B76,IF(DATOS_[[AGRUP. VALOR. PTO.]:[AGRUP. VALOR. PTO.]]=$B75,IF(DATOS_[[Check Periodo Ref.]:[Check Periodo Ref.]]="Dentro",IF(DATOS_[[Check Equiparado]:[Check Equiparado]]="Sí",IF(DATOS!BD$5="Sí",(1/DATOS_[[% anualiz]:[% anualiz]]),1)*IF(DATOS!BD$4="Sí",1/DATOS_[[% normaliz]:[% normaliz]],1)*(DATOS_[Conc.Sal.26])))))))),
0)</f>
        <v>0</v>
      </c>
      <c r="AJ76" s="109">
        <f t="array" ref="AJ76">IFERROR(
(AVERAGE((IF(DATOS_[[Sexo]:[Sexo]]=$B76,IF(DATOS_[[AGRUP. VALOR. PTO.]:[AGRUP. VALOR. PTO.]]=$B75,IF(DATOS_[[Check Periodo Ref.]:[Check Periodo Ref.]]="Dentro",IF(DATOS_[[Check Equiparado]:[Check Equiparado]]="Sí",IF(DATOS!BE$5="Sí",(1/DATOS_[[% anualiz]:[% anualiz]]),1)*IF(DATOS!BE$4="Sí",1/DATOS_[[% normaliz]:[% normaliz]],1)*(DATOS_[Conc.Sal.27])))))))),
0)</f>
        <v>0</v>
      </c>
      <c r="AK76" s="109">
        <f t="array" ref="AK76">IFERROR(
(AVERAGE((IF(DATOS_[[Sexo]:[Sexo]]=$B76,IF(DATOS_[[AGRUP. VALOR. PTO.]:[AGRUP. VALOR. PTO.]]=$B75,IF(DATOS_[[Check Periodo Ref.]:[Check Periodo Ref.]]="Dentro",IF(DATOS_[[Check Equiparado]:[Check Equiparado]]="Sí",IF(DATOS!BF$5="Sí",(1/DATOS_[[% anualiz]:[% anualiz]]),1)*IF(DATOS!BF$4="Sí",1/DATOS_[[% normaliz]:[% normaliz]],1)*(DATOS_[Conc.Sal.28])))))))),
0)</f>
        <v>0</v>
      </c>
      <c r="AL76" s="109">
        <f t="array" ref="AL76">IFERROR(
(AVERAGE((IF(DATOS_[[Sexo]:[Sexo]]=$B76,IF(DATOS_[[AGRUP. VALOR. PTO.]:[AGRUP. VALOR. PTO.]]=$B75,IF(DATOS_[[Check Periodo Ref.]:[Check Periodo Ref.]]="Dentro",IF(DATOS_[[Check Equiparado]:[Check Equiparado]]="Sí",IF(DATOS!BG$5="Sí",(1/DATOS_[[% anualiz]:[% anualiz]]),1)*IF(DATOS!BG$4="Sí",1/DATOS_[[% normaliz]:[% normaliz]],1)*(DATOS_[Conc.Sal.29])))))))),
0)</f>
        <v>0</v>
      </c>
      <c r="AM76" s="109">
        <f t="array" ref="AM76">IFERROR(
(AVERAGE((IF(DATOS_[[Sexo]:[Sexo]]=$B76,IF(DATOS_[[AGRUP. VALOR. PTO.]:[AGRUP. VALOR. PTO.]]=$B75,IF(DATOS_[[Check Periodo Ref.]:[Check Periodo Ref.]]="Dentro",IF(DATOS_[[Check Equiparado]:[Check Equiparado]]="Sí",IF(DATOS!BH$5="Sí",(1/DATOS_[[% anualiz]:[% anualiz]]),1)*IF(DATOS!BH$4="Sí",1/DATOS_[[% normaliz]:[% normaliz]],1)*(DATOS_[Conc.Sal.30])))))))),
0)</f>
        <v>0</v>
      </c>
      <c r="AN76" s="110">
        <f t="array" ref="AN76">IFERROR(
AVERAGE(IF(DATOS_[Sexo]=$B76,IF(DATOS_[[AGRUP. VALOR. PTO.]:[AGRUP. VALOR. PTO.]]=$B75,IF(DATOS_[Check Equiparado]="Sí",IF(DATOS_[Check Periodo Ref.]="Dentro",DATOS_[Tot COMPL.SAL Eq],FALSE))))),
0)</f>
        <v>0</v>
      </c>
      <c r="AO76" s="111">
        <f t="array" ref="AO76">IFERROR(
AVERAGE(IF(DATOS_[Sexo]=$B76,IF(DATOS_[[AGRUP. VALOR. PTO.]:[AGRUP. VALOR. PTO.]]=$B75,IF(DATOS_[Check Equiparado]="Sí",IF(DATOS_[Check Periodo Ref.]="Dentro",DATOS_[TOTAL SALARIO Eq],FALSE))))),
0)</f>
        <v>0</v>
      </c>
      <c r="AP76" s="112">
        <f t="array" ref="AP76">IFERROR(
(AVERAGE((IF(DATOS_[[Sexo]:[Sexo]]=$B76,IF(DATOS_[[AGRUP. VALOR. PTO.]:[AGRUP. VALOR. PTO.]]=$B75,IF(DATOS_[[Check Periodo Ref.]:[Check Periodo Ref.]]="Dentro",IF(DATOS_[[Check Equiparado]:[Check Equiparado]]="Sí",IF(DATOS!BI$5="Sí",(1/DATOS_[[% anualiz]:[% anualiz]]),1)*IF(DATOS!BI$4="Sí",1/DATOS_[[% normaliz]:[% normaliz]],1)*(DATOS_[C.Extra.01])))))))),
0)</f>
        <v>0</v>
      </c>
      <c r="AQ76" s="112">
        <f t="array" ref="AQ76">IFERROR(
(AVERAGE((IF(DATOS_[[Sexo]:[Sexo]]=$B76,IF(DATOS_[[AGRUP. VALOR. PTO.]:[AGRUP. VALOR. PTO.]]=$B75,IF(DATOS_[[Check Periodo Ref.]:[Check Periodo Ref.]]="Dentro",IF(DATOS_[[Check Equiparado]:[Check Equiparado]]="Sí",IF(DATOS!BJ$5="Sí",(1/DATOS_[[% anualiz]:[% anualiz]]),1)*IF(DATOS!BJ$4="Sí",1/DATOS_[[% normaliz]:[% normaliz]],1)*(DATOS_[C.Extra.02])))))))),
0)</f>
        <v>0</v>
      </c>
      <c r="AR76" s="112">
        <f t="array" ref="AR76">IFERROR(
(AVERAGE((IF(DATOS_[[Sexo]:[Sexo]]=$B76,IF(DATOS_[[AGRUP. VALOR. PTO.]:[AGRUP. VALOR. PTO.]]=$B75,IF(DATOS_[[Check Periodo Ref.]:[Check Periodo Ref.]]="Dentro",IF(DATOS_[[Check Equiparado]:[Check Equiparado]]="Sí",IF(DATOS!BK$5="Sí",(1/DATOS_[[% anualiz]:[% anualiz]]),1)*IF(DATOS!BK$4="Sí",1/DATOS_[[% normaliz]:[% normaliz]],1)*(DATOS_[C.Extra.03])))))))),
0)</f>
        <v>0</v>
      </c>
      <c r="AS76" s="112">
        <f t="array" ref="AS76">IFERROR(
(AVERAGE((IF(DATOS_[[Sexo]:[Sexo]]=$B76,IF(DATOS_[[AGRUP. VALOR. PTO.]:[AGRUP. VALOR. PTO.]]=$B75,IF(DATOS_[[Check Periodo Ref.]:[Check Periodo Ref.]]="Dentro",IF(DATOS_[[Check Equiparado]:[Check Equiparado]]="Sí",IF(DATOS!BL$5="Sí",(1/DATOS_[[% anualiz]:[% anualiz]]),1)*IF(DATOS!BL$4="Sí",1/DATOS_[[% normaliz]:[% normaliz]],1)*(DATOS_[C.Extra.04])))))))),
0)</f>
        <v>0</v>
      </c>
      <c r="AT76" s="112">
        <f t="array" ref="AT76">IFERROR(
(AVERAGE((IF(DATOS_[[Sexo]:[Sexo]]=$B76,IF(DATOS_[[AGRUP. VALOR. PTO.]:[AGRUP. VALOR. PTO.]]=$B75,IF(DATOS_[[Check Periodo Ref.]:[Check Periodo Ref.]]="Dentro",IF(DATOS_[[Check Equiparado]:[Check Equiparado]]="Sí",IF(DATOS!BM$5="Sí",(1/DATOS_[[% anualiz]:[% anualiz]]),1)*IF(DATOS!BM$4="Sí",1/DATOS_[[% normaliz]:[% normaliz]],1)*(DATOS_[C.Extra.05])))))))),
0)</f>
        <v>0</v>
      </c>
      <c r="AU76" s="113">
        <f t="array" ref="AU76">IFERROR(
AVERAGE(IF(DATOS_[Sexo]=$B76,IF(DATOS_[[AGRUP. VALOR. PTO.]:[AGRUP. VALOR. PTO.]]=$B75,IF(DATOS_[Check Equiparado]="Sí",IF(DATOS_[Check Periodo Ref.]="Dentro",DATOS_[Tot Extrasalarial Eq],FALSE))))),
0)</f>
        <v>0</v>
      </c>
      <c r="AV76" s="114">
        <f t="array" ref="AV76">IFERROR(
AVERAGE(IF(DATOS_[Sexo]=$B76,IF(DATOS_[[AGRUP. VALOR. PTO.]:[AGRUP. VALOR. PTO.]]=$B75,IF(DATOS_[Check Equiparado]="Sí",IF(DATOS_[Check Periodo Ref.]="Dentro",DATOS_[TOTAL Retrib Eq],FALSE))))),
0)</f>
        <v>0</v>
      </c>
    </row>
    <row r="77" spans="1:48" x14ac:dyDescent="0.3">
      <c r="A77" s="60" t="str">
        <f t="shared" ref="A77" si="86">+A76</f>
        <v>[ocultar]</v>
      </c>
      <c r="B77" s="64" t="s">
        <v>163</v>
      </c>
      <c r="C77" s="65">
        <f t="array" ref="C77">SUM(IF($B77=DATOS_[Sexo],
IF($B75=DATOS_[AGRUP. VALOR. PTO.],
IF("Dentro"=DATOS_[Check Periodo Ref.],
1/(COUNTIFS(DATOS_[Sexo],$B77,DATOS_[AGRUP. VALOR. PTO.],$B75,DATOS_[Check Periodo Ref.],"Dentro",DATOS_[id],DATOS_[id]))))))</f>
        <v>0</v>
      </c>
      <c r="D77" s="66">
        <f>COUNTIFS(DATOS_[AGRUP. VALOR. PTO.],$B75,DATOS_[Sexo],$B77,DATOS_[Check Periodo Ref.],"Dentro")</f>
        <v>0</v>
      </c>
      <c r="E77" s="66">
        <f>COUNTIFS(DATOS_[AGRUP. VALOR. PTO.],$B75,DATOS_[Sexo],$B77,DATOS_[Check Periodo Ref.],"Dentro",DATOS_[Check Nº SC Norm],"Sí")</f>
        <v>0</v>
      </c>
      <c r="F77" s="66">
        <f>COUNTIFS(DATOS_[AGRUP. VALOR. PTO.],$B75,DATOS_[Sexo],$B77,DATOS_[Check Periodo Ref.],"Dentro",DATOS_[Check Nº SC Anualiz],"Sí")</f>
        <v>0</v>
      </c>
      <c r="G77" s="66">
        <f>COUNTIFS(DATOS_[AGRUP. VALOR. PTO.],$B75,DATOS_[Sexo],$B77,DATOS_[Check Periodo Ref.],"Dentro",DATOS_[Check Nº SC Norm y Anualiz],"Sí")</f>
        <v>0</v>
      </c>
      <c r="H77" s="66">
        <f>COUNTIFS(DATOS_[AGRUP. VALOR. PTO.],$B75,DATOS_[Sexo],$B77,DATOS_[Check Periodo Ref.],"Dentro",DATOS_[Check Equiparación],"Sí")</f>
        <v>0</v>
      </c>
      <c r="I77" s="108" cm="1">
        <f t="array" ref="I77">IFERROR(
AVERAGE(IF(DATOS_[Sexo]=$B77,IF(DATOS_[[AGRUP. VALOR. PTO.]:[AGRUP. VALOR. PTO.]]=$B75,IF(DATOS_[Check Equiparado]="Sí",IF(DATOS_[Check Periodo Ref.]="Dentro",DATOS_[SALARIO BASE Eq],FALSE))))),
0)</f>
        <v>0</v>
      </c>
      <c r="J77" s="109">
        <f t="array" ref="J77">IFERROR(
(AVERAGE((IF(DATOS_[[Sexo]:[Sexo]]=$B77,IF(DATOS_[[AGRUP. VALOR. PTO.]:[AGRUP. VALOR. PTO.]]=$B75,IF(DATOS_[[Check Periodo Ref.]:[Check Periodo Ref.]]="Dentro",IF(DATOS_[[Check Equiparado]:[Check Equiparado]]="Sí",IF(DATOS!AE$5="Sí",(1/DATOS_[[% anualiz]:[% anualiz]]),1)*IF(DATOS!AE$4="Sí",1/DATOS_[[% normaliz]:[% normaliz]],1)*(DATOS_[Conc.Sal.01])))))))),
0)</f>
        <v>0</v>
      </c>
      <c r="K77" s="109">
        <f t="array" ref="K77">IFERROR(
(AVERAGE((IF(DATOS_[[Sexo]:[Sexo]]=$B77,IF(DATOS_[[AGRUP. VALOR. PTO.]:[AGRUP. VALOR. PTO.]]=$B75,IF(DATOS_[[Check Periodo Ref.]:[Check Periodo Ref.]]="Dentro",IF(DATOS_[[Check Equiparado]:[Check Equiparado]]="Sí",IF(DATOS!AF$5="Sí",(1/DATOS_[[% anualiz]:[% anualiz]]),1)*IF(DATOS!AF$4="Sí",1/DATOS_[[% normaliz]:[% normaliz]],1)*(DATOS_[Conc.Sal.02])))))))),
0)</f>
        <v>0</v>
      </c>
      <c r="L77" s="109">
        <f t="array" ref="L77">IFERROR(
(AVERAGE((IF(DATOS_[[Sexo]:[Sexo]]=$B77,IF(DATOS_[[AGRUP. VALOR. PTO.]:[AGRUP. VALOR. PTO.]]=$B75,IF(DATOS_[[Check Periodo Ref.]:[Check Periodo Ref.]]="Dentro",IF(DATOS_[[Check Equiparado]:[Check Equiparado]]="Sí",IF(DATOS!AG$5="Sí",(1/DATOS_[[% anualiz]:[% anualiz]]),1)*IF(DATOS!AG$4="Sí",1/DATOS_[[% normaliz]:[% normaliz]],1)*(DATOS_[Conc.Sal.03])))))))),
0)</f>
        <v>0</v>
      </c>
      <c r="M77" s="109">
        <f t="array" ref="M77">IFERROR(
(AVERAGE((IF(DATOS_[[Sexo]:[Sexo]]=$B77,IF(DATOS_[[AGRUP. VALOR. PTO.]:[AGRUP. VALOR. PTO.]]=$B75,IF(DATOS_[[Check Periodo Ref.]:[Check Periodo Ref.]]="Dentro",IF(DATOS_[[Check Equiparado]:[Check Equiparado]]="Sí",IF(DATOS!AH$5="Sí",(1/DATOS_[[% anualiz]:[% anualiz]]),1)*IF(DATOS!AH$4="Sí",1/DATOS_[[% normaliz]:[% normaliz]],1)*(DATOS_[Conc.Sal.04])))))))),
0)</f>
        <v>0</v>
      </c>
      <c r="N77" s="109">
        <f t="array" ref="N77">IFERROR(
(AVERAGE((IF(DATOS_[[Sexo]:[Sexo]]=$B77,IF(DATOS_[[AGRUP. VALOR. PTO.]:[AGRUP. VALOR. PTO.]]=$B75,IF(DATOS_[[Check Periodo Ref.]:[Check Periodo Ref.]]="Dentro",IF(DATOS_[[Check Equiparado]:[Check Equiparado]]="Sí",IF(DATOS!AI$5="Sí",(1/DATOS_[[% anualiz]:[% anualiz]]),1)*IF(DATOS!AI$4="Sí",1/DATOS_[[% normaliz]:[% normaliz]],1)*(DATOS_[Conc.Sal.05])))))))),
0)</f>
        <v>0</v>
      </c>
      <c r="O77" s="109">
        <f t="array" ref="O77">IFERROR(
(AVERAGE((IF(DATOS_[[Sexo]:[Sexo]]=$B77,IF(DATOS_[[AGRUP. VALOR. PTO.]:[AGRUP. VALOR. PTO.]]=$B75,IF(DATOS_[[Check Periodo Ref.]:[Check Periodo Ref.]]="Dentro",IF(DATOS_[[Check Equiparado]:[Check Equiparado]]="Sí",IF(DATOS!AJ$5="Sí",(1/DATOS_[[% anualiz]:[% anualiz]]),1)*IF(DATOS!AJ$4="Sí",1/DATOS_[[% normaliz]:[% normaliz]],1)*(DATOS_[Conc.Sal.06])))))))),
0)</f>
        <v>0</v>
      </c>
      <c r="P77" s="109">
        <f t="array" ref="P77">IFERROR(
(AVERAGE((IF(DATOS_[[Sexo]:[Sexo]]=$B77,IF(DATOS_[[AGRUP. VALOR. PTO.]:[AGRUP. VALOR. PTO.]]=$B75,IF(DATOS_[[Check Periodo Ref.]:[Check Periodo Ref.]]="Dentro",IF(DATOS_[[Check Equiparado]:[Check Equiparado]]="Sí",IF(DATOS!AK$5="Sí",(1/DATOS_[[% anualiz]:[% anualiz]]),1)*IF(DATOS!AK$4="Sí",1/DATOS_[[% normaliz]:[% normaliz]],1)*(DATOS_[Conc.Sal.07])))))))),
0)</f>
        <v>0</v>
      </c>
      <c r="Q77" s="109">
        <f t="array" ref="Q77">IFERROR(
(AVERAGE((IF(DATOS_[[Sexo]:[Sexo]]=$B77,IF(DATOS_[[AGRUP. VALOR. PTO.]:[AGRUP. VALOR. PTO.]]=$B75,IF(DATOS_[[Check Periodo Ref.]:[Check Periodo Ref.]]="Dentro",IF(DATOS_[[Check Equiparado]:[Check Equiparado]]="Sí",IF(DATOS!AL$5="Sí",(1/DATOS_[[% anualiz]:[% anualiz]]),1)*IF(DATOS!AL$4="Sí",1/DATOS_[[% normaliz]:[% normaliz]],1)*(DATOS_[Conc.Sal.08])))))))),
0)</f>
        <v>0</v>
      </c>
      <c r="R77" s="109">
        <f t="array" ref="R77">IFERROR(
(AVERAGE((IF(DATOS_[[Sexo]:[Sexo]]=$B77,IF(DATOS_[[AGRUP. VALOR. PTO.]:[AGRUP. VALOR. PTO.]]=$B75,IF(DATOS_[[Check Periodo Ref.]:[Check Periodo Ref.]]="Dentro",IF(DATOS_[[Check Equiparado]:[Check Equiparado]]="Sí",IF(DATOS!AM$5="Sí",(1/DATOS_[[% anualiz]:[% anualiz]]),1)*IF(DATOS!AM$4="Sí",1/DATOS_[[% normaliz]:[% normaliz]],1)*(DATOS_[Conc.Sal.09])))))))),
0)</f>
        <v>0</v>
      </c>
      <c r="S77" s="109">
        <f t="array" ref="S77">IFERROR(
(AVERAGE((IF(DATOS_[[Sexo]:[Sexo]]=$B77,IF(DATOS_[[AGRUP. VALOR. PTO.]:[AGRUP. VALOR. PTO.]]=$B75,IF(DATOS_[[Check Periodo Ref.]:[Check Periodo Ref.]]="Dentro",IF(DATOS_[[Check Equiparado]:[Check Equiparado]]="Sí",IF(DATOS!AN$5="Sí",(1/DATOS_[[% anualiz]:[% anualiz]]),1)*IF(DATOS!AN$4="Sí",1/DATOS_[[% normaliz]:[% normaliz]],1)*(DATOS_[Conc.Sal.10])))))))),
0)</f>
        <v>0</v>
      </c>
      <c r="T77" s="109">
        <f t="array" ref="T77">IFERROR(
(AVERAGE((IF(DATOS_[[Sexo]:[Sexo]]=$B77,IF(DATOS_[[AGRUP. VALOR. PTO.]:[AGRUP. VALOR. PTO.]]=$B75,IF(DATOS_[[Check Periodo Ref.]:[Check Periodo Ref.]]="Dentro",IF(DATOS_[[Check Equiparado]:[Check Equiparado]]="Sí",IF(DATOS!AO$5="Sí",(1/DATOS_[[% anualiz]:[% anualiz]]),1)*IF(DATOS!AO$4="Sí",1/DATOS_[[% normaliz]:[% normaliz]],1)*(DATOS_[Conc.Sal.11])))))))),
0)</f>
        <v>0</v>
      </c>
      <c r="U77" s="109">
        <f t="array" ref="U77">IFERROR(
(AVERAGE((IF(DATOS_[[Sexo]:[Sexo]]=$B77,IF(DATOS_[[AGRUP. VALOR. PTO.]:[AGRUP. VALOR. PTO.]]=$B75,IF(DATOS_[[Check Periodo Ref.]:[Check Periodo Ref.]]="Dentro",IF(DATOS_[[Check Equiparado]:[Check Equiparado]]="Sí",IF(DATOS!AP$5="Sí",(1/DATOS_[[% anualiz]:[% anualiz]]),1)*IF(DATOS!AP$4="Sí",1/DATOS_[[% normaliz]:[% normaliz]],1)*(DATOS_[Conc.Sal.12])))))))),
0)</f>
        <v>0</v>
      </c>
      <c r="V77" s="109">
        <f t="array" ref="V77">IFERROR(
(AVERAGE((IF(DATOS_[[Sexo]:[Sexo]]=$B77,IF(DATOS_[[AGRUP. VALOR. PTO.]:[AGRUP. VALOR. PTO.]]=$B75,IF(DATOS_[[Check Periodo Ref.]:[Check Periodo Ref.]]="Dentro",IF(DATOS_[[Check Equiparado]:[Check Equiparado]]="Sí",IF(DATOS!AQ$5="Sí",(1/DATOS_[[% anualiz]:[% anualiz]]),1)*IF(DATOS!AQ$4="Sí",1/DATOS_[[% normaliz]:[% normaliz]],1)*(DATOS_[Conc.Sal.13])))))))),
0)</f>
        <v>0</v>
      </c>
      <c r="W77" s="109">
        <f t="array" ref="W77">IFERROR(
(AVERAGE((IF(DATOS_[[Sexo]:[Sexo]]=$B77,IF(DATOS_[[AGRUP. VALOR. PTO.]:[AGRUP. VALOR. PTO.]]=$B75,IF(DATOS_[[Check Periodo Ref.]:[Check Periodo Ref.]]="Dentro",IF(DATOS_[[Check Equiparado]:[Check Equiparado]]="Sí",IF(DATOS!AR$5="Sí",(1/DATOS_[[% anualiz]:[% anualiz]]),1)*IF(DATOS!AR$4="Sí",1/DATOS_[[% normaliz]:[% normaliz]],1)*(DATOS_[Conc.Sal.14])))))))),
0)</f>
        <v>0</v>
      </c>
      <c r="X77" s="109">
        <f t="array" ref="X77">IFERROR(
(AVERAGE((IF(DATOS_[[Sexo]:[Sexo]]=$B77,IF(DATOS_[[AGRUP. VALOR. PTO.]:[AGRUP. VALOR. PTO.]]=$B75,IF(DATOS_[[Check Periodo Ref.]:[Check Periodo Ref.]]="Dentro",IF(DATOS_[[Check Equiparado]:[Check Equiparado]]="Sí",IF(DATOS!AS$5="Sí",(1/DATOS_[[% anualiz]:[% anualiz]]),1)*IF(DATOS!AS$4="Sí",1/DATOS_[[% normaliz]:[% normaliz]],1)*(DATOS_[Conc.Sal.15])))))))),
0)</f>
        <v>0</v>
      </c>
      <c r="Y77" s="109">
        <f t="array" ref="Y77">IFERROR(
(AVERAGE((IF(DATOS_[[Sexo]:[Sexo]]=$B77,IF(DATOS_[[AGRUP. VALOR. PTO.]:[AGRUP. VALOR. PTO.]]=$B75,IF(DATOS_[[Check Periodo Ref.]:[Check Periodo Ref.]]="Dentro",IF(DATOS_[[Check Equiparado]:[Check Equiparado]]="Sí",IF(DATOS!AT$5="Sí",(1/DATOS_[[% anualiz]:[% anualiz]]),1)*IF(DATOS!AT$4="Sí",1/DATOS_[[% normaliz]:[% normaliz]],1)*(DATOS_[Conc.Sal.16])))))))),
0)</f>
        <v>0</v>
      </c>
      <c r="Z77" s="109">
        <f t="array" ref="Z77">IFERROR(
(AVERAGE((IF(DATOS_[[Sexo]:[Sexo]]=$B77,IF(DATOS_[[AGRUP. VALOR. PTO.]:[AGRUP. VALOR. PTO.]]=$B75,IF(DATOS_[[Check Periodo Ref.]:[Check Periodo Ref.]]="Dentro",IF(DATOS_[[Check Equiparado]:[Check Equiparado]]="Sí",IF(DATOS!AU$5="Sí",(1/DATOS_[[% anualiz]:[% anualiz]]),1)*IF(DATOS!AU$4="Sí",1/DATOS_[[% normaliz]:[% normaliz]],1)*(DATOS_[Conc.Sal.17])))))))),
0)</f>
        <v>0</v>
      </c>
      <c r="AA77" s="109">
        <f t="array" ref="AA77">IFERROR(
(AVERAGE((IF(DATOS_[[Sexo]:[Sexo]]=$B77,IF(DATOS_[[AGRUP. VALOR. PTO.]:[AGRUP. VALOR. PTO.]]=$B75,IF(DATOS_[[Check Periodo Ref.]:[Check Periodo Ref.]]="Dentro",IF(DATOS_[[Check Equiparado]:[Check Equiparado]]="Sí",IF(DATOS!AV$5="Sí",(1/DATOS_[[% anualiz]:[% anualiz]]),1)*IF(DATOS!AV$4="Sí",1/DATOS_[[% normaliz]:[% normaliz]],1)*(DATOS_[Conc.Sal.18])))))))),
0)</f>
        <v>0</v>
      </c>
      <c r="AB77" s="109">
        <f t="array" ref="AB77">IFERROR(
(AVERAGE((IF(DATOS_[[Sexo]:[Sexo]]=$B77,IF(DATOS_[[AGRUP. VALOR. PTO.]:[AGRUP. VALOR. PTO.]]=$B75,IF(DATOS_[[Check Periodo Ref.]:[Check Periodo Ref.]]="Dentro",IF(DATOS_[[Check Equiparado]:[Check Equiparado]]="Sí",IF(DATOS!AW$5="Sí",(1/DATOS_[[% anualiz]:[% anualiz]]),1)*IF(DATOS!AW$4="Sí",1/DATOS_[[% normaliz]:[% normaliz]],1)*(DATOS_[Conc.Sal.19])))))))),
0)</f>
        <v>0</v>
      </c>
      <c r="AC77" s="109">
        <f t="array" ref="AC77">IFERROR(
(AVERAGE((IF(DATOS_[[Sexo]:[Sexo]]=$B77,IF(DATOS_[[AGRUP. VALOR. PTO.]:[AGRUP. VALOR. PTO.]]=$B75,IF(DATOS_[[Check Periodo Ref.]:[Check Periodo Ref.]]="Dentro",IF(DATOS_[[Check Equiparado]:[Check Equiparado]]="Sí",IF(DATOS!AX$5="Sí",(1/DATOS_[[% anualiz]:[% anualiz]]),1)*IF(DATOS!AX$4="Sí",1/DATOS_[[% normaliz]:[% normaliz]],1)*(DATOS_[Conc.Sal.20])))))))),
0)</f>
        <v>0</v>
      </c>
      <c r="AD77" s="109">
        <f t="array" ref="AD77">IFERROR(
(AVERAGE((IF(DATOS_[[Sexo]:[Sexo]]=$B77,IF(DATOS_[[AGRUP. VALOR. PTO.]:[AGRUP. VALOR. PTO.]]=$B75,IF(DATOS_[[Check Periodo Ref.]:[Check Periodo Ref.]]="Dentro",IF(DATOS_[[Check Equiparado]:[Check Equiparado]]="Sí",IF(DATOS!AY$5="Sí",(1/DATOS_[[% anualiz]:[% anualiz]]),1)*IF(DATOS!AY$4="Sí",1/DATOS_[[% normaliz]:[% normaliz]],1)*(DATOS_[Conc.Sal.21])))))))),
0)</f>
        <v>0</v>
      </c>
      <c r="AE77" s="109">
        <f t="array" ref="AE77">IFERROR(
(AVERAGE((IF(DATOS_[[Sexo]:[Sexo]]=$B77,IF(DATOS_[[AGRUP. VALOR. PTO.]:[AGRUP. VALOR. PTO.]]=$B75,IF(DATOS_[[Check Periodo Ref.]:[Check Periodo Ref.]]="Dentro",IF(DATOS_[[Check Equiparado]:[Check Equiparado]]="Sí",IF(DATOS!AZ$5="Sí",(1/DATOS_[[% anualiz]:[% anualiz]]),1)*IF(DATOS!AZ$4="Sí",1/DATOS_[[% normaliz]:[% normaliz]],1)*(DATOS_[Conc.Sal.22])))))))),
0)</f>
        <v>0</v>
      </c>
      <c r="AF77" s="109">
        <f t="array" ref="AF77">IFERROR(
(AVERAGE((IF(DATOS_[[Sexo]:[Sexo]]=$B77,IF(DATOS_[[AGRUP. VALOR. PTO.]:[AGRUP. VALOR. PTO.]]=$B75,IF(DATOS_[[Check Periodo Ref.]:[Check Periodo Ref.]]="Dentro",IF(DATOS_[[Check Equiparado]:[Check Equiparado]]="Sí",IF(DATOS!BA$5="Sí",(1/DATOS_[[% anualiz]:[% anualiz]]),1)*IF(DATOS!BA$4="Sí",1/DATOS_[[% normaliz]:[% normaliz]],1)*(DATOS_[Conc.Sal.23])))))))),
0)</f>
        <v>0</v>
      </c>
      <c r="AG77" s="109">
        <f t="array" ref="AG77">IFERROR(
(AVERAGE((IF(DATOS_[[Sexo]:[Sexo]]=$B77,IF(DATOS_[[AGRUP. VALOR. PTO.]:[AGRUP. VALOR. PTO.]]=$B75,IF(DATOS_[[Check Periodo Ref.]:[Check Periodo Ref.]]="Dentro",IF(DATOS_[[Check Equiparado]:[Check Equiparado]]="Sí",IF(DATOS!BB$5="Sí",(1/DATOS_[[% anualiz]:[% anualiz]]),1)*IF(DATOS!BB$4="Sí",1/DATOS_[[% normaliz]:[% normaliz]],1)*(DATOS_[Conc.Sal.24])))))))),
0)</f>
        <v>0</v>
      </c>
      <c r="AH77" s="109">
        <f t="array" ref="AH77">IFERROR(
(AVERAGE((IF(DATOS_[[Sexo]:[Sexo]]=$B77,IF(DATOS_[[AGRUP. VALOR. PTO.]:[AGRUP. VALOR. PTO.]]=$B75,IF(DATOS_[[Check Periodo Ref.]:[Check Periodo Ref.]]="Dentro",IF(DATOS_[[Check Equiparado]:[Check Equiparado]]="Sí",IF(DATOS!BC$5="Sí",(1/DATOS_[[% anualiz]:[% anualiz]]),1)*IF(DATOS!BC$4="Sí",1/DATOS_[[% normaliz]:[% normaliz]],1)*(DATOS_[Conc.Sal.25])))))))),
0)</f>
        <v>0</v>
      </c>
      <c r="AI77" s="109">
        <f t="array" ref="AI77">IFERROR(
(AVERAGE((IF(DATOS_[[Sexo]:[Sexo]]=$B77,IF(DATOS_[[AGRUP. VALOR. PTO.]:[AGRUP. VALOR. PTO.]]=$B75,IF(DATOS_[[Check Periodo Ref.]:[Check Periodo Ref.]]="Dentro",IF(DATOS_[[Check Equiparado]:[Check Equiparado]]="Sí",IF(DATOS!BD$5="Sí",(1/DATOS_[[% anualiz]:[% anualiz]]),1)*IF(DATOS!BD$4="Sí",1/DATOS_[[% normaliz]:[% normaliz]],1)*(DATOS_[Conc.Sal.26])))))))),
0)</f>
        <v>0</v>
      </c>
      <c r="AJ77" s="109">
        <f t="array" ref="AJ77">IFERROR(
(AVERAGE((IF(DATOS_[[Sexo]:[Sexo]]=$B77,IF(DATOS_[[AGRUP. VALOR. PTO.]:[AGRUP. VALOR. PTO.]]=$B75,IF(DATOS_[[Check Periodo Ref.]:[Check Periodo Ref.]]="Dentro",IF(DATOS_[[Check Equiparado]:[Check Equiparado]]="Sí",IF(DATOS!BE$5="Sí",(1/DATOS_[[% anualiz]:[% anualiz]]),1)*IF(DATOS!BE$4="Sí",1/DATOS_[[% normaliz]:[% normaliz]],1)*(DATOS_[Conc.Sal.27])))))))),
0)</f>
        <v>0</v>
      </c>
      <c r="AK77" s="109">
        <f t="array" ref="AK77">IFERROR(
(AVERAGE((IF(DATOS_[[Sexo]:[Sexo]]=$B77,IF(DATOS_[[AGRUP. VALOR. PTO.]:[AGRUP. VALOR. PTO.]]=$B75,IF(DATOS_[[Check Periodo Ref.]:[Check Periodo Ref.]]="Dentro",IF(DATOS_[[Check Equiparado]:[Check Equiparado]]="Sí",IF(DATOS!BF$5="Sí",(1/DATOS_[[% anualiz]:[% anualiz]]),1)*IF(DATOS!BF$4="Sí",1/DATOS_[[% normaliz]:[% normaliz]],1)*(DATOS_[Conc.Sal.28])))))))),
0)</f>
        <v>0</v>
      </c>
      <c r="AL77" s="109">
        <f t="array" ref="AL77">IFERROR(
(AVERAGE((IF(DATOS_[[Sexo]:[Sexo]]=$B77,IF(DATOS_[[AGRUP. VALOR. PTO.]:[AGRUP. VALOR. PTO.]]=$B75,IF(DATOS_[[Check Periodo Ref.]:[Check Periodo Ref.]]="Dentro",IF(DATOS_[[Check Equiparado]:[Check Equiparado]]="Sí",IF(DATOS!BG$5="Sí",(1/DATOS_[[% anualiz]:[% anualiz]]),1)*IF(DATOS!BG$4="Sí",1/DATOS_[[% normaliz]:[% normaliz]],1)*(DATOS_[Conc.Sal.29])))))))),
0)</f>
        <v>0</v>
      </c>
      <c r="AM77" s="109">
        <f t="array" ref="AM77">IFERROR(
(AVERAGE((IF(DATOS_[[Sexo]:[Sexo]]=$B77,IF(DATOS_[[AGRUP. VALOR. PTO.]:[AGRUP. VALOR. PTO.]]=$B75,IF(DATOS_[[Check Periodo Ref.]:[Check Periodo Ref.]]="Dentro",IF(DATOS_[[Check Equiparado]:[Check Equiparado]]="Sí",IF(DATOS!BH$5="Sí",(1/DATOS_[[% anualiz]:[% anualiz]]),1)*IF(DATOS!BH$4="Sí",1/DATOS_[[% normaliz]:[% normaliz]],1)*(DATOS_[Conc.Sal.30])))))))),
0)</f>
        <v>0</v>
      </c>
      <c r="AN77" s="110">
        <f t="array" ref="AN77">IFERROR(
AVERAGE(IF(DATOS_[Sexo]=$B77,IF(DATOS_[[AGRUP. VALOR. PTO.]:[AGRUP. VALOR. PTO.]]=$B75,IF(DATOS_[Check Equiparado]="Sí",IF(DATOS_[Check Periodo Ref.]="Dentro",DATOS_[Tot COMPL.SAL Eq],FALSE))))),
0)</f>
        <v>0</v>
      </c>
      <c r="AO77" s="111">
        <f t="array" ref="AO77">IFERROR(
AVERAGE(IF(DATOS_[Sexo]=$B77,IF(DATOS_[[AGRUP. VALOR. PTO.]:[AGRUP. VALOR. PTO.]]=$B75,IF(DATOS_[Check Equiparado]="Sí",IF(DATOS_[Check Periodo Ref.]="Dentro",DATOS_[TOTAL SALARIO Eq],FALSE))))),
0)</f>
        <v>0</v>
      </c>
      <c r="AP77" s="112">
        <f t="array" ref="AP77">IFERROR(
(AVERAGE((IF(DATOS_[[Sexo]:[Sexo]]=$B77,IF(DATOS_[[AGRUP. VALOR. PTO.]:[AGRUP. VALOR. PTO.]]=$B75,IF(DATOS_[[Check Periodo Ref.]:[Check Periodo Ref.]]="Dentro",IF(DATOS_[[Check Equiparado]:[Check Equiparado]]="Sí",IF(DATOS!BI$5="Sí",(1/DATOS_[[% anualiz]:[% anualiz]]),1)*IF(DATOS!BI$4="Sí",1/DATOS_[[% normaliz]:[% normaliz]],1)*(DATOS_[C.Extra.01])))))))),
0)</f>
        <v>0</v>
      </c>
      <c r="AQ77" s="112">
        <f t="array" ref="AQ77">IFERROR(
(AVERAGE((IF(DATOS_[[Sexo]:[Sexo]]=$B77,IF(DATOS_[[AGRUP. VALOR. PTO.]:[AGRUP. VALOR. PTO.]]=$B75,IF(DATOS_[[Check Periodo Ref.]:[Check Periodo Ref.]]="Dentro",IF(DATOS_[[Check Equiparado]:[Check Equiparado]]="Sí",IF(DATOS!BJ$5="Sí",(1/DATOS_[[% anualiz]:[% anualiz]]),1)*IF(DATOS!BJ$4="Sí",1/DATOS_[[% normaliz]:[% normaliz]],1)*(DATOS_[C.Extra.02])))))))),
0)</f>
        <v>0</v>
      </c>
      <c r="AR77" s="112">
        <f t="array" ref="AR77">IFERROR(
(AVERAGE((IF(DATOS_[[Sexo]:[Sexo]]=$B77,IF(DATOS_[[AGRUP. VALOR. PTO.]:[AGRUP. VALOR. PTO.]]=$B75,IF(DATOS_[[Check Periodo Ref.]:[Check Periodo Ref.]]="Dentro",IF(DATOS_[[Check Equiparado]:[Check Equiparado]]="Sí",IF(DATOS!BK$5="Sí",(1/DATOS_[[% anualiz]:[% anualiz]]),1)*IF(DATOS!BK$4="Sí",1/DATOS_[[% normaliz]:[% normaliz]],1)*(DATOS_[C.Extra.03])))))))),
0)</f>
        <v>0</v>
      </c>
      <c r="AS77" s="112">
        <f t="array" ref="AS77">IFERROR(
(AVERAGE((IF(DATOS_[[Sexo]:[Sexo]]=$B77,IF(DATOS_[[AGRUP. VALOR. PTO.]:[AGRUP. VALOR. PTO.]]=$B75,IF(DATOS_[[Check Periodo Ref.]:[Check Periodo Ref.]]="Dentro",IF(DATOS_[[Check Equiparado]:[Check Equiparado]]="Sí",IF(DATOS!BL$5="Sí",(1/DATOS_[[% anualiz]:[% anualiz]]),1)*IF(DATOS!BL$4="Sí",1/DATOS_[[% normaliz]:[% normaliz]],1)*(DATOS_[C.Extra.04])))))))),
0)</f>
        <v>0</v>
      </c>
      <c r="AT77" s="112">
        <f t="array" ref="AT77">IFERROR(
(AVERAGE((IF(DATOS_[[Sexo]:[Sexo]]=$B77,IF(DATOS_[[AGRUP. VALOR. PTO.]:[AGRUP. VALOR. PTO.]]=$B75,IF(DATOS_[[Check Periodo Ref.]:[Check Periodo Ref.]]="Dentro",IF(DATOS_[[Check Equiparado]:[Check Equiparado]]="Sí",IF(DATOS!BM$5="Sí",(1/DATOS_[[% anualiz]:[% anualiz]]),1)*IF(DATOS!BM$4="Sí",1/DATOS_[[% normaliz]:[% normaliz]],1)*(DATOS_[C.Extra.05])))))))),
0)</f>
        <v>0</v>
      </c>
      <c r="AU77" s="113">
        <f t="array" ref="AU77">IFERROR(
AVERAGE(IF(DATOS_[Sexo]=$B77,IF(DATOS_[[AGRUP. VALOR. PTO.]:[AGRUP. VALOR. PTO.]]=$B75,IF(DATOS_[Check Equiparado]="Sí",IF(DATOS_[Check Periodo Ref.]="Dentro",DATOS_[Tot Extrasalarial Eq],FALSE))))),
0)</f>
        <v>0</v>
      </c>
      <c r="AV77" s="114">
        <f t="array" ref="AV77">IFERROR(
AVERAGE(IF(DATOS_[Sexo]=$B77,IF(DATOS_[[AGRUP. VALOR. PTO.]:[AGRUP. VALOR. PTO.]]=$B75,IF(DATOS_[Check Equiparado]="Sí",IF(DATOS_[Check Periodo Ref.]="Dentro",DATOS_[TOTAL Retrib Eq],FALSE))))),
0)</f>
        <v>0</v>
      </c>
    </row>
    <row r="78" spans="1:48" ht="17.25" thickBot="1" x14ac:dyDescent="0.35">
      <c r="A78" s="60" t="str">
        <f t="shared" ref="A78" si="87">+A79</f>
        <v>[ocultar]</v>
      </c>
      <c r="B78" s="70" t="s">
        <v>281</v>
      </c>
      <c r="C78" s="107"/>
      <c r="D78" s="71"/>
      <c r="E78" s="71"/>
      <c r="F78" s="71"/>
      <c r="G78" s="71"/>
      <c r="H78" s="71"/>
      <c r="I78" s="137" t="str">
        <f t="shared" ref="I78:AV78" si="88">IFERROR((I79-I80)/I79,"")</f>
        <v/>
      </c>
      <c r="J78" s="138" t="str">
        <f t="shared" si="88"/>
        <v/>
      </c>
      <c r="K78" s="139" t="str">
        <f t="shared" si="88"/>
        <v/>
      </c>
      <c r="L78" s="139" t="str">
        <f t="shared" si="88"/>
        <v/>
      </c>
      <c r="M78" s="139" t="str">
        <f t="shared" si="88"/>
        <v/>
      </c>
      <c r="N78" s="140" t="str">
        <f t="shared" si="88"/>
        <v/>
      </c>
      <c r="O78" s="141" t="str">
        <f t="shared" si="88"/>
        <v/>
      </c>
      <c r="P78" s="141" t="str">
        <f t="shared" si="88"/>
        <v/>
      </c>
      <c r="Q78" s="141" t="str">
        <f t="shared" si="88"/>
        <v/>
      </c>
      <c r="R78" s="141" t="str">
        <f t="shared" si="88"/>
        <v/>
      </c>
      <c r="S78" s="141" t="str">
        <f t="shared" si="88"/>
        <v/>
      </c>
      <c r="T78" s="141" t="str">
        <f t="shared" si="88"/>
        <v/>
      </c>
      <c r="U78" s="141" t="str">
        <f t="shared" si="88"/>
        <v/>
      </c>
      <c r="V78" s="141" t="str">
        <f t="shared" si="88"/>
        <v/>
      </c>
      <c r="W78" s="141" t="str">
        <f t="shared" si="88"/>
        <v/>
      </c>
      <c r="X78" s="141" t="str">
        <f t="shared" si="88"/>
        <v/>
      </c>
      <c r="Y78" s="141" t="str">
        <f t="shared" si="88"/>
        <v/>
      </c>
      <c r="Z78" s="140" t="str">
        <f t="shared" si="88"/>
        <v/>
      </c>
      <c r="AA78" s="140" t="str">
        <f t="shared" si="88"/>
        <v/>
      </c>
      <c r="AB78" s="140" t="str">
        <f t="shared" si="88"/>
        <v/>
      </c>
      <c r="AC78" s="140" t="str">
        <f t="shared" si="88"/>
        <v/>
      </c>
      <c r="AD78" s="140" t="str">
        <f t="shared" si="88"/>
        <v/>
      </c>
      <c r="AE78" s="140" t="str">
        <f t="shared" si="88"/>
        <v/>
      </c>
      <c r="AF78" s="140" t="str">
        <f t="shared" si="88"/>
        <v/>
      </c>
      <c r="AG78" s="140" t="str">
        <f t="shared" si="88"/>
        <v/>
      </c>
      <c r="AH78" s="140" t="str">
        <f t="shared" si="88"/>
        <v/>
      </c>
      <c r="AI78" s="140" t="str">
        <f t="shared" si="88"/>
        <v/>
      </c>
      <c r="AJ78" s="140" t="str">
        <f t="shared" si="88"/>
        <v/>
      </c>
      <c r="AK78" s="140" t="str">
        <f t="shared" si="88"/>
        <v/>
      </c>
      <c r="AL78" s="140" t="str">
        <f t="shared" si="88"/>
        <v/>
      </c>
      <c r="AM78" s="140" t="str">
        <f t="shared" si="88"/>
        <v/>
      </c>
      <c r="AN78" s="142" t="str">
        <f t="shared" si="88"/>
        <v/>
      </c>
      <c r="AO78" s="146" t="str">
        <f t="shared" si="88"/>
        <v/>
      </c>
      <c r="AP78" s="143" t="str">
        <f t="shared" si="88"/>
        <v/>
      </c>
      <c r="AQ78" s="143" t="str">
        <f t="shared" si="88"/>
        <v/>
      </c>
      <c r="AR78" s="143" t="str">
        <f t="shared" si="88"/>
        <v/>
      </c>
      <c r="AS78" s="143" t="str">
        <f t="shared" si="88"/>
        <v/>
      </c>
      <c r="AT78" s="143" t="str">
        <f t="shared" si="88"/>
        <v/>
      </c>
      <c r="AU78" s="144" t="str">
        <f t="shared" si="88"/>
        <v/>
      </c>
      <c r="AV78" s="145" t="str">
        <f t="shared" si="88"/>
        <v/>
      </c>
    </row>
    <row r="79" spans="1:48" x14ac:dyDescent="0.3">
      <c r="A79" s="60" t="str">
        <f t="shared" ref="A79" si="89">+IF(C79+C80=0,"[ocultar]","")</f>
        <v>[ocultar]</v>
      </c>
      <c r="B79" s="64" t="s">
        <v>162</v>
      </c>
      <c r="C79" s="65">
        <f t="array" ref="C79">SUM(IF($B79=DATOS_[Sexo],
IF($B78=DATOS_[AGRUP. VALOR. PTO.],
IF("Dentro"=DATOS_[Check Periodo Ref.],
1/(COUNTIFS(DATOS_[Sexo],$B79,DATOS_[AGRUP. VALOR. PTO.],$B78,DATOS_[Check Periodo Ref.],"Dentro",DATOS_[id],DATOS_[id]))))))</f>
        <v>0</v>
      </c>
      <c r="D79" s="66">
        <f>COUNTIFS(DATOS_[AGRUP. VALOR. PTO.],$B78,DATOS_[Sexo],$B79,DATOS_[Check Periodo Ref.],"Dentro")</f>
        <v>0</v>
      </c>
      <c r="E79" s="66">
        <f>COUNTIFS(DATOS_[AGRUP. VALOR. PTO.],$B78,DATOS_[Sexo],$B79,DATOS_[Check Periodo Ref.],"Dentro",DATOS_[Check Nº SC Norm],"Sí")</f>
        <v>0</v>
      </c>
      <c r="F79" s="66">
        <f>COUNTIFS(DATOS_[AGRUP. VALOR. PTO.],$B78,DATOS_[Sexo],$B79,DATOS_[Check Periodo Ref.],"Dentro",DATOS_[Check Nº SC Anualiz],"Sí")</f>
        <v>0</v>
      </c>
      <c r="G79" s="66">
        <f>COUNTIFS(DATOS_[AGRUP. VALOR. PTO.],$B78,DATOS_[Sexo],$B79,DATOS_[Check Periodo Ref.],"Dentro",DATOS_[Check Nº SC Norm y Anualiz],"Sí")</f>
        <v>0</v>
      </c>
      <c r="H79" s="66">
        <f>COUNTIFS(DATOS_[AGRUP. VALOR. PTO.],$B78,DATOS_[Sexo],$B79,DATOS_[Check Periodo Ref.],"Dentro",DATOS_[Check Equiparación],"Sí")</f>
        <v>0</v>
      </c>
      <c r="I79" s="108">
        <f t="array" ref="I79">IFERROR(
AVERAGE(IF(DATOS_[Sexo]=$B79,IF(DATOS_[[AGRUP. VALOR. PTO.]:[AGRUP. VALOR. PTO.]]=$B78,IF(DATOS_[Check Equiparado]="Sí",IF(DATOS_[Check Periodo Ref.]="Dentro",DATOS_[SALARIO BASE Eq],FALSE))))),
0)</f>
        <v>0</v>
      </c>
      <c r="J79" s="109">
        <f t="array" ref="J79">IFERROR(
(AVERAGE((IF(DATOS_[[Sexo]:[Sexo]]=$B79,IF(DATOS_[[AGRUP. VALOR. PTO.]:[AGRUP. VALOR. PTO.]]=$B78,IF(DATOS_[[Check Periodo Ref.]:[Check Periodo Ref.]]="Dentro",IF(DATOS_[[Check Equiparado]:[Check Equiparado]]="Sí",IF(DATOS!AE$5="Sí",(1/DATOS_[[% anualiz]:[% anualiz]]),1)*IF(DATOS!AE$4="Sí",1/DATOS_[[% normaliz]:[% normaliz]],1)*(DATOS_[Conc.Sal.01])))))))),
0)</f>
        <v>0</v>
      </c>
      <c r="K79" s="109">
        <f t="array" ref="K79">IFERROR(
(AVERAGE((IF(DATOS_[[Sexo]:[Sexo]]=$B79,IF(DATOS_[[AGRUP. VALOR. PTO.]:[AGRUP. VALOR. PTO.]]=$B78,IF(DATOS_[[Check Periodo Ref.]:[Check Periodo Ref.]]="Dentro",IF(DATOS_[[Check Equiparado]:[Check Equiparado]]="Sí",IF(DATOS!AF$5="Sí",(1/DATOS_[[% anualiz]:[% anualiz]]),1)*IF(DATOS!AF$4="Sí",1/DATOS_[[% normaliz]:[% normaliz]],1)*(DATOS_[Conc.Sal.02])))))))),
0)</f>
        <v>0</v>
      </c>
      <c r="L79" s="109">
        <f t="array" ref="L79">IFERROR(
(AVERAGE((IF(DATOS_[[Sexo]:[Sexo]]=$B79,IF(DATOS_[[AGRUP. VALOR. PTO.]:[AGRUP. VALOR. PTO.]]=$B78,IF(DATOS_[[Check Periodo Ref.]:[Check Periodo Ref.]]="Dentro",IF(DATOS_[[Check Equiparado]:[Check Equiparado]]="Sí",IF(DATOS!AG$5="Sí",(1/DATOS_[[% anualiz]:[% anualiz]]),1)*IF(DATOS!AG$4="Sí",1/DATOS_[[% normaliz]:[% normaliz]],1)*(DATOS_[Conc.Sal.03])))))))),
0)</f>
        <v>0</v>
      </c>
      <c r="M79" s="109">
        <f t="array" ref="M79">IFERROR(
(AVERAGE((IF(DATOS_[[Sexo]:[Sexo]]=$B79,IF(DATOS_[[AGRUP. VALOR. PTO.]:[AGRUP. VALOR. PTO.]]=$B78,IF(DATOS_[[Check Periodo Ref.]:[Check Periodo Ref.]]="Dentro",IF(DATOS_[[Check Equiparado]:[Check Equiparado]]="Sí",IF(DATOS!AH$5="Sí",(1/DATOS_[[% anualiz]:[% anualiz]]),1)*IF(DATOS!AH$4="Sí",1/DATOS_[[% normaliz]:[% normaliz]],1)*(DATOS_[Conc.Sal.04])))))))),
0)</f>
        <v>0</v>
      </c>
      <c r="N79" s="109">
        <f t="array" ref="N79">IFERROR(
(AVERAGE((IF(DATOS_[[Sexo]:[Sexo]]=$B79,IF(DATOS_[[AGRUP. VALOR. PTO.]:[AGRUP. VALOR. PTO.]]=$B78,IF(DATOS_[[Check Periodo Ref.]:[Check Periodo Ref.]]="Dentro",IF(DATOS_[[Check Equiparado]:[Check Equiparado]]="Sí",IF(DATOS!AI$5="Sí",(1/DATOS_[[% anualiz]:[% anualiz]]),1)*IF(DATOS!AI$4="Sí",1/DATOS_[[% normaliz]:[% normaliz]],1)*(DATOS_[Conc.Sal.05])))))))),
0)</f>
        <v>0</v>
      </c>
      <c r="O79" s="109">
        <f t="array" ref="O79">IFERROR(
(AVERAGE((IF(DATOS_[[Sexo]:[Sexo]]=$B79,IF(DATOS_[[AGRUP. VALOR. PTO.]:[AGRUP. VALOR. PTO.]]=$B78,IF(DATOS_[[Check Periodo Ref.]:[Check Periodo Ref.]]="Dentro",IF(DATOS_[[Check Equiparado]:[Check Equiparado]]="Sí",IF(DATOS!AJ$5="Sí",(1/DATOS_[[% anualiz]:[% anualiz]]),1)*IF(DATOS!AJ$4="Sí",1/DATOS_[[% normaliz]:[% normaliz]],1)*(DATOS_[Conc.Sal.06])))))))),
0)</f>
        <v>0</v>
      </c>
      <c r="P79" s="109">
        <f t="array" ref="P79">IFERROR(
(AVERAGE((IF(DATOS_[[Sexo]:[Sexo]]=$B79,IF(DATOS_[[AGRUP. VALOR. PTO.]:[AGRUP. VALOR. PTO.]]=$B78,IF(DATOS_[[Check Periodo Ref.]:[Check Periodo Ref.]]="Dentro",IF(DATOS_[[Check Equiparado]:[Check Equiparado]]="Sí",IF(DATOS!AK$5="Sí",(1/DATOS_[[% anualiz]:[% anualiz]]),1)*IF(DATOS!AK$4="Sí",1/DATOS_[[% normaliz]:[% normaliz]],1)*(DATOS_[Conc.Sal.07])))))))),
0)</f>
        <v>0</v>
      </c>
      <c r="Q79" s="109">
        <f t="array" ref="Q79">IFERROR(
(AVERAGE((IF(DATOS_[[Sexo]:[Sexo]]=$B79,IF(DATOS_[[AGRUP. VALOR. PTO.]:[AGRUP. VALOR. PTO.]]=$B78,IF(DATOS_[[Check Periodo Ref.]:[Check Periodo Ref.]]="Dentro",IF(DATOS_[[Check Equiparado]:[Check Equiparado]]="Sí",IF(DATOS!AL$5="Sí",(1/DATOS_[[% anualiz]:[% anualiz]]),1)*IF(DATOS!AL$4="Sí",1/DATOS_[[% normaliz]:[% normaliz]],1)*(DATOS_[Conc.Sal.08])))))))),
0)</f>
        <v>0</v>
      </c>
      <c r="R79" s="109">
        <f t="array" ref="R79">IFERROR(
(AVERAGE((IF(DATOS_[[Sexo]:[Sexo]]=$B79,IF(DATOS_[[AGRUP. VALOR. PTO.]:[AGRUP. VALOR. PTO.]]=$B78,IF(DATOS_[[Check Periodo Ref.]:[Check Periodo Ref.]]="Dentro",IF(DATOS_[[Check Equiparado]:[Check Equiparado]]="Sí",IF(DATOS!AM$5="Sí",(1/DATOS_[[% anualiz]:[% anualiz]]),1)*IF(DATOS!AM$4="Sí",1/DATOS_[[% normaliz]:[% normaliz]],1)*(DATOS_[Conc.Sal.09])))))))),
0)</f>
        <v>0</v>
      </c>
      <c r="S79" s="109">
        <f t="array" ref="S79">IFERROR(
(AVERAGE((IF(DATOS_[[Sexo]:[Sexo]]=$B79,IF(DATOS_[[AGRUP. VALOR. PTO.]:[AGRUP. VALOR. PTO.]]=$B78,IF(DATOS_[[Check Periodo Ref.]:[Check Periodo Ref.]]="Dentro",IF(DATOS_[[Check Equiparado]:[Check Equiparado]]="Sí",IF(DATOS!AN$5="Sí",(1/DATOS_[[% anualiz]:[% anualiz]]),1)*IF(DATOS!AN$4="Sí",1/DATOS_[[% normaliz]:[% normaliz]],1)*(DATOS_[Conc.Sal.10])))))))),
0)</f>
        <v>0</v>
      </c>
      <c r="T79" s="109">
        <f t="array" ref="T79">IFERROR(
(AVERAGE((IF(DATOS_[[Sexo]:[Sexo]]=$B79,IF(DATOS_[[AGRUP. VALOR. PTO.]:[AGRUP. VALOR. PTO.]]=$B78,IF(DATOS_[[Check Periodo Ref.]:[Check Periodo Ref.]]="Dentro",IF(DATOS_[[Check Equiparado]:[Check Equiparado]]="Sí",IF(DATOS!AO$5="Sí",(1/DATOS_[[% anualiz]:[% anualiz]]),1)*IF(DATOS!AO$4="Sí",1/DATOS_[[% normaliz]:[% normaliz]],1)*(DATOS_[Conc.Sal.11])))))))),
0)</f>
        <v>0</v>
      </c>
      <c r="U79" s="109">
        <f t="array" ref="U79">IFERROR(
(AVERAGE((IF(DATOS_[[Sexo]:[Sexo]]=$B79,IF(DATOS_[[AGRUP. VALOR. PTO.]:[AGRUP. VALOR. PTO.]]=$B78,IF(DATOS_[[Check Periodo Ref.]:[Check Periodo Ref.]]="Dentro",IF(DATOS_[[Check Equiparado]:[Check Equiparado]]="Sí",IF(DATOS!AP$5="Sí",(1/DATOS_[[% anualiz]:[% anualiz]]),1)*IF(DATOS!AP$4="Sí",1/DATOS_[[% normaliz]:[% normaliz]],1)*(DATOS_[Conc.Sal.12])))))))),
0)</f>
        <v>0</v>
      </c>
      <c r="V79" s="109">
        <f t="array" ref="V79">IFERROR(
(AVERAGE((IF(DATOS_[[Sexo]:[Sexo]]=$B79,IF(DATOS_[[AGRUP. VALOR. PTO.]:[AGRUP. VALOR. PTO.]]=$B78,IF(DATOS_[[Check Periodo Ref.]:[Check Periodo Ref.]]="Dentro",IF(DATOS_[[Check Equiparado]:[Check Equiparado]]="Sí",IF(DATOS!AQ$5="Sí",(1/DATOS_[[% anualiz]:[% anualiz]]),1)*IF(DATOS!AQ$4="Sí",1/DATOS_[[% normaliz]:[% normaliz]],1)*(DATOS_[Conc.Sal.13])))))))),
0)</f>
        <v>0</v>
      </c>
      <c r="W79" s="109">
        <f t="array" ref="W79">IFERROR(
(AVERAGE((IF(DATOS_[[Sexo]:[Sexo]]=$B79,IF(DATOS_[[AGRUP. VALOR. PTO.]:[AGRUP. VALOR. PTO.]]=$B78,IF(DATOS_[[Check Periodo Ref.]:[Check Periodo Ref.]]="Dentro",IF(DATOS_[[Check Equiparado]:[Check Equiparado]]="Sí",IF(DATOS!AR$5="Sí",(1/DATOS_[[% anualiz]:[% anualiz]]),1)*IF(DATOS!AR$4="Sí",1/DATOS_[[% normaliz]:[% normaliz]],1)*(DATOS_[Conc.Sal.14])))))))),
0)</f>
        <v>0</v>
      </c>
      <c r="X79" s="109">
        <f t="array" ref="X79">IFERROR(
(AVERAGE((IF(DATOS_[[Sexo]:[Sexo]]=$B79,IF(DATOS_[[AGRUP. VALOR. PTO.]:[AGRUP. VALOR. PTO.]]=$B78,IF(DATOS_[[Check Periodo Ref.]:[Check Periodo Ref.]]="Dentro",IF(DATOS_[[Check Equiparado]:[Check Equiparado]]="Sí",IF(DATOS!AS$5="Sí",(1/DATOS_[[% anualiz]:[% anualiz]]),1)*IF(DATOS!AS$4="Sí",1/DATOS_[[% normaliz]:[% normaliz]],1)*(DATOS_[Conc.Sal.15])))))))),
0)</f>
        <v>0</v>
      </c>
      <c r="Y79" s="109">
        <f t="array" ref="Y79">IFERROR(
(AVERAGE((IF(DATOS_[[Sexo]:[Sexo]]=$B79,IF(DATOS_[[AGRUP. VALOR. PTO.]:[AGRUP. VALOR. PTO.]]=$B78,IF(DATOS_[[Check Periodo Ref.]:[Check Periodo Ref.]]="Dentro",IF(DATOS_[[Check Equiparado]:[Check Equiparado]]="Sí",IF(DATOS!AT$5="Sí",(1/DATOS_[[% anualiz]:[% anualiz]]),1)*IF(DATOS!AT$4="Sí",1/DATOS_[[% normaliz]:[% normaliz]],1)*(DATOS_[Conc.Sal.16])))))))),
0)</f>
        <v>0</v>
      </c>
      <c r="Z79" s="109">
        <f t="array" ref="Z79">IFERROR(
(AVERAGE((IF(DATOS_[[Sexo]:[Sexo]]=$B79,IF(DATOS_[[AGRUP. VALOR. PTO.]:[AGRUP. VALOR. PTO.]]=$B78,IF(DATOS_[[Check Periodo Ref.]:[Check Periodo Ref.]]="Dentro",IF(DATOS_[[Check Equiparado]:[Check Equiparado]]="Sí",IF(DATOS!AU$5="Sí",(1/DATOS_[[% anualiz]:[% anualiz]]),1)*IF(DATOS!AU$4="Sí",1/DATOS_[[% normaliz]:[% normaliz]],1)*(DATOS_[Conc.Sal.17])))))))),
0)</f>
        <v>0</v>
      </c>
      <c r="AA79" s="109">
        <f t="array" ref="AA79">IFERROR(
(AVERAGE((IF(DATOS_[[Sexo]:[Sexo]]=$B79,IF(DATOS_[[AGRUP. VALOR. PTO.]:[AGRUP. VALOR. PTO.]]=$B78,IF(DATOS_[[Check Periodo Ref.]:[Check Periodo Ref.]]="Dentro",IF(DATOS_[[Check Equiparado]:[Check Equiparado]]="Sí",IF(DATOS!AV$5="Sí",(1/DATOS_[[% anualiz]:[% anualiz]]),1)*IF(DATOS!AV$4="Sí",1/DATOS_[[% normaliz]:[% normaliz]],1)*(DATOS_[Conc.Sal.18])))))))),
0)</f>
        <v>0</v>
      </c>
      <c r="AB79" s="109">
        <f t="array" ref="AB79">IFERROR(
(AVERAGE((IF(DATOS_[[Sexo]:[Sexo]]=$B79,IF(DATOS_[[AGRUP. VALOR. PTO.]:[AGRUP. VALOR. PTO.]]=$B78,IF(DATOS_[[Check Periodo Ref.]:[Check Periodo Ref.]]="Dentro",IF(DATOS_[[Check Equiparado]:[Check Equiparado]]="Sí",IF(DATOS!AW$5="Sí",(1/DATOS_[[% anualiz]:[% anualiz]]),1)*IF(DATOS!AW$4="Sí",1/DATOS_[[% normaliz]:[% normaliz]],1)*(DATOS_[Conc.Sal.19])))))))),
0)</f>
        <v>0</v>
      </c>
      <c r="AC79" s="109">
        <f t="array" ref="AC79">IFERROR(
(AVERAGE((IF(DATOS_[[Sexo]:[Sexo]]=$B79,IF(DATOS_[[AGRUP. VALOR. PTO.]:[AGRUP. VALOR. PTO.]]=$B78,IF(DATOS_[[Check Periodo Ref.]:[Check Periodo Ref.]]="Dentro",IF(DATOS_[[Check Equiparado]:[Check Equiparado]]="Sí",IF(DATOS!AX$5="Sí",(1/DATOS_[[% anualiz]:[% anualiz]]),1)*IF(DATOS!AX$4="Sí",1/DATOS_[[% normaliz]:[% normaliz]],1)*(DATOS_[Conc.Sal.20])))))))),
0)</f>
        <v>0</v>
      </c>
      <c r="AD79" s="109">
        <f t="array" ref="AD79">IFERROR(
(AVERAGE((IF(DATOS_[[Sexo]:[Sexo]]=$B79,IF(DATOS_[[AGRUP. VALOR. PTO.]:[AGRUP. VALOR. PTO.]]=$B78,IF(DATOS_[[Check Periodo Ref.]:[Check Periodo Ref.]]="Dentro",IF(DATOS_[[Check Equiparado]:[Check Equiparado]]="Sí",IF(DATOS!AY$5="Sí",(1/DATOS_[[% anualiz]:[% anualiz]]),1)*IF(DATOS!AY$4="Sí",1/DATOS_[[% normaliz]:[% normaliz]],1)*(DATOS_[Conc.Sal.21])))))))),
0)</f>
        <v>0</v>
      </c>
      <c r="AE79" s="109">
        <f t="array" ref="AE79">IFERROR(
(AVERAGE((IF(DATOS_[[Sexo]:[Sexo]]=$B79,IF(DATOS_[[AGRUP. VALOR. PTO.]:[AGRUP. VALOR. PTO.]]=$B78,IF(DATOS_[[Check Periodo Ref.]:[Check Periodo Ref.]]="Dentro",IF(DATOS_[[Check Equiparado]:[Check Equiparado]]="Sí",IF(DATOS!AZ$5="Sí",(1/DATOS_[[% anualiz]:[% anualiz]]),1)*IF(DATOS!AZ$4="Sí",1/DATOS_[[% normaliz]:[% normaliz]],1)*(DATOS_[Conc.Sal.22])))))))),
0)</f>
        <v>0</v>
      </c>
      <c r="AF79" s="109">
        <f t="array" ref="AF79">IFERROR(
(AVERAGE((IF(DATOS_[[Sexo]:[Sexo]]=$B79,IF(DATOS_[[AGRUP. VALOR. PTO.]:[AGRUP. VALOR. PTO.]]=$B78,IF(DATOS_[[Check Periodo Ref.]:[Check Periodo Ref.]]="Dentro",IF(DATOS_[[Check Equiparado]:[Check Equiparado]]="Sí",IF(DATOS!BA$5="Sí",(1/DATOS_[[% anualiz]:[% anualiz]]),1)*IF(DATOS!BA$4="Sí",1/DATOS_[[% normaliz]:[% normaliz]],1)*(DATOS_[Conc.Sal.23])))))))),
0)</f>
        <v>0</v>
      </c>
      <c r="AG79" s="109">
        <f t="array" ref="AG79">IFERROR(
(AVERAGE((IF(DATOS_[[Sexo]:[Sexo]]=$B79,IF(DATOS_[[AGRUP. VALOR. PTO.]:[AGRUP. VALOR. PTO.]]=$B78,IF(DATOS_[[Check Periodo Ref.]:[Check Periodo Ref.]]="Dentro",IF(DATOS_[[Check Equiparado]:[Check Equiparado]]="Sí",IF(DATOS!BB$5="Sí",(1/DATOS_[[% anualiz]:[% anualiz]]),1)*IF(DATOS!BB$4="Sí",1/DATOS_[[% normaliz]:[% normaliz]],1)*(DATOS_[Conc.Sal.24])))))))),
0)</f>
        <v>0</v>
      </c>
      <c r="AH79" s="109">
        <f t="array" ref="AH79">IFERROR(
(AVERAGE((IF(DATOS_[[Sexo]:[Sexo]]=$B79,IF(DATOS_[[AGRUP. VALOR. PTO.]:[AGRUP. VALOR. PTO.]]=$B78,IF(DATOS_[[Check Periodo Ref.]:[Check Periodo Ref.]]="Dentro",IF(DATOS_[[Check Equiparado]:[Check Equiparado]]="Sí",IF(DATOS!BC$5="Sí",(1/DATOS_[[% anualiz]:[% anualiz]]),1)*IF(DATOS!BC$4="Sí",1/DATOS_[[% normaliz]:[% normaliz]],1)*(DATOS_[Conc.Sal.25])))))))),
0)</f>
        <v>0</v>
      </c>
      <c r="AI79" s="109">
        <f t="array" ref="AI79">IFERROR(
(AVERAGE((IF(DATOS_[[Sexo]:[Sexo]]=$B79,IF(DATOS_[[AGRUP. VALOR. PTO.]:[AGRUP. VALOR. PTO.]]=$B78,IF(DATOS_[[Check Periodo Ref.]:[Check Periodo Ref.]]="Dentro",IF(DATOS_[[Check Equiparado]:[Check Equiparado]]="Sí",IF(DATOS!BD$5="Sí",(1/DATOS_[[% anualiz]:[% anualiz]]),1)*IF(DATOS!BD$4="Sí",1/DATOS_[[% normaliz]:[% normaliz]],1)*(DATOS_[Conc.Sal.26])))))))),
0)</f>
        <v>0</v>
      </c>
      <c r="AJ79" s="109">
        <f t="array" ref="AJ79">IFERROR(
(AVERAGE((IF(DATOS_[[Sexo]:[Sexo]]=$B79,IF(DATOS_[[AGRUP. VALOR. PTO.]:[AGRUP. VALOR. PTO.]]=$B78,IF(DATOS_[[Check Periodo Ref.]:[Check Periodo Ref.]]="Dentro",IF(DATOS_[[Check Equiparado]:[Check Equiparado]]="Sí",IF(DATOS!BE$5="Sí",(1/DATOS_[[% anualiz]:[% anualiz]]),1)*IF(DATOS!BE$4="Sí",1/DATOS_[[% normaliz]:[% normaliz]],1)*(DATOS_[Conc.Sal.27])))))))),
0)</f>
        <v>0</v>
      </c>
      <c r="AK79" s="109">
        <f t="array" ref="AK79">IFERROR(
(AVERAGE((IF(DATOS_[[Sexo]:[Sexo]]=$B79,IF(DATOS_[[AGRUP. VALOR. PTO.]:[AGRUP. VALOR. PTO.]]=$B78,IF(DATOS_[[Check Periodo Ref.]:[Check Periodo Ref.]]="Dentro",IF(DATOS_[[Check Equiparado]:[Check Equiparado]]="Sí",IF(DATOS!BF$5="Sí",(1/DATOS_[[% anualiz]:[% anualiz]]),1)*IF(DATOS!BF$4="Sí",1/DATOS_[[% normaliz]:[% normaliz]],1)*(DATOS_[Conc.Sal.28])))))))),
0)</f>
        <v>0</v>
      </c>
      <c r="AL79" s="109">
        <f t="array" ref="AL79">IFERROR(
(AVERAGE((IF(DATOS_[[Sexo]:[Sexo]]=$B79,IF(DATOS_[[AGRUP. VALOR. PTO.]:[AGRUP. VALOR. PTO.]]=$B78,IF(DATOS_[[Check Periodo Ref.]:[Check Periodo Ref.]]="Dentro",IF(DATOS_[[Check Equiparado]:[Check Equiparado]]="Sí",IF(DATOS!BG$5="Sí",(1/DATOS_[[% anualiz]:[% anualiz]]),1)*IF(DATOS!BG$4="Sí",1/DATOS_[[% normaliz]:[% normaliz]],1)*(DATOS_[Conc.Sal.29])))))))),
0)</f>
        <v>0</v>
      </c>
      <c r="AM79" s="109">
        <f t="array" ref="AM79">IFERROR(
(AVERAGE((IF(DATOS_[[Sexo]:[Sexo]]=$B79,IF(DATOS_[[AGRUP. VALOR. PTO.]:[AGRUP. VALOR. PTO.]]=$B78,IF(DATOS_[[Check Periodo Ref.]:[Check Periodo Ref.]]="Dentro",IF(DATOS_[[Check Equiparado]:[Check Equiparado]]="Sí",IF(DATOS!BH$5="Sí",(1/DATOS_[[% anualiz]:[% anualiz]]),1)*IF(DATOS!BH$4="Sí",1/DATOS_[[% normaliz]:[% normaliz]],1)*(DATOS_[Conc.Sal.30])))))))),
0)</f>
        <v>0</v>
      </c>
      <c r="AN79" s="110">
        <f t="array" ref="AN79">IFERROR(
AVERAGE(IF(DATOS_[Sexo]=$B79,IF(DATOS_[[AGRUP. VALOR. PTO.]:[AGRUP. VALOR. PTO.]]=$B78,IF(DATOS_[Check Equiparado]="Sí",IF(DATOS_[Check Periodo Ref.]="Dentro",DATOS_[Tot COMPL.SAL Eq],FALSE))))),
0)</f>
        <v>0</v>
      </c>
      <c r="AO79" s="111">
        <f t="array" ref="AO79">IFERROR(
AVERAGE(IF(DATOS_[Sexo]=$B79,IF(DATOS_[[AGRUP. VALOR. PTO.]:[AGRUP. VALOR. PTO.]]=$B78,IF(DATOS_[Check Equiparado]="Sí",IF(DATOS_[Check Periodo Ref.]="Dentro",DATOS_[TOTAL SALARIO Eq],FALSE))))),
0)</f>
        <v>0</v>
      </c>
      <c r="AP79" s="112">
        <f t="array" ref="AP79">IFERROR(
(AVERAGE((IF(DATOS_[[Sexo]:[Sexo]]=$B79,IF(DATOS_[[AGRUP. VALOR. PTO.]:[AGRUP. VALOR. PTO.]]=$B78,IF(DATOS_[[Check Periodo Ref.]:[Check Periodo Ref.]]="Dentro",IF(DATOS_[[Check Equiparado]:[Check Equiparado]]="Sí",IF(DATOS!BI$5="Sí",(1/DATOS_[[% anualiz]:[% anualiz]]),1)*IF(DATOS!BI$4="Sí",1/DATOS_[[% normaliz]:[% normaliz]],1)*(DATOS_[C.Extra.01])))))))),
0)</f>
        <v>0</v>
      </c>
      <c r="AQ79" s="112">
        <f t="array" ref="AQ79">IFERROR(
(AVERAGE((IF(DATOS_[[Sexo]:[Sexo]]=$B79,IF(DATOS_[[AGRUP. VALOR. PTO.]:[AGRUP. VALOR. PTO.]]=$B78,IF(DATOS_[[Check Periodo Ref.]:[Check Periodo Ref.]]="Dentro",IF(DATOS_[[Check Equiparado]:[Check Equiparado]]="Sí",IF(DATOS!BJ$5="Sí",(1/DATOS_[[% anualiz]:[% anualiz]]),1)*IF(DATOS!BJ$4="Sí",1/DATOS_[[% normaliz]:[% normaliz]],1)*(DATOS_[C.Extra.02])))))))),
0)</f>
        <v>0</v>
      </c>
      <c r="AR79" s="112">
        <f t="array" ref="AR79">IFERROR(
(AVERAGE((IF(DATOS_[[Sexo]:[Sexo]]=$B79,IF(DATOS_[[AGRUP. VALOR. PTO.]:[AGRUP. VALOR. PTO.]]=$B78,IF(DATOS_[[Check Periodo Ref.]:[Check Periodo Ref.]]="Dentro",IF(DATOS_[[Check Equiparado]:[Check Equiparado]]="Sí",IF(DATOS!BK$5="Sí",(1/DATOS_[[% anualiz]:[% anualiz]]),1)*IF(DATOS!BK$4="Sí",1/DATOS_[[% normaliz]:[% normaliz]],1)*(DATOS_[C.Extra.03])))))))),
0)</f>
        <v>0</v>
      </c>
      <c r="AS79" s="112">
        <f t="array" ref="AS79">IFERROR(
(AVERAGE((IF(DATOS_[[Sexo]:[Sexo]]=$B79,IF(DATOS_[[AGRUP. VALOR. PTO.]:[AGRUP. VALOR. PTO.]]=$B78,IF(DATOS_[[Check Periodo Ref.]:[Check Periodo Ref.]]="Dentro",IF(DATOS_[[Check Equiparado]:[Check Equiparado]]="Sí",IF(DATOS!BL$5="Sí",(1/DATOS_[[% anualiz]:[% anualiz]]),1)*IF(DATOS!BL$4="Sí",1/DATOS_[[% normaliz]:[% normaliz]],1)*(DATOS_[C.Extra.04])))))))),
0)</f>
        <v>0</v>
      </c>
      <c r="AT79" s="112">
        <f t="array" ref="AT79">IFERROR(
(AVERAGE((IF(DATOS_[[Sexo]:[Sexo]]=$B79,IF(DATOS_[[AGRUP. VALOR. PTO.]:[AGRUP. VALOR. PTO.]]=$B78,IF(DATOS_[[Check Periodo Ref.]:[Check Periodo Ref.]]="Dentro",IF(DATOS_[[Check Equiparado]:[Check Equiparado]]="Sí",IF(DATOS!BM$5="Sí",(1/DATOS_[[% anualiz]:[% anualiz]]),1)*IF(DATOS!BM$4="Sí",1/DATOS_[[% normaliz]:[% normaliz]],1)*(DATOS_[C.Extra.05])))))))),
0)</f>
        <v>0</v>
      </c>
      <c r="AU79" s="113">
        <f t="array" ref="AU79">IFERROR(
AVERAGE(IF(DATOS_[Sexo]=$B79,IF(DATOS_[[AGRUP. VALOR. PTO.]:[AGRUP. VALOR. PTO.]]=$B78,IF(DATOS_[Check Equiparado]="Sí",IF(DATOS_[Check Periodo Ref.]="Dentro",DATOS_[Tot Extrasalarial Eq],FALSE))))),
0)</f>
        <v>0</v>
      </c>
      <c r="AV79" s="114">
        <f t="array" ref="AV79">IFERROR(
AVERAGE(IF(DATOS_[Sexo]=$B79,IF(DATOS_[[AGRUP. VALOR. PTO.]:[AGRUP. VALOR. PTO.]]=$B78,IF(DATOS_[Check Equiparado]="Sí",IF(DATOS_[Check Periodo Ref.]="Dentro",DATOS_[TOTAL Retrib Eq],FALSE))))),
0)</f>
        <v>0</v>
      </c>
    </row>
    <row r="80" spans="1:48" x14ac:dyDescent="0.3">
      <c r="A80" s="60" t="str">
        <f t="shared" ref="A80" si="90">+A79</f>
        <v>[ocultar]</v>
      </c>
      <c r="B80" s="64" t="s">
        <v>163</v>
      </c>
      <c r="C80" s="65">
        <f t="array" ref="C80">SUM(IF($B80=DATOS_[Sexo],
IF($B78=DATOS_[AGRUP. VALOR. PTO.],
IF("Dentro"=DATOS_[Check Periodo Ref.],
1/(COUNTIFS(DATOS_[Sexo],$B80,DATOS_[AGRUP. VALOR. PTO.],$B78,DATOS_[Check Periodo Ref.],"Dentro",DATOS_[id],DATOS_[id]))))))</f>
        <v>0</v>
      </c>
      <c r="D80" s="66">
        <f>COUNTIFS(DATOS_[AGRUP. VALOR. PTO.],$B78,DATOS_[Sexo],$B80,DATOS_[Check Periodo Ref.],"Dentro")</f>
        <v>0</v>
      </c>
      <c r="E80" s="66">
        <f>COUNTIFS(DATOS_[AGRUP. VALOR. PTO.],$B78,DATOS_[Sexo],$B80,DATOS_[Check Periodo Ref.],"Dentro",DATOS_[Check Nº SC Norm],"Sí")</f>
        <v>0</v>
      </c>
      <c r="F80" s="66">
        <f>COUNTIFS(DATOS_[AGRUP. VALOR. PTO.],$B78,DATOS_[Sexo],$B80,DATOS_[Check Periodo Ref.],"Dentro",DATOS_[Check Nº SC Anualiz],"Sí")</f>
        <v>0</v>
      </c>
      <c r="G80" s="66">
        <f>COUNTIFS(DATOS_[AGRUP. VALOR. PTO.],$B78,DATOS_[Sexo],$B80,DATOS_[Check Periodo Ref.],"Dentro",DATOS_[Check Nº SC Norm y Anualiz],"Sí")</f>
        <v>0</v>
      </c>
      <c r="H80" s="66">
        <f>COUNTIFS(DATOS_[AGRUP. VALOR. PTO.],$B78,DATOS_[Sexo],$B80,DATOS_[Check Periodo Ref.],"Dentro",DATOS_[Check Equiparación],"Sí")</f>
        <v>0</v>
      </c>
      <c r="I80" s="108" cm="1">
        <f t="array" ref="I80">IFERROR(
AVERAGE(IF(DATOS_[Sexo]=$B80,IF(DATOS_[[AGRUP. VALOR. PTO.]:[AGRUP. VALOR. PTO.]]=$B78,IF(DATOS_[Check Equiparado]="Sí",IF(DATOS_[Check Periodo Ref.]="Dentro",DATOS_[SALARIO BASE Eq],FALSE))))),
0)</f>
        <v>0</v>
      </c>
      <c r="J80" s="109">
        <f t="array" ref="J80">IFERROR(
(AVERAGE((IF(DATOS_[[Sexo]:[Sexo]]=$B80,IF(DATOS_[[AGRUP. VALOR. PTO.]:[AGRUP. VALOR. PTO.]]=$B78,IF(DATOS_[[Check Periodo Ref.]:[Check Periodo Ref.]]="Dentro",IF(DATOS_[[Check Equiparado]:[Check Equiparado]]="Sí",IF(DATOS!AE$5="Sí",(1/DATOS_[[% anualiz]:[% anualiz]]),1)*IF(DATOS!AE$4="Sí",1/DATOS_[[% normaliz]:[% normaliz]],1)*(DATOS_[Conc.Sal.01])))))))),
0)</f>
        <v>0</v>
      </c>
      <c r="K80" s="109">
        <f t="array" ref="K80">IFERROR(
(AVERAGE((IF(DATOS_[[Sexo]:[Sexo]]=$B80,IF(DATOS_[[AGRUP. VALOR. PTO.]:[AGRUP. VALOR. PTO.]]=$B78,IF(DATOS_[[Check Periodo Ref.]:[Check Periodo Ref.]]="Dentro",IF(DATOS_[[Check Equiparado]:[Check Equiparado]]="Sí",IF(DATOS!AF$5="Sí",(1/DATOS_[[% anualiz]:[% anualiz]]),1)*IF(DATOS!AF$4="Sí",1/DATOS_[[% normaliz]:[% normaliz]],1)*(DATOS_[Conc.Sal.02])))))))),
0)</f>
        <v>0</v>
      </c>
      <c r="L80" s="109">
        <f t="array" ref="L80">IFERROR(
(AVERAGE((IF(DATOS_[[Sexo]:[Sexo]]=$B80,IF(DATOS_[[AGRUP. VALOR. PTO.]:[AGRUP. VALOR. PTO.]]=$B78,IF(DATOS_[[Check Periodo Ref.]:[Check Periodo Ref.]]="Dentro",IF(DATOS_[[Check Equiparado]:[Check Equiparado]]="Sí",IF(DATOS!AG$5="Sí",(1/DATOS_[[% anualiz]:[% anualiz]]),1)*IF(DATOS!AG$4="Sí",1/DATOS_[[% normaliz]:[% normaliz]],1)*(DATOS_[Conc.Sal.03])))))))),
0)</f>
        <v>0</v>
      </c>
      <c r="M80" s="109">
        <f t="array" ref="M80">IFERROR(
(AVERAGE((IF(DATOS_[[Sexo]:[Sexo]]=$B80,IF(DATOS_[[AGRUP. VALOR. PTO.]:[AGRUP. VALOR. PTO.]]=$B78,IF(DATOS_[[Check Periodo Ref.]:[Check Periodo Ref.]]="Dentro",IF(DATOS_[[Check Equiparado]:[Check Equiparado]]="Sí",IF(DATOS!AH$5="Sí",(1/DATOS_[[% anualiz]:[% anualiz]]),1)*IF(DATOS!AH$4="Sí",1/DATOS_[[% normaliz]:[% normaliz]],1)*(DATOS_[Conc.Sal.04])))))))),
0)</f>
        <v>0</v>
      </c>
      <c r="N80" s="109">
        <f t="array" ref="N80">IFERROR(
(AVERAGE((IF(DATOS_[[Sexo]:[Sexo]]=$B80,IF(DATOS_[[AGRUP. VALOR. PTO.]:[AGRUP. VALOR. PTO.]]=$B78,IF(DATOS_[[Check Periodo Ref.]:[Check Periodo Ref.]]="Dentro",IF(DATOS_[[Check Equiparado]:[Check Equiparado]]="Sí",IF(DATOS!AI$5="Sí",(1/DATOS_[[% anualiz]:[% anualiz]]),1)*IF(DATOS!AI$4="Sí",1/DATOS_[[% normaliz]:[% normaliz]],1)*(DATOS_[Conc.Sal.05])))))))),
0)</f>
        <v>0</v>
      </c>
      <c r="O80" s="109">
        <f t="array" ref="O80">IFERROR(
(AVERAGE((IF(DATOS_[[Sexo]:[Sexo]]=$B80,IF(DATOS_[[AGRUP. VALOR. PTO.]:[AGRUP. VALOR. PTO.]]=$B78,IF(DATOS_[[Check Periodo Ref.]:[Check Periodo Ref.]]="Dentro",IF(DATOS_[[Check Equiparado]:[Check Equiparado]]="Sí",IF(DATOS!AJ$5="Sí",(1/DATOS_[[% anualiz]:[% anualiz]]),1)*IF(DATOS!AJ$4="Sí",1/DATOS_[[% normaliz]:[% normaliz]],1)*(DATOS_[Conc.Sal.06])))))))),
0)</f>
        <v>0</v>
      </c>
      <c r="P80" s="109">
        <f t="array" ref="P80">IFERROR(
(AVERAGE((IF(DATOS_[[Sexo]:[Sexo]]=$B80,IF(DATOS_[[AGRUP. VALOR. PTO.]:[AGRUP. VALOR. PTO.]]=$B78,IF(DATOS_[[Check Periodo Ref.]:[Check Periodo Ref.]]="Dentro",IF(DATOS_[[Check Equiparado]:[Check Equiparado]]="Sí",IF(DATOS!AK$5="Sí",(1/DATOS_[[% anualiz]:[% anualiz]]),1)*IF(DATOS!AK$4="Sí",1/DATOS_[[% normaliz]:[% normaliz]],1)*(DATOS_[Conc.Sal.07])))))))),
0)</f>
        <v>0</v>
      </c>
      <c r="Q80" s="109">
        <f t="array" ref="Q80">IFERROR(
(AVERAGE((IF(DATOS_[[Sexo]:[Sexo]]=$B80,IF(DATOS_[[AGRUP. VALOR. PTO.]:[AGRUP. VALOR. PTO.]]=$B78,IF(DATOS_[[Check Periodo Ref.]:[Check Periodo Ref.]]="Dentro",IF(DATOS_[[Check Equiparado]:[Check Equiparado]]="Sí",IF(DATOS!AL$5="Sí",(1/DATOS_[[% anualiz]:[% anualiz]]),1)*IF(DATOS!AL$4="Sí",1/DATOS_[[% normaliz]:[% normaliz]],1)*(DATOS_[Conc.Sal.08])))))))),
0)</f>
        <v>0</v>
      </c>
      <c r="R80" s="109">
        <f t="array" ref="R80">IFERROR(
(AVERAGE((IF(DATOS_[[Sexo]:[Sexo]]=$B80,IF(DATOS_[[AGRUP. VALOR. PTO.]:[AGRUP. VALOR. PTO.]]=$B78,IF(DATOS_[[Check Periodo Ref.]:[Check Periodo Ref.]]="Dentro",IF(DATOS_[[Check Equiparado]:[Check Equiparado]]="Sí",IF(DATOS!AM$5="Sí",(1/DATOS_[[% anualiz]:[% anualiz]]),1)*IF(DATOS!AM$4="Sí",1/DATOS_[[% normaliz]:[% normaliz]],1)*(DATOS_[Conc.Sal.09])))))))),
0)</f>
        <v>0</v>
      </c>
      <c r="S80" s="109">
        <f t="array" ref="S80">IFERROR(
(AVERAGE((IF(DATOS_[[Sexo]:[Sexo]]=$B80,IF(DATOS_[[AGRUP. VALOR. PTO.]:[AGRUP. VALOR. PTO.]]=$B78,IF(DATOS_[[Check Periodo Ref.]:[Check Periodo Ref.]]="Dentro",IF(DATOS_[[Check Equiparado]:[Check Equiparado]]="Sí",IF(DATOS!AN$5="Sí",(1/DATOS_[[% anualiz]:[% anualiz]]),1)*IF(DATOS!AN$4="Sí",1/DATOS_[[% normaliz]:[% normaliz]],1)*(DATOS_[Conc.Sal.10])))))))),
0)</f>
        <v>0</v>
      </c>
      <c r="T80" s="109">
        <f t="array" ref="T80">IFERROR(
(AVERAGE((IF(DATOS_[[Sexo]:[Sexo]]=$B80,IF(DATOS_[[AGRUP. VALOR. PTO.]:[AGRUP. VALOR. PTO.]]=$B78,IF(DATOS_[[Check Periodo Ref.]:[Check Periodo Ref.]]="Dentro",IF(DATOS_[[Check Equiparado]:[Check Equiparado]]="Sí",IF(DATOS!AO$5="Sí",(1/DATOS_[[% anualiz]:[% anualiz]]),1)*IF(DATOS!AO$4="Sí",1/DATOS_[[% normaliz]:[% normaliz]],1)*(DATOS_[Conc.Sal.11])))))))),
0)</f>
        <v>0</v>
      </c>
      <c r="U80" s="109">
        <f t="array" ref="U80">IFERROR(
(AVERAGE((IF(DATOS_[[Sexo]:[Sexo]]=$B80,IF(DATOS_[[AGRUP. VALOR. PTO.]:[AGRUP. VALOR. PTO.]]=$B78,IF(DATOS_[[Check Periodo Ref.]:[Check Periodo Ref.]]="Dentro",IF(DATOS_[[Check Equiparado]:[Check Equiparado]]="Sí",IF(DATOS!AP$5="Sí",(1/DATOS_[[% anualiz]:[% anualiz]]),1)*IF(DATOS!AP$4="Sí",1/DATOS_[[% normaliz]:[% normaliz]],1)*(DATOS_[Conc.Sal.12])))))))),
0)</f>
        <v>0</v>
      </c>
      <c r="V80" s="109">
        <f t="array" ref="V80">IFERROR(
(AVERAGE((IF(DATOS_[[Sexo]:[Sexo]]=$B80,IF(DATOS_[[AGRUP. VALOR. PTO.]:[AGRUP. VALOR. PTO.]]=$B78,IF(DATOS_[[Check Periodo Ref.]:[Check Periodo Ref.]]="Dentro",IF(DATOS_[[Check Equiparado]:[Check Equiparado]]="Sí",IF(DATOS!AQ$5="Sí",(1/DATOS_[[% anualiz]:[% anualiz]]),1)*IF(DATOS!AQ$4="Sí",1/DATOS_[[% normaliz]:[% normaliz]],1)*(DATOS_[Conc.Sal.13])))))))),
0)</f>
        <v>0</v>
      </c>
      <c r="W80" s="109">
        <f t="array" ref="W80">IFERROR(
(AVERAGE((IF(DATOS_[[Sexo]:[Sexo]]=$B80,IF(DATOS_[[AGRUP. VALOR. PTO.]:[AGRUP. VALOR. PTO.]]=$B78,IF(DATOS_[[Check Periodo Ref.]:[Check Periodo Ref.]]="Dentro",IF(DATOS_[[Check Equiparado]:[Check Equiparado]]="Sí",IF(DATOS!AR$5="Sí",(1/DATOS_[[% anualiz]:[% anualiz]]),1)*IF(DATOS!AR$4="Sí",1/DATOS_[[% normaliz]:[% normaliz]],1)*(DATOS_[Conc.Sal.14])))))))),
0)</f>
        <v>0</v>
      </c>
      <c r="X80" s="109">
        <f t="array" ref="X80">IFERROR(
(AVERAGE((IF(DATOS_[[Sexo]:[Sexo]]=$B80,IF(DATOS_[[AGRUP. VALOR. PTO.]:[AGRUP. VALOR. PTO.]]=$B78,IF(DATOS_[[Check Periodo Ref.]:[Check Periodo Ref.]]="Dentro",IF(DATOS_[[Check Equiparado]:[Check Equiparado]]="Sí",IF(DATOS!AS$5="Sí",(1/DATOS_[[% anualiz]:[% anualiz]]),1)*IF(DATOS!AS$4="Sí",1/DATOS_[[% normaliz]:[% normaliz]],1)*(DATOS_[Conc.Sal.15])))))))),
0)</f>
        <v>0</v>
      </c>
      <c r="Y80" s="109">
        <f t="array" ref="Y80">IFERROR(
(AVERAGE((IF(DATOS_[[Sexo]:[Sexo]]=$B80,IF(DATOS_[[AGRUP. VALOR. PTO.]:[AGRUP. VALOR. PTO.]]=$B78,IF(DATOS_[[Check Periodo Ref.]:[Check Periodo Ref.]]="Dentro",IF(DATOS_[[Check Equiparado]:[Check Equiparado]]="Sí",IF(DATOS!AT$5="Sí",(1/DATOS_[[% anualiz]:[% anualiz]]),1)*IF(DATOS!AT$4="Sí",1/DATOS_[[% normaliz]:[% normaliz]],1)*(DATOS_[Conc.Sal.16])))))))),
0)</f>
        <v>0</v>
      </c>
      <c r="Z80" s="109">
        <f t="array" ref="Z80">IFERROR(
(AVERAGE((IF(DATOS_[[Sexo]:[Sexo]]=$B80,IF(DATOS_[[AGRUP. VALOR. PTO.]:[AGRUP. VALOR. PTO.]]=$B78,IF(DATOS_[[Check Periodo Ref.]:[Check Periodo Ref.]]="Dentro",IF(DATOS_[[Check Equiparado]:[Check Equiparado]]="Sí",IF(DATOS!AU$5="Sí",(1/DATOS_[[% anualiz]:[% anualiz]]),1)*IF(DATOS!AU$4="Sí",1/DATOS_[[% normaliz]:[% normaliz]],1)*(DATOS_[Conc.Sal.17])))))))),
0)</f>
        <v>0</v>
      </c>
      <c r="AA80" s="109">
        <f t="array" ref="AA80">IFERROR(
(AVERAGE((IF(DATOS_[[Sexo]:[Sexo]]=$B80,IF(DATOS_[[AGRUP. VALOR. PTO.]:[AGRUP. VALOR. PTO.]]=$B78,IF(DATOS_[[Check Periodo Ref.]:[Check Periodo Ref.]]="Dentro",IF(DATOS_[[Check Equiparado]:[Check Equiparado]]="Sí",IF(DATOS!AV$5="Sí",(1/DATOS_[[% anualiz]:[% anualiz]]),1)*IF(DATOS!AV$4="Sí",1/DATOS_[[% normaliz]:[% normaliz]],1)*(DATOS_[Conc.Sal.18])))))))),
0)</f>
        <v>0</v>
      </c>
      <c r="AB80" s="109">
        <f t="array" ref="AB80">IFERROR(
(AVERAGE((IF(DATOS_[[Sexo]:[Sexo]]=$B80,IF(DATOS_[[AGRUP. VALOR. PTO.]:[AGRUP. VALOR. PTO.]]=$B78,IF(DATOS_[[Check Periodo Ref.]:[Check Periodo Ref.]]="Dentro",IF(DATOS_[[Check Equiparado]:[Check Equiparado]]="Sí",IF(DATOS!AW$5="Sí",(1/DATOS_[[% anualiz]:[% anualiz]]),1)*IF(DATOS!AW$4="Sí",1/DATOS_[[% normaliz]:[% normaliz]],1)*(DATOS_[Conc.Sal.19])))))))),
0)</f>
        <v>0</v>
      </c>
      <c r="AC80" s="109">
        <f t="array" ref="AC80">IFERROR(
(AVERAGE((IF(DATOS_[[Sexo]:[Sexo]]=$B80,IF(DATOS_[[AGRUP. VALOR. PTO.]:[AGRUP. VALOR. PTO.]]=$B78,IF(DATOS_[[Check Periodo Ref.]:[Check Periodo Ref.]]="Dentro",IF(DATOS_[[Check Equiparado]:[Check Equiparado]]="Sí",IF(DATOS!AX$5="Sí",(1/DATOS_[[% anualiz]:[% anualiz]]),1)*IF(DATOS!AX$4="Sí",1/DATOS_[[% normaliz]:[% normaliz]],1)*(DATOS_[Conc.Sal.20])))))))),
0)</f>
        <v>0</v>
      </c>
      <c r="AD80" s="109">
        <f t="array" ref="AD80">IFERROR(
(AVERAGE((IF(DATOS_[[Sexo]:[Sexo]]=$B80,IF(DATOS_[[AGRUP. VALOR. PTO.]:[AGRUP. VALOR. PTO.]]=$B78,IF(DATOS_[[Check Periodo Ref.]:[Check Periodo Ref.]]="Dentro",IF(DATOS_[[Check Equiparado]:[Check Equiparado]]="Sí",IF(DATOS!AY$5="Sí",(1/DATOS_[[% anualiz]:[% anualiz]]),1)*IF(DATOS!AY$4="Sí",1/DATOS_[[% normaliz]:[% normaliz]],1)*(DATOS_[Conc.Sal.21])))))))),
0)</f>
        <v>0</v>
      </c>
      <c r="AE80" s="109">
        <f t="array" ref="AE80">IFERROR(
(AVERAGE((IF(DATOS_[[Sexo]:[Sexo]]=$B80,IF(DATOS_[[AGRUP. VALOR. PTO.]:[AGRUP. VALOR. PTO.]]=$B78,IF(DATOS_[[Check Periodo Ref.]:[Check Periodo Ref.]]="Dentro",IF(DATOS_[[Check Equiparado]:[Check Equiparado]]="Sí",IF(DATOS!AZ$5="Sí",(1/DATOS_[[% anualiz]:[% anualiz]]),1)*IF(DATOS!AZ$4="Sí",1/DATOS_[[% normaliz]:[% normaliz]],1)*(DATOS_[Conc.Sal.22])))))))),
0)</f>
        <v>0</v>
      </c>
      <c r="AF80" s="109">
        <f t="array" ref="AF80">IFERROR(
(AVERAGE((IF(DATOS_[[Sexo]:[Sexo]]=$B80,IF(DATOS_[[AGRUP. VALOR. PTO.]:[AGRUP. VALOR. PTO.]]=$B78,IF(DATOS_[[Check Periodo Ref.]:[Check Periodo Ref.]]="Dentro",IF(DATOS_[[Check Equiparado]:[Check Equiparado]]="Sí",IF(DATOS!BA$5="Sí",(1/DATOS_[[% anualiz]:[% anualiz]]),1)*IF(DATOS!BA$4="Sí",1/DATOS_[[% normaliz]:[% normaliz]],1)*(DATOS_[Conc.Sal.23])))))))),
0)</f>
        <v>0</v>
      </c>
      <c r="AG80" s="109">
        <f t="array" ref="AG80">IFERROR(
(AVERAGE((IF(DATOS_[[Sexo]:[Sexo]]=$B80,IF(DATOS_[[AGRUP. VALOR. PTO.]:[AGRUP. VALOR. PTO.]]=$B78,IF(DATOS_[[Check Periodo Ref.]:[Check Periodo Ref.]]="Dentro",IF(DATOS_[[Check Equiparado]:[Check Equiparado]]="Sí",IF(DATOS!BB$5="Sí",(1/DATOS_[[% anualiz]:[% anualiz]]),1)*IF(DATOS!BB$4="Sí",1/DATOS_[[% normaliz]:[% normaliz]],1)*(DATOS_[Conc.Sal.24])))))))),
0)</f>
        <v>0</v>
      </c>
      <c r="AH80" s="109">
        <f t="array" ref="AH80">IFERROR(
(AVERAGE((IF(DATOS_[[Sexo]:[Sexo]]=$B80,IF(DATOS_[[AGRUP. VALOR. PTO.]:[AGRUP. VALOR. PTO.]]=$B78,IF(DATOS_[[Check Periodo Ref.]:[Check Periodo Ref.]]="Dentro",IF(DATOS_[[Check Equiparado]:[Check Equiparado]]="Sí",IF(DATOS!BC$5="Sí",(1/DATOS_[[% anualiz]:[% anualiz]]),1)*IF(DATOS!BC$4="Sí",1/DATOS_[[% normaliz]:[% normaliz]],1)*(DATOS_[Conc.Sal.25])))))))),
0)</f>
        <v>0</v>
      </c>
      <c r="AI80" s="109">
        <f t="array" ref="AI80">IFERROR(
(AVERAGE((IF(DATOS_[[Sexo]:[Sexo]]=$B80,IF(DATOS_[[AGRUP. VALOR. PTO.]:[AGRUP. VALOR. PTO.]]=$B78,IF(DATOS_[[Check Periodo Ref.]:[Check Periodo Ref.]]="Dentro",IF(DATOS_[[Check Equiparado]:[Check Equiparado]]="Sí",IF(DATOS!BD$5="Sí",(1/DATOS_[[% anualiz]:[% anualiz]]),1)*IF(DATOS!BD$4="Sí",1/DATOS_[[% normaliz]:[% normaliz]],1)*(DATOS_[Conc.Sal.26])))))))),
0)</f>
        <v>0</v>
      </c>
      <c r="AJ80" s="109">
        <f t="array" ref="AJ80">IFERROR(
(AVERAGE((IF(DATOS_[[Sexo]:[Sexo]]=$B80,IF(DATOS_[[AGRUP. VALOR. PTO.]:[AGRUP. VALOR. PTO.]]=$B78,IF(DATOS_[[Check Periodo Ref.]:[Check Periodo Ref.]]="Dentro",IF(DATOS_[[Check Equiparado]:[Check Equiparado]]="Sí",IF(DATOS!BE$5="Sí",(1/DATOS_[[% anualiz]:[% anualiz]]),1)*IF(DATOS!BE$4="Sí",1/DATOS_[[% normaliz]:[% normaliz]],1)*(DATOS_[Conc.Sal.27])))))))),
0)</f>
        <v>0</v>
      </c>
      <c r="AK80" s="109">
        <f t="array" ref="AK80">IFERROR(
(AVERAGE((IF(DATOS_[[Sexo]:[Sexo]]=$B80,IF(DATOS_[[AGRUP. VALOR. PTO.]:[AGRUP. VALOR. PTO.]]=$B78,IF(DATOS_[[Check Periodo Ref.]:[Check Periodo Ref.]]="Dentro",IF(DATOS_[[Check Equiparado]:[Check Equiparado]]="Sí",IF(DATOS!BF$5="Sí",(1/DATOS_[[% anualiz]:[% anualiz]]),1)*IF(DATOS!BF$4="Sí",1/DATOS_[[% normaliz]:[% normaliz]],1)*(DATOS_[Conc.Sal.28])))))))),
0)</f>
        <v>0</v>
      </c>
      <c r="AL80" s="109">
        <f t="array" ref="AL80">IFERROR(
(AVERAGE((IF(DATOS_[[Sexo]:[Sexo]]=$B80,IF(DATOS_[[AGRUP. VALOR. PTO.]:[AGRUP. VALOR. PTO.]]=$B78,IF(DATOS_[[Check Periodo Ref.]:[Check Periodo Ref.]]="Dentro",IF(DATOS_[[Check Equiparado]:[Check Equiparado]]="Sí",IF(DATOS!BG$5="Sí",(1/DATOS_[[% anualiz]:[% anualiz]]),1)*IF(DATOS!BG$4="Sí",1/DATOS_[[% normaliz]:[% normaliz]],1)*(DATOS_[Conc.Sal.29])))))))),
0)</f>
        <v>0</v>
      </c>
      <c r="AM80" s="109">
        <f t="array" ref="AM80">IFERROR(
(AVERAGE((IF(DATOS_[[Sexo]:[Sexo]]=$B80,IF(DATOS_[[AGRUP. VALOR. PTO.]:[AGRUP. VALOR. PTO.]]=$B78,IF(DATOS_[[Check Periodo Ref.]:[Check Periodo Ref.]]="Dentro",IF(DATOS_[[Check Equiparado]:[Check Equiparado]]="Sí",IF(DATOS!BH$5="Sí",(1/DATOS_[[% anualiz]:[% anualiz]]),1)*IF(DATOS!BH$4="Sí",1/DATOS_[[% normaliz]:[% normaliz]],1)*(DATOS_[Conc.Sal.30])))))))),
0)</f>
        <v>0</v>
      </c>
      <c r="AN80" s="110">
        <f t="array" ref="AN80">IFERROR(
AVERAGE(IF(DATOS_[Sexo]=$B80,IF(DATOS_[[AGRUP. VALOR. PTO.]:[AGRUP. VALOR. PTO.]]=$B78,IF(DATOS_[Check Equiparado]="Sí",IF(DATOS_[Check Periodo Ref.]="Dentro",DATOS_[Tot COMPL.SAL Eq],FALSE))))),
0)</f>
        <v>0</v>
      </c>
      <c r="AO80" s="111">
        <f t="array" ref="AO80">IFERROR(
AVERAGE(IF(DATOS_[Sexo]=$B80,IF(DATOS_[[AGRUP. VALOR. PTO.]:[AGRUP. VALOR. PTO.]]=$B78,IF(DATOS_[Check Equiparado]="Sí",IF(DATOS_[Check Periodo Ref.]="Dentro",DATOS_[TOTAL SALARIO Eq],FALSE))))),
0)</f>
        <v>0</v>
      </c>
      <c r="AP80" s="112">
        <f t="array" ref="AP80">IFERROR(
(AVERAGE((IF(DATOS_[[Sexo]:[Sexo]]=$B80,IF(DATOS_[[AGRUP. VALOR. PTO.]:[AGRUP. VALOR. PTO.]]=$B78,IF(DATOS_[[Check Periodo Ref.]:[Check Periodo Ref.]]="Dentro",IF(DATOS_[[Check Equiparado]:[Check Equiparado]]="Sí",IF(DATOS!BI$5="Sí",(1/DATOS_[[% anualiz]:[% anualiz]]),1)*IF(DATOS!BI$4="Sí",1/DATOS_[[% normaliz]:[% normaliz]],1)*(DATOS_[C.Extra.01])))))))),
0)</f>
        <v>0</v>
      </c>
      <c r="AQ80" s="112">
        <f t="array" ref="AQ80">IFERROR(
(AVERAGE((IF(DATOS_[[Sexo]:[Sexo]]=$B80,IF(DATOS_[[AGRUP. VALOR. PTO.]:[AGRUP. VALOR. PTO.]]=$B78,IF(DATOS_[[Check Periodo Ref.]:[Check Periodo Ref.]]="Dentro",IF(DATOS_[[Check Equiparado]:[Check Equiparado]]="Sí",IF(DATOS!BJ$5="Sí",(1/DATOS_[[% anualiz]:[% anualiz]]),1)*IF(DATOS!BJ$4="Sí",1/DATOS_[[% normaliz]:[% normaliz]],1)*(DATOS_[C.Extra.02])))))))),
0)</f>
        <v>0</v>
      </c>
      <c r="AR80" s="112">
        <f t="array" ref="AR80">IFERROR(
(AVERAGE((IF(DATOS_[[Sexo]:[Sexo]]=$B80,IF(DATOS_[[AGRUP. VALOR. PTO.]:[AGRUP. VALOR. PTO.]]=$B78,IF(DATOS_[[Check Periodo Ref.]:[Check Periodo Ref.]]="Dentro",IF(DATOS_[[Check Equiparado]:[Check Equiparado]]="Sí",IF(DATOS!BK$5="Sí",(1/DATOS_[[% anualiz]:[% anualiz]]),1)*IF(DATOS!BK$4="Sí",1/DATOS_[[% normaliz]:[% normaliz]],1)*(DATOS_[C.Extra.03])))))))),
0)</f>
        <v>0</v>
      </c>
      <c r="AS80" s="112">
        <f t="array" ref="AS80">IFERROR(
(AVERAGE((IF(DATOS_[[Sexo]:[Sexo]]=$B80,IF(DATOS_[[AGRUP. VALOR. PTO.]:[AGRUP. VALOR. PTO.]]=$B78,IF(DATOS_[[Check Periodo Ref.]:[Check Periodo Ref.]]="Dentro",IF(DATOS_[[Check Equiparado]:[Check Equiparado]]="Sí",IF(DATOS!BL$5="Sí",(1/DATOS_[[% anualiz]:[% anualiz]]),1)*IF(DATOS!BL$4="Sí",1/DATOS_[[% normaliz]:[% normaliz]],1)*(DATOS_[C.Extra.04])))))))),
0)</f>
        <v>0</v>
      </c>
      <c r="AT80" s="112">
        <f t="array" ref="AT80">IFERROR(
(AVERAGE((IF(DATOS_[[Sexo]:[Sexo]]=$B80,IF(DATOS_[[AGRUP. VALOR. PTO.]:[AGRUP. VALOR. PTO.]]=$B78,IF(DATOS_[[Check Periodo Ref.]:[Check Periodo Ref.]]="Dentro",IF(DATOS_[[Check Equiparado]:[Check Equiparado]]="Sí",IF(DATOS!BM$5="Sí",(1/DATOS_[[% anualiz]:[% anualiz]]),1)*IF(DATOS!BM$4="Sí",1/DATOS_[[% normaliz]:[% normaliz]],1)*(DATOS_[C.Extra.05])))))))),
0)</f>
        <v>0</v>
      </c>
      <c r="AU80" s="113">
        <f t="array" ref="AU80">IFERROR(
AVERAGE(IF(DATOS_[Sexo]=$B80,IF(DATOS_[[AGRUP. VALOR. PTO.]:[AGRUP. VALOR. PTO.]]=$B78,IF(DATOS_[Check Equiparado]="Sí",IF(DATOS_[Check Periodo Ref.]="Dentro",DATOS_[Tot Extrasalarial Eq],FALSE))))),
0)</f>
        <v>0</v>
      </c>
      <c r="AV80" s="114">
        <f t="array" ref="AV80">IFERROR(
AVERAGE(IF(DATOS_[Sexo]=$B80,IF(DATOS_[[AGRUP. VALOR. PTO.]:[AGRUP. VALOR. PTO.]]=$B78,IF(DATOS_[Check Equiparado]="Sí",IF(DATOS_[Check Periodo Ref.]="Dentro",DATOS_[TOTAL Retrib Eq],FALSE))))),
0)</f>
        <v>0</v>
      </c>
    </row>
    <row r="81" spans="1:48" ht="17.25" thickBot="1" x14ac:dyDescent="0.35">
      <c r="A81" s="60" t="str">
        <f t="shared" ref="A81" si="91">+A82</f>
        <v>[ocultar]</v>
      </c>
      <c r="B81" s="70" t="s">
        <v>282</v>
      </c>
      <c r="C81" s="107"/>
      <c r="D81" s="71"/>
      <c r="E81" s="71"/>
      <c r="F81" s="71"/>
      <c r="G81" s="71"/>
      <c r="H81" s="71"/>
      <c r="I81" s="137" t="str">
        <f t="shared" ref="I81:AV81" si="92">IFERROR((I82-I83)/I82,"")</f>
        <v/>
      </c>
      <c r="J81" s="138" t="str">
        <f t="shared" si="92"/>
        <v/>
      </c>
      <c r="K81" s="139" t="str">
        <f t="shared" si="92"/>
        <v/>
      </c>
      <c r="L81" s="139" t="str">
        <f t="shared" si="92"/>
        <v/>
      </c>
      <c r="M81" s="139" t="str">
        <f t="shared" si="92"/>
        <v/>
      </c>
      <c r="N81" s="140" t="str">
        <f t="shared" si="92"/>
        <v/>
      </c>
      <c r="O81" s="141" t="str">
        <f t="shared" si="92"/>
        <v/>
      </c>
      <c r="P81" s="141" t="str">
        <f t="shared" si="92"/>
        <v/>
      </c>
      <c r="Q81" s="141" t="str">
        <f t="shared" si="92"/>
        <v/>
      </c>
      <c r="R81" s="141" t="str">
        <f t="shared" si="92"/>
        <v/>
      </c>
      <c r="S81" s="141" t="str">
        <f t="shared" si="92"/>
        <v/>
      </c>
      <c r="T81" s="141" t="str">
        <f t="shared" si="92"/>
        <v/>
      </c>
      <c r="U81" s="141" t="str">
        <f t="shared" si="92"/>
        <v/>
      </c>
      <c r="V81" s="141" t="str">
        <f t="shared" si="92"/>
        <v/>
      </c>
      <c r="W81" s="141" t="str">
        <f t="shared" si="92"/>
        <v/>
      </c>
      <c r="X81" s="141" t="str">
        <f t="shared" si="92"/>
        <v/>
      </c>
      <c r="Y81" s="141" t="str">
        <f t="shared" si="92"/>
        <v/>
      </c>
      <c r="Z81" s="140" t="str">
        <f t="shared" si="92"/>
        <v/>
      </c>
      <c r="AA81" s="140" t="str">
        <f t="shared" si="92"/>
        <v/>
      </c>
      <c r="AB81" s="140" t="str">
        <f t="shared" si="92"/>
        <v/>
      </c>
      <c r="AC81" s="140" t="str">
        <f t="shared" si="92"/>
        <v/>
      </c>
      <c r="AD81" s="140" t="str">
        <f t="shared" si="92"/>
        <v/>
      </c>
      <c r="AE81" s="140" t="str">
        <f t="shared" si="92"/>
        <v/>
      </c>
      <c r="AF81" s="140" t="str">
        <f t="shared" si="92"/>
        <v/>
      </c>
      <c r="AG81" s="140" t="str">
        <f t="shared" si="92"/>
        <v/>
      </c>
      <c r="AH81" s="140" t="str">
        <f t="shared" si="92"/>
        <v/>
      </c>
      <c r="AI81" s="140" t="str">
        <f t="shared" si="92"/>
        <v/>
      </c>
      <c r="AJ81" s="140" t="str">
        <f t="shared" si="92"/>
        <v/>
      </c>
      <c r="AK81" s="140" t="str">
        <f t="shared" si="92"/>
        <v/>
      </c>
      <c r="AL81" s="140" t="str">
        <f t="shared" si="92"/>
        <v/>
      </c>
      <c r="AM81" s="140" t="str">
        <f t="shared" si="92"/>
        <v/>
      </c>
      <c r="AN81" s="142" t="str">
        <f t="shared" si="92"/>
        <v/>
      </c>
      <c r="AO81" s="146" t="str">
        <f t="shared" si="92"/>
        <v/>
      </c>
      <c r="AP81" s="143" t="str">
        <f t="shared" si="92"/>
        <v/>
      </c>
      <c r="AQ81" s="143" t="str">
        <f t="shared" si="92"/>
        <v/>
      </c>
      <c r="AR81" s="143" t="str">
        <f t="shared" si="92"/>
        <v/>
      </c>
      <c r="AS81" s="143" t="str">
        <f t="shared" si="92"/>
        <v/>
      </c>
      <c r="AT81" s="143" t="str">
        <f t="shared" si="92"/>
        <v/>
      </c>
      <c r="AU81" s="144" t="str">
        <f t="shared" si="92"/>
        <v/>
      </c>
      <c r="AV81" s="145" t="str">
        <f t="shared" si="92"/>
        <v/>
      </c>
    </row>
    <row r="82" spans="1:48" x14ac:dyDescent="0.3">
      <c r="A82" s="60" t="str">
        <f t="shared" ref="A82" si="93">+IF(C82+C83=0,"[ocultar]","")</f>
        <v>[ocultar]</v>
      </c>
      <c r="B82" s="64" t="s">
        <v>162</v>
      </c>
      <c r="C82" s="65">
        <f t="array" ref="C82">SUM(IF($B82=DATOS_[Sexo],
IF($B81=DATOS_[AGRUP. VALOR. PTO.],
IF("Dentro"=DATOS_[Check Periodo Ref.],
1/(COUNTIFS(DATOS_[Sexo],$B82,DATOS_[AGRUP. VALOR. PTO.],$B81,DATOS_[Check Periodo Ref.],"Dentro",DATOS_[id],DATOS_[id]))))))</f>
        <v>0</v>
      </c>
      <c r="D82" s="66">
        <f>COUNTIFS(DATOS_[AGRUP. VALOR. PTO.],$B81,DATOS_[Sexo],$B82,DATOS_[Check Periodo Ref.],"Dentro")</f>
        <v>0</v>
      </c>
      <c r="E82" s="66">
        <f>COUNTIFS(DATOS_[AGRUP. VALOR. PTO.],$B81,DATOS_[Sexo],$B82,DATOS_[Check Periodo Ref.],"Dentro",DATOS_[Check Nº SC Norm],"Sí")</f>
        <v>0</v>
      </c>
      <c r="F82" s="66">
        <f>COUNTIFS(DATOS_[AGRUP. VALOR. PTO.],$B81,DATOS_[Sexo],$B82,DATOS_[Check Periodo Ref.],"Dentro",DATOS_[Check Nº SC Anualiz],"Sí")</f>
        <v>0</v>
      </c>
      <c r="G82" s="66">
        <f>COUNTIFS(DATOS_[AGRUP. VALOR. PTO.],$B81,DATOS_[Sexo],$B82,DATOS_[Check Periodo Ref.],"Dentro",DATOS_[Check Nº SC Norm y Anualiz],"Sí")</f>
        <v>0</v>
      </c>
      <c r="H82" s="66">
        <f>COUNTIFS(DATOS_[AGRUP. VALOR. PTO.],$B81,DATOS_[Sexo],$B82,DATOS_[Check Periodo Ref.],"Dentro",DATOS_[Check Equiparación],"Sí")</f>
        <v>0</v>
      </c>
      <c r="I82" s="108">
        <f t="array" ref="I82">IFERROR(
AVERAGE(IF(DATOS_[Sexo]=$B82,IF(DATOS_[[AGRUP. VALOR. PTO.]:[AGRUP. VALOR. PTO.]]=$B81,IF(DATOS_[Check Equiparado]="Sí",IF(DATOS_[Check Periodo Ref.]="Dentro",DATOS_[SALARIO BASE Eq],FALSE))))),
0)</f>
        <v>0</v>
      </c>
      <c r="J82" s="109">
        <f t="array" ref="J82">IFERROR(
(AVERAGE((IF(DATOS_[[Sexo]:[Sexo]]=$B82,IF(DATOS_[[AGRUP. VALOR. PTO.]:[AGRUP. VALOR. PTO.]]=$B81,IF(DATOS_[[Check Periodo Ref.]:[Check Periodo Ref.]]="Dentro",IF(DATOS_[[Check Equiparado]:[Check Equiparado]]="Sí",IF(DATOS!AE$5="Sí",(1/DATOS_[[% anualiz]:[% anualiz]]),1)*IF(DATOS!AE$4="Sí",1/DATOS_[[% normaliz]:[% normaliz]],1)*(DATOS_[Conc.Sal.01])))))))),
0)</f>
        <v>0</v>
      </c>
      <c r="K82" s="109">
        <f t="array" ref="K82">IFERROR(
(AVERAGE((IF(DATOS_[[Sexo]:[Sexo]]=$B82,IF(DATOS_[[AGRUP. VALOR. PTO.]:[AGRUP. VALOR. PTO.]]=$B81,IF(DATOS_[[Check Periodo Ref.]:[Check Periodo Ref.]]="Dentro",IF(DATOS_[[Check Equiparado]:[Check Equiparado]]="Sí",IF(DATOS!AF$5="Sí",(1/DATOS_[[% anualiz]:[% anualiz]]),1)*IF(DATOS!AF$4="Sí",1/DATOS_[[% normaliz]:[% normaliz]],1)*(DATOS_[Conc.Sal.02])))))))),
0)</f>
        <v>0</v>
      </c>
      <c r="L82" s="109">
        <f t="array" ref="L82">IFERROR(
(AVERAGE((IF(DATOS_[[Sexo]:[Sexo]]=$B82,IF(DATOS_[[AGRUP. VALOR. PTO.]:[AGRUP. VALOR. PTO.]]=$B81,IF(DATOS_[[Check Periodo Ref.]:[Check Periodo Ref.]]="Dentro",IF(DATOS_[[Check Equiparado]:[Check Equiparado]]="Sí",IF(DATOS!AG$5="Sí",(1/DATOS_[[% anualiz]:[% anualiz]]),1)*IF(DATOS!AG$4="Sí",1/DATOS_[[% normaliz]:[% normaliz]],1)*(DATOS_[Conc.Sal.03])))))))),
0)</f>
        <v>0</v>
      </c>
      <c r="M82" s="109">
        <f t="array" ref="M82">IFERROR(
(AVERAGE((IF(DATOS_[[Sexo]:[Sexo]]=$B82,IF(DATOS_[[AGRUP. VALOR. PTO.]:[AGRUP. VALOR. PTO.]]=$B81,IF(DATOS_[[Check Periodo Ref.]:[Check Periodo Ref.]]="Dentro",IF(DATOS_[[Check Equiparado]:[Check Equiparado]]="Sí",IF(DATOS!AH$5="Sí",(1/DATOS_[[% anualiz]:[% anualiz]]),1)*IF(DATOS!AH$4="Sí",1/DATOS_[[% normaliz]:[% normaliz]],1)*(DATOS_[Conc.Sal.04])))))))),
0)</f>
        <v>0</v>
      </c>
      <c r="N82" s="109">
        <f t="array" ref="N82">IFERROR(
(AVERAGE((IF(DATOS_[[Sexo]:[Sexo]]=$B82,IF(DATOS_[[AGRUP. VALOR. PTO.]:[AGRUP. VALOR. PTO.]]=$B81,IF(DATOS_[[Check Periodo Ref.]:[Check Periodo Ref.]]="Dentro",IF(DATOS_[[Check Equiparado]:[Check Equiparado]]="Sí",IF(DATOS!AI$5="Sí",(1/DATOS_[[% anualiz]:[% anualiz]]),1)*IF(DATOS!AI$4="Sí",1/DATOS_[[% normaliz]:[% normaliz]],1)*(DATOS_[Conc.Sal.05])))))))),
0)</f>
        <v>0</v>
      </c>
      <c r="O82" s="109">
        <f t="array" ref="O82">IFERROR(
(AVERAGE((IF(DATOS_[[Sexo]:[Sexo]]=$B82,IF(DATOS_[[AGRUP. VALOR. PTO.]:[AGRUP. VALOR. PTO.]]=$B81,IF(DATOS_[[Check Periodo Ref.]:[Check Periodo Ref.]]="Dentro",IF(DATOS_[[Check Equiparado]:[Check Equiparado]]="Sí",IF(DATOS!AJ$5="Sí",(1/DATOS_[[% anualiz]:[% anualiz]]),1)*IF(DATOS!AJ$4="Sí",1/DATOS_[[% normaliz]:[% normaliz]],1)*(DATOS_[Conc.Sal.06])))))))),
0)</f>
        <v>0</v>
      </c>
      <c r="P82" s="109">
        <f t="array" ref="P82">IFERROR(
(AVERAGE((IF(DATOS_[[Sexo]:[Sexo]]=$B82,IF(DATOS_[[AGRUP. VALOR. PTO.]:[AGRUP. VALOR. PTO.]]=$B81,IF(DATOS_[[Check Periodo Ref.]:[Check Periodo Ref.]]="Dentro",IF(DATOS_[[Check Equiparado]:[Check Equiparado]]="Sí",IF(DATOS!AK$5="Sí",(1/DATOS_[[% anualiz]:[% anualiz]]),1)*IF(DATOS!AK$4="Sí",1/DATOS_[[% normaliz]:[% normaliz]],1)*(DATOS_[Conc.Sal.07])))))))),
0)</f>
        <v>0</v>
      </c>
      <c r="Q82" s="109">
        <f t="array" ref="Q82">IFERROR(
(AVERAGE((IF(DATOS_[[Sexo]:[Sexo]]=$B82,IF(DATOS_[[AGRUP. VALOR. PTO.]:[AGRUP. VALOR. PTO.]]=$B81,IF(DATOS_[[Check Periodo Ref.]:[Check Periodo Ref.]]="Dentro",IF(DATOS_[[Check Equiparado]:[Check Equiparado]]="Sí",IF(DATOS!AL$5="Sí",(1/DATOS_[[% anualiz]:[% anualiz]]),1)*IF(DATOS!AL$4="Sí",1/DATOS_[[% normaliz]:[% normaliz]],1)*(DATOS_[Conc.Sal.08])))))))),
0)</f>
        <v>0</v>
      </c>
      <c r="R82" s="109">
        <f t="array" ref="R82">IFERROR(
(AVERAGE((IF(DATOS_[[Sexo]:[Sexo]]=$B82,IF(DATOS_[[AGRUP. VALOR. PTO.]:[AGRUP. VALOR. PTO.]]=$B81,IF(DATOS_[[Check Periodo Ref.]:[Check Periodo Ref.]]="Dentro",IF(DATOS_[[Check Equiparado]:[Check Equiparado]]="Sí",IF(DATOS!AM$5="Sí",(1/DATOS_[[% anualiz]:[% anualiz]]),1)*IF(DATOS!AM$4="Sí",1/DATOS_[[% normaliz]:[% normaliz]],1)*(DATOS_[Conc.Sal.09])))))))),
0)</f>
        <v>0</v>
      </c>
      <c r="S82" s="109">
        <f t="array" ref="S82">IFERROR(
(AVERAGE((IF(DATOS_[[Sexo]:[Sexo]]=$B82,IF(DATOS_[[AGRUP. VALOR. PTO.]:[AGRUP. VALOR. PTO.]]=$B81,IF(DATOS_[[Check Periodo Ref.]:[Check Periodo Ref.]]="Dentro",IF(DATOS_[[Check Equiparado]:[Check Equiparado]]="Sí",IF(DATOS!AN$5="Sí",(1/DATOS_[[% anualiz]:[% anualiz]]),1)*IF(DATOS!AN$4="Sí",1/DATOS_[[% normaliz]:[% normaliz]],1)*(DATOS_[Conc.Sal.10])))))))),
0)</f>
        <v>0</v>
      </c>
      <c r="T82" s="109">
        <f t="array" ref="T82">IFERROR(
(AVERAGE((IF(DATOS_[[Sexo]:[Sexo]]=$B82,IF(DATOS_[[AGRUP. VALOR. PTO.]:[AGRUP. VALOR. PTO.]]=$B81,IF(DATOS_[[Check Periodo Ref.]:[Check Periodo Ref.]]="Dentro",IF(DATOS_[[Check Equiparado]:[Check Equiparado]]="Sí",IF(DATOS!AO$5="Sí",(1/DATOS_[[% anualiz]:[% anualiz]]),1)*IF(DATOS!AO$4="Sí",1/DATOS_[[% normaliz]:[% normaliz]],1)*(DATOS_[Conc.Sal.11])))))))),
0)</f>
        <v>0</v>
      </c>
      <c r="U82" s="109">
        <f t="array" ref="U82">IFERROR(
(AVERAGE((IF(DATOS_[[Sexo]:[Sexo]]=$B82,IF(DATOS_[[AGRUP. VALOR. PTO.]:[AGRUP. VALOR. PTO.]]=$B81,IF(DATOS_[[Check Periodo Ref.]:[Check Periodo Ref.]]="Dentro",IF(DATOS_[[Check Equiparado]:[Check Equiparado]]="Sí",IF(DATOS!AP$5="Sí",(1/DATOS_[[% anualiz]:[% anualiz]]),1)*IF(DATOS!AP$4="Sí",1/DATOS_[[% normaliz]:[% normaliz]],1)*(DATOS_[Conc.Sal.12])))))))),
0)</f>
        <v>0</v>
      </c>
      <c r="V82" s="109">
        <f t="array" ref="V82">IFERROR(
(AVERAGE((IF(DATOS_[[Sexo]:[Sexo]]=$B82,IF(DATOS_[[AGRUP. VALOR. PTO.]:[AGRUP. VALOR. PTO.]]=$B81,IF(DATOS_[[Check Periodo Ref.]:[Check Periodo Ref.]]="Dentro",IF(DATOS_[[Check Equiparado]:[Check Equiparado]]="Sí",IF(DATOS!AQ$5="Sí",(1/DATOS_[[% anualiz]:[% anualiz]]),1)*IF(DATOS!AQ$4="Sí",1/DATOS_[[% normaliz]:[% normaliz]],1)*(DATOS_[Conc.Sal.13])))))))),
0)</f>
        <v>0</v>
      </c>
      <c r="W82" s="109">
        <f t="array" ref="W82">IFERROR(
(AVERAGE((IF(DATOS_[[Sexo]:[Sexo]]=$B82,IF(DATOS_[[AGRUP. VALOR. PTO.]:[AGRUP. VALOR. PTO.]]=$B81,IF(DATOS_[[Check Periodo Ref.]:[Check Periodo Ref.]]="Dentro",IF(DATOS_[[Check Equiparado]:[Check Equiparado]]="Sí",IF(DATOS!AR$5="Sí",(1/DATOS_[[% anualiz]:[% anualiz]]),1)*IF(DATOS!AR$4="Sí",1/DATOS_[[% normaliz]:[% normaliz]],1)*(DATOS_[Conc.Sal.14])))))))),
0)</f>
        <v>0</v>
      </c>
      <c r="X82" s="109">
        <f t="array" ref="X82">IFERROR(
(AVERAGE((IF(DATOS_[[Sexo]:[Sexo]]=$B82,IF(DATOS_[[AGRUP. VALOR. PTO.]:[AGRUP. VALOR. PTO.]]=$B81,IF(DATOS_[[Check Periodo Ref.]:[Check Periodo Ref.]]="Dentro",IF(DATOS_[[Check Equiparado]:[Check Equiparado]]="Sí",IF(DATOS!AS$5="Sí",(1/DATOS_[[% anualiz]:[% anualiz]]),1)*IF(DATOS!AS$4="Sí",1/DATOS_[[% normaliz]:[% normaliz]],1)*(DATOS_[Conc.Sal.15])))))))),
0)</f>
        <v>0</v>
      </c>
      <c r="Y82" s="109">
        <f t="array" ref="Y82">IFERROR(
(AVERAGE((IF(DATOS_[[Sexo]:[Sexo]]=$B82,IF(DATOS_[[AGRUP. VALOR. PTO.]:[AGRUP. VALOR. PTO.]]=$B81,IF(DATOS_[[Check Periodo Ref.]:[Check Periodo Ref.]]="Dentro",IF(DATOS_[[Check Equiparado]:[Check Equiparado]]="Sí",IF(DATOS!AT$5="Sí",(1/DATOS_[[% anualiz]:[% anualiz]]),1)*IF(DATOS!AT$4="Sí",1/DATOS_[[% normaliz]:[% normaliz]],1)*(DATOS_[Conc.Sal.16])))))))),
0)</f>
        <v>0</v>
      </c>
      <c r="Z82" s="109">
        <f t="array" ref="Z82">IFERROR(
(AVERAGE((IF(DATOS_[[Sexo]:[Sexo]]=$B82,IF(DATOS_[[AGRUP. VALOR. PTO.]:[AGRUP. VALOR. PTO.]]=$B81,IF(DATOS_[[Check Periodo Ref.]:[Check Periodo Ref.]]="Dentro",IF(DATOS_[[Check Equiparado]:[Check Equiparado]]="Sí",IF(DATOS!AU$5="Sí",(1/DATOS_[[% anualiz]:[% anualiz]]),1)*IF(DATOS!AU$4="Sí",1/DATOS_[[% normaliz]:[% normaliz]],1)*(DATOS_[Conc.Sal.17])))))))),
0)</f>
        <v>0</v>
      </c>
      <c r="AA82" s="109">
        <f t="array" ref="AA82">IFERROR(
(AVERAGE((IF(DATOS_[[Sexo]:[Sexo]]=$B82,IF(DATOS_[[AGRUP. VALOR. PTO.]:[AGRUP. VALOR. PTO.]]=$B81,IF(DATOS_[[Check Periodo Ref.]:[Check Periodo Ref.]]="Dentro",IF(DATOS_[[Check Equiparado]:[Check Equiparado]]="Sí",IF(DATOS!AV$5="Sí",(1/DATOS_[[% anualiz]:[% anualiz]]),1)*IF(DATOS!AV$4="Sí",1/DATOS_[[% normaliz]:[% normaliz]],1)*(DATOS_[Conc.Sal.18])))))))),
0)</f>
        <v>0</v>
      </c>
      <c r="AB82" s="109">
        <f t="array" ref="AB82">IFERROR(
(AVERAGE((IF(DATOS_[[Sexo]:[Sexo]]=$B82,IF(DATOS_[[AGRUP. VALOR. PTO.]:[AGRUP. VALOR. PTO.]]=$B81,IF(DATOS_[[Check Periodo Ref.]:[Check Periodo Ref.]]="Dentro",IF(DATOS_[[Check Equiparado]:[Check Equiparado]]="Sí",IF(DATOS!AW$5="Sí",(1/DATOS_[[% anualiz]:[% anualiz]]),1)*IF(DATOS!AW$4="Sí",1/DATOS_[[% normaliz]:[% normaliz]],1)*(DATOS_[Conc.Sal.19])))))))),
0)</f>
        <v>0</v>
      </c>
      <c r="AC82" s="109">
        <f t="array" ref="AC82">IFERROR(
(AVERAGE((IF(DATOS_[[Sexo]:[Sexo]]=$B82,IF(DATOS_[[AGRUP. VALOR. PTO.]:[AGRUP. VALOR. PTO.]]=$B81,IF(DATOS_[[Check Periodo Ref.]:[Check Periodo Ref.]]="Dentro",IF(DATOS_[[Check Equiparado]:[Check Equiparado]]="Sí",IF(DATOS!AX$5="Sí",(1/DATOS_[[% anualiz]:[% anualiz]]),1)*IF(DATOS!AX$4="Sí",1/DATOS_[[% normaliz]:[% normaliz]],1)*(DATOS_[Conc.Sal.20])))))))),
0)</f>
        <v>0</v>
      </c>
      <c r="AD82" s="109">
        <f t="array" ref="AD82">IFERROR(
(AVERAGE((IF(DATOS_[[Sexo]:[Sexo]]=$B82,IF(DATOS_[[AGRUP. VALOR. PTO.]:[AGRUP. VALOR. PTO.]]=$B81,IF(DATOS_[[Check Periodo Ref.]:[Check Periodo Ref.]]="Dentro",IF(DATOS_[[Check Equiparado]:[Check Equiparado]]="Sí",IF(DATOS!AY$5="Sí",(1/DATOS_[[% anualiz]:[% anualiz]]),1)*IF(DATOS!AY$4="Sí",1/DATOS_[[% normaliz]:[% normaliz]],1)*(DATOS_[Conc.Sal.21])))))))),
0)</f>
        <v>0</v>
      </c>
      <c r="AE82" s="109">
        <f t="array" ref="AE82">IFERROR(
(AVERAGE((IF(DATOS_[[Sexo]:[Sexo]]=$B82,IF(DATOS_[[AGRUP. VALOR. PTO.]:[AGRUP. VALOR. PTO.]]=$B81,IF(DATOS_[[Check Periodo Ref.]:[Check Periodo Ref.]]="Dentro",IF(DATOS_[[Check Equiparado]:[Check Equiparado]]="Sí",IF(DATOS!AZ$5="Sí",(1/DATOS_[[% anualiz]:[% anualiz]]),1)*IF(DATOS!AZ$4="Sí",1/DATOS_[[% normaliz]:[% normaliz]],1)*(DATOS_[Conc.Sal.22])))))))),
0)</f>
        <v>0</v>
      </c>
      <c r="AF82" s="109">
        <f t="array" ref="AF82">IFERROR(
(AVERAGE((IF(DATOS_[[Sexo]:[Sexo]]=$B82,IF(DATOS_[[AGRUP. VALOR. PTO.]:[AGRUP. VALOR. PTO.]]=$B81,IF(DATOS_[[Check Periodo Ref.]:[Check Periodo Ref.]]="Dentro",IF(DATOS_[[Check Equiparado]:[Check Equiparado]]="Sí",IF(DATOS!BA$5="Sí",(1/DATOS_[[% anualiz]:[% anualiz]]),1)*IF(DATOS!BA$4="Sí",1/DATOS_[[% normaliz]:[% normaliz]],1)*(DATOS_[Conc.Sal.23])))))))),
0)</f>
        <v>0</v>
      </c>
      <c r="AG82" s="109">
        <f t="array" ref="AG82">IFERROR(
(AVERAGE((IF(DATOS_[[Sexo]:[Sexo]]=$B82,IF(DATOS_[[AGRUP. VALOR. PTO.]:[AGRUP. VALOR. PTO.]]=$B81,IF(DATOS_[[Check Periodo Ref.]:[Check Periodo Ref.]]="Dentro",IF(DATOS_[[Check Equiparado]:[Check Equiparado]]="Sí",IF(DATOS!BB$5="Sí",(1/DATOS_[[% anualiz]:[% anualiz]]),1)*IF(DATOS!BB$4="Sí",1/DATOS_[[% normaliz]:[% normaliz]],1)*(DATOS_[Conc.Sal.24])))))))),
0)</f>
        <v>0</v>
      </c>
      <c r="AH82" s="109">
        <f t="array" ref="AH82">IFERROR(
(AVERAGE((IF(DATOS_[[Sexo]:[Sexo]]=$B82,IF(DATOS_[[AGRUP. VALOR. PTO.]:[AGRUP. VALOR. PTO.]]=$B81,IF(DATOS_[[Check Periodo Ref.]:[Check Periodo Ref.]]="Dentro",IF(DATOS_[[Check Equiparado]:[Check Equiparado]]="Sí",IF(DATOS!BC$5="Sí",(1/DATOS_[[% anualiz]:[% anualiz]]),1)*IF(DATOS!BC$4="Sí",1/DATOS_[[% normaliz]:[% normaliz]],1)*(DATOS_[Conc.Sal.25])))))))),
0)</f>
        <v>0</v>
      </c>
      <c r="AI82" s="109">
        <f t="array" ref="AI82">IFERROR(
(AVERAGE((IF(DATOS_[[Sexo]:[Sexo]]=$B82,IF(DATOS_[[AGRUP. VALOR. PTO.]:[AGRUP. VALOR. PTO.]]=$B81,IF(DATOS_[[Check Periodo Ref.]:[Check Periodo Ref.]]="Dentro",IF(DATOS_[[Check Equiparado]:[Check Equiparado]]="Sí",IF(DATOS!BD$5="Sí",(1/DATOS_[[% anualiz]:[% anualiz]]),1)*IF(DATOS!BD$4="Sí",1/DATOS_[[% normaliz]:[% normaliz]],1)*(DATOS_[Conc.Sal.26])))))))),
0)</f>
        <v>0</v>
      </c>
      <c r="AJ82" s="109">
        <f t="array" ref="AJ82">IFERROR(
(AVERAGE((IF(DATOS_[[Sexo]:[Sexo]]=$B82,IF(DATOS_[[AGRUP. VALOR. PTO.]:[AGRUP. VALOR. PTO.]]=$B81,IF(DATOS_[[Check Periodo Ref.]:[Check Periodo Ref.]]="Dentro",IF(DATOS_[[Check Equiparado]:[Check Equiparado]]="Sí",IF(DATOS!BE$5="Sí",(1/DATOS_[[% anualiz]:[% anualiz]]),1)*IF(DATOS!BE$4="Sí",1/DATOS_[[% normaliz]:[% normaliz]],1)*(DATOS_[Conc.Sal.27])))))))),
0)</f>
        <v>0</v>
      </c>
      <c r="AK82" s="109">
        <f t="array" ref="AK82">IFERROR(
(AVERAGE((IF(DATOS_[[Sexo]:[Sexo]]=$B82,IF(DATOS_[[AGRUP. VALOR. PTO.]:[AGRUP. VALOR. PTO.]]=$B81,IF(DATOS_[[Check Periodo Ref.]:[Check Periodo Ref.]]="Dentro",IF(DATOS_[[Check Equiparado]:[Check Equiparado]]="Sí",IF(DATOS!BF$5="Sí",(1/DATOS_[[% anualiz]:[% anualiz]]),1)*IF(DATOS!BF$4="Sí",1/DATOS_[[% normaliz]:[% normaliz]],1)*(DATOS_[Conc.Sal.28])))))))),
0)</f>
        <v>0</v>
      </c>
      <c r="AL82" s="109">
        <f t="array" ref="AL82">IFERROR(
(AVERAGE((IF(DATOS_[[Sexo]:[Sexo]]=$B82,IF(DATOS_[[AGRUP. VALOR. PTO.]:[AGRUP. VALOR. PTO.]]=$B81,IF(DATOS_[[Check Periodo Ref.]:[Check Periodo Ref.]]="Dentro",IF(DATOS_[[Check Equiparado]:[Check Equiparado]]="Sí",IF(DATOS!BG$5="Sí",(1/DATOS_[[% anualiz]:[% anualiz]]),1)*IF(DATOS!BG$4="Sí",1/DATOS_[[% normaliz]:[% normaliz]],1)*(DATOS_[Conc.Sal.29])))))))),
0)</f>
        <v>0</v>
      </c>
      <c r="AM82" s="109">
        <f t="array" ref="AM82">IFERROR(
(AVERAGE((IF(DATOS_[[Sexo]:[Sexo]]=$B82,IF(DATOS_[[AGRUP. VALOR. PTO.]:[AGRUP. VALOR. PTO.]]=$B81,IF(DATOS_[[Check Periodo Ref.]:[Check Periodo Ref.]]="Dentro",IF(DATOS_[[Check Equiparado]:[Check Equiparado]]="Sí",IF(DATOS!BH$5="Sí",(1/DATOS_[[% anualiz]:[% anualiz]]),1)*IF(DATOS!BH$4="Sí",1/DATOS_[[% normaliz]:[% normaliz]],1)*(DATOS_[Conc.Sal.30])))))))),
0)</f>
        <v>0</v>
      </c>
      <c r="AN82" s="110">
        <f t="array" ref="AN82">IFERROR(
AVERAGE(IF(DATOS_[Sexo]=$B82,IF(DATOS_[[AGRUP. VALOR. PTO.]:[AGRUP. VALOR. PTO.]]=$B81,IF(DATOS_[Check Equiparado]="Sí",IF(DATOS_[Check Periodo Ref.]="Dentro",DATOS_[Tot COMPL.SAL Eq],FALSE))))),
0)</f>
        <v>0</v>
      </c>
      <c r="AO82" s="111">
        <f t="array" ref="AO82">IFERROR(
AVERAGE(IF(DATOS_[Sexo]=$B82,IF(DATOS_[[AGRUP. VALOR. PTO.]:[AGRUP. VALOR. PTO.]]=$B81,IF(DATOS_[Check Equiparado]="Sí",IF(DATOS_[Check Periodo Ref.]="Dentro",DATOS_[TOTAL SALARIO Eq],FALSE))))),
0)</f>
        <v>0</v>
      </c>
      <c r="AP82" s="112">
        <f t="array" ref="AP82">IFERROR(
(AVERAGE((IF(DATOS_[[Sexo]:[Sexo]]=$B82,IF(DATOS_[[AGRUP. VALOR. PTO.]:[AGRUP. VALOR. PTO.]]=$B81,IF(DATOS_[[Check Periodo Ref.]:[Check Periodo Ref.]]="Dentro",IF(DATOS_[[Check Equiparado]:[Check Equiparado]]="Sí",IF(DATOS!BI$5="Sí",(1/DATOS_[[% anualiz]:[% anualiz]]),1)*IF(DATOS!BI$4="Sí",1/DATOS_[[% normaliz]:[% normaliz]],1)*(DATOS_[C.Extra.01])))))))),
0)</f>
        <v>0</v>
      </c>
      <c r="AQ82" s="112">
        <f t="array" ref="AQ82">IFERROR(
(AVERAGE((IF(DATOS_[[Sexo]:[Sexo]]=$B82,IF(DATOS_[[AGRUP. VALOR. PTO.]:[AGRUP. VALOR. PTO.]]=$B81,IF(DATOS_[[Check Periodo Ref.]:[Check Periodo Ref.]]="Dentro",IF(DATOS_[[Check Equiparado]:[Check Equiparado]]="Sí",IF(DATOS!BJ$5="Sí",(1/DATOS_[[% anualiz]:[% anualiz]]),1)*IF(DATOS!BJ$4="Sí",1/DATOS_[[% normaliz]:[% normaliz]],1)*(DATOS_[C.Extra.02])))))))),
0)</f>
        <v>0</v>
      </c>
      <c r="AR82" s="112">
        <f t="array" ref="AR82">IFERROR(
(AVERAGE((IF(DATOS_[[Sexo]:[Sexo]]=$B82,IF(DATOS_[[AGRUP. VALOR. PTO.]:[AGRUP. VALOR. PTO.]]=$B81,IF(DATOS_[[Check Periodo Ref.]:[Check Periodo Ref.]]="Dentro",IF(DATOS_[[Check Equiparado]:[Check Equiparado]]="Sí",IF(DATOS!BK$5="Sí",(1/DATOS_[[% anualiz]:[% anualiz]]),1)*IF(DATOS!BK$4="Sí",1/DATOS_[[% normaliz]:[% normaliz]],1)*(DATOS_[C.Extra.03])))))))),
0)</f>
        <v>0</v>
      </c>
      <c r="AS82" s="112">
        <f t="array" ref="AS82">IFERROR(
(AVERAGE((IF(DATOS_[[Sexo]:[Sexo]]=$B82,IF(DATOS_[[AGRUP. VALOR. PTO.]:[AGRUP. VALOR. PTO.]]=$B81,IF(DATOS_[[Check Periodo Ref.]:[Check Periodo Ref.]]="Dentro",IF(DATOS_[[Check Equiparado]:[Check Equiparado]]="Sí",IF(DATOS!BL$5="Sí",(1/DATOS_[[% anualiz]:[% anualiz]]),1)*IF(DATOS!BL$4="Sí",1/DATOS_[[% normaliz]:[% normaliz]],1)*(DATOS_[C.Extra.04])))))))),
0)</f>
        <v>0</v>
      </c>
      <c r="AT82" s="112">
        <f t="array" ref="AT82">IFERROR(
(AVERAGE((IF(DATOS_[[Sexo]:[Sexo]]=$B82,IF(DATOS_[[AGRUP. VALOR. PTO.]:[AGRUP. VALOR. PTO.]]=$B81,IF(DATOS_[[Check Periodo Ref.]:[Check Periodo Ref.]]="Dentro",IF(DATOS_[[Check Equiparado]:[Check Equiparado]]="Sí",IF(DATOS!BM$5="Sí",(1/DATOS_[[% anualiz]:[% anualiz]]),1)*IF(DATOS!BM$4="Sí",1/DATOS_[[% normaliz]:[% normaliz]],1)*(DATOS_[C.Extra.05])))))))),
0)</f>
        <v>0</v>
      </c>
      <c r="AU82" s="113">
        <f t="array" ref="AU82">IFERROR(
AVERAGE(IF(DATOS_[Sexo]=$B82,IF(DATOS_[[AGRUP. VALOR. PTO.]:[AGRUP. VALOR. PTO.]]=$B81,IF(DATOS_[Check Equiparado]="Sí",IF(DATOS_[Check Periodo Ref.]="Dentro",DATOS_[Tot Extrasalarial Eq],FALSE))))),
0)</f>
        <v>0</v>
      </c>
      <c r="AV82" s="114">
        <f t="array" ref="AV82">IFERROR(
AVERAGE(IF(DATOS_[Sexo]=$B82,IF(DATOS_[[AGRUP. VALOR. PTO.]:[AGRUP. VALOR. PTO.]]=$B81,IF(DATOS_[Check Equiparado]="Sí",IF(DATOS_[Check Periodo Ref.]="Dentro",DATOS_[TOTAL Retrib Eq],FALSE))))),
0)</f>
        <v>0</v>
      </c>
    </row>
    <row r="83" spans="1:48" x14ac:dyDescent="0.3">
      <c r="A83" s="60" t="str">
        <f t="shared" ref="A83" si="94">+A82</f>
        <v>[ocultar]</v>
      </c>
      <c r="B83" s="64" t="s">
        <v>163</v>
      </c>
      <c r="C83" s="65">
        <f t="array" ref="C83">SUM(IF($B83=DATOS_[Sexo],
IF($B81=DATOS_[AGRUP. VALOR. PTO.],
IF("Dentro"=DATOS_[Check Periodo Ref.],
1/(COUNTIFS(DATOS_[Sexo],$B83,DATOS_[AGRUP. VALOR. PTO.],$B81,DATOS_[Check Periodo Ref.],"Dentro",DATOS_[id],DATOS_[id]))))))</f>
        <v>0</v>
      </c>
      <c r="D83" s="66">
        <f>COUNTIFS(DATOS_[AGRUP. VALOR. PTO.],$B81,DATOS_[Sexo],$B83,DATOS_[Check Periodo Ref.],"Dentro")</f>
        <v>0</v>
      </c>
      <c r="E83" s="66">
        <f>COUNTIFS(DATOS_[AGRUP. VALOR. PTO.],$B81,DATOS_[Sexo],$B83,DATOS_[Check Periodo Ref.],"Dentro",DATOS_[Check Nº SC Norm],"Sí")</f>
        <v>0</v>
      </c>
      <c r="F83" s="66">
        <f>COUNTIFS(DATOS_[AGRUP. VALOR. PTO.],$B81,DATOS_[Sexo],$B83,DATOS_[Check Periodo Ref.],"Dentro",DATOS_[Check Nº SC Anualiz],"Sí")</f>
        <v>0</v>
      </c>
      <c r="G83" s="66">
        <f>COUNTIFS(DATOS_[AGRUP. VALOR. PTO.],$B81,DATOS_[Sexo],$B83,DATOS_[Check Periodo Ref.],"Dentro",DATOS_[Check Nº SC Norm y Anualiz],"Sí")</f>
        <v>0</v>
      </c>
      <c r="H83" s="66">
        <f>COUNTIFS(DATOS_[AGRUP. VALOR. PTO.],$B81,DATOS_[Sexo],$B83,DATOS_[Check Periodo Ref.],"Dentro",DATOS_[Check Equiparación],"Sí")</f>
        <v>0</v>
      </c>
      <c r="I83" s="108" cm="1">
        <f t="array" ref="I83">IFERROR(
AVERAGE(IF(DATOS_[Sexo]=$B83,IF(DATOS_[[AGRUP. VALOR. PTO.]:[AGRUP. VALOR. PTO.]]=$B81,IF(DATOS_[Check Equiparado]="Sí",IF(DATOS_[Check Periodo Ref.]="Dentro",DATOS_[SALARIO BASE Eq],FALSE))))),
0)</f>
        <v>0</v>
      </c>
      <c r="J83" s="109">
        <f t="array" ref="J83">IFERROR(
(AVERAGE((IF(DATOS_[[Sexo]:[Sexo]]=$B83,IF(DATOS_[[AGRUP. VALOR. PTO.]:[AGRUP. VALOR. PTO.]]=$B81,IF(DATOS_[[Check Periodo Ref.]:[Check Periodo Ref.]]="Dentro",IF(DATOS_[[Check Equiparado]:[Check Equiparado]]="Sí",IF(DATOS!AE$5="Sí",(1/DATOS_[[% anualiz]:[% anualiz]]),1)*IF(DATOS!AE$4="Sí",1/DATOS_[[% normaliz]:[% normaliz]],1)*(DATOS_[Conc.Sal.01])))))))),
0)</f>
        <v>0</v>
      </c>
      <c r="K83" s="109">
        <f t="array" ref="K83">IFERROR(
(AVERAGE((IF(DATOS_[[Sexo]:[Sexo]]=$B83,IF(DATOS_[[AGRUP. VALOR. PTO.]:[AGRUP. VALOR. PTO.]]=$B81,IF(DATOS_[[Check Periodo Ref.]:[Check Periodo Ref.]]="Dentro",IF(DATOS_[[Check Equiparado]:[Check Equiparado]]="Sí",IF(DATOS!AF$5="Sí",(1/DATOS_[[% anualiz]:[% anualiz]]),1)*IF(DATOS!AF$4="Sí",1/DATOS_[[% normaliz]:[% normaliz]],1)*(DATOS_[Conc.Sal.02])))))))),
0)</f>
        <v>0</v>
      </c>
      <c r="L83" s="109">
        <f t="array" ref="L83">IFERROR(
(AVERAGE((IF(DATOS_[[Sexo]:[Sexo]]=$B83,IF(DATOS_[[AGRUP. VALOR. PTO.]:[AGRUP. VALOR. PTO.]]=$B81,IF(DATOS_[[Check Periodo Ref.]:[Check Periodo Ref.]]="Dentro",IF(DATOS_[[Check Equiparado]:[Check Equiparado]]="Sí",IF(DATOS!AG$5="Sí",(1/DATOS_[[% anualiz]:[% anualiz]]),1)*IF(DATOS!AG$4="Sí",1/DATOS_[[% normaliz]:[% normaliz]],1)*(DATOS_[Conc.Sal.03])))))))),
0)</f>
        <v>0</v>
      </c>
      <c r="M83" s="109">
        <f t="array" ref="M83">IFERROR(
(AVERAGE((IF(DATOS_[[Sexo]:[Sexo]]=$B83,IF(DATOS_[[AGRUP. VALOR. PTO.]:[AGRUP. VALOR. PTO.]]=$B81,IF(DATOS_[[Check Periodo Ref.]:[Check Periodo Ref.]]="Dentro",IF(DATOS_[[Check Equiparado]:[Check Equiparado]]="Sí",IF(DATOS!AH$5="Sí",(1/DATOS_[[% anualiz]:[% anualiz]]),1)*IF(DATOS!AH$4="Sí",1/DATOS_[[% normaliz]:[% normaliz]],1)*(DATOS_[Conc.Sal.04])))))))),
0)</f>
        <v>0</v>
      </c>
      <c r="N83" s="109">
        <f t="array" ref="N83">IFERROR(
(AVERAGE((IF(DATOS_[[Sexo]:[Sexo]]=$B83,IF(DATOS_[[AGRUP. VALOR. PTO.]:[AGRUP. VALOR. PTO.]]=$B81,IF(DATOS_[[Check Periodo Ref.]:[Check Periodo Ref.]]="Dentro",IF(DATOS_[[Check Equiparado]:[Check Equiparado]]="Sí",IF(DATOS!AI$5="Sí",(1/DATOS_[[% anualiz]:[% anualiz]]),1)*IF(DATOS!AI$4="Sí",1/DATOS_[[% normaliz]:[% normaliz]],1)*(DATOS_[Conc.Sal.05])))))))),
0)</f>
        <v>0</v>
      </c>
      <c r="O83" s="109">
        <f t="array" ref="O83">IFERROR(
(AVERAGE((IF(DATOS_[[Sexo]:[Sexo]]=$B83,IF(DATOS_[[AGRUP. VALOR. PTO.]:[AGRUP. VALOR. PTO.]]=$B81,IF(DATOS_[[Check Periodo Ref.]:[Check Periodo Ref.]]="Dentro",IF(DATOS_[[Check Equiparado]:[Check Equiparado]]="Sí",IF(DATOS!AJ$5="Sí",(1/DATOS_[[% anualiz]:[% anualiz]]),1)*IF(DATOS!AJ$4="Sí",1/DATOS_[[% normaliz]:[% normaliz]],1)*(DATOS_[Conc.Sal.06])))))))),
0)</f>
        <v>0</v>
      </c>
      <c r="P83" s="109">
        <f t="array" ref="P83">IFERROR(
(AVERAGE((IF(DATOS_[[Sexo]:[Sexo]]=$B83,IF(DATOS_[[AGRUP. VALOR. PTO.]:[AGRUP. VALOR. PTO.]]=$B81,IF(DATOS_[[Check Periodo Ref.]:[Check Periodo Ref.]]="Dentro",IF(DATOS_[[Check Equiparado]:[Check Equiparado]]="Sí",IF(DATOS!AK$5="Sí",(1/DATOS_[[% anualiz]:[% anualiz]]),1)*IF(DATOS!AK$4="Sí",1/DATOS_[[% normaliz]:[% normaliz]],1)*(DATOS_[Conc.Sal.07])))))))),
0)</f>
        <v>0</v>
      </c>
      <c r="Q83" s="109">
        <f t="array" ref="Q83">IFERROR(
(AVERAGE((IF(DATOS_[[Sexo]:[Sexo]]=$B83,IF(DATOS_[[AGRUP. VALOR. PTO.]:[AGRUP. VALOR. PTO.]]=$B81,IF(DATOS_[[Check Periodo Ref.]:[Check Periodo Ref.]]="Dentro",IF(DATOS_[[Check Equiparado]:[Check Equiparado]]="Sí",IF(DATOS!AL$5="Sí",(1/DATOS_[[% anualiz]:[% anualiz]]),1)*IF(DATOS!AL$4="Sí",1/DATOS_[[% normaliz]:[% normaliz]],1)*(DATOS_[Conc.Sal.08])))))))),
0)</f>
        <v>0</v>
      </c>
      <c r="R83" s="109">
        <f t="array" ref="R83">IFERROR(
(AVERAGE((IF(DATOS_[[Sexo]:[Sexo]]=$B83,IF(DATOS_[[AGRUP. VALOR. PTO.]:[AGRUP. VALOR. PTO.]]=$B81,IF(DATOS_[[Check Periodo Ref.]:[Check Periodo Ref.]]="Dentro",IF(DATOS_[[Check Equiparado]:[Check Equiparado]]="Sí",IF(DATOS!AM$5="Sí",(1/DATOS_[[% anualiz]:[% anualiz]]),1)*IF(DATOS!AM$4="Sí",1/DATOS_[[% normaliz]:[% normaliz]],1)*(DATOS_[Conc.Sal.09])))))))),
0)</f>
        <v>0</v>
      </c>
      <c r="S83" s="109">
        <f t="array" ref="S83">IFERROR(
(AVERAGE((IF(DATOS_[[Sexo]:[Sexo]]=$B83,IF(DATOS_[[AGRUP. VALOR. PTO.]:[AGRUP. VALOR. PTO.]]=$B81,IF(DATOS_[[Check Periodo Ref.]:[Check Periodo Ref.]]="Dentro",IF(DATOS_[[Check Equiparado]:[Check Equiparado]]="Sí",IF(DATOS!AN$5="Sí",(1/DATOS_[[% anualiz]:[% anualiz]]),1)*IF(DATOS!AN$4="Sí",1/DATOS_[[% normaliz]:[% normaliz]],1)*(DATOS_[Conc.Sal.10])))))))),
0)</f>
        <v>0</v>
      </c>
      <c r="T83" s="109">
        <f t="array" ref="T83">IFERROR(
(AVERAGE((IF(DATOS_[[Sexo]:[Sexo]]=$B83,IF(DATOS_[[AGRUP. VALOR. PTO.]:[AGRUP. VALOR. PTO.]]=$B81,IF(DATOS_[[Check Periodo Ref.]:[Check Periodo Ref.]]="Dentro",IF(DATOS_[[Check Equiparado]:[Check Equiparado]]="Sí",IF(DATOS!AO$5="Sí",(1/DATOS_[[% anualiz]:[% anualiz]]),1)*IF(DATOS!AO$4="Sí",1/DATOS_[[% normaliz]:[% normaliz]],1)*(DATOS_[Conc.Sal.11])))))))),
0)</f>
        <v>0</v>
      </c>
      <c r="U83" s="109">
        <f t="array" ref="U83">IFERROR(
(AVERAGE((IF(DATOS_[[Sexo]:[Sexo]]=$B83,IF(DATOS_[[AGRUP. VALOR. PTO.]:[AGRUP. VALOR. PTO.]]=$B81,IF(DATOS_[[Check Periodo Ref.]:[Check Periodo Ref.]]="Dentro",IF(DATOS_[[Check Equiparado]:[Check Equiparado]]="Sí",IF(DATOS!AP$5="Sí",(1/DATOS_[[% anualiz]:[% anualiz]]),1)*IF(DATOS!AP$4="Sí",1/DATOS_[[% normaliz]:[% normaliz]],1)*(DATOS_[Conc.Sal.12])))))))),
0)</f>
        <v>0</v>
      </c>
      <c r="V83" s="109">
        <f t="array" ref="V83">IFERROR(
(AVERAGE((IF(DATOS_[[Sexo]:[Sexo]]=$B83,IF(DATOS_[[AGRUP. VALOR. PTO.]:[AGRUP. VALOR. PTO.]]=$B81,IF(DATOS_[[Check Periodo Ref.]:[Check Periodo Ref.]]="Dentro",IF(DATOS_[[Check Equiparado]:[Check Equiparado]]="Sí",IF(DATOS!AQ$5="Sí",(1/DATOS_[[% anualiz]:[% anualiz]]),1)*IF(DATOS!AQ$4="Sí",1/DATOS_[[% normaliz]:[% normaliz]],1)*(DATOS_[Conc.Sal.13])))))))),
0)</f>
        <v>0</v>
      </c>
      <c r="W83" s="109">
        <f t="array" ref="W83">IFERROR(
(AVERAGE((IF(DATOS_[[Sexo]:[Sexo]]=$B83,IF(DATOS_[[AGRUP. VALOR. PTO.]:[AGRUP. VALOR. PTO.]]=$B81,IF(DATOS_[[Check Periodo Ref.]:[Check Periodo Ref.]]="Dentro",IF(DATOS_[[Check Equiparado]:[Check Equiparado]]="Sí",IF(DATOS!AR$5="Sí",(1/DATOS_[[% anualiz]:[% anualiz]]),1)*IF(DATOS!AR$4="Sí",1/DATOS_[[% normaliz]:[% normaliz]],1)*(DATOS_[Conc.Sal.14])))))))),
0)</f>
        <v>0</v>
      </c>
      <c r="X83" s="109">
        <f t="array" ref="X83">IFERROR(
(AVERAGE((IF(DATOS_[[Sexo]:[Sexo]]=$B83,IF(DATOS_[[AGRUP. VALOR. PTO.]:[AGRUP. VALOR. PTO.]]=$B81,IF(DATOS_[[Check Periodo Ref.]:[Check Periodo Ref.]]="Dentro",IF(DATOS_[[Check Equiparado]:[Check Equiparado]]="Sí",IF(DATOS!AS$5="Sí",(1/DATOS_[[% anualiz]:[% anualiz]]),1)*IF(DATOS!AS$4="Sí",1/DATOS_[[% normaliz]:[% normaliz]],1)*(DATOS_[Conc.Sal.15])))))))),
0)</f>
        <v>0</v>
      </c>
      <c r="Y83" s="109">
        <f t="array" ref="Y83">IFERROR(
(AVERAGE((IF(DATOS_[[Sexo]:[Sexo]]=$B83,IF(DATOS_[[AGRUP. VALOR. PTO.]:[AGRUP. VALOR. PTO.]]=$B81,IF(DATOS_[[Check Periodo Ref.]:[Check Periodo Ref.]]="Dentro",IF(DATOS_[[Check Equiparado]:[Check Equiparado]]="Sí",IF(DATOS!AT$5="Sí",(1/DATOS_[[% anualiz]:[% anualiz]]),1)*IF(DATOS!AT$4="Sí",1/DATOS_[[% normaliz]:[% normaliz]],1)*(DATOS_[Conc.Sal.16])))))))),
0)</f>
        <v>0</v>
      </c>
      <c r="Z83" s="109">
        <f t="array" ref="Z83">IFERROR(
(AVERAGE((IF(DATOS_[[Sexo]:[Sexo]]=$B83,IF(DATOS_[[AGRUP. VALOR. PTO.]:[AGRUP. VALOR. PTO.]]=$B81,IF(DATOS_[[Check Periodo Ref.]:[Check Periodo Ref.]]="Dentro",IF(DATOS_[[Check Equiparado]:[Check Equiparado]]="Sí",IF(DATOS!AU$5="Sí",(1/DATOS_[[% anualiz]:[% anualiz]]),1)*IF(DATOS!AU$4="Sí",1/DATOS_[[% normaliz]:[% normaliz]],1)*(DATOS_[Conc.Sal.17])))))))),
0)</f>
        <v>0</v>
      </c>
      <c r="AA83" s="109">
        <f t="array" ref="AA83">IFERROR(
(AVERAGE((IF(DATOS_[[Sexo]:[Sexo]]=$B83,IF(DATOS_[[AGRUP. VALOR. PTO.]:[AGRUP. VALOR. PTO.]]=$B81,IF(DATOS_[[Check Periodo Ref.]:[Check Periodo Ref.]]="Dentro",IF(DATOS_[[Check Equiparado]:[Check Equiparado]]="Sí",IF(DATOS!AV$5="Sí",(1/DATOS_[[% anualiz]:[% anualiz]]),1)*IF(DATOS!AV$4="Sí",1/DATOS_[[% normaliz]:[% normaliz]],1)*(DATOS_[Conc.Sal.18])))))))),
0)</f>
        <v>0</v>
      </c>
      <c r="AB83" s="109">
        <f t="array" ref="AB83">IFERROR(
(AVERAGE((IF(DATOS_[[Sexo]:[Sexo]]=$B83,IF(DATOS_[[AGRUP. VALOR. PTO.]:[AGRUP. VALOR. PTO.]]=$B81,IF(DATOS_[[Check Periodo Ref.]:[Check Periodo Ref.]]="Dentro",IF(DATOS_[[Check Equiparado]:[Check Equiparado]]="Sí",IF(DATOS!AW$5="Sí",(1/DATOS_[[% anualiz]:[% anualiz]]),1)*IF(DATOS!AW$4="Sí",1/DATOS_[[% normaliz]:[% normaliz]],1)*(DATOS_[Conc.Sal.19])))))))),
0)</f>
        <v>0</v>
      </c>
      <c r="AC83" s="109">
        <f t="array" ref="AC83">IFERROR(
(AVERAGE((IF(DATOS_[[Sexo]:[Sexo]]=$B83,IF(DATOS_[[AGRUP. VALOR. PTO.]:[AGRUP. VALOR. PTO.]]=$B81,IF(DATOS_[[Check Periodo Ref.]:[Check Periodo Ref.]]="Dentro",IF(DATOS_[[Check Equiparado]:[Check Equiparado]]="Sí",IF(DATOS!AX$5="Sí",(1/DATOS_[[% anualiz]:[% anualiz]]),1)*IF(DATOS!AX$4="Sí",1/DATOS_[[% normaliz]:[% normaliz]],1)*(DATOS_[Conc.Sal.20])))))))),
0)</f>
        <v>0</v>
      </c>
      <c r="AD83" s="109">
        <f t="array" ref="AD83">IFERROR(
(AVERAGE((IF(DATOS_[[Sexo]:[Sexo]]=$B83,IF(DATOS_[[AGRUP. VALOR. PTO.]:[AGRUP. VALOR. PTO.]]=$B81,IF(DATOS_[[Check Periodo Ref.]:[Check Periodo Ref.]]="Dentro",IF(DATOS_[[Check Equiparado]:[Check Equiparado]]="Sí",IF(DATOS!AY$5="Sí",(1/DATOS_[[% anualiz]:[% anualiz]]),1)*IF(DATOS!AY$4="Sí",1/DATOS_[[% normaliz]:[% normaliz]],1)*(DATOS_[Conc.Sal.21])))))))),
0)</f>
        <v>0</v>
      </c>
      <c r="AE83" s="109">
        <f t="array" ref="AE83">IFERROR(
(AVERAGE((IF(DATOS_[[Sexo]:[Sexo]]=$B83,IF(DATOS_[[AGRUP. VALOR. PTO.]:[AGRUP. VALOR. PTO.]]=$B81,IF(DATOS_[[Check Periodo Ref.]:[Check Periodo Ref.]]="Dentro",IF(DATOS_[[Check Equiparado]:[Check Equiparado]]="Sí",IF(DATOS!AZ$5="Sí",(1/DATOS_[[% anualiz]:[% anualiz]]),1)*IF(DATOS!AZ$4="Sí",1/DATOS_[[% normaliz]:[% normaliz]],1)*(DATOS_[Conc.Sal.22])))))))),
0)</f>
        <v>0</v>
      </c>
      <c r="AF83" s="109">
        <f t="array" ref="AF83">IFERROR(
(AVERAGE((IF(DATOS_[[Sexo]:[Sexo]]=$B83,IF(DATOS_[[AGRUP. VALOR. PTO.]:[AGRUP. VALOR. PTO.]]=$B81,IF(DATOS_[[Check Periodo Ref.]:[Check Periodo Ref.]]="Dentro",IF(DATOS_[[Check Equiparado]:[Check Equiparado]]="Sí",IF(DATOS!BA$5="Sí",(1/DATOS_[[% anualiz]:[% anualiz]]),1)*IF(DATOS!BA$4="Sí",1/DATOS_[[% normaliz]:[% normaliz]],1)*(DATOS_[Conc.Sal.23])))))))),
0)</f>
        <v>0</v>
      </c>
      <c r="AG83" s="109">
        <f t="array" ref="AG83">IFERROR(
(AVERAGE((IF(DATOS_[[Sexo]:[Sexo]]=$B83,IF(DATOS_[[AGRUP. VALOR. PTO.]:[AGRUP. VALOR. PTO.]]=$B81,IF(DATOS_[[Check Periodo Ref.]:[Check Periodo Ref.]]="Dentro",IF(DATOS_[[Check Equiparado]:[Check Equiparado]]="Sí",IF(DATOS!BB$5="Sí",(1/DATOS_[[% anualiz]:[% anualiz]]),1)*IF(DATOS!BB$4="Sí",1/DATOS_[[% normaliz]:[% normaliz]],1)*(DATOS_[Conc.Sal.24])))))))),
0)</f>
        <v>0</v>
      </c>
      <c r="AH83" s="109">
        <f t="array" ref="AH83">IFERROR(
(AVERAGE((IF(DATOS_[[Sexo]:[Sexo]]=$B83,IF(DATOS_[[AGRUP. VALOR. PTO.]:[AGRUP. VALOR. PTO.]]=$B81,IF(DATOS_[[Check Periodo Ref.]:[Check Periodo Ref.]]="Dentro",IF(DATOS_[[Check Equiparado]:[Check Equiparado]]="Sí",IF(DATOS!BC$5="Sí",(1/DATOS_[[% anualiz]:[% anualiz]]),1)*IF(DATOS!BC$4="Sí",1/DATOS_[[% normaliz]:[% normaliz]],1)*(DATOS_[Conc.Sal.25])))))))),
0)</f>
        <v>0</v>
      </c>
      <c r="AI83" s="109">
        <f t="array" ref="AI83">IFERROR(
(AVERAGE((IF(DATOS_[[Sexo]:[Sexo]]=$B83,IF(DATOS_[[AGRUP. VALOR. PTO.]:[AGRUP. VALOR. PTO.]]=$B81,IF(DATOS_[[Check Periodo Ref.]:[Check Periodo Ref.]]="Dentro",IF(DATOS_[[Check Equiparado]:[Check Equiparado]]="Sí",IF(DATOS!BD$5="Sí",(1/DATOS_[[% anualiz]:[% anualiz]]),1)*IF(DATOS!BD$4="Sí",1/DATOS_[[% normaliz]:[% normaliz]],1)*(DATOS_[Conc.Sal.26])))))))),
0)</f>
        <v>0</v>
      </c>
      <c r="AJ83" s="109">
        <f t="array" ref="AJ83">IFERROR(
(AVERAGE((IF(DATOS_[[Sexo]:[Sexo]]=$B83,IF(DATOS_[[AGRUP. VALOR. PTO.]:[AGRUP. VALOR. PTO.]]=$B81,IF(DATOS_[[Check Periodo Ref.]:[Check Periodo Ref.]]="Dentro",IF(DATOS_[[Check Equiparado]:[Check Equiparado]]="Sí",IF(DATOS!BE$5="Sí",(1/DATOS_[[% anualiz]:[% anualiz]]),1)*IF(DATOS!BE$4="Sí",1/DATOS_[[% normaliz]:[% normaliz]],1)*(DATOS_[Conc.Sal.27])))))))),
0)</f>
        <v>0</v>
      </c>
      <c r="AK83" s="109">
        <f t="array" ref="AK83">IFERROR(
(AVERAGE((IF(DATOS_[[Sexo]:[Sexo]]=$B83,IF(DATOS_[[AGRUP. VALOR. PTO.]:[AGRUP. VALOR. PTO.]]=$B81,IF(DATOS_[[Check Periodo Ref.]:[Check Periodo Ref.]]="Dentro",IF(DATOS_[[Check Equiparado]:[Check Equiparado]]="Sí",IF(DATOS!BF$5="Sí",(1/DATOS_[[% anualiz]:[% anualiz]]),1)*IF(DATOS!BF$4="Sí",1/DATOS_[[% normaliz]:[% normaliz]],1)*(DATOS_[Conc.Sal.28])))))))),
0)</f>
        <v>0</v>
      </c>
      <c r="AL83" s="109">
        <f t="array" ref="AL83">IFERROR(
(AVERAGE((IF(DATOS_[[Sexo]:[Sexo]]=$B83,IF(DATOS_[[AGRUP. VALOR. PTO.]:[AGRUP. VALOR. PTO.]]=$B81,IF(DATOS_[[Check Periodo Ref.]:[Check Periodo Ref.]]="Dentro",IF(DATOS_[[Check Equiparado]:[Check Equiparado]]="Sí",IF(DATOS!BG$5="Sí",(1/DATOS_[[% anualiz]:[% anualiz]]),1)*IF(DATOS!BG$4="Sí",1/DATOS_[[% normaliz]:[% normaliz]],1)*(DATOS_[Conc.Sal.29])))))))),
0)</f>
        <v>0</v>
      </c>
      <c r="AM83" s="109">
        <f t="array" ref="AM83">IFERROR(
(AVERAGE((IF(DATOS_[[Sexo]:[Sexo]]=$B83,IF(DATOS_[[AGRUP. VALOR. PTO.]:[AGRUP. VALOR. PTO.]]=$B81,IF(DATOS_[[Check Periodo Ref.]:[Check Periodo Ref.]]="Dentro",IF(DATOS_[[Check Equiparado]:[Check Equiparado]]="Sí",IF(DATOS!BH$5="Sí",(1/DATOS_[[% anualiz]:[% anualiz]]),1)*IF(DATOS!BH$4="Sí",1/DATOS_[[% normaliz]:[% normaliz]],1)*(DATOS_[Conc.Sal.30])))))))),
0)</f>
        <v>0</v>
      </c>
      <c r="AN83" s="110">
        <f t="array" ref="AN83">IFERROR(
AVERAGE(IF(DATOS_[Sexo]=$B83,IF(DATOS_[[AGRUP. VALOR. PTO.]:[AGRUP. VALOR. PTO.]]=$B81,IF(DATOS_[Check Equiparado]="Sí",IF(DATOS_[Check Periodo Ref.]="Dentro",DATOS_[Tot COMPL.SAL Eq],FALSE))))),
0)</f>
        <v>0</v>
      </c>
      <c r="AO83" s="111">
        <f t="array" ref="AO83">IFERROR(
AVERAGE(IF(DATOS_[Sexo]=$B83,IF(DATOS_[[AGRUP. VALOR. PTO.]:[AGRUP. VALOR. PTO.]]=$B81,IF(DATOS_[Check Equiparado]="Sí",IF(DATOS_[Check Periodo Ref.]="Dentro",DATOS_[TOTAL SALARIO Eq],FALSE))))),
0)</f>
        <v>0</v>
      </c>
      <c r="AP83" s="112">
        <f t="array" ref="AP83">IFERROR(
(AVERAGE((IF(DATOS_[[Sexo]:[Sexo]]=$B83,IF(DATOS_[[AGRUP. VALOR. PTO.]:[AGRUP. VALOR. PTO.]]=$B81,IF(DATOS_[[Check Periodo Ref.]:[Check Periodo Ref.]]="Dentro",IF(DATOS_[[Check Equiparado]:[Check Equiparado]]="Sí",IF(DATOS!BI$5="Sí",(1/DATOS_[[% anualiz]:[% anualiz]]),1)*IF(DATOS!BI$4="Sí",1/DATOS_[[% normaliz]:[% normaliz]],1)*(DATOS_[C.Extra.01])))))))),
0)</f>
        <v>0</v>
      </c>
      <c r="AQ83" s="112">
        <f t="array" ref="AQ83">IFERROR(
(AVERAGE((IF(DATOS_[[Sexo]:[Sexo]]=$B83,IF(DATOS_[[AGRUP. VALOR. PTO.]:[AGRUP. VALOR. PTO.]]=$B81,IF(DATOS_[[Check Periodo Ref.]:[Check Periodo Ref.]]="Dentro",IF(DATOS_[[Check Equiparado]:[Check Equiparado]]="Sí",IF(DATOS!BJ$5="Sí",(1/DATOS_[[% anualiz]:[% anualiz]]),1)*IF(DATOS!BJ$4="Sí",1/DATOS_[[% normaliz]:[% normaliz]],1)*(DATOS_[C.Extra.02])))))))),
0)</f>
        <v>0</v>
      </c>
      <c r="AR83" s="112">
        <f t="array" ref="AR83">IFERROR(
(AVERAGE((IF(DATOS_[[Sexo]:[Sexo]]=$B83,IF(DATOS_[[AGRUP. VALOR. PTO.]:[AGRUP. VALOR. PTO.]]=$B81,IF(DATOS_[[Check Periodo Ref.]:[Check Periodo Ref.]]="Dentro",IF(DATOS_[[Check Equiparado]:[Check Equiparado]]="Sí",IF(DATOS!BK$5="Sí",(1/DATOS_[[% anualiz]:[% anualiz]]),1)*IF(DATOS!BK$4="Sí",1/DATOS_[[% normaliz]:[% normaliz]],1)*(DATOS_[C.Extra.03])))))))),
0)</f>
        <v>0</v>
      </c>
      <c r="AS83" s="112">
        <f t="array" ref="AS83">IFERROR(
(AVERAGE((IF(DATOS_[[Sexo]:[Sexo]]=$B83,IF(DATOS_[[AGRUP. VALOR. PTO.]:[AGRUP. VALOR. PTO.]]=$B81,IF(DATOS_[[Check Periodo Ref.]:[Check Periodo Ref.]]="Dentro",IF(DATOS_[[Check Equiparado]:[Check Equiparado]]="Sí",IF(DATOS!BL$5="Sí",(1/DATOS_[[% anualiz]:[% anualiz]]),1)*IF(DATOS!BL$4="Sí",1/DATOS_[[% normaliz]:[% normaliz]],1)*(DATOS_[C.Extra.04])))))))),
0)</f>
        <v>0</v>
      </c>
      <c r="AT83" s="112">
        <f t="array" ref="AT83">IFERROR(
(AVERAGE((IF(DATOS_[[Sexo]:[Sexo]]=$B83,IF(DATOS_[[AGRUP. VALOR. PTO.]:[AGRUP. VALOR. PTO.]]=$B81,IF(DATOS_[[Check Periodo Ref.]:[Check Periodo Ref.]]="Dentro",IF(DATOS_[[Check Equiparado]:[Check Equiparado]]="Sí",IF(DATOS!BM$5="Sí",(1/DATOS_[[% anualiz]:[% anualiz]]),1)*IF(DATOS!BM$4="Sí",1/DATOS_[[% normaliz]:[% normaliz]],1)*(DATOS_[C.Extra.05])))))))),
0)</f>
        <v>0</v>
      </c>
      <c r="AU83" s="113">
        <f t="array" ref="AU83">IFERROR(
AVERAGE(IF(DATOS_[Sexo]=$B83,IF(DATOS_[[AGRUP. VALOR. PTO.]:[AGRUP. VALOR. PTO.]]=$B81,IF(DATOS_[Check Equiparado]="Sí",IF(DATOS_[Check Periodo Ref.]="Dentro",DATOS_[Tot Extrasalarial Eq],FALSE))))),
0)</f>
        <v>0</v>
      </c>
      <c r="AV83" s="114">
        <f t="array" ref="AV83">IFERROR(
AVERAGE(IF(DATOS_[Sexo]=$B83,IF(DATOS_[[AGRUP. VALOR. PTO.]:[AGRUP. VALOR. PTO.]]=$B81,IF(DATOS_[Check Equiparado]="Sí",IF(DATOS_[Check Periodo Ref.]="Dentro",DATOS_[TOTAL Retrib Eq],FALSE))))),
0)</f>
        <v>0</v>
      </c>
    </row>
    <row r="84" spans="1:48" ht="17.25" thickBot="1" x14ac:dyDescent="0.35">
      <c r="A84" s="60" t="str">
        <f t="shared" ref="A84" si="95">+A85</f>
        <v>[ocultar]</v>
      </c>
      <c r="B84" s="70" t="s">
        <v>283</v>
      </c>
      <c r="C84" s="107"/>
      <c r="D84" s="71"/>
      <c r="E84" s="71"/>
      <c r="F84" s="71"/>
      <c r="G84" s="71"/>
      <c r="H84" s="71"/>
      <c r="I84" s="137" t="str">
        <f t="shared" ref="I84:AV84" si="96">IFERROR((I85-I86)/I85,"")</f>
        <v/>
      </c>
      <c r="J84" s="138" t="str">
        <f t="shared" si="96"/>
        <v/>
      </c>
      <c r="K84" s="139" t="str">
        <f t="shared" si="96"/>
        <v/>
      </c>
      <c r="L84" s="139" t="str">
        <f t="shared" si="96"/>
        <v/>
      </c>
      <c r="M84" s="139" t="str">
        <f t="shared" si="96"/>
        <v/>
      </c>
      <c r="N84" s="140" t="str">
        <f t="shared" si="96"/>
        <v/>
      </c>
      <c r="O84" s="141" t="str">
        <f t="shared" si="96"/>
        <v/>
      </c>
      <c r="P84" s="141" t="str">
        <f t="shared" si="96"/>
        <v/>
      </c>
      <c r="Q84" s="141" t="str">
        <f t="shared" si="96"/>
        <v/>
      </c>
      <c r="R84" s="141" t="str">
        <f t="shared" si="96"/>
        <v/>
      </c>
      <c r="S84" s="141" t="str">
        <f t="shared" si="96"/>
        <v/>
      </c>
      <c r="T84" s="141" t="str">
        <f t="shared" si="96"/>
        <v/>
      </c>
      <c r="U84" s="141" t="str">
        <f t="shared" si="96"/>
        <v/>
      </c>
      <c r="V84" s="141" t="str">
        <f t="shared" si="96"/>
        <v/>
      </c>
      <c r="W84" s="141" t="str">
        <f t="shared" si="96"/>
        <v/>
      </c>
      <c r="X84" s="141" t="str">
        <f t="shared" si="96"/>
        <v/>
      </c>
      <c r="Y84" s="141" t="str">
        <f t="shared" si="96"/>
        <v/>
      </c>
      <c r="Z84" s="140" t="str">
        <f t="shared" si="96"/>
        <v/>
      </c>
      <c r="AA84" s="140" t="str">
        <f t="shared" si="96"/>
        <v/>
      </c>
      <c r="AB84" s="140" t="str">
        <f t="shared" si="96"/>
        <v/>
      </c>
      <c r="AC84" s="140" t="str">
        <f t="shared" si="96"/>
        <v/>
      </c>
      <c r="AD84" s="140" t="str">
        <f t="shared" si="96"/>
        <v/>
      </c>
      <c r="AE84" s="140" t="str">
        <f t="shared" si="96"/>
        <v/>
      </c>
      <c r="AF84" s="140" t="str">
        <f t="shared" si="96"/>
        <v/>
      </c>
      <c r="AG84" s="140" t="str">
        <f t="shared" si="96"/>
        <v/>
      </c>
      <c r="AH84" s="140" t="str">
        <f t="shared" si="96"/>
        <v/>
      </c>
      <c r="AI84" s="140" t="str">
        <f t="shared" si="96"/>
        <v/>
      </c>
      <c r="AJ84" s="140" t="str">
        <f t="shared" si="96"/>
        <v/>
      </c>
      <c r="AK84" s="140" t="str">
        <f t="shared" si="96"/>
        <v/>
      </c>
      <c r="AL84" s="140" t="str">
        <f t="shared" si="96"/>
        <v/>
      </c>
      <c r="AM84" s="140" t="str">
        <f t="shared" si="96"/>
        <v/>
      </c>
      <c r="AN84" s="142" t="str">
        <f t="shared" si="96"/>
        <v/>
      </c>
      <c r="AO84" s="146" t="str">
        <f t="shared" si="96"/>
        <v/>
      </c>
      <c r="AP84" s="143" t="str">
        <f t="shared" si="96"/>
        <v/>
      </c>
      <c r="AQ84" s="143" t="str">
        <f t="shared" si="96"/>
        <v/>
      </c>
      <c r="AR84" s="143" t="str">
        <f t="shared" si="96"/>
        <v/>
      </c>
      <c r="AS84" s="143" t="str">
        <f t="shared" si="96"/>
        <v/>
      </c>
      <c r="AT84" s="143" t="str">
        <f t="shared" si="96"/>
        <v/>
      </c>
      <c r="AU84" s="144" t="str">
        <f t="shared" si="96"/>
        <v/>
      </c>
      <c r="AV84" s="145" t="str">
        <f t="shared" si="96"/>
        <v/>
      </c>
    </row>
    <row r="85" spans="1:48" x14ac:dyDescent="0.3">
      <c r="A85" s="60" t="str">
        <f t="shared" ref="A85" si="97">+IF(C85+C86=0,"[ocultar]","")</f>
        <v>[ocultar]</v>
      </c>
      <c r="B85" s="64" t="s">
        <v>162</v>
      </c>
      <c r="C85" s="65">
        <f t="array" ref="C85">SUM(IF($B85=DATOS_[Sexo],
IF($B84=DATOS_[AGRUP. VALOR. PTO.],
IF("Dentro"=DATOS_[Check Periodo Ref.],
1/(COUNTIFS(DATOS_[Sexo],$B85,DATOS_[AGRUP. VALOR. PTO.],$B84,DATOS_[Check Periodo Ref.],"Dentro",DATOS_[id],DATOS_[id]))))))</f>
        <v>0</v>
      </c>
      <c r="D85" s="66">
        <f>COUNTIFS(DATOS_[AGRUP. VALOR. PTO.],$B84,DATOS_[Sexo],$B85,DATOS_[Check Periodo Ref.],"Dentro")</f>
        <v>0</v>
      </c>
      <c r="E85" s="66">
        <f>COUNTIFS(DATOS_[AGRUP. VALOR. PTO.],$B84,DATOS_[Sexo],$B85,DATOS_[Check Periodo Ref.],"Dentro",DATOS_[Check Nº SC Norm],"Sí")</f>
        <v>0</v>
      </c>
      <c r="F85" s="66">
        <f>COUNTIFS(DATOS_[AGRUP. VALOR. PTO.],$B84,DATOS_[Sexo],$B85,DATOS_[Check Periodo Ref.],"Dentro",DATOS_[Check Nº SC Anualiz],"Sí")</f>
        <v>0</v>
      </c>
      <c r="G85" s="66">
        <f>COUNTIFS(DATOS_[AGRUP. VALOR. PTO.],$B84,DATOS_[Sexo],$B85,DATOS_[Check Periodo Ref.],"Dentro",DATOS_[Check Nº SC Norm y Anualiz],"Sí")</f>
        <v>0</v>
      </c>
      <c r="H85" s="66">
        <f>COUNTIFS(DATOS_[AGRUP. VALOR. PTO.],$B84,DATOS_[Sexo],$B85,DATOS_[Check Periodo Ref.],"Dentro",DATOS_[Check Equiparación],"Sí")</f>
        <v>0</v>
      </c>
      <c r="I85" s="108">
        <f t="array" ref="I85">IFERROR(
AVERAGE(IF(DATOS_[Sexo]=$B85,IF(DATOS_[[AGRUP. VALOR. PTO.]:[AGRUP. VALOR. PTO.]]=$B84,IF(DATOS_[Check Equiparado]="Sí",IF(DATOS_[Check Periodo Ref.]="Dentro",DATOS_[SALARIO BASE Eq],FALSE))))),
0)</f>
        <v>0</v>
      </c>
      <c r="J85" s="109">
        <f t="array" ref="J85">IFERROR(
(AVERAGE((IF(DATOS_[[Sexo]:[Sexo]]=$B85,IF(DATOS_[[AGRUP. VALOR. PTO.]:[AGRUP. VALOR. PTO.]]=$B84,IF(DATOS_[[Check Periodo Ref.]:[Check Periodo Ref.]]="Dentro",IF(DATOS_[[Check Equiparado]:[Check Equiparado]]="Sí",IF(DATOS!AE$5="Sí",(1/DATOS_[[% anualiz]:[% anualiz]]),1)*IF(DATOS!AE$4="Sí",1/DATOS_[[% normaliz]:[% normaliz]],1)*(DATOS_[Conc.Sal.01])))))))),
0)</f>
        <v>0</v>
      </c>
      <c r="K85" s="109">
        <f t="array" ref="K85">IFERROR(
(AVERAGE((IF(DATOS_[[Sexo]:[Sexo]]=$B85,IF(DATOS_[[AGRUP. VALOR. PTO.]:[AGRUP. VALOR. PTO.]]=$B84,IF(DATOS_[[Check Periodo Ref.]:[Check Periodo Ref.]]="Dentro",IF(DATOS_[[Check Equiparado]:[Check Equiparado]]="Sí",IF(DATOS!AF$5="Sí",(1/DATOS_[[% anualiz]:[% anualiz]]),1)*IF(DATOS!AF$4="Sí",1/DATOS_[[% normaliz]:[% normaliz]],1)*(DATOS_[Conc.Sal.02])))))))),
0)</f>
        <v>0</v>
      </c>
      <c r="L85" s="109">
        <f t="array" ref="L85">IFERROR(
(AVERAGE((IF(DATOS_[[Sexo]:[Sexo]]=$B85,IF(DATOS_[[AGRUP. VALOR. PTO.]:[AGRUP. VALOR. PTO.]]=$B84,IF(DATOS_[[Check Periodo Ref.]:[Check Periodo Ref.]]="Dentro",IF(DATOS_[[Check Equiparado]:[Check Equiparado]]="Sí",IF(DATOS!AG$5="Sí",(1/DATOS_[[% anualiz]:[% anualiz]]),1)*IF(DATOS!AG$4="Sí",1/DATOS_[[% normaliz]:[% normaliz]],1)*(DATOS_[Conc.Sal.03])))))))),
0)</f>
        <v>0</v>
      </c>
      <c r="M85" s="109">
        <f t="array" ref="M85">IFERROR(
(AVERAGE((IF(DATOS_[[Sexo]:[Sexo]]=$B85,IF(DATOS_[[AGRUP. VALOR. PTO.]:[AGRUP. VALOR. PTO.]]=$B84,IF(DATOS_[[Check Periodo Ref.]:[Check Periodo Ref.]]="Dentro",IF(DATOS_[[Check Equiparado]:[Check Equiparado]]="Sí",IF(DATOS!AH$5="Sí",(1/DATOS_[[% anualiz]:[% anualiz]]),1)*IF(DATOS!AH$4="Sí",1/DATOS_[[% normaliz]:[% normaliz]],1)*(DATOS_[Conc.Sal.04])))))))),
0)</f>
        <v>0</v>
      </c>
      <c r="N85" s="109">
        <f t="array" ref="N85">IFERROR(
(AVERAGE((IF(DATOS_[[Sexo]:[Sexo]]=$B85,IF(DATOS_[[AGRUP. VALOR. PTO.]:[AGRUP. VALOR. PTO.]]=$B84,IF(DATOS_[[Check Periodo Ref.]:[Check Periodo Ref.]]="Dentro",IF(DATOS_[[Check Equiparado]:[Check Equiparado]]="Sí",IF(DATOS!AI$5="Sí",(1/DATOS_[[% anualiz]:[% anualiz]]),1)*IF(DATOS!AI$4="Sí",1/DATOS_[[% normaliz]:[% normaliz]],1)*(DATOS_[Conc.Sal.05])))))))),
0)</f>
        <v>0</v>
      </c>
      <c r="O85" s="109">
        <f t="array" ref="O85">IFERROR(
(AVERAGE((IF(DATOS_[[Sexo]:[Sexo]]=$B85,IF(DATOS_[[AGRUP. VALOR. PTO.]:[AGRUP. VALOR. PTO.]]=$B84,IF(DATOS_[[Check Periodo Ref.]:[Check Periodo Ref.]]="Dentro",IF(DATOS_[[Check Equiparado]:[Check Equiparado]]="Sí",IF(DATOS!AJ$5="Sí",(1/DATOS_[[% anualiz]:[% anualiz]]),1)*IF(DATOS!AJ$4="Sí",1/DATOS_[[% normaliz]:[% normaliz]],1)*(DATOS_[Conc.Sal.06])))))))),
0)</f>
        <v>0</v>
      </c>
      <c r="P85" s="109">
        <f t="array" ref="P85">IFERROR(
(AVERAGE((IF(DATOS_[[Sexo]:[Sexo]]=$B85,IF(DATOS_[[AGRUP. VALOR. PTO.]:[AGRUP. VALOR. PTO.]]=$B84,IF(DATOS_[[Check Periodo Ref.]:[Check Periodo Ref.]]="Dentro",IF(DATOS_[[Check Equiparado]:[Check Equiparado]]="Sí",IF(DATOS!AK$5="Sí",(1/DATOS_[[% anualiz]:[% anualiz]]),1)*IF(DATOS!AK$4="Sí",1/DATOS_[[% normaliz]:[% normaliz]],1)*(DATOS_[Conc.Sal.07])))))))),
0)</f>
        <v>0</v>
      </c>
      <c r="Q85" s="109">
        <f t="array" ref="Q85">IFERROR(
(AVERAGE((IF(DATOS_[[Sexo]:[Sexo]]=$B85,IF(DATOS_[[AGRUP. VALOR. PTO.]:[AGRUP. VALOR. PTO.]]=$B84,IF(DATOS_[[Check Periodo Ref.]:[Check Periodo Ref.]]="Dentro",IF(DATOS_[[Check Equiparado]:[Check Equiparado]]="Sí",IF(DATOS!AL$5="Sí",(1/DATOS_[[% anualiz]:[% anualiz]]),1)*IF(DATOS!AL$4="Sí",1/DATOS_[[% normaliz]:[% normaliz]],1)*(DATOS_[Conc.Sal.08])))))))),
0)</f>
        <v>0</v>
      </c>
      <c r="R85" s="109">
        <f t="array" ref="R85">IFERROR(
(AVERAGE((IF(DATOS_[[Sexo]:[Sexo]]=$B85,IF(DATOS_[[AGRUP. VALOR. PTO.]:[AGRUP. VALOR. PTO.]]=$B84,IF(DATOS_[[Check Periodo Ref.]:[Check Periodo Ref.]]="Dentro",IF(DATOS_[[Check Equiparado]:[Check Equiparado]]="Sí",IF(DATOS!AM$5="Sí",(1/DATOS_[[% anualiz]:[% anualiz]]),1)*IF(DATOS!AM$4="Sí",1/DATOS_[[% normaliz]:[% normaliz]],1)*(DATOS_[Conc.Sal.09])))))))),
0)</f>
        <v>0</v>
      </c>
      <c r="S85" s="109">
        <f t="array" ref="S85">IFERROR(
(AVERAGE((IF(DATOS_[[Sexo]:[Sexo]]=$B85,IF(DATOS_[[AGRUP. VALOR. PTO.]:[AGRUP. VALOR. PTO.]]=$B84,IF(DATOS_[[Check Periodo Ref.]:[Check Periodo Ref.]]="Dentro",IF(DATOS_[[Check Equiparado]:[Check Equiparado]]="Sí",IF(DATOS!AN$5="Sí",(1/DATOS_[[% anualiz]:[% anualiz]]),1)*IF(DATOS!AN$4="Sí",1/DATOS_[[% normaliz]:[% normaliz]],1)*(DATOS_[Conc.Sal.10])))))))),
0)</f>
        <v>0</v>
      </c>
      <c r="T85" s="109">
        <f t="array" ref="T85">IFERROR(
(AVERAGE((IF(DATOS_[[Sexo]:[Sexo]]=$B85,IF(DATOS_[[AGRUP. VALOR. PTO.]:[AGRUP. VALOR. PTO.]]=$B84,IF(DATOS_[[Check Periodo Ref.]:[Check Periodo Ref.]]="Dentro",IF(DATOS_[[Check Equiparado]:[Check Equiparado]]="Sí",IF(DATOS!AO$5="Sí",(1/DATOS_[[% anualiz]:[% anualiz]]),1)*IF(DATOS!AO$4="Sí",1/DATOS_[[% normaliz]:[% normaliz]],1)*(DATOS_[Conc.Sal.11])))))))),
0)</f>
        <v>0</v>
      </c>
      <c r="U85" s="109">
        <f t="array" ref="U85">IFERROR(
(AVERAGE((IF(DATOS_[[Sexo]:[Sexo]]=$B85,IF(DATOS_[[AGRUP. VALOR. PTO.]:[AGRUP. VALOR. PTO.]]=$B84,IF(DATOS_[[Check Periodo Ref.]:[Check Periodo Ref.]]="Dentro",IF(DATOS_[[Check Equiparado]:[Check Equiparado]]="Sí",IF(DATOS!AP$5="Sí",(1/DATOS_[[% anualiz]:[% anualiz]]),1)*IF(DATOS!AP$4="Sí",1/DATOS_[[% normaliz]:[% normaliz]],1)*(DATOS_[Conc.Sal.12])))))))),
0)</f>
        <v>0</v>
      </c>
      <c r="V85" s="109">
        <f t="array" ref="V85">IFERROR(
(AVERAGE((IF(DATOS_[[Sexo]:[Sexo]]=$B85,IF(DATOS_[[AGRUP. VALOR. PTO.]:[AGRUP. VALOR. PTO.]]=$B84,IF(DATOS_[[Check Periodo Ref.]:[Check Periodo Ref.]]="Dentro",IF(DATOS_[[Check Equiparado]:[Check Equiparado]]="Sí",IF(DATOS!AQ$5="Sí",(1/DATOS_[[% anualiz]:[% anualiz]]),1)*IF(DATOS!AQ$4="Sí",1/DATOS_[[% normaliz]:[% normaliz]],1)*(DATOS_[Conc.Sal.13])))))))),
0)</f>
        <v>0</v>
      </c>
      <c r="W85" s="109">
        <f t="array" ref="W85">IFERROR(
(AVERAGE((IF(DATOS_[[Sexo]:[Sexo]]=$B85,IF(DATOS_[[AGRUP. VALOR. PTO.]:[AGRUP. VALOR. PTO.]]=$B84,IF(DATOS_[[Check Periodo Ref.]:[Check Periodo Ref.]]="Dentro",IF(DATOS_[[Check Equiparado]:[Check Equiparado]]="Sí",IF(DATOS!AR$5="Sí",(1/DATOS_[[% anualiz]:[% anualiz]]),1)*IF(DATOS!AR$4="Sí",1/DATOS_[[% normaliz]:[% normaliz]],1)*(DATOS_[Conc.Sal.14])))))))),
0)</f>
        <v>0</v>
      </c>
      <c r="X85" s="109">
        <f t="array" ref="X85">IFERROR(
(AVERAGE((IF(DATOS_[[Sexo]:[Sexo]]=$B85,IF(DATOS_[[AGRUP. VALOR. PTO.]:[AGRUP. VALOR. PTO.]]=$B84,IF(DATOS_[[Check Periodo Ref.]:[Check Periodo Ref.]]="Dentro",IF(DATOS_[[Check Equiparado]:[Check Equiparado]]="Sí",IF(DATOS!AS$5="Sí",(1/DATOS_[[% anualiz]:[% anualiz]]),1)*IF(DATOS!AS$4="Sí",1/DATOS_[[% normaliz]:[% normaliz]],1)*(DATOS_[Conc.Sal.15])))))))),
0)</f>
        <v>0</v>
      </c>
      <c r="Y85" s="109">
        <f t="array" ref="Y85">IFERROR(
(AVERAGE((IF(DATOS_[[Sexo]:[Sexo]]=$B85,IF(DATOS_[[AGRUP. VALOR. PTO.]:[AGRUP. VALOR. PTO.]]=$B84,IF(DATOS_[[Check Periodo Ref.]:[Check Periodo Ref.]]="Dentro",IF(DATOS_[[Check Equiparado]:[Check Equiparado]]="Sí",IF(DATOS!AT$5="Sí",(1/DATOS_[[% anualiz]:[% anualiz]]),1)*IF(DATOS!AT$4="Sí",1/DATOS_[[% normaliz]:[% normaliz]],1)*(DATOS_[Conc.Sal.16])))))))),
0)</f>
        <v>0</v>
      </c>
      <c r="Z85" s="109">
        <f t="array" ref="Z85">IFERROR(
(AVERAGE((IF(DATOS_[[Sexo]:[Sexo]]=$B85,IF(DATOS_[[AGRUP. VALOR. PTO.]:[AGRUP. VALOR. PTO.]]=$B84,IF(DATOS_[[Check Periodo Ref.]:[Check Periodo Ref.]]="Dentro",IF(DATOS_[[Check Equiparado]:[Check Equiparado]]="Sí",IF(DATOS!AU$5="Sí",(1/DATOS_[[% anualiz]:[% anualiz]]),1)*IF(DATOS!AU$4="Sí",1/DATOS_[[% normaliz]:[% normaliz]],1)*(DATOS_[Conc.Sal.17])))))))),
0)</f>
        <v>0</v>
      </c>
      <c r="AA85" s="109">
        <f t="array" ref="AA85">IFERROR(
(AVERAGE((IF(DATOS_[[Sexo]:[Sexo]]=$B85,IF(DATOS_[[AGRUP. VALOR. PTO.]:[AGRUP. VALOR. PTO.]]=$B84,IF(DATOS_[[Check Periodo Ref.]:[Check Periodo Ref.]]="Dentro",IF(DATOS_[[Check Equiparado]:[Check Equiparado]]="Sí",IF(DATOS!AV$5="Sí",(1/DATOS_[[% anualiz]:[% anualiz]]),1)*IF(DATOS!AV$4="Sí",1/DATOS_[[% normaliz]:[% normaliz]],1)*(DATOS_[Conc.Sal.18])))))))),
0)</f>
        <v>0</v>
      </c>
      <c r="AB85" s="109">
        <f t="array" ref="AB85">IFERROR(
(AVERAGE((IF(DATOS_[[Sexo]:[Sexo]]=$B85,IF(DATOS_[[AGRUP. VALOR. PTO.]:[AGRUP. VALOR. PTO.]]=$B84,IF(DATOS_[[Check Periodo Ref.]:[Check Periodo Ref.]]="Dentro",IF(DATOS_[[Check Equiparado]:[Check Equiparado]]="Sí",IF(DATOS!AW$5="Sí",(1/DATOS_[[% anualiz]:[% anualiz]]),1)*IF(DATOS!AW$4="Sí",1/DATOS_[[% normaliz]:[% normaliz]],1)*(DATOS_[Conc.Sal.19])))))))),
0)</f>
        <v>0</v>
      </c>
      <c r="AC85" s="109">
        <f t="array" ref="AC85">IFERROR(
(AVERAGE((IF(DATOS_[[Sexo]:[Sexo]]=$B85,IF(DATOS_[[AGRUP. VALOR. PTO.]:[AGRUP. VALOR. PTO.]]=$B84,IF(DATOS_[[Check Periodo Ref.]:[Check Periodo Ref.]]="Dentro",IF(DATOS_[[Check Equiparado]:[Check Equiparado]]="Sí",IF(DATOS!AX$5="Sí",(1/DATOS_[[% anualiz]:[% anualiz]]),1)*IF(DATOS!AX$4="Sí",1/DATOS_[[% normaliz]:[% normaliz]],1)*(DATOS_[Conc.Sal.20])))))))),
0)</f>
        <v>0</v>
      </c>
      <c r="AD85" s="109">
        <f t="array" ref="AD85">IFERROR(
(AVERAGE((IF(DATOS_[[Sexo]:[Sexo]]=$B85,IF(DATOS_[[AGRUP. VALOR. PTO.]:[AGRUP. VALOR. PTO.]]=$B84,IF(DATOS_[[Check Periodo Ref.]:[Check Periodo Ref.]]="Dentro",IF(DATOS_[[Check Equiparado]:[Check Equiparado]]="Sí",IF(DATOS!AY$5="Sí",(1/DATOS_[[% anualiz]:[% anualiz]]),1)*IF(DATOS!AY$4="Sí",1/DATOS_[[% normaliz]:[% normaliz]],1)*(DATOS_[Conc.Sal.21])))))))),
0)</f>
        <v>0</v>
      </c>
      <c r="AE85" s="109">
        <f t="array" ref="AE85">IFERROR(
(AVERAGE((IF(DATOS_[[Sexo]:[Sexo]]=$B85,IF(DATOS_[[AGRUP. VALOR. PTO.]:[AGRUP. VALOR. PTO.]]=$B84,IF(DATOS_[[Check Periodo Ref.]:[Check Periodo Ref.]]="Dentro",IF(DATOS_[[Check Equiparado]:[Check Equiparado]]="Sí",IF(DATOS!AZ$5="Sí",(1/DATOS_[[% anualiz]:[% anualiz]]),1)*IF(DATOS!AZ$4="Sí",1/DATOS_[[% normaliz]:[% normaliz]],1)*(DATOS_[Conc.Sal.22])))))))),
0)</f>
        <v>0</v>
      </c>
      <c r="AF85" s="109">
        <f t="array" ref="AF85">IFERROR(
(AVERAGE((IF(DATOS_[[Sexo]:[Sexo]]=$B85,IF(DATOS_[[AGRUP. VALOR. PTO.]:[AGRUP. VALOR. PTO.]]=$B84,IF(DATOS_[[Check Periodo Ref.]:[Check Periodo Ref.]]="Dentro",IF(DATOS_[[Check Equiparado]:[Check Equiparado]]="Sí",IF(DATOS!BA$5="Sí",(1/DATOS_[[% anualiz]:[% anualiz]]),1)*IF(DATOS!BA$4="Sí",1/DATOS_[[% normaliz]:[% normaliz]],1)*(DATOS_[Conc.Sal.23])))))))),
0)</f>
        <v>0</v>
      </c>
      <c r="AG85" s="109">
        <f t="array" ref="AG85">IFERROR(
(AVERAGE((IF(DATOS_[[Sexo]:[Sexo]]=$B85,IF(DATOS_[[AGRUP. VALOR. PTO.]:[AGRUP. VALOR. PTO.]]=$B84,IF(DATOS_[[Check Periodo Ref.]:[Check Periodo Ref.]]="Dentro",IF(DATOS_[[Check Equiparado]:[Check Equiparado]]="Sí",IF(DATOS!BB$5="Sí",(1/DATOS_[[% anualiz]:[% anualiz]]),1)*IF(DATOS!BB$4="Sí",1/DATOS_[[% normaliz]:[% normaliz]],1)*(DATOS_[Conc.Sal.24])))))))),
0)</f>
        <v>0</v>
      </c>
      <c r="AH85" s="109">
        <f t="array" ref="AH85">IFERROR(
(AVERAGE((IF(DATOS_[[Sexo]:[Sexo]]=$B85,IF(DATOS_[[AGRUP. VALOR. PTO.]:[AGRUP. VALOR. PTO.]]=$B84,IF(DATOS_[[Check Periodo Ref.]:[Check Periodo Ref.]]="Dentro",IF(DATOS_[[Check Equiparado]:[Check Equiparado]]="Sí",IF(DATOS!BC$5="Sí",(1/DATOS_[[% anualiz]:[% anualiz]]),1)*IF(DATOS!BC$4="Sí",1/DATOS_[[% normaliz]:[% normaliz]],1)*(DATOS_[Conc.Sal.25])))))))),
0)</f>
        <v>0</v>
      </c>
      <c r="AI85" s="109">
        <f t="array" ref="AI85">IFERROR(
(AVERAGE((IF(DATOS_[[Sexo]:[Sexo]]=$B85,IF(DATOS_[[AGRUP. VALOR. PTO.]:[AGRUP. VALOR. PTO.]]=$B84,IF(DATOS_[[Check Periodo Ref.]:[Check Periodo Ref.]]="Dentro",IF(DATOS_[[Check Equiparado]:[Check Equiparado]]="Sí",IF(DATOS!BD$5="Sí",(1/DATOS_[[% anualiz]:[% anualiz]]),1)*IF(DATOS!BD$4="Sí",1/DATOS_[[% normaliz]:[% normaliz]],1)*(DATOS_[Conc.Sal.26])))))))),
0)</f>
        <v>0</v>
      </c>
      <c r="AJ85" s="109">
        <f t="array" ref="AJ85">IFERROR(
(AVERAGE((IF(DATOS_[[Sexo]:[Sexo]]=$B85,IF(DATOS_[[AGRUP. VALOR. PTO.]:[AGRUP. VALOR. PTO.]]=$B84,IF(DATOS_[[Check Periodo Ref.]:[Check Periodo Ref.]]="Dentro",IF(DATOS_[[Check Equiparado]:[Check Equiparado]]="Sí",IF(DATOS!BE$5="Sí",(1/DATOS_[[% anualiz]:[% anualiz]]),1)*IF(DATOS!BE$4="Sí",1/DATOS_[[% normaliz]:[% normaliz]],1)*(DATOS_[Conc.Sal.27])))))))),
0)</f>
        <v>0</v>
      </c>
      <c r="AK85" s="109">
        <f t="array" ref="AK85">IFERROR(
(AVERAGE((IF(DATOS_[[Sexo]:[Sexo]]=$B85,IF(DATOS_[[AGRUP. VALOR. PTO.]:[AGRUP. VALOR. PTO.]]=$B84,IF(DATOS_[[Check Periodo Ref.]:[Check Periodo Ref.]]="Dentro",IF(DATOS_[[Check Equiparado]:[Check Equiparado]]="Sí",IF(DATOS!BF$5="Sí",(1/DATOS_[[% anualiz]:[% anualiz]]),1)*IF(DATOS!BF$4="Sí",1/DATOS_[[% normaliz]:[% normaliz]],1)*(DATOS_[Conc.Sal.28])))))))),
0)</f>
        <v>0</v>
      </c>
      <c r="AL85" s="109">
        <f t="array" ref="AL85">IFERROR(
(AVERAGE((IF(DATOS_[[Sexo]:[Sexo]]=$B85,IF(DATOS_[[AGRUP. VALOR. PTO.]:[AGRUP. VALOR. PTO.]]=$B84,IF(DATOS_[[Check Periodo Ref.]:[Check Periodo Ref.]]="Dentro",IF(DATOS_[[Check Equiparado]:[Check Equiparado]]="Sí",IF(DATOS!BG$5="Sí",(1/DATOS_[[% anualiz]:[% anualiz]]),1)*IF(DATOS!BG$4="Sí",1/DATOS_[[% normaliz]:[% normaliz]],1)*(DATOS_[Conc.Sal.29])))))))),
0)</f>
        <v>0</v>
      </c>
      <c r="AM85" s="109">
        <f t="array" ref="AM85">IFERROR(
(AVERAGE((IF(DATOS_[[Sexo]:[Sexo]]=$B85,IF(DATOS_[[AGRUP. VALOR. PTO.]:[AGRUP. VALOR. PTO.]]=$B84,IF(DATOS_[[Check Periodo Ref.]:[Check Periodo Ref.]]="Dentro",IF(DATOS_[[Check Equiparado]:[Check Equiparado]]="Sí",IF(DATOS!BH$5="Sí",(1/DATOS_[[% anualiz]:[% anualiz]]),1)*IF(DATOS!BH$4="Sí",1/DATOS_[[% normaliz]:[% normaliz]],1)*(DATOS_[Conc.Sal.30])))))))),
0)</f>
        <v>0</v>
      </c>
      <c r="AN85" s="110">
        <f t="array" ref="AN85">IFERROR(
AVERAGE(IF(DATOS_[Sexo]=$B85,IF(DATOS_[[AGRUP. VALOR. PTO.]:[AGRUP. VALOR. PTO.]]=$B84,IF(DATOS_[Check Equiparado]="Sí",IF(DATOS_[Check Periodo Ref.]="Dentro",DATOS_[Tot COMPL.SAL Eq],FALSE))))),
0)</f>
        <v>0</v>
      </c>
      <c r="AO85" s="111">
        <f t="array" ref="AO85">IFERROR(
AVERAGE(IF(DATOS_[Sexo]=$B85,IF(DATOS_[[AGRUP. VALOR. PTO.]:[AGRUP. VALOR. PTO.]]=$B84,IF(DATOS_[Check Equiparado]="Sí",IF(DATOS_[Check Periodo Ref.]="Dentro",DATOS_[TOTAL SALARIO Eq],FALSE))))),
0)</f>
        <v>0</v>
      </c>
      <c r="AP85" s="112">
        <f t="array" ref="AP85">IFERROR(
(AVERAGE((IF(DATOS_[[Sexo]:[Sexo]]=$B85,IF(DATOS_[[AGRUP. VALOR. PTO.]:[AGRUP. VALOR. PTO.]]=$B84,IF(DATOS_[[Check Periodo Ref.]:[Check Periodo Ref.]]="Dentro",IF(DATOS_[[Check Equiparado]:[Check Equiparado]]="Sí",IF(DATOS!BI$5="Sí",(1/DATOS_[[% anualiz]:[% anualiz]]),1)*IF(DATOS!BI$4="Sí",1/DATOS_[[% normaliz]:[% normaliz]],1)*(DATOS_[C.Extra.01])))))))),
0)</f>
        <v>0</v>
      </c>
      <c r="AQ85" s="112">
        <f t="array" ref="AQ85">IFERROR(
(AVERAGE((IF(DATOS_[[Sexo]:[Sexo]]=$B85,IF(DATOS_[[AGRUP. VALOR. PTO.]:[AGRUP. VALOR. PTO.]]=$B84,IF(DATOS_[[Check Periodo Ref.]:[Check Periodo Ref.]]="Dentro",IF(DATOS_[[Check Equiparado]:[Check Equiparado]]="Sí",IF(DATOS!BJ$5="Sí",(1/DATOS_[[% anualiz]:[% anualiz]]),1)*IF(DATOS!BJ$4="Sí",1/DATOS_[[% normaliz]:[% normaliz]],1)*(DATOS_[C.Extra.02])))))))),
0)</f>
        <v>0</v>
      </c>
      <c r="AR85" s="112">
        <f t="array" ref="AR85">IFERROR(
(AVERAGE((IF(DATOS_[[Sexo]:[Sexo]]=$B85,IF(DATOS_[[AGRUP. VALOR. PTO.]:[AGRUP. VALOR. PTO.]]=$B84,IF(DATOS_[[Check Periodo Ref.]:[Check Periodo Ref.]]="Dentro",IF(DATOS_[[Check Equiparado]:[Check Equiparado]]="Sí",IF(DATOS!BK$5="Sí",(1/DATOS_[[% anualiz]:[% anualiz]]),1)*IF(DATOS!BK$4="Sí",1/DATOS_[[% normaliz]:[% normaliz]],1)*(DATOS_[C.Extra.03])))))))),
0)</f>
        <v>0</v>
      </c>
      <c r="AS85" s="112">
        <f t="array" ref="AS85">IFERROR(
(AVERAGE((IF(DATOS_[[Sexo]:[Sexo]]=$B85,IF(DATOS_[[AGRUP. VALOR. PTO.]:[AGRUP. VALOR. PTO.]]=$B84,IF(DATOS_[[Check Periodo Ref.]:[Check Periodo Ref.]]="Dentro",IF(DATOS_[[Check Equiparado]:[Check Equiparado]]="Sí",IF(DATOS!BL$5="Sí",(1/DATOS_[[% anualiz]:[% anualiz]]),1)*IF(DATOS!BL$4="Sí",1/DATOS_[[% normaliz]:[% normaliz]],1)*(DATOS_[C.Extra.04])))))))),
0)</f>
        <v>0</v>
      </c>
      <c r="AT85" s="112">
        <f t="array" ref="AT85">IFERROR(
(AVERAGE((IF(DATOS_[[Sexo]:[Sexo]]=$B85,IF(DATOS_[[AGRUP. VALOR. PTO.]:[AGRUP. VALOR. PTO.]]=$B84,IF(DATOS_[[Check Periodo Ref.]:[Check Periodo Ref.]]="Dentro",IF(DATOS_[[Check Equiparado]:[Check Equiparado]]="Sí",IF(DATOS!BM$5="Sí",(1/DATOS_[[% anualiz]:[% anualiz]]),1)*IF(DATOS!BM$4="Sí",1/DATOS_[[% normaliz]:[% normaliz]],1)*(DATOS_[C.Extra.05])))))))),
0)</f>
        <v>0</v>
      </c>
      <c r="AU85" s="113">
        <f t="array" ref="AU85">IFERROR(
AVERAGE(IF(DATOS_[Sexo]=$B85,IF(DATOS_[[AGRUP. VALOR. PTO.]:[AGRUP. VALOR. PTO.]]=$B84,IF(DATOS_[Check Equiparado]="Sí",IF(DATOS_[Check Periodo Ref.]="Dentro",DATOS_[Tot Extrasalarial Eq],FALSE))))),
0)</f>
        <v>0</v>
      </c>
      <c r="AV85" s="114">
        <f t="array" ref="AV85">IFERROR(
AVERAGE(IF(DATOS_[Sexo]=$B85,IF(DATOS_[[AGRUP. VALOR. PTO.]:[AGRUP. VALOR. PTO.]]=$B84,IF(DATOS_[Check Equiparado]="Sí",IF(DATOS_[Check Periodo Ref.]="Dentro",DATOS_[TOTAL Retrib Eq],FALSE))))),
0)</f>
        <v>0</v>
      </c>
    </row>
    <row r="86" spans="1:48" x14ac:dyDescent="0.3">
      <c r="A86" s="60" t="str">
        <f t="shared" ref="A86" si="98">+A85</f>
        <v>[ocultar]</v>
      </c>
      <c r="B86" s="64" t="s">
        <v>163</v>
      </c>
      <c r="C86" s="65">
        <f t="array" ref="C86">SUM(IF($B86=DATOS_[Sexo],
IF($B84=DATOS_[AGRUP. VALOR. PTO.],
IF("Dentro"=DATOS_[Check Periodo Ref.],
1/(COUNTIFS(DATOS_[Sexo],$B86,DATOS_[AGRUP. VALOR. PTO.],$B84,DATOS_[Check Periodo Ref.],"Dentro",DATOS_[id],DATOS_[id]))))))</f>
        <v>0</v>
      </c>
      <c r="D86" s="66">
        <f>COUNTIFS(DATOS_[AGRUP. VALOR. PTO.],$B84,DATOS_[Sexo],$B86,DATOS_[Check Periodo Ref.],"Dentro")</f>
        <v>0</v>
      </c>
      <c r="E86" s="66">
        <f>COUNTIFS(DATOS_[AGRUP. VALOR. PTO.],$B84,DATOS_[Sexo],$B86,DATOS_[Check Periodo Ref.],"Dentro",DATOS_[Check Nº SC Norm],"Sí")</f>
        <v>0</v>
      </c>
      <c r="F86" s="66">
        <f>COUNTIFS(DATOS_[AGRUP. VALOR. PTO.],$B84,DATOS_[Sexo],$B86,DATOS_[Check Periodo Ref.],"Dentro",DATOS_[Check Nº SC Anualiz],"Sí")</f>
        <v>0</v>
      </c>
      <c r="G86" s="66">
        <f>COUNTIFS(DATOS_[AGRUP. VALOR. PTO.],$B84,DATOS_[Sexo],$B86,DATOS_[Check Periodo Ref.],"Dentro",DATOS_[Check Nº SC Norm y Anualiz],"Sí")</f>
        <v>0</v>
      </c>
      <c r="H86" s="66">
        <f>COUNTIFS(DATOS_[AGRUP. VALOR. PTO.],$B84,DATOS_[Sexo],$B86,DATOS_[Check Periodo Ref.],"Dentro",DATOS_[Check Equiparación],"Sí")</f>
        <v>0</v>
      </c>
      <c r="I86" s="108" cm="1">
        <f t="array" ref="I86">IFERROR(
AVERAGE(IF(DATOS_[Sexo]=$B86,IF(DATOS_[[AGRUP. VALOR. PTO.]:[AGRUP. VALOR. PTO.]]=$B84,IF(DATOS_[Check Equiparado]="Sí",IF(DATOS_[Check Periodo Ref.]="Dentro",DATOS_[SALARIO BASE Eq],FALSE))))),
0)</f>
        <v>0</v>
      </c>
      <c r="J86" s="109">
        <f t="array" ref="J86">IFERROR(
(AVERAGE((IF(DATOS_[[Sexo]:[Sexo]]=$B86,IF(DATOS_[[AGRUP. VALOR. PTO.]:[AGRUP. VALOR. PTO.]]=$B84,IF(DATOS_[[Check Periodo Ref.]:[Check Periodo Ref.]]="Dentro",IF(DATOS_[[Check Equiparado]:[Check Equiparado]]="Sí",IF(DATOS!AE$5="Sí",(1/DATOS_[[% anualiz]:[% anualiz]]),1)*IF(DATOS!AE$4="Sí",1/DATOS_[[% normaliz]:[% normaliz]],1)*(DATOS_[Conc.Sal.01])))))))),
0)</f>
        <v>0</v>
      </c>
      <c r="K86" s="109">
        <f t="array" ref="K86">IFERROR(
(AVERAGE((IF(DATOS_[[Sexo]:[Sexo]]=$B86,IF(DATOS_[[AGRUP. VALOR. PTO.]:[AGRUP. VALOR. PTO.]]=$B84,IF(DATOS_[[Check Periodo Ref.]:[Check Periodo Ref.]]="Dentro",IF(DATOS_[[Check Equiparado]:[Check Equiparado]]="Sí",IF(DATOS!AF$5="Sí",(1/DATOS_[[% anualiz]:[% anualiz]]),1)*IF(DATOS!AF$4="Sí",1/DATOS_[[% normaliz]:[% normaliz]],1)*(DATOS_[Conc.Sal.02])))))))),
0)</f>
        <v>0</v>
      </c>
      <c r="L86" s="109">
        <f t="array" ref="L86">IFERROR(
(AVERAGE((IF(DATOS_[[Sexo]:[Sexo]]=$B86,IF(DATOS_[[AGRUP. VALOR. PTO.]:[AGRUP. VALOR. PTO.]]=$B84,IF(DATOS_[[Check Periodo Ref.]:[Check Periodo Ref.]]="Dentro",IF(DATOS_[[Check Equiparado]:[Check Equiparado]]="Sí",IF(DATOS!AG$5="Sí",(1/DATOS_[[% anualiz]:[% anualiz]]),1)*IF(DATOS!AG$4="Sí",1/DATOS_[[% normaliz]:[% normaliz]],1)*(DATOS_[Conc.Sal.03])))))))),
0)</f>
        <v>0</v>
      </c>
      <c r="M86" s="109">
        <f t="array" ref="M86">IFERROR(
(AVERAGE((IF(DATOS_[[Sexo]:[Sexo]]=$B86,IF(DATOS_[[AGRUP. VALOR. PTO.]:[AGRUP. VALOR. PTO.]]=$B84,IF(DATOS_[[Check Periodo Ref.]:[Check Periodo Ref.]]="Dentro",IF(DATOS_[[Check Equiparado]:[Check Equiparado]]="Sí",IF(DATOS!AH$5="Sí",(1/DATOS_[[% anualiz]:[% anualiz]]),1)*IF(DATOS!AH$4="Sí",1/DATOS_[[% normaliz]:[% normaliz]],1)*(DATOS_[Conc.Sal.04])))))))),
0)</f>
        <v>0</v>
      </c>
      <c r="N86" s="109">
        <f t="array" ref="N86">IFERROR(
(AVERAGE((IF(DATOS_[[Sexo]:[Sexo]]=$B86,IF(DATOS_[[AGRUP. VALOR. PTO.]:[AGRUP. VALOR. PTO.]]=$B84,IF(DATOS_[[Check Periodo Ref.]:[Check Periodo Ref.]]="Dentro",IF(DATOS_[[Check Equiparado]:[Check Equiparado]]="Sí",IF(DATOS!AI$5="Sí",(1/DATOS_[[% anualiz]:[% anualiz]]),1)*IF(DATOS!AI$4="Sí",1/DATOS_[[% normaliz]:[% normaliz]],1)*(DATOS_[Conc.Sal.05])))))))),
0)</f>
        <v>0</v>
      </c>
      <c r="O86" s="109">
        <f t="array" ref="O86">IFERROR(
(AVERAGE((IF(DATOS_[[Sexo]:[Sexo]]=$B86,IF(DATOS_[[AGRUP. VALOR. PTO.]:[AGRUP. VALOR. PTO.]]=$B84,IF(DATOS_[[Check Periodo Ref.]:[Check Periodo Ref.]]="Dentro",IF(DATOS_[[Check Equiparado]:[Check Equiparado]]="Sí",IF(DATOS!AJ$5="Sí",(1/DATOS_[[% anualiz]:[% anualiz]]),1)*IF(DATOS!AJ$4="Sí",1/DATOS_[[% normaliz]:[% normaliz]],1)*(DATOS_[Conc.Sal.06])))))))),
0)</f>
        <v>0</v>
      </c>
      <c r="P86" s="109">
        <f t="array" ref="P86">IFERROR(
(AVERAGE((IF(DATOS_[[Sexo]:[Sexo]]=$B86,IF(DATOS_[[AGRUP. VALOR. PTO.]:[AGRUP. VALOR. PTO.]]=$B84,IF(DATOS_[[Check Periodo Ref.]:[Check Periodo Ref.]]="Dentro",IF(DATOS_[[Check Equiparado]:[Check Equiparado]]="Sí",IF(DATOS!AK$5="Sí",(1/DATOS_[[% anualiz]:[% anualiz]]),1)*IF(DATOS!AK$4="Sí",1/DATOS_[[% normaliz]:[% normaliz]],1)*(DATOS_[Conc.Sal.07])))))))),
0)</f>
        <v>0</v>
      </c>
      <c r="Q86" s="109">
        <f t="array" ref="Q86">IFERROR(
(AVERAGE((IF(DATOS_[[Sexo]:[Sexo]]=$B86,IF(DATOS_[[AGRUP. VALOR. PTO.]:[AGRUP. VALOR. PTO.]]=$B84,IF(DATOS_[[Check Periodo Ref.]:[Check Periodo Ref.]]="Dentro",IF(DATOS_[[Check Equiparado]:[Check Equiparado]]="Sí",IF(DATOS!AL$5="Sí",(1/DATOS_[[% anualiz]:[% anualiz]]),1)*IF(DATOS!AL$4="Sí",1/DATOS_[[% normaliz]:[% normaliz]],1)*(DATOS_[Conc.Sal.08])))))))),
0)</f>
        <v>0</v>
      </c>
      <c r="R86" s="109">
        <f t="array" ref="R86">IFERROR(
(AVERAGE((IF(DATOS_[[Sexo]:[Sexo]]=$B86,IF(DATOS_[[AGRUP. VALOR. PTO.]:[AGRUP. VALOR. PTO.]]=$B84,IF(DATOS_[[Check Periodo Ref.]:[Check Periodo Ref.]]="Dentro",IF(DATOS_[[Check Equiparado]:[Check Equiparado]]="Sí",IF(DATOS!AM$5="Sí",(1/DATOS_[[% anualiz]:[% anualiz]]),1)*IF(DATOS!AM$4="Sí",1/DATOS_[[% normaliz]:[% normaliz]],1)*(DATOS_[Conc.Sal.09])))))))),
0)</f>
        <v>0</v>
      </c>
      <c r="S86" s="109">
        <f t="array" ref="S86">IFERROR(
(AVERAGE((IF(DATOS_[[Sexo]:[Sexo]]=$B86,IF(DATOS_[[AGRUP. VALOR. PTO.]:[AGRUP. VALOR. PTO.]]=$B84,IF(DATOS_[[Check Periodo Ref.]:[Check Periodo Ref.]]="Dentro",IF(DATOS_[[Check Equiparado]:[Check Equiparado]]="Sí",IF(DATOS!AN$5="Sí",(1/DATOS_[[% anualiz]:[% anualiz]]),1)*IF(DATOS!AN$4="Sí",1/DATOS_[[% normaliz]:[% normaliz]],1)*(DATOS_[Conc.Sal.10])))))))),
0)</f>
        <v>0</v>
      </c>
      <c r="T86" s="109">
        <f t="array" ref="T86">IFERROR(
(AVERAGE((IF(DATOS_[[Sexo]:[Sexo]]=$B86,IF(DATOS_[[AGRUP. VALOR. PTO.]:[AGRUP. VALOR. PTO.]]=$B84,IF(DATOS_[[Check Periodo Ref.]:[Check Periodo Ref.]]="Dentro",IF(DATOS_[[Check Equiparado]:[Check Equiparado]]="Sí",IF(DATOS!AO$5="Sí",(1/DATOS_[[% anualiz]:[% anualiz]]),1)*IF(DATOS!AO$4="Sí",1/DATOS_[[% normaliz]:[% normaliz]],1)*(DATOS_[Conc.Sal.11])))))))),
0)</f>
        <v>0</v>
      </c>
      <c r="U86" s="109">
        <f t="array" ref="U86">IFERROR(
(AVERAGE((IF(DATOS_[[Sexo]:[Sexo]]=$B86,IF(DATOS_[[AGRUP. VALOR. PTO.]:[AGRUP. VALOR. PTO.]]=$B84,IF(DATOS_[[Check Periodo Ref.]:[Check Periodo Ref.]]="Dentro",IF(DATOS_[[Check Equiparado]:[Check Equiparado]]="Sí",IF(DATOS!AP$5="Sí",(1/DATOS_[[% anualiz]:[% anualiz]]),1)*IF(DATOS!AP$4="Sí",1/DATOS_[[% normaliz]:[% normaliz]],1)*(DATOS_[Conc.Sal.12])))))))),
0)</f>
        <v>0</v>
      </c>
      <c r="V86" s="109">
        <f t="array" ref="V86">IFERROR(
(AVERAGE((IF(DATOS_[[Sexo]:[Sexo]]=$B86,IF(DATOS_[[AGRUP. VALOR. PTO.]:[AGRUP. VALOR. PTO.]]=$B84,IF(DATOS_[[Check Periodo Ref.]:[Check Periodo Ref.]]="Dentro",IF(DATOS_[[Check Equiparado]:[Check Equiparado]]="Sí",IF(DATOS!AQ$5="Sí",(1/DATOS_[[% anualiz]:[% anualiz]]),1)*IF(DATOS!AQ$4="Sí",1/DATOS_[[% normaliz]:[% normaliz]],1)*(DATOS_[Conc.Sal.13])))))))),
0)</f>
        <v>0</v>
      </c>
      <c r="W86" s="109">
        <f t="array" ref="W86">IFERROR(
(AVERAGE((IF(DATOS_[[Sexo]:[Sexo]]=$B86,IF(DATOS_[[AGRUP. VALOR. PTO.]:[AGRUP. VALOR. PTO.]]=$B84,IF(DATOS_[[Check Periodo Ref.]:[Check Periodo Ref.]]="Dentro",IF(DATOS_[[Check Equiparado]:[Check Equiparado]]="Sí",IF(DATOS!AR$5="Sí",(1/DATOS_[[% anualiz]:[% anualiz]]),1)*IF(DATOS!AR$4="Sí",1/DATOS_[[% normaliz]:[% normaliz]],1)*(DATOS_[Conc.Sal.14])))))))),
0)</f>
        <v>0</v>
      </c>
      <c r="X86" s="109">
        <f t="array" ref="X86">IFERROR(
(AVERAGE((IF(DATOS_[[Sexo]:[Sexo]]=$B86,IF(DATOS_[[AGRUP. VALOR. PTO.]:[AGRUP. VALOR. PTO.]]=$B84,IF(DATOS_[[Check Periodo Ref.]:[Check Periodo Ref.]]="Dentro",IF(DATOS_[[Check Equiparado]:[Check Equiparado]]="Sí",IF(DATOS!AS$5="Sí",(1/DATOS_[[% anualiz]:[% anualiz]]),1)*IF(DATOS!AS$4="Sí",1/DATOS_[[% normaliz]:[% normaliz]],1)*(DATOS_[Conc.Sal.15])))))))),
0)</f>
        <v>0</v>
      </c>
      <c r="Y86" s="109">
        <f t="array" ref="Y86">IFERROR(
(AVERAGE((IF(DATOS_[[Sexo]:[Sexo]]=$B86,IF(DATOS_[[AGRUP. VALOR. PTO.]:[AGRUP. VALOR. PTO.]]=$B84,IF(DATOS_[[Check Periodo Ref.]:[Check Periodo Ref.]]="Dentro",IF(DATOS_[[Check Equiparado]:[Check Equiparado]]="Sí",IF(DATOS!AT$5="Sí",(1/DATOS_[[% anualiz]:[% anualiz]]),1)*IF(DATOS!AT$4="Sí",1/DATOS_[[% normaliz]:[% normaliz]],1)*(DATOS_[Conc.Sal.16])))))))),
0)</f>
        <v>0</v>
      </c>
      <c r="Z86" s="109">
        <f t="array" ref="Z86">IFERROR(
(AVERAGE((IF(DATOS_[[Sexo]:[Sexo]]=$B86,IF(DATOS_[[AGRUP. VALOR. PTO.]:[AGRUP. VALOR. PTO.]]=$B84,IF(DATOS_[[Check Periodo Ref.]:[Check Periodo Ref.]]="Dentro",IF(DATOS_[[Check Equiparado]:[Check Equiparado]]="Sí",IF(DATOS!AU$5="Sí",(1/DATOS_[[% anualiz]:[% anualiz]]),1)*IF(DATOS!AU$4="Sí",1/DATOS_[[% normaliz]:[% normaliz]],1)*(DATOS_[Conc.Sal.17])))))))),
0)</f>
        <v>0</v>
      </c>
      <c r="AA86" s="109">
        <f t="array" ref="AA86">IFERROR(
(AVERAGE((IF(DATOS_[[Sexo]:[Sexo]]=$B86,IF(DATOS_[[AGRUP. VALOR. PTO.]:[AGRUP. VALOR. PTO.]]=$B84,IF(DATOS_[[Check Periodo Ref.]:[Check Periodo Ref.]]="Dentro",IF(DATOS_[[Check Equiparado]:[Check Equiparado]]="Sí",IF(DATOS!AV$5="Sí",(1/DATOS_[[% anualiz]:[% anualiz]]),1)*IF(DATOS!AV$4="Sí",1/DATOS_[[% normaliz]:[% normaliz]],1)*(DATOS_[Conc.Sal.18])))))))),
0)</f>
        <v>0</v>
      </c>
      <c r="AB86" s="109">
        <f t="array" ref="AB86">IFERROR(
(AVERAGE((IF(DATOS_[[Sexo]:[Sexo]]=$B86,IF(DATOS_[[AGRUP. VALOR. PTO.]:[AGRUP. VALOR. PTO.]]=$B84,IF(DATOS_[[Check Periodo Ref.]:[Check Periodo Ref.]]="Dentro",IF(DATOS_[[Check Equiparado]:[Check Equiparado]]="Sí",IF(DATOS!AW$5="Sí",(1/DATOS_[[% anualiz]:[% anualiz]]),1)*IF(DATOS!AW$4="Sí",1/DATOS_[[% normaliz]:[% normaliz]],1)*(DATOS_[Conc.Sal.19])))))))),
0)</f>
        <v>0</v>
      </c>
      <c r="AC86" s="109">
        <f t="array" ref="AC86">IFERROR(
(AVERAGE((IF(DATOS_[[Sexo]:[Sexo]]=$B86,IF(DATOS_[[AGRUP. VALOR. PTO.]:[AGRUP. VALOR. PTO.]]=$B84,IF(DATOS_[[Check Periodo Ref.]:[Check Periodo Ref.]]="Dentro",IF(DATOS_[[Check Equiparado]:[Check Equiparado]]="Sí",IF(DATOS!AX$5="Sí",(1/DATOS_[[% anualiz]:[% anualiz]]),1)*IF(DATOS!AX$4="Sí",1/DATOS_[[% normaliz]:[% normaliz]],1)*(DATOS_[Conc.Sal.20])))))))),
0)</f>
        <v>0</v>
      </c>
      <c r="AD86" s="109">
        <f t="array" ref="AD86">IFERROR(
(AVERAGE((IF(DATOS_[[Sexo]:[Sexo]]=$B86,IF(DATOS_[[AGRUP. VALOR. PTO.]:[AGRUP. VALOR. PTO.]]=$B84,IF(DATOS_[[Check Periodo Ref.]:[Check Periodo Ref.]]="Dentro",IF(DATOS_[[Check Equiparado]:[Check Equiparado]]="Sí",IF(DATOS!AY$5="Sí",(1/DATOS_[[% anualiz]:[% anualiz]]),1)*IF(DATOS!AY$4="Sí",1/DATOS_[[% normaliz]:[% normaliz]],1)*(DATOS_[Conc.Sal.21])))))))),
0)</f>
        <v>0</v>
      </c>
      <c r="AE86" s="109">
        <f t="array" ref="AE86">IFERROR(
(AVERAGE((IF(DATOS_[[Sexo]:[Sexo]]=$B86,IF(DATOS_[[AGRUP. VALOR. PTO.]:[AGRUP. VALOR. PTO.]]=$B84,IF(DATOS_[[Check Periodo Ref.]:[Check Periodo Ref.]]="Dentro",IF(DATOS_[[Check Equiparado]:[Check Equiparado]]="Sí",IF(DATOS!AZ$5="Sí",(1/DATOS_[[% anualiz]:[% anualiz]]),1)*IF(DATOS!AZ$4="Sí",1/DATOS_[[% normaliz]:[% normaliz]],1)*(DATOS_[Conc.Sal.22])))))))),
0)</f>
        <v>0</v>
      </c>
      <c r="AF86" s="109">
        <f t="array" ref="AF86">IFERROR(
(AVERAGE((IF(DATOS_[[Sexo]:[Sexo]]=$B86,IF(DATOS_[[AGRUP. VALOR. PTO.]:[AGRUP. VALOR. PTO.]]=$B84,IF(DATOS_[[Check Periodo Ref.]:[Check Periodo Ref.]]="Dentro",IF(DATOS_[[Check Equiparado]:[Check Equiparado]]="Sí",IF(DATOS!BA$5="Sí",(1/DATOS_[[% anualiz]:[% anualiz]]),1)*IF(DATOS!BA$4="Sí",1/DATOS_[[% normaliz]:[% normaliz]],1)*(DATOS_[Conc.Sal.23])))))))),
0)</f>
        <v>0</v>
      </c>
      <c r="AG86" s="109">
        <f t="array" ref="AG86">IFERROR(
(AVERAGE((IF(DATOS_[[Sexo]:[Sexo]]=$B86,IF(DATOS_[[AGRUP. VALOR. PTO.]:[AGRUP. VALOR. PTO.]]=$B84,IF(DATOS_[[Check Periodo Ref.]:[Check Periodo Ref.]]="Dentro",IF(DATOS_[[Check Equiparado]:[Check Equiparado]]="Sí",IF(DATOS!BB$5="Sí",(1/DATOS_[[% anualiz]:[% anualiz]]),1)*IF(DATOS!BB$4="Sí",1/DATOS_[[% normaliz]:[% normaliz]],1)*(DATOS_[Conc.Sal.24])))))))),
0)</f>
        <v>0</v>
      </c>
      <c r="AH86" s="109">
        <f t="array" ref="AH86">IFERROR(
(AVERAGE((IF(DATOS_[[Sexo]:[Sexo]]=$B86,IF(DATOS_[[AGRUP. VALOR. PTO.]:[AGRUP. VALOR. PTO.]]=$B84,IF(DATOS_[[Check Periodo Ref.]:[Check Periodo Ref.]]="Dentro",IF(DATOS_[[Check Equiparado]:[Check Equiparado]]="Sí",IF(DATOS!BC$5="Sí",(1/DATOS_[[% anualiz]:[% anualiz]]),1)*IF(DATOS!BC$4="Sí",1/DATOS_[[% normaliz]:[% normaliz]],1)*(DATOS_[Conc.Sal.25])))))))),
0)</f>
        <v>0</v>
      </c>
      <c r="AI86" s="109">
        <f t="array" ref="AI86">IFERROR(
(AVERAGE((IF(DATOS_[[Sexo]:[Sexo]]=$B86,IF(DATOS_[[AGRUP. VALOR. PTO.]:[AGRUP. VALOR. PTO.]]=$B84,IF(DATOS_[[Check Periodo Ref.]:[Check Periodo Ref.]]="Dentro",IF(DATOS_[[Check Equiparado]:[Check Equiparado]]="Sí",IF(DATOS!BD$5="Sí",(1/DATOS_[[% anualiz]:[% anualiz]]),1)*IF(DATOS!BD$4="Sí",1/DATOS_[[% normaliz]:[% normaliz]],1)*(DATOS_[Conc.Sal.26])))))))),
0)</f>
        <v>0</v>
      </c>
      <c r="AJ86" s="109">
        <f t="array" ref="AJ86">IFERROR(
(AVERAGE((IF(DATOS_[[Sexo]:[Sexo]]=$B86,IF(DATOS_[[AGRUP. VALOR. PTO.]:[AGRUP. VALOR. PTO.]]=$B84,IF(DATOS_[[Check Periodo Ref.]:[Check Periodo Ref.]]="Dentro",IF(DATOS_[[Check Equiparado]:[Check Equiparado]]="Sí",IF(DATOS!BE$5="Sí",(1/DATOS_[[% anualiz]:[% anualiz]]),1)*IF(DATOS!BE$4="Sí",1/DATOS_[[% normaliz]:[% normaliz]],1)*(DATOS_[Conc.Sal.27])))))))),
0)</f>
        <v>0</v>
      </c>
      <c r="AK86" s="109">
        <f t="array" ref="AK86">IFERROR(
(AVERAGE((IF(DATOS_[[Sexo]:[Sexo]]=$B86,IF(DATOS_[[AGRUP. VALOR. PTO.]:[AGRUP. VALOR. PTO.]]=$B84,IF(DATOS_[[Check Periodo Ref.]:[Check Periodo Ref.]]="Dentro",IF(DATOS_[[Check Equiparado]:[Check Equiparado]]="Sí",IF(DATOS!BF$5="Sí",(1/DATOS_[[% anualiz]:[% anualiz]]),1)*IF(DATOS!BF$4="Sí",1/DATOS_[[% normaliz]:[% normaliz]],1)*(DATOS_[Conc.Sal.28])))))))),
0)</f>
        <v>0</v>
      </c>
      <c r="AL86" s="109">
        <f t="array" ref="AL86">IFERROR(
(AVERAGE((IF(DATOS_[[Sexo]:[Sexo]]=$B86,IF(DATOS_[[AGRUP. VALOR. PTO.]:[AGRUP. VALOR. PTO.]]=$B84,IF(DATOS_[[Check Periodo Ref.]:[Check Periodo Ref.]]="Dentro",IF(DATOS_[[Check Equiparado]:[Check Equiparado]]="Sí",IF(DATOS!BG$5="Sí",(1/DATOS_[[% anualiz]:[% anualiz]]),1)*IF(DATOS!BG$4="Sí",1/DATOS_[[% normaliz]:[% normaliz]],1)*(DATOS_[Conc.Sal.29])))))))),
0)</f>
        <v>0</v>
      </c>
      <c r="AM86" s="109">
        <f t="array" ref="AM86">IFERROR(
(AVERAGE((IF(DATOS_[[Sexo]:[Sexo]]=$B86,IF(DATOS_[[AGRUP. VALOR. PTO.]:[AGRUP. VALOR. PTO.]]=$B84,IF(DATOS_[[Check Periodo Ref.]:[Check Periodo Ref.]]="Dentro",IF(DATOS_[[Check Equiparado]:[Check Equiparado]]="Sí",IF(DATOS!BH$5="Sí",(1/DATOS_[[% anualiz]:[% anualiz]]),1)*IF(DATOS!BH$4="Sí",1/DATOS_[[% normaliz]:[% normaliz]],1)*(DATOS_[Conc.Sal.30])))))))),
0)</f>
        <v>0</v>
      </c>
      <c r="AN86" s="110">
        <f t="array" ref="AN86">IFERROR(
AVERAGE(IF(DATOS_[Sexo]=$B86,IF(DATOS_[[AGRUP. VALOR. PTO.]:[AGRUP. VALOR. PTO.]]=$B84,IF(DATOS_[Check Equiparado]="Sí",IF(DATOS_[Check Periodo Ref.]="Dentro",DATOS_[Tot COMPL.SAL Eq],FALSE))))),
0)</f>
        <v>0</v>
      </c>
      <c r="AO86" s="111">
        <f t="array" ref="AO86">IFERROR(
AVERAGE(IF(DATOS_[Sexo]=$B86,IF(DATOS_[[AGRUP. VALOR. PTO.]:[AGRUP. VALOR. PTO.]]=$B84,IF(DATOS_[Check Equiparado]="Sí",IF(DATOS_[Check Periodo Ref.]="Dentro",DATOS_[TOTAL SALARIO Eq],FALSE))))),
0)</f>
        <v>0</v>
      </c>
      <c r="AP86" s="112">
        <f t="array" ref="AP86">IFERROR(
(AVERAGE((IF(DATOS_[[Sexo]:[Sexo]]=$B86,IF(DATOS_[[AGRUP. VALOR. PTO.]:[AGRUP. VALOR. PTO.]]=$B84,IF(DATOS_[[Check Periodo Ref.]:[Check Periodo Ref.]]="Dentro",IF(DATOS_[[Check Equiparado]:[Check Equiparado]]="Sí",IF(DATOS!BI$5="Sí",(1/DATOS_[[% anualiz]:[% anualiz]]),1)*IF(DATOS!BI$4="Sí",1/DATOS_[[% normaliz]:[% normaliz]],1)*(DATOS_[C.Extra.01])))))))),
0)</f>
        <v>0</v>
      </c>
      <c r="AQ86" s="112">
        <f t="array" ref="AQ86">IFERROR(
(AVERAGE((IF(DATOS_[[Sexo]:[Sexo]]=$B86,IF(DATOS_[[AGRUP. VALOR. PTO.]:[AGRUP. VALOR. PTO.]]=$B84,IF(DATOS_[[Check Periodo Ref.]:[Check Periodo Ref.]]="Dentro",IF(DATOS_[[Check Equiparado]:[Check Equiparado]]="Sí",IF(DATOS!BJ$5="Sí",(1/DATOS_[[% anualiz]:[% anualiz]]),1)*IF(DATOS!BJ$4="Sí",1/DATOS_[[% normaliz]:[% normaliz]],1)*(DATOS_[C.Extra.02])))))))),
0)</f>
        <v>0</v>
      </c>
      <c r="AR86" s="112">
        <f t="array" ref="AR86">IFERROR(
(AVERAGE((IF(DATOS_[[Sexo]:[Sexo]]=$B86,IF(DATOS_[[AGRUP. VALOR. PTO.]:[AGRUP. VALOR. PTO.]]=$B84,IF(DATOS_[[Check Periodo Ref.]:[Check Periodo Ref.]]="Dentro",IF(DATOS_[[Check Equiparado]:[Check Equiparado]]="Sí",IF(DATOS!BK$5="Sí",(1/DATOS_[[% anualiz]:[% anualiz]]),1)*IF(DATOS!BK$4="Sí",1/DATOS_[[% normaliz]:[% normaliz]],1)*(DATOS_[C.Extra.03])))))))),
0)</f>
        <v>0</v>
      </c>
      <c r="AS86" s="112">
        <f t="array" ref="AS86">IFERROR(
(AVERAGE((IF(DATOS_[[Sexo]:[Sexo]]=$B86,IF(DATOS_[[AGRUP. VALOR. PTO.]:[AGRUP. VALOR. PTO.]]=$B84,IF(DATOS_[[Check Periodo Ref.]:[Check Periodo Ref.]]="Dentro",IF(DATOS_[[Check Equiparado]:[Check Equiparado]]="Sí",IF(DATOS!BL$5="Sí",(1/DATOS_[[% anualiz]:[% anualiz]]),1)*IF(DATOS!BL$4="Sí",1/DATOS_[[% normaliz]:[% normaliz]],1)*(DATOS_[C.Extra.04])))))))),
0)</f>
        <v>0</v>
      </c>
      <c r="AT86" s="112">
        <f t="array" ref="AT86">IFERROR(
(AVERAGE((IF(DATOS_[[Sexo]:[Sexo]]=$B86,IF(DATOS_[[AGRUP. VALOR. PTO.]:[AGRUP. VALOR. PTO.]]=$B84,IF(DATOS_[[Check Periodo Ref.]:[Check Periodo Ref.]]="Dentro",IF(DATOS_[[Check Equiparado]:[Check Equiparado]]="Sí",IF(DATOS!BM$5="Sí",(1/DATOS_[[% anualiz]:[% anualiz]]),1)*IF(DATOS!BM$4="Sí",1/DATOS_[[% normaliz]:[% normaliz]],1)*(DATOS_[C.Extra.05])))))))),
0)</f>
        <v>0</v>
      </c>
      <c r="AU86" s="113">
        <f t="array" ref="AU86">IFERROR(
AVERAGE(IF(DATOS_[Sexo]=$B86,IF(DATOS_[[AGRUP. VALOR. PTO.]:[AGRUP. VALOR. PTO.]]=$B84,IF(DATOS_[Check Equiparado]="Sí",IF(DATOS_[Check Periodo Ref.]="Dentro",DATOS_[Tot Extrasalarial Eq],FALSE))))),
0)</f>
        <v>0</v>
      </c>
      <c r="AV86" s="114">
        <f t="array" ref="AV86">IFERROR(
AVERAGE(IF(DATOS_[Sexo]=$B86,IF(DATOS_[[AGRUP. VALOR. PTO.]:[AGRUP. VALOR. PTO.]]=$B84,IF(DATOS_[Check Equiparado]="Sí",IF(DATOS_[Check Periodo Ref.]="Dentro",DATOS_[TOTAL Retrib Eq],FALSE))))),
0)</f>
        <v>0</v>
      </c>
    </row>
    <row r="87" spans="1:48" ht="17.25" thickBot="1" x14ac:dyDescent="0.35">
      <c r="A87" s="60" t="str">
        <f t="shared" ref="A87" si="99">+A88</f>
        <v>[ocultar]</v>
      </c>
      <c r="B87" s="70" t="s">
        <v>284</v>
      </c>
      <c r="C87" s="107"/>
      <c r="D87" s="71"/>
      <c r="E87" s="71"/>
      <c r="F87" s="71"/>
      <c r="G87" s="71"/>
      <c r="H87" s="71"/>
      <c r="I87" s="137" t="str">
        <f t="shared" ref="I87:AV87" si="100">IFERROR((I88-I89)/I88,"")</f>
        <v/>
      </c>
      <c r="J87" s="138" t="str">
        <f t="shared" si="100"/>
        <v/>
      </c>
      <c r="K87" s="139" t="str">
        <f t="shared" si="100"/>
        <v/>
      </c>
      <c r="L87" s="139" t="str">
        <f t="shared" si="100"/>
        <v/>
      </c>
      <c r="M87" s="139" t="str">
        <f t="shared" si="100"/>
        <v/>
      </c>
      <c r="N87" s="140" t="str">
        <f t="shared" si="100"/>
        <v/>
      </c>
      <c r="O87" s="141" t="str">
        <f t="shared" si="100"/>
        <v/>
      </c>
      <c r="P87" s="141" t="str">
        <f t="shared" si="100"/>
        <v/>
      </c>
      <c r="Q87" s="141" t="str">
        <f t="shared" si="100"/>
        <v/>
      </c>
      <c r="R87" s="141" t="str">
        <f t="shared" si="100"/>
        <v/>
      </c>
      <c r="S87" s="141" t="str">
        <f t="shared" si="100"/>
        <v/>
      </c>
      <c r="T87" s="141" t="str">
        <f t="shared" si="100"/>
        <v/>
      </c>
      <c r="U87" s="141" t="str">
        <f t="shared" si="100"/>
        <v/>
      </c>
      <c r="V87" s="141" t="str">
        <f t="shared" si="100"/>
        <v/>
      </c>
      <c r="W87" s="141" t="str">
        <f t="shared" si="100"/>
        <v/>
      </c>
      <c r="X87" s="141" t="str">
        <f t="shared" si="100"/>
        <v/>
      </c>
      <c r="Y87" s="141" t="str">
        <f t="shared" si="100"/>
        <v/>
      </c>
      <c r="Z87" s="140" t="str">
        <f t="shared" si="100"/>
        <v/>
      </c>
      <c r="AA87" s="140" t="str">
        <f t="shared" si="100"/>
        <v/>
      </c>
      <c r="AB87" s="140" t="str">
        <f t="shared" si="100"/>
        <v/>
      </c>
      <c r="AC87" s="140" t="str">
        <f t="shared" si="100"/>
        <v/>
      </c>
      <c r="AD87" s="140" t="str">
        <f t="shared" si="100"/>
        <v/>
      </c>
      <c r="AE87" s="140" t="str">
        <f t="shared" si="100"/>
        <v/>
      </c>
      <c r="AF87" s="140" t="str">
        <f t="shared" si="100"/>
        <v/>
      </c>
      <c r="AG87" s="140" t="str">
        <f t="shared" si="100"/>
        <v/>
      </c>
      <c r="AH87" s="140" t="str">
        <f t="shared" si="100"/>
        <v/>
      </c>
      <c r="AI87" s="140" t="str">
        <f t="shared" si="100"/>
        <v/>
      </c>
      <c r="AJ87" s="140" t="str">
        <f t="shared" si="100"/>
        <v/>
      </c>
      <c r="AK87" s="140" t="str">
        <f t="shared" si="100"/>
        <v/>
      </c>
      <c r="AL87" s="140" t="str">
        <f t="shared" si="100"/>
        <v/>
      </c>
      <c r="AM87" s="140" t="str">
        <f t="shared" si="100"/>
        <v/>
      </c>
      <c r="AN87" s="142" t="str">
        <f t="shared" si="100"/>
        <v/>
      </c>
      <c r="AO87" s="146" t="str">
        <f t="shared" si="100"/>
        <v/>
      </c>
      <c r="AP87" s="143" t="str">
        <f t="shared" si="100"/>
        <v/>
      </c>
      <c r="AQ87" s="143" t="str">
        <f t="shared" si="100"/>
        <v/>
      </c>
      <c r="AR87" s="143" t="str">
        <f t="shared" si="100"/>
        <v/>
      </c>
      <c r="AS87" s="143" t="str">
        <f t="shared" si="100"/>
        <v/>
      </c>
      <c r="AT87" s="143" t="str">
        <f t="shared" si="100"/>
        <v/>
      </c>
      <c r="AU87" s="144" t="str">
        <f t="shared" si="100"/>
        <v/>
      </c>
      <c r="AV87" s="145" t="str">
        <f t="shared" si="100"/>
        <v/>
      </c>
    </row>
    <row r="88" spans="1:48" x14ac:dyDescent="0.3">
      <c r="A88" s="60" t="str">
        <f t="shared" ref="A88" si="101">+IF(C88+C89=0,"[ocultar]","")</f>
        <v>[ocultar]</v>
      </c>
      <c r="B88" s="64" t="s">
        <v>162</v>
      </c>
      <c r="C88" s="65">
        <f t="array" ref="C88">SUM(IF($B88=DATOS_[Sexo],
IF($B87=DATOS_[AGRUP. VALOR. PTO.],
IF("Dentro"=DATOS_[Check Periodo Ref.],
1/(COUNTIFS(DATOS_[Sexo],$B88,DATOS_[AGRUP. VALOR. PTO.],$B87,DATOS_[Check Periodo Ref.],"Dentro",DATOS_[id],DATOS_[id]))))))</f>
        <v>0</v>
      </c>
      <c r="D88" s="66">
        <f>COUNTIFS(DATOS_[AGRUP. VALOR. PTO.],$B87,DATOS_[Sexo],$B88,DATOS_[Check Periodo Ref.],"Dentro")</f>
        <v>0</v>
      </c>
      <c r="E88" s="66">
        <f>COUNTIFS(DATOS_[AGRUP. VALOR. PTO.],$B87,DATOS_[Sexo],$B88,DATOS_[Check Periodo Ref.],"Dentro",DATOS_[Check Nº SC Norm],"Sí")</f>
        <v>0</v>
      </c>
      <c r="F88" s="66">
        <f>COUNTIFS(DATOS_[AGRUP. VALOR. PTO.],$B87,DATOS_[Sexo],$B88,DATOS_[Check Periodo Ref.],"Dentro",DATOS_[Check Nº SC Anualiz],"Sí")</f>
        <v>0</v>
      </c>
      <c r="G88" s="66">
        <f>COUNTIFS(DATOS_[AGRUP. VALOR. PTO.],$B87,DATOS_[Sexo],$B88,DATOS_[Check Periodo Ref.],"Dentro",DATOS_[Check Nº SC Norm y Anualiz],"Sí")</f>
        <v>0</v>
      </c>
      <c r="H88" s="66">
        <f>COUNTIFS(DATOS_[AGRUP. VALOR. PTO.],$B87,DATOS_[Sexo],$B88,DATOS_[Check Periodo Ref.],"Dentro",DATOS_[Check Equiparación],"Sí")</f>
        <v>0</v>
      </c>
      <c r="I88" s="108">
        <f t="array" ref="I88">IFERROR(
AVERAGE(IF(DATOS_[Sexo]=$B88,IF(DATOS_[[AGRUP. VALOR. PTO.]:[AGRUP. VALOR. PTO.]]=$B87,IF(DATOS_[Check Equiparado]="Sí",IF(DATOS_[Check Periodo Ref.]="Dentro",DATOS_[SALARIO BASE Eq],FALSE))))),
0)</f>
        <v>0</v>
      </c>
      <c r="J88" s="109">
        <f t="array" ref="J88">IFERROR(
(AVERAGE((IF(DATOS_[[Sexo]:[Sexo]]=$B88,IF(DATOS_[[AGRUP. VALOR. PTO.]:[AGRUP. VALOR. PTO.]]=$B87,IF(DATOS_[[Check Periodo Ref.]:[Check Periodo Ref.]]="Dentro",IF(DATOS_[[Check Equiparado]:[Check Equiparado]]="Sí",IF(DATOS!AE$5="Sí",(1/DATOS_[[% anualiz]:[% anualiz]]),1)*IF(DATOS!AE$4="Sí",1/DATOS_[[% normaliz]:[% normaliz]],1)*(DATOS_[Conc.Sal.01])))))))),
0)</f>
        <v>0</v>
      </c>
      <c r="K88" s="109">
        <f t="array" ref="K88">IFERROR(
(AVERAGE((IF(DATOS_[[Sexo]:[Sexo]]=$B88,IF(DATOS_[[AGRUP. VALOR. PTO.]:[AGRUP. VALOR. PTO.]]=$B87,IF(DATOS_[[Check Periodo Ref.]:[Check Periodo Ref.]]="Dentro",IF(DATOS_[[Check Equiparado]:[Check Equiparado]]="Sí",IF(DATOS!AF$5="Sí",(1/DATOS_[[% anualiz]:[% anualiz]]),1)*IF(DATOS!AF$4="Sí",1/DATOS_[[% normaliz]:[% normaliz]],1)*(DATOS_[Conc.Sal.02])))))))),
0)</f>
        <v>0</v>
      </c>
      <c r="L88" s="109">
        <f t="array" ref="L88">IFERROR(
(AVERAGE((IF(DATOS_[[Sexo]:[Sexo]]=$B88,IF(DATOS_[[AGRUP. VALOR. PTO.]:[AGRUP. VALOR. PTO.]]=$B87,IF(DATOS_[[Check Periodo Ref.]:[Check Periodo Ref.]]="Dentro",IF(DATOS_[[Check Equiparado]:[Check Equiparado]]="Sí",IF(DATOS!AG$5="Sí",(1/DATOS_[[% anualiz]:[% anualiz]]),1)*IF(DATOS!AG$4="Sí",1/DATOS_[[% normaliz]:[% normaliz]],1)*(DATOS_[Conc.Sal.03])))))))),
0)</f>
        <v>0</v>
      </c>
      <c r="M88" s="109">
        <f t="array" ref="M88">IFERROR(
(AVERAGE((IF(DATOS_[[Sexo]:[Sexo]]=$B88,IF(DATOS_[[AGRUP. VALOR. PTO.]:[AGRUP. VALOR. PTO.]]=$B87,IF(DATOS_[[Check Periodo Ref.]:[Check Periodo Ref.]]="Dentro",IF(DATOS_[[Check Equiparado]:[Check Equiparado]]="Sí",IF(DATOS!AH$5="Sí",(1/DATOS_[[% anualiz]:[% anualiz]]),1)*IF(DATOS!AH$4="Sí",1/DATOS_[[% normaliz]:[% normaliz]],1)*(DATOS_[Conc.Sal.04])))))))),
0)</f>
        <v>0</v>
      </c>
      <c r="N88" s="109">
        <f t="array" ref="N88">IFERROR(
(AVERAGE((IF(DATOS_[[Sexo]:[Sexo]]=$B88,IF(DATOS_[[AGRUP. VALOR. PTO.]:[AGRUP. VALOR. PTO.]]=$B87,IF(DATOS_[[Check Periodo Ref.]:[Check Periodo Ref.]]="Dentro",IF(DATOS_[[Check Equiparado]:[Check Equiparado]]="Sí",IF(DATOS!AI$5="Sí",(1/DATOS_[[% anualiz]:[% anualiz]]),1)*IF(DATOS!AI$4="Sí",1/DATOS_[[% normaliz]:[% normaliz]],1)*(DATOS_[Conc.Sal.05])))))))),
0)</f>
        <v>0</v>
      </c>
      <c r="O88" s="109">
        <f t="array" ref="O88">IFERROR(
(AVERAGE((IF(DATOS_[[Sexo]:[Sexo]]=$B88,IF(DATOS_[[AGRUP. VALOR. PTO.]:[AGRUP. VALOR. PTO.]]=$B87,IF(DATOS_[[Check Periodo Ref.]:[Check Periodo Ref.]]="Dentro",IF(DATOS_[[Check Equiparado]:[Check Equiparado]]="Sí",IF(DATOS!AJ$5="Sí",(1/DATOS_[[% anualiz]:[% anualiz]]),1)*IF(DATOS!AJ$4="Sí",1/DATOS_[[% normaliz]:[% normaliz]],1)*(DATOS_[Conc.Sal.06])))))))),
0)</f>
        <v>0</v>
      </c>
      <c r="P88" s="109">
        <f t="array" ref="P88">IFERROR(
(AVERAGE((IF(DATOS_[[Sexo]:[Sexo]]=$B88,IF(DATOS_[[AGRUP. VALOR. PTO.]:[AGRUP. VALOR. PTO.]]=$B87,IF(DATOS_[[Check Periodo Ref.]:[Check Periodo Ref.]]="Dentro",IF(DATOS_[[Check Equiparado]:[Check Equiparado]]="Sí",IF(DATOS!AK$5="Sí",(1/DATOS_[[% anualiz]:[% anualiz]]),1)*IF(DATOS!AK$4="Sí",1/DATOS_[[% normaliz]:[% normaliz]],1)*(DATOS_[Conc.Sal.07])))))))),
0)</f>
        <v>0</v>
      </c>
      <c r="Q88" s="109">
        <f t="array" ref="Q88">IFERROR(
(AVERAGE((IF(DATOS_[[Sexo]:[Sexo]]=$B88,IF(DATOS_[[AGRUP. VALOR. PTO.]:[AGRUP. VALOR. PTO.]]=$B87,IF(DATOS_[[Check Periodo Ref.]:[Check Periodo Ref.]]="Dentro",IF(DATOS_[[Check Equiparado]:[Check Equiparado]]="Sí",IF(DATOS!AL$5="Sí",(1/DATOS_[[% anualiz]:[% anualiz]]),1)*IF(DATOS!AL$4="Sí",1/DATOS_[[% normaliz]:[% normaliz]],1)*(DATOS_[Conc.Sal.08])))))))),
0)</f>
        <v>0</v>
      </c>
      <c r="R88" s="109">
        <f t="array" ref="R88">IFERROR(
(AVERAGE((IF(DATOS_[[Sexo]:[Sexo]]=$B88,IF(DATOS_[[AGRUP. VALOR. PTO.]:[AGRUP. VALOR. PTO.]]=$B87,IF(DATOS_[[Check Periodo Ref.]:[Check Periodo Ref.]]="Dentro",IF(DATOS_[[Check Equiparado]:[Check Equiparado]]="Sí",IF(DATOS!AM$5="Sí",(1/DATOS_[[% anualiz]:[% anualiz]]),1)*IF(DATOS!AM$4="Sí",1/DATOS_[[% normaliz]:[% normaliz]],1)*(DATOS_[Conc.Sal.09])))))))),
0)</f>
        <v>0</v>
      </c>
      <c r="S88" s="109">
        <f t="array" ref="S88">IFERROR(
(AVERAGE((IF(DATOS_[[Sexo]:[Sexo]]=$B88,IF(DATOS_[[AGRUP. VALOR. PTO.]:[AGRUP. VALOR. PTO.]]=$B87,IF(DATOS_[[Check Periodo Ref.]:[Check Periodo Ref.]]="Dentro",IF(DATOS_[[Check Equiparado]:[Check Equiparado]]="Sí",IF(DATOS!AN$5="Sí",(1/DATOS_[[% anualiz]:[% anualiz]]),1)*IF(DATOS!AN$4="Sí",1/DATOS_[[% normaliz]:[% normaliz]],1)*(DATOS_[Conc.Sal.10])))))))),
0)</f>
        <v>0</v>
      </c>
      <c r="T88" s="109">
        <f t="array" ref="T88">IFERROR(
(AVERAGE((IF(DATOS_[[Sexo]:[Sexo]]=$B88,IF(DATOS_[[AGRUP. VALOR. PTO.]:[AGRUP. VALOR. PTO.]]=$B87,IF(DATOS_[[Check Periodo Ref.]:[Check Periodo Ref.]]="Dentro",IF(DATOS_[[Check Equiparado]:[Check Equiparado]]="Sí",IF(DATOS!AO$5="Sí",(1/DATOS_[[% anualiz]:[% anualiz]]),1)*IF(DATOS!AO$4="Sí",1/DATOS_[[% normaliz]:[% normaliz]],1)*(DATOS_[Conc.Sal.11])))))))),
0)</f>
        <v>0</v>
      </c>
      <c r="U88" s="109">
        <f t="array" ref="U88">IFERROR(
(AVERAGE((IF(DATOS_[[Sexo]:[Sexo]]=$B88,IF(DATOS_[[AGRUP. VALOR. PTO.]:[AGRUP. VALOR. PTO.]]=$B87,IF(DATOS_[[Check Periodo Ref.]:[Check Periodo Ref.]]="Dentro",IF(DATOS_[[Check Equiparado]:[Check Equiparado]]="Sí",IF(DATOS!AP$5="Sí",(1/DATOS_[[% anualiz]:[% anualiz]]),1)*IF(DATOS!AP$4="Sí",1/DATOS_[[% normaliz]:[% normaliz]],1)*(DATOS_[Conc.Sal.12])))))))),
0)</f>
        <v>0</v>
      </c>
      <c r="V88" s="109">
        <f t="array" ref="V88">IFERROR(
(AVERAGE((IF(DATOS_[[Sexo]:[Sexo]]=$B88,IF(DATOS_[[AGRUP. VALOR. PTO.]:[AGRUP. VALOR. PTO.]]=$B87,IF(DATOS_[[Check Periodo Ref.]:[Check Periodo Ref.]]="Dentro",IF(DATOS_[[Check Equiparado]:[Check Equiparado]]="Sí",IF(DATOS!AQ$5="Sí",(1/DATOS_[[% anualiz]:[% anualiz]]),1)*IF(DATOS!AQ$4="Sí",1/DATOS_[[% normaliz]:[% normaliz]],1)*(DATOS_[Conc.Sal.13])))))))),
0)</f>
        <v>0</v>
      </c>
      <c r="W88" s="109">
        <f t="array" ref="W88">IFERROR(
(AVERAGE((IF(DATOS_[[Sexo]:[Sexo]]=$B88,IF(DATOS_[[AGRUP. VALOR. PTO.]:[AGRUP. VALOR. PTO.]]=$B87,IF(DATOS_[[Check Periodo Ref.]:[Check Periodo Ref.]]="Dentro",IF(DATOS_[[Check Equiparado]:[Check Equiparado]]="Sí",IF(DATOS!AR$5="Sí",(1/DATOS_[[% anualiz]:[% anualiz]]),1)*IF(DATOS!AR$4="Sí",1/DATOS_[[% normaliz]:[% normaliz]],1)*(DATOS_[Conc.Sal.14])))))))),
0)</f>
        <v>0</v>
      </c>
      <c r="X88" s="109">
        <f t="array" ref="X88">IFERROR(
(AVERAGE((IF(DATOS_[[Sexo]:[Sexo]]=$B88,IF(DATOS_[[AGRUP. VALOR. PTO.]:[AGRUP. VALOR. PTO.]]=$B87,IF(DATOS_[[Check Periodo Ref.]:[Check Periodo Ref.]]="Dentro",IF(DATOS_[[Check Equiparado]:[Check Equiparado]]="Sí",IF(DATOS!AS$5="Sí",(1/DATOS_[[% anualiz]:[% anualiz]]),1)*IF(DATOS!AS$4="Sí",1/DATOS_[[% normaliz]:[% normaliz]],1)*(DATOS_[Conc.Sal.15])))))))),
0)</f>
        <v>0</v>
      </c>
      <c r="Y88" s="109">
        <f t="array" ref="Y88">IFERROR(
(AVERAGE((IF(DATOS_[[Sexo]:[Sexo]]=$B88,IF(DATOS_[[AGRUP. VALOR. PTO.]:[AGRUP. VALOR. PTO.]]=$B87,IF(DATOS_[[Check Periodo Ref.]:[Check Periodo Ref.]]="Dentro",IF(DATOS_[[Check Equiparado]:[Check Equiparado]]="Sí",IF(DATOS!AT$5="Sí",(1/DATOS_[[% anualiz]:[% anualiz]]),1)*IF(DATOS!AT$4="Sí",1/DATOS_[[% normaliz]:[% normaliz]],1)*(DATOS_[Conc.Sal.16])))))))),
0)</f>
        <v>0</v>
      </c>
      <c r="Z88" s="109">
        <f t="array" ref="Z88">IFERROR(
(AVERAGE((IF(DATOS_[[Sexo]:[Sexo]]=$B88,IF(DATOS_[[AGRUP. VALOR. PTO.]:[AGRUP. VALOR. PTO.]]=$B87,IF(DATOS_[[Check Periodo Ref.]:[Check Periodo Ref.]]="Dentro",IF(DATOS_[[Check Equiparado]:[Check Equiparado]]="Sí",IF(DATOS!AU$5="Sí",(1/DATOS_[[% anualiz]:[% anualiz]]),1)*IF(DATOS!AU$4="Sí",1/DATOS_[[% normaliz]:[% normaliz]],1)*(DATOS_[Conc.Sal.17])))))))),
0)</f>
        <v>0</v>
      </c>
      <c r="AA88" s="109">
        <f t="array" ref="AA88">IFERROR(
(AVERAGE((IF(DATOS_[[Sexo]:[Sexo]]=$B88,IF(DATOS_[[AGRUP. VALOR. PTO.]:[AGRUP. VALOR. PTO.]]=$B87,IF(DATOS_[[Check Periodo Ref.]:[Check Periodo Ref.]]="Dentro",IF(DATOS_[[Check Equiparado]:[Check Equiparado]]="Sí",IF(DATOS!AV$5="Sí",(1/DATOS_[[% anualiz]:[% anualiz]]),1)*IF(DATOS!AV$4="Sí",1/DATOS_[[% normaliz]:[% normaliz]],1)*(DATOS_[Conc.Sal.18])))))))),
0)</f>
        <v>0</v>
      </c>
      <c r="AB88" s="109">
        <f t="array" ref="AB88">IFERROR(
(AVERAGE((IF(DATOS_[[Sexo]:[Sexo]]=$B88,IF(DATOS_[[AGRUP. VALOR. PTO.]:[AGRUP. VALOR. PTO.]]=$B87,IF(DATOS_[[Check Periodo Ref.]:[Check Periodo Ref.]]="Dentro",IF(DATOS_[[Check Equiparado]:[Check Equiparado]]="Sí",IF(DATOS!AW$5="Sí",(1/DATOS_[[% anualiz]:[% anualiz]]),1)*IF(DATOS!AW$4="Sí",1/DATOS_[[% normaliz]:[% normaliz]],1)*(DATOS_[Conc.Sal.19])))))))),
0)</f>
        <v>0</v>
      </c>
      <c r="AC88" s="109">
        <f t="array" ref="AC88">IFERROR(
(AVERAGE((IF(DATOS_[[Sexo]:[Sexo]]=$B88,IF(DATOS_[[AGRUP. VALOR. PTO.]:[AGRUP. VALOR. PTO.]]=$B87,IF(DATOS_[[Check Periodo Ref.]:[Check Periodo Ref.]]="Dentro",IF(DATOS_[[Check Equiparado]:[Check Equiparado]]="Sí",IF(DATOS!AX$5="Sí",(1/DATOS_[[% anualiz]:[% anualiz]]),1)*IF(DATOS!AX$4="Sí",1/DATOS_[[% normaliz]:[% normaliz]],1)*(DATOS_[Conc.Sal.20])))))))),
0)</f>
        <v>0</v>
      </c>
      <c r="AD88" s="109">
        <f t="array" ref="AD88">IFERROR(
(AVERAGE((IF(DATOS_[[Sexo]:[Sexo]]=$B88,IF(DATOS_[[AGRUP. VALOR. PTO.]:[AGRUP. VALOR. PTO.]]=$B87,IF(DATOS_[[Check Periodo Ref.]:[Check Periodo Ref.]]="Dentro",IF(DATOS_[[Check Equiparado]:[Check Equiparado]]="Sí",IF(DATOS!AY$5="Sí",(1/DATOS_[[% anualiz]:[% anualiz]]),1)*IF(DATOS!AY$4="Sí",1/DATOS_[[% normaliz]:[% normaliz]],1)*(DATOS_[Conc.Sal.21])))))))),
0)</f>
        <v>0</v>
      </c>
      <c r="AE88" s="109">
        <f t="array" ref="AE88">IFERROR(
(AVERAGE((IF(DATOS_[[Sexo]:[Sexo]]=$B88,IF(DATOS_[[AGRUP. VALOR. PTO.]:[AGRUP. VALOR. PTO.]]=$B87,IF(DATOS_[[Check Periodo Ref.]:[Check Periodo Ref.]]="Dentro",IF(DATOS_[[Check Equiparado]:[Check Equiparado]]="Sí",IF(DATOS!AZ$5="Sí",(1/DATOS_[[% anualiz]:[% anualiz]]),1)*IF(DATOS!AZ$4="Sí",1/DATOS_[[% normaliz]:[% normaliz]],1)*(DATOS_[Conc.Sal.22])))))))),
0)</f>
        <v>0</v>
      </c>
      <c r="AF88" s="109">
        <f t="array" ref="AF88">IFERROR(
(AVERAGE((IF(DATOS_[[Sexo]:[Sexo]]=$B88,IF(DATOS_[[AGRUP. VALOR. PTO.]:[AGRUP. VALOR. PTO.]]=$B87,IF(DATOS_[[Check Periodo Ref.]:[Check Periodo Ref.]]="Dentro",IF(DATOS_[[Check Equiparado]:[Check Equiparado]]="Sí",IF(DATOS!BA$5="Sí",(1/DATOS_[[% anualiz]:[% anualiz]]),1)*IF(DATOS!BA$4="Sí",1/DATOS_[[% normaliz]:[% normaliz]],1)*(DATOS_[Conc.Sal.23])))))))),
0)</f>
        <v>0</v>
      </c>
      <c r="AG88" s="109">
        <f t="array" ref="AG88">IFERROR(
(AVERAGE((IF(DATOS_[[Sexo]:[Sexo]]=$B88,IF(DATOS_[[AGRUP. VALOR. PTO.]:[AGRUP. VALOR. PTO.]]=$B87,IF(DATOS_[[Check Periodo Ref.]:[Check Periodo Ref.]]="Dentro",IF(DATOS_[[Check Equiparado]:[Check Equiparado]]="Sí",IF(DATOS!BB$5="Sí",(1/DATOS_[[% anualiz]:[% anualiz]]),1)*IF(DATOS!BB$4="Sí",1/DATOS_[[% normaliz]:[% normaliz]],1)*(DATOS_[Conc.Sal.24])))))))),
0)</f>
        <v>0</v>
      </c>
      <c r="AH88" s="109">
        <f t="array" ref="AH88">IFERROR(
(AVERAGE((IF(DATOS_[[Sexo]:[Sexo]]=$B88,IF(DATOS_[[AGRUP. VALOR. PTO.]:[AGRUP. VALOR. PTO.]]=$B87,IF(DATOS_[[Check Periodo Ref.]:[Check Periodo Ref.]]="Dentro",IF(DATOS_[[Check Equiparado]:[Check Equiparado]]="Sí",IF(DATOS!BC$5="Sí",(1/DATOS_[[% anualiz]:[% anualiz]]),1)*IF(DATOS!BC$4="Sí",1/DATOS_[[% normaliz]:[% normaliz]],1)*(DATOS_[Conc.Sal.25])))))))),
0)</f>
        <v>0</v>
      </c>
      <c r="AI88" s="109">
        <f t="array" ref="AI88">IFERROR(
(AVERAGE((IF(DATOS_[[Sexo]:[Sexo]]=$B88,IF(DATOS_[[AGRUP. VALOR. PTO.]:[AGRUP. VALOR. PTO.]]=$B87,IF(DATOS_[[Check Periodo Ref.]:[Check Periodo Ref.]]="Dentro",IF(DATOS_[[Check Equiparado]:[Check Equiparado]]="Sí",IF(DATOS!BD$5="Sí",(1/DATOS_[[% anualiz]:[% anualiz]]),1)*IF(DATOS!BD$4="Sí",1/DATOS_[[% normaliz]:[% normaliz]],1)*(DATOS_[Conc.Sal.26])))))))),
0)</f>
        <v>0</v>
      </c>
      <c r="AJ88" s="109">
        <f t="array" ref="AJ88">IFERROR(
(AVERAGE((IF(DATOS_[[Sexo]:[Sexo]]=$B88,IF(DATOS_[[AGRUP. VALOR. PTO.]:[AGRUP. VALOR. PTO.]]=$B87,IF(DATOS_[[Check Periodo Ref.]:[Check Periodo Ref.]]="Dentro",IF(DATOS_[[Check Equiparado]:[Check Equiparado]]="Sí",IF(DATOS!BE$5="Sí",(1/DATOS_[[% anualiz]:[% anualiz]]),1)*IF(DATOS!BE$4="Sí",1/DATOS_[[% normaliz]:[% normaliz]],1)*(DATOS_[Conc.Sal.27])))))))),
0)</f>
        <v>0</v>
      </c>
      <c r="AK88" s="109">
        <f t="array" ref="AK88">IFERROR(
(AVERAGE((IF(DATOS_[[Sexo]:[Sexo]]=$B88,IF(DATOS_[[AGRUP. VALOR. PTO.]:[AGRUP. VALOR. PTO.]]=$B87,IF(DATOS_[[Check Periodo Ref.]:[Check Periodo Ref.]]="Dentro",IF(DATOS_[[Check Equiparado]:[Check Equiparado]]="Sí",IF(DATOS!BF$5="Sí",(1/DATOS_[[% anualiz]:[% anualiz]]),1)*IF(DATOS!BF$4="Sí",1/DATOS_[[% normaliz]:[% normaliz]],1)*(DATOS_[Conc.Sal.28])))))))),
0)</f>
        <v>0</v>
      </c>
      <c r="AL88" s="109">
        <f t="array" ref="AL88">IFERROR(
(AVERAGE((IF(DATOS_[[Sexo]:[Sexo]]=$B88,IF(DATOS_[[AGRUP. VALOR. PTO.]:[AGRUP. VALOR. PTO.]]=$B87,IF(DATOS_[[Check Periodo Ref.]:[Check Periodo Ref.]]="Dentro",IF(DATOS_[[Check Equiparado]:[Check Equiparado]]="Sí",IF(DATOS!BG$5="Sí",(1/DATOS_[[% anualiz]:[% anualiz]]),1)*IF(DATOS!BG$4="Sí",1/DATOS_[[% normaliz]:[% normaliz]],1)*(DATOS_[Conc.Sal.29])))))))),
0)</f>
        <v>0</v>
      </c>
      <c r="AM88" s="109">
        <f t="array" ref="AM88">IFERROR(
(AVERAGE((IF(DATOS_[[Sexo]:[Sexo]]=$B88,IF(DATOS_[[AGRUP. VALOR. PTO.]:[AGRUP. VALOR. PTO.]]=$B87,IF(DATOS_[[Check Periodo Ref.]:[Check Periodo Ref.]]="Dentro",IF(DATOS_[[Check Equiparado]:[Check Equiparado]]="Sí",IF(DATOS!BH$5="Sí",(1/DATOS_[[% anualiz]:[% anualiz]]),1)*IF(DATOS!BH$4="Sí",1/DATOS_[[% normaliz]:[% normaliz]],1)*(DATOS_[Conc.Sal.30])))))))),
0)</f>
        <v>0</v>
      </c>
      <c r="AN88" s="110">
        <f t="array" ref="AN88">IFERROR(
AVERAGE(IF(DATOS_[Sexo]=$B88,IF(DATOS_[[AGRUP. VALOR. PTO.]:[AGRUP. VALOR. PTO.]]=$B87,IF(DATOS_[Check Equiparado]="Sí",IF(DATOS_[Check Periodo Ref.]="Dentro",DATOS_[Tot COMPL.SAL Eq],FALSE))))),
0)</f>
        <v>0</v>
      </c>
      <c r="AO88" s="111">
        <f t="array" ref="AO88">IFERROR(
AVERAGE(IF(DATOS_[Sexo]=$B88,IF(DATOS_[[AGRUP. VALOR. PTO.]:[AGRUP. VALOR. PTO.]]=$B87,IF(DATOS_[Check Equiparado]="Sí",IF(DATOS_[Check Periodo Ref.]="Dentro",DATOS_[TOTAL SALARIO Eq],FALSE))))),
0)</f>
        <v>0</v>
      </c>
      <c r="AP88" s="112">
        <f t="array" ref="AP88">IFERROR(
(AVERAGE((IF(DATOS_[[Sexo]:[Sexo]]=$B88,IF(DATOS_[[AGRUP. VALOR. PTO.]:[AGRUP. VALOR. PTO.]]=$B87,IF(DATOS_[[Check Periodo Ref.]:[Check Periodo Ref.]]="Dentro",IF(DATOS_[[Check Equiparado]:[Check Equiparado]]="Sí",IF(DATOS!BI$5="Sí",(1/DATOS_[[% anualiz]:[% anualiz]]),1)*IF(DATOS!BI$4="Sí",1/DATOS_[[% normaliz]:[% normaliz]],1)*(DATOS_[C.Extra.01])))))))),
0)</f>
        <v>0</v>
      </c>
      <c r="AQ88" s="112">
        <f t="array" ref="AQ88">IFERROR(
(AVERAGE((IF(DATOS_[[Sexo]:[Sexo]]=$B88,IF(DATOS_[[AGRUP. VALOR. PTO.]:[AGRUP. VALOR. PTO.]]=$B87,IF(DATOS_[[Check Periodo Ref.]:[Check Periodo Ref.]]="Dentro",IF(DATOS_[[Check Equiparado]:[Check Equiparado]]="Sí",IF(DATOS!BJ$5="Sí",(1/DATOS_[[% anualiz]:[% anualiz]]),1)*IF(DATOS!BJ$4="Sí",1/DATOS_[[% normaliz]:[% normaliz]],1)*(DATOS_[C.Extra.02])))))))),
0)</f>
        <v>0</v>
      </c>
      <c r="AR88" s="112">
        <f t="array" ref="AR88">IFERROR(
(AVERAGE((IF(DATOS_[[Sexo]:[Sexo]]=$B88,IF(DATOS_[[AGRUP. VALOR. PTO.]:[AGRUP. VALOR. PTO.]]=$B87,IF(DATOS_[[Check Periodo Ref.]:[Check Periodo Ref.]]="Dentro",IF(DATOS_[[Check Equiparado]:[Check Equiparado]]="Sí",IF(DATOS!BK$5="Sí",(1/DATOS_[[% anualiz]:[% anualiz]]),1)*IF(DATOS!BK$4="Sí",1/DATOS_[[% normaliz]:[% normaliz]],1)*(DATOS_[C.Extra.03])))))))),
0)</f>
        <v>0</v>
      </c>
      <c r="AS88" s="112">
        <f t="array" ref="AS88">IFERROR(
(AVERAGE((IF(DATOS_[[Sexo]:[Sexo]]=$B88,IF(DATOS_[[AGRUP. VALOR. PTO.]:[AGRUP. VALOR. PTO.]]=$B87,IF(DATOS_[[Check Periodo Ref.]:[Check Periodo Ref.]]="Dentro",IF(DATOS_[[Check Equiparado]:[Check Equiparado]]="Sí",IF(DATOS!BL$5="Sí",(1/DATOS_[[% anualiz]:[% anualiz]]),1)*IF(DATOS!BL$4="Sí",1/DATOS_[[% normaliz]:[% normaliz]],1)*(DATOS_[C.Extra.04])))))))),
0)</f>
        <v>0</v>
      </c>
      <c r="AT88" s="112">
        <f t="array" ref="AT88">IFERROR(
(AVERAGE((IF(DATOS_[[Sexo]:[Sexo]]=$B88,IF(DATOS_[[AGRUP. VALOR. PTO.]:[AGRUP. VALOR. PTO.]]=$B87,IF(DATOS_[[Check Periodo Ref.]:[Check Periodo Ref.]]="Dentro",IF(DATOS_[[Check Equiparado]:[Check Equiparado]]="Sí",IF(DATOS!BM$5="Sí",(1/DATOS_[[% anualiz]:[% anualiz]]),1)*IF(DATOS!BM$4="Sí",1/DATOS_[[% normaliz]:[% normaliz]],1)*(DATOS_[C.Extra.05])))))))),
0)</f>
        <v>0</v>
      </c>
      <c r="AU88" s="113">
        <f t="array" ref="AU88">IFERROR(
AVERAGE(IF(DATOS_[Sexo]=$B88,IF(DATOS_[[AGRUP. VALOR. PTO.]:[AGRUP. VALOR. PTO.]]=$B87,IF(DATOS_[Check Equiparado]="Sí",IF(DATOS_[Check Periodo Ref.]="Dentro",DATOS_[Tot Extrasalarial Eq],FALSE))))),
0)</f>
        <v>0</v>
      </c>
      <c r="AV88" s="114">
        <f t="array" ref="AV88">IFERROR(
AVERAGE(IF(DATOS_[Sexo]=$B88,IF(DATOS_[[AGRUP. VALOR. PTO.]:[AGRUP. VALOR. PTO.]]=$B87,IF(DATOS_[Check Equiparado]="Sí",IF(DATOS_[Check Periodo Ref.]="Dentro",DATOS_[TOTAL Retrib Eq],FALSE))))),
0)</f>
        <v>0</v>
      </c>
    </row>
    <row r="89" spans="1:48" x14ac:dyDescent="0.3">
      <c r="A89" s="60" t="str">
        <f t="shared" ref="A89" si="102">+A88</f>
        <v>[ocultar]</v>
      </c>
      <c r="B89" s="64" t="s">
        <v>163</v>
      </c>
      <c r="C89" s="65">
        <f t="array" ref="C89">SUM(IF($B89=DATOS_[Sexo],
IF($B87=DATOS_[AGRUP. VALOR. PTO.],
IF("Dentro"=DATOS_[Check Periodo Ref.],
1/(COUNTIFS(DATOS_[Sexo],$B89,DATOS_[AGRUP. VALOR. PTO.],$B87,DATOS_[Check Periodo Ref.],"Dentro",DATOS_[id],DATOS_[id]))))))</f>
        <v>0</v>
      </c>
      <c r="D89" s="66">
        <f>COUNTIFS(DATOS_[AGRUP. VALOR. PTO.],$B87,DATOS_[Sexo],$B89,DATOS_[Check Periodo Ref.],"Dentro")</f>
        <v>0</v>
      </c>
      <c r="E89" s="66">
        <f>COUNTIFS(DATOS_[AGRUP. VALOR. PTO.],$B87,DATOS_[Sexo],$B89,DATOS_[Check Periodo Ref.],"Dentro",DATOS_[Check Nº SC Norm],"Sí")</f>
        <v>0</v>
      </c>
      <c r="F89" s="66">
        <f>COUNTIFS(DATOS_[AGRUP. VALOR. PTO.],$B87,DATOS_[Sexo],$B89,DATOS_[Check Periodo Ref.],"Dentro",DATOS_[Check Nº SC Anualiz],"Sí")</f>
        <v>0</v>
      </c>
      <c r="G89" s="66">
        <f>COUNTIFS(DATOS_[AGRUP. VALOR. PTO.],$B87,DATOS_[Sexo],$B89,DATOS_[Check Periodo Ref.],"Dentro",DATOS_[Check Nº SC Norm y Anualiz],"Sí")</f>
        <v>0</v>
      </c>
      <c r="H89" s="66">
        <f>COUNTIFS(DATOS_[AGRUP. VALOR. PTO.],$B87,DATOS_[Sexo],$B89,DATOS_[Check Periodo Ref.],"Dentro",DATOS_[Check Equiparación],"Sí")</f>
        <v>0</v>
      </c>
      <c r="I89" s="108" cm="1">
        <f t="array" ref="I89">IFERROR(
AVERAGE(IF(DATOS_[Sexo]=$B89,IF(DATOS_[[AGRUP. VALOR. PTO.]:[AGRUP. VALOR. PTO.]]=$B87,IF(DATOS_[Check Equiparado]="Sí",IF(DATOS_[Check Periodo Ref.]="Dentro",DATOS_[SALARIO BASE Eq],FALSE))))),
0)</f>
        <v>0</v>
      </c>
      <c r="J89" s="109">
        <f t="array" ref="J89">IFERROR(
(AVERAGE((IF(DATOS_[[Sexo]:[Sexo]]=$B89,IF(DATOS_[[AGRUP. VALOR. PTO.]:[AGRUP. VALOR. PTO.]]=$B87,IF(DATOS_[[Check Periodo Ref.]:[Check Periodo Ref.]]="Dentro",IF(DATOS_[[Check Equiparado]:[Check Equiparado]]="Sí",IF(DATOS!AE$5="Sí",(1/DATOS_[[% anualiz]:[% anualiz]]),1)*IF(DATOS!AE$4="Sí",1/DATOS_[[% normaliz]:[% normaliz]],1)*(DATOS_[Conc.Sal.01])))))))),
0)</f>
        <v>0</v>
      </c>
      <c r="K89" s="109">
        <f t="array" ref="K89">IFERROR(
(AVERAGE((IF(DATOS_[[Sexo]:[Sexo]]=$B89,IF(DATOS_[[AGRUP. VALOR. PTO.]:[AGRUP. VALOR. PTO.]]=$B87,IF(DATOS_[[Check Periodo Ref.]:[Check Periodo Ref.]]="Dentro",IF(DATOS_[[Check Equiparado]:[Check Equiparado]]="Sí",IF(DATOS!AF$5="Sí",(1/DATOS_[[% anualiz]:[% anualiz]]),1)*IF(DATOS!AF$4="Sí",1/DATOS_[[% normaliz]:[% normaliz]],1)*(DATOS_[Conc.Sal.02])))))))),
0)</f>
        <v>0</v>
      </c>
      <c r="L89" s="109">
        <f t="array" ref="L89">IFERROR(
(AVERAGE((IF(DATOS_[[Sexo]:[Sexo]]=$B89,IF(DATOS_[[AGRUP. VALOR. PTO.]:[AGRUP. VALOR. PTO.]]=$B87,IF(DATOS_[[Check Periodo Ref.]:[Check Periodo Ref.]]="Dentro",IF(DATOS_[[Check Equiparado]:[Check Equiparado]]="Sí",IF(DATOS!AG$5="Sí",(1/DATOS_[[% anualiz]:[% anualiz]]),1)*IF(DATOS!AG$4="Sí",1/DATOS_[[% normaliz]:[% normaliz]],1)*(DATOS_[Conc.Sal.03])))))))),
0)</f>
        <v>0</v>
      </c>
      <c r="M89" s="109">
        <f t="array" ref="M89">IFERROR(
(AVERAGE((IF(DATOS_[[Sexo]:[Sexo]]=$B89,IF(DATOS_[[AGRUP. VALOR. PTO.]:[AGRUP. VALOR. PTO.]]=$B87,IF(DATOS_[[Check Periodo Ref.]:[Check Periodo Ref.]]="Dentro",IF(DATOS_[[Check Equiparado]:[Check Equiparado]]="Sí",IF(DATOS!AH$5="Sí",(1/DATOS_[[% anualiz]:[% anualiz]]),1)*IF(DATOS!AH$4="Sí",1/DATOS_[[% normaliz]:[% normaliz]],1)*(DATOS_[Conc.Sal.04])))))))),
0)</f>
        <v>0</v>
      </c>
      <c r="N89" s="109">
        <f t="array" ref="N89">IFERROR(
(AVERAGE((IF(DATOS_[[Sexo]:[Sexo]]=$B89,IF(DATOS_[[AGRUP. VALOR. PTO.]:[AGRUP. VALOR. PTO.]]=$B87,IF(DATOS_[[Check Periodo Ref.]:[Check Periodo Ref.]]="Dentro",IF(DATOS_[[Check Equiparado]:[Check Equiparado]]="Sí",IF(DATOS!AI$5="Sí",(1/DATOS_[[% anualiz]:[% anualiz]]),1)*IF(DATOS!AI$4="Sí",1/DATOS_[[% normaliz]:[% normaliz]],1)*(DATOS_[Conc.Sal.05])))))))),
0)</f>
        <v>0</v>
      </c>
      <c r="O89" s="109">
        <f t="array" ref="O89">IFERROR(
(AVERAGE((IF(DATOS_[[Sexo]:[Sexo]]=$B89,IF(DATOS_[[AGRUP. VALOR. PTO.]:[AGRUP. VALOR. PTO.]]=$B87,IF(DATOS_[[Check Periodo Ref.]:[Check Periodo Ref.]]="Dentro",IF(DATOS_[[Check Equiparado]:[Check Equiparado]]="Sí",IF(DATOS!AJ$5="Sí",(1/DATOS_[[% anualiz]:[% anualiz]]),1)*IF(DATOS!AJ$4="Sí",1/DATOS_[[% normaliz]:[% normaliz]],1)*(DATOS_[Conc.Sal.06])))))))),
0)</f>
        <v>0</v>
      </c>
      <c r="P89" s="109">
        <f t="array" ref="P89">IFERROR(
(AVERAGE((IF(DATOS_[[Sexo]:[Sexo]]=$B89,IF(DATOS_[[AGRUP. VALOR. PTO.]:[AGRUP. VALOR. PTO.]]=$B87,IF(DATOS_[[Check Periodo Ref.]:[Check Periodo Ref.]]="Dentro",IF(DATOS_[[Check Equiparado]:[Check Equiparado]]="Sí",IF(DATOS!AK$5="Sí",(1/DATOS_[[% anualiz]:[% anualiz]]),1)*IF(DATOS!AK$4="Sí",1/DATOS_[[% normaliz]:[% normaliz]],1)*(DATOS_[Conc.Sal.07])))))))),
0)</f>
        <v>0</v>
      </c>
      <c r="Q89" s="109">
        <f t="array" ref="Q89">IFERROR(
(AVERAGE((IF(DATOS_[[Sexo]:[Sexo]]=$B89,IF(DATOS_[[AGRUP. VALOR. PTO.]:[AGRUP. VALOR. PTO.]]=$B87,IF(DATOS_[[Check Periodo Ref.]:[Check Periodo Ref.]]="Dentro",IF(DATOS_[[Check Equiparado]:[Check Equiparado]]="Sí",IF(DATOS!AL$5="Sí",(1/DATOS_[[% anualiz]:[% anualiz]]),1)*IF(DATOS!AL$4="Sí",1/DATOS_[[% normaliz]:[% normaliz]],1)*(DATOS_[Conc.Sal.08])))))))),
0)</f>
        <v>0</v>
      </c>
      <c r="R89" s="109">
        <f t="array" ref="R89">IFERROR(
(AVERAGE((IF(DATOS_[[Sexo]:[Sexo]]=$B89,IF(DATOS_[[AGRUP. VALOR. PTO.]:[AGRUP. VALOR. PTO.]]=$B87,IF(DATOS_[[Check Periodo Ref.]:[Check Periodo Ref.]]="Dentro",IF(DATOS_[[Check Equiparado]:[Check Equiparado]]="Sí",IF(DATOS!AM$5="Sí",(1/DATOS_[[% anualiz]:[% anualiz]]),1)*IF(DATOS!AM$4="Sí",1/DATOS_[[% normaliz]:[% normaliz]],1)*(DATOS_[Conc.Sal.09])))))))),
0)</f>
        <v>0</v>
      </c>
      <c r="S89" s="109">
        <f t="array" ref="S89">IFERROR(
(AVERAGE((IF(DATOS_[[Sexo]:[Sexo]]=$B89,IF(DATOS_[[AGRUP. VALOR. PTO.]:[AGRUP. VALOR. PTO.]]=$B87,IF(DATOS_[[Check Periodo Ref.]:[Check Periodo Ref.]]="Dentro",IF(DATOS_[[Check Equiparado]:[Check Equiparado]]="Sí",IF(DATOS!AN$5="Sí",(1/DATOS_[[% anualiz]:[% anualiz]]),1)*IF(DATOS!AN$4="Sí",1/DATOS_[[% normaliz]:[% normaliz]],1)*(DATOS_[Conc.Sal.10])))))))),
0)</f>
        <v>0</v>
      </c>
      <c r="T89" s="109">
        <f t="array" ref="T89">IFERROR(
(AVERAGE((IF(DATOS_[[Sexo]:[Sexo]]=$B89,IF(DATOS_[[AGRUP. VALOR. PTO.]:[AGRUP. VALOR. PTO.]]=$B87,IF(DATOS_[[Check Periodo Ref.]:[Check Periodo Ref.]]="Dentro",IF(DATOS_[[Check Equiparado]:[Check Equiparado]]="Sí",IF(DATOS!AO$5="Sí",(1/DATOS_[[% anualiz]:[% anualiz]]),1)*IF(DATOS!AO$4="Sí",1/DATOS_[[% normaliz]:[% normaliz]],1)*(DATOS_[Conc.Sal.11])))))))),
0)</f>
        <v>0</v>
      </c>
      <c r="U89" s="109">
        <f t="array" ref="U89">IFERROR(
(AVERAGE((IF(DATOS_[[Sexo]:[Sexo]]=$B89,IF(DATOS_[[AGRUP. VALOR. PTO.]:[AGRUP. VALOR. PTO.]]=$B87,IF(DATOS_[[Check Periodo Ref.]:[Check Periodo Ref.]]="Dentro",IF(DATOS_[[Check Equiparado]:[Check Equiparado]]="Sí",IF(DATOS!AP$5="Sí",(1/DATOS_[[% anualiz]:[% anualiz]]),1)*IF(DATOS!AP$4="Sí",1/DATOS_[[% normaliz]:[% normaliz]],1)*(DATOS_[Conc.Sal.12])))))))),
0)</f>
        <v>0</v>
      </c>
      <c r="V89" s="109">
        <f t="array" ref="V89">IFERROR(
(AVERAGE((IF(DATOS_[[Sexo]:[Sexo]]=$B89,IF(DATOS_[[AGRUP. VALOR. PTO.]:[AGRUP. VALOR. PTO.]]=$B87,IF(DATOS_[[Check Periodo Ref.]:[Check Periodo Ref.]]="Dentro",IF(DATOS_[[Check Equiparado]:[Check Equiparado]]="Sí",IF(DATOS!AQ$5="Sí",(1/DATOS_[[% anualiz]:[% anualiz]]),1)*IF(DATOS!AQ$4="Sí",1/DATOS_[[% normaliz]:[% normaliz]],1)*(DATOS_[Conc.Sal.13])))))))),
0)</f>
        <v>0</v>
      </c>
      <c r="W89" s="109">
        <f t="array" ref="W89">IFERROR(
(AVERAGE((IF(DATOS_[[Sexo]:[Sexo]]=$B89,IF(DATOS_[[AGRUP. VALOR. PTO.]:[AGRUP. VALOR. PTO.]]=$B87,IF(DATOS_[[Check Periodo Ref.]:[Check Periodo Ref.]]="Dentro",IF(DATOS_[[Check Equiparado]:[Check Equiparado]]="Sí",IF(DATOS!AR$5="Sí",(1/DATOS_[[% anualiz]:[% anualiz]]),1)*IF(DATOS!AR$4="Sí",1/DATOS_[[% normaliz]:[% normaliz]],1)*(DATOS_[Conc.Sal.14])))))))),
0)</f>
        <v>0</v>
      </c>
      <c r="X89" s="109">
        <f t="array" ref="X89">IFERROR(
(AVERAGE((IF(DATOS_[[Sexo]:[Sexo]]=$B89,IF(DATOS_[[AGRUP. VALOR. PTO.]:[AGRUP. VALOR. PTO.]]=$B87,IF(DATOS_[[Check Periodo Ref.]:[Check Periodo Ref.]]="Dentro",IF(DATOS_[[Check Equiparado]:[Check Equiparado]]="Sí",IF(DATOS!AS$5="Sí",(1/DATOS_[[% anualiz]:[% anualiz]]),1)*IF(DATOS!AS$4="Sí",1/DATOS_[[% normaliz]:[% normaliz]],1)*(DATOS_[Conc.Sal.15])))))))),
0)</f>
        <v>0</v>
      </c>
      <c r="Y89" s="109">
        <f t="array" ref="Y89">IFERROR(
(AVERAGE((IF(DATOS_[[Sexo]:[Sexo]]=$B89,IF(DATOS_[[AGRUP. VALOR. PTO.]:[AGRUP. VALOR. PTO.]]=$B87,IF(DATOS_[[Check Periodo Ref.]:[Check Periodo Ref.]]="Dentro",IF(DATOS_[[Check Equiparado]:[Check Equiparado]]="Sí",IF(DATOS!AT$5="Sí",(1/DATOS_[[% anualiz]:[% anualiz]]),1)*IF(DATOS!AT$4="Sí",1/DATOS_[[% normaliz]:[% normaliz]],1)*(DATOS_[Conc.Sal.16])))))))),
0)</f>
        <v>0</v>
      </c>
      <c r="Z89" s="109">
        <f t="array" ref="Z89">IFERROR(
(AVERAGE((IF(DATOS_[[Sexo]:[Sexo]]=$B89,IF(DATOS_[[AGRUP. VALOR. PTO.]:[AGRUP. VALOR. PTO.]]=$B87,IF(DATOS_[[Check Periodo Ref.]:[Check Periodo Ref.]]="Dentro",IF(DATOS_[[Check Equiparado]:[Check Equiparado]]="Sí",IF(DATOS!AU$5="Sí",(1/DATOS_[[% anualiz]:[% anualiz]]),1)*IF(DATOS!AU$4="Sí",1/DATOS_[[% normaliz]:[% normaliz]],1)*(DATOS_[Conc.Sal.17])))))))),
0)</f>
        <v>0</v>
      </c>
      <c r="AA89" s="109">
        <f t="array" ref="AA89">IFERROR(
(AVERAGE((IF(DATOS_[[Sexo]:[Sexo]]=$B89,IF(DATOS_[[AGRUP. VALOR. PTO.]:[AGRUP. VALOR. PTO.]]=$B87,IF(DATOS_[[Check Periodo Ref.]:[Check Periodo Ref.]]="Dentro",IF(DATOS_[[Check Equiparado]:[Check Equiparado]]="Sí",IF(DATOS!AV$5="Sí",(1/DATOS_[[% anualiz]:[% anualiz]]),1)*IF(DATOS!AV$4="Sí",1/DATOS_[[% normaliz]:[% normaliz]],1)*(DATOS_[Conc.Sal.18])))))))),
0)</f>
        <v>0</v>
      </c>
      <c r="AB89" s="109">
        <f t="array" ref="AB89">IFERROR(
(AVERAGE((IF(DATOS_[[Sexo]:[Sexo]]=$B89,IF(DATOS_[[AGRUP. VALOR. PTO.]:[AGRUP. VALOR. PTO.]]=$B87,IF(DATOS_[[Check Periodo Ref.]:[Check Periodo Ref.]]="Dentro",IF(DATOS_[[Check Equiparado]:[Check Equiparado]]="Sí",IF(DATOS!AW$5="Sí",(1/DATOS_[[% anualiz]:[% anualiz]]),1)*IF(DATOS!AW$4="Sí",1/DATOS_[[% normaliz]:[% normaliz]],1)*(DATOS_[Conc.Sal.19])))))))),
0)</f>
        <v>0</v>
      </c>
      <c r="AC89" s="109">
        <f t="array" ref="AC89">IFERROR(
(AVERAGE((IF(DATOS_[[Sexo]:[Sexo]]=$B89,IF(DATOS_[[AGRUP. VALOR. PTO.]:[AGRUP. VALOR. PTO.]]=$B87,IF(DATOS_[[Check Periodo Ref.]:[Check Periodo Ref.]]="Dentro",IF(DATOS_[[Check Equiparado]:[Check Equiparado]]="Sí",IF(DATOS!AX$5="Sí",(1/DATOS_[[% anualiz]:[% anualiz]]),1)*IF(DATOS!AX$4="Sí",1/DATOS_[[% normaliz]:[% normaliz]],1)*(DATOS_[Conc.Sal.20])))))))),
0)</f>
        <v>0</v>
      </c>
      <c r="AD89" s="109">
        <f t="array" ref="AD89">IFERROR(
(AVERAGE((IF(DATOS_[[Sexo]:[Sexo]]=$B89,IF(DATOS_[[AGRUP. VALOR. PTO.]:[AGRUP. VALOR. PTO.]]=$B87,IF(DATOS_[[Check Periodo Ref.]:[Check Periodo Ref.]]="Dentro",IF(DATOS_[[Check Equiparado]:[Check Equiparado]]="Sí",IF(DATOS!AY$5="Sí",(1/DATOS_[[% anualiz]:[% anualiz]]),1)*IF(DATOS!AY$4="Sí",1/DATOS_[[% normaliz]:[% normaliz]],1)*(DATOS_[Conc.Sal.21])))))))),
0)</f>
        <v>0</v>
      </c>
      <c r="AE89" s="109">
        <f t="array" ref="AE89">IFERROR(
(AVERAGE((IF(DATOS_[[Sexo]:[Sexo]]=$B89,IF(DATOS_[[AGRUP. VALOR. PTO.]:[AGRUP. VALOR. PTO.]]=$B87,IF(DATOS_[[Check Periodo Ref.]:[Check Periodo Ref.]]="Dentro",IF(DATOS_[[Check Equiparado]:[Check Equiparado]]="Sí",IF(DATOS!AZ$5="Sí",(1/DATOS_[[% anualiz]:[% anualiz]]),1)*IF(DATOS!AZ$4="Sí",1/DATOS_[[% normaliz]:[% normaliz]],1)*(DATOS_[Conc.Sal.22])))))))),
0)</f>
        <v>0</v>
      </c>
      <c r="AF89" s="109">
        <f t="array" ref="AF89">IFERROR(
(AVERAGE((IF(DATOS_[[Sexo]:[Sexo]]=$B89,IF(DATOS_[[AGRUP. VALOR. PTO.]:[AGRUP. VALOR. PTO.]]=$B87,IF(DATOS_[[Check Periodo Ref.]:[Check Periodo Ref.]]="Dentro",IF(DATOS_[[Check Equiparado]:[Check Equiparado]]="Sí",IF(DATOS!BA$5="Sí",(1/DATOS_[[% anualiz]:[% anualiz]]),1)*IF(DATOS!BA$4="Sí",1/DATOS_[[% normaliz]:[% normaliz]],1)*(DATOS_[Conc.Sal.23])))))))),
0)</f>
        <v>0</v>
      </c>
      <c r="AG89" s="109">
        <f t="array" ref="AG89">IFERROR(
(AVERAGE((IF(DATOS_[[Sexo]:[Sexo]]=$B89,IF(DATOS_[[AGRUP. VALOR. PTO.]:[AGRUP. VALOR. PTO.]]=$B87,IF(DATOS_[[Check Periodo Ref.]:[Check Periodo Ref.]]="Dentro",IF(DATOS_[[Check Equiparado]:[Check Equiparado]]="Sí",IF(DATOS!BB$5="Sí",(1/DATOS_[[% anualiz]:[% anualiz]]),1)*IF(DATOS!BB$4="Sí",1/DATOS_[[% normaliz]:[% normaliz]],1)*(DATOS_[Conc.Sal.24])))))))),
0)</f>
        <v>0</v>
      </c>
      <c r="AH89" s="109">
        <f t="array" ref="AH89">IFERROR(
(AVERAGE((IF(DATOS_[[Sexo]:[Sexo]]=$B89,IF(DATOS_[[AGRUP. VALOR. PTO.]:[AGRUP. VALOR. PTO.]]=$B87,IF(DATOS_[[Check Periodo Ref.]:[Check Periodo Ref.]]="Dentro",IF(DATOS_[[Check Equiparado]:[Check Equiparado]]="Sí",IF(DATOS!BC$5="Sí",(1/DATOS_[[% anualiz]:[% anualiz]]),1)*IF(DATOS!BC$4="Sí",1/DATOS_[[% normaliz]:[% normaliz]],1)*(DATOS_[Conc.Sal.25])))))))),
0)</f>
        <v>0</v>
      </c>
      <c r="AI89" s="109">
        <f t="array" ref="AI89">IFERROR(
(AVERAGE((IF(DATOS_[[Sexo]:[Sexo]]=$B89,IF(DATOS_[[AGRUP. VALOR. PTO.]:[AGRUP. VALOR. PTO.]]=$B87,IF(DATOS_[[Check Periodo Ref.]:[Check Periodo Ref.]]="Dentro",IF(DATOS_[[Check Equiparado]:[Check Equiparado]]="Sí",IF(DATOS!BD$5="Sí",(1/DATOS_[[% anualiz]:[% anualiz]]),1)*IF(DATOS!BD$4="Sí",1/DATOS_[[% normaliz]:[% normaliz]],1)*(DATOS_[Conc.Sal.26])))))))),
0)</f>
        <v>0</v>
      </c>
      <c r="AJ89" s="109">
        <f t="array" ref="AJ89">IFERROR(
(AVERAGE((IF(DATOS_[[Sexo]:[Sexo]]=$B89,IF(DATOS_[[AGRUP. VALOR. PTO.]:[AGRUP. VALOR. PTO.]]=$B87,IF(DATOS_[[Check Periodo Ref.]:[Check Periodo Ref.]]="Dentro",IF(DATOS_[[Check Equiparado]:[Check Equiparado]]="Sí",IF(DATOS!BE$5="Sí",(1/DATOS_[[% anualiz]:[% anualiz]]),1)*IF(DATOS!BE$4="Sí",1/DATOS_[[% normaliz]:[% normaliz]],1)*(DATOS_[Conc.Sal.27])))))))),
0)</f>
        <v>0</v>
      </c>
      <c r="AK89" s="109">
        <f t="array" ref="AK89">IFERROR(
(AVERAGE((IF(DATOS_[[Sexo]:[Sexo]]=$B89,IF(DATOS_[[AGRUP. VALOR. PTO.]:[AGRUP. VALOR. PTO.]]=$B87,IF(DATOS_[[Check Periodo Ref.]:[Check Periodo Ref.]]="Dentro",IF(DATOS_[[Check Equiparado]:[Check Equiparado]]="Sí",IF(DATOS!BF$5="Sí",(1/DATOS_[[% anualiz]:[% anualiz]]),1)*IF(DATOS!BF$4="Sí",1/DATOS_[[% normaliz]:[% normaliz]],1)*(DATOS_[Conc.Sal.28])))))))),
0)</f>
        <v>0</v>
      </c>
      <c r="AL89" s="109">
        <f t="array" ref="AL89">IFERROR(
(AVERAGE((IF(DATOS_[[Sexo]:[Sexo]]=$B89,IF(DATOS_[[AGRUP. VALOR. PTO.]:[AGRUP. VALOR. PTO.]]=$B87,IF(DATOS_[[Check Periodo Ref.]:[Check Periodo Ref.]]="Dentro",IF(DATOS_[[Check Equiparado]:[Check Equiparado]]="Sí",IF(DATOS!BG$5="Sí",(1/DATOS_[[% anualiz]:[% anualiz]]),1)*IF(DATOS!BG$4="Sí",1/DATOS_[[% normaliz]:[% normaliz]],1)*(DATOS_[Conc.Sal.29])))))))),
0)</f>
        <v>0</v>
      </c>
      <c r="AM89" s="109">
        <f t="array" ref="AM89">IFERROR(
(AVERAGE((IF(DATOS_[[Sexo]:[Sexo]]=$B89,IF(DATOS_[[AGRUP. VALOR. PTO.]:[AGRUP. VALOR. PTO.]]=$B87,IF(DATOS_[[Check Periodo Ref.]:[Check Periodo Ref.]]="Dentro",IF(DATOS_[[Check Equiparado]:[Check Equiparado]]="Sí",IF(DATOS!BH$5="Sí",(1/DATOS_[[% anualiz]:[% anualiz]]),1)*IF(DATOS!BH$4="Sí",1/DATOS_[[% normaliz]:[% normaliz]],1)*(DATOS_[Conc.Sal.30])))))))),
0)</f>
        <v>0</v>
      </c>
      <c r="AN89" s="110">
        <f t="array" ref="AN89">IFERROR(
AVERAGE(IF(DATOS_[Sexo]=$B89,IF(DATOS_[[AGRUP. VALOR. PTO.]:[AGRUP. VALOR. PTO.]]=$B87,IF(DATOS_[Check Equiparado]="Sí",IF(DATOS_[Check Periodo Ref.]="Dentro",DATOS_[Tot COMPL.SAL Eq],FALSE))))),
0)</f>
        <v>0</v>
      </c>
      <c r="AO89" s="111">
        <f t="array" ref="AO89">IFERROR(
AVERAGE(IF(DATOS_[Sexo]=$B89,IF(DATOS_[[AGRUP. VALOR. PTO.]:[AGRUP. VALOR. PTO.]]=$B87,IF(DATOS_[Check Equiparado]="Sí",IF(DATOS_[Check Periodo Ref.]="Dentro",DATOS_[TOTAL SALARIO Eq],FALSE))))),
0)</f>
        <v>0</v>
      </c>
      <c r="AP89" s="112">
        <f t="array" ref="AP89">IFERROR(
(AVERAGE((IF(DATOS_[[Sexo]:[Sexo]]=$B89,IF(DATOS_[[AGRUP. VALOR. PTO.]:[AGRUP. VALOR. PTO.]]=$B87,IF(DATOS_[[Check Periodo Ref.]:[Check Periodo Ref.]]="Dentro",IF(DATOS_[[Check Equiparado]:[Check Equiparado]]="Sí",IF(DATOS!BI$5="Sí",(1/DATOS_[[% anualiz]:[% anualiz]]),1)*IF(DATOS!BI$4="Sí",1/DATOS_[[% normaliz]:[% normaliz]],1)*(DATOS_[C.Extra.01])))))))),
0)</f>
        <v>0</v>
      </c>
      <c r="AQ89" s="112">
        <f t="array" ref="AQ89">IFERROR(
(AVERAGE((IF(DATOS_[[Sexo]:[Sexo]]=$B89,IF(DATOS_[[AGRUP. VALOR. PTO.]:[AGRUP. VALOR. PTO.]]=$B87,IF(DATOS_[[Check Periodo Ref.]:[Check Periodo Ref.]]="Dentro",IF(DATOS_[[Check Equiparado]:[Check Equiparado]]="Sí",IF(DATOS!BJ$5="Sí",(1/DATOS_[[% anualiz]:[% anualiz]]),1)*IF(DATOS!BJ$4="Sí",1/DATOS_[[% normaliz]:[% normaliz]],1)*(DATOS_[C.Extra.02])))))))),
0)</f>
        <v>0</v>
      </c>
      <c r="AR89" s="112">
        <f t="array" ref="AR89">IFERROR(
(AVERAGE((IF(DATOS_[[Sexo]:[Sexo]]=$B89,IF(DATOS_[[AGRUP. VALOR. PTO.]:[AGRUP. VALOR. PTO.]]=$B87,IF(DATOS_[[Check Periodo Ref.]:[Check Periodo Ref.]]="Dentro",IF(DATOS_[[Check Equiparado]:[Check Equiparado]]="Sí",IF(DATOS!BK$5="Sí",(1/DATOS_[[% anualiz]:[% anualiz]]),1)*IF(DATOS!BK$4="Sí",1/DATOS_[[% normaliz]:[% normaliz]],1)*(DATOS_[C.Extra.03])))))))),
0)</f>
        <v>0</v>
      </c>
      <c r="AS89" s="112">
        <f t="array" ref="AS89">IFERROR(
(AVERAGE((IF(DATOS_[[Sexo]:[Sexo]]=$B89,IF(DATOS_[[AGRUP. VALOR. PTO.]:[AGRUP. VALOR. PTO.]]=$B87,IF(DATOS_[[Check Periodo Ref.]:[Check Periodo Ref.]]="Dentro",IF(DATOS_[[Check Equiparado]:[Check Equiparado]]="Sí",IF(DATOS!BL$5="Sí",(1/DATOS_[[% anualiz]:[% anualiz]]),1)*IF(DATOS!BL$4="Sí",1/DATOS_[[% normaliz]:[% normaliz]],1)*(DATOS_[C.Extra.04])))))))),
0)</f>
        <v>0</v>
      </c>
      <c r="AT89" s="112">
        <f t="array" ref="AT89">IFERROR(
(AVERAGE((IF(DATOS_[[Sexo]:[Sexo]]=$B89,IF(DATOS_[[AGRUP. VALOR. PTO.]:[AGRUP. VALOR. PTO.]]=$B87,IF(DATOS_[[Check Periodo Ref.]:[Check Periodo Ref.]]="Dentro",IF(DATOS_[[Check Equiparado]:[Check Equiparado]]="Sí",IF(DATOS!BM$5="Sí",(1/DATOS_[[% anualiz]:[% anualiz]]),1)*IF(DATOS!BM$4="Sí",1/DATOS_[[% normaliz]:[% normaliz]],1)*(DATOS_[C.Extra.05])))))))),
0)</f>
        <v>0</v>
      </c>
      <c r="AU89" s="113">
        <f t="array" ref="AU89">IFERROR(
AVERAGE(IF(DATOS_[Sexo]=$B89,IF(DATOS_[[AGRUP. VALOR. PTO.]:[AGRUP. VALOR. PTO.]]=$B87,IF(DATOS_[Check Equiparado]="Sí",IF(DATOS_[Check Periodo Ref.]="Dentro",DATOS_[Tot Extrasalarial Eq],FALSE))))),
0)</f>
        <v>0</v>
      </c>
      <c r="AV89" s="114">
        <f t="array" ref="AV89">IFERROR(
AVERAGE(IF(DATOS_[Sexo]=$B89,IF(DATOS_[[AGRUP. VALOR. PTO.]:[AGRUP. VALOR. PTO.]]=$B87,IF(DATOS_[Check Equiparado]="Sí",IF(DATOS_[Check Periodo Ref.]="Dentro",DATOS_[TOTAL Retrib Eq],FALSE))))),
0)</f>
        <v>0</v>
      </c>
    </row>
    <row r="90" spans="1:48" ht="17.25" thickBot="1" x14ac:dyDescent="0.35">
      <c r="A90" s="60" t="str">
        <f t="shared" ref="A90" si="103">+A91</f>
        <v>[ocultar]</v>
      </c>
      <c r="B90" s="70" t="s">
        <v>285</v>
      </c>
      <c r="C90" s="107"/>
      <c r="D90" s="71"/>
      <c r="E90" s="71"/>
      <c r="F90" s="71"/>
      <c r="G90" s="71"/>
      <c r="H90" s="71"/>
      <c r="I90" s="137" t="str">
        <f t="shared" ref="I90:AV90" si="104">IFERROR((I91-I92)/I91,"")</f>
        <v/>
      </c>
      <c r="J90" s="138" t="str">
        <f t="shared" si="104"/>
        <v/>
      </c>
      <c r="K90" s="139" t="str">
        <f t="shared" si="104"/>
        <v/>
      </c>
      <c r="L90" s="139" t="str">
        <f t="shared" si="104"/>
        <v/>
      </c>
      <c r="M90" s="139" t="str">
        <f t="shared" si="104"/>
        <v/>
      </c>
      <c r="N90" s="140" t="str">
        <f t="shared" si="104"/>
        <v/>
      </c>
      <c r="O90" s="141" t="str">
        <f t="shared" si="104"/>
        <v/>
      </c>
      <c r="P90" s="141" t="str">
        <f t="shared" si="104"/>
        <v/>
      </c>
      <c r="Q90" s="141" t="str">
        <f t="shared" si="104"/>
        <v/>
      </c>
      <c r="R90" s="141" t="str">
        <f t="shared" si="104"/>
        <v/>
      </c>
      <c r="S90" s="141" t="str">
        <f t="shared" si="104"/>
        <v/>
      </c>
      <c r="T90" s="141" t="str">
        <f t="shared" si="104"/>
        <v/>
      </c>
      <c r="U90" s="141" t="str">
        <f t="shared" si="104"/>
        <v/>
      </c>
      <c r="V90" s="141" t="str">
        <f t="shared" si="104"/>
        <v/>
      </c>
      <c r="W90" s="141" t="str">
        <f t="shared" si="104"/>
        <v/>
      </c>
      <c r="X90" s="141" t="str">
        <f t="shared" si="104"/>
        <v/>
      </c>
      <c r="Y90" s="141" t="str">
        <f t="shared" si="104"/>
        <v/>
      </c>
      <c r="Z90" s="140" t="str">
        <f t="shared" si="104"/>
        <v/>
      </c>
      <c r="AA90" s="140" t="str">
        <f t="shared" si="104"/>
        <v/>
      </c>
      <c r="AB90" s="140" t="str">
        <f t="shared" si="104"/>
        <v/>
      </c>
      <c r="AC90" s="140" t="str">
        <f t="shared" si="104"/>
        <v/>
      </c>
      <c r="AD90" s="140" t="str">
        <f t="shared" si="104"/>
        <v/>
      </c>
      <c r="AE90" s="140" t="str">
        <f t="shared" si="104"/>
        <v/>
      </c>
      <c r="AF90" s="140" t="str">
        <f t="shared" si="104"/>
        <v/>
      </c>
      <c r="AG90" s="140" t="str">
        <f t="shared" si="104"/>
        <v/>
      </c>
      <c r="AH90" s="140" t="str">
        <f t="shared" si="104"/>
        <v/>
      </c>
      <c r="AI90" s="140" t="str">
        <f t="shared" si="104"/>
        <v/>
      </c>
      <c r="AJ90" s="140" t="str">
        <f t="shared" si="104"/>
        <v/>
      </c>
      <c r="AK90" s="140" t="str">
        <f t="shared" si="104"/>
        <v/>
      </c>
      <c r="AL90" s="140" t="str">
        <f t="shared" si="104"/>
        <v/>
      </c>
      <c r="AM90" s="140" t="str">
        <f t="shared" si="104"/>
        <v/>
      </c>
      <c r="AN90" s="142" t="str">
        <f t="shared" si="104"/>
        <v/>
      </c>
      <c r="AO90" s="146" t="str">
        <f t="shared" si="104"/>
        <v/>
      </c>
      <c r="AP90" s="143" t="str">
        <f t="shared" si="104"/>
        <v/>
      </c>
      <c r="AQ90" s="143" t="str">
        <f t="shared" si="104"/>
        <v/>
      </c>
      <c r="AR90" s="143" t="str">
        <f t="shared" si="104"/>
        <v/>
      </c>
      <c r="AS90" s="143" t="str">
        <f t="shared" si="104"/>
        <v/>
      </c>
      <c r="AT90" s="143" t="str">
        <f t="shared" si="104"/>
        <v/>
      </c>
      <c r="AU90" s="144" t="str">
        <f t="shared" si="104"/>
        <v/>
      </c>
      <c r="AV90" s="145" t="str">
        <f t="shared" si="104"/>
        <v/>
      </c>
    </row>
    <row r="91" spans="1:48" x14ac:dyDescent="0.3">
      <c r="A91" s="60" t="str">
        <f t="shared" ref="A91" si="105">+IF(C91+C92=0,"[ocultar]","")</f>
        <v>[ocultar]</v>
      </c>
      <c r="B91" s="64" t="s">
        <v>162</v>
      </c>
      <c r="C91" s="65">
        <f t="array" ref="C91">SUM(IF($B91=DATOS_[Sexo],
IF($B90=DATOS_[AGRUP. VALOR. PTO.],
IF("Dentro"=DATOS_[Check Periodo Ref.],
1/(COUNTIFS(DATOS_[Sexo],$B91,DATOS_[AGRUP. VALOR. PTO.],$B90,DATOS_[Check Periodo Ref.],"Dentro",DATOS_[id],DATOS_[id]))))))</f>
        <v>0</v>
      </c>
      <c r="D91" s="66">
        <f>COUNTIFS(DATOS_[AGRUP. VALOR. PTO.],$B90,DATOS_[Sexo],$B91,DATOS_[Check Periodo Ref.],"Dentro")</f>
        <v>0</v>
      </c>
      <c r="E91" s="66">
        <f>COUNTIFS(DATOS_[AGRUP. VALOR. PTO.],$B90,DATOS_[Sexo],$B91,DATOS_[Check Periodo Ref.],"Dentro",DATOS_[Check Nº SC Norm],"Sí")</f>
        <v>0</v>
      </c>
      <c r="F91" s="66">
        <f>COUNTIFS(DATOS_[AGRUP. VALOR. PTO.],$B90,DATOS_[Sexo],$B91,DATOS_[Check Periodo Ref.],"Dentro",DATOS_[Check Nº SC Anualiz],"Sí")</f>
        <v>0</v>
      </c>
      <c r="G91" s="66">
        <f>COUNTIFS(DATOS_[AGRUP. VALOR. PTO.],$B90,DATOS_[Sexo],$B91,DATOS_[Check Periodo Ref.],"Dentro",DATOS_[Check Nº SC Norm y Anualiz],"Sí")</f>
        <v>0</v>
      </c>
      <c r="H91" s="66">
        <f>COUNTIFS(DATOS_[AGRUP. VALOR. PTO.],$B90,DATOS_[Sexo],$B91,DATOS_[Check Periodo Ref.],"Dentro",DATOS_[Check Equiparación],"Sí")</f>
        <v>0</v>
      </c>
      <c r="I91" s="108">
        <f t="array" ref="I91">IFERROR(
AVERAGE(IF(DATOS_[Sexo]=$B91,IF(DATOS_[[AGRUP. VALOR. PTO.]:[AGRUP. VALOR. PTO.]]=$B90,IF(DATOS_[Check Equiparado]="Sí",IF(DATOS_[Check Periodo Ref.]="Dentro",DATOS_[SALARIO BASE Eq],FALSE))))),
0)</f>
        <v>0</v>
      </c>
      <c r="J91" s="109">
        <f t="array" ref="J91">IFERROR(
(AVERAGE((IF(DATOS_[[Sexo]:[Sexo]]=$B91,IF(DATOS_[[AGRUP. VALOR. PTO.]:[AGRUP. VALOR. PTO.]]=$B90,IF(DATOS_[[Check Periodo Ref.]:[Check Periodo Ref.]]="Dentro",IF(DATOS_[[Check Equiparado]:[Check Equiparado]]="Sí",IF(DATOS!AE$5="Sí",(1/DATOS_[[% anualiz]:[% anualiz]]),1)*IF(DATOS!AE$4="Sí",1/DATOS_[[% normaliz]:[% normaliz]],1)*(DATOS_[Conc.Sal.01])))))))),
0)</f>
        <v>0</v>
      </c>
      <c r="K91" s="109">
        <f t="array" ref="K91">IFERROR(
(AVERAGE((IF(DATOS_[[Sexo]:[Sexo]]=$B91,IF(DATOS_[[AGRUP. VALOR. PTO.]:[AGRUP. VALOR. PTO.]]=$B90,IF(DATOS_[[Check Periodo Ref.]:[Check Periodo Ref.]]="Dentro",IF(DATOS_[[Check Equiparado]:[Check Equiparado]]="Sí",IF(DATOS!AF$5="Sí",(1/DATOS_[[% anualiz]:[% anualiz]]),1)*IF(DATOS!AF$4="Sí",1/DATOS_[[% normaliz]:[% normaliz]],1)*(DATOS_[Conc.Sal.02])))))))),
0)</f>
        <v>0</v>
      </c>
      <c r="L91" s="109">
        <f t="array" ref="L91">IFERROR(
(AVERAGE((IF(DATOS_[[Sexo]:[Sexo]]=$B91,IF(DATOS_[[AGRUP. VALOR. PTO.]:[AGRUP. VALOR. PTO.]]=$B90,IF(DATOS_[[Check Periodo Ref.]:[Check Periodo Ref.]]="Dentro",IF(DATOS_[[Check Equiparado]:[Check Equiparado]]="Sí",IF(DATOS!AG$5="Sí",(1/DATOS_[[% anualiz]:[% anualiz]]),1)*IF(DATOS!AG$4="Sí",1/DATOS_[[% normaliz]:[% normaliz]],1)*(DATOS_[Conc.Sal.03])))))))),
0)</f>
        <v>0</v>
      </c>
      <c r="M91" s="109">
        <f t="array" ref="M91">IFERROR(
(AVERAGE((IF(DATOS_[[Sexo]:[Sexo]]=$B91,IF(DATOS_[[AGRUP. VALOR. PTO.]:[AGRUP. VALOR. PTO.]]=$B90,IF(DATOS_[[Check Periodo Ref.]:[Check Periodo Ref.]]="Dentro",IF(DATOS_[[Check Equiparado]:[Check Equiparado]]="Sí",IF(DATOS!AH$5="Sí",(1/DATOS_[[% anualiz]:[% anualiz]]),1)*IF(DATOS!AH$4="Sí",1/DATOS_[[% normaliz]:[% normaliz]],1)*(DATOS_[Conc.Sal.04])))))))),
0)</f>
        <v>0</v>
      </c>
      <c r="N91" s="109">
        <f t="array" ref="N91">IFERROR(
(AVERAGE((IF(DATOS_[[Sexo]:[Sexo]]=$B91,IF(DATOS_[[AGRUP. VALOR. PTO.]:[AGRUP. VALOR. PTO.]]=$B90,IF(DATOS_[[Check Periodo Ref.]:[Check Periodo Ref.]]="Dentro",IF(DATOS_[[Check Equiparado]:[Check Equiparado]]="Sí",IF(DATOS!AI$5="Sí",(1/DATOS_[[% anualiz]:[% anualiz]]),1)*IF(DATOS!AI$4="Sí",1/DATOS_[[% normaliz]:[% normaliz]],1)*(DATOS_[Conc.Sal.05])))))))),
0)</f>
        <v>0</v>
      </c>
      <c r="O91" s="109">
        <f t="array" ref="O91">IFERROR(
(AVERAGE((IF(DATOS_[[Sexo]:[Sexo]]=$B91,IF(DATOS_[[AGRUP. VALOR. PTO.]:[AGRUP. VALOR. PTO.]]=$B90,IF(DATOS_[[Check Periodo Ref.]:[Check Periodo Ref.]]="Dentro",IF(DATOS_[[Check Equiparado]:[Check Equiparado]]="Sí",IF(DATOS!AJ$5="Sí",(1/DATOS_[[% anualiz]:[% anualiz]]),1)*IF(DATOS!AJ$4="Sí",1/DATOS_[[% normaliz]:[% normaliz]],1)*(DATOS_[Conc.Sal.06])))))))),
0)</f>
        <v>0</v>
      </c>
      <c r="P91" s="109">
        <f t="array" ref="P91">IFERROR(
(AVERAGE((IF(DATOS_[[Sexo]:[Sexo]]=$B91,IF(DATOS_[[AGRUP. VALOR. PTO.]:[AGRUP. VALOR. PTO.]]=$B90,IF(DATOS_[[Check Periodo Ref.]:[Check Periodo Ref.]]="Dentro",IF(DATOS_[[Check Equiparado]:[Check Equiparado]]="Sí",IF(DATOS!AK$5="Sí",(1/DATOS_[[% anualiz]:[% anualiz]]),1)*IF(DATOS!AK$4="Sí",1/DATOS_[[% normaliz]:[% normaliz]],1)*(DATOS_[Conc.Sal.07])))))))),
0)</f>
        <v>0</v>
      </c>
      <c r="Q91" s="109">
        <f t="array" ref="Q91">IFERROR(
(AVERAGE((IF(DATOS_[[Sexo]:[Sexo]]=$B91,IF(DATOS_[[AGRUP. VALOR. PTO.]:[AGRUP. VALOR. PTO.]]=$B90,IF(DATOS_[[Check Periodo Ref.]:[Check Periodo Ref.]]="Dentro",IF(DATOS_[[Check Equiparado]:[Check Equiparado]]="Sí",IF(DATOS!AL$5="Sí",(1/DATOS_[[% anualiz]:[% anualiz]]),1)*IF(DATOS!AL$4="Sí",1/DATOS_[[% normaliz]:[% normaliz]],1)*(DATOS_[Conc.Sal.08])))))))),
0)</f>
        <v>0</v>
      </c>
      <c r="R91" s="109">
        <f t="array" ref="R91">IFERROR(
(AVERAGE((IF(DATOS_[[Sexo]:[Sexo]]=$B91,IF(DATOS_[[AGRUP. VALOR. PTO.]:[AGRUP. VALOR. PTO.]]=$B90,IF(DATOS_[[Check Periodo Ref.]:[Check Periodo Ref.]]="Dentro",IF(DATOS_[[Check Equiparado]:[Check Equiparado]]="Sí",IF(DATOS!AM$5="Sí",(1/DATOS_[[% anualiz]:[% anualiz]]),1)*IF(DATOS!AM$4="Sí",1/DATOS_[[% normaliz]:[% normaliz]],1)*(DATOS_[Conc.Sal.09])))))))),
0)</f>
        <v>0</v>
      </c>
      <c r="S91" s="109">
        <f t="array" ref="S91">IFERROR(
(AVERAGE((IF(DATOS_[[Sexo]:[Sexo]]=$B91,IF(DATOS_[[AGRUP. VALOR. PTO.]:[AGRUP. VALOR. PTO.]]=$B90,IF(DATOS_[[Check Periodo Ref.]:[Check Periodo Ref.]]="Dentro",IF(DATOS_[[Check Equiparado]:[Check Equiparado]]="Sí",IF(DATOS!AN$5="Sí",(1/DATOS_[[% anualiz]:[% anualiz]]),1)*IF(DATOS!AN$4="Sí",1/DATOS_[[% normaliz]:[% normaliz]],1)*(DATOS_[Conc.Sal.10])))))))),
0)</f>
        <v>0</v>
      </c>
      <c r="T91" s="109">
        <f t="array" ref="T91">IFERROR(
(AVERAGE((IF(DATOS_[[Sexo]:[Sexo]]=$B91,IF(DATOS_[[AGRUP. VALOR. PTO.]:[AGRUP. VALOR. PTO.]]=$B90,IF(DATOS_[[Check Periodo Ref.]:[Check Periodo Ref.]]="Dentro",IF(DATOS_[[Check Equiparado]:[Check Equiparado]]="Sí",IF(DATOS!AO$5="Sí",(1/DATOS_[[% anualiz]:[% anualiz]]),1)*IF(DATOS!AO$4="Sí",1/DATOS_[[% normaliz]:[% normaliz]],1)*(DATOS_[Conc.Sal.11])))))))),
0)</f>
        <v>0</v>
      </c>
      <c r="U91" s="109">
        <f t="array" ref="U91">IFERROR(
(AVERAGE((IF(DATOS_[[Sexo]:[Sexo]]=$B91,IF(DATOS_[[AGRUP. VALOR. PTO.]:[AGRUP. VALOR. PTO.]]=$B90,IF(DATOS_[[Check Periodo Ref.]:[Check Periodo Ref.]]="Dentro",IF(DATOS_[[Check Equiparado]:[Check Equiparado]]="Sí",IF(DATOS!AP$5="Sí",(1/DATOS_[[% anualiz]:[% anualiz]]),1)*IF(DATOS!AP$4="Sí",1/DATOS_[[% normaliz]:[% normaliz]],1)*(DATOS_[Conc.Sal.12])))))))),
0)</f>
        <v>0</v>
      </c>
      <c r="V91" s="109">
        <f t="array" ref="V91">IFERROR(
(AVERAGE((IF(DATOS_[[Sexo]:[Sexo]]=$B91,IF(DATOS_[[AGRUP. VALOR. PTO.]:[AGRUP. VALOR. PTO.]]=$B90,IF(DATOS_[[Check Periodo Ref.]:[Check Periodo Ref.]]="Dentro",IF(DATOS_[[Check Equiparado]:[Check Equiparado]]="Sí",IF(DATOS!AQ$5="Sí",(1/DATOS_[[% anualiz]:[% anualiz]]),1)*IF(DATOS!AQ$4="Sí",1/DATOS_[[% normaliz]:[% normaliz]],1)*(DATOS_[Conc.Sal.13])))))))),
0)</f>
        <v>0</v>
      </c>
      <c r="W91" s="109">
        <f t="array" ref="W91">IFERROR(
(AVERAGE((IF(DATOS_[[Sexo]:[Sexo]]=$B91,IF(DATOS_[[AGRUP. VALOR. PTO.]:[AGRUP. VALOR. PTO.]]=$B90,IF(DATOS_[[Check Periodo Ref.]:[Check Periodo Ref.]]="Dentro",IF(DATOS_[[Check Equiparado]:[Check Equiparado]]="Sí",IF(DATOS!AR$5="Sí",(1/DATOS_[[% anualiz]:[% anualiz]]),1)*IF(DATOS!AR$4="Sí",1/DATOS_[[% normaliz]:[% normaliz]],1)*(DATOS_[Conc.Sal.14])))))))),
0)</f>
        <v>0</v>
      </c>
      <c r="X91" s="109">
        <f t="array" ref="X91">IFERROR(
(AVERAGE((IF(DATOS_[[Sexo]:[Sexo]]=$B91,IF(DATOS_[[AGRUP. VALOR. PTO.]:[AGRUP. VALOR. PTO.]]=$B90,IF(DATOS_[[Check Periodo Ref.]:[Check Periodo Ref.]]="Dentro",IF(DATOS_[[Check Equiparado]:[Check Equiparado]]="Sí",IF(DATOS!AS$5="Sí",(1/DATOS_[[% anualiz]:[% anualiz]]),1)*IF(DATOS!AS$4="Sí",1/DATOS_[[% normaliz]:[% normaliz]],1)*(DATOS_[Conc.Sal.15])))))))),
0)</f>
        <v>0</v>
      </c>
      <c r="Y91" s="109">
        <f t="array" ref="Y91">IFERROR(
(AVERAGE((IF(DATOS_[[Sexo]:[Sexo]]=$B91,IF(DATOS_[[AGRUP. VALOR. PTO.]:[AGRUP. VALOR. PTO.]]=$B90,IF(DATOS_[[Check Periodo Ref.]:[Check Periodo Ref.]]="Dentro",IF(DATOS_[[Check Equiparado]:[Check Equiparado]]="Sí",IF(DATOS!AT$5="Sí",(1/DATOS_[[% anualiz]:[% anualiz]]),1)*IF(DATOS!AT$4="Sí",1/DATOS_[[% normaliz]:[% normaliz]],1)*(DATOS_[Conc.Sal.16])))))))),
0)</f>
        <v>0</v>
      </c>
      <c r="Z91" s="109">
        <f t="array" ref="Z91">IFERROR(
(AVERAGE((IF(DATOS_[[Sexo]:[Sexo]]=$B91,IF(DATOS_[[AGRUP. VALOR. PTO.]:[AGRUP. VALOR. PTO.]]=$B90,IF(DATOS_[[Check Periodo Ref.]:[Check Periodo Ref.]]="Dentro",IF(DATOS_[[Check Equiparado]:[Check Equiparado]]="Sí",IF(DATOS!AU$5="Sí",(1/DATOS_[[% anualiz]:[% anualiz]]),1)*IF(DATOS!AU$4="Sí",1/DATOS_[[% normaliz]:[% normaliz]],1)*(DATOS_[Conc.Sal.17])))))))),
0)</f>
        <v>0</v>
      </c>
      <c r="AA91" s="109">
        <f t="array" ref="AA91">IFERROR(
(AVERAGE((IF(DATOS_[[Sexo]:[Sexo]]=$B91,IF(DATOS_[[AGRUP. VALOR. PTO.]:[AGRUP. VALOR. PTO.]]=$B90,IF(DATOS_[[Check Periodo Ref.]:[Check Periodo Ref.]]="Dentro",IF(DATOS_[[Check Equiparado]:[Check Equiparado]]="Sí",IF(DATOS!AV$5="Sí",(1/DATOS_[[% anualiz]:[% anualiz]]),1)*IF(DATOS!AV$4="Sí",1/DATOS_[[% normaliz]:[% normaliz]],1)*(DATOS_[Conc.Sal.18])))))))),
0)</f>
        <v>0</v>
      </c>
      <c r="AB91" s="109">
        <f t="array" ref="AB91">IFERROR(
(AVERAGE((IF(DATOS_[[Sexo]:[Sexo]]=$B91,IF(DATOS_[[AGRUP. VALOR. PTO.]:[AGRUP. VALOR. PTO.]]=$B90,IF(DATOS_[[Check Periodo Ref.]:[Check Periodo Ref.]]="Dentro",IF(DATOS_[[Check Equiparado]:[Check Equiparado]]="Sí",IF(DATOS!AW$5="Sí",(1/DATOS_[[% anualiz]:[% anualiz]]),1)*IF(DATOS!AW$4="Sí",1/DATOS_[[% normaliz]:[% normaliz]],1)*(DATOS_[Conc.Sal.19])))))))),
0)</f>
        <v>0</v>
      </c>
      <c r="AC91" s="109">
        <f t="array" ref="AC91">IFERROR(
(AVERAGE((IF(DATOS_[[Sexo]:[Sexo]]=$B91,IF(DATOS_[[AGRUP. VALOR. PTO.]:[AGRUP. VALOR. PTO.]]=$B90,IF(DATOS_[[Check Periodo Ref.]:[Check Periodo Ref.]]="Dentro",IF(DATOS_[[Check Equiparado]:[Check Equiparado]]="Sí",IF(DATOS!AX$5="Sí",(1/DATOS_[[% anualiz]:[% anualiz]]),1)*IF(DATOS!AX$4="Sí",1/DATOS_[[% normaliz]:[% normaliz]],1)*(DATOS_[Conc.Sal.20])))))))),
0)</f>
        <v>0</v>
      </c>
      <c r="AD91" s="109">
        <f t="array" ref="AD91">IFERROR(
(AVERAGE((IF(DATOS_[[Sexo]:[Sexo]]=$B91,IF(DATOS_[[AGRUP. VALOR. PTO.]:[AGRUP. VALOR. PTO.]]=$B90,IF(DATOS_[[Check Periodo Ref.]:[Check Periodo Ref.]]="Dentro",IF(DATOS_[[Check Equiparado]:[Check Equiparado]]="Sí",IF(DATOS!AY$5="Sí",(1/DATOS_[[% anualiz]:[% anualiz]]),1)*IF(DATOS!AY$4="Sí",1/DATOS_[[% normaliz]:[% normaliz]],1)*(DATOS_[Conc.Sal.21])))))))),
0)</f>
        <v>0</v>
      </c>
      <c r="AE91" s="109">
        <f t="array" ref="AE91">IFERROR(
(AVERAGE((IF(DATOS_[[Sexo]:[Sexo]]=$B91,IF(DATOS_[[AGRUP. VALOR. PTO.]:[AGRUP. VALOR. PTO.]]=$B90,IF(DATOS_[[Check Periodo Ref.]:[Check Periodo Ref.]]="Dentro",IF(DATOS_[[Check Equiparado]:[Check Equiparado]]="Sí",IF(DATOS!AZ$5="Sí",(1/DATOS_[[% anualiz]:[% anualiz]]),1)*IF(DATOS!AZ$4="Sí",1/DATOS_[[% normaliz]:[% normaliz]],1)*(DATOS_[Conc.Sal.22])))))))),
0)</f>
        <v>0</v>
      </c>
      <c r="AF91" s="109">
        <f t="array" ref="AF91">IFERROR(
(AVERAGE((IF(DATOS_[[Sexo]:[Sexo]]=$B91,IF(DATOS_[[AGRUP. VALOR. PTO.]:[AGRUP. VALOR. PTO.]]=$B90,IF(DATOS_[[Check Periodo Ref.]:[Check Periodo Ref.]]="Dentro",IF(DATOS_[[Check Equiparado]:[Check Equiparado]]="Sí",IF(DATOS!BA$5="Sí",(1/DATOS_[[% anualiz]:[% anualiz]]),1)*IF(DATOS!BA$4="Sí",1/DATOS_[[% normaliz]:[% normaliz]],1)*(DATOS_[Conc.Sal.23])))))))),
0)</f>
        <v>0</v>
      </c>
      <c r="AG91" s="109">
        <f t="array" ref="AG91">IFERROR(
(AVERAGE((IF(DATOS_[[Sexo]:[Sexo]]=$B91,IF(DATOS_[[AGRUP. VALOR. PTO.]:[AGRUP. VALOR. PTO.]]=$B90,IF(DATOS_[[Check Periodo Ref.]:[Check Periodo Ref.]]="Dentro",IF(DATOS_[[Check Equiparado]:[Check Equiparado]]="Sí",IF(DATOS!BB$5="Sí",(1/DATOS_[[% anualiz]:[% anualiz]]),1)*IF(DATOS!BB$4="Sí",1/DATOS_[[% normaliz]:[% normaliz]],1)*(DATOS_[Conc.Sal.24])))))))),
0)</f>
        <v>0</v>
      </c>
      <c r="AH91" s="109">
        <f t="array" ref="AH91">IFERROR(
(AVERAGE((IF(DATOS_[[Sexo]:[Sexo]]=$B91,IF(DATOS_[[AGRUP. VALOR. PTO.]:[AGRUP. VALOR. PTO.]]=$B90,IF(DATOS_[[Check Periodo Ref.]:[Check Periodo Ref.]]="Dentro",IF(DATOS_[[Check Equiparado]:[Check Equiparado]]="Sí",IF(DATOS!BC$5="Sí",(1/DATOS_[[% anualiz]:[% anualiz]]),1)*IF(DATOS!BC$4="Sí",1/DATOS_[[% normaliz]:[% normaliz]],1)*(DATOS_[Conc.Sal.25])))))))),
0)</f>
        <v>0</v>
      </c>
      <c r="AI91" s="109">
        <f t="array" ref="AI91">IFERROR(
(AVERAGE((IF(DATOS_[[Sexo]:[Sexo]]=$B91,IF(DATOS_[[AGRUP. VALOR. PTO.]:[AGRUP. VALOR. PTO.]]=$B90,IF(DATOS_[[Check Periodo Ref.]:[Check Periodo Ref.]]="Dentro",IF(DATOS_[[Check Equiparado]:[Check Equiparado]]="Sí",IF(DATOS!BD$5="Sí",(1/DATOS_[[% anualiz]:[% anualiz]]),1)*IF(DATOS!BD$4="Sí",1/DATOS_[[% normaliz]:[% normaliz]],1)*(DATOS_[Conc.Sal.26])))))))),
0)</f>
        <v>0</v>
      </c>
      <c r="AJ91" s="109">
        <f t="array" ref="AJ91">IFERROR(
(AVERAGE((IF(DATOS_[[Sexo]:[Sexo]]=$B91,IF(DATOS_[[AGRUP. VALOR. PTO.]:[AGRUP. VALOR. PTO.]]=$B90,IF(DATOS_[[Check Periodo Ref.]:[Check Periodo Ref.]]="Dentro",IF(DATOS_[[Check Equiparado]:[Check Equiparado]]="Sí",IF(DATOS!BE$5="Sí",(1/DATOS_[[% anualiz]:[% anualiz]]),1)*IF(DATOS!BE$4="Sí",1/DATOS_[[% normaliz]:[% normaliz]],1)*(DATOS_[Conc.Sal.27])))))))),
0)</f>
        <v>0</v>
      </c>
      <c r="AK91" s="109">
        <f t="array" ref="AK91">IFERROR(
(AVERAGE((IF(DATOS_[[Sexo]:[Sexo]]=$B91,IF(DATOS_[[AGRUP. VALOR. PTO.]:[AGRUP. VALOR. PTO.]]=$B90,IF(DATOS_[[Check Periodo Ref.]:[Check Periodo Ref.]]="Dentro",IF(DATOS_[[Check Equiparado]:[Check Equiparado]]="Sí",IF(DATOS!BF$5="Sí",(1/DATOS_[[% anualiz]:[% anualiz]]),1)*IF(DATOS!BF$4="Sí",1/DATOS_[[% normaliz]:[% normaliz]],1)*(DATOS_[Conc.Sal.28])))))))),
0)</f>
        <v>0</v>
      </c>
      <c r="AL91" s="109">
        <f t="array" ref="AL91">IFERROR(
(AVERAGE((IF(DATOS_[[Sexo]:[Sexo]]=$B91,IF(DATOS_[[AGRUP. VALOR. PTO.]:[AGRUP. VALOR. PTO.]]=$B90,IF(DATOS_[[Check Periodo Ref.]:[Check Periodo Ref.]]="Dentro",IF(DATOS_[[Check Equiparado]:[Check Equiparado]]="Sí",IF(DATOS!BG$5="Sí",(1/DATOS_[[% anualiz]:[% anualiz]]),1)*IF(DATOS!BG$4="Sí",1/DATOS_[[% normaliz]:[% normaliz]],1)*(DATOS_[Conc.Sal.29])))))))),
0)</f>
        <v>0</v>
      </c>
      <c r="AM91" s="109">
        <f t="array" ref="AM91">IFERROR(
(AVERAGE((IF(DATOS_[[Sexo]:[Sexo]]=$B91,IF(DATOS_[[AGRUP. VALOR. PTO.]:[AGRUP. VALOR. PTO.]]=$B90,IF(DATOS_[[Check Periodo Ref.]:[Check Periodo Ref.]]="Dentro",IF(DATOS_[[Check Equiparado]:[Check Equiparado]]="Sí",IF(DATOS!BH$5="Sí",(1/DATOS_[[% anualiz]:[% anualiz]]),1)*IF(DATOS!BH$4="Sí",1/DATOS_[[% normaliz]:[% normaliz]],1)*(DATOS_[Conc.Sal.30])))))))),
0)</f>
        <v>0</v>
      </c>
      <c r="AN91" s="110">
        <f t="array" ref="AN91">IFERROR(
AVERAGE(IF(DATOS_[Sexo]=$B91,IF(DATOS_[[AGRUP. VALOR. PTO.]:[AGRUP. VALOR. PTO.]]=$B90,IF(DATOS_[Check Equiparado]="Sí",IF(DATOS_[Check Periodo Ref.]="Dentro",DATOS_[Tot COMPL.SAL Eq],FALSE))))),
0)</f>
        <v>0</v>
      </c>
      <c r="AO91" s="111">
        <f t="array" ref="AO91">IFERROR(
AVERAGE(IF(DATOS_[Sexo]=$B91,IF(DATOS_[[AGRUP. VALOR. PTO.]:[AGRUP. VALOR. PTO.]]=$B90,IF(DATOS_[Check Equiparado]="Sí",IF(DATOS_[Check Periodo Ref.]="Dentro",DATOS_[TOTAL SALARIO Eq],FALSE))))),
0)</f>
        <v>0</v>
      </c>
      <c r="AP91" s="112">
        <f t="array" ref="AP91">IFERROR(
(AVERAGE((IF(DATOS_[[Sexo]:[Sexo]]=$B91,IF(DATOS_[[AGRUP. VALOR. PTO.]:[AGRUP. VALOR. PTO.]]=$B90,IF(DATOS_[[Check Periodo Ref.]:[Check Periodo Ref.]]="Dentro",IF(DATOS_[[Check Equiparado]:[Check Equiparado]]="Sí",IF(DATOS!BI$5="Sí",(1/DATOS_[[% anualiz]:[% anualiz]]),1)*IF(DATOS!BI$4="Sí",1/DATOS_[[% normaliz]:[% normaliz]],1)*(DATOS_[C.Extra.01])))))))),
0)</f>
        <v>0</v>
      </c>
      <c r="AQ91" s="112">
        <f t="array" ref="AQ91">IFERROR(
(AVERAGE((IF(DATOS_[[Sexo]:[Sexo]]=$B91,IF(DATOS_[[AGRUP. VALOR. PTO.]:[AGRUP. VALOR. PTO.]]=$B90,IF(DATOS_[[Check Periodo Ref.]:[Check Periodo Ref.]]="Dentro",IF(DATOS_[[Check Equiparado]:[Check Equiparado]]="Sí",IF(DATOS!BJ$5="Sí",(1/DATOS_[[% anualiz]:[% anualiz]]),1)*IF(DATOS!BJ$4="Sí",1/DATOS_[[% normaliz]:[% normaliz]],1)*(DATOS_[C.Extra.02])))))))),
0)</f>
        <v>0</v>
      </c>
      <c r="AR91" s="112">
        <f t="array" ref="AR91">IFERROR(
(AVERAGE((IF(DATOS_[[Sexo]:[Sexo]]=$B91,IF(DATOS_[[AGRUP. VALOR. PTO.]:[AGRUP. VALOR. PTO.]]=$B90,IF(DATOS_[[Check Periodo Ref.]:[Check Periodo Ref.]]="Dentro",IF(DATOS_[[Check Equiparado]:[Check Equiparado]]="Sí",IF(DATOS!BK$5="Sí",(1/DATOS_[[% anualiz]:[% anualiz]]),1)*IF(DATOS!BK$4="Sí",1/DATOS_[[% normaliz]:[% normaliz]],1)*(DATOS_[C.Extra.03])))))))),
0)</f>
        <v>0</v>
      </c>
      <c r="AS91" s="112">
        <f t="array" ref="AS91">IFERROR(
(AVERAGE((IF(DATOS_[[Sexo]:[Sexo]]=$B91,IF(DATOS_[[AGRUP. VALOR. PTO.]:[AGRUP. VALOR. PTO.]]=$B90,IF(DATOS_[[Check Periodo Ref.]:[Check Periodo Ref.]]="Dentro",IF(DATOS_[[Check Equiparado]:[Check Equiparado]]="Sí",IF(DATOS!BL$5="Sí",(1/DATOS_[[% anualiz]:[% anualiz]]),1)*IF(DATOS!BL$4="Sí",1/DATOS_[[% normaliz]:[% normaliz]],1)*(DATOS_[C.Extra.04])))))))),
0)</f>
        <v>0</v>
      </c>
      <c r="AT91" s="112">
        <f t="array" ref="AT91">IFERROR(
(AVERAGE((IF(DATOS_[[Sexo]:[Sexo]]=$B91,IF(DATOS_[[AGRUP. VALOR. PTO.]:[AGRUP. VALOR. PTO.]]=$B90,IF(DATOS_[[Check Periodo Ref.]:[Check Periodo Ref.]]="Dentro",IF(DATOS_[[Check Equiparado]:[Check Equiparado]]="Sí",IF(DATOS!BM$5="Sí",(1/DATOS_[[% anualiz]:[% anualiz]]),1)*IF(DATOS!BM$4="Sí",1/DATOS_[[% normaliz]:[% normaliz]],1)*(DATOS_[C.Extra.05])))))))),
0)</f>
        <v>0</v>
      </c>
      <c r="AU91" s="113">
        <f t="array" ref="AU91">IFERROR(
AVERAGE(IF(DATOS_[Sexo]=$B91,IF(DATOS_[[AGRUP. VALOR. PTO.]:[AGRUP. VALOR. PTO.]]=$B90,IF(DATOS_[Check Equiparado]="Sí",IF(DATOS_[Check Periodo Ref.]="Dentro",DATOS_[Tot Extrasalarial Eq],FALSE))))),
0)</f>
        <v>0</v>
      </c>
      <c r="AV91" s="114">
        <f t="array" ref="AV91">IFERROR(
AVERAGE(IF(DATOS_[Sexo]=$B91,IF(DATOS_[[AGRUP. VALOR. PTO.]:[AGRUP. VALOR. PTO.]]=$B90,IF(DATOS_[Check Equiparado]="Sí",IF(DATOS_[Check Periodo Ref.]="Dentro",DATOS_[TOTAL Retrib Eq],FALSE))))),
0)</f>
        <v>0</v>
      </c>
    </row>
    <row r="92" spans="1:48" x14ac:dyDescent="0.3">
      <c r="A92" s="60" t="str">
        <f t="shared" ref="A92" si="106">+A91</f>
        <v>[ocultar]</v>
      </c>
      <c r="B92" s="64" t="s">
        <v>163</v>
      </c>
      <c r="C92" s="65">
        <f t="array" ref="C92">SUM(IF($B92=DATOS_[Sexo],
IF($B90=DATOS_[AGRUP. VALOR. PTO.],
IF("Dentro"=DATOS_[Check Periodo Ref.],
1/(COUNTIFS(DATOS_[Sexo],$B92,DATOS_[AGRUP. VALOR. PTO.],$B90,DATOS_[Check Periodo Ref.],"Dentro",DATOS_[id],DATOS_[id]))))))</f>
        <v>0</v>
      </c>
      <c r="D92" s="66">
        <f>COUNTIFS(DATOS_[AGRUP. VALOR. PTO.],$B90,DATOS_[Sexo],$B92,DATOS_[Check Periodo Ref.],"Dentro")</f>
        <v>0</v>
      </c>
      <c r="E92" s="66">
        <f>COUNTIFS(DATOS_[AGRUP. VALOR. PTO.],$B90,DATOS_[Sexo],$B92,DATOS_[Check Periodo Ref.],"Dentro",DATOS_[Check Nº SC Norm],"Sí")</f>
        <v>0</v>
      </c>
      <c r="F92" s="66">
        <f>COUNTIFS(DATOS_[AGRUP. VALOR. PTO.],$B90,DATOS_[Sexo],$B92,DATOS_[Check Periodo Ref.],"Dentro",DATOS_[Check Nº SC Anualiz],"Sí")</f>
        <v>0</v>
      </c>
      <c r="G92" s="66">
        <f>COUNTIFS(DATOS_[AGRUP. VALOR. PTO.],$B90,DATOS_[Sexo],$B92,DATOS_[Check Periodo Ref.],"Dentro",DATOS_[Check Nº SC Norm y Anualiz],"Sí")</f>
        <v>0</v>
      </c>
      <c r="H92" s="66">
        <f>COUNTIFS(DATOS_[AGRUP. VALOR. PTO.],$B90,DATOS_[Sexo],$B92,DATOS_[Check Periodo Ref.],"Dentro",DATOS_[Check Equiparación],"Sí")</f>
        <v>0</v>
      </c>
      <c r="I92" s="108" cm="1">
        <f t="array" ref="I92">IFERROR(
AVERAGE(IF(DATOS_[Sexo]=$B92,IF(DATOS_[[AGRUP. VALOR. PTO.]:[AGRUP. VALOR. PTO.]]=$B90,IF(DATOS_[Check Equiparado]="Sí",IF(DATOS_[Check Periodo Ref.]="Dentro",DATOS_[SALARIO BASE Eq],FALSE))))),
0)</f>
        <v>0</v>
      </c>
      <c r="J92" s="109">
        <f t="array" ref="J92">IFERROR(
(AVERAGE((IF(DATOS_[[Sexo]:[Sexo]]=$B92,IF(DATOS_[[AGRUP. VALOR. PTO.]:[AGRUP. VALOR. PTO.]]=$B90,IF(DATOS_[[Check Periodo Ref.]:[Check Periodo Ref.]]="Dentro",IF(DATOS_[[Check Equiparado]:[Check Equiparado]]="Sí",IF(DATOS!AE$5="Sí",(1/DATOS_[[% anualiz]:[% anualiz]]),1)*IF(DATOS!AE$4="Sí",1/DATOS_[[% normaliz]:[% normaliz]],1)*(DATOS_[Conc.Sal.01])))))))),
0)</f>
        <v>0</v>
      </c>
      <c r="K92" s="109">
        <f t="array" ref="K92">IFERROR(
(AVERAGE((IF(DATOS_[[Sexo]:[Sexo]]=$B92,IF(DATOS_[[AGRUP. VALOR. PTO.]:[AGRUP. VALOR. PTO.]]=$B90,IF(DATOS_[[Check Periodo Ref.]:[Check Periodo Ref.]]="Dentro",IF(DATOS_[[Check Equiparado]:[Check Equiparado]]="Sí",IF(DATOS!AF$5="Sí",(1/DATOS_[[% anualiz]:[% anualiz]]),1)*IF(DATOS!AF$4="Sí",1/DATOS_[[% normaliz]:[% normaliz]],1)*(DATOS_[Conc.Sal.02])))))))),
0)</f>
        <v>0</v>
      </c>
      <c r="L92" s="109">
        <f t="array" ref="L92">IFERROR(
(AVERAGE((IF(DATOS_[[Sexo]:[Sexo]]=$B92,IF(DATOS_[[AGRUP. VALOR. PTO.]:[AGRUP. VALOR. PTO.]]=$B90,IF(DATOS_[[Check Periodo Ref.]:[Check Periodo Ref.]]="Dentro",IF(DATOS_[[Check Equiparado]:[Check Equiparado]]="Sí",IF(DATOS!AG$5="Sí",(1/DATOS_[[% anualiz]:[% anualiz]]),1)*IF(DATOS!AG$4="Sí",1/DATOS_[[% normaliz]:[% normaliz]],1)*(DATOS_[Conc.Sal.03])))))))),
0)</f>
        <v>0</v>
      </c>
      <c r="M92" s="109">
        <f t="array" ref="M92">IFERROR(
(AVERAGE((IF(DATOS_[[Sexo]:[Sexo]]=$B92,IF(DATOS_[[AGRUP. VALOR. PTO.]:[AGRUP. VALOR. PTO.]]=$B90,IF(DATOS_[[Check Periodo Ref.]:[Check Periodo Ref.]]="Dentro",IF(DATOS_[[Check Equiparado]:[Check Equiparado]]="Sí",IF(DATOS!AH$5="Sí",(1/DATOS_[[% anualiz]:[% anualiz]]),1)*IF(DATOS!AH$4="Sí",1/DATOS_[[% normaliz]:[% normaliz]],1)*(DATOS_[Conc.Sal.04])))))))),
0)</f>
        <v>0</v>
      </c>
      <c r="N92" s="109">
        <f t="array" ref="N92">IFERROR(
(AVERAGE((IF(DATOS_[[Sexo]:[Sexo]]=$B92,IF(DATOS_[[AGRUP. VALOR. PTO.]:[AGRUP. VALOR. PTO.]]=$B90,IF(DATOS_[[Check Periodo Ref.]:[Check Periodo Ref.]]="Dentro",IF(DATOS_[[Check Equiparado]:[Check Equiparado]]="Sí",IF(DATOS!AI$5="Sí",(1/DATOS_[[% anualiz]:[% anualiz]]),1)*IF(DATOS!AI$4="Sí",1/DATOS_[[% normaliz]:[% normaliz]],1)*(DATOS_[Conc.Sal.05])))))))),
0)</f>
        <v>0</v>
      </c>
      <c r="O92" s="109">
        <f t="array" ref="O92">IFERROR(
(AVERAGE((IF(DATOS_[[Sexo]:[Sexo]]=$B92,IF(DATOS_[[AGRUP. VALOR. PTO.]:[AGRUP. VALOR. PTO.]]=$B90,IF(DATOS_[[Check Periodo Ref.]:[Check Periodo Ref.]]="Dentro",IF(DATOS_[[Check Equiparado]:[Check Equiparado]]="Sí",IF(DATOS!AJ$5="Sí",(1/DATOS_[[% anualiz]:[% anualiz]]),1)*IF(DATOS!AJ$4="Sí",1/DATOS_[[% normaliz]:[% normaliz]],1)*(DATOS_[Conc.Sal.06])))))))),
0)</f>
        <v>0</v>
      </c>
      <c r="P92" s="109">
        <f t="array" ref="P92">IFERROR(
(AVERAGE((IF(DATOS_[[Sexo]:[Sexo]]=$B92,IF(DATOS_[[AGRUP. VALOR. PTO.]:[AGRUP. VALOR. PTO.]]=$B90,IF(DATOS_[[Check Periodo Ref.]:[Check Periodo Ref.]]="Dentro",IF(DATOS_[[Check Equiparado]:[Check Equiparado]]="Sí",IF(DATOS!AK$5="Sí",(1/DATOS_[[% anualiz]:[% anualiz]]),1)*IF(DATOS!AK$4="Sí",1/DATOS_[[% normaliz]:[% normaliz]],1)*(DATOS_[Conc.Sal.07])))))))),
0)</f>
        <v>0</v>
      </c>
      <c r="Q92" s="109">
        <f t="array" ref="Q92">IFERROR(
(AVERAGE((IF(DATOS_[[Sexo]:[Sexo]]=$B92,IF(DATOS_[[AGRUP. VALOR. PTO.]:[AGRUP. VALOR. PTO.]]=$B90,IF(DATOS_[[Check Periodo Ref.]:[Check Periodo Ref.]]="Dentro",IF(DATOS_[[Check Equiparado]:[Check Equiparado]]="Sí",IF(DATOS!AL$5="Sí",(1/DATOS_[[% anualiz]:[% anualiz]]),1)*IF(DATOS!AL$4="Sí",1/DATOS_[[% normaliz]:[% normaliz]],1)*(DATOS_[Conc.Sal.08])))))))),
0)</f>
        <v>0</v>
      </c>
      <c r="R92" s="109">
        <f t="array" ref="R92">IFERROR(
(AVERAGE((IF(DATOS_[[Sexo]:[Sexo]]=$B92,IF(DATOS_[[AGRUP. VALOR. PTO.]:[AGRUP. VALOR. PTO.]]=$B90,IF(DATOS_[[Check Periodo Ref.]:[Check Periodo Ref.]]="Dentro",IF(DATOS_[[Check Equiparado]:[Check Equiparado]]="Sí",IF(DATOS!AM$5="Sí",(1/DATOS_[[% anualiz]:[% anualiz]]),1)*IF(DATOS!AM$4="Sí",1/DATOS_[[% normaliz]:[% normaliz]],1)*(DATOS_[Conc.Sal.09])))))))),
0)</f>
        <v>0</v>
      </c>
      <c r="S92" s="109">
        <f t="array" ref="S92">IFERROR(
(AVERAGE((IF(DATOS_[[Sexo]:[Sexo]]=$B92,IF(DATOS_[[AGRUP. VALOR. PTO.]:[AGRUP. VALOR. PTO.]]=$B90,IF(DATOS_[[Check Periodo Ref.]:[Check Periodo Ref.]]="Dentro",IF(DATOS_[[Check Equiparado]:[Check Equiparado]]="Sí",IF(DATOS!AN$5="Sí",(1/DATOS_[[% anualiz]:[% anualiz]]),1)*IF(DATOS!AN$4="Sí",1/DATOS_[[% normaliz]:[% normaliz]],1)*(DATOS_[Conc.Sal.10])))))))),
0)</f>
        <v>0</v>
      </c>
      <c r="T92" s="109">
        <f t="array" ref="T92">IFERROR(
(AVERAGE((IF(DATOS_[[Sexo]:[Sexo]]=$B92,IF(DATOS_[[AGRUP. VALOR. PTO.]:[AGRUP. VALOR. PTO.]]=$B90,IF(DATOS_[[Check Periodo Ref.]:[Check Periodo Ref.]]="Dentro",IF(DATOS_[[Check Equiparado]:[Check Equiparado]]="Sí",IF(DATOS!AO$5="Sí",(1/DATOS_[[% anualiz]:[% anualiz]]),1)*IF(DATOS!AO$4="Sí",1/DATOS_[[% normaliz]:[% normaliz]],1)*(DATOS_[Conc.Sal.11])))))))),
0)</f>
        <v>0</v>
      </c>
      <c r="U92" s="109">
        <f t="array" ref="U92">IFERROR(
(AVERAGE((IF(DATOS_[[Sexo]:[Sexo]]=$B92,IF(DATOS_[[AGRUP. VALOR. PTO.]:[AGRUP. VALOR. PTO.]]=$B90,IF(DATOS_[[Check Periodo Ref.]:[Check Periodo Ref.]]="Dentro",IF(DATOS_[[Check Equiparado]:[Check Equiparado]]="Sí",IF(DATOS!AP$5="Sí",(1/DATOS_[[% anualiz]:[% anualiz]]),1)*IF(DATOS!AP$4="Sí",1/DATOS_[[% normaliz]:[% normaliz]],1)*(DATOS_[Conc.Sal.12])))))))),
0)</f>
        <v>0</v>
      </c>
      <c r="V92" s="109">
        <f t="array" ref="V92">IFERROR(
(AVERAGE((IF(DATOS_[[Sexo]:[Sexo]]=$B92,IF(DATOS_[[AGRUP. VALOR. PTO.]:[AGRUP. VALOR. PTO.]]=$B90,IF(DATOS_[[Check Periodo Ref.]:[Check Periodo Ref.]]="Dentro",IF(DATOS_[[Check Equiparado]:[Check Equiparado]]="Sí",IF(DATOS!AQ$5="Sí",(1/DATOS_[[% anualiz]:[% anualiz]]),1)*IF(DATOS!AQ$4="Sí",1/DATOS_[[% normaliz]:[% normaliz]],1)*(DATOS_[Conc.Sal.13])))))))),
0)</f>
        <v>0</v>
      </c>
      <c r="W92" s="109">
        <f t="array" ref="W92">IFERROR(
(AVERAGE((IF(DATOS_[[Sexo]:[Sexo]]=$B92,IF(DATOS_[[AGRUP. VALOR. PTO.]:[AGRUP. VALOR. PTO.]]=$B90,IF(DATOS_[[Check Periodo Ref.]:[Check Periodo Ref.]]="Dentro",IF(DATOS_[[Check Equiparado]:[Check Equiparado]]="Sí",IF(DATOS!AR$5="Sí",(1/DATOS_[[% anualiz]:[% anualiz]]),1)*IF(DATOS!AR$4="Sí",1/DATOS_[[% normaliz]:[% normaliz]],1)*(DATOS_[Conc.Sal.14])))))))),
0)</f>
        <v>0</v>
      </c>
      <c r="X92" s="109">
        <f t="array" ref="X92">IFERROR(
(AVERAGE((IF(DATOS_[[Sexo]:[Sexo]]=$B92,IF(DATOS_[[AGRUP. VALOR. PTO.]:[AGRUP. VALOR. PTO.]]=$B90,IF(DATOS_[[Check Periodo Ref.]:[Check Periodo Ref.]]="Dentro",IF(DATOS_[[Check Equiparado]:[Check Equiparado]]="Sí",IF(DATOS!AS$5="Sí",(1/DATOS_[[% anualiz]:[% anualiz]]),1)*IF(DATOS!AS$4="Sí",1/DATOS_[[% normaliz]:[% normaliz]],1)*(DATOS_[Conc.Sal.15])))))))),
0)</f>
        <v>0</v>
      </c>
      <c r="Y92" s="109">
        <f t="array" ref="Y92">IFERROR(
(AVERAGE((IF(DATOS_[[Sexo]:[Sexo]]=$B92,IF(DATOS_[[AGRUP. VALOR. PTO.]:[AGRUP. VALOR. PTO.]]=$B90,IF(DATOS_[[Check Periodo Ref.]:[Check Periodo Ref.]]="Dentro",IF(DATOS_[[Check Equiparado]:[Check Equiparado]]="Sí",IF(DATOS!AT$5="Sí",(1/DATOS_[[% anualiz]:[% anualiz]]),1)*IF(DATOS!AT$4="Sí",1/DATOS_[[% normaliz]:[% normaliz]],1)*(DATOS_[Conc.Sal.16])))))))),
0)</f>
        <v>0</v>
      </c>
      <c r="Z92" s="109">
        <f t="array" ref="Z92">IFERROR(
(AVERAGE((IF(DATOS_[[Sexo]:[Sexo]]=$B92,IF(DATOS_[[AGRUP. VALOR. PTO.]:[AGRUP. VALOR. PTO.]]=$B90,IF(DATOS_[[Check Periodo Ref.]:[Check Periodo Ref.]]="Dentro",IF(DATOS_[[Check Equiparado]:[Check Equiparado]]="Sí",IF(DATOS!AU$5="Sí",(1/DATOS_[[% anualiz]:[% anualiz]]),1)*IF(DATOS!AU$4="Sí",1/DATOS_[[% normaliz]:[% normaliz]],1)*(DATOS_[Conc.Sal.17])))))))),
0)</f>
        <v>0</v>
      </c>
      <c r="AA92" s="109">
        <f t="array" ref="AA92">IFERROR(
(AVERAGE((IF(DATOS_[[Sexo]:[Sexo]]=$B92,IF(DATOS_[[AGRUP. VALOR. PTO.]:[AGRUP. VALOR. PTO.]]=$B90,IF(DATOS_[[Check Periodo Ref.]:[Check Periodo Ref.]]="Dentro",IF(DATOS_[[Check Equiparado]:[Check Equiparado]]="Sí",IF(DATOS!AV$5="Sí",(1/DATOS_[[% anualiz]:[% anualiz]]),1)*IF(DATOS!AV$4="Sí",1/DATOS_[[% normaliz]:[% normaliz]],1)*(DATOS_[Conc.Sal.18])))))))),
0)</f>
        <v>0</v>
      </c>
      <c r="AB92" s="109">
        <f t="array" ref="AB92">IFERROR(
(AVERAGE((IF(DATOS_[[Sexo]:[Sexo]]=$B92,IF(DATOS_[[AGRUP. VALOR. PTO.]:[AGRUP. VALOR. PTO.]]=$B90,IF(DATOS_[[Check Periodo Ref.]:[Check Periodo Ref.]]="Dentro",IF(DATOS_[[Check Equiparado]:[Check Equiparado]]="Sí",IF(DATOS!AW$5="Sí",(1/DATOS_[[% anualiz]:[% anualiz]]),1)*IF(DATOS!AW$4="Sí",1/DATOS_[[% normaliz]:[% normaliz]],1)*(DATOS_[Conc.Sal.19])))))))),
0)</f>
        <v>0</v>
      </c>
      <c r="AC92" s="109">
        <f t="array" ref="AC92">IFERROR(
(AVERAGE((IF(DATOS_[[Sexo]:[Sexo]]=$B92,IF(DATOS_[[AGRUP. VALOR. PTO.]:[AGRUP. VALOR. PTO.]]=$B90,IF(DATOS_[[Check Periodo Ref.]:[Check Periodo Ref.]]="Dentro",IF(DATOS_[[Check Equiparado]:[Check Equiparado]]="Sí",IF(DATOS!AX$5="Sí",(1/DATOS_[[% anualiz]:[% anualiz]]),1)*IF(DATOS!AX$4="Sí",1/DATOS_[[% normaliz]:[% normaliz]],1)*(DATOS_[Conc.Sal.20])))))))),
0)</f>
        <v>0</v>
      </c>
      <c r="AD92" s="109">
        <f t="array" ref="AD92">IFERROR(
(AVERAGE((IF(DATOS_[[Sexo]:[Sexo]]=$B92,IF(DATOS_[[AGRUP. VALOR. PTO.]:[AGRUP. VALOR. PTO.]]=$B90,IF(DATOS_[[Check Periodo Ref.]:[Check Periodo Ref.]]="Dentro",IF(DATOS_[[Check Equiparado]:[Check Equiparado]]="Sí",IF(DATOS!AY$5="Sí",(1/DATOS_[[% anualiz]:[% anualiz]]),1)*IF(DATOS!AY$4="Sí",1/DATOS_[[% normaliz]:[% normaliz]],1)*(DATOS_[Conc.Sal.21])))))))),
0)</f>
        <v>0</v>
      </c>
      <c r="AE92" s="109">
        <f t="array" ref="AE92">IFERROR(
(AVERAGE((IF(DATOS_[[Sexo]:[Sexo]]=$B92,IF(DATOS_[[AGRUP. VALOR. PTO.]:[AGRUP. VALOR. PTO.]]=$B90,IF(DATOS_[[Check Periodo Ref.]:[Check Periodo Ref.]]="Dentro",IF(DATOS_[[Check Equiparado]:[Check Equiparado]]="Sí",IF(DATOS!AZ$5="Sí",(1/DATOS_[[% anualiz]:[% anualiz]]),1)*IF(DATOS!AZ$4="Sí",1/DATOS_[[% normaliz]:[% normaliz]],1)*(DATOS_[Conc.Sal.22])))))))),
0)</f>
        <v>0</v>
      </c>
      <c r="AF92" s="109">
        <f t="array" ref="AF92">IFERROR(
(AVERAGE((IF(DATOS_[[Sexo]:[Sexo]]=$B92,IF(DATOS_[[AGRUP. VALOR. PTO.]:[AGRUP. VALOR. PTO.]]=$B90,IF(DATOS_[[Check Periodo Ref.]:[Check Periodo Ref.]]="Dentro",IF(DATOS_[[Check Equiparado]:[Check Equiparado]]="Sí",IF(DATOS!BA$5="Sí",(1/DATOS_[[% anualiz]:[% anualiz]]),1)*IF(DATOS!BA$4="Sí",1/DATOS_[[% normaliz]:[% normaliz]],1)*(DATOS_[Conc.Sal.23])))))))),
0)</f>
        <v>0</v>
      </c>
      <c r="AG92" s="109">
        <f t="array" ref="AG92">IFERROR(
(AVERAGE((IF(DATOS_[[Sexo]:[Sexo]]=$B92,IF(DATOS_[[AGRUP. VALOR. PTO.]:[AGRUP. VALOR. PTO.]]=$B90,IF(DATOS_[[Check Periodo Ref.]:[Check Periodo Ref.]]="Dentro",IF(DATOS_[[Check Equiparado]:[Check Equiparado]]="Sí",IF(DATOS!BB$5="Sí",(1/DATOS_[[% anualiz]:[% anualiz]]),1)*IF(DATOS!BB$4="Sí",1/DATOS_[[% normaliz]:[% normaliz]],1)*(DATOS_[Conc.Sal.24])))))))),
0)</f>
        <v>0</v>
      </c>
      <c r="AH92" s="109">
        <f t="array" ref="AH92">IFERROR(
(AVERAGE((IF(DATOS_[[Sexo]:[Sexo]]=$B92,IF(DATOS_[[AGRUP. VALOR. PTO.]:[AGRUP. VALOR. PTO.]]=$B90,IF(DATOS_[[Check Periodo Ref.]:[Check Periodo Ref.]]="Dentro",IF(DATOS_[[Check Equiparado]:[Check Equiparado]]="Sí",IF(DATOS!BC$5="Sí",(1/DATOS_[[% anualiz]:[% anualiz]]),1)*IF(DATOS!BC$4="Sí",1/DATOS_[[% normaliz]:[% normaliz]],1)*(DATOS_[Conc.Sal.25])))))))),
0)</f>
        <v>0</v>
      </c>
      <c r="AI92" s="109">
        <f t="array" ref="AI92">IFERROR(
(AVERAGE((IF(DATOS_[[Sexo]:[Sexo]]=$B92,IF(DATOS_[[AGRUP. VALOR. PTO.]:[AGRUP. VALOR. PTO.]]=$B90,IF(DATOS_[[Check Periodo Ref.]:[Check Periodo Ref.]]="Dentro",IF(DATOS_[[Check Equiparado]:[Check Equiparado]]="Sí",IF(DATOS!BD$5="Sí",(1/DATOS_[[% anualiz]:[% anualiz]]),1)*IF(DATOS!BD$4="Sí",1/DATOS_[[% normaliz]:[% normaliz]],1)*(DATOS_[Conc.Sal.26])))))))),
0)</f>
        <v>0</v>
      </c>
      <c r="AJ92" s="109">
        <f t="array" ref="AJ92">IFERROR(
(AVERAGE((IF(DATOS_[[Sexo]:[Sexo]]=$B92,IF(DATOS_[[AGRUP. VALOR. PTO.]:[AGRUP. VALOR. PTO.]]=$B90,IF(DATOS_[[Check Periodo Ref.]:[Check Periodo Ref.]]="Dentro",IF(DATOS_[[Check Equiparado]:[Check Equiparado]]="Sí",IF(DATOS!BE$5="Sí",(1/DATOS_[[% anualiz]:[% anualiz]]),1)*IF(DATOS!BE$4="Sí",1/DATOS_[[% normaliz]:[% normaliz]],1)*(DATOS_[Conc.Sal.27])))))))),
0)</f>
        <v>0</v>
      </c>
      <c r="AK92" s="109">
        <f t="array" ref="AK92">IFERROR(
(AVERAGE((IF(DATOS_[[Sexo]:[Sexo]]=$B92,IF(DATOS_[[AGRUP. VALOR. PTO.]:[AGRUP. VALOR. PTO.]]=$B90,IF(DATOS_[[Check Periodo Ref.]:[Check Periodo Ref.]]="Dentro",IF(DATOS_[[Check Equiparado]:[Check Equiparado]]="Sí",IF(DATOS!BF$5="Sí",(1/DATOS_[[% anualiz]:[% anualiz]]),1)*IF(DATOS!BF$4="Sí",1/DATOS_[[% normaliz]:[% normaliz]],1)*(DATOS_[Conc.Sal.28])))))))),
0)</f>
        <v>0</v>
      </c>
      <c r="AL92" s="109">
        <f t="array" ref="AL92">IFERROR(
(AVERAGE((IF(DATOS_[[Sexo]:[Sexo]]=$B92,IF(DATOS_[[AGRUP. VALOR. PTO.]:[AGRUP. VALOR. PTO.]]=$B90,IF(DATOS_[[Check Periodo Ref.]:[Check Periodo Ref.]]="Dentro",IF(DATOS_[[Check Equiparado]:[Check Equiparado]]="Sí",IF(DATOS!BG$5="Sí",(1/DATOS_[[% anualiz]:[% anualiz]]),1)*IF(DATOS!BG$4="Sí",1/DATOS_[[% normaliz]:[% normaliz]],1)*(DATOS_[Conc.Sal.29])))))))),
0)</f>
        <v>0</v>
      </c>
      <c r="AM92" s="109">
        <f t="array" ref="AM92">IFERROR(
(AVERAGE((IF(DATOS_[[Sexo]:[Sexo]]=$B92,IF(DATOS_[[AGRUP. VALOR. PTO.]:[AGRUP. VALOR. PTO.]]=$B90,IF(DATOS_[[Check Periodo Ref.]:[Check Periodo Ref.]]="Dentro",IF(DATOS_[[Check Equiparado]:[Check Equiparado]]="Sí",IF(DATOS!BH$5="Sí",(1/DATOS_[[% anualiz]:[% anualiz]]),1)*IF(DATOS!BH$4="Sí",1/DATOS_[[% normaliz]:[% normaliz]],1)*(DATOS_[Conc.Sal.30])))))))),
0)</f>
        <v>0</v>
      </c>
      <c r="AN92" s="110">
        <f t="array" ref="AN92">IFERROR(
AVERAGE(IF(DATOS_[Sexo]=$B92,IF(DATOS_[[AGRUP. VALOR. PTO.]:[AGRUP. VALOR. PTO.]]=$B90,IF(DATOS_[Check Equiparado]="Sí",IF(DATOS_[Check Periodo Ref.]="Dentro",DATOS_[Tot COMPL.SAL Eq],FALSE))))),
0)</f>
        <v>0</v>
      </c>
      <c r="AO92" s="111">
        <f t="array" ref="AO92">IFERROR(
AVERAGE(IF(DATOS_[Sexo]=$B92,IF(DATOS_[[AGRUP. VALOR. PTO.]:[AGRUP. VALOR. PTO.]]=$B90,IF(DATOS_[Check Equiparado]="Sí",IF(DATOS_[Check Periodo Ref.]="Dentro",DATOS_[TOTAL SALARIO Eq],FALSE))))),
0)</f>
        <v>0</v>
      </c>
      <c r="AP92" s="112">
        <f t="array" ref="AP92">IFERROR(
(AVERAGE((IF(DATOS_[[Sexo]:[Sexo]]=$B92,IF(DATOS_[[AGRUP. VALOR. PTO.]:[AGRUP. VALOR. PTO.]]=$B90,IF(DATOS_[[Check Periodo Ref.]:[Check Periodo Ref.]]="Dentro",IF(DATOS_[[Check Equiparado]:[Check Equiparado]]="Sí",IF(DATOS!BI$5="Sí",(1/DATOS_[[% anualiz]:[% anualiz]]),1)*IF(DATOS!BI$4="Sí",1/DATOS_[[% normaliz]:[% normaliz]],1)*(DATOS_[C.Extra.01])))))))),
0)</f>
        <v>0</v>
      </c>
      <c r="AQ92" s="112">
        <f t="array" ref="AQ92">IFERROR(
(AVERAGE((IF(DATOS_[[Sexo]:[Sexo]]=$B92,IF(DATOS_[[AGRUP. VALOR. PTO.]:[AGRUP. VALOR. PTO.]]=$B90,IF(DATOS_[[Check Periodo Ref.]:[Check Periodo Ref.]]="Dentro",IF(DATOS_[[Check Equiparado]:[Check Equiparado]]="Sí",IF(DATOS!BJ$5="Sí",(1/DATOS_[[% anualiz]:[% anualiz]]),1)*IF(DATOS!BJ$4="Sí",1/DATOS_[[% normaliz]:[% normaliz]],1)*(DATOS_[C.Extra.02])))))))),
0)</f>
        <v>0</v>
      </c>
      <c r="AR92" s="112">
        <f t="array" ref="AR92">IFERROR(
(AVERAGE((IF(DATOS_[[Sexo]:[Sexo]]=$B92,IF(DATOS_[[AGRUP. VALOR. PTO.]:[AGRUP. VALOR. PTO.]]=$B90,IF(DATOS_[[Check Periodo Ref.]:[Check Periodo Ref.]]="Dentro",IF(DATOS_[[Check Equiparado]:[Check Equiparado]]="Sí",IF(DATOS!BK$5="Sí",(1/DATOS_[[% anualiz]:[% anualiz]]),1)*IF(DATOS!BK$4="Sí",1/DATOS_[[% normaliz]:[% normaliz]],1)*(DATOS_[C.Extra.03])))))))),
0)</f>
        <v>0</v>
      </c>
      <c r="AS92" s="112">
        <f t="array" ref="AS92">IFERROR(
(AVERAGE((IF(DATOS_[[Sexo]:[Sexo]]=$B92,IF(DATOS_[[AGRUP. VALOR. PTO.]:[AGRUP. VALOR. PTO.]]=$B90,IF(DATOS_[[Check Periodo Ref.]:[Check Periodo Ref.]]="Dentro",IF(DATOS_[[Check Equiparado]:[Check Equiparado]]="Sí",IF(DATOS!BL$5="Sí",(1/DATOS_[[% anualiz]:[% anualiz]]),1)*IF(DATOS!BL$4="Sí",1/DATOS_[[% normaliz]:[% normaliz]],1)*(DATOS_[C.Extra.04])))))))),
0)</f>
        <v>0</v>
      </c>
      <c r="AT92" s="112">
        <f t="array" ref="AT92">IFERROR(
(AVERAGE((IF(DATOS_[[Sexo]:[Sexo]]=$B92,IF(DATOS_[[AGRUP. VALOR. PTO.]:[AGRUP. VALOR. PTO.]]=$B90,IF(DATOS_[[Check Periodo Ref.]:[Check Periodo Ref.]]="Dentro",IF(DATOS_[[Check Equiparado]:[Check Equiparado]]="Sí",IF(DATOS!BM$5="Sí",(1/DATOS_[[% anualiz]:[% anualiz]]),1)*IF(DATOS!BM$4="Sí",1/DATOS_[[% normaliz]:[% normaliz]],1)*(DATOS_[C.Extra.05])))))))),
0)</f>
        <v>0</v>
      </c>
      <c r="AU92" s="113">
        <f t="array" ref="AU92">IFERROR(
AVERAGE(IF(DATOS_[Sexo]=$B92,IF(DATOS_[[AGRUP. VALOR. PTO.]:[AGRUP. VALOR. PTO.]]=$B90,IF(DATOS_[Check Equiparado]="Sí",IF(DATOS_[Check Periodo Ref.]="Dentro",DATOS_[Tot Extrasalarial Eq],FALSE))))),
0)</f>
        <v>0</v>
      </c>
      <c r="AV92" s="114">
        <f t="array" ref="AV92">IFERROR(
AVERAGE(IF(DATOS_[Sexo]=$B92,IF(DATOS_[[AGRUP. VALOR. PTO.]:[AGRUP. VALOR. PTO.]]=$B90,IF(DATOS_[Check Equiparado]="Sí",IF(DATOS_[Check Periodo Ref.]="Dentro",DATOS_[TOTAL Retrib Eq],FALSE))))),
0)</f>
        <v>0</v>
      </c>
    </row>
    <row r="93" spans="1:48" ht="17.25" thickBot="1" x14ac:dyDescent="0.35">
      <c r="A93" s="60" t="str">
        <f t="shared" ref="A93" si="107">+A94</f>
        <v>[ocultar]</v>
      </c>
      <c r="B93" s="70" t="s">
        <v>286</v>
      </c>
      <c r="C93" s="107"/>
      <c r="D93" s="71"/>
      <c r="E93" s="71"/>
      <c r="F93" s="71"/>
      <c r="G93" s="71"/>
      <c r="H93" s="71"/>
      <c r="I93" s="137" t="str">
        <f t="shared" ref="I93:AV93" si="108">IFERROR((I94-I95)/I94,"")</f>
        <v/>
      </c>
      <c r="J93" s="138" t="str">
        <f t="shared" si="108"/>
        <v/>
      </c>
      <c r="K93" s="139" t="str">
        <f t="shared" si="108"/>
        <v/>
      </c>
      <c r="L93" s="139" t="str">
        <f t="shared" si="108"/>
        <v/>
      </c>
      <c r="M93" s="139" t="str">
        <f t="shared" si="108"/>
        <v/>
      </c>
      <c r="N93" s="140" t="str">
        <f t="shared" si="108"/>
        <v/>
      </c>
      <c r="O93" s="141" t="str">
        <f t="shared" si="108"/>
        <v/>
      </c>
      <c r="P93" s="141" t="str">
        <f t="shared" si="108"/>
        <v/>
      </c>
      <c r="Q93" s="141" t="str">
        <f t="shared" si="108"/>
        <v/>
      </c>
      <c r="R93" s="141" t="str">
        <f t="shared" si="108"/>
        <v/>
      </c>
      <c r="S93" s="141" t="str">
        <f t="shared" si="108"/>
        <v/>
      </c>
      <c r="T93" s="141" t="str">
        <f t="shared" si="108"/>
        <v/>
      </c>
      <c r="U93" s="141" t="str">
        <f t="shared" si="108"/>
        <v/>
      </c>
      <c r="V93" s="141" t="str">
        <f t="shared" si="108"/>
        <v/>
      </c>
      <c r="W93" s="141" t="str">
        <f t="shared" si="108"/>
        <v/>
      </c>
      <c r="X93" s="141" t="str">
        <f t="shared" si="108"/>
        <v/>
      </c>
      <c r="Y93" s="141" t="str">
        <f t="shared" si="108"/>
        <v/>
      </c>
      <c r="Z93" s="140" t="str">
        <f t="shared" si="108"/>
        <v/>
      </c>
      <c r="AA93" s="140" t="str">
        <f t="shared" si="108"/>
        <v/>
      </c>
      <c r="AB93" s="140" t="str">
        <f t="shared" si="108"/>
        <v/>
      </c>
      <c r="AC93" s="140" t="str">
        <f t="shared" si="108"/>
        <v/>
      </c>
      <c r="AD93" s="140" t="str">
        <f t="shared" si="108"/>
        <v/>
      </c>
      <c r="AE93" s="140" t="str">
        <f t="shared" si="108"/>
        <v/>
      </c>
      <c r="AF93" s="140" t="str">
        <f t="shared" si="108"/>
        <v/>
      </c>
      <c r="AG93" s="140" t="str">
        <f t="shared" si="108"/>
        <v/>
      </c>
      <c r="AH93" s="140" t="str">
        <f t="shared" si="108"/>
        <v/>
      </c>
      <c r="AI93" s="140" t="str">
        <f t="shared" si="108"/>
        <v/>
      </c>
      <c r="AJ93" s="140" t="str">
        <f t="shared" si="108"/>
        <v/>
      </c>
      <c r="AK93" s="140" t="str">
        <f t="shared" si="108"/>
        <v/>
      </c>
      <c r="AL93" s="140" t="str">
        <f t="shared" si="108"/>
        <v/>
      </c>
      <c r="AM93" s="140" t="str">
        <f t="shared" si="108"/>
        <v/>
      </c>
      <c r="AN93" s="142" t="str">
        <f t="shared" si="108"/>
        <v/>
      </c>
      <c r="AO93" s="146" t="str">
        <f t="shared" si="108"/>
        <v/>
      </c>
      <c r="AP93" s="143" t="str">
        <f t="shared" si="108"/>
        <v/>
      </c>
      <c r="AQ93" s="143" t="str">
        <f t="shared" si="108"/>
        <v/>
      </c>
      <c r="AR93" s="143" t="str">
        <f t="shared" si="108"/>
        <v/>
      </c>
      <c r="AS93" s="143" t="str">
        <f t="shared" si="108"/>
        <v/>
      </c>
      <c r="AT93" s="143" t="str">
        <f t="shared" si="108"/>
        <v/>
      </c>
      <c r="AU93" s="144" t="str">
        <f t="shared" si="108"/>
        <v/>
      </c>
      <c r="AV93" s="145" t="str">
        <f t="shared" si="108"/>
        <v/>
      </c>
    </row>
    <row r="94" spans="1:48" x14ac:dyDescent="0.3">
      <c r="A94" s="60" t="str">
        <f t="shared" ref="A94" si="109">+IF(C94+C95=0,"[ocultar]","")</f>
        <v>[ocultar]</v>
      </c>
      <c r="B94" s="64" t="s">
        <v>162</v>
      </c>
      <c r="C94" s="65">
        <f t="array" ref="C94">SUM(IF($B94=DATOS_[Sexo],
IF($B93=DATOS_[AGRUP. VALOR. PTO.],
IF("Dentro"=DATOS_[Check Periodo Ref.],
1/(COUNTIFS(DATOS_[Sexo],$B94,DATOS_[AGRUP. VALOR. PTO.],$B93,DATOS_[Check Periodo Ref.],"Dentro",DATOS_[id],DATOS_[id]))))))</f>
        <v>0</v>
      </c>
      <c r="D94" s="66">
        <f>COUNTIFS(DATOS_[AGRUP. VALOR. PTO.],$B93,DATOS_[Sexo],$B94,DATOS_[Check Periodo Ref.],"Dentro")</f>
        <v>0</v>
      </c>
      <c r="E94" s="66">
        <f>COUNTIFS(DATOS_[AGRUP. VALOR. PTO.],$B93,DATOS_[Sexo],$B94,DATOS_[Check Periodo Ref.],"Dentro",DATOS_[Check Nº SC Norm],"Sí")</f>
        <v>0</v>
      </c>
      <c r="F94" s="66">
        <f>COUNTIFS(DATOS_[AGRUP. VALOR. PTO.],$B93,DATOS_[Sexo],$B94,DATOS_[Check Periodo Ref.],"Dentro",DATOS_[Check Nº SC Anualiz],"Sí")</f>
        <v>0</v>
      </c>
      <c r="G94" s="66">
        <f>COUNTIFS(DATOS_[AGRUP. VALOR. PTO.],$B93,DATOS_[Sexo],$B94,DATOS_[Check Periodo Ref.],"Dentro",DATOS_[Check Nº SC Norm y Anualiz],"Sí")</f>
        <v>0</v>
      </c>
      <c r="H94" s="66">
        <f>COUNTIFS(DATOS_[AGRUP. VALOR. PTO.],$B93,DATOS_[Sexo],$B94,DATOS_[Check Periodo Ref.],"Dentro",DATOS_[Check Equiparación],"Sí")</f>
        <v>0</v>
      </c>
      <c r="I94" s="108">
        <f t="array" ref="I94">IFERROR(
AVERAGE(IF(DATOS_[Sexo]=$B94,IF(DATOS_[[AGRUP. VALOR. PTO.]:[AGRUP. VALOR. PTO.]]=$B93,IF(DATOS_[Check Equiparado]="Sí",IF(DATOS_[Check Periodo Ref.]="Dentro",DATOS_[SALARIO BASE Eq],FALSE))))),
0)</f>
        <v>0</v>
      </c>
      <c r="J94" s="109">
        <f t="array" ref="J94">IFERROR(
(AVERAGE((IF(DATOS_[[Sexo]:[Sexo]]=$B94,IF(DATOS_[[AGRUP. VALOR. PTO.]:[AGRUP. VALOR. PTO.]]=$B93,IF(DATOS_[[Check Periodo Ref.]:[Check Periodo Ref.]]="Dentro",IF(DATOS_[[Check Equiparado]:[Check Equiparado]]="Sí",IF(DATOS!AE$5="Sí",(1/DATOS_[[% anualiz]:[% anualiz]]),1)*IF(DATOS!AE$4="Sí",1/DATOS_[[% normaliz]:[% normaliz]],1)*(DATOS_[Conc.Sal.01])))))))),
0)</f>
        <v>0</v>
      </c>
      <c r="K94" s="109">
        <f t="array" ref="K94">IFERROR(
(AVERAGE((IF(DATOS_[[Sexo]:[Sexo]]=$B94,IF(DATOS_[[AGRUP. VALOR. PTO.]:[AGRUP. VALOR. PTO.]]=$B93,IF(DATOS_[[Check Periodo Ref.]:[Check Periodo Ref.]]="Dentro",IF(DATOS_[[Check Equiparado]:[Check Equiparado]]="Sí",IF(DATOS!AF$5="Sí",(1/DATOS_[[% anualiz]:[% anualiz]]),1)*IF(DATOS!AF$4="Sí",1/DATOS_[[% normaliz]:[% normaliz]],1)*(DATOS_[Conc.Sal.02])))))))),
0)</f>
        <v>0</v>
      </c>
      <c r="L94" s="109">
        <f t="array" ref="L94">IFERROR(
(AVERAGE((IF(DATOS_[[Sexo]:[Sexo]]=$B94,IF(DATOS_[[AGRUP. VALOR. PTO.]:[AGRUP. VALOR. PTO.]]=$B93,IF(DATOS_[[Check Periodo Ref.]:[Check Periodo Ref.]]="Dentro",IF(DATOS_[[Check Equiparado]:[Check Equiparado]]="Sí",IF(DATOS!AG$5="Sí",(1/DATOS_[[% anualiz]:[% anualiz]]),1)*IF(DATOS!AG$4="Sí",1/DATOS_[[% normaliz]:[% normaliz]],1)*(DATOS_[Conc.Sal.03])))))))),
0)</f>
        <v>0</v>
      </c>
      <c r="M94" s="109">
        <f t="array" ref="M94">IFERROR(
(AVERAGE((IF(DATOS_[[Sexo]:[Sexo]]=$B94,IF(DATOS_[[AGRUP. VALOR. PTO.]:[AGRUP. VALOR. PTO.]]=$B93,IF(DATOS_[[Check Periodo Ref.]:[Check Periodo Ref.]]="Dentro",IF(DATOS_[[Check Equiparado]:[Check Equiparado]]="Sí",IF(DATOS!AH$5="Sí",(1/DATOS_[[% anualiz]:[% anualiz]]),1)*IF(DATOS!AH$4="Sí",1/DATOS_[[% normaliz]:[% normaliz]],1)*(DATOS_[Conc.Sal.04])))))))),
0)</f>
        <v>0</v>
      </c>
      <c r="N94" s="109">
        <f t="array" ref="N94">IFERROR(
(AVERAGE((IF(DATOS_[[Sexo]:[Sexo]]=$B94,IF(DATOS_[[AGRUP. VALOR. PTO.]:[AGRUP. VALOR. PTO.]]=$B93,IF(DATOS_[[Check Periodo Ref.]:[Check Periodo Ref.]]="Dentro",IF(DATOS_[[Check Equiparado]:[Check Equiparado]]="Sí",IF(DATOS!AI$5="Sí",(1/DATOS_[[% anualiz]:[% anualiz]]),1)*IF(DATOS!AI$4="Sí",1/DATOS_[[% normaliz]:[% normaliz]],1)*(DATOS_[Conc.Sal.05])))))))),
0)</f>
        <v>0</v>
      </c>
      <c r="O94" s="109">
        <f t="array" ref="O94">IFERROR(
(AVERAGE((IF(DATOS_[[Sexo]:[Sexo]]=$B94,IF(DATOS_[[AGRUP. VALOR. PTO.]:[AGRUP. VALOR. PTO.]]=$B93,IF(DATOS_[[Check Periodo Ref.]:[Check Periodo Ref.]]="Dentro",IF(DATOS_[[Check Equiparado]:[Check Equiparado]]="Sí",IF(DATOS!AJ$5="Sí",(1/DATOS_[[% anualiz]:[% anualiz]]),1)*IF(DATOS!AJ$4="Sí",1/DATOS_[[% normaliz]:[% normaliz]],1)*(DATOS_[Conc.Sal.06])))))))),
0)</f>
        <v>0</v>
      </c>
      <c r="P94" s="109">
        <f t="array" ref="P94">IFERROR(
(AVERAGE((IF(DATOS_[[Sexo]:[Sexo]]=$B94,IF(DATOS_[[AGRUP. VALOR. PTO.]:[AGRUP. VALOR. PTO.]]=$B93,IF(DATOS_[[Check Periodo Ref.]:[Check Periodo Ref.]]="Dentro",IF(DATOS_[[Check Equiparado]:[Check Equiparado]]="Sí",IF(DATOS!AK$5="Sí",(1/DATOS_[[% anualiz]:[% anualiz]]),1)*IF(DATOS!AK$4="Sí",1/DATOS_[[% normaliz]:[% normaliz]],1)*(DATOS_[Conc.Sal.07])))))))),
0)</f>
        <v>0</v>
      </c>
      <c r="Q94" s="109">
        <f t="array" ref="Q94">IFERROR(
(AVERAGE((IF(DATOS_[[Sexo]:[Sexo]]=$B94,IF(DATOS_[[AGRUP. VALOR. PTO.]:[AGRUP. VALOR. PTO.]]=$B93,IF(DATOS_[[Check Periodo Ref.]:[Check Periodo Ref.]]="Dentro",IF(DATOS_[[Check Equiparado]:[Check Equiparado]]="Sí",IF(DATOS!AL$5="Sí",(1/DATOS_[[% anualiz]:[% anualiz]]),1)*IF(DATOS!AL$4="Sí",1/DATOS_[[% normaliz]:[% normaliz]],1)*(DATOS_[Conc.Sal.08])))))))),
0)</f>
        <v>0</v>
      </c>
      <c r="R94" s="109">
        <f t="array" ref="R94">IFERROR(
(AVERAGE((IF(DATOS_[[Sexo]:[Sexo]]=$B94,IF(DATOS_[[AGRUP. VALOR. PTO.]:[AGRUP. VALOR. PTO.]]=$B93,IF(DATOS_[[Check Periodo Ref.]:[Check Periodo Ref.]]="Dentro",IF(DATOS_[[Check Equiparado]:[Check Equiparado]]="Sí",IF(DATOS!AM$5="Sí",(1/DATOS_[[% anualiz]:[% anualiz]]),1)*IF(DATOS!AM$4="Sí",1/DATOS_[[% normaliz]:[% normaliz]],1)*(DATOS_[Conc.Sal.09])))))))),
0)</f>
        <v>0</v>
      </c>
      <c r="S94" s="109">
        <f t="array" ref="S94">IFERROR(
(AVERAGE((IF(DATOS_[[Sexo]:[Sexo]]=$B94,IF(DATOS_[[AGRUP. VALOR. PTO.]:[AGRUP. VALOR. PTO.]]=$B93,IF(DATOS_[[Check Periodo Ref.]:[Check Periodo Ref.]]="Dentro",IF(DATOS_[[Check Equiparado]:[Check Equiparado]]="Sí",IF(DATOS!AN$5="Sí",(1/DATOS_[[% anualiz]:[% anualiz]]),1)*IF(DATOS!AN$4="Sí",1/DATOS_[[% normaliz]:[% normaliz]],1)*(DATOS_[Conc.Sal.10])))))))),
0)</f>
        <v>0</v>
      </c>
      <c r="T94" s="109">
        <f t="array" ref="T94">IFERROR(
(AVERAGE((IF(DATOS_[[Sexo]:[Sexo]]=$B94,IF(DATOS_[[AGRUP. VALOR. PTO.]:[AGRUP. VALOR. PTO.]]=$B93,IF(DATOS_[[Check Periodo Ref.]:[Check Periodo Ref.]]="Dentro",IF(DATOS_[[Check Equiparado]:[Check Equiparado]]="Sí",IF(DATOS!AO$5="Sí",(1/DATOS_[[% anualiz]:[% anualiz]]),1)*IF(DATOS!AO$4="Sí",1/DATOS_[[% normaliz]:[% normaliz]],1)*(DATOS_[Conc.Sal.11])))))))),
0)</f>
        <v>0</v>
      </c>
      <c r="U94" s="109">
        <f t="array" ref="U94">IFERROR(
(AVERAGE((IF(DATOS_[[Sexo]:[Sexo]]=$B94,IF(DATOS_[[AGRUP. VALOR. PTO.]:[AGRUP. VALOR. PTO.]]=$B93,IF(DATOS_[[Check Periodo Ref.]:[Check Periodo Ref.]]="Dentro",IF(DATOS_[[Check Equiparado]:[Check Equiparado]]="Sí",IF(DATOS!AP$5="Sí",(1/DATOS_[[% anualiz]:[% anualiz]]),1)*IF(DATOS!AP$4="Sí",1/DATOS_[[% normaliz]:[% normaliz]],1)*(DATOS_[Conc.Sal.12])))))))),
0)</f>
        <v>0</v>
      </c>
      <c r="V94" s="109">
        <f t="array" ref="V94">IFERROR(
(AVERAGE((IF(DATOS_[[Sexo]:[Sexo]]=$B94,IF(DATOS_[[AGRUP. VALOR. PTO.]:[AGRUP. VALOR. PTO.]]=$B93,IF(DATOS_[[Check Periodo Ref.]:[Check Periodo Ref.]]="Dentro",IF(DATOS_[[Check Equiparado]:[Check Equiparado]]="Sí",IF(DATOS!AQ$5="Sí",(1/DATOS_[[% anualiz]:[% anualiz]]),1)*IF(DATOS!AQ$4="Sí",1/DATOS_[[% normaliz]:[% normaliz]],1)*(DATOS_[Conc.Sal.13])))))))),
0)</f>
        <v>0</v>
      </c>
      <c r="W94" s="109">
        <f t="array" ref="W94">IFERROR(
(AVERAGE((IF(DATOS_[[Sexo]:[Sexo]]=$B94,IF(DATOS_[[AGRUP. VALOR. PTO.]:[AGRUP. VALOR. PTO.]]=$B93,IF(DATOS_[[Check Periodo Ref.]:[Check Periodo Ref.]]="Dentro",IF(DATOS_[[Check Equiparado]:[Check Equiparado]]="Sí",IF(DATOS!AR$5="Sí",(1/DATOS_[[% anualiz]:[% anualiz]]),1)*IF(DATOS!AR$4="Sí",1/DATOS_[[% normaliz]:[% normaliz]],1)*(DATOS_[Conc.Sal.14])))))))),
0)</f>
        <v>0</v>
      </c>
      <c r="X94" s="109">
        <f t="array" ref="X94">IFERROR(
(AVERAGE((IF(DATOS_[[Sexo]:[Sexo]]=$B94,IF(DATOS_[[AGRUP. VALOR. PTO.]:[AGRUP. VALOR. PTO.]]=$B93,IF(DATOS_[[Check Periodo Ref.]:[Check Periodo Ref.]]="Dentro",IF(DATOS_[[Check Equiparado]:[Check Equiparado]]="Sí",IF(DATOS!AS$5="Sí",(1/DATOS_[[% anualiz]:[% anualiz]]),1)*IF(DATOS!AS$4="Sí",1/DATOS_[[% normaliz]:[% normaliz]],1)*(DATOS_[Conc.Sal.15])))))))),
0)</f>
        <v>0</v>
      </c>
      <c r="Y94" s="109">
        <f t="array" ref="Y94">IFERROR(
(AVERAGE((IF(DATOS_[[Sexo]:[Sexo]]=$B94,IF(DATOS_[[AGRUP. VALOR. PTO.]:[AGRUP. VALOR. PTO.]]=$B93,IF(DATOS_[[Check Periodo Ref.]:[Check Periodo Ref.]]="Dentro",IF(DATOS_[[Check Equiparado]:[Check Equiparado]]="Sí",IF(DATOS!AT$5="Sí",(1/DATOS_[[% anualiz]:[% anualiz]]),1)*IF(DATOS!AT$4="Sí",1/DATOS_[[% normaliz]:[% normaliz]],1)*(DATOS_[Conc.Sal.16])))))))),
0)</f>
        <v>0</v>
      </c>
      <c r="Z94" s="109">
        <f t="array" ref="Z94">IFERROR(
(AVERAGE((IF(DATOS_[[Sexo]:[Sexo]]=$B94,IF(DATOS_[[AGRUP. VALOR. PTO.]:[AGRUP. VALOR. PTO.]]=$B93,IF(DATOS_[[Check Periodo Ref.]:[Check Periodo Ref.]]="Dentro",IF(DATOS_[[Check Equiparado]:[Check Equiparado]]="Sí",IF(DATOS!AU$5="Sí",(1/DATOS_[[% anualiz]:[% anualiz]]),1)*IF(DATOS!AU$4="Sí",1/DATOS_[[% normaliz]:[% normaliz]],1)*(DATOS_[Conc.Sal.17])))))))),
0)</f>
        <v>0</v>
      </c>
      <c r="AA94" s="109">
        <f t="array" ref="AA94">IFERROR(
(AVERAGE((IF(DATOS_[[Sexo]:[Sexo]]=$B94,IF(DATOS_[[AGRUP. VALOR. PTO.]:[AGRUP. VALOR. PTO.]]=$B93,IF(DATOS_[[Check Periodo Ref.]:[Check Periodo Ref.]]="Dentro",IF(DATOS_[[Check Equiparado]:[Check Equiparado]]="Sí",IF(DATOS!AV$5="Sí",(1/DATOS_[[% anualiz]:[% anualiz]]),1)*IF(DATOS!AV$4="Sí",1/DATOS_[[% normaliz]:[% normaliz]],1)*(DATOS_[Conc.Sal.18])))))))),
0)</f>
        <v>0</v>
      </c>
      <c r="AB94" s="109">
        <f t="array" ref="AB94">IFERROR(
(AVERAGE((IF(DATOS_[[Sexo]:[Sexo]]=$B94,IF(DATOS_[[AGRUP. VALOR. PTO.]:[AGRUP. VALOR. PTO.]]=$B93,IF(DATOS_[[Check Periodo Ref.]:[Check Periodo Ref.]]="Dentro",IF(DATOS_[[Check Equiparado]:[Check Equiparado]]="Sí",IF(DATOS!AW$5="Sí",(1/DATOS_[[% anualiz]:[% anualiz]]),1)*IF(DATOS!AW$4="Sí",1/DATOS_[[% normaliz]:[% normaliz]],1)*(DATOS_[Conc.Sal.19])))))))),
0)</f>
        <v>0</v>
      </c>
      <c r="AC94" s="109">
        <f t="array" ref="AC94">IFERROR(
(AVERAGE((IF(DATOS_[[Sexo]:[Sexo]]=$B94,IF(DATOS_[[AGRUP. VALOR. PTO.]:[AGRUP. VALOR. PTO.]]=$B93,IF(DATOS_[[Check Periodo Ref.]:[Check Periodo Ref.]]="Dentro",IF(DATOS_[[Check Equiparado]:[Check Equiparado]]="Sí",IF(DATOS!AX$5="Sí",(1/DATOS_[[% anualiz]:[% anualiz]]),1)*IF(DATOS!AX$4="Sí",1/DATOS_[[% normaliz]:[% normaliz]],1)*(DATOS_[Conc.Sal.20])))))))),
0)</f>
        <v>0</v>
      </c>
      <c r="AD94" s="109">
        <f t="array" ref="AD94">IFERROR(
(AVERAGE((IF(DATOS_[[Sexo]:[Sexo]]=$B94,IF(DATOS_[[AGRUP. VALOR. PTO.]:[AGRUP. VALOR. PTO.]]=$B93,IF(DATOS_[[Check Periodo Ref.]:[Check Periodo Ref.]]="Dentro",IF(DATOS_[[Check Equiparado]:[Check Equiparado]]="Sí",IF(DATOS!AY$5="Sí",(1/DATOS_[[% anualiz]:[% anualiz]]),1)*IF(DATOS!AY$4="Sí",1/DATOS_[[% normaliz]:[% normaliz]],1)*(DATOS_[Conc.Sal.21])))))))),
0)</f>
        <v>0</v>
      </c>
      <c r="AE94" s="109">
        <f t="array" ref="AE94">IFERROR(
(AVERAGE((IF(DATOS_[[Sexo]:[Sexo]]=$B94,IF(DATOS_[[AGRUP. VALOR. PTO.]:[AGRUP. VALOR. PTO.]]=$B93,IF(DATOS_[[Check Periodo Ref.]:[Check Periodo Ref.]]="Dentro",IF(DATOS_[[Check Equiparado]:[Check Equiparado]]="Sí",IF(DATOS!AZ$5="Sí",(1/DATOS_[[% anualiz]:[% anualiz]]),1)*IF(DATOS!AZ$4="Sí",1/DATOS_[[% normaliz]:[% normaliz]],1)*(DATOS_[Conc.Sal.22])))))))),
0)</f>
        <v>0</v>
      </c>
      <c r="AF94" s="109">
        <f t="array" ref="AF94">IFERROR(
(AVERAGE((IF(DATOS_[[Sexo]:[Sexo]]=$B94,IF(DATOS_[[AGRUP. VALOR. PTO.]:[AGRUP. VALOR. PTO.]]=$B93,IF(DATOS_[[Check Periodo Ref.]:[Check Periodo Ref.]]="Dentro",IF(DATOS_[[Check Equiparado]:[Check Equiparado]]="Sí",IF(DATOS!BA$5="Sí",(1/DATOS_[[% anualiz]:[% anualiz]]),1)*IF(DATOS!BA$4="Sí",1/DATOS_[[% normaliz]:[% normaliz]],1)*(DATOS_[Conc.Sal.23])))))))),
0)</f>
        <v>0</v>
      </c>
      <c r="AG94" s="109">
        <f t="array" ref="AG94">IFERROR(
(AVERAGE((IF(DATOS_[[Sexo]:[Sexo]]=$B94,IF(DATOS_[[AGRUP. VALOR. PTO.]:[AGRUP. VALOR. PTO.]]=$B93,IF(DATOS_[[Check Periodo Ref.]:[Check Periodo Ref.]]="Dentro",IF(DATOS_[[Check Equiparado]:[Check Equiparado]]="Sí",IF(DATOS!BB$5="Sí",(1/DATOS_[[% anualiz]:[% anualiz]]),1)*IF(DATOS!BB$4="Sí",1/DATOS_[[% normaliz]:[% normaliz]],1)*(DATOS_[Conc.Sal.24])))))))),
0)</f>
        <v>0</v>
      </c>
      <c r="AH94" s="109">
        <f t="array" ref="AH94">IFERROR(
(AVERAGE((IF(DATOS_[[Sexo]:[Sexo]]=$B94,IF(DATOS_[[AGRUP. VALOR. PTO.]:[AGRUP. VALOR. PTO.]]=$B93,IF(DATOS_[[Check Periodo Ref.]:[Check Periodo Ref.]]="Dentro",IF(DATOS_[[Check Equiparado]:[Check Equiparado]]="Sí",IF(DATOS!BC$5="Sí",(1/DATOS_[[% anualiz]:[% anualiz]]),1)*IF(DATOS!BC$4="Sí",1/DATOS_[[% normaliz]:[% normaliz]],1)*(DATOS_[Conc.Sal.25])))))))),
0)</f>
        <v>0</v>
      </c>
      <c r="AI94" s="109">
        <f t="array" ref="AI94">IFERROR(
(AVERAGE((IF(DATOS_[[Sexo]:[Sexo]]=$B94,IF(DATOS_[[AGRUP. VALOR. PTO.]:[AGRUP. VALOR. PTO.]]=$B93,IF(DATOS_[[Check Periodo Ref.]:[Check Periodo Ref.]]="Dentro",IF(DATOS_[[Check Equiparado]:[Check Equiparado]]="Sí",IF(DATOS!BD$5="Sí",(1/DATOS_[[% anualiz]:[% anualiz]]),1)*IF(DATOS!BD$4="Sí",1/DATOS_[[% normaliz]:[% normaliz]],1)*(DATOS_[Conc.Sal.26])))))))),
0)</f>
        <v>0</v>
      </c>
      <c r="AJ94" s="109">
        <f t="array" ref="AJ94">IFERROR(
(AVERAGE((IF(DATOS_[[Sexo]:[Sexo]]=$B94,IF(DATOS_[[AGRUP. VALOR. PTO.]:[AGRUP. VALOR. PTO.]]=$B93,IF(DATOS_[[Check Periodo Ref.]:[Check Periodo Ref.]]="Dentro",IF(DATOS_[[Check Equiparado]:[Check Equiparado]]="Sí",IF(DATOS!BE$5="Sí",(1/DATOS_[[% anualiz]:[% anualiz]]),1)*IF(DATOS!BE$4="Sí",1/DATOS_[[% normaliz]:[% normaliz]],1)*(DATOS_[Conc.Sal.27])))))))),
0)</f>
        <v>0</v>
      </c>
      <c r="AK94" s="109">
        <f t="array" ref="AK94">IFERROR(
(AVERAGE((IF(DATOS_[[Sexo]:[Sexo]]=$B94,IF(DATOS_[[AGRUP. VALOR. PTO.]:[AGRUP. VALOR. PTO.]]=$B93,IF(DATOS_[[Check Periodo Ref.]:[Check Periodo Ref.]]="Dentro",IF(DATOS_[[Check Equiparado]:[Check Equiparado]]="Sí",IF(DATOS!BF$5="Sí",(1/DATOS_[[% anualiz]:[% anualiz]]),1)*IF(DATOS!BF$4="Sí",1/DATOS_[[% normaliz]:[% normaliz]],1)*(DATOS_[Conc.Sal.28])))))))),
0)</f>
        <v>0</v>
      </c>
      <c r="AL94" s="109">
        <f t="array" ref="AL94">IFERROR(
(AVERAGE((IF(DATOS_[[Sexo]:[Sexo]]=$B94,IF(DATOS_[[AGRUP. VALOR. PTO.]:[AGRUP. VALOR. PTO.]]=$B93,IF(DATOS_[[Check Periodo Ref.]:[Check Periodo Ref.]]="Dentro",IF(DATOS_[[Check Equiparado]:[Check Equiparado]]="Sí",IF(DATOS!BG$5="Sí",(1/DATOS_[[% anualiz]:[% anualiz]]),1)*IF(DATOS!BG$4="Sí",1/DATOS_[[% normaliz]:[% normaliz]],1)*(DATOS_[Conc.Sal.29])))))))),
0)</f>
        <v>0</v>
      </c>
      <c r="AM94" s="109">
        <f t="array" ref="AM94">IFERROR(
(AVERAGE((IF(DATOS_[[Sexo]:[Sexo]]=$B94,IF(DATOS_[[AGRUP. VALOR. PTO.]:[AGRUP. VALOR. PTO.]]=$B93,IF(DATOS_[[Check Periodo Ref.]:[Check Periodo Ref.]]="Dentro",IF(DATOS_[[Check Equiparado]:[Check Equiparado]]="Sí",IF(DATOS!BH$5="Sí",(1/DATOS_[[% anualiz]:[% anualiz]]),1)*IF(DATOS!BH$4="Sí",1/DATOS_[[% normaliz]:[% normaliz]],1)*(DATOS_[Conc.Sal.30])))))))),
0)</f>
        <v>0</v>
      </c>
      <c r="AN94" s="110">
        <f t="array" ref="AN94">IFERROR(
AVERAGE(IF(DATOS_[Sexo]=$B94,IF(DATOS_[[AGRUP. VALOR. PTO.]:[AGRUP. VALOR. PTO.]]=$B93,IF(DATOS_[Check Equiparado]="Sí",IF(DATOS_[Check Periodo Ref.]="Dentro",DATOS_[Tot COMPL.SAL Eq],FALSE))))),
0)</f>
        <v>0</v>
      </c>
      <c r="AO94" s="111">
        <f t="array" ref="AO94">IFERROR(
AVERAGE(IF(DATOS_[Sexo]=$B94,IF(DATOS_[[AGRUP. VALOR. PTO.]:[AGRUP. VALOR. PTO.]]=$B93,IF(DATOS_[Check Equiparado]="Sí",IF(DATOS_[Check Periodo Ref.]="Dentro",DATOS_[TOTAL SALARIO Eq],FALSE))))),
0)</f>
        <v>0</v>
      </c>
      <c r="AP94" s="112">
        <f t="array" ref="AP94">IFERROR(
(AVERAGE((IF(DATOS_[[Sexo]:[Sexo]]=$B94,IF(DATOS_[[AGRUP. VALOR. PTO.]:[AGRUP. VALOR. PTO.]]=$B93,IF(DATOS_[[Check Periodo Ref.]:[Check Periodo Ref.]]="Dentro",IF(DATOS_[[Check Equiparado]:[Check Equiparado]]="Sí",IF(DATOS!BI$5="Sí",(1/DATOS_[[% anualiz]:[% anualiz]]),1)*IF(DATOS!BI$4="Sí",1/DATOS_[[% normaliz]:[% normaliz]],1)*(DATOS_[C.Extra.01])))))))),
0)</f>
        <v>0</v>
      </c>
      <c r="AQ94" s="112">
        <f t="array" ref="AQ94">IFERROR(
(AVERAGE((IF(DATOS_[[Sexo]:[Sexo]]=$B94,IF(DATOS_[[AGRUP. VALOR. PTO.]:[AGRUP. VALOR. PTO.]]=$B93,IF(DATOS_[[Check Periodo Ref.]:[Check Periodo Ref.]]="Dentro",IF(DATOS_[[Check Equiparado]:[Check Equiparado]]="Sí",IF(DATOS!BJ$5="Sí",(1/DATOS_[[% anualiz]:[% anualiz]]),1)*IF(DATOS!BJ$4="Sí",1/DATOS_[[% normaliz]:[% normaliz]],1)*(DATOS_[C.Extra.02])))))))),
0)</f>
        <v>0</v>
      </c>
      <c r="AR94" s="112">
        <f t="array" ref="AR94">IFERROR(
(AVERAGE((IF(DATOS_[[Sexo]:[Sexo]]=$B94,IF(DATOS_[[AGRUP. VALOR. PTO.]:[AGRUP. VALOR. PTO.]]=$B93,IF(DATOS_[[Check Periodo Ref.]:[Check Periodo Ref.]]="Dentro",IF(DATOS_[[Check Equiparado]:[Check Equiparado]]="Sí",IF(DATOS!BK$5="Sí",(1/DATOS_[[% anualiz]:[% anualiz]]),1)*IF(DATOS!BK$4="Sí",1/DATOS_[[% normaliz]:[% normaliz]],1)*(DATOS_[C.Extra.03])))))))),
0)</f>
        <v>0</v>
      </c>
      <c r="AS94" s="112">
        <f t="array" ref="AS94">IFERROR(
(AVERAGE((IF(DATOS_[[Sexo]:[Sexo]]=$B94,IF(DATOS_[[AGRUP. VALOR. PTO.]:[AGRUP. VALOR. PTO.]]=$B93,IF(DATOS_[[Check Periodo Ref.]:[Check Periodo Ref.]]="Dentro",IF(DATOS_[[Check Equiparado]:[Check Equiparado]]="Sí",IF(DATOS!BL$5="Sí",(1/DATOS_[[% anualiz]:[% anualiz]]),1)*IF(DATOS!BL$4="Sí",1/DATOS_[[% normaliz]:[% normaliz]],1)*(DATOS_[C.Extra.04])))))))),
0)</f>
        <v>0</v>
      </c>
      <c r="AT94" s="112">
        <f t="array" ref="AT94">IFERROR(
(AVERAGE((IF(DATOS_[[Sexo]:[Sexo]]=$B94,IF(DATOS_[[AGRUP. VALOR. PTO.]:[AGRUP. VALOR. PTO.]]=$B93,IF(DATOS_[[Check Periodo Ref.]:[Check Periodo Ref.]]="Dentro",IF(DATOS_[[Check Equiparado]:[Check Equiparado]]="Sí",IF(DATOS!BM$5="Sí",(1/DATOS_[[% anualiz]:[% anualiz]]),1)*IF(DATOS!BM$4="Sí",1/DATOS_[[% normaliz]:[% normaliz]],1)*(DATOS_[C.Extra.05])))))))),
0)</f>
        <v>0</v>
      </c>
      <c r="AU94" s="113">
        <f t="array" ref="AU94">IFERROR(
AVERAGE(IF(DATOS_[Sexo]=$B94,IF(DATOS_[[AGRUP. VALOR. PTO.]:[AGRUP. VALOR. PTO.]]=$B93,IF(DATOS_[Check Equiparado]="Sí",IF(DATOS_[Check Periodo Ref.]="Dentro",DATOS_[Tot Extrasalarial Eq],FALSE))))),
0)</f>
        <v>0</v>
      </c>
      <c r="AV94" s="114">
        <f t="array" ref="AV94">IFERROR(
AVERAGE(IF(DATOS_[Sexo]=$B94,IF(DATOS_[[AGRUP. VALOR. PTO.]:[AGRUP. VALOR. PTO.]]=$B93,IF(DATOS_[Check Equiparado]="Sí",IF(DATOS_[Check Periodo Ref.]="Dentro",DATOS_[TOTAL Retrib Eq],FALSE))))),
0)</f>
        <v>0</v>
      </c>
    </row>
    <row r="95" spans="1:48" x14ac:dyDescent="0.3">
      <c r="A95" s="60" t="str">
        <f t="shared" ref="A95" si="110">+A94</f>
        <v>[ocultar]</v>
      </c>
      <c r="B95" s="64" t="s">
        <v>163</v>
      </c>
      <c r="C95" s="65">
        <f t="array" ref="C95">SUM(IF($B95=DATOS_[Sexo],
IF($B93=DATOS_[AGRUP. VALOR. PTO.],
IF("Dentro"=DATOS_[Check Periodo Ref.],
1/(COUNTIFS(DATOS_[Sexo],$B95,DATOS_[AGRUP. VALOR. PTO.],$B93,DATOS_[Check Periodo Ref.],"Dentro",DATOS_[id],DATOS_[id]))))))</f>
        <v>0</v>
      </c>
      <c r="D95" s="66">
        <f>COUNTIFS(DATOS_[AGRUP. VALOR. PTO.],$B93,DATOS_[Sexo],$B95,DATOS_[Check Periodo Ref.],"Dentro")</f>
        <v>0</v>
      </c>
      <c r="E95" s="66">
        <f>COUNTIFS(DATOS_[AGRUP. VALOR. PTO.],$B93,DATOS_[Sexo],$B95,DATOS_[Check Periodo Ref.],"Dentro",DATOS_[Check Nº SC Norm],"Sí")</f>
        <v>0</v>
      </c>
      <c r="F95" s="66">
        <f>COUNTIFS(DATOS_[AGRUP. VALOR. PTO.],$B93,DATOS_[Sexo],$B95,DATOS_[Check Periodo Ref.],"Dentro",DATOS_[Check Nº SC Anualiz],"Sí")</f>
        <v>0</v>
      </c>
      <c r="G95" s="66">
        <f>COUNTIFS(DATOS_[AGRUP. VALOR. PTO.],$B93,DATOS_[Sexo],$B95,DATOS_[Check Periodo Ref.],"Dentro",DATOS_[Check Nº SC Norm y Anualiz],"Sí")</f>
        <v>0</v>
      </c>
      <c r="H95" s="66">
        <f>COUNTIFS(DATOS_[AGRUP. VALOR. PTO.],$B93,DATOS_[Sexo],$B95,DATOS_[Check Periodo Ref.],"Dentro",DATOS_[Check Equiparación],"Sí")</f>
        <v>0</v>
      </c>
      <c r="I95" s="108" cm="1">
        <f t="array" ref="I95">IFERROR(
AVERAGE(IF(DATOS_[Sexo]=$B95,IF(DATOS_[[AGRUP. VALOR. PTO.]:[AGRUP. VALOR. PTO.]]=$B93,IF(DATOS_[Check Equiparado]="Sí",IF(DATOS_[Check Periodo Ref.]="Dentro",DATOS_[SALARIO BASE Eq],FALSE))))),
0)</f>
        <v>0</v>
      </c>
      <c r="J95" s="109">
        <f t="array" ref="J95">IFERROR(
(AVERAGE((IF(DATOS_[[Sexo]:[Sexo]]=$B95,IF(DATOS_[[AGRUP. VALOR. PTO.]:[AGRUP. VALOR. PTO.]]=$B93,IF(DATOS_[[Check Periodo Ref.]:[Check Periodo Ref.]]="Dentro",IF(DATOS_[[Check Equiparado]:[Check Equiparado]]="Sí",IF(DATOS!AE$5="Sí",(1/DATOS_[[% anualiz]:[% anualiz]]),1)*IF(DATOS!AE$4="Sí",1/DATOS_[[% normaliz]:[% normaliz]],1)*(DATOS_[Conc.Sal.01])))))))),
0)</f>
        <v>0</v>
      </c>
      <c r="K95" s="109">
        <f t="array" ref="K95">IFERROR(
(AVERAGE((IF(DATOS_[[Sexo]:[Sexo]]=$B95,IF(DATOS_[[AGRUP. VALOR. PTO.]:[AGRUP. VALOR. PTO.]]=$B93,IF(DATOS_[[Check Periodo Ref.]:[Check Periodo Ref.]]="Dentro",IF(DATOS_[[Check Equiparado]:[Check Equiparado]]="Sí",IF(DATOS!AF$5="Sí",(1/DATOS_[[% anualiz]:[% anualiz]]),1)*IF(DATOS!AF$4="Sí",1/DATOS_[[% normaliz]:[% normaliz]],1)*(DATOS_[Conc.Sal.02])))))))),
0)</f>
        <v>0</v>
      </c>
      <c r="L95" s="109">
        <f t="array" ref="L95">IFERROR(
(AVERAGE((IF(DATOS_[[Sexo]:[Sexo]]=$B95,IF(DATOS_[[AGRUP. VALOR. PTO.]:[AGRUP. VALOR. PTO.]]=$B93,IF(DATOS_[[Check Periodo Ref.]:[Check Periodo Ref.]]="Dentro",IF(DATOS_[[Check Equiparado]:[Check Equiparado]]="Sí",IF(DATOS!AG$5="Sí",(1/DATOS_[[% anualiz]:[% anualiz]]),1)*IF(DATOS!AG$4="Sí",1/DATOS_[[% normaliz]:[% normaliz]],1)*(DATOS_[Conc.Sal.03])))))))),
0)</f>
        <v>0</v>
      </c>
      <c r="M95" s="109">
        <f t="array" ref="M95">IFERROR(
(AVERAGE((IF(DATOS_[[Sexo]:[Sexo]]=$B95,IF(DATOS_[[AGRUP. VALOR. PTO.]:[AGRUP. VALOR. PTO.]]=$B93,IF(DATOS_[[Check Periodo Ref.]:[Check Periodo Ref.]]="Dentro",IF(DATOS_[[Check Equiparado]:[Check Equiparado]]="Sí",IF(DATOS!AH$5="Sí",(1/DATOS_[[% anualiz]:[% anualiz]]),1)*IF(DATOS!AH$4="Sí",1/DATOS_[[% normaliz]:[% normaliz]],1)*(DATOS_[Conc.Sal.04])))))))),
0)</f>
        <v>0</v>
      </c>
      <c r="N95" s="109">
        <f t="array" ref="N95">IFERROR(
(AVERAGE((IF(DATOS_[[Sexo]:[Sexo]]=$B95,IF(DATOS_[[AGRUP. VALOR. PTO.]:[AGRUP. VALOR. PTO.]]=$B93,IF(DATOS_[[Check Periodo Ref.]:[Check Periodo Ref.]]="Dentro",IF(DATOS_[[Check Equiparado]:[Check Equiparado]]="Sí",IF(DATOS!AI$5="Sí",(1/DATOS_[[% anualiz]:[% anualiz]]),1)*IF(DATOS!AI$4="Sí",1/DATOS_[[% normaliz]:[% normaliz]],1)*(DATOS_[Conc.Sal.05])))))))),
0)</f>
        <v>0</v>
      </c>
      <c r="O95" s="109">
        <f t="array" ref="O95">IFERROR(
(AVERAGE((IF(DATOS_[[Sexo]:[Sexo]]=$B95,IF(DATOS_[[AGRUP. VALOR. PTO.]:[AGRUP. VALOR. PTO.]]=$B93,IF(DATOS_[[Check Periodo Ref.]:[Check Periodo Ref.]]="Dentro",IF(DATOS_[[Check Equiparado]:[Check Equiparado]]="Sí",IF(DATOS!AJ$5="Sí",(1/DATOS_[[% anualiz]:[% anualiz]]),1)*IF(DATOS!AJ$4="Sí",1/DATOS_[[% normaliz]:[% normaliz]],1)*(DATOS_[Conc.Sal.06])))))))),
0)</f>
        <v>0</v>
      </c>
      <c r="P95" s="109">
        <f t="array" ref="P95">IFERROR(
(AVERAGE((IF(DATOS_[[Sexo]:[Sexo]]=$B95,IF(DATOS_[[AGRUP. VALOR. PTO.]:[AGRUP. VALOR. PTO.]]=$B93,IF(DATOS_[[Check Periodo Ref.]:[Check Periodo Ref.]]="Dentro",IF(DATOS_[[Check Equiparado]:[Check Equiparado]]="Sí",IF(DATOS!AK$5="Sí",(1/DATOS_[[% anualiz]:[% anualiz]]),1)*IF(DATOS!AK$4="Sí",1/DATOS_[[% normaliz]:[% normaliz]],1)*(DATOS_[Conc.Sal.07])))))))),
0)</f>
        <v>0</v>
      </c>
      <c r="Q95" s="109">
        <f t="array" ref="Q95">IFERROR(
(AVERAGE((IF(DATOS_[[Sexo]:[Sexo]]=$B95,IF(DATOS_[[AGRUP. VALOR. PTO.]:[AGRUP. VALOR. PTO.]]=$B93,IF(DATOS_[[Check Periodo Ref.]:[Check Periodo Ref.]]="Dentro",IF(DATOS_[[Check Equiparado]:[Check Equiparado]]="Sí",IF(DATOS!AL$5="Sí",(1/DATOS_[[% anualiz]:[% anualiz]]),1)*IF(DATOS!AL$4="Sí",1/DATOS_[[% normaliz]:[% normaliz]],1)*(DATOS_[Conc.Sal.08])))))))),
0)</f>
        <v>0</v>
      </c>
      <c r="R95" s="109">
        <f t="array" ref="R95">IFERROR(
(AVERAGE((IF(DATOS_[[Sexo]:[Sexo]]=$B95,IF(DATOS_[[AGRUP. VALOR. PTO.]:[AGRUP. VALOR. PTO.]]=$B93,IF(DATOS_[[Check Periodo Ref.]:[Check Periodo Ref.]]="Dentro",IF(DATOS_[[Check Equiparado]:[Check Equiparado]]="Sí",IF(DATOS!AM$5="Sí",(1/DATOS_[[% anualiz]:[% anualiz]]),1)*IF(DATOS!AM$4="Sí",1/DATOS_[[% normaliz]:[% normaliz]],1)*(DATOS_[Conc.Sal.09])))))))),
0)</f>
        <v>0</v>
      </c>
      <c r="S95" s="109">
        <f t="array" ref="S95">IFERROR(
(AVERAGE((IF(DATOS_[[Sexo]:[Sexo]]=$B95,IF(DATOS_[[AGRUP. VALOR. PTO.]:[AGRUP. VALOR. PTO.]]=$B93,IF(DATOS_[[Check Periodo Ref.]:[Check Periodo Ref.]]="Dentro",IF(DATOS_[[Check Equiparado]:[Check Equiparado]]="Sí",IF(DATOS!AN$5="Sí",(1/DATOS_[[% anualiz]:[% anualiz]]),1)*IF(DATOS!AN$4="Sí",1/DATOS_[[% normaliz]:[% normaliz]],1)*(DATOS_[Conc.Sal.10])))))))),
0)</f>
        <v>0</v>
      </c>
      <c r="T95" s="109">
        <f t="array" ref="T95">IFERROR(
(AVERAGE((IF(DATOS_[[Sexo]:[Sexo]]=$B95,IF(DATOS_[[AGRUP. VALOR. PTO.]:[AGRUP. VALOR. PTO.]]=$B93,IF(DATOS_[[Check Periodo Ref.]:[Check Periodo Ref.]]="Dentro",IF(DATOS_[[Check Equiparado]:[Check Equiparado]]="Sí",IF(DATOS!AO$5="Sí",(1/DATOS_[[% anualiz]:[% anualiz]]),1)*IF(DATOS!AO$4="Sí",1/DATOS_[[% normaliz]:[% normaliz]],1)*(DATOS_[Conc.Sal.11])))))))),
0)</f>
        <v>0</v>
      </c>
      <c r="U95" s="109">
        <f t="array" ref="U95">IFERROR(
(AVERAGE((IF(DATOS_[[Sexo]:[Sexo]]=$B95,IF(DATOS_[[AGRUP. VALOR. PTO.]:[AGRUP. VALOR. PTO.]]=$B93,IF(DATOS_[[Check Periodo Ref.]:[Check Periodo Ref.]]="Dentro",IF(DATOS_[[Check Equiparado]:[Check Equiparado]]="Sí",IF(DATOS!AP$5="Sí",(1/DATOS_[[% anualiz]:[% anualiz]]),1)*IF(DATOS!AP$4="Sí",1/DATOS_[[% normaliz]:[% normaliz]],1)*(DATOS_[Conc.Sal.12])))))))),
0)</f>
        <v>0</v>
      </c>
      <c r="V95" s="109">
        <f t="array" ref="V95">IFERROR(
(AVERAGE((IF(DATOS_[[Sexo]:[Sexo]]=$B95,IF(DATOS_[[AGRUP. VALOR. PTO.]:[AGRUP. VALOR. PTO.]]=$B93,IF(DATOS_[[Check Periodo Ref.]:[Check Periodo Ref.]]="Dentro",IF(DATOS_[[Check Equiparado]:[Check Equiparado]]="Sí",IF(DATOS!AQ$5="Sí",(1/DATOS_[[% anualiz]:[% anualiz]]),1)*IF(DATOS!AQ$4="Sí",1/DATOS_[[% normaliz]:[% normaliz]],1)*(DATOS_[Conc.Sal.13])))))))),
0)</f>
        <v>0</v>
      </c>
      <c r="W95" s="109">
        <f t="array" ref="W95">IFERROR(
(AVERAGE((IF(DATOS_[[Sexo]:[Sexo]]=$B95,IF(DATOS_[[AGRUP. VALOR. PTO.]:[AGRUP. VALOR. PTO.]]=$B93,IF(DATOS_[[Check Periodo Ref.]:[Check Periodo Ref.]]="Dentro",IF(DATOS_[[Check Equiparado]:[Check Equiparado]]="Sí",IF(DATOS!AR$5="Sí",(1/DATOS_[[% anualiz]:[% anualiz]]),1)*IF(DATOS!AR$4="Sí",1/DATOS_[[% normaliz]:[% normaliz]],1)*(DATOS_[Conc.Sal.14])))))))),
0)</f>
        <v>0</v>
      </c>
      <c r="X95" s="109">
        <f t="array" ref="X95">IFERROR(
(AVERAGE((IF(DATOS_[[Sexo]:[Sexo]]=$B95,IF(DATOS_[[AGRUP. VALOR. PTO.]:[AGRUP. VALOR. PTO.]]=$B93,IF(DATOS_[[Check Periodo Ref.]:[Check Periodo Ref.]]="Dentro",IF(DATOS_[[Check Equiparado]:[Check Equiparado]]="Sí",IF(DATOS!AS$5="Sí",(1/DATOS_[[% anualiz]:[% anualiz]]),1)*IF(DATOS!AS$4="Sí",1/DATOS_[[% normaliz]:[% normaliz]],1)*(DATOS_[Conc.Sal.15])))))))),
0)</f>
        <v>0</v>
      </c>
      <c r="Y95" s="109">
        <f t="array" ref="Y95">IFERROR(
(AVERAGE((IF(DATOS_[[Sexo]:[Sexo]]=$B95,IF(DATOS_[[AGRUP. VALOR. PTO.]:[AGRUP. VALOR. PTO.]]=$B93,IF(DATOS_[[Check Periodo Ref.]:[Check Periodo Ref.]]="Dentro",IF(DATOS_[[Check Equiparado]:[Check Equiparado]]="Sí",IF(DATOS!AT$5="Sí",(1/DATOS_[[% anualiz]:[% anualiz]]),1)*IF(DATOS!AT$4="Sí",1/DATOS_[[% normaliz]:[% normaliz]],1)*(DATOS_[Conc.Sal.16])))))))),
0)</f>
        <v>0</v>
      </c>
      <c r="Z95" s="109">
        <f t="array" ref="Z95">IFERROR(
(AVERAGE((IF(DATOS_[[Sexo]:[Sexo]]=$B95,IF(DATOS_[[AGRUP. VALOR. PTO.]:[AGRUP. VALOR. PTO.]]=$B93,IF(DATOS_[[Check Periodo Ref.]:[Check Periodo Ref.]]="Dentro",IF(DATOS_[[Check Equiparado]:[Check Equiparado]]="Sí",IF(DATOS!AU$5="Sí",(1/DATOS_[[% anualiz]:[% anualiz]]),1)*IF(DATOS!AU$4="Sí",1/DATOS_[[% normaliz]:[% normaliz]],1)*(DATOS_[Conc.Sal.17])))))))),
0)</f>
        <v>0</v>
      </c>
      <c r="AA95" s="109">
        <f t="array" ref="AA95">IFERROR(
(AVERAGE((IF(DATOS_[[Sexo]:[Sexo]]=$B95,IF(DATOS_[[AGRUP. VALOR. PTO.]:[AGRUP. VALOR. PTO.]]=$B93,IF(DATOS_[[Check Periodo Ref.]:[Check Periodo Ref.]]="Dentro",IF(DATOS_[[Check Equiparado]:[Check Equiparado]]="Sí",IF(DATOS!AV$5="Sí",(1/DATOS_[[% anualiz]:[% anualiz]]),1)*IF(DATOS!AV$4="Sí",1/DATOS_[[% normaliz]:[% normaliz]],1)*(DATOS_[Conc.Sal.18])))))))),
0)</f>
        <v>0</v>
      </c>
      <c r="AB95" s="109">
        <f t="array" ref="AB95">IFERROR(
(AVERAGE((IF(DATOS_[[Sexo]:[Sexo]]=$B95,IF(DATOS_[[AGRUP. VALOR. PTO.]:[AGRUP. VALOR. PTO.]]=$B93,IF(DATOS_[[Check Periodo Ref.]:[Check Periodo Ref.]]="Dentro",IF(DATOS_[[Check Equiparado]:[Check Equiparado]]="Sí",IF(DATOS!AW$5="Sí",(1/DATOS_[[% anualiz]:[% anualiz]]),1)*IF(DATOS!AW$4="Sí",1/DATOS_[[% normaliz]:[% normaliz]],1)*(DATOS_[Conc.Sal.19])))))))),
0)</f>
        <v>0</v>
      </c>
      <c r="AC95" s="109">
        <f t="array" ref="AC95">IFERROR(
(AVERAGE((IF(DATOS_[[Sexo]:[Sexo]]=$B95,IF(DATOS_[[AGRUP. VALOR. PTO.]:[AGRUP. VALOR. PTO.]]=$B93,IF(DATOS_[[Check Periodo Ref.]:[Check Periodo Ref.]]="Dentro",IF(DATOS_[[Check Equiparado]:[Check Equiparado]]="Sí",IF(DATOS!AX$5="Sí",(1/DATOS_[[% anualiz]:[% anualiz]]),1)*IF(DATOS!AX$4="Sí",1/DATOS_[[% normaliz]:[% normaliz]],1)*(DATOS_[Conc.Sal.20])))))))),
0)</f>
        <v>0</v>
      </c>
      <c r="AD95" s="109">
        <f t="array" ref="AD95">IFERROR(
(AVERAGE((IF(DATOS_[[Sexo]:[Sexo]]=$B95,IF(DATOS_[[AGRUP. VALOR. PTO.]:[AGRUP. VALOR. PTO.]]=$B93,IF(DATOS_[[Check Periodo Ref.]:[Check Periodo Ref.]]="Dentro",IF(DATOS_[[Check Equiparado]:[Check Equiparado]]="Sí",IF(DATOS!AY$5="Sí",(1/DATOS_[[% anualiz]:[% anualiz]]),1)*IF(DATOS!AY$4="Sí",1/DATOS_[[% normaliz]:[% normaliz]],1)*(DATOS_[Conc.Sal.21])))))))),
0)</f>
        <v>0</v>
      </c>
      <c r="AE95" s="109">
        <f t="array" ref="AE95">IFERROR(
(AVERAGE((IF(DATOS_[[Sexo]:[Sexo]]=$B95,IF(DATOS_[[AGRUP. VALOR. PTO.]:[AGRUP. VALOR. PTO.]]=$B93,IF(DATOS_[[Check Periodo Ref.]:[Check Periodo Ref.]]="Dentro",IF(DATOS_[[Check Equiparado]:[Check Equiparado]]="Sí",IF(DATOS!AZ$5="Sí",(1/DATOS_[[% anualiz]:[% anualiz]]),1)*IF(DATOS!AZ$4="Sí",1/DATOS_[[% normaliz]:[% normaliz]],1)*(DATOS_[Conc.Sal.22])))))))),
0)</f>
        <v>0</v>
      </c>
      <c r="AF95" s="109">
        <f t="array" ref="AF95">IFERROR(
(AVERAGE((IF(DATOS_[[Sexo]:[Sexo]]=$B95,IF(DATOS_[[AGRUP. VALOR. PTO.]:[AGRUP. VALOR. PTO.]]=$B93,IF(DATOS_[[Check Periodo Ref.]:[Check Periodo Ref.]]="Dentro",IF(DATOS_[[Check Equiparado]:[Check Equiparado]]="Sí",IF(DATOS!BA$5="Sí",(1/DATOS_[[% anualiz]:[% anualiz]]),1)*IF(DATOS!BA$4="Sí",1/DATOS_[[% normaliz]:[% normaliz]],1)*(DATOS_[Conc.Sal.23])))))))),
0)</f>
        <v>0</v>
      </c>
      <c r="AG95" s="109">
        <f t="array" ref="AG95">IFERROR(
(AVERAGE((IF(DATOS_[[Sexo]:[Sexo]]=$B95,IF(DATOS_[[AGRUP. VALOR. PTO.]:[AGRUP. VALOR. PTO.]]=$B93,IF(DATOS_[[Check Periodo Ref.]:[Check Periodo Ref.]]="Dentro",IF(DATOS_[[Check Equiparado]:[Check Equiparado]]="Sí",IF(DATOS!BB$5="Sí",(1/DATOS_[[% anualiz]:[% anualiz]]),1)*IF(DATOS!BB$4="Sí",1/DATOS_[[% normaliz]:[% normaliz]],1)*(DATOS_[Conc.Sal.24])))))))),
0)</f>
        <v>0</v>
      </c>
      <c r="AH95" s="109">
        <f t="array" ref="AH95">IFERROR(
(AVERAGE((IF(DATOS_[[Sexo]:[Sexo]]=$B95,IF(DATOS_[[AGRUP. VALOR. PTO.]:[AGRUP. VALOR. PTO.]]=$B93,IF(DATOS_[[Check Periodo Ref.]:[Check Periodo Ref.]]="Dentro",IF(DATOS_[[Check Equiparado]:[Check Equiparado]]="Sí",IF(DATOS!BC$5="Sí",(1/DATOS_[[% anualiz]:[% anualiz]]),1)*IF(DATOS!BC$4="Sí",1/DATOS_[[% normaliz]:[% normaliz]],1)*(DATOS_[Conc.Sal.25])))))))),
0)</f>
        <v>0</v>
      </c>
      <c r="AI95" s="109">
        <f t="array" ref="AI95">IFERROR(
(AVERAGE((IF(DATOS_[[Sexo]:[Sexo]]=$B95,IF(DATOS_[[AGRUP. VALOR. PTO.]:[AGRUP. VALOR. PTO.]]=$B93,IF(DATOS_[[Check Periodo Ref.]:[Check Periodo Ref.]]="Dentro",IF(DATOS_[[Check Equiparado]:[Check Equiparado]]="Sí",IF(DATOS!BD$5="Sí",(1/DATOS_[[% anualiz]:[% anualiz]]),1)*IF(DATOS!BD$4="Sí",1/DATOS_[[% normaliz]:[% normaliz]],1)*(DATOS_[Conc.Sal.26])))))))),
0)</f>
        <v>0</v>
      </c>
      <c r="AJ95" s="109">
        <f t="array" ref="AJ95">IFERROR(
(AVERAGE((IF(DATOS_[[Sexo]:[Sexo]]=$B95,IF(DATOS_[[AGRUP. VALOR. PTO.]:[AGRUP. VALOR. PTO.]]=$B93,IF(DATOS_[[Check Periodo Ref.]:[Check Periodo Ref.]]="Dentro",IF(DATOS_[[Check Equiparado]:[Check Equiparado]]="Sí",IF(DATOS!BE$5="Sí",(1/DATOS_[[% anualiz]:[% anualiz]]),1)*IF(DATOS!BE$4="Sí",1/DATOS_[[% normaliz]:[% normaliz]],1)*(DATOS_[Conc.Sal.27])))))))),
0)</f>
        <v>0</v>
      </c>
      <c r="AK95" s="109">
        <f t="array" ref="AK95">IFERROR(
(AVERAGE((IF(DATOS_[[Sexo]:[Sexo]]=$B95,IF(DATOS_[[AGRUP. VALOR. PTO.]:[AGRUP. VALOR. PTO.]]=$B93,IF(DATOS_[[Check Periodo Ref.]:[Check Periodo Ref.]]="Dentro",IF(DATOS_[[Check Equiparado]:[Check Equiparado]]="Sí",IF(DATOS!BF$5="Sí",(1/DATOS_[[% anualiz]:[% anualiz]]),1)*IF(DATOS!BF$4="Sí",1/DATOS_[[% normaliz]:[% normaliz]],1)*(DATOS_[Conc.Sal.28])))))))),
0)</f>
        <v>0</v>
      </c>
      <c r="AL95" s="109">
        <f t="array" ref="AL95">IFERROR(
(AVERAGE((IF(DATOS_[[Sexo]:[Sexo]]=$B95,IF(DATOS_[[AGRUP. VALOR. PTO.]:[AGRUP. VALOR. PTO.]]=$B93,IF(DATOS_[[Check Periodo Ref.]:[Check Periodo Ref.]]="Dentro",IF(DATOS_[[Check Equiparado]:[Check Equiparado]]="Sí",IF(DATOS!BG$5="Sí",(1/DATOS_[[% anualiz]:[% anualiz]]),1)*IF(DATOS!BG$4="Sí",1/DATOS_[[% normaliz]:[% normaliz]],1)*(DATOS_[Conc.Sal.29])))))))),
0)</f>
        <v>0</v>
      </c>
      <c r="AM95" s="109">
        <f t="array" ref="AM95">IFERROR(
(AVERAGE((IF(DATOS_[[Sexo]:[Sexo]]=$B95,IF(DATOS_[[AGRUP. VALOR. PTO.]:[AGRUP. VALOR. PTO.]]=$B93,IF(DATOS_[[Check Periodo Ref.]:[Check Periodo Ref.]]="Dentro",IF(DATOS_[[Check Equiparado]:[Check Equiparado]]="Sí",IF(DATOS!BH$5="Sí",(1/DATOS_[[% anualiz]:[% anualiz]]),1)*IF(DATOS!BH$4="Sí",1/DATOS_[[% normaliz]:[% normaliz]],1)*(DATOS_[Conc.Sal.30])))))))),
0)</f>
        <v>0</v>
      </c>
      <c r="AN95" s="110">
        <f t="array" ref="AN95">IFERROR(
AVERAGE(IF(DATOS_[Sexo]=$B95,IF(DATOS_[[AGRUP. VALOR. PTO.]:[AGRUP. VALOR. PTO.]]=$B93,IF(DATOS_[Check Equiparado]="Sí",IF(DATOS_[Check Periodo Ref.]="Dentro",DATOS_[Tot COMPL.SAL Eq],FALSE))))),
0)</f>
        <v>0</v>
      </c>
      <c r="AO95" s="111">
        <f t="array" ref="AO95">IFERROR(
AVERAGE(IF(DATOS_[Sexo]=$B95,IF(DATOS_[[AGRUP. VALOR. PTO.]:[AGRUP. VALOR. PTO.]]=$B93,IF(DATOS_[Check Equiparado]="Sí",IF(DATOS_[Check Periodo Ref.]="Dentro",DATOS_[TOTAL SALARIO Eq],FALSE))))),
0)</f>
        <v>0</v>
      </c>
      <c r="AP95" s="112">
        <f t="array" ref="AP95">IFERROR(
(AVERAGE((IF(DATOS_[[Sexo]:[Sexo]]=$B95,IF(DATOS_[[AGRUP. VALOR. PTO.]:[AGRUP. VALOR. PTO.]]=$B93,IF(DATOS_[[Check Periodo Ref.]:[Check Periodo Ref.]]="Dentro",IF(DATOS_[[Check Equiparado]:[Check Equiparado]]="Sí",IF(DATOS!BI$5="Sí",(1/DATOS_[[% anualiz]:[% anualiz]]),1)*IF(DATOS!BI$4="Sí",1/DATOS_[[% normaliz]:[% normaliz]],1)*(DATOS_[C.Extra.01])))))))),
0)</f>
        <v>0</v>
      </c>
      <c r="AQ95" s="112">
        <f t="array" ref="AQ95">IFERROR(
(AVERAGE((IF(DATOS_[[Sexo]:[Sexo]]=$B95,IF(DATOS_[[AGRUP. VALOR. PTO.]:[AGRUP. VALOR. PTO.]]=$B93,IF(DATOS_[[Check Periodo Ref.]:[Check Periodo Ref.]]="Dentro",IF(DATOS_[[Check Equiparado]:[Check Equiparado]]="Sí",IF(DATOS!BJ$5="Sí",(1/DATOS_[[% anualiz]:[% anualiz]]),1)*IF(DATOS!BJ$4="Sí",1/DATOS_[[% normaliz]:[% normaliz]],1)*(DATOS_[C.Extra.02])))))))),
0)</f>
        <v>0</v>
      </c>
      <c r="AR95" s="112">
        <f t="array" ref="AR95">IFERROR(
(AVERAGE((IF(DATOS_[[Sexo]:[Sexo]]=$B95,IF(DATOS_[[AGRUP. VALOR. PTO.]:[AGRUP. VALOR. PTO.]]=$B93,IF(DATOS_[[Check Periodo Ref.]:[Check Periodo Ref.]]="Dentro",IF(DATOS_[[Check Equiparado]:[Check Equiparado]]="Sí",IF(DATOS!BK$5="Sí",(1/DATOS_[[% anualiz]:[% anualiz]]),1)*IF(DATOS!BK$4="Sí",1/DATOS_[[% normaliz]:[% normaliz]],1)*(DATOS_[C.Extra.03])))))))),
0)</f>
        <v>0</v>
      </c>
      <c r="AS95" s="112">
        <f t="array" ref="AS95">IFERROR(
(AVERAGE((IF(DATOS_[[Sexo]:[Sexo]]=$B95,IF(DATOS_[[AGRUP. VALOR. PTO.]:[AGRUP. VALOR. PTO.]]=$B93,IF(DATOS_[[Check Periodo Ref.]:[Check Periodo Ref.]]="Dentro",IF(DATOS_[[Check Equiparado]:[Check Equiparado]]="Sí",IF(DATOS!BL$5="Sí",(1/DATOS_[[% anualiz]:[% anualiz]]),1)*IF(DATOS!BL$4="Sí",1/DATOS_[[% normaliz]:[% normaliz]],1)*(DATOS_[C.Extra.04])))))))),
0)</f>
        <v>0</v>
      </c>
      <c r="AT95" s="112">
        <f t="array" ref="AT95">IFERROR(
(AVERAGE((IF(DATOS_[[Sexo]:[Sexo]]=$B95,IF(DATOS_[[AGRUP. VALOR. PTO.]:[AGRUP. VALOR. PTO.]]=$B93,IF(DATOS_[[Check Periodo Ref.]:[Check Periodo Ref.]]="Dentro",IF(DATOS_[[Check Equiparado]:[Check Equiparado]]="Sí",IF(DATOS!BM$5="Sí",(1/DATOS_[[% anualiz]:[% anualiz]]),1)*IF(DATOS!BM$4="Sí",1/DATOS_[[% normaliz]:[% normaliz]],1)*(DATOS_[C.Extra.05])))))))),
0)</f>
        <v>0</v>
      </c>
      <c r="AU95" s="113">
        <f t="array" ref="AU95">IFERROR(
AVERAGE(IF(DATOS_[Sexo]=$B95,IF(DATOS_[[AGRUP. VALOR. PTO.]:[AGRUP. VALOR. PTO.]]=$B93,IF(DATOS_[Check Equiparado]="Sí",IF(DATOS_[Check Periodo Ref.]="Dentro",DATOS_[Tot Extrasalarial Eq],FALSE))))),
0)</f>
        <v>0</v>
      </c>
      <c r="AV95" s="114">
        <f t="array" ref="AV95">IFERROR(
AVERAGE(IF(DATOS_[Sexo]=$B95,IF(DATOS_[[AGRUP. VALOR. PTO.]:[AGRUP. VALOR. PTO.]]=$B93,IF(DATOS_[Check Equiparado]="Sí",IF(DATOS_[Check Periodo Ref.]="Dentro",DATOS_[TOTAL Retrib Eq],FALSE))))),
0)</f>
        <v>0</v>
      </c>
    </row>
    <row r="96" spans="1:48" ht="17.25" thickBot="1" x14ac:dyDescent="0.35">
      <c r="A96" s="60" t="str">
        <f t="shared" ref="A96" si="111">+A97</f>
        <v>[ocultar]</v>
      </c>
      <c r="B96" s="70" t="s">
        <v>287</v>
      </c>
      <c r="C96" s="107"/>
      <c r="D96" s="71"/>
      <c r="E96" s="71"/>
      <c r="F96" s="71"/>
      <c r="G96" s="71"/>
      <c r="H96" s="71"/>
      <c r="I96" s="137" t="str">
        <f t="shared" ref="I96:AV96" si="112">IFERROR((I97-I98)/I97,"")</f>
        <v/>
      </c>
      <c r="J96" s="138" t="str">
        <f t="shared" si="112"/>
        <v/>
      </c>
      <c r="K96" s="139" t="str">
        <f t="shared" si="112"/>
        <v/>
      </c>
      <c r="L96" s="139" t="str">
        <f t="shared" si="112"/>
        <v/>
      </c>
      <c r="M96" s="139" t="str">
        <f t="shared" si="112"/>
        <v/>
      </c>
      <c r="N96" s="140" t="str">
        <f t="shared" si="112"/>
        <v/>
      </c>
      <c r="O96" s="141" t="str">
        <f t="shared" si="112"/>
        <v/>
      </c>
      <c r="P96" s="141" t="str">
        <f t="shared" si="112"/>
        <v/>
      </c>
      <c r="Q96" s="141" t="str">
        <f t="shared" si="112"/>
        <v/>
      </c>
      <c r="R96" s="141" t="str">
        <f t="shared" si="112"/>
        <v/>
      </c>
      <c r="S96" s="141" t="str">
        <f t="shared" si="112"/>
        <v/>
      </c>
      <c r="T96" s="141" t="str">
        <f t="shared" si="112"/>
        <v/>
      </c>
      <c r="U96" s="141" t="str">
        <f t="shared" si="112"/>
        <v/>
      </c>
      <c r="V96" s="141" t="str">
        <f t="shared" si="112"/>
        <v/>
      </c>
      <c r="W96" s="141" t="str">
        <f t="shared" si="112"/>
        <v/>
      </c>
      <c r="X96" s="141" t="str">
        <f t="shared" si="112"/>
        <v/>
      </c>
      <c r="Y96" s="141" t="str">
        <f t="shared" si="112"/>
        <v/>
      </c>
      <c r="Z96" s="140" t="str">
        <f t="shared" si="112"/>
        <v/>
      </c>
      <c r="AA96" s="140" t="str">
        <f t="shared" si="112"/>
        <v/>
      </c>
      <c r="AB96" s="140" t="str">
        <f t="shared" si="112"/>
        <v/>
      </c>
      <c r="AC96" s="140" t="str">
        <f t="shared" si="112"/>
        <v/>
      </c>
      <c r="AD96" s="140" t="str">
        <f t="shared" si="112"/>
        <v/>
      </c>
      <c r="AE96" s="140" t="str">
        <f t="shared" si="112"/>
        <v/>
      </c>
      <c r="AF96" s="140" t="str">
        <f t="shared" si="112"/>
        <v/>
      </c>
      <c r="AG96" s="140" t="str">
        <f t="shared" si="112"/>
        <v/>
      </c>
      <c r="AH96" s="140" t="str">
        <f t="shared" si="112"/>
        <v/>
      </c>
      <c r="AI96" s="140" t="str">
        <f t="shared" si="112"/>
        <v/>
      </c>
      <c r="AJ96" s="140" t="str">
        <f t="shared" si="112"/>
        <v/>
      </c>
      <c r="AK96" s="140" t="str">
        <f t="shared" si="112"/>
        <v/>
      </c>
      <c r="AL96" s="140" t="str">
        <f t="shared" si="112"/>
        <v/>
      </c>
      <c r="AM96" s="140" t="str">
        <f t="shared" si="112"/>
        <v/>
      </c>
      <c r="AN96" s="142" t="str">
        <f t="shared" si="112"/>
        <v/>
      </c>
      <c r="AO96" s="146" t="str">
        <f t="shared" si="112"/>
        <v/>
      </c>
      <c r="AP96" s="143" t="str">
        <f t="shared" si="112"/>
        <v/>
      </c>
      <c r="AQ96" s="143" t="str">
        <f t="shared" si="112"/>
        <v/>
      </c>
      <c r="AR96" s="143" t="str">
        <f t="shared" si="112"/>
        <v/>
      </c>
      <c r="AS96" s="143" t="str">
        <f t="shared" si="112"/>
        <v/>
      </c>
      <c r="AT96" s="143" t="str">
        <f t="shared" si="112"/>
        <v/>
      </c>
      <c r="AU96" s="144" t="str">
        <f t="shared" si="112"/>
        <v/>
      </c>
      <c r="AV96" s="145" t="str">
        <f t="shared" si="112"/>
        <v/>
      </c>
    </row>
    <row r="97" spans="1:48" x14ac:dyDescent="0.3">
      <c r="A97" s="60" t="str">
        <f t="shared" ref="A97" si="113">+IF(C97+C98=0,"[ocultar]","")</f>
        <v>[ocultar]</v>
      </c>
      <c r="B97" s="64" t="s">
        <v>162</v>
      </c>
      <c r="C97" s="65">
        <f t="array" ref="C97">SUM(IF($B97=DATOS_[Sexo],
IF($B96=DATOS_[AGRUP. VALOR. PTO.],
IF("Dentro"=DATOS_[Check Periodo Ref.],
1/(COUNTIFS(DATOS_[Sexo],$B97,DATOS_[AGRUP. VALOR. PTO.],$B96,DATOS_[Check Periodo Ref.],"Dentro",DATOS_[id],DATOS_[id]))))))</f>
        <v>0</v>
      </c>
      <c r="D97" s="66">
        <f>COUNTIFS(DATOS_[AGRUP. VALOR. PTO.],$B96,DATOS_[Sexo],$B97,DATOS_[Check Periodo Ref.],"Dentro")</f>
        <v>0</v>
      </c>
      <c r="E97" s="66">
        <f>COUNTIFS(DATOS_[AGRUP. VALOR. PTO.],$B96,DATOS_[Sexo],$B97,DATOS_[Check Periodo Ref.],"Dentro",DATOS_[Check Nº SC Norm],"Sí")</f>
        <v>0</v>
      </c>
      <c r="F97" s="66">
        <f>COUNTIFS(DATOS_[AGRUP. VALOR. PTO.],$B96,DATOS_[Sexo],$B97,DATOS_[Check Periodo Ref.],"Dentro",DATOS_[Check Nº SC Anualiz],"Sí")</f>
        <v>0</v>
      </c>
      <c r="G97" s="66">
        <f>COUNTIFS(DATOS_[AGRUP. VALOR. PTO.],$B96,DATOS_[Sexo],$B97,DATOS_[Check Periodo Ref.],"Dentro",DATOS_[Check Nº SC Norm y Anualiz],"Sí")</f>
        <v>0</v>
      </c>
      <c r="H97" s="66">
        <f>COUNTIFS(DATOS_[AGRUP. VALOR. PTO.],$B96,DATOS_[Sexo],$B97,DATOS_[Check Periodo Ref.],"Dentro",DATOS_[Check Equiparación],"Sí")</f>
        <v>0</v>
      </c>
      <c r="I97" s="108">
        <f t="array" ref="I97">IFERROR(
AVERAGE(IF(DATOS_[Sexo]=$B97,IF(DATOS_[[AGRUP. VALOR. PTO.]:[AGRUP. VALOR. PTO.]]=$B96,IF(DATOS_[Check Equiparado]="Sí",IF(DATOS_[Check Periodo Ref.]="Dentro",DATOS_[SALARIO BASE Eq],FALSE))))),
0)</f>
        <v>0</v>
      </c>
      <c r="J97" s="109">
        <f t="array" ref="J97">IFERROR(
(AVERAGE((IF(DATOS_[[Sexo]:[Sexo]]=$B97,IF(DATOS_[[AGRUP. VALOR. PTO.]:[AGRUP. VALOR. PTO.]]=$B96,IF(DATOS_[[Check Periodo Ref.]:[Check Periodo Ref.]]="Dentro",IF(DATOS_[[Check Equiparado]:[Check Equiparado]]="Sí",IF(DATOS!AE$5="Sí",(1/DATOS_[[% anualiz]:[% anualiz]]),1)*IF(DATOS!AE$4="Sí",1/DATOS_[[% normaliz]:[% normaliz]],1)*(DATOS_[Conc.Sal.01])))))))),
0)</f>
        <v>0</v>
      </c>
      <c r="K97" s="109">
        <f t="array" ref="K97">IFERROR(
(AVERAGE((IF(DATOS_[[Sexo]:[Sexo]]=$B97,IF(DATOS_[[AGRUP. VALOR. PTO.]:[AGRUP. VALOR. PTO.]]=$B96,IF(DATOS_[[Check Periodo Ref.]:[Check Periodo Ref.]]="Dentro",IF(DATOS_[[Check Equiparado]:[Check Equiparado]]="Sí",IF(DATOS!AF$5="Sí",(1/DATOS_[[% anualiz]:[% anualiz]]),1)*IF(DATOS!AF$4="Sí",1/DATOS_[[% normaliz]:[% normaliz]],1)*(DATOS_[Conc.Sal.02])))))))),
0)</f>
        <v>0</v>
      </c>
      <c r="L97" s="109">
        <f t="array" ref="L97">IFERROR(
(AVERAGE((IF(DATOS_[[Sexo]:[Sexo]]=$B97,IF(DATOS_[[AGRUP. VALOR. PTO.]:[AGRUP. VALOR. PTO.]]=$B96,IF(DATOS_[[Check Periodo Ref.]:[Check Periodo Ref.]]="Dentro",IF(DATOS_[[Check Equiparado]:[Check Equiparado]]="Sí",IF(DATOS!AG$5="Sí",(1/DATOS_[[% anualiz]:[% anualiz]]),1)*IF(DATOS!AG$4="Sí",1/DATOS_[[% normaliz]:[% normaliz]],1)*(DATOS_[Conc.Sal.03])))))))),
0)</f>
        <v>0</v>
      </c>
      <c r="M97" s="109">
        <f t="array" ref="M97">IFERROR(
(AVERAGE((IF(DATOS_[[Sexo]:[Sexo]]=$B97,IF(DATOS_[[AGRUP. VALOR. PTO.]:[AGRUP. VALOR. PTO.]]=$B96,IF(DATOS_[[Check Periodo Ref.]:[Check Periodo Ref.]]="Dentro",IF(DATOS_[[Check Equiparado]:[Check Equiparado]]="Sí",IF(DATOS!AH$5="Sí",(1/DATOS_[[% anualiz]:[% anualiz]]),1)*IF(DATOS!AH$4="Sí",1/DATOS_[[% normaliz]:[% normaliz]],1)*(DATOS_[Conc.Sal.04])))))))),
0)</f>
        <v>0</v>
      </c>
      <c r="N97" s="109">
        <f t="array" ref="N97">IFERROR(
(AVERAGE((IF(DATOS_[[Sexo]:[Sexo]]=$B97,IF(DATOS_[[AGRUP. VALOR. PTO.]:[AGRUP. VALOR. PTO.]]=$B96,IF(DATOS_[[Check Periodo Ref.]:[Check Periodo Ref.]]="Dentro",IF(DATOS_[[Check Equiparado]:[Check Equiparado]]="Sí",IF(DATOS!AI$5="Sí",(1/DATOS_[[% anualiz]:[% anualiz]]),1)*IF(DATOS!AI$4="Sí",1/DATOS_[[% normaliz]:[% normaliz]],1)*(DATOS_[Conc.Sal.05])))))))),
0)</f>
        <v>0</v>
      </c>
      <c r="O97" s="109">
        <f t="array" ref="O97">IFERROR(
(AVERAGE((IF(DATOS_[[Sexo]:[Sexo]]=$B97,IF(DATOS_[[AGRUP. VALOR. PTO.]:[AGRUP. VALOR. PTO.]]=$B96,IF(DATOS_[[Check Periodo Ref.]:[Check Periodo Ref.]]="Dentro",IF(DATOS_[[Check Equiparado]:[Check Equiparado]]="Sí",IF(DATOS!AJ$5="Sí",(1/DATOS_[[% anualiz]:[% anualiz]]),1)*IF(DATOS!AJ$4="Sí",1/DATOS_[[% normaliz]:[% normaliz]],1)*(DATOS_[Conc.Sal.06])))))))),
0)</f>
        <v>0</v>
      </c>
      <c r="P97" s="109">
        <f t="array" ref="P97">IFERROR(
(AVERAGE((IF(DATOS_[[Sexo]:[Sexo]]=$B97,IF(DATOS_[[AGRUP. VALOR. PTO.]:[AGRUP. VALOR. PTO.]]=$B96,IF(DATOS_[[Check Periodo Ref.]:[Check Periodo Ref.]]="Dentro",IF(DATOS_[[Check Equiparado]:[Check Equiparado]]="Sí",IF(DATOS!AK$5="Sí",(1/DATOS_[[% anualiz]:[% anualiz]]),1)*IF(DATOS!AK$4="Sí",1/DATOS_[[% normaliz]:[% normaliz]],1)*(DATOS_[Conc.Sal.07])))))))),
0)</f>
        <v>0</v>
      </c>
      <c r="Q97" s="109">
        <f t="array" ref="Q97">IFERROR(
(AVERAGE((IF(DATOS_[[Sexo]:[Sexo]]=$B97,IF(DATOS_[[AGRUP. VALOR. PTO.]:[AGRUP. VALOR. PTO.]]=$B96,IF(DATOS_[[Check Periodo Ref.]:[Check Periodo Ref.]]="Dentro",IF(DATOS_[[Check Equiparado]:[Check Equiparado]]="Sí",IF(DATOS!AL$5="Sí",(1/DATOS_[[% anualiz]:[% anualiz]]),1)*IF(DATOS!AL$4="Sí",1/DATOS_[[% normaliz]:[% normaliz]],1)*(DATOS_[Conc.Sal.08])))))))),
0)</f>
        <v>0</v>
      </c>
      <c r="R97" s="109">
        <f t="array" ref="R97">IFERROR(
(AVERAGE((IF(DATOS_[[Sexo]:[Sexo]]=$B97,IF(DATOS_[[AGRUP. VALOR. PTO.]:[AGRUP. VALOR. PTO.]]=$B96,IF(DATOS_[[Check Periodo Ref.]:[Check Periodo Ref.]]="Dentro",IF(DATOS_[[Check Equiparado]:[Check Equiparado]]="Sí",IF(DATOS!AM$5="Sí",(1/DATOS_[[% anualiz]:[% anualiz]]),1)*IF(DATOS!AM$4="Sí",1/DATOS_[[% normaliz]:[% normaliz]],1)*(DATOS_[Conc.Sal.09])))))))),
0)</f>
        <v>0</v>
      </c>
      <c r="S97" s="109">
        <f t="array" ref="S97">IFERROR(
(AVERAGE((IF(DATOS_[[Sexo]:[Sexo]]=$B97,IF(DATOS_[[AGRUP. VALOR. PTO.]:[AGRUP. VALOR. PTO.]]=$B96,IF(DATOS_[[Check Periodo Ref.]:[Check Periodo Ref.]]="Dentro",IF(DATOS_[[Check Equiparado]:[Check Equiparado]]="Sí",IF(DATOS!AN$5="Sí",(1/DATOS_[[% anualiz]:[% anualiz]]),1)*IF(DATOS!AN$4="Sí",1/DATOS_[[% normaliz]:[% normaliz]],1)*(DATOS_[Conc.Sal.10])))))))),
0)</f>
        <v>0</v>
      </c>
      <c r="T97" s="109">
        <f t="array" ref="T97">IFERROR(
(AVERAGE((IF(DATOS_[[Sexo]:[Sexo]]=$B97,IF(DATOS_[[AGRUP. VALOR. PTO.]:[AGRUP. VALOR. PTO.]]=$B96,IF(DATOS_[[Check Periodo Ref.]:[Check Periodo Ref.]]="Dentro",IF(DATOS_[[Check Equiparado]:[Check Equiparado]]="Sí",IF(DATOS!AO$5="Sí",(1/DATOS_[[% anualiz]:[% anualiz]]),1)*IF(DATOS!AO$4="Sí",1/DATOS_[[% normaliz]:[% normaliz]],1)*(DATOS_[Conc.Sal.11])))))))),
0)</f>
        <v>0</v>
      </c>
      <c r="U97" s="109">
        <f t="array" ref="U97">IFERROR(
(AVERAGE((IF(DATOS_[[Sexo]:[Sexo]]=$B97,IF(DATOS_[[AGRUP. VALOR. PTO.]:[AGRUP. VALOR. PTO.]]=$B96,IF(DATOS_[[Check Periodo Ref.]:[Check Periodo Ref.]]="Dentro",IF(DATOS_[[Check Equiparado]:[Check Equiparado]]="Sí",IF(DATOS!AP$5="Sí",(1/DATOS_[[% anualiz]:[% anualiz]]),1)*IF(DATOS!AP$4="Sí",1/DATOS_[[% normaliz]:[% normaliz]],1)*(DATOS_[Conc.Sal.12])))))))),
0)</f>
        <v>0</v>
      </c>
      <c r="V97" s="109">
        <f t="array" ref="V97">IFERROR(
(AVERAGE((IF(DATOS_[[Sexo]:[Sexo]]=$B97,IF(DATOS_[[AGRUP. VALOR. PTO.]:[AGRUP. VALOR. PTO.]]=$B96,IF(DATOS_[[Check Periodo Ref.]:[Check Periodo Ref.]]="Dentro",IF(DATOS_[[Check Equiparado]:[Check Equiparado]]="Sí",IF(DATOS!AQ$5="Sí",(1/DATOS_[[% anualiz]:[% anualiz]]),1)*IF(DATOS!AQ$4="Sí",1/DATOS_[[% normaliz]:[% normaliz]],1)*(DATOS_[Conc.Sal.13])))))))),
0)</f>
        <v>0</v>
      </c>
      <c r="W97" s="109">
        <f t="array" ref="W97">IFERROR(
(AVERAGE((IF(DATOS_[[Sexo]:[Sexo]]=$B97,IF(DATOS_[[AGRUP. VALOR. PTO.]:[AGRUP. VALOR. PTO.]]=$B96,IF(DATOS_[[Check Periodo Ref.]:[Check Periodo Ref.]]="Dentro",IF(DATOS_[[Check Equiparado]:[Check Equiparado]]="Sí",IF(DATOS!AR$5="Sí",(1/DATOS_[[% anualiz]:[% anualiz]]),1)*IF(DATOS!AR$4="Sí",1/DATOS_[[% normaliz]:[% normaliz]],1)*(DATOS_[Conc.Sal.14])))))))),
0)</f>
        <v>0</v>
      </c>
      <c r="X97" s="109">
        <f t="array" ref="X97">IFERROR(
(AVERAGE((IF(DATOS_[[Sexo]:[Sexo]]=$B97,IF(DATOS_[[AGRUP. VALOR. PTO.]:[AGRUP. VALOR. PTO.]]=$B96,IF(DATOS_[[Check Periodo Ref.]:[Check Periodo Ref.]]="Dentro",IF(DATOS_[[Check Equiparado]:[Check Equiparado]]="Sí",IF(DATOS!AS$5="Sí",(1/DATOS_[[% anualiz]:[% anualiz]]),1)*IF(DATOS!AS$4="Sí",1/DATOS_[[% normaliz]:[% normaliz]],1)*(DATOS_[Conc.Sal.15])))))))),
0)</f>
        <v>0</v>
      </c>
      <c r="Y97" s="109">
        <f t="array" ref="Y97">IFERROR(
(AVERAGE((IF(DATOS_[[Sexo]:[Sexo]]=$B97,IF(DATOS_[[AGRUP. VALOR. PTO.]:[AGRUP. VALOR. PTO.]]=$B96,IF(DATOS_[[Check Periodo Ref.]:[Check Periodo Ref.]]="Dentro",IF(DATOS_[[Check Equiparado]:[Check Equiparado]]="Sí",IF(DATOS!AT$5="Sí",(1/DATOS_[[% anualiz]:[% anualiz]]),1)*IF(DATOS!AT$4="Sí",1/DATOS_[[% normaliz]:[% normaliz]],1)*(DATOS_[Conc.Sal.16])))))))),
0)</f>
        <v>0</v>
      </c>
      <c r="Z97" s="109">
        <f t="array" ref="Z97">IFERROR(
(AVERAGE((IF(DATOS_[[Sexo]:[Sexo]]=$B97,IF(DATOS_[[AGRUP. VALOR. PTO.]:[AGRUP. VALOR. PTO.]]=$B96,IF(DATOS_[[Check Periodo Ref.]:[Check Periodo Ref.]]="Dentro",IF(DATOS_[[Check Equiparado]:[Check Equiparado]]="Sí",IF(DATOS!AU$5="Sí",(1/DATOS_[[% anualiz]:[% anualiz]]),1)*IF(DATOS!AU$4="Sí",1/DATOS_[[% normaliz]:[% normaliz]],1)*(DATOS_[Conc.Sal.17])))))))),
0)</f>
        <v>0</v>
      </c>
      <c r="AA97" s="109">
        <f t="array" ref="AA97">IFERROR(
(AVERAGE((IF(DATOS_[[Sexo]:[Sexo]]=$B97,IF(DATOS_[[AGRUP. VALOR. PTO.]:[AGRUP. VALOR. PTO.]]=$B96,IF(DATOS_[[Check Periodo Ref.]:[Check Periodo Ref.]]="Dentro",IF(DATOS_[[Check Equiparado]:[Check Equiparado]]="Sí",IF(DATOS!AV$5="Sí",(1/DATOS_[[% anualiz]:[% anualiz]]),1)*IF(DATOS!AV$4="Sí",1/DATOS_[[% normaliz]:[% normaliz]],1)*(DATOS_[Conc.Sal.18])))))))),
0)</f>
        <v>0</v>
      </c>
      <c r="AB97" s="109">
        <f t="array" ref="AB97">IFERROR(
(AVERAGE((IF(DATOS_[[Sexo]:[Sexo]]=$B97,IF(DATOS_[[AGRUP. VALOR. PTO.]:[AGRUP. VALOR. PTO.]]=$B96,IF(DATOS_[[Check Periodo Ref.]:[Check Periodo Ref.]]="Dentro",IF(DATOS_[[Check Equiparado]:[Check Equiparado]]="Sí",IF(DATOS!AW$5="Sí",(1/DATOS_[[% anualiz]:[% anualiz]]),1)*IF(DATOS!AW$4="Sí",1/DATOS_[[% normaliz]:[% normaliz]],1)*(DATOS_[Conc.Sal.19])))))))),
0)</f>
        <v>0</v>
      </c>
      <c r="AC97" s="109">
        <f t="array" ref="AC97">IFERROR(
(AVERAGE((IF(DATOS_[[Sexo]:[Sexo]]=$B97,IF(DATOS_[[AGRUP. VALOR. PTO.]:[AGRUP. VALOR. PTO.]]=$B96,IF(DATOS_[[Check Periodo Ref.]:[Check Periodo Ref.]]="Dentro",IF(DATOS_[[Check Equiparado]:[Check Equiparado]]="Sí",IF(DATOS!AX$5="Sí",(1/DATOS_[[% anualiz]:[% anualiz]]),1)*IF(DATOS!AX$4="Sí",1/DATOS_[[% normaliz]:[% normaliz]],1)*(DATOS_[Conc.Sal.20])))))))),
0)</f>
        <v>0</v>
      </c>
      <c r="AD97" s="109">
        <f t="array" ref="AD97">IFERROR(
(AVERAGE((IF(DATOS_[[Sexo]:[Sexo]]=$B97,IF(DATOS_[[AGRUP. VALOR. PTO.]:[AGRUP. VALOR. PTO.]]=$B96,IF(DATOS_[[Check Periodo Ref.]:[Check Periodo Ref.]]="Dentro",IF(DATOS_[[Check Equiparado]:[Check Equiparado]]="Sí",IF(DATOS!AY$5="Sí",(1/DATOS_[[% anualiz]:[% anualiz]]),1)*IF(DATOS!AY$4="Sí",1/DATOS_[[% normaliz]:[% normaliz]],1)*(DATOS_[Conc.Sal.21])))))))),
0)</f>
        <v>0</v>
      </c>
      <c r="AE97" s="109">
        <f t="array" ref="AE97">IFERROR(
(AVERAGE((IF(DATOS_[[Sexo]:[Sexo]]=$B97,IF(DATOS_[[AGRUP. VALOR. PTO.]:[AGRUP. VALOR. PTO.]]=$B96,IF(DATOS_[[Check Periodo Ref.]:[Check Periodo Ref.]]="Dentro",IF(DATOS_[[Check Equiparado]:[Check Equiparado]]="Sí",IF(DATOS!AZ$5="Sí",(1/DATOS_[[% anualiz]:[% anualiz]]),1)*IF(DATOS!AZ$4="Sí",1/DATOS_[[% normaliz]:[% normaliz]],1)*(DATOS_[Conc.Sal.22])))))))),
0)</f>
        <v>0</v>
      </c>
      <c r="AF97" s="109">
        <f t="array" ref="AF97">IFERROR(
(AVERAGE((IF(DATOS_[[Sexo]:[Sexo]]=$B97,IF(DATOS_[[AGRUP. VALOR. PTO.]:[AGRUP. VALOR. PTO.]]=$B96,IF(DATOS_[[Check Periodo Ref.]:[Check Periodo Ref.]]="Dentro",IF(DATOS_[[Check Equiparado]:[Check Equiparado]]="Sí",IF(DATOS!BA$5="Sí",(1/DATOS_[[% anualiz]:[% anualiz]]),1)*IF(DATOS!BA$4="Sí",1/DATOS_[[% normaliz]:[% normaliz]],1)*(DATOS_[Conc.Sal.23])))))))),
0)</f>
        <v>0</v>
      </c>
      <c r="AG97" s="109">
        <f t="array" ref="AG97">IFERROR(
(AVERAGE((IF(DATOS_[[Sexo]:[Sexo]]=$B97,IF(DATOS_[[AGRUP. VALOR. PTO.]:[AGRUP. VALOR. PTO.]]=$B96,IF(DATOS_[[Check Periodo Ref.]:[Check Periodo Ref.]]="Dentro",IF(DATOS_[[Check Equiparado]:[Check Equiparado]]="Sí",IF(DATOS!BB$5="Sí",(1/DATOS_[[% anualiz]:[% anualiz]]),1)*IF(DATOS!BB$4="Sí",1/DATOS_[[% normaliz]:[% normaliz]],1)*(DATOS_[Conc.Sal.24])))))))),
0)</f>
        <v>0</v>
      </c>
      <c r="AH97" s="109">
        <f t="array" ref="AH97">IFERROR(
(AVERAGE((IF(DATOS_[[Sexo]:[Sexo]]=$B97,IF(DATOS_[[AGRUP. VALOR. PTO.]:[AGRUP. VALOR. PTO.]]=$B96,IF(DATOS_[[Check Periodo Ref.]:[Check Periodo Ref.]]="Dentro",IF(DATOS_[[Check Equiparado]:[Check Equiparado]]="Sí",IF(DATOS!BC$5="Sí",(1/DATOS_[[% anualiz]:[% anualiz]]),1)*IF(DATOS!BC$4="Sí",1/DATOS_[[% normaliz]:[% normaliz]],1)*(DATOS_[Conc.Sal.25])))))))),
0)</f>
        <v>0</v>
      </c>
      <c r="AI97" s="109">
        <f t="array" ref="AI97">IFERROR(
(AVERAGE((IF(DATOS_[[Sexo]:[Sexo]]=$B97,IF(DATOS_[[AGRUP. VALOR. PTO.]:[AGRUP. VALOR. PTO.]]=$B96,IF(DATOS_[[Check Periodo Ref.]:[Check Periodo Ref.]]="Dentro",IF(DATOS_[[Check Equiparado]:[Check Equiparado]]="Sí",IF(DATOS!BD$5="Sí",(1/DATOS_[[% anualiz]:[% anualiz]]),1)*IF(DATOS!BD$4="Sí",1/DATOS_[[% normaliz]:[% normaliz]],1)*(DATOS_[Conc.Sal.26])))))))),
0)</f>
        <v>0</v>
      </c>
      <c r="AJ97" s="109">
        <f t="array" ref="AJ97">IFERROR(
(AVERAGE((IF(DATOS_[[Sexo]:[Sexo]]=$B97,IF(DATOS_[[AGRUP. VALOR. PTO.]:[AGRUP. VALOR. PTO.]]=$B96,IF(DATOS_[[Check Periodo Ref.]:[Check Periodo Ref.]]="Dentro",IF(DATOS_[[Check Equiparado]:[Check Equiparado]]="Sí",IF(DATOS!BE$5="Sí",(1/DATOS_[[% anualiz]:[% anualiz]]),1)*IF(DATOS!BE$4="Sí",1/DATOS_[[% normaliz]:[% normaliz]],1)*(DATOS_[Conc.Sal.27])))))))),
0)</f>
        <v>0</v>
      </c>
      <c r="AK97" s="109">
        <f t="array" ref="AK97">IFERROR(
(AVERAGE((IF(DATOS_[[Sexo]:[Sexo]]=$B97,IF(DATOS_[[AGRUP. VALOR. PTO.]:[AGRUP. VALOR. PTO.]]=$B96,IF(DATOS_[[Check Periodo Ref.]:[Check Periodo Ref.]]="Dentro",IF(DATOS_[[Check Equiparado]:[Check Equiparado]]="Sí",IF(DATOS!BF$5="Sí",(1/DATOS_[[% anualiz]:[% anualiz]]),1)*IF(DATOS!BF$4="Sí",1/DATOS_[[% normaliz]:[% normaliz]],1)*(DATOS_[Conc.Sal.28])))))))),
0)</f>
        <v>0</v>
      </c>
      <c r="AL97" s="109">
        <f t="array" ref="AL97">IFERROR(
(AVERAGE((IF(DATOS_[[Sexo]:[Sexo]]=$B97,IF(DATOS_[[AGRUP. VALOR. PTO.]:[AGRUP. VALOR. PTO.]]=$B96,IF(DATOS_[[Check Periodo Ref.]:[Check Periodo Ref.]]="Dentro",IF(DATOS_[[Check Equiparado]:[Check Equiparado]]="Sí",IF(DATOS!BG$5="Sí",(1/DATOS_[[% anualiz]:[% anualiz]]),1)*IF(DATOS!BG$4="Sí",1/DATOS_[[% normaliz]:[% normaliz]],1)*(DATOS_[Conc.Sal.29])))))))),
0)</f>
        <v>0</v>
      </c>
      <c r="AM97" s="109">
        <f t="array" ref="AM97">IFERROR(
(AVERAGE((IF(DATOS_[[Sexo]:[Sexo]]=$B97,IF(DATOS_[[AGRUP. VALOR. PTO.]:[AGRUP. VALOR. PTO.]]=$B96,IF(DATOS_[[Check Periodo Ref.]:[Check Periodo Ref.]]="Dentro",IF(DATOS_[[Check Equiparado]:[Check Equiparado]]="Sí",IF(DATOS!BH$5="Sí",(1/DATOS_[[% anualiz]:[% anualiz]]),1)*IF(DATOS!BH$4="Sí",1/DATOS_[[% normaliz]:[% normaliz]],1)*(DATOS_[Conc.Sal.30])))))))),
0)</f>
        <v>0</v>
      </c>
      <c r="AN97" s="110">
        <f t="array" ref="AN97">IFERROR(
AVERAGE(IF(DATOS_[Sexo]=$B97,IF(DATOS_[[AGRUP. VALOR. PTO.]:[AGRUP. VALOR. PTO.]]=$B96,IF(DATOS_[Check Equiparado]="Sí",IF(DATOS_[Check Periodo Ref.]="Dentro",DATOS_[Tot COMPL.SAL Eq],FALSE))))),
0)</f>
        <v>0</v>
      </c>
      <c r="AO97" s="111">
        <f t="array" ref="AO97">IFERROR(
AVERAGE(IF(DATOS_[Sexo]=$B97,IF(DATOS_[[AGRUP. VALOR. PTO.]:[AGRUP. VALOR. PTO.]]=$B96,IF(DATOS_[Check Equiparado]="Sí",IF(DATOS_[Check Periodo Ref.]="Dentro",DATOS_[TOTAL SALARIO Eq],FALSE))))),
0)</f>
        <v>0</v>
      </c>
      <c r="AP97" s="112">
        <f t="array" ref="AP97">IFERROR(
(AVERAGE((IF(DATOS_[[Sexo]:[Sexo]]=$B97,IF(DATOS_[[AGRUP. VALOR. PTO.]:[AGRUP. VALOR. PTO.]]=$B96,IF(DATOS_[[Check Periodo Ref.]:[Check Periodo Ref.]]="Dentro",IF(DATOS_[[Check Equiparado]:[Check Equiparado]]="Sí",IF(DATOS!BI$5="Sí",(1/DATOS_[[% anualiz]:[% anualiz]]),1)*IF(DATOS!BI$4="Sí",1/DATOS_[[% normaliz]:[% normaliz]],1)*(DATOS_[C.Extra.01])))))))),
0)</f>
        <v>0</v>
      </c>
      <c r="AQ97" s="112">
        <f t="array" ref="AQ97">IFERROR(
(AVERAGE((IF(DATOS_[[Sexo]:[Sexo]]=$B97,IF(DATOS_[[AGRUP. VALOR. PTO.]:[AGRUP. VALOR. PTO.]]=$B96,IF(DATOS_[[Check Periodo Ref.]:[Check Periodo Ref.]]="Dentro",IF(DATOS_[[Check Equiparado]:[Check Equiparado]]="Sí",IF(DATOS!BJ$5="Sí",(1/DATOS_[[% anualiz]:[% anualiz]]),1)*IF(DATOS!BJ$4="Sí",1/DATOS_[[% normaliz]:[% normaliz]],1)*(DATOS_[C.Extra.02])))))))),
0)</f>
        <v>0</v>
      </c>
      <c r="AR97" s="112">
        <f t="array" ref="AR97">IFERROR(
(AVERAGE((IF(DATOS_[[Sexo]:[Sexo]]=$B97,IF(DATOS_[[AGRUP. VALOR. PTO.]:[AGRUP. VALOR. PTO.]]=$B96,IF(DATOS_[[Check Periodo Ref.]:[Check Periodo Ref.]]="Dentro",IF(DATOS_[[Check Equiparado]:[Check Equiparado]]="Sí",IF(DATOS!BK$5="Sí",(1/DATOS_[[% anualiz]:[% anualiz]]),1)*IF(DATOS!BK$4="Sí",1/DATOS_[[% normaliz]:[% normaliz]],1)*(DATOS_[C.Extra.03])))))))),
0)</f>
        <v>0</v>
      </c>
      <c r="AS97" s="112">
        <f t="array" ref="AS97">IFERROR(
(AVERAGE((IF(DATOS_[[Sexo]:[Sexo]]=$B97,IF(DATOS_[[AGRUP. VALOR. PTO.]:[AGRUP. VALOR. PTO.]]=$B96,IF(DATOS_[[Check Periodo Ref.]:[Check Periodo Ref.]]="Dentro",IF(DATOS_[[Check Equiparado]:[Check Equiparado]]="Sí",IF(DATOS!BL$5="Sí",(1/DATOS_[[% anualiz]:[% anualiz]]),1)*IF(DATOS!BL$4="Sí",1/DATOS_[[% normaliz]:[% normaliz]],1)*(DATOS_[C.Extra.04])))))))),
0)</f>
        <v>0</v>
      </c>
      <c r="AT97" s="112">
        <f t="array" ref="AT97">IFERROR(
(AVERAGE((IF(DATOS_[[Sexo]:[Sexo]]=$B97,IF(DATOS_[[AGRUP. VALOR. PTO.]:[AGRUP. VALOR. PTO.]]=$B96,IF(DATOS_[[Check Periodo Ref.]:[Check Periodo Ref.]]="Dentro",IF(DATOS_[[Check Equiparado]:[Check Equiparado]]="Sí",IF(DATOS!BM$5="Sí",(1/DATOS_[[% anualiz]:[% anualiz]]),1)*IF(DATOS!BM$4="Sí",1/DATOS_[[% normaliz]:[% normaliz]],1)*(DATOS_[C.Extra.05])))))))),
0)</f>
        <v>0</v>
      </c>
      <c r="AU97" s="113">
        <f t="array" ref="AU97">IFERROR(
AVERAGE(IF(DATOS_[Sexo]=$B97,IF(DATOS_[[AGRUP. VALOR. PTO.]:[AGRUP. VALOR. PTO.]]=$B96,IF(DATOS_[Check Equiparado]="Sí",IF(DATOS_[Check Periodo Ref.]="Dentro",DATOS_[Tot Extrasalarial Eq],FALSE))))),
0)</f>
        <v>0</v>
      </c>
      <c r="AV97" s="114">
        <f t="array" ref="AV97">IFERROR(
AVERAGE(IF(DATOS_[Sexo]=$B97,IF(DATOS_[[AGRUP. VALOR. PTO.]:[AGRUP. VALOR. PTO.]]=$B96,IF(DATOS_[Check Equiparado]="Sí",IF(DATOS_[Check Periodo Ref.]="Dentro",DATOS_[TOTAL Retrib Eq],FALSE))))),
0)</f>
        <v>0</v>
      </c>
    </row>
    <row r="98" spans="1:48" x14ac:dyDescent="0.3">
      <c r="A98" s="60" t="str">
        <f t="shared" ref="A98" si="114">+A97</f>
        <v>[ocultar]</v>
      </c>
      <c r="B98" s="64" t="s">
        <v>163</v>
      </c>
      <c r="C98" s="65">
        <f t="array" ref="C98">SUM(IF($B98=DATOS_[Sexo],
IF($B96=DATOS_[AGRUP. VALOR. PTO.],
IF("Dentro"=DATOS_[Check Periodo Ref.],
1/(COUNTIFS(DATOS_[Sexo],$B98,DATOS_[AGRUP. VALOR. PTO.],$B96,DATOS_[Check Periodo Ref.],"Dentro",DATOS_[id],DATOS_[id]))))))</f>
        <v>0</v>
      </c>
      <c r="D98" s="66">
        <f>COUNTIFS(DATOS_[AGRUP. VALOR. PTO.],$B96,DATOS_[Sexo],$B98,DATOS_[Check Periodo Ref.],"Dentro")</f>
        <v>0</v>
      </c>
      <c r="E98" s="66">
        <f>COUNTIFS(DATOS_[AGRUP. VALOR. PTO.],$B96,DATOS_[Sexo],$B98,DATOS_[Check Periodo Ref.],"Dentro",DATOS_[Check Nº SC Norm],"Sí")</f>
        <v>0</v>
      </c>
      <c r="F98" s="66">
        <f>COUNTIFS(DATOS_[AGRUP. VALOR. PTO.],$B96,DATOS_[Sexo],$B98,DATOS_[Check Periodo Ref.],"Dentro",DATOS_[Check Nº SC Anualiz],"Sí")</f>
        <v>0</v>
      </c>
      <c r="G98" s="66">
        <f>COUNTIFS(DATOS_[AGRUP. VALOR. PTO.],$B96,DATOS_[Sexo],$B98,DATOS_[Check Periodo Ref.],"Dentro",DATOS_[Check Nº SC Norm y Anualiz],"Sí")</f>
        <v>0</v>
      </c>
      <c r="H98" s="66">
        <f>COUNTIFS(DATOS_[AGRUP. VALOR. PTO.],$B96,DATOS_[Sexo],$B98,DATOS_[Check Periodo Ref.],"Dentro",DATOS_[Check Equiparación],"Sí")</f>
        <v>0</v>
      </c>
      <c r="I98" s="108" cm="1">
        <f t="array" ref="I98">IFERROR(
AVERAGE(IF(DATOS_[Sexo]=$B98,IF(DATOS_[[AGRUP. VALOR. PTO.]:[AGRUP. VALOR. PTO.]]=$B96,IF(DATOS_[Check Equiparado]="Sí",IF(DATOS_[Check Periodo Ref.]="Dentro",DATOS_[SALARIO BASE Eq],FALSE))))),
0)</f>
        <v>0</v>
      </c>
      <c r="J98" s="109">
        <f t="array" ref="J98">IFERROR(
(AVERAGE((IF(DATOS_[[Sexo]:[Sexo]]=$B98,IF(DATOS_[[AGRUP. VALOR. PTO.]:[AGRUP. VALOR. PTO.]]=$B96,IF(DATOS_[[Check Periodo Ref.]:[Check Periodo Ref.]]="Dentro",IF(DATOS_[[Check Equiparado]:[Check Equiparado]]="Sí",IF(DATOS!AE$5="Sí",(1/DATOS_[[% anualiz]:[% anualiz]]),1)*IF(DATOS!AE$4="Sí",1/DATOS_[[% normaliz]:[% normaliz]],1)*(DATOS_[Conc.Sal.01])))))))),
0)</f>
        <v>0</v>
      </c>
      <c r="K98" s="109">
        <f t="array" ref="K98">IFERROR(
(AVERAGE((IF(DATOS_[[Sexo]:[Sexo]]=$B98,IF(DATOS_[[AGRUP. VALOR. PTO.]:[AGRUP. VALOR. PTO.]]=$B96,IF(DATOS_[[Check Periodo Ref.]:[Check Periodo Ref.]]="Dentro",IF(DATOS_[[Check Equiparado]:[Check Equiparado]]="Sí",IF(DATOS!AF$5="Sí",(1/DATOS_[[% anualiz]:[% anualiz]]),1)*IF(DATOS!AF$4="Sí",1/DATOS_[[% normaliz]:[% normaliz]],1)*(DATOS_[Conc.Sal.02])))))))),
0)</f>
        <v>0</v>
      </c>
      <c r="L98" s="109">
        <f t="array" ref="L98">IFERROR(
(AVERAGE((IF(DATOS_[[Sexo]:[Sexo]]=$B98,IF(DATOS_[[AGRUP. VALOR. PTO.]:[AGRUP. VALOR. PTO.]]=$B96,IF(DATOS_[[Check Periodo Ref.]:[Check Periodo Ref.]]="Dentro",IF(DATOS_[[Check Equiparado]:[Check Equiparado]]="Sí",IF(DATOS!AG$5="Sí",(1/DATOS_[[% anualiz]:[% anualiz]]),1)*IF(DATOS!AG$4="Sí",1/DATOS_[[% normaliz]:[% normaliz]],1)*(DATOS_[Conc.Sal.03])))))))),
0)</f>
        <v>0</v>
      </c>
      <c r="M98" s="109">
        <f t="array" ref="M98">IFERROR(
(AVERAGE((IF(DATOS_[[Sexo]:[Sexo]]=$B98,IF(DATOS_[[AGRUP. VALOR. PTO.]:[AGRUP. VALOR. PTO.]]=$B96,IF(DATOS_[[Check Periodo Ref.]:[Check Periodo Ref.]]="Dentro",IF(DATOS_[[Check Equiparado]:[Check Equiparado]]="Sí",IF(DATOS!AH$5="Sí",(1/DATOS_[[% anualiz]:[% anualiz]]),1)*IF(DATOS!AH$4="Sí",1/DATOS_[[% normaliz]:[% normaliz]],1)*(DATOS_[Conc.Sal.04])))))))),
0)</f>
        <v>0</v>
      </c>
      <c r="N98" s="109">
        <f t="array" ref="N98">IFERROR(
(AVERAGE((IF(DATOS_[[Sexo]:[Sexo]]=$B98,IF(DATOS_[[AGRUP. VALOR. PTO.]:[AGRUP. VALOR. PTO.]]=$B96,IF(DATOS_[[Check Periodo Ref.]:[Check Periodo Ref.]]="Dentro",IF(DATOS_[[Check Equiparado]:[Check Equiparado]]="Sí",IF(DATOS!AI$5="Sí",(1/DATOS_[[% anualiz]:[% anualiz]]),1)*IF(DATOS!AI$4="Sí",1/DATOS_[[% normaliz]:[% normaliz]],1)*(DATOS_[Conc.Sal.05])))))))),
0)</f>
        <v>0</v>
      </c>
      <c r="O98" s="109">
        <f t="array" ref="O98">IFERROR(
(AVERAGE((IF(DATOS_[[Sexo]:[Sexo]]=$B98,IF(DATOS_[[AGRUP. VALOR. PTO.]:[AGRUP. VALOR. PTO.]]=$B96,IF(DATOS_[[Check Periodo Ref.]:[Check Periodo Ref.]]="Dentro",IF(DATOS_[[Check Equiparado]:[Check Equiparado]]="Sí",IF(DATOS!AJ$5="Sí",(1/DATOS_[[% anualiz]:[% anualiz]]),1)*IF(DATOS!AJ$4="Sí",1/DATOS_[[% normaliz]:[% normaliz]],1)*(DATOS_[Conc.Sal.06])))))))),
0)</f>
        <v>0</v>
      </c>
      <c r="P98" s="109">
        <f t="array" ref="P98">IFERROR(
(AVERAGE((IF(DATOS_[[Sexo]:[Sexo]]=$B98,IF(DATOS_[[AGRUP. VALOR. PTO.]:[AGRUP. VALOR. PTO.]]=$B96,IF(DATOS_[[Check Periodo Ref.]:[Check Periodo Ref.]]="Dentro",IF(DATOS_[[Check Equiparado]:[Check Equiparado]]="Sí",IF(DATOS!AK$5="Sí",(1/DATOS_[[% anualiz]:[% anualiz]]),1)*IF(DATOS!AK$4="Sí",1/DATOS_[[% normaliz]:[% normaliz]],1)*(DATOS_[Conc.Sal.07])))))))),
0)</f>
        <v>0</v>
      </c>
      <c r="Q98" s="109">
        <f t="array" ref="Q98">IFERROR(
(AVERAGE((IF(DATOS_[[Sexo]:[Sexo]]=$B98,IF(DATOS_[[AGRUP. VALOR. PTO.]:[AGRUP. VALOR. PTO.]]=$B96,IF(DATOS_[[Check Periodo Ref.]:[Check Periodo Ref.]]="Dentro",IF(DATOS_[[Check Equiparado]:[Check Equiparado]]="Sí",IF(DATOS!AL$5="Sí",(1/DATOS_[[% anualiz]:[% anualiz]]),1)*IF(DATOS!AL$4="Sí",1/DATOS_[[% normaliz]:[% normaliz]],1)*(DATOS_[Conc.Sal.08])))))))),
0)</f>
        <v>0</v>
      </c>
      <c r="R98" s="109">
        <f t="array" ref="R98">IFERROR(
(AVERAGE((IF(DATOS_[[Sexo]:[Sexo]]=$B98,IF(DATOS_[[AGRUP. VALOR. PTO.]:[AGRUP. VALOR. PTO.]]=$B96,IF(DATOS_[[Check Periodo Ref.]:[Check Periodo Ref.]]="Dentro",IF(DATOS_[[Check Equiparado]:[Check Equiparado]]="Sí",IF(DATOS!AM$5="Sí",(1/DATOS_[[% anualiz]:[% anualiz]]),1)*IF(DATOS!AM$4="Sí",1/DATOS_[[% normaliz]:[% normaliz]],1)*(DATOS_[Conc.Sal.09])))))))),
0)</f>
        <v>0</v>
      </c>
      <c r="S98" s="109">
        <f t="array" ref="S98">IFERROR(
(AVERAGE((IF(DATOS_[[Sexo]:[Sexo]]=$B98,IF(DATOS_[[AGRUP. VALOR. PTO.]:[AGRUP. VALOR. PTO.]]=$B96,IF(DATOS_[[Check Periodo Ref.]:[Check Periodo Ref.]]="Dentro",IF(DATOS_[[Check Equiparado]:[Check Equiparado]]="Sí",IF(DATOS!AN$5="Sí",(1/DATOS_[[% anualiz]:[% anualiz]]),1)*IF(DATOS!AN$4="Sí",1/DATOS_[[% normaliz]:[% normaliz]],1)*(DATOS_[Conc.Sal.10])))))))),
0)</f>
        <v>0</v>
      </c>
      <c r="T98" s="109">
        <f t="array" ref="T98">IFERROR(
(AVERAGE((IF(DATOS_[[Sexo]:[Sexo]]=$B98,IF(DATOS_[[AGRUP. VALOR. PTO.]:[AGRUP. VALOR. PTO.]]=$B96,IF(DATOS_[[Check Periodo Ref.]:[Check Periodo Ref.]]="Dentro",IF(DATOS_[[Check Equiparado]:[Check Equiparado]]="Sí",IF(DATOS!AO$5="Sí",(1/DATOS_[[% anualiz]:[% anualiz]]),1)*IF(DATOS!AO$4="Sí",1/DATOS_[[% normaliz]:[% normaliz]],1)*(DATOS_[Conc.Sal.11])))))))),
0)</f>
        <v>0</v>
      </c>
      <c r="U98" s="109">
        <f t="array" ref="U98">IFERROR(
(AVERAGE((IF(DATOS_[[Sexo]:[Sexo]]=$B98,IF(DATOS_[[AGRUP. VALOR. PTO.]:[AGRUP. VALOR. PTO.]]=$B96,IF(DATOS_[[Check Periodo Ref.]:[Check Periodo Ref.]]="Dentro",IF(DATOS_[[Check Equiparado]:[Check Equiparado]]="Sí",IF(DATOS!AP$5="Sí",(1/DATOS_[[% anualiz]:[% anualiz]]),1)*IF(DATOS!AP$4="Sí",1/DATOS_[[% normaliz]:[% normaliz]],1)*(DATOS_[Conc.Sal.12])))))))),
0)</f>
        <v>0</v>
      </c>
      <c r="V98" s="109">
        <f t="array" ref="V98">IFERROR(
(AVERAGE((IF(DATOS_[[Sexo]:[Sexo]]=$B98,IF(DATOS_[[AGRUP. VALOR. PTO.]:[AGRUP. VALOR. PTO.]]=$B96,IF(DATOS_[[Check Periodo Ref.]:[Check Periodo Ref.]]="Dentro",IF(DATOS_[[Check Equiparado]:[Check Equiparado]]="Sí",IF(DATOS!AQ$5="Sí",(1/DATOS_[[% anualiz]:[% anualiz]]),1)*IF(DATOS!AQ$4="Sí",1/DATOS_[[% normaliz]:[% normaliz]],1)*(DATOS_[Conc.Sal.13])))))))),
0)</f>
        <v>0</v>
      </c>
      <c r="W98" s="109">
        <f t="array" ref="W98">IFERROR(
(AVERAGE((IF(DATOS_[[Sexo]:[Sexo]]=$B98,IF(DATOS_[[AGRUP. VALOR. PTO.]:[AGRUP. VALOR. PTO.]]=$B96,IF(DATOS_[[Check Periodo Ref.]:[Check Periodo Ref.]]="Dentro",IF(DATOS_[[Check Equiparado]:[Check Equiparado]]="Sí",IF(DATOS!AR$5="Sí",(1/DATOS_[[% anualiz]:[% anualiz]]),1)*IF(DATOS!AR$4="Sí",1/DATOS_[[% normaliz]:[% normaliz]],1)*(DATOS_[Conc.Sal.14])))))))),
0)</f>
        <v>0</v>
      </c>
      <c r="X98" s="109">
        <f t="array" ref="X98">IFERROR(
(AVERAGE((IF(DATOS_[[Sexo]:[Sexo]]=$B98,IF(DATOS_[[AGRUP. VALOR. PTO.]:[AGRUP. VALOR. PTO.]]=$B96,IF(DATOS_[[Check Periodo Ref.]:[Check Periodo Ref.]]="Dentro",IF(DATOS_[[Check Equiparado]:[Check Equiparado]]="Sí",IF(DATOS!AS$5="Sí",(1/DATOS_[[% anualiz]:[% anualiz]]),1)*IF(DATOS!AS$4="Sí",1/DATOS_[[% normaliz]:[% normaliz]],1)*(DATOS_[Conc.Sal.15])))))))),
0)</f>
        <v>0</v>
      </c>
      <c r="Y98" s="109">
        <f t="array" ref="Y98">IFERROR(
(AVERAGE((IF(DATOS_[[Sexo]:[Sexo]]=$B98,IF(DATOS_[[AGRUP. VALOR. PTO.]:[AGRUP. VALOR. PTO.]]=$B96,IF(DATOS_[[Check Periodo Ref.]:[Check Periodo Ref.]]="Dentro",IF(DATOS_[[Check Equiparado]:[Check Equiparado]]="Sí",IF(DATOS!AT$5="Sí",(1/DATOS_[[% anualiz]:[% anualiz]]),1)*IF(DATOS!AT$4="Sí",1/DATOS_[[% normaliz]:[% normaliz]],1)*(DATOS_[Conc.Sal.16])))))))),
0)</f>
        <v>0</v>
      </c>
      <c r="Z98" s="109">
        <f t="array" ref="Z98">IFERROR(
(AVERAGE((IF(DATOS_[[Sexo]:[Sexo]]=$B98,IF(DATOS_[[AGRUP. VALOR. PTO.]:[AGRUP. VALOR. PTO.]]=$B96,IF(DATOS_[[Check Periodo Ref.]:[Check Periodo Ref.]]="Dentro",IF(DATOS_[[Check Equiparado]:[Check Equiparado]]="Sí",IF(DATOS!AU$5="Sí",(1/DATOS_[[% anualiz]:[% anualiz]]),1)*IF(DATOS!AU$4="Sí",1/DATOS_[[% normaliz]:[% normaliz]],1)*(DATOS_[Conc.Sal.17])))))))),
0)</f>
        <v>0</v>
      </c>
      <c r="AA98" s="109">
        <f t="array" ref="AA98">IFERROR(
(AVERAGE((IF(DATOS_[[Sexo]:[Sexo]]=$B98,IF(DATOS_[[AGRUP. VALOR. PTO.]:[AGRUP. VALOR. PTO.]]=$B96,IF(DATOS_[[Check Periodo Ref.]:[Check Periodo Ref.]]="Dentro",IF(DATOS_[[Check Equiparado]:[Check Equiparado]]="Sí",IF(DATOS!AV$5="Sí",(1/DATOS_[[% anualiz]:[% anualiz]]),1)*IF(DATOS!AV$4="Sí",1/DATOS_[[% normaliz]:[% normaliz]],1)*(DATOS_[Conc.Sal.18])))))))),
0)</f>
        <v>0</v>
      </c>
      <c r="AB98" s="109">
        <f t="array" ref="AB98">IFERROR(
(AVERAGE((IF(DATOS_[[Sexo]:[Sexo]]=$B98,IF(DATOS_[[AGRUP. VALOR. PTO.]:[AGRUP. VALOR. PTO.]]=$B96,IF(DATOS_[[Check Periodo Ref.]:[Check Periodo Ref.]]="Dentro",IF(DATOS_[[Check Equiparado]:[Check Equiparado]]="Sí",IF(DATOS!AW$5="Sí",(1/DATOS_[[% anualiz]:[% anualiz]]),1)*IF(DATOS!AW$4="Sí",1/DATOS_[[% normaliz]:[% normaliz]],1)*(DATOS_[Conc.Sal.19])))))))),
0)</f>
        <v>0</v>
      </c>
      <c r="AC98" s="109">
        <f t="array" ref="AC98">IFERROR(
(AVERAGE((IF(DATOS_[[Sexo]:[Sexo]]=$B98,IF(DATOS_[[AGRUP. VALOR. PTO.]:[AGRUP. VALOR. PTO.]]=$B96,IF(DATOS_[[Check Periodo Ref.]:[Check Periodo Ref.]]="Dentro",IF(DATOS_[[Check Equiparado]:[Check Equiparado]]="Sí",IF(DATOS!AX$5="Sí",(1/DATOS_[[% anualiz]:[% anualiz]]),1)*IF(DATOS!AX$4="Sí",1/DATOS_[[% normaliz]:[% normaliz]],1)*(DATOS_[Conc.Sal.20])))))))),
0)</f>
        <v>0</v>
      </c>
      <c r="AD98" s="109">
        <f t="array" ref="AD98">IFERROR(
(AVERAGE((IF(DATOS_[[Sexo]:[Sexo]]=$B98,IF(DATOS_[[AGRUP. VALOR. PTO.]:[AGRUP. VALOR. PTO.]]=$B96,IF(DATOS_[[Check Periodo Ref.]:[Check Periodo Ref.]]="Dentro",IF(DATOS_[[Check Equiparado]:[Check Equiparado]]="Sí",IF(DATOS!AY$5="Sí",(1/DATOS_[[% anualiz]:[% anualiz]]),1)*IF(DATOS!AY$4="Sí",1/DATOS_[[% normaliz]:[% normaliz]],1)*(DATOS_[Conc.Sal.21])))))))),
0)</f>
        <v>0</v>
      </c>
      <c r="AE98" s="109">
        <f t="array" ref="AE98">IFERROR(
(AVERAGE((IF(DATOS_[[Sexo]:[Sexo]]=$B98,IF(DATOS_[[AGRUP. VALOR. PTO.]:[AGRUP. VALOR. PTO.]]=$B96,IF(DATOS_[[Check Periodo Ref.]:[Check Periodo Ref.]]="Dentro",IF(DATOS_[[Check Equiparado]:[Check Equiparado]]="Sí",IF(DATOS!AZ$5="Sí",(1/DATOS_[[% anualiz]:[% anualiz]]),1)*IF(DATOS!AZ$4="Sí",1/DATOS_[[% normaliz]:[% normaliz]],1)*(DATOS_[Conc.Sal.22])))))))),
0)</f>
        <v>0</v>
      </c>
      <c r="AF98" s="109">
        <f t="array" ref="AF98">IFERROR(
(AVERAGE((IF(DATOS_[[Sexo]:[Sexo]]=$B98,IF(DATOS_[[AGRUP. VALOR. PTO.]:[AGRUP. VALOR. PTO.]]=$B96,IF(DATOS_[[Check Periodo Ref.]:[Check Periodo Ref.]]="Dentro",IF(DATOS_[[Check Equiparado]:[Check Equiparado]]="Sí",IF(DATOS!BA$5="Sí",(1/DATOS_[[% anualiz]:[% anualiz]]),1)*IF(DATOS!BA$4="Sí",1/DATOS_[[% normaliz]:[% normaliz]],1)*(DATOS_[Conc.Sal.23])))))))),
0)</f>
        <v>0</v>
      </c>
      <c r="AG98" s="109">
        <f t="array" ref="AG98">IFERROR(
(AVERAGE((IF(DATOS_[[Sexo]:[Sexo]]=$B98,IF(DATOS_[[AGRUP. VALOR. PTO.]:[AGRUP. VALOR. PTO.]]=$B96,IF(DATOS_[[Check Periodo Ref.]:[Check Periodo Ref.]]="Dentro",IF(DATOS_[[Check Equiparado]:[Check Equiparado]]="Sí",IF(DATOS!BB$5="Sí",(1/DATOS_[[% anualiz]:[% anualiz]]),1)*IF(DATOS!BB$4="Sí",1/DATOS_[[% normaliz]:[% normaliz]],1)*(DATOS_[Conc.Sal.24])))))))),
0)</f>
        <v>0</v>
      </c>
      <c r="AH98" s="109">
        <f t="array" ref="AH98">IFERROR(
(AVERAGE((IF(DATOS_[[Sexo]:[Sexo]]=$B98,IF(DATOS_[[AGRUP. VALOR. PTO.]:[AGRUP. VALOR. PTO.]]=$B96,IF(DATOS_[[Check Periodo Ref.]:[Check Periodo Ref.]]="Dentro",IF(DATOS_[[Check Equiparado]:[Check Equiparado]]="Sí",IF(DATOS!BC$5="Sí",(1/DATOS_[[% anualiz]:[% anualiz]]),1)*IF(DATOS!BC$4="Sí",1/DATOS_[[% normaliz]:[% normaliz]],1)*(DATOS_[Conc.Sal.25])))))))),
0)</f>
        <v>0</v>
      </c>
      <c r="AI98" s="109">
        <f t="array" ref="AI98">IFERROR(
(AVERAGE((IF(DATOS_[[Sexo]:[Sexo]]=$B98,IF(DATOS_[[AGRUP. VALOR. PTO.]:[AGRUP. VALOR. PTO.]]=$B96,IF(DATOS_[[Check Periodo Ref.]:[Check Periodo Ref.]]="Dentro",IF(DATOS_[[Check Equiparado]:[Check Equiparado]]="Sí",IF(DATOS!BD$5="Sí",(1/DATOS_[[% anualiz]:[% anualiz]]),1)*IF(DATOS!BD$4="Sí",1/DATOS_[[% normaliz]:[% normaliz]],1)*(DATOS_[Conc.Sal.26])))))))),
0)</f>
        <v>0</v>
      </c>
      <c r="AJ98" s="109">
        <f t="array" ref="AJ98">IFERROR(
(AVERAGE((IF(DATOS_[[Sexo]:[Sexo]]=$B98,IF(DATOS_[[AGRUP. VALOR. PTO.]:[AGRUP. VALOR. PTO.]]=$B96,IF(DATOS_[[Check Periodo Ref.]:[Check Periodo Ref.]]="Dentro",IF(DATOS_[[Check Equiparado]:[Check Equiparado]]="Sí",IF(DATOS!BE$5="Sí",(1/DATOS_[[% anualiz]:[% anualiz]]),1)*IF(DATOS!BE$4="Sí",1/DATOS_[[% normaliz]:[% normaliz]],1)*(DATOS_[Conc.Sal.27])))))))),
0)</f>
        <v>0</v>
      </c>
      <c r="AK98" s="109">
        <f t="array" ref="AK98">IFERROR(
(AVERAGE((IF(DATOS_[[Sexo]:[Sexo]]=$B98,IF(DATOS_[[AGRUP. VALOR. PTO.]:[AGRUP. VALOR. PTO.]]=$B96,IF(DATOS_[[Check Periodo Ref.]:[Check Periodo Ref.]]="Dentro",IF(DATOS_[[Check Equiparado]:[Check Equiparado]]="Sí",IF(DATOS!BF$5="Sí",(1/DATOS_[[% anualiz]:[% anualiz]]),1)*IF(DATOS!BF$4="Sí",1/DATOS_[[% normaliz]:[% normaliz]],1)*(DATOS_[Conc.Sal.28])))))))),
0)</f>
        <v>0</v>
      </c>
      <c r="AL98" s="109">
        <f t="array" ref="AL98">IFERROR(
(AVERAGE((IF(DATOS_[[Sexo]:[Sexo]]=$B98,IF(DATOS_[[AGRUP. VALOR. PTO.]:[AGRUP. VALOR. PTO.]]=$B96,IF(DATOS_[[Check Periodo Ref.]:[Check Periodo Ref.]]="Dentro",IF(DATOS_[[Check Equiparado]:[Check Equiparado]]="Sí",IF(DATOS!BG$5="Sí",(1/DATOS_[[% anualiz]:[% anualiz]]),1)*IF(DATOS!BG$4="Sí",1/DATOS_[[% normaliz]:[% normaliz]],1)*(DATOS_[Conc.Sal.29])))))))),
0)</f>
        <v>0</v>
      </c>
      <c r="AM98" s="109">
        <f t="array" ref="AM98">IFERROR(
(AVERAGE((IF(DATOS_[[Sexo]:[Sexo]]=$B98,IF(DATOS_[[AGRUP. VALOR. PTO.]:[AGRUP. VALOR. PTO.]]=$B96,IF(DATOS_[[Check Periodo Ref.]:[Check Periodo Ref.]]="Dentro",IF(DATOS_[[Check Equiparado]:[Check Equiparado]]="Sí",IF(DATOS!BH$5="Sí",(1/DATOS_[[% anualiz]:[% anualiz]]),1)*IF(DATOS!BH$4="Sí",1/DATOS_[[% normaliz]:[% normaliz]],1)*(DATOS_[Conc.Sal.30])))))))),
0)</f>
        <v>0</v>
      </c>
      <c r="AN98" s="110">
        <f t="array" ref="AN98">IFERROR(
AVERAGE(IF(DATOS_[Sexo]=$B98,IF(DATOS_[[AGRUP. VALOR. PTO.]:[AGRUP. VALOR. PTO.]]=$B96,IF(DATOS_[Check Equiparado]="Sí",IF(DATOS_[Check Periodo Ref.]="Dentro",DATOS_[Tot COMPL.SAL Eq],FALSE))))),
0)</f>
        <v>0</v>
      </c>
      <c r="AO98" s="111">
        <f t="array" ref="AO98">IFERROR(
AVERAGE(IF(DATOS_[Sexo]=$B98,IF(DATOS_[[AGRUP. VALOR. PTO.]:[AGRUP. VALOR. PTO.]]=$B96,IF(DATOS_[Check Equiparado]="Sí",IF(DATOS_[Check Periodo Ref.]="Dentro",DATOS_[TOTAL SALARIO Eq],FALSE))))),
0)</f>
        <v>0</v>
      </c>
      <c r="AP98" s="112">
        <f t="array" ref="AP98">IFERROR(
(AVERAGE((IF(DATOS_[[Sexo]:[Sexo]]=$B98,IF(DATOS_[[AGRUP. VALOR. PTO.]:[AGRUP. VALOR. PTO.]]=$B96,IF(DATOS_[[Check Periodo Ref.]:[Check Periodo Ref.]]="Dentro",IF(DATOS_[[Check Equiparado]:[Check Equiparado]]="Sí",IF(DATOS!BI$5="Sí",(1/DATOS_[[% anualiz]:[% anualiz]]),1)*IF(DATOS!BI$4="Sí",1/DATOS_[[% normaliz]:[% normaliz]],1)*(DATOS_[C.Extra.01])))))))),
0)</f>
        <v>0</v>
      </c>
      <c r="AQ98" s="112">
        <f t="array" ref="AQ98">IFERROR(
(AVERAGE((IF(DATOS_[[Sexo]:[Sexo]]=$B98,IF(DATOS_[[AGRUP. VALOR. PTO.]:[AGRUP. VALOR. PTO.]]=$B96,IF(DATOS_[[Check Periodo Ref.]:[Check Periodo Ref.]]="Dentro",IF(DATOS_[[Check Equiparado]:[Check Equiparado]]="Sí",IF(DATOS!BJ$5="Sí",(1/DATOS_[[% anualiz]:[% anualiz]]),1)*IF(DATOS!BJ$4="Sí",1/DATOS_[[% normaliz]:[% normaliz]],1)*(DATOS_[C.Extra.02])))))))),
0)</f>
        <v>0</v>
      </c>
      <c r="AR98" s="112">
        <f t="array" ref="AR98">IFERROR(
(AVERAGE((IF(DATOS_[[Sexo]:[Sexo]]=$B98,IF(DATOS_[[AGRUP. VALOR. PTO.]:[AGRUP. VALOR. PTO.]]=$B96,IF(DATOS_[[Check Periodo Ref.]:[Check Periodo Ref.]]="Dentro",IF(DATOS_[[Check Equiparado]:[Check Equiparado]]="Sí",IF(DATOS!BK$5="Sí",(1/DATOS_[[% anualiz]:[% anualiz]]),1)*IF(DATOS!BK$4="Sí",1/DATOS_[[% normaliz]:[% normaliz]],1)*(DATOS_[C.Extra.03])))))))),
0)</f>
        <v>0</v>
      </c>
      <c r="AS98" s="112">
        <f t="array" ref="AS98">IFERROR(
(AVERAGE((IF(DATOS_[[Sexo]:[Sexo]]=$B98,IF(DATOS_[[AGRUP. VALOR. PTO.]:[AGRUP. VALOR. PTO.]]=$B96,IF(DATOS_[[Check Periodo Ref.]:[Check Periodo Ref.]]="Dentro",IF(DATOS_[[Check Equiparado]:[Check Equiparado]]="Sí",IF(DATOS!BL$5="Sí",(1/DATOS_[[% anualiz]:[% anualiz]]),1)*IF(DATOS!BL$4="Sí",1/DATOS_[[% normaliz]:[% normaliz]],1)*(DATOS_[C.Extra.04])))))))),
0)</f>
        <v>0</v>
      </c>
      <c r="AT98" s="112">
        <f t="array" ref="AT98">IFERROR(
(AVERAGE((IF(DATOS_[[Sexo]:[Sexo]]=$B98,IF(DATOS_[[AGRUP. VALOR. PTO.]:[AGRUP. VALOR. PTO.]]=$B96,IF(DATOS_[[Check Periodo Ref.]:[Check Periodo Ref.]]="Dentro",IF(DATOS_[[Check Equiparado]:[Check Equiparado]]="Sí",IF(DATOS!BM$5="Sí",(1/DATOS_[[% anualiz]:[% anualiz]]),1)*IF(DATOS!BM$4="Sí",1/DATOS_[[% normaliz]:[% normaliz]],1)*(DATOS_[C.Extra.05])))))))),
0)</f>
        <v>0</v>
      </c>
      <c r="AU98" s="113">
        <f t="array" ref="AU98">IFERROR(
AVERAGE(IF(DATOS_[Sexo]=$B98,IF(DATOS_[[AGRUP. VALOR. PTO.]:[AGRUP. VALOR. PTO.]]=$B96,IF(DATOS_[Check Equiparado]="Sí",IF(DATOS_[Check Periodo Ref.]="Dentro",DATOS_[Tot Extrasalarial Eq],FALSE))))),
0)</f>
        <v>0</v>
      </c>
      <c r="AV98" s="114">
        <f t="array" ref="AV98">IFERROR(
AVERAGE(IF(DATOS_[Sexo]=$B98,IF(DATOS_[[AGRUP. VALOR. PTO.]:[AGRUP. VALOR. PTO.]]=$B96,IF(DATOS_[Check Equiparado]="Sí",IF(DATOS_[Check Periodo Ref.]="Dentro",DATOS_[TOTAL Retrib Eq],FALSE))))),
0)</f>
        <v>0</v>
      </c>
    </row>
    <row r="99" spans="1:48" ht="17.25" thickBot="1" x14ac:dyDescent="0.35">
      <c r="A99" s="60" t="str">
        <f t="shared" ref="A99" si="115">+A100</f>
        <v>[ocultar]</v>
      </c>
      <c r="B99" s="70" t="s">
        <v>288</v>
      </c>
      <c r="C99" s="107"/>
      <c r="D99" s="71"/>
      <c r="E99" s="71"/>
      <c r="F99" s="71"/>
      <c r="G99" s="71"/>
      <c r="H99" s="71"/>
      <c r="I99" s="137" t="str">
        <f t="shared" ref="I99:AV99" si="116">IFERROR((I100-I101)/I100,"")</f>
        <v/>
      </c>
      <c r="J99" s="138" t="str">
        <f t="shared" si="116"/>
        <v/>
      </c>
      <c r="K99" s="139" t="str">
        <f t="shared" si="116"/>
        <v/>
      </c>
      <c r="L99" s="139" t="str">
        <f t="shared" si="116"/>
        <v/>
      </c>
      <c r="M99" s="139" t="str">
        <f t="shared" si="116"/>
        <v/>
      </c>
      <c r="N99" s="140" t="str">
        <f t="shared" si="116"/>
        <v/>
      </c>
      <c r="O99" s="141" t="str">
        <f t="shared" si="116"/>
        <v/>
      </c>
      <c r="P99" s="141" t="str">
        <f t="shared" si="116"/>
        <v/>
      </c>
      <c r="Q99" s="141" t="str">
        <f t="shared" si="116"/>
        <v/>
      </c>
      <c r="R99" s="141" t="str">
        <f t="shared" si="116"/>
        <v/>
      </c>
      <c r="S99" s="141" t="str">
        <f t="shared" si="116"/>
        <v/>
      </c>
      <c r="T99" s="141" t="str">
        <f t="shared" si="116"/>
        <v/>
      </c>
      <c r="U99" s="141" t="str">
        <f t="shared" si="116"/>
        <v/>
      </c>
      <c r="V99" s="141" t="str">
        <f t="shared" si="116"/>
        <v/>
      </c>
      <c r="W99" s="141" t="str">
        <f t="shared" si="116"/>
        <v/>
      </c>
      <c r="X99" s="141" t="str">
        <f t="shared" si="116"/>
        <v/>
      </c>
      <c r="Y99" s="141" t="str">
        <f t="shared" si="116"/>
        <v/>
      </c>
      <c r="Z99" s="140" t="str">
        <f t="shared" si="116"/>
        <v/>
      </c>
      <c r="AA99" s="140" t="str">
        <f t="shared" si="116"/>
        <v/>
      </c>
      <c r="AB99" s="140" t="str">
        <f t="shared" si="116"/>
        <v/>
      </c>
      <c r="AC99" s="140" t="str">
        <f t="shared" si="116"/>
        <v/>
      </c>
      <c r="AD99" s="140" t="str">
        <f t="shared" si="116"/>
        <v/>
      </c>
      <c r="AE99" s="140" t="str">
        <f t="shared" si="116"/>
        <v/>
      </c>
      <c r="AF99" s="140" t="str">
        <f t="shared" si="116"/>
        <v/>
      </c>
      <c r="AG99" s="140" t="str">
        <f t="shared" si="116"/>
        <v/>
      </c>
      <c r="AH99" s="140" t="str">
        <f t="shared" si="116"/>
        <v/>
      </c>
      <c r="AI99" s="140" t="str">
        <f t="shared" si="116"/>
        <v/>
      </c>
      <c r="AJ99" s="140" t="str">
        <f t="shared" si="116"/>
        <v/>
      </c>
      <c r="AK99" s="140" t="str">
        <f t="shared" si="116"/>
        <v/>
      </c>
      <c r="AL99" s="140" t="str">
        <f t="shared" si="116"/>
        <v/>
      </c>
      <c r="AM99" s="140" t="str">
        <f t="shared" si="116"/>
        <v/>
      </c>
      <c r="AN99" s="142" t="str">
        <f t="shared" si="116"/>
        <v/>
      </c>
      <c r="AO99" s="146" t="str">
        <f t="shared" si="116"/>
        <v/>
      </c>
      <c r="AP99" s="143" t="str">
        <f t="shared" si="116"/>
        <v/>
      </c>
      <c r="AQ99" s="143" t="str">
        <f t="shared" si="116"/>
        <v/>
      </c>
      <c r="AR99" s="143" t="str">
        <f t="shared" si="116"/>
        <v/>
      </c>
      <c r="AS99" s="143" t="str">
        <f t="shared" si="116"/>
        <v/>
      </c>
      <c r="AT99" s="143" t="str">
        <f t="shared" si="116"/>
        <v/>
      </c>
      <c r="AU99" s="144" t="str">
        <f t="shared" si="116"/>
        <v/>
      </c>
      <c r="AV99" s="145" t="str">
        <f t="shared" si="116"/>
        <v/>
      </c>
    </row>
    <row r="100" spans="1:48" x14ac:dyDescent="0.3">
      <c r="A100" s="60" t="str">
        <f t="shared" ref="A100" si="117">+IF(C100+C101=0,"[ocultar]","")</f>
        <v>[ocultar]</v>
      </c>
      <c r="B100" s="64" t="s">
        <v>162</v>
      </c>
      <c r="C100" s="65">
        <f t="array" ref="C100">SUM(IF($B100=DATOS_[Sexo],
IF($B99=DATOS_[AGRUP. VALOR. PTO.],
IF("Dentro"=DATOS_[Check Periodo Ref.],
1/(COUNTIFS(DATOS_[Sexo],$B100,DATOS_[AGRUP. VALOR. PTO.],$B99,DATOS_[Check Periodo Ref.],"Dentro",DATOS_[id],DATOS_[id]))))))</f>
        <v>0</v>
      </c>
      <c r="D100" s="66">
        <f>COUNTIFS(DATOS_[AGRUP. VALOR. PTO.],$B99,DATOS_[Sexo],$B100,DATOS_[Check Periodo Ref.],"Dentro")</f>
        <v>0</v>
      </c>
      <c r="E100" s="66">
        <f>COUNTIFS(DATOS_[AGRUP. VALOR. PTO.],$B99,DATOS_[Sexo],$B100,DATOS_[Check Periodo Ref.],"Dentro",DATOS_[Check Nº SC Norm],"Sí")</f>
        <v>0</v>
      </c>
      <c r="F100" s="66">
        <f>COUNTIFS(DATOS_[AGRUP. VALOR. PTO.],$B99,DATOS_[Sexo],$B100,DATOS_[Check Periodo Ref.],"Dentro",DATOS_[Check Nº SC Anualiz],"Sí")</f>
        <v>0</v>
      </c>
      <c r="G100" s="66">
        <f>COUNTIFS(DATOS_[AGRUP. VALOR. PTO.],$B99,DATOS_[Sexo],$B100,DATOS_[Check Periodo Ref.],"Dentro",DATOS_[Check Nº SC Norm y Anualiz],"Sí")</f>
        <v>0</v>
      </c>
      <c r="H100" s="66">
        <f>COUNTIFS(DATOS_[AGRUP. VALOR. PTO.],$B99,DATOS_[Sexo],$B100,DATOS_[Check Periodo Ref.],"Dentro",DATOS_[Check Equiparación],"Sí")</f>
        <v>0</v>
      </c>
      <c r="I100" s="108">
        <f t="array" ref="I100">IFERROR(
AVERAGE(IF(DATOS_[Sexo]=$B100,IF(DATOS_[[AGRUP. VALOR. PTO.]:[AGRUP. VALOR. PTO.]]=$B99,IF(DATOS_[Check Equiparado]="Sí",IF(DATOS_[Check Periodo Ref.]="Dentro",DATOS_[SALARIO BASE Eq],FALSE))))),
0)</f>
        <v>0</v>
      </c>
      <c r="J100" s="109">
        <f t="array" ref="J100">IFERROR(
(AVERAGE((IF(DATOS_[[Sexo]:[Sexo]]=$B100,IF(DATOS_[[AGRUP. VALOR. PTO.]:[AGRUP. VALOR. PTO.]]=$B99,IF(DATOS_[[Check Periodo Ref.]:[Check Periodo Ref.]]="Dentro",IF(DATOS_[[Check Equiparado]:[Check Equiparado]]="Sí",IF(DATOS!AE$5="Sí",(1/DATOS_[[% anualiz]:[% anualiz]]),1)*IF(DATOS!AE$4="Sí",1/DATOS_[[% normaliz]:[% normaliz]],1)*(DATOS_[Conc.Sal.01])))))))),
0)</f>
        <v>0</v>
      </c>
      <c r="K100" s="109">
        <f t="array" ref="K100">IFERROR(
(AVERAGE((IF(DATOS_[[Sexo]:[Sexo]]=$B100,IF(DATOS_[[AGRUP. VALOR. PTO.]:[AGRUP. VALOR. PTO.]]=$B99,IF(DATOS_[[Check Periodo Ref.]:[Check Periodo Ref.]]="Dentro",IF(DATOS_[[Check Equiparado]:[Check Equiparado]]="Sí",IF(DATOS!AF$5="Sí",(1/DATOS_[[% anualiz]:[% anualiz]]),1)*IF(DATOS!AF$4="Sí",1/DATOS_[[% normaliz]:[% normaliz]],1)*(DATOS_[Conc.Sal.02])))))))),
0)</f>
        <v>0</v>
      </c>
      <c r="L100" s="109">
        <f t="array" ref="L100">IFERROR(
(AVERAGE((IF(DATOS_[[Sexo]:[Sexo]]=$B100,IF(DATOS_[[AGRUP. VALOR. PTO.]:[AGRUP. VALOR. PTO.]]=$B99,IF(DATOS_[[Check Periodo Ref.]:[Check Periodo Ref.]]="Dentro",IF(DATOS_[[Check Equiparado]:[Check Equiparado]]="Sí",IF(DATOS!AG$5="Sí",(1/DATOS_[[% anualiz]:[% anualiz]]),1)*IF(DATOS!AG$4="Sí",1/DATOS_[[% normaliz]:[% normaliz]],1)*(DATOS_[Conc.Sal.03])))))))),
0)</f>
        <v>0</v>
      </c>
      <c r="M100" s="109">
        <f t="array" ref="M100">IFERROR(
(AVERAGE((IF(DATOS_[[Sexo]:[Sexo]]=$B100,IF(DATOS_[[AGRUP. VALOR. PTO.]:[AGRUP. VALOR. PTO.]]=$B99,IF(DATOS_[[Check Periodo Ref.]:[Check Periodo Ref.]]="Dentro",IF(DATOS_[[Check Equiparado]:[Check Equiparado]]="Sí",IF(DATOS!AH$5="Sí",(1/DATOS_[[% anualiz]:[% anualiz]]),1)*IF(DATOS!AH$4="Sí",1/DATOS_[[% normaliz]:[% normaliz]],1)*(DATOS_[Conc.Sal.04])))))))),
0)</f>
        <v>0</v>
      </c>
      <c r="N100" s="109">
        <f t="array" ref="N100">IFERROR(
(AVERAGE((IF(DATOS_[[Sexo]:[Sexo]]=$B100,IF(DATOS_[[AGRUP. VALOR. PTO.]:[AGRUP. VALOR. PTO.]]=$B99,IF(DATOS_[[Check Periodo Ref.]:[Check Periodo Ref.]]="Dentro",IF(DATOS_[[Check Equiparado]:[Check Equiparado]]="Sí",IF(DATOS!AI$5="Sí",(1/DATOS_[[% anualiz]:[% anualiz]]),1)*IF(DATOS!AI$4="Sí",1/DATOS_[[% normaliz]:[% normaliz]],1)*(DATOS_[Conc.Sal.05])))))))),
0)</f>
        <v>0</v>
      </c>
      <c r="O100" s="109">
        <f t="array" ref="O100">IFERROR(
(AVERAGE((IF(DATOS_[[Sexo]:[Sexo]]=$B100,IF(DATOS_[[AGRUP. VALOR. PTO.]:[AGRUP. VALOR. PTO.]]=$B99,IF(DATOS_[[Check Periodo Ref.]:[Check Periodo Ref.]]="Dentro",IF(DATOS_[[Check Equiparado]:[Check Equiparado]]="Sí",IF(DATOS!AJ$5="Sí",(1/DATOS_[[% anualiz]:[% anualiz]]),1)*IF(DATOS!AJ$4="Sí",1/DATOS_[[% normaliz]:[% normaliz]],1)*(DATOS_[Conc.Sal.06])))))))),
0)</f>
        <v>0</v>
      </c>
      <c r="P100" s="109">
        <f t="array" ref="P100">IFERROR(
(AVERAGE((IF(DATOS_[[Sexo]:[Sexo]]=$B100,IF(DATOS_[[AGRUP. VALOR. PTO.]:[AGRUP. VALOR. PTO.]]=$B99,IF(DATOS_[[Check Periodo Ref.]:[Check Periodo Ref.]]="Dentro",IF(DATOS_[[Check Equiparado]:[Check Equiparado]]="Sí",IF(DATOS!AK$5="Sí",(1/DATOS_[[% anualiz]:[% anualiz]]),1)*IF(DATOS!AK$4="Sí",1/DATOS_[[% normaliz]:[% normaliz]],1)*(DATOS_[Conc.Sal.07])))))))),
0)</f>
        <v>0</v>
      </c>
      <c r="Q100" s="109">
        <f t="array" ref="Q100">IFERROR(
(AVERAGE((IF(DATOS_[[Sexo]:[Sexo]]=$B100,IF(DATOS_[[AGRUP. VALOR. PTO.]:[AGRUP. VALOR. PTO.]]=$B99,IF(DATOS_[[Check Periodo Ref.]:[Check Periodo Ref.]]="Dentro",IF(DATOS_[[Check Equiparado]:[Check Equiparado]]="Sí",IF(DATOS!AL$5="Sí",(1/DATOS_[[% anualiz]:[% anualiz]]),1)*IF(DATOS!AL$4="Sí",1/DATOS_[[% normaliz]:[% normaliz]],1)*(DATOS_[Conc.Sal.08])))))))),
0)</f>
        <v>0</v>
      </c>
      <c r="R100" s="109">
        <f t="array" ref="R100">IFERROR(
(AVERAGE((IF(DATOS_[[Sexo]:[Sexo]]=$B100,IF(DATOS_[[AGRUP. VALOR. PTO.]:[AGRUP. VALOR. PTO.]]=$B99,IF(DATOS_[[Check Periodo Ref.]:[Check Periodo Ref.]]="Dentro",IF(DATOS_[[Check Equiparado]:[Check Equiparado]]="Sí",IF(DATOS!AM$5="Sí",(1/DATOS_[[% anualiz]:[% anualiz]]),1)*IF(DATOS!AM$4="Sí",1/DATOS_[[% normaliz]:[% normaliz]],1)*(DATOS_[Conc.Sal.09])))))))),
0)</f>
        <v>0</v>
      </c>
      <c r="S100" s="109">
        <f t="array" ref="S100">IFERROR(
(AVERAGE((IF(DATOS_[[Sexo]:[Sexo]]=$B100,IF(DATOS_[[AGRUP. VALOR. PTO.]:[AGRUP. VALOR. PTO.]]=$B99,IF(DATOS_[[Check Periodo Ref.]:[Check Periodo Ref.]]="Dentro",IF(DATOS_[[Check Equiparado]:[Check Equiparado]]="Sí",IF(DATOS!AN$5="Sí",(1/DATOS_[[% anualiz]:[% anualiz]]),1)*IF(DATOS!AN$4="Sí",1/DATOS_[[% normaliz]:[% normaliz]],1)*(DATOS_[Conc.Sal.10])))))))),
0)</f>
        <v>0</v>
      </c>
      <c r="T100" s="109">
        <f t="array" ref="T100">IFERROR(
(AVERAGE((IF(DATOS_[[Sexo]:[Sexo]]=$B100,IF(DATOS_[[AGRUP. VALOR. PTO.]:[AGRUP. VALOR. PTO.]]=$B99,IF(DATOS_[[Check Periodo Ref.]:[Check Periodo Ref.]]="Dentro",IF(DATOS_[[Check Equiparado]:[Check Equiparado]]="Sí",IF(DATOS!AO$5="Sí",(1/DATOS_[[% anualiz]:[% anualiz]]),1)*IF(DATOS!AO$4="Sí",1/DATOS_[[% normaliz]:[% normaliz]],1)*(DATOS_[Conc.Sal.11])))))))),
0)</f>
        <v>0</v>
      </c>
      <c r="U100" s="109">
        <f t="array" ref="U100">IFERROR(
(AVERAGE((IF(DATOS_[[Sexo]:[Sexo]]=$B100,IF(DATOS_[[AGRUP. VALOR. PTO.]:[AGRUP. VALOR. PTO.]]=$B99,IF(DATOS_[[Check Periodo Ref.]:[Check Periodo Ref.]]="Dentro",IF(DATOS_[[Check Equiparado]:[Check Equiparado]]="Sí",IF(DATOS!AP$5="Sí",(1/DATOS_[[% anualiz]:[% anualiz]]),1)*IF(DATOS!AP$4="Sí",1/DATOS_[[% normaliz]:[% normaliz]],1)*(DATOS_[Conc.Sal.12])))))))),
0)</f>
        <v>0</v>
      </c>
      <c r="V100" s="109">
        <f t="array" ref="V100">IFERROR(
(AVERAGE((IF(DATOS_[[Sexo]:[Sexo]]=$B100,IF(DATOS_[[AGRUP. VALOR. PTO.]:[AGRUP. VALOR. PTO.]]=$B99,IF(DATOS_[[Check Periodo Ref.]:[Check Periodo Ref.]]="Dentro",IF(DATOS_[[Check Equiparado]:[Check Equiparado]]="Sí",IF(DATOS!AQ$5="Sí",(1/DATOS_[[% anualiz]:[% anualiz]]),1)*IF(DATOS!AQ$4="Sí",1/DATOS_[[% normaliz]:[% normaliz]],1)*(DATOS_[Conc.Sal.13])))))))),
0)</f>
        <v>0</v>
      </c>
      <c r="W100" s="109">
        <f t="array" ref="W100">IFERROR(
(AVERAGE((IF(DATOS_[[Sexo]:[Sexo]]=$B100,IF(DATOS_[[AGRUP. VALOR. PTO.]:[AGRUP. VALOR. PTO.]]=$B99,IF(DATOS_[[Check Periodo Ref.]:[Check Periodo Ref.]]="Dentro",IF(DATOS_[[Check Equiparado]:[Check Equiparado]]="Sí",IF(DATOS!AR$5="Sí",(1/DATOS_[[% anualiz]:[% anualiz]]),1)*IF(DATOS!AR$4="Sí",1/DATOS_[[% normaliz]:[% normaliz]],1)*(DATOS_[Conc.Sal.14])))))))),
0)</f>
        <v>0</v>
      </c>
      <c r="X100" s="109">
        <f t="array" ref="X100">IFERROR(
(AVERAGE((IF(DATOS_[[Sexo]:[Sexo]]=$B100,IF(DATOS_[[AGRUP. VALOR. PTO.]:[AGRUP. VALOR. PTO.]]=$B99,IF(DATOS_[[Check Periodo Ref.]:[Check Periodo Ref.]]="Dentro",IF(DATOS_[[Check Equiparado]:[Check Equiparado]]="Sí",IF(DATOS!AS$5="Sí",(1/DATOS_[[% anualiz]:[% anualiz]]),1)*IF(DATOS!AS$4="Sí",1/DATOS_[[% normaliz]:[% normaliz]],1)*(DATOS_[Conc.Sal.15])))))))),
0)</f>
        <v>0</v>
      </c>
      <c r="Y100" s="109">
        <f t="array" ref="Y100">IFERROR(
(AVERAGE((IF(DATOS_[[Sexo]:[Sexo]]=$B100,IF(DATOS_[[AGRUP. VALOR. PTO.]:[AGRUP. VALOR. PTO.]]=$B99,IF(DATOS_[[Check Periodo Ref.]:[Check Periodo Ref.]]="Dentro",IF(DATOS_[[Check Equiparado]:[Check Equiparado]]="Sí",IF(DATOS!AT$5="Sí",(1/DATOS_[[% anualiz]:[% anualiz]]),1)*IF(DATOS!AT$4="Sí",1/DATOS_[[% normaliz]:[% normaliz]],1)*(DATOS_[Conc.Sal.16])))))))),
0)</f>
        <v>0</v>
      </c>
      <c r="Z100" s="109">
        <f t="array" ref="Z100">IFERROR(
(AVERAGE((IF(DATOS_[[Sexo]:[Sexo]]=$B100,IF(DATOS_[[AGRUP. VALOR. PTO.]:[AGRUP. VALOR. PTO.]]=$B99,IF(DATOS_[[Check Periodo Ref.]:[Check Periodo Ref.]]="Dentro",IF(DATOS_[[Check Equiparado]:[Check Equiparado]]="Sí",IF(DATOS!AU$5="Sí",(1/DATOS_[[% anualiz]:[% anualiz]]),1)*IF(DATOS!AU$4="Sí",1/DATOS_[[% normaliz]:[% normaliz]],1)*(DATOS_[Conc.Sal.17])))))))),
0)</f>
        <v>0</v>
      </c>
      <c r="AA100" s="109">
        <f t="array" ref="AA100">IFERROR(
(AVERAGE((IF(DATOS_[[Sexo]:[Sexo]]=$B100,IF(DATOS_[[AGRUP. VALOR. PTO.]:[AGRUP. VALOR. PTO.]]=$B99,IF(DATOS_[[Check Periodo Ref.]:[Check Periodo Ref.]]="Dentro",IF(DATOS_[[Check Equiparado]:[Check Equiparado]]="Sí",IF(DATOS!AV$5="Sí",(1/DATOS_[[% anualiz]:[% anualiz]]),1)*IF(DATOS!AV$4="Sí",1/DATOS_[[% normaliz]:[% normaliz]],1)*(DATOS_[Conc.Sal.18])))))))),
0)</f>
        <v>0</v>
      </c>
      <c r="AB100" s="109">
        <f t="array" ref="AB100">IFERROR(
(AVERAGE((IF(DATOS_[[Sexo]:[Sexo]]=$B100,IF(DATOS_[[AGRUP. VALOR. PTO.]:[AGRUP. VALOR. PTO.]]=$B99,IF(DATOS_[[Check Periodo Ref.]:[Check Periodo Ref.]]="Dentro",IF(DATOS_[[Check Equiparado]:[Check Equiparado]]="Sí",IF(DATOS!AW$5="Sí",(1/DATOS_[[% anualiz]:[% anualiz]]),1)*IF(DATOS!AW$4="Sí",1/DATOS_[[% normaliz]:[% normaliz]],1)*(DATOS_[Conc.Sal.19])))))))),
0)</f>
        <v>0</v>
      </c>
      <c r="AC100" s="109">
        <f t="array" ref="AC100">IFERROR(
(AVERAGE((IF(DATOS_[[Sexo]:[Sexo]]=$B100,IF(DATOS_[[AGRUP. VALOR. PTO.]:[AGRUP. VALOR. PTO.]]=$B99,IF(DATOS_[[Check Periodo Ref.]:[Check Periodo Ref.]]="Dentro",IF(DATOS_[[Check Equiparado]:[Check Equiparado]]="Sí",IF(DATOS!AX$5="Sí",(1/DATOS_[[% anualiz]:[% anualiz]]),1)*IF(DATOS!AX$4="Sí",1/DATOS_[[% normaliz]:[% normaliz]],1)*(DATOS_[Conc.Sal.20])))))))),
0)</f>
        <v>0</v>
      </c>
      <c r="AD100" s="109">
        <f t="array" ref="AD100">IFERROR(
(AVERAGE((IF(DATOS_[[Sexo]:[Sexo]]=$B100,IF(DATOS_[[AGRUP. VALOR. PTO.]:[AGRUP. VALOR. PTO.]]=$B99,IF(DATOS_[[Check Periodo Ref.]:[Check Periodo Ref.]]="Dentro",IF(DATOS_[[Check Equiparado]:[Check Equiparado]]="Sí",IF(DATOS!AY$5="Sí",(1/DATOS_[[% anualiz]:[% anualiz]]),1)*IF(DATOS!AY$4="Sí",1/DATOS_[[% normaliz]:[% normaliz]],1)*(DATOS_[Conc.Sal.21])))))))),
0)</f>
        <v>0</v>
      </c>
      <c r="AE100" s="109">
        <f t="array" ref="AE100">IFERROR(
(AVERAGE((IF(DATOS_[[Sexo]:[Sexo]]=$B100,IF(DATOS_[[AGRUP. VALOR. PTO.]:[AGRUP. VALOR. PTO.]]=$B99,IF(DATOS_[[Check Periodo Ref.]:[Check Periodo Ref.]]="Dentro",IF(DATOS_[[Check Equiparado]:[Check Equiparado]]="Sí",IF(DATOS!AZ$5="Sí",(1/DATOS_[[% anualiz]:[% anualiz]]),1)*IF(DATOS!AZ$4="Sí",1/DATOS_[[% normaliz]:[% normaliz]],1)*(DATOS_[Conc.Sal.22])))))))),
0)</f>
        <v>0</v>
      </c>
      <c r="AF100" s="109">
        <f t="array" ref="AF100">IFERROR(
(AVERAGE((IF(DATOS_[[Sexo]:[Sexo]]=$B100,IF(DATOS_[[AGRUP. VALOR. PTO.]:[AGRUP. VALOR. PTO.]]=$B99,IF(DATOS_[[Check Periodo Ref.]:[Check Periodo Ref.]]="Dentro",IF(DATOS_[[Check Equiparado]:[Check Equiparado]]="Sí",IF(DATOS!BA$5="Sí",(1/DATOS_[[% anualiz]:[% anualiz]]),1)*IF(DATOS!BA$4="Sí",1/DATOS_[[% normaliz]:[% normaliz]],1)*(DATOS_[Conc.Sal.23])))))))),
0)</f>
        <v>0</v>
      </c>
      <c r="AG100" s="109">
        <f t="array" ref="AG100">IFERROR(
(AVERAGE((IF(DATOS_[[Sexo]:[Sexo]]=$B100,IF(DATOS_[[AGRUP. VALOR. PTO.]:[AGRUP. VALOR. PTO.]]=$B99,IF(DATOS_[[Check Periodo Ref.]:[Check Periodo Ref.]]="Dentro",IF(DATOS_[[Check Equiparado]:[Check Equiparado]]="Sí",IF(DATOS!BB$5="Sí",(1/DATOS_[[% anualiz]:[% anualiz]]),1)*IF(DATOS!BB$4="Sí",1/DATOS_[[% normaliz]:[% normaliz]],1)*(DATOS_[Conc.Sal.24])))))))),
0)</f>
        <v>0</v>
      </c>
      <c r="AH100" s="109">
        <f t="array" ref="AH100">IFERROR(
(AVERAGE((IF(DATOS_[[Sexo]:[Sexo]]=$B100,IF(DATOS_[[AGRUP. VALOR. PTO.]:[AGRUP. VALOR. PTO.]]=$B99,IF(DATOS_[[Check Periodo Ref.]:[Check Periodo Ref.]]="Dentro",IF(DATOS_[[Check Equiparado]:[Check Equiparado]]="Sí",IF(DATOS!BC$5="Sí",(1/DATOS_[[% anualiz]:[% anualiz]]),1)*IF(DATOS!BC$4="Sí",1/DATOS_[[% normaliz]:[% normaliz]],1)*(DATOS_[Conc.Sal.25])))))))),
0)</f>
        <v>0</v>
      </c>
      <c r="AI100" s="109">
        <f t="array" ref="AI100">IFERROR(
(AVERAGE((IF(DATOS_[[Sexo]:[Sexo]]=$B100,IF(DATOS_[[AGRUP. VALOR. PTO.]:[AGRUP. VALOR. PTO.]]=$B99,IF(DATOS_[[Check Periodo Ref.]:[Check Periodo Ref.]]="Dentro",IF(DATOS_[[Check Equiparado]:[Check Equiparado]]="Sí",IF(DATOS!BD$5="Sí",(1/DATOS_[[% anualiz]:[% anualiz]]),1)*IF(DATOS!BD$4="Sí",1/DATOS_[[% normaliz]:[% normaliz]],1)*(DATOS_[Conc.Sal.26])))))))),
0)</f>
        <v>0</v>
      </c>
      <c r="AJ100" s="109">
        <f t="array" ref="AJ100">IFERROR(
(AVERAGE((IF(DATOS_[[Sexo]:[Sexo]]=$B100,IF(DATOS_[[AGRUP. VALOR. PTO.]:[AGRUP. VALOR. PTO.]]=$B99,IF(DATOS_[[Check Periodo Ref.]:[Check Periodo Ref.]]="Dentro",IF(DATOS_[[Check Equiparado]:[Check Equiparado]]="Sí",IF(DATOS!BE$5="Sí",(1/DATOS_[[% anualiz]:[% anualiz]]),1)*IF(DATOS!BE$4="Sí",1/DATOS_[[% normaliz]:[% normaliz]],1)*(DATOS_[Conc.Sal.27])))))))),
0)</f>
        <v>0</v>
      </c>
      <c r="AK100" s="109">
        <f t="array" ref="AK100">IFERROR(
(AVERAGE((IF(DATOS_[[Sexo]:[Sexo]]=$B100,IF(DATOS_[[AGRUP. VALOR. PTO.]:[AGRUP. VALOR. PTO.]]=$B99,IF(DATOS_[[Check Periodo Ref.]:[Check Periodo Ref.]]="Dentro",IF(DATOS_[[Check Equiparado]:[Check Equiparado]]="Sí",IF(DATOS!BF$5="Sí",(1/DATOS_[[% anualiz]:[% anualiz]]),1)*IF(DATOS!BF$4="Sí",1/DATOS_[[% normaliz]:[% normaliz]],1)*(DATOS_[Conc.Sal.28])))))))),
0)</f>
        <v>0</v>
      </c>
      <c r="AL100" s="109">
        <f t="array" ref="AL100">IFERROR(
(AVERAGE((IF(DATOS_[[Sexo]:[Sexo]]=$B100,IF(DATOS_[[AGRUP. VALOR. PTO.]:[AGRUP. VALOR. PTO.]]=$B99,IF(DATOS_[[Check Periodo Ref.]:[Check Periodo Ref.]]="Dentro",IF(DATOS_[[Check Equiparado]:[Check Equiparado]]="Sí",IF(DATOS!BG$5="Sí",(1/DATOS_[[% anualiz]:[% anualiz]]),1)*IF(DATOS!BG$4="Sí",1/DATOS_[[% normaliz]:[% normaliz]],1)*(DATOS_[Conc.Sal.29])))))))),
0)</f>
        <v>0</v>
      </c>
      <c r="AM100" s="109">
        <f t="array" ref="AM100">IFERROR(
(AVERAGE((IF(DATOS_[[Sexo]:[Sexo]]=$B100,IF(DATOS_[[AGRUP. VALOR. PTO.]:[AGRUP. VALOR. PTO.]]=$B99,IF(DATOS_[[Check Periodo Ref.]:[Check Periodo Ref.]]="Dentro",IF(DATOS_[[Check Equiparado]:[Check Equiparado]]="Sí",IF(DATOS!BH$5="Sí",(1/DATOS_[[% anualiz]:[% anualiz]]),1)*IF(DATOS!BH$4="Sí",1/DATOS_[[% normaliz]:[% normaliz]],1)*(DATOS_[Conc.Sal.30])))))))),
0)</f>
        <v>0</v>
      </c>
      <c r="AN100" s="110">
        <f t="array" ref="AN100">IFERROR(
AVERAGE(IF(DATOS_[Sexo]=$B100,IF(DATOS_[[AGRUP. VALOR. PTO.]:[AGRUP. VALOR. PTO.]]=$B99,IF(DATOS_[Check Equiparado]="Sí",IF(DATOS_[Check Periodo Ref.]="Dentro",DATOS_[Tot COMPL.SAL Eq],FALSE))))),
0)</f>
        <v>0</v>
      </c>
      <c r="AO100" s="111">
        <f t="array" ref="AO100">IFERROR(
AVERAGE(IF(DATOS_[Sexo]=$B100,IF(DATOS_[[AGRUP. VALOR. PTO.]:[AGRUP. VALOR. PTO.]]=$B99,IF(DATOS_[Check Equiparado]="Sí",IF(DATOS_[Check Periodo Ref.]="Dentro",DATOS_[TOTAL SALARIO Eq],FALSE))))),
0)</f>
        <v>0</v>
      </c>
      <c r="AP100" s="112">
        <f t="array" ref="AP100">IFERROR(
(AVERAGE((IF(DATOS_[[Sexo]:[Sexo]]=$B100,IF(DATOS_[[AGRUP. VALOR. PTO.]:[AGRUP. VALOR. PTO.]]=$B99,IF(DATOS_[[Check Periodo Ref.]:[Check Periodo Ref.]]="Dentro",IF(DATOS_[[Check Equiparado]:[Check Equiparado]]="Sí",IF(DATOS!BI$5="Sí",(1/DATOS_[[% anualiz]:[% anualiz]]),1)*IF(DATOS!BI$4="Sí",1/DATOS_[[% normaliz]:[% normaliz]],1)*(DATOS_[C.Extra.01])))))))),
0)</f>
        <v>0</v>
      </c>
      <c r="AQ100" s="112">
        <f t="array" ref="AQ100">IFERROR(
(AVERAGE((IF(DATOS_[[Sexo]:[Sexo]]=$B100,IF(DATOS_[[AGRUP. VALOR. PTO.]:[AGRUP. VALOR. PTO.]]=$B99,IF(DATOS_[[Check Periodo Ref.]:[Check Periodo Ref.]]="Dentro",IF(DATOS_[[Check Equiparado]:[Check Equiparado]]="Sí",IF(DATOS!BJ$5="Sí",(1/DATOS_[[% anualiz]:[% anualiz]]),1)*IF(DATOS!BJ$4="Sí",1/DATOS_[[% normaliz]:[% normaliz]],1)*(DATOS_[C.Extra.02])))))))),
0)</f>
        <v>0</v>
      </c>
      <c r="AR100" s="112">
        <f t="array" ref="AR100">IFERROR(
(AVERAGE((IF(DATOS_[[Sexo]:[Sexo]]=$B100,IF(DATOS_[[AGRUP. VALOR. PTO.]:[AGRUP. VALOR. PTO.]]=$B99,IF(DATOS_[[Check Periodo Ref.]:[Check Periodo Ref.]]="Dentro",IF(DATOS_[[Check Equiparado]:[Check Equiparado]]="Sí",IF(DATOS!BK$5="Sí",(1/DATOS_[[% anualiz]:[% anualiz]]),1)*IF(DATOS!BK$4="Sí",1/DATOS_[[% normaliz]:[% normaliz]],1)*(DATOS_[C.Extra.03])))))))),
0)</f>
        <v>0</v>
      </c>
      <c r="AS100" s="112">
        <f t="array" ref="AS100">IFERROR(
(AVERAGE((IF(DATOS_[[Sexo]:[Sexo]]=$B100,IF(DATOS_[[AGRUP. VALOR. PTO.]:[AGRUP. VALOR. PTO.]]=$B99,IF(DATOS_[[Check Periodo Ref.]:[Check Periodo Ref.]]="Dentro",IF(DATOS_[[Check Equiparado]:[Check Equiparado]]="Sí",IF(DATOS!BL$5="Sí",(1/DATOS_[[% anualiz]:[% anualiz]]),1)*IF(DATOS!BL$4="Sí",1/DATOS_[[% normaliz]:[% normaliz]],1)*(DATOS_[C.Extra.04])))))))),
0)</f>
        <v>0</v>
      </c>
      <c r="AT100" s="112">
        <f t="array" ref="AT100">IFERROR(
(AVERAGE((IF(DATOS_[[Sexo]:[Sexo]]=$B100,IF(DATOS_[[AGRUP. VALOR. PTO.]:[AGRUP. VALOR. PTO.]]=$B99,IF(DATOS_[[Check Periodo Ref.]:[Check Periodo Ref.]]="Dentro",IF(DATOS_[[Check Equiparado]:[Check Equiparado]]="Sí",IF(DATOS!BM$5="Sí",(1/DATOS_[[% anualiz]:[% anualiz]]),1)*IF(DATOS!BM$4="Sí",1/DATOS_[[% normaliz]:[% normaliz]],1)*(DATOS_[C.Extra.05])))))))),
0)</f>
        <v>0</v>
      </c>
      <c r="AU100" s="113">
        <f t="array" ref="AU100">IFERROR(
AVERAGE(IF(DATOS_[Sexo]=$B100,IF(DATOS_[[AGRUP. VALOR. PTO.]:[AGRUP. VALOR. PTO.]]=$B99,IF(DATOS_[Check Equiparado]="Sí",IF(DATOS_[Check Periodo Ref.]="Dentro",DATOS_[Tot Extrasalarial Eq],FALSE))))),
0)</f>
        <v>0</v>
      </c>
      <c r="AV100" s="114">
        <f t="array" ref="AV100">IFERROR(
AVERAGE(IF(DATOS_[Sexo]=$B100,IF(DATOS_[[AGRUP. VALOR. PTO.]:[AGRUP. VALOR. PTO.]]=$B99,IF(DATOS_[Check Equiparado]="Sí",IF(DATOS_[Check Periodo Ref.]="Dentro",DATOS_[TOTAL Retrib Eq],FALSE))))),
0)</f>
        <v>0</v>
      </c>
    </row>
    <row r="101" spans="1:48" x14ac:dyDescent="0.3">
      <c r="A101" s="60" t="str">
        <f t="shared" ref="A101" si="118">+A100</f>
        <v>[ocultar]</v>
      </c>
      <c r="B101" s="64" t="s">
        <v>163</v>
      </c>
      <c r="C101" s="65">
        <f t="array" ref="C101">SUM(IF($B101=DATOS_[Sexo],
IF($B99=DATOS_[AGRUP. VALOR. PTO.],
IF("Dentro"=DATOS_[Check Periodo Ref.],
1/(COUNTIFS(DATOS_[Sexo],$B101,DATOS_[AGRUP. VALOR. PTO.],$B99,DATOS_[Check Periodo Ref.],"Dentro",DATOS_[id],DATOS_[id]))))))</f>
        <v>0</v>
      </c>
      <c r="D101" s="66">
        <f>COUNTIFS(DATOS_[AGRUP. VALOR. PTO.],$B99,DATOS_[Sexo],$B101,DATOS_[Check Periodo Ref.],"Dentro")</f>
        <v>0</v>
      </c>
      <c r="E101" s="66">
        <f>COUNTIFS(DATOS_[AGRUP. VALOR. PTO.],$B99,DATOS_[Sexo],$B101,DATOS_[Check Periodo Ref.],"Dentro",DATOS_[Check Nº SC Norm],"Sí")</f>
        <v>0</v>
      </c>
      <c r="F101" s="66">
        <f>COUNTIFS(DATOS_[AGRUP. VALOR. PTO.],$B99,DATOS_[Sexo],$B101,DATOS_[Check Periodo Ref.],"Dentro",DATOS_[Check Nº SC Anualiz],"Sí")</f>
        <v>0</v>
      </c>
      <c r="G101" s="66">
        <f>COUNTIFS(DATOS_[AGRUP. VALOR. PTO.],$B99,DATOS_[Sexo],$B101,DATOS_[Check Periodo Ref.],"Dentro",DATOS_[Check Nº SC Norm y Anualiz],"Sí")</f>
        <v>0</v>
      </c>
      <c r="H101" s="66">
        <f>COUNTIFS(DATOS_[AGRUP. VALOR. PTO.],$B99,DATOS_[Sexo],$B101,DATOS_[Check Periodo Ref.],"Dentro",DATOS_[Check Equiparación],"Sí")</f>
        <v>0</v>
      </c>
      <c r="I101" s="108" cm="1">
        <f t="array" ref="I101">IFERROR(
AVERAGE(IF(DATOS_[Sexo]=$B101,IF(DATOS_[[AGRUP. VALOR. PTO.]:[AGRUP. VALOR. PTO.]]=$B99,IF(DATOS_[Check Equiparado]="Sí",IF(DATOS_[Check Periodo Ref.]="Dentro",DATOS_[SALARIO BASE Eq],FALSE))))),
0)</f>
        <v>0</v>
      </c>
      <c r="J101" s="109">
        <f t="array" ref="J101">IFERROR(
(AVERAGE((IF(DATOS_[[Sexo]:[Sexo]]=$B101,IF(DATOS_[[AGRUP. VALOR. PTO.]:[AGRUP. VALOR. PTO.]]=$B99,IF(DATOS_[[Check Periodo Ref.]:[Check Periodo Ref.]]="Dentro",IF(DATOS_[[Check Equiparado]:[Check Equiparado]]="Sí",IF(DATOS!AE$5="Sí",(1/DATOS_[[% anualiz]:[% anualiz]]),1)*IF(DATOS!AE$4="Sí",1/DATOS_[[% normaliz]:[% normaliz]],1)*(DATOS_[Conc.Sal.01])))))))),
0)</f>
        <v>0</v>
      </c>
      <c r="K101" s="109">
        <f t="array" ref="K101">IFERROR(
(AVERAGE((IF(DATOS_[[Sexo]:[Sexo]]=$B101,IF(DATOS_[[AGRUP. VALOR. PTO.]:[AGRUP. VALOR. PTO.]]=$B99,IF(DATOS_[[Check Periodo Ref.]:[Check Periodo Ref.]]="Dentro",IF(DATOS_[[Check Equiparado]:[Check Equiparado]]="Sí",IF(DATOS!AF$5="Sí",(1/DATOS_[[% anualiz]:[% anualiz]]),1)*IF(DATOS!AF$4="Sí",1/DATOS_[[% normaliz]:[% normaliz]],1)*(DATOS_[Conc.Sal.02])))))))),
0)</f>
        <v>0</v>
      </c>
      <c r="L101" s="109">
        <f t="array" ref="L101">IFERROR(
(AVERAGE((IF(DATOS_[[Sexo]:[Sexo]]=$B101,IF(DATOS_[[AGRUP. VALOR. PTO.]:[AGRUP. VALOR. PTO.]]=$B99,IF(DATOS_[[Check Periodo Ref.]:[Check Periodo Ref.]]="Dentro",IF(DATOS_[[Check Equiparado]:[Check Equiparado]]="Sí",IF(DATOS!AG$5="Sí",(1/DATOS_[[% anualiz]:[% anualiz]]),1)*IF(DATOS!AG$4="Sí",1/DATOS_[[% normaliz]:[% normaliz]],1)*(DATOS_[Conc.Sal.03])))))))),
0)</f>
        <v>0</v>
      </c>
      <c r="M101" s="109">
        <f t="array" ref="M101">IFERROR(
(AVERAGE((IF(DATOS_[[Sexo]:[Sexo]]=$B101,IF(DATOS_[[AGRUP. VALOR. PTO.]:[AGRUP. VALOR. PTO.]]=$B99,IF(DATOS_[[Check Periodo Ref.]:[Check Periodo Ref.]]="Dentro",IF(DATOS_[[Check Equiparado]:[Check Equiparado]]="Sí",IF(DATOS!AH$5="Sí",(1/DATOS_[[% anualiz]:[% anualiz]]),1)*IF(DATOS!AH$4="Sí",1/DATOS_[[% normaliz]:[% normaliz]],1)*(DATOS_[Conc.Sal.04])))))))),
0)</f>
        <v>0</v>
      </c>
      <c r="N101" s="109">
        <f t="array" ref="N101">IFERROR(
(AVERAGE((IF(DATOS_[[Sexo]:[Sexo]]=$B101,IF(DATOS_[[AGRUP. VALOR. PTO.]:[AGRUP. VALOR. PTO.]]=$B99,IF(DATOS_[[Check Periodo Ref.]:[Check Periodo Ref.]]="Dentro",IF(DATOS_[[Check Equiparado]:[Check Equiparado]]="Sí",IF(DATOS!AI$5="Sí",(1/DATOS_[[% anualiz]:[% anualiz]]),1)*IF(DATOS!AI$4="Sí",1/DATOS_[[% normaliz]:[% normaliz]],1)*(DATOS_[Conc.Sal.05])))))))),
0)</f>
        <v>0</v>
      </c>
      <c r="O101" s="109">
        <f t="array" ref="O101">IFERROR(
(AVERAGE((IF(DATOS_[[Sexo]:[Sexo]]=$B101,IF(DATOS_[[AGRUP. VALOR. PTO.]:[AGRUP. VALOR. PTO.]]=$B99,IF(DATOS_[[Check Periodo Ref.]:[Check Periodo Ref.]]="Dentro",IF(DATOS_[[Check Equiparado]:[Check Equiparado]]="Sí",IF(DATOS!AJ$5="Sí",(1/DATOS_[[% anualiz]:[% anualiz]]),1)*IF(DATOS!AJ$4="Sí",1/DATOS_[[% normaliz]:[% normaliz]],1)*(DATOS_[Conc.Sal.06])))))))),
0)</f>
        <v>0</v>
      </c>
      <c r="P101" s="109">
        <f t="array" ref="P101">IFERROR(
(AVERAGE((IF(DATOS_[[Sexo]:[Sexo]]=$B101,IF(DATOS_[[AGRUP. VALOR. PTO.]:[AGRUP. VALOR. PTO.]]=$B99,IF(DATOS_[[Check Periodo Ref.]:[Check Periodo Ref.]]="Dentro",IF(DATOS_[[Check Equiparado]:[Check Equiparado]]="Sí",IF(DATOS!AK$5="Sí",(1/DATOS_[[% anualiz]:[% anualiz]]),1)*IF(DATOS!AK$4="Sí",1/DATOS_[[% normaliz]:[% normaliz]],1)*(DATOS_[Conc.Sal.07])))))))),
0)</f>
        <v>0</v>
      </c>
      <c r="Q101" s="109">
        <f t="array" ref="Q101">IFERROR(
(AVERAGE((IF(DATOS_[[Sexo]:[Sexo]]=$B101,IF(DATOS_[[AGRUP. VALOR. PTO.]:[AGRUP. VALOR. PTO.]]=$B99,IF(DATOS_[[Check Periodo Ref.]:[Check Periodo Ref.]]="Dentro",IF(DATOS_[[Check Equiparado]:[Check Equiparado]]="Sí",IF(DATOS!AL$5="Sí",(1/DATOS_[[% anualiz]:[% anualiz]]),1)*IF(DATOS!AL$4="Sí",1/DATOS_[[% normaliz]:[% normaliz]],1)*(DATOS_[Conc.Sal.08])))))))),
0)</f>
        <v>0</v>
      </c>
      <c r="R101" s="109">
        <f t="array" ref="R101">IFERROR(
(AVERAGE((IF(DATOS_[[Sexo]:[Sexo]]=$B101,IF(DATOS_[[AGRUP. VALOR. PTO.]:[AGRUP. VALOR. PTO.]]=$B99,IF(DATOS_[[Check Periodo Ref.]:[Check Periodo Ref.]]="Dentro",IF(DATOS_[[Check Equiparado]:[Check Equiparado]]="Sí",IF(DATOS!AM$5="Sí",(1/DATOS_[[% anualiz]:[% anualiz]]),1)*IF(DATOS!AM$4="Sí",1/DATOS_[[% normaliz]:[% normaliz]],1)*(DATOS_[Conc.Sal.09])))))))),
0)</f>
        <v>0</v>
      </c>
      <c r="S101" s="109">
        <f t="array" ref="S101">IFERROR(
(AVERAGE((IF(DATOS_[[Sexo]:[Sexo]]=$B101,IF(DATOS_[[AGRUP. VALOR. PTO.]:[AGRUP. VALOR. PTO.]]=$B99,IF(DATOS_[[Check Periodo Ref.]:[Check Periodo Ref.]]="Dentro",IF(DATOS_[[Check Equiparado]:[Check Equiparado]]="Sí",IF(DATOS!AN$5="Sí",(1/DATOS_[[% anualiz]:[% anualiz]]),1)*IF(DATOS!AN$4="Sí",1/DATOS_[[% normaliz]:[% normaliz]],1)*(DATOS_[Conc.Sal.10])))))))),
0)</f>
        <v>0</v>
      </c>
      <c r="T101" s="109">
        <f t="array" ref="T101">IFERROR(
(AVERAGE((IF(DATOS_[[Sexo]:[Sexo]]=$B101,IF(DATOS_[[AGRUP. VALOR. PTO.]:[AGRUP. VALOR. PTO.]]=$B99,IF(DATOS_[[Check Periodo Ref.]:[Check Periodo Ref.]]="Dentro",IF(DATOS_[[Check Equiparado]:[Check Equiparado]]="Sí",IF(DATOS!AO$5="Sí",(1/DATOS_[[% anualiz]:[% anualiz]]),1)*IF(DATOS!AO$4="Sí",1/DATOS_[[% normaliz]:[% normaliz]],1)*(DATOS_[Conc.Sal.11])))))))),
0)</f>
        <v>0</v>
      </c>
      <c r="U101" s="109">
        <f t="array" ref="U101">IFERROR(
(AVERAGE((IF(DATOS_[[Sexo]:[Sexo]]=$B101,IF(DATOS_[[AGRUP. VALOR. PTO.]:[AGRUP. VALOR. PTO.]]=$B99,IF(DATOS_[[Check Periodo Ref.]:[Check Periodo Ref.]]="Dentro",IF(DATOS_[[Check Equiparado]:[Check Equiparado]]="Sí",IF(DATOS!AP$5="Sí",(1/DATOS_[[% anualiz]:[% anualiz]]),1)*IF(DATOS!AP$4="Sí",1/DATOS_[[% normaliz]:[% normaliz]],1)*(DATOS_[Conc.Sal.12])))))))),
0)</f>
        <v>0</v>
      </c>
      <c r="V101" s="109">
        <f t="array" ref="V101">IFERROR(
(AVERAGE((IF(DATOS_[[Sexo]:[Sexo]]=$B101,IF(DATOS_[[AGRUP. VALOR. PTO.]:[AGRUP. VALOR. PTO.]]=$B99,IF(DATOS_[[Check Periodo Ref.]:[Check Periodo Ref.]]="Dentro",IF(DATOS_[[Check Equiparado]:[Check Equiparado]]="Sí",IF(DATOS!AQ$5="Sí",(1/DATOS_[[% anualiz]:[% anualiz]]),1)*IF(DATOS!AQ$4="Sí",1/DATOS_[[% normaliz]:[% normaliz]],1)*(DATOS_[Conc.Sal.13])))))))),
0)</f>
        <v>0</v>
      </c>
      <c r="W101" s="109">
        <f t="array" ref="W101">IFERROR(
(AVERAGE((IF(DATOS_[[Sexo]:[Sexo]]=$B101,IF(DATOS_[[AGRUP. VALOR. PTO.]:[AGRUP. VALOR. PTO.]]=$B99,IF(DATOS_[[Check Periodo Ref.]:[Check Periodo Ref.]]="Dentro",IF(DATOS_[[Check Equiparado]:[Check Equiparado]]="Sí",IF(DATOS!AR$5="Sí",(1/DATOS_[[% anualiz]:[% anualiz]]),1)*IF(DATOS!AR$4="Sí",1/DATOS_[[% normaliz]:[% normaliz]],1)*(DATOS_[Conc.Sal.14])))))))),
0)</f>
        <v>0</v>
      </c>
      <c r="X101" s="109">
        <f t="array" ref="X101">IFERROR(
(AVERAGE((IF(DATOS_[[Sexo]:[Sexo]]=$B101,IF(DATOS_[[AGRUP. VALOR. PTO.]:[AGRUP. VALOR. PTO.]]=$B99,IF(DATOS_[[Check Periodo Ref.]:[Check Periodo Ref.]]="Dentro",IF(DATOS_[[Check Equiparado]:[Check Equiparado]]="Sí",IF(DATOS!AS$5="Sí",(1/DATOS_[[% anualiz]:[% anualiz]]),1)*IF(DATOS!AS$4="Sí",1/DATOS_[[% normaliz]:[% normaliz]],1)*(DATOS_[Conc.Sal.15])))))))),
0)</f>
        <v>0</v>
      </c>
      <c r="Y101" s="109">
        <f t="array" ref="Y101">IFERROR(
(AVERAGE((IF(DATOS_[[Sexo]:[Sexo]]=$B101,IF(DATOS_[[AGRUP. VALOR. PTO.]:[AGRUP. VALOR. PTO.]]=$B99,IF(DATOS_[[Check Periodo Ref.]:[Check Periodo Ref.]]="Dentro",IF(DATOS_[[Check Equiparado]:[Check Equiparado]]="Sí",IF(DATOS!AT$5="Sí",(1/DATOS_[[% anualiz]:[% anualiz]]),1)*IF(DATOS!AT$4="Sí",1/DATOS_[[% normaliz]:[% normaliz]],1)*(DATOS_[Conc.Sal.16])))))))),
0)</f>
        <v>0</v>
      </c>
      <c r="Z101" s="109">
        <f t="array" ref="Z101">IFERROR(
(AVERAGE((IF(DATOS_[[Sexo]:[Sexo]]=$B101,IF(DATOS_[[AGRUP. VALOR. PTO.]:[AGRUP. VALOR. PTO.]]=$B99,IF(DATOS_[[Check Periodo Ref.]:[Check Periodo Ref.]]="Dentro",IF(DATOS_[[Check Equiparado]:[Check Equiparado]]="Sí",IF(DATOS!AU$5="Sí",(1/DATOS_[[% anualiz]:[% anualiz]]),1)*IF(DATOS!AU$4="Sí",1/DATOS_[[% normaliz]:[% normaliz]],1)*(DATOS_[Conc.Sal.17])))))))),
0)</f>
        <v>0</v>
      </c>
      <c r="AA101" s="109">
        <f t="array" ref="AA101">IFERROR(
(AVERAGE((IF(DATOS_[[Sexo]:[Sexo]]=$B101,IF(DATOS_[[AGRUP. VALOR. PTO.]:[AGRUP. VALOR. PTO.]]=$B99,IF(DATOS_[[Check Periodo Ref.]:[Check Periodo Ref.]]="Dentro",IF(DATOS_[[Check Equiparado]:[Check Equiparado]]="Sí",IF(DATOS!AV$5="Sí",(1/DATOS_[[% anualiz]:[% anualiz]]),1)*IF(DATOS!AV$4="Sí",1/DATOS_[[% normaliz]:[% normaliz]],1)*(DATOS_[Conc.Sal.18])))))))),
0)</f>
        <v>0</v>
      </c>
      <c r="AB101" s="109">
        <f t="array" ref="AB101">IFERROR(
(AVERAGE((IF(DATOS_[[Sexo]:[Sexo]]=$B101,IF(DATOS_[[AGRUP. VALOR. PTO.]:[AGRUP. VALOR. PTO.]]=$B99,IF(DATOS_[[Check Periodo Ref.]:[Check Periodo Ref.]]="Dentro",IF(DATOS_[[Check Equiparado]:[Check Equiparado]]="Sí",IF(DATOS!AW$5="Sí",(1/DATOS_[[% anualiz]:[% anualiz]]),1)*IF(DATOS!AW$4="Sí",1/DATOS_[[% normaliz]:[% normaliz]],1)*(DATOS_[Conc.Sal.19])))))))),
0)</f>
        <v>0</v>
      </c>
      <c r="AC101" s="109">
        <f t="array" ref="AC101">IFERROR(
(AVERAGE((IF(DATOS_[[Sexo]:[Sexo]]=$B101,IF(DATOS_[[AGRUP. VALOR. PTO.]:[AGRUP. VALOR. PTO.]]=$B99,IF(DATOS_[[Check Periodo Ref.]:[Check Periodo Ref.]]="Dentro",IF(DATOS_[[Check Equiparado]:[Check Equiparado]]="Sí",IF(DATOS!AX$5="Sí",(1/DATOS_[[% anualiz]:[% anualiz]]),1)*IF(DATOS!AX$4="Sí",1/DATOS_[[% normaliz]:[% normaliz]],1)*(DATOS_[Conc.Sal.20])))))))),
0)</f>
        <v>0</v>
      </c>
      <c r="AD101" s="109">
        <f t="array" ref="AD101">IFERROR(
(AVERAGE((IF(DATOS_[[Sexo]:[Sexo]]=$B101,IF(DATOS_[[AGRUP. VALOR. PTO.]:[AGRUP. VALOR. PTO.]]=$B99,IF(DATOS_[[Check Periodo Ref.]:[Check Periodo Ref.]]="Dentro",IF(DATOS_[[Check Equiparado]:[Check Equiparado]]="Sí",IF(DATOS!AY$5="Sí",(1/DATOS_[[% anualiz]:[% anualiz]]),1)*IF(DATOS!AY$4="Sí",1/DATOS_[[% normaliz]:[% normaliz]],1)*(DATOS_[Conc.Sal.21])))))))),
0)</f>
        <v>0</v>
      </c>
      <c r="AE101" s="109">
        <f t="array" ref="AE101">IFERROR(
(AVERAGE((IF(DATOS_[[Sexo]:[Sexo]]=$B101,IF(DATOS_[[AGRUP. VALOR. PTO.]:[AGRUP. VALOR. PTO.]]=$B99,IF(DATOS_[[Check Periodo Ref.]:[Check Periodo Ref.]]="Dentro",IF(DATOS_[[Check Equiparado]:[Check Equiparado]]="Sí",IF(DATOS!AZ$5="Sí",(1/DATOS_[[% anualiz]:[% anualiz]]),1)*IF(DATOS!AZ$4="Sí",1/DATOS_[[% normaliz]:[% normaliz]],1)*(DATOS_[Conc.Sal.22])))))))),
0)</f>
        <v>0</v>
      </c>
      <c r="AF101" s="109">
        <f t="array" ref="AF101">IFERROR(
(AVERAGE((IF(DATOS_[[Sexo]:[Sexo]]=$B101,IF(DATOS_[[AGRUP. VALOR. PTO.]:[AGRUP. VALOR. PTO.]]=$B99,IF(DATOS_[[Check Periodo Ref.]:[Check Periodo Ref.]]="Dentro",IF(DATOS_[[Check Equiparado]:[Check Equiparado]]="Sí",IF(DATOS!BA$5="Sí",(1/DATOS_[[% anualiz]:[% anualiz]]),1)*IF(DATOS!BA$4="Sí",1/DATOS_[[% normaliz]:[% normaliz]],1)*(DATOS_[Conc.Sal.23])))))))),
0)</f>
        <v>0</v>
      </c>
      <c r="AG101" s="109">
        <f t="array" ref="AG101">IFERROR(
(AVERAGE((IF(DATOS_[[Sexo]:[Sexo]]=$B101,IF(DATOS_[[AGRUP. VALOR. PTO.]:[AGRUP. VALOR. PTO.]]=$B99,IF(DATOS_[[Check Periodo Ref.]:[Check Periodo Ref.]]="Dentro",IF(DATOS_[[Check Equiparado]:[Check Equiparado]]="Sí",IF(DATOS!BB$5="Sí",(1/DATOS_[[% anualiz]:[% anualiz]]),1)*IF(DATOS!BB$4="Sí",1/DATOS_[[% normaliz]:[% normaliz]],1)*(DATOS_[Conc.Sal.24])))))))),
0)</f>
        <v>0</v>
      </c>
      <c r="AH101" s="109">
        <f t="array" ref="AH101">IFERROR(
(AVERAGE((IF(DATOS_[[Sexo]:[Sexo]]=$B101,IF(DATOS_[[AGRUP. VALOR. PTO.]:[AGRUP. VALOR. PTO.]]=$B99,IF(DATOS_[[Check Periodo Ref.]:[Check Periodo Ref.]]="Dentro",IF(DATOS_[[Check Equiparado]:[Check Equiparado]]="Sí",IF(DATOS!BC$5="Sí",(1/DATOS_[[% anualiz]:[% anualiz]]),1)*IF(DATOS!BC$4="Sí",1/DATOS_[[% normaliz]:[% normaliz]],1)*(DATOS_[Conc.Sal.25])))))))),
0)</f>
        <v>0</v>
      </c>
      <c r="AI101" s="109">
        <f t="array" ref="AI101">IFERROR(
(AVERAGE((IF(DATOS_[[Sexo]:[Sexo]]=$B101,IF(DATOS_[[AGRUP. VALOR. PTO.]:[AGRUP. VALOR. PTO.]]=$B99,IF(DATOS_[[Check Periodo Ref.]:[Check Periodo Ref.]]="Dentro",IF(DATOS_[[Check Equiparado]:[Check Equiparado]]="Sí",IF(DATOS!BD$5="Sí",(1/DATOS_[[% anualiz]:[% anualiz]]),1)*IF(DATOS!BD$4="Sí",1/DATOS_[[% normaliz]:[% normaliz]],1)*(DATOS_[Conc.Sal.26])))))))),
0)</f>
        <v>0</v>
      </c>
      <c r="AJ101" s="109">
        <f t="array" ref="AJ101">IFERROR(
(AVERAGE((IF(DATOS_[[Sexo]:[Sexo]]=$B101,IF(DATOS_[[AGRUP. VALOR. PTO.]:[AGRUP. VALOR. PTO.]]=$B99,IF(DATOS_[[Check Periodo Ref.]:[Check Periodo Ref.]]="Dentro",IF(DATOS_[[Check Equiparado]:[Check Equiparado]]="Sí",IF(DATOS!BE$5="Sí",(1/DATOS_[[% anualiz]:[% anualiz]]),1)*IF(DATOS!BE$4="Sí",1/DATOS_[[% normaliz]:[% normaliz]],1)*(DATOS_[Conc.Sal.27])))))))),
0)</f>
        <v>0</v>
      </c>
      <c r="AK101" s="109">
        <f t="array" ref="AK101">IFERROR(
(AVERAGE((IF(DATOS_[[Sexo]:[Sexo]]=$B101,IF(DATOS_[[AGRUP. VALOR. PTO.]:[AGRUP. VALOR. PTO.]]=$B99,IF(DATOS_[[Check Periodo Ref.]:[Check Periodo Ref.]]="Dentro",IF(DATOS_[[Check Equiparado]:[Check Equiparado]]="Sí",IF(DATOS!BF$5="Sí",(1/DATOS_[[% anualiz]:[% anualiz]]),1)*IF(DATOS!BF$4="Sí",1/DATOS_[[% normaliz]:[% normaliz]],1)*(DATOS_[Conc.Sal.28])))))))),
0)</f>
        <v>0</v>
      </c>
      <c r="AL101" s="109">
        <f t="array" ref="AL101">IFERROR(
(AVERAGE((IF(DATOS_[[Sexo]:[Sexo]]=$B101,IF(DATOS_[[AGRUP. VALOR. PTO.]:[AGRUP. VALOR. PTO.]]=$B99,IF(DATOS_[[Check Periodo Ref.]:[Check Periodo Ref.]]="Dentro",IF(DATOS_[[Check Equiparado]:[Check Equiparado]]="Sí",IF(DATOS!BG$5="Sí",(1/DATOS_[[% anualiz]:[% anualiz]]),1)*IF(DATOS!BG$4="Sí",1/DATOS_[[% normaliz]:[% normaliz]],1)*(DATOS_[Conc.Sal.29])))))))),
0)</f>
        <v>0</v>
      </c>
      <c r="AM101" s="109">
        <f t="array" ref="AM101">IFERROR(
(AVERAGE((IF(DATOS_[[Sexo]:[Sexo]]=$B101,IF(DATOS_[[AGRUP. VALOR. PTO.]:[AGRUP. VALOR. PTO.]]=$B99,IF(DATOS_[[Check Periodo Ref.]:[Check Periodo Ref.]]="Dentro",IF(DATOS_[[Check Equiparado]:[Check Equiparado]]="Sí",IF(DATOS!BH$5="Sí",(1/DATOS_[[% anualiz]:[% anualiz]]),1)*IF(DATOS!BH$4="Sí",1/DATOS_[[% normaliz]:[% normaliz]],1)*(DATOS_[Conc.Sal.30])))))))),
0)</f>
        <v>0</v>
      </c>
      <c r="AN101" s="110">
        <f t="array" ref="AN101">IFERROR(
AVERAGE(IF(DATOS_[Sexo]=$B101,IF(DATOS_[[AGRUP. VALOR. PTO.]:[AGRUP. VALOR. PTO.]]=$B99,IF(DATOS_[Check Equiparado]="Sí",IF(DATOS_[Check Periodo Ref.]="Dentro",DATOS_[Tot COMPL.SAL Eq],FALSE))))),
0)</f>
        <v>0</v>
      </c>
      <c r="AO101" s="111">
        <f t="array" ref="AO101">IFERROR(
AVERAGE(IF(DATOS_[Sexo]=$B101,IF(DATOS_[[AGRUP. VALOR. PTO.]:[AGRUP. VALOR. PTO.]]=$B99,IF(DATOS_[Check Equiparado]="Sí",IF(DATOS_[Check Periodo Ref.]="Dentro",DATOS_[TOTAL SALARIO Eq],FALSE))))),
0)</f>
        <v>0</v>
      </c>
      <c r="AP101" s="112">
        <f t="array" ref="AP101">IFERROR(
(AVERAGE((IF(DATOS_[[Sexo]:[Sexo]]=$B101,IF(DATOS_[[AGRUP. VALOR. PTO.]:[AGRUP. VALOR. PTO.]]=$B99,IF(DATOS_[[Check Periodo Ref.]:[Check Periodo Ref.]]="Dentro",IF(DATOS_[[Check Equiparado]:[Check Equiparado]]="Sí",IF(DATOS!BI$5="Sí",(1/DATOS_[[% anualiz]:[% anualiz]]),1)*IF(DATOS!BI$4="Sí",1/DATOS_[[% normaliz]:[% normaliz]],1)*(DATOS_[C.Extra.01])))))))),
0)</f>
        <v>0</v>
      </c>
      <c r="AQ101" s="112">
        <f t="array" ref="AQ101">IFERROR(
(AVERAGE((IF(DATOS_[[Sexo]:[Sexo]]=$B101,IF(DATOS_[[AGRUP. VALOR. PTO.]:[AGRUP. VALOR. PTO.]]=$B99,IF(DATOS_[[Check Periodo Ref.]:[Check Periodo Ref.]]="Dentro",IF(DATOS_[[Check Equiparado]:[Check Equiparado]]="Sí",IF(DATOS!BJ$5="Sí",(1/DATOS_[[% anualiz]:[% anualiz]]),1)*IF(DATOS!BJ$4="Sí",1/DATOS_[[% normaliz]:[% normaliz]],1)*(DATOS_[C.Extra.02])))))))),
0)</f>
        <v>0</v>
      </c>
      <c r="AR101" s="112">
        <f t="array" ref="AR101">IFERROR(
(AVERAGE((IF(DATOS_[[Sexo]:[Sexo]]=$B101,IF(DATOS_[[AGRUP. VALOR. PTO.]:[AGRUP. VALOR. PTO.]]=$B99,IF(DATOS_[[Check Periodo Ref.]:[Check Periodo Ref.]]="Dentro",IF(DATOS_[[Check Equiparado]:[Check Equiparado]]="Sí",IF(DATOS!BK$5="Sí",(1/DATOS_[[% anualiz]:[% anualiz]]),1)*IF(DATOS!BK$4="Sí",1/DATOS_[[% normaliz]:[% normaliz]],1)*(DATOS_[C.Extra.03])))))))),
0)</f>
        <v>0</v>
      </c>
      <c r="AS101" s="112">
        <f t="array" ref="AS101">IFERROR(
(AVERAGE((IF(DATOS_[[Sexo]:[Sexo]]=$B101,IF(DATOS_[[AGRUP. VALOR. PTO.]:[AGRUP. VALOR. PTO.]]=$B99,IF(DATOS_[[Check Periodo Ref.]:[Check Periodo Ref.]]="Dentro",IF(DATOS_[[Check Equiparado]:[Check Equiparado]]="Sí",IF(DATOS!BL$5="Sí",(1/DATOS_[[% anualiz]:[% anualiz]]),1)*IF(DATOS!BL$4="Sí",1/DATOS_[[% normaliz]:[% normaliz]],1)*(DATOS_[C.Extra.04])))))))),
0)</f>
        <v>0</v>
      </c>
      <c r="AT101" s="112">
        <f t="array" ref="AT101">IFERROR(
(AVERAGE((IF(DATOS_[[Sexo]:[Sexo]]=$B101,IF(DATOS_[[AGRUP. VALOR. PTO.]:[AGRUP. VALOR. PTO.]]=$B99,IF(DATOS_[[Check Periodo Ref.]:[Check Periodo Ref.]]="Dentro",IF(DATOS_[[Check Equiparado]:[Check Equiparado]]="Sí",IF(DATOS!BM$5="Sí",(1/DATOS_[[% anualiz]:[% anualiz]]),1)*IF(DATOS!BM$4="Sí",1/DATOS_[[% normaliz]:[% normaliz]],1)*(DATOS_[C.Extra.05])))))))),
0)</f>
        <v>0</v>
      </c>
      <c r="AU101" s="113">
        <f t="array" ref="AU101">IFERROR(
AVERAGE(IF(DATOS_[Sexo]=$B101,IF(DATOS_[[AGRUP. VALOR. PTO.]:[AGRUP. VALOR. PTO.]]=$B99,IF(DATOS_[Check Equiparado]="Sí",IF(DATOS_[Check Periodo Ref.]="Dentro",DATOS_[Tot Extrasalarial Eq],FALSE))))),
0)</f>
        <v>0</v>
      </c>
      <c r="AV101" s="114">
        <f t="array" ref="AV101">IFERROR(
AVERAGE(IF(DATOS_[Sexo]=$B101,IF(DATOS_[[AGRUP. VALOR. PTO.]:[AGRUP. VALOR. PTO.]]=$B99,IF(DATOS_[Check Equiparado]="Sí",IF(DATOS_[Check Periodo Ref.]="Dentro",DATOS_[TOTAL Retrib Eq],FALSE))))),
0)</f>
        <v>0</v>
      </c>
    </row>
    <row r="102" spans="1:48" ht="17.25" thickBot="1" x14ac:dyDescent="0.35">
      <c r="A102" s="60" t="str">
        <f t="shared" ref="A102" si="119">+A103</f>
        <v>[ocultar]</v>
      </c>
      <c r="B102" s="70" t="s">
        <v>289</v>
      </c>
      <c r="C102" s="107"/>
      <c r="D102" s="71"/>
      <c r="E102" s="71"/>
      <c r="F102" s="71"/>
      <c r="G102" s="71"/>
      <c r="H102" s="71"/>
      <c r="I102" s="137" t="str">
        <f t="shared" ref="I102:AV102" si="120">IFERROR((I103-I104)/I103,"")</f>
        <v/>
      </c>
      <c r="J102" s="138" t="str">
        <f t="shared" si="120"/>
        <v/>
      </c>
      <c r="K102" s="139" t="str">
        <f t="shared" si="120"/>
        <v/>
      </c>
      <c r="L102" s="139" t="str">
        <f t="shared" si="120"/>
        <v/>
      </c>
      <c r="M102" s="139" t="str">
        <f t="shared" si="120"/>
        <v/>
      </c>
      <c r="N102" s="140" t="str">
        <f t="shared" si="120"/>
        <v/>
      </c>
      <c r="O102" s="141" t="str">
        <f t="shared" si="120"/>
        <v/>
      </c>
      <c r="P102" s="141" t="str">
        <f t="shared" si="120"/>
        <v/>
      </c>
      <c r="Q102" s="141" t="str">
        <f t="shared" si="120"/>
        <v/>
      </c>
      <c r="R102" s="141" t="str">
        <f t="shared" si="120"/>
        <v/>
      </c>
      <c r="S102" s="141" t="str">
        <f t="shared" si="120"/>
        <v/>
      </c>
      <c r="T102" s="141" t="str">
        <f t="shared" si="120"/>
        <v/>
      </c>
      <c r="U102" s="141" t="str">
        <f t="shared" si="120"/>
        <v/>
      </c>
      <c r="V102" s="141" t="str">
        <f t="shared" si="120"/>
        <v/>
      </c>
      <c r="W102" s="141" t="str">
        <f t="shared" si="120"/>
        <v/>
      </c>
      <c r="X102" s="141" t="str">
        <f t="shared" si="120"/>
        <v/>
      </c>
      <c r="Y102" s="141" t="str">
        <f t="shared" si="120"/>
        <v/>
      </c>
      <c r="Z102" s="140" t="str">
        <f t="shared" si="120"/>
        <v/>
      </c>
      <c r="AA102" s="140" t="str">
        <f t="shared" si="120"/>
        <v/>
      </c>
      <c r="AB102" s="140" t="str">
        <f t="shared" si="120"/>
        <v/>
      </c>
      <c r="AC102" s="140" t="str">
        <f t="shared" si="120"/>
        <v/>
      </c>
      <c r="AD102" s="140" t="str">
        <f t="shared" si="120"/>
        <v/>
      </c>
      <c r="AE102" s="140" t="str">
        <f t="shared" si="120"/>
        <v/>
      </c>
      <c r="AF102" s="140" t="str">
        <f t="shared" si="120"/>
        <v/>
      </c>
      <c r="AG102" s="140" t="str">
        <f t="shared" si="120"/>
        <v/>
      </c>
      <c r="AH102" s="140" t="str">
        <f t="shared" si="120"/>
        <v/>
      </c>
      <c r="AI102" s="140" t="str">
        <f t="shared" si="120"/>
        <v/>
      </c>
      <c r="AJ102" s="140" t="str">
        <f t="shared" si="120"/>
        <v/>
      </c>
      <c r="AK102" s="140" t="str">
        <f t="shared" si="120"/>
        <v/>
      </c>
      <c r="AL102" s="140" t="str">
        <f t="shared" si="120"/>
        <v/>
      </c>
      <c r="AM102" s="140" t="str">
        <f t="shared" si="120"/>
        <v/>
      </c>
      <c r="AN102" s="142" t="str">
        <f t="shared" si="120"/>
        <v/>
      </c>
      <c r="AO102" s="146" t="str">
        <f t="shared" si="120"/>
        <v/>
      </c>
      <c r="AP102" s="143" t="str">
        <f t="shared" si="120"/>
        <v/>
      </c>
      <c r="AQ102" s="143" t="str">
        <f t="shared" si="120"/>
        <v/>
      </c>
      <c r="AR102" s="143" t="str">
        <f t="shared" si="120"/>
        <v/>
      </c>
      <c r="AS102" s="143" t="str">
        <f t="shared" si="120"/>
        <v/>
      </c>
      <c r="AT102" s="143" t="str">
        <f t="shared" si="120"/>
        <v/>
      </c>
      <c r="AU102" s="144" t="str">
        <f t="shared" si="120"/>
        <v/>
      </c>
      <c r="AV102" s="145" t="str">
        <f t="shared" si="120"/>
        <v/>
      </c>
    </row>
    <row r="103" spans="1:48" x14ac:dyDescent="0.3">
      <c r="A103" s="60" t="str">
        <f t="shared" ref="A103" si="121">+IF(C103+C104=0,"[ocultar]","")</f>
        <v>[ocultar]</v>
      </c>
      <c r="B103" s="64" t="s">
        <v>162</v>
      </c>
      <c r="C103" s="65">
        <f t="array" ref="C103">SUM(IF($B103=DATOS_[Sexo],
IF($B102=DATOS_[AGRUP. VALOR. PTO.],
IF("Dentro"=DATOS_[Check Periodo Ref.],
1/(COUNTIFS(DATOS_[Sexo],$B103,DATOS_[AGRUP. VALOR. PTO.],$B102,DATOS_[Check Periodo Ref.],"Dentro",DATOS_[id],DATOS_[id]))))))</f>
        <v>0</v>
      </c>
      <c r="D103" s="66">
        <f>COUNTIFS(DATOS_[AGRUP. VALOR. PTO.],$B102,DATOS_[Sexo],$B103,DATOS_[Check Periodo Ref.],"Dentro")</f>
        <v>0</v>
      </c>
      <c r="E103" s="66">
        <f>COUNTIFS(DATOS_[AGRUP. VALOR. PTO.],$B102,DATOS_[Sexo],$B103,DATOS_[Check Periodo Ref.],"Dentro",DATOS_[Check Nº SC Norm],"Sí")</f>
        <v>0</v>
      </c>
      <c r="F103" s="66">
        <f>COUNTIFS(DATOS_[AGRUP. VALOR. PTO.],$B102,DATOS_[Sexo],$B103,DATOS_[Check Periodo Ref.],"Dentro",DATOS_[Check Nº SC Anualiz],"Sí")</f>
        <v>0</v>
      </c>
      <c r="G103" s="66">
        <f>COUNTIFS(DATOS_[AGRUP. VALOR. PTO.],$B102,DATOS_[Sexo],$B103,DATOS_[Check Periodo Ref.],"Dentro",DATOS_[Check Nº SC Norm y Anualiz],"Sí")</f>
        <v>0</v>
      </c>
      <c r="H103" s="66">
        <f>COUNTIFS(DATOS_[AGRUP. VALOR. PTO.],$B102,DATOS_[Sexo],$B103,DATOS_[Check Periodo Ref.],"Dentro",DATOS_[Check Equiparación],"Sí")</f>
        <v>0</v>
      </c>
      <c r="I103" s="108">
        <f t="array" ref="I103">IFERROR(
AVERAGE(IF(DATOS_[Sexo]=$B103,IF(DATOS_[[AGRUP. VALOR. PTO.]:[AGRUP. VALOR. PTO.]]=$B102,IF(DATOS_[Check Equiparado]="Sí",IF(DATOS_[Check Periodo Ref.]="Dentro",DATOS_[SALARIO BASE Eq],FALSE))))),
0)</f>
        <v>0</v>
      </c>
      <c r="J103" s="109">
        <f t="array" ref="J103">IFERROR(
(AVERAGE((IF(DATOS_[[Sexo]:[Sexo]]=$B103,IF(DATOS_[[AGRUP. VALOR. PTO.]:[AGRUP. VALOR. PTO.]]=$B102,IF(DATOS_[[Check Periodo Ref.]:[Check Periodo Ref.]]="Dentro",IF(DATOS_[[Check Equiparado]:[Check Equiparado]]="Sí",IF(DATOS!AE$5="Sí",(1/DATOS_[[% anualiz]:[% anualiz]]),1)*IF(DATOS!AE$4="Sí",1/DATOS_[[% normaliz]:[% normaliz]],1)*(DATOS_[Conc.Sal.01])))))))),
0)</f>
        <v>0</v>
      </c>
      <c r="K103" s="109">
        <f t="array" ref="K103">IFERROR(
(AVERAGE((IF(DATOS_[[Sexo]:[Sexo]]=$B103,IF(DATOS_[[AGRUP. VALOR. PTO.]:[AGRUP. VALOR. PTO.]]=$B102,IF(DATOS_[[Check Periodo Ref.]:[Check Periodo Ref.]]="Dentro",IF(DATOS_[[Check Equiparado]:[Check Equiparado]]="Sí",IF(DATOS!AF$5="Sí",(1/DATOS_[[% anualiz]:[% anualiz]]),1)*IF(DATOS!AF$4="Sí",1/DATOS_[[% normaliz]:[% normaliz]],1)*(DATOS_[Conc.Sal.02])))))))),
0)</f>
        <v>0</v>
      </c>
      <c r="L103" s="109">
        <f t="array" ref="L103">IFERROR(
(AVERAGE((IF(DATOS_[[Sexo]:[Sexo]]=$B103,IF(DATOS_[[AGRUP. VALOR. PTO.]:[AGRUP. VALOR. PTO.]]=$B102,IF(DATOS_[[Check Periodo Ref.]:[Check Periodo Ref.]]="Dentro",IF(DATOS_[[Check Equiparado]:[Check Equiparado]]="Sí",IF(DATOS!AG$5="Sí",(1/DATOS_[[% anualiz]:[% anualiz]]),1)*IF(DATOS!AG$4="Sí",1/DATOS_[[% normaliz]:[% normaliz]],1)*(DATOS_[Conc.Sal.03])))))))),
0)</f>
        <v>0</v>
      </c>
      <c r="M103" s="109">
        <f t="array" ref="M103">IFERROR(
(AVERAGE((IF(DATOS_[[Sexo]:[Sexo]]=$B103,IF(DATOS_[[AGRUP. VALOR. PTO.]:[AGRUP. VALOR. PTO.]]=$B102,IF(DATOS_[[Check Periodo Ref.]:[Check Periodo Ref.]]="Dentro",IF(DATOS_[[Check Equiparado]:[Check Equiparado]]="Sí",IF(DATOS!AH$5="Sí",(1/DATOS_[[% anualiz]:[% anualiz]]),1)*IF(DATOS!AH$4="Sí",1/DATOS_[[% normaliz]:[% normaliz]],1)*(DATOS_[Conc.Sal.04])))))))),
0)</f>
        <v>0</v>
      </c>
      <c r="N103" s="109">
        <f t="array" ref="N103">IFERROR(
(AVERAGE((IF(DATOS_[[Sexo]:[Sexo]]=$B103,IF(DATOS_[[AGRUP. VALOR. PTO.]:[AGRUP. VALOR. PTO.]]=$B102,IF(DATOS_[[Check Periodo Ref.]:[Check Periodo Ref.]]="Dentro",IF(DATOS_[[Check Equiparado]:[Check Equiparado]]="Sí",IF(DATOS!AI$5="Sí",(1/DATOS_[[% anualiz]:[% anualiz]]),1)*IF(DATOS!AI$4="Sí",1/DATOS_[[% normaliz]:[% normaliz]],1)*(DATOS_[Conc.Sal.05])))))))),
0)</f>
        <v>0</v>
      </c>
      <c r="O103" s="109">
        <f t="array" ref="O103">IFERROR(
(AVERAGE((IF(DATOS_[[Sexo]:[Sexo]]=$B103,IF(DATOS_[[AGRUP. VALOR. PTO.]:[AGRUP. VALOR. PTO.]]=$B102,IF(DATOS_[[Check Periodo Ref.]:[Check Periodo Ref.]]="Dentro",IF(DATOS_[[Check Equiparado]:[Check Equiparado]]="Sí",IF(DATOS!AJ$5="Sí",(1/DATOS_[[% anualiz]:[% anualiz]]),1)*IF(DATOS!AJ$4="Sí",1/DATOS_[[% normaliz]:[% normaliz]],1)*(DATOS_[Conc.Sal.06])))))))),
0)</f>
        <v>0</v>
      </c>
      <c r="P103" s="109">
        <f t="array" ref="P103">IFERROR(
(AVERAGE((IF(DATOS_[[Sexo]:[Sexo]]=$B103,IF(DATOS_[[AGRUP. VALOR. PTO.]:[AGRUP. VALOR. PTO.]]=$B102,IF(DATOS_[[Check Periodo Ref.]:[Check Periodo Ref.]]="Dentro",IF(DATOS_[[Check Equiparado]:[Check Equiparado]]="Sí",IF(DATOS!AK$5="Sí",(1/DATOS_[[% anualiz]:[% anualiz]]),1)*IF(DATOS!AK$4="Sí",1/DATOS_[[% normaliz]:[% normaliz]],1)*(DATOS_[Conc.Sal.07])))))))),
0)</f>
        <v>0</v>
      </c>
      <c r="Q103" s="109">
        <f t="array" ref="Q103">IFERROR(
(AVERAGE((IF(DATOS_[[Sexo]:[Sexo]]=$B103,IF(DATOS_[[AGRUP. VALOR. PTO.]:[AGRUP. VALOR. PTO.]]=$B102,IF(DATOS_[[Check Periodo Ref.]:[Check Periodo Ref.]]="Dentro",IF(DATOS_[[Check Equiparado]:[Check Equiparado]]="Sí",IF(DATOS!AL$5="Sí",(1/DATOS_[[% anualiz]:[% anualiz]]),1)*IF(DATOS!AL$4="Sí",1/DATOS_[[% normaliz]:[% normaliz]],1)*(DATOS_[Conc.Sal.08])))))))),
0)</f>
        <v>0</v>
      </c>
      <c r="R103" s="109">
        <f t="array" ref="R103">IFERROR(
(AVERAGE((IF(DATOS_[[Sexo]:[Sexo]]=$B103,IF(DATOS_[[AGRUP. VALOR. PTO.]:[AGRUP. VALOR. PTO.]]=$B102,IF(DATOS_[[Check Periodo Ref.]:[Check Periodo Ref.]]="Dentro",IF(DATOS_[[Check Equiparado]:[Check Equiparado]]="Sí",IF(DATOS!AM$5="Sí",(1/DATOS_[[% anualiz]:[% anualiz]]),1)*IF(DATOS!AM$4="Sí",1/DATOS_[[% normaliz]:[% normaliz]],1)*(DATOS_[Conc.Sal.09])))))))),
0)</f>
        <v>0</v>
      </c>
      <c r="S103" s="109">
        <f t="array" ref="S103">IFERROR(
(AVERAGE((IF(DATOS_[[Sexo]:[Sexo]]=$B103,IF(DATOS_[[AGRUP. VALOR. PTO.]:[AGRUP. VALOR. PTO.]]=$B102,IF(DATOS_[[Check Periodo Ref.]:[Check Periodo Ref.]]="Dentro",IF(DATOS_[[Check Equiparado]:[Check Equiparado]]="Sí",IF(DATOS!AN$5="Sí",(1/DATOS_[[% anualiz]:[% anualiz]]),1)*IF(DATOS!AN$4="Sí",1/DATOS_[[% normaliz]:[% normaliz]],1)*(DATOS_[Conc.Sal.10])))))))),
0)</f>
        <v>0</v>
      </c>
      <c r="T103" s="109">
        <f t="array" ref="T103">IFERROR(
(AVERAGE((IF(DATOS_[[Sexo]:[Sexo]]=$B103,IF(DATOS_[[AGRUP. VALOR. PTO.]:[AGRUP. VALOR. PTO.]]=$B102,IF(DATOS_[[Check Periodo Ref.]:[Check Periodo Ref.]]="Dentro",IF(DATOS_[[Check Equiparado]:[Check Equiparado]]="Sí",IF(DATOS!AO$5="Sí",(1/DATOS_[[% anualiz]:[% anualiz]]),1)*IF(DATOS!AO$4="Sí",1/DATOS_[[% normaliz]:[% normaliz]],1)*(DATOS_[Conc.Sal.11])))))))),
0)</f>
        <v>0</v>
      </c>
      <c r="U103" s="109">
        <f t="array" ref="U103">IFERROR(
(AVERAGE((IF(DATOS_[[Sexo]:[Sexo]]=$B103,IF(DATOS_[[AGRUP. VALOR. PTO.]:[AGRUP. VALOR. PTO.]]=$B102,IF(DATOS_[[Check Periodo Ref.]:[Check Periodo Ref.]]="Dentro",IF(DATOS_[[Check Equiparado]:[Check Equiparado]]="Sí",IF(DATOS!AP$5="Sí",(1/DATOS_[[% anualiz]:[% anualiz]]),1)*IF(DATOS!AP$4="Sí",1/DATOS_[[% normaliz]:[% normaliz]],1)*(DATOS_[Conc.Sal.12])))))))),
0)</f>
        <v>0</v>
      </c>
      <c r="V103" s="109">
        <f t="array" ref="V103">IFERROR(
(AVERAGE((IF(DATOS_[[Sexo]:[Sexo]]=$B103,IF(DATOS_[[AGRUP. VALOR. PTO.]:[AGRUP. VALOR. PTO.]]=$B102,IF(DATOS_[[Check Periodo Ref.]:[Check Periodo Ref.]]="Dentro",IF(DATOS_[[Check Equiparado]:[Check Equiparado]]="Sí",IF(DATOS!AQ$5="Sí",(1/DATOS_[[% anualiz]:[% anualiz]]),1)*IF(DATOS!AQ$4="Sí",1/DATOS_[[% normaliz]:[% normaliz]],1)*(DATOS_[Conc.Sal.13])))))))),
0)</f>
        <v>0</v>
      </c>
      <c r="W103" s="109">
        <f t="array" ref="W103">IFERROR(
(AVERAGE((IF(DATOS_[[Sexo]:[Sexo]]=$B103,IF(DATOS_[[AGRUP. VALOR. PTO.]:[AGRUP. VALOR. PTO.]]=$B102,IF(DATOS_[[Check Periodo Ref.]:[Check Periodo Ref.]]="Dentro",IF(DATOS_[[Check Equiparado]:[Check Equiparado]]="Sí",IF(DATOS!AR$5="Sí",(1/DATOS_[[% anualiz]:[% anualiz]]),1)*IF(DATOS!AR$4="Sí",1/DATOS_[[% normaliz]:[% normaliz]],1)*(DATOS_[Conc.Sal.14])))))))),
0)</f>
        <v>0</v>
      </c>
      <c r="X103" s="109">
        <f t="array" ref="X103">IFERROR(
(AVERAGE((IF(DATOS_[[Sexo]:[Sexo]]=$B103,IF(DATOS_[[AGRUP. VALOR. PTO.]:[AGRUP. VALOR. PTO.]]=$B102,IF(DATOS_[[Check Periodo Ref.]:[Check Periodo Ref.]]="Dentro",IF(DATOS_[[Check Equiparado]:[Check Equiparado]]="Sí",IF(DATOS!AS$5="Sí",(1/DATOS_[[% anualiz]:[% anualiz]]),1)*IF(DATOS!AS$4="Sí",1/DATOS_[[% normaliz]:[% normaliz]],1)*(DATOS_[Conc.Sal.15])))))))),
0)</f>
        <v>0</v>
      </c>
      <c r="Y103" s="109">
        <f t="array" ref="Y103">IFERROR(
(AVERAGE((IF(DATOS_[[Sexo]:[Sexo]]=$B103,IF(DATOS_[[AGRUP. VALOR. PTO.]:[AGRUP. VALOR. PTO.]]=$B102,IF(DATOS_[[Check Periodo Ref.]:[Check Periodo Ref.]]="Dentro",IF(DATOS_[[Check Equiparado]:[Check Equiparado]]="Sí",IF(DATOS!AT$5="Sí",(1/DATOS_[[% anualiz]:[% anualiz]]),1)*IF(DATOS!AT$4="Sí",1/DATOS_[[% normaliz]:[% normaliz]],1)*(DATOS_[Conc.Sal.16])))))))),
0)</f>
        <v>0</v>
      </c>
      <c r="Z103" s="109">
        <f t="array" ref="Z103">IFERROR(
(AVERAGE((IF(DATOS_[[Sexo]:[Sexo]]=$B103,IF(DATOS_[[AGRUP. VALOR. PTO.]:[AGRUP. VALOR. PTO.]]=$B102,IF(DATOS_[[Check Periodo Ref.]:[Check Periodo Ref.]]="Dentro",IF(DATOS_[[Check Equiparado]:[Check Equiparado]]="Sí",IF(DATOS!AU$5="Sí",(1/DATOS_[[% anualiz]:[% anualiz]]),1)*IF(DATOS!AU$4="Sí",1/DATOS_[[% normaliz]:[% normaliz]],1)*(DATOS_[Conc.Sal.17])))))))),
0)</f>
        <v>0</v>
      </c>
      <c r="AA103" s="109">
        <f t="array" ref="AA103">IFERROR(
(AVERAGE((IF(DATOS_[[Sexo]:[Sexo]]=$B103,IF(DATOS_[[AGRUP. VALOR. PTO.]:[AGRUP. VALOR. PTO.]]=$B102,IF(DATOS_[[Check Periodo Ref.]:[Check Periodo Ref.]]="Dentro",IF(DATOS_[[Check Equiparado]:[Check Equiparado]]="Sí",IF(DATOS!AV$5="Sí",(1/DATOS_[[% anualiz]:[% anualiz]]),1)*IF(DATOS!AV$4="Sí",1/DATOS_[[% normaliz]:[% normaliz]],1)*(DATOS_[Conc.Sal.18])))))))),
0)</f>
        <v>0</v>
      </c>
      <c r="AB103" s="109">
        <f t="array" ref="AB103">IFERROR(
(AVERAGE((IF(DATOS_[[Sexo]:[Sexo]]=$B103,IF(DATOS_[[AGRUP. VALOR. PTO.]:[AGRUP. VALOR. PTO.]]=$B102,IF(DATOS_[[Check Periodo Ref.]:[Check Periodo Ref.]]="Dentro",IF(DATOS_[[Check Equiparado]:[Check Equiparado]]="Sí",IF(DATOS!AW$5="Sí",(1/DATOS_[[% anualiz]:[% anualiz]]),1)*IF(DATOS!AW$4="Sí",1/DATOS_[[% normaliz]:[% normaliz]],1)*(DATOS_[Conc.Sal.19])))))))),
0)</f>
        <v>0</v>
      </c>
      <c r="AC103" s="109">
        <f t="array" ref="AC103">IFERROR(
(AVERAGE((IF(DATOS_[[Sexo]:[Sexo]]=$B103,IF(DATOS_[[AGRUP. VALOR. PTO.]:[AGRUP. VALOR. PTO.]]=$B102,IF(DATOS_[[Check Periodo Ref.]:[Check Periodo Ref.]]="Dentro",IF(DATOS_[[Check Equiparado]:[Check Equiparado]]="Sí",IF(DATOS!AX$5="Sí",(1/DATOS_[[% anualiz]:[% anualiz]]),1)*IF(DATOS!AX$4="Sí",1/DATOS_[[% normaliz]:[% normaliz]],1)*(DATOS_[Conc.Sal.20])))))))),
0)</f>
        <v>0</v>
      </c>
      <c r="AD103" s="109">
        <f t="array" ref="AD103">IFERROR(
(AVERAGE((IF(DATOS_[[Sexo]:[Sexo]]=$B103,IF(DATOS_[[AGRUP. VALOR. PTO.]:[AGRUP. VALOR. PTO.]]=$B102,IF(DATOS_[[Check Periodo Ref.]:[Check Periodo Ref.]]="Dentro",IF(DATOS_[[Check Equiparado]:[Check Equiparado]]="Sí",IF(DATOS!AY$5="Sí",(1/DATOS_[[% anualiz]:[% anualiz]]),1)*IF(DATOS!AY$4="Sí",1/DATOS_[[% normaliz]:[% normaliz]],1)*(DATOS_[Conc.Sal.21])))))))),
0)</f>
        <v>0</v>
      </c>
      <c r="AE103" s="109">
        <f t="array" ref="AE103">IFERROR(
(AVERAGE((IF(DATOS_[[Sexo]:[Sexo]]=$B103,IF(DATOS_[[AGRUP. VALOR. PTO.]:[AGRUP. VALOR. PTO.]]=$B102,IF(DATOS_[[Check Periodo Ref.]:[Check Periodo Ref.]]="Dentro",IF(DATOS_[[Check Equiparado]:[Check Equiparado]]="Sí",IF(DATOS!AZ$5="Sí",(1/DATOS_[[% anualiz]:[% anualiz]]),1)*IF(DATOS!AZ$4="Sí",1/DATOS_[[% normaliz]:[% normaliz]],1)*(DATOS_[Conc.Sal.22])))))))),
0)</f>
        <v>0</v>
      </c>
      <c r="AF103" s="109">
        <f t="array" ref="AF103">IFERROR(
(AVERAGE((IF(DATOS_[[Sexo]:[Sexo]]=$B103,IF(DATOS_[[AGRUP. VALOR. PTO.]:[AGRUP. VALOR. PTO.]]=$B102,IF(DATOS_[[Check Periodo Ref.]:[Check Periodo Ref.]]="Dentro",IF(DATOS_[[Check Equiparado]:[Check Equiparado]]="Sí",IF(DATOS!BA$5="Sí",(1/DATOS_[[% anualiz]:[% anualiz]]),1)*IF(DATOS!BA$4="Sí",1/DATOS_[[% normaliz]:[% normaliz]],1)*(DATOS_[Conc.Sal.23])))))))),
0)</f>
        <v>0</v>
      </c>
      <c r="AG103" s="109">
        <f t="array" ref="AG103">IFERROR(
(AVERAGE((IF(DATOS_[[Sexo]:[Sexo]]=$B103,IF(DATOS_[[AGRUP. VALOR. PTO.]:[AGRUP. VALOR. PTO.]]=$B102,IF(DATOS_[[Check Periodo Ref.]:[Check Periodo Ref.]]="Dentro",IF(DATOS_[[Check Equiparado]:[Check Equiparado]]="Sí",IF(DATOS!BB$5="Sí",(1/DATOS_[[% anualiz]:[% anualiz]]),1)*IF(DATOS!BB$4="Sí",1/DATOS_[[% normaliz]:[% normaliz]],1)*(DATOS_[Conc.Sal.24])))))))),
0)</f>
        <v>0</v>
      </c>
      <c r="AH103" s="109">
        <f t="array" ref="AH103">IFERROR(
(AVERAGE((IF(DATOS_[[Sexo]:[Sexo]]=$B103,IF(DATOS_[[AGRUP. VALOR. PTO.]:[AGRUP. VALOR. PTO.]]=$B102,IF(DATOS_[[Check Periodo Ref.]:[Check Periodo Ref.]]="Dentro",IF(DATOS_[[Check Equiparado]:[Check Equiparado]]="Sí",IF(DATOS!BC$5="Sí",(1/DATOS_[[% anualiz]:[% anualiz]]),1)*IF(DATOS!BC$4="Sí",1/DATOS_[[% normaliz]:[% normaliz]],1)*(DATOS_[Conc.Sal.25])))))))),
0)</f>
        <v>0</v>
      </c>
      <c r="AI103" s="109">
        <f t="array" ref="AI103">IFERROR(
(AVERAGE((IF(DATOS_[[Sexo]:[Sexo]]=$B103,IF(DATOS_[[AGRUP. VALOR. PTO.]:[AGRUP. VALOR. PTO.]]=$B102,IF(DATOS_[[Check Periodo Ref.]:[Check Periodo Ref.]]="Dentro",IF(DATOS_[[Check Equiparado]:[Check Equiparado]]="Sí",IF(DATOS!BD$5="Sí",(1/DATOS_[[% anualiz]:[% anualiz]]),1)*IF(DATOS!BD$4="Sí",1/DATOS_[[% normaliz]:[% normaliz]],1)*(DATOS_[Conc.Sal.26])))))))),
0)</f>
        <v>0</v>
      </c>
      <c r="AJ103" s="109">
        <f t="array" ref="AJ103">IFERROR(
(AVERAGE((IF(DATOS_[[Sexo]:[Sexo]]=$B103,IF(DATOS_[[AGRUP. VALOR. PTO.]:[AGRUP. VALOR. PTO.]]=$B102,IF(DATOS_[[Check Periodo Ref.]:[Check Periodo Ref.]]="Dentro",IF(DATOS_[[Check Equiparado]:[Check Equiparado]]="Sí",IF(DATOS!BE$5="Sí",(1/DATOS_[[% anualiz]:[% anualiz]]),1)*IF(DATOS!BE$4="Sí",1/DATOS_[[% normaliz]:[% normaliz]],1)*(DATOS_[Conc.Sal.27])))))))),
0)</f>
        <v>0</v>
      </c>
      <c r="AK103" s="109">
        <f t="array" ref="AK103">IFERROR(
(AVERAGE((IF(DATOS_[[Sexo]:[Sexo]]=$B103,IF(DATOS_[[AGRUP. VALOR. PTO.]:[AGRUP. VALOR. PTO.]]=$B102,IF(DATOS_[[Check Periodo Ref.]:[Check Periodo Ref.]]="Dentro",IF(DATOS_[[Check Equiparado]:[Check Equiparado]]="Sí",IF(DATOS!BF$5="Sí",(1/DATOS_[[% anualiz]:[% anualiz]]),1)*IF(DATOS!BF$4="Sí",1/DATOS_[[% normaliz]:[% normaliz]],1)*(DATOS_[Conc.Sal.28])))))))),
0)</f>
        <v>0</v>
      </c>
      <c r="AL103" s="109">
        <f t="array" ref="AL103">IFERROR(
(AVERAGE((IF(DATOS_[[Sexo]:[Sexo]]=$B103,IF(DATOS_[[AGRUP. VALOR. PTO.]:[AGRUP. VALOR. PTO.]]=$B102,IF(DATOS_[[Check Periodo Ref.]:[Check Periodo Ref.]]="Dentro",IF(DATOS_[[Check Equiparado]:[Check Equiparado]]="Sí",IF(DATOS!BG$5="Sí",(1/DATOS_[[% anualiz]:[% anualiz]]),1)*IF(DATOS!BG$4="Sí",1/DATOS_[[% normaliz]:[% normaliz]],1)*(DATOS_[Conc.Sal.29])))))))),
0)</f>
        <v>0</v>
      </c>
      <c r="AM103" s="109">
        <f t="array" ref="AM103">IFERROR(
(AVERAGE((IF(DATOS_[[Sexo]:[Sexo]]=$B103,IF(DATOS_[[AGRUP. VALOR. PTO.]:[AGRUP. VALOR. PTO.]]=$B102,IF(DATOS_[[Check Periodo Ref.]:[Check Periodo Ref.]]="Dentro",IF(DATOS_[[Check Equiparado]:[Check Equiparado]]="Sí",IF(DATOS!BH$5="Sí",(1/DATOS_[[% anualiz]:[% anualiz]]),1)*IF(DATOS!BH$4="Sí",1/DATOS_[[% normaliz]:[% normaliz]],1)*(DATOS_[Conc.Sal.30])))))))),
0)</f>
        <v>0</v>
      </c>
      <c r="AN103" s="110">
        <f t="array" ref="AN103">IFERROR(
AVERAGE(IF(DATOS_[Sexo]=$B103,IF(DATOS_[[AGRUP. VALOR. PTO.]:[AGRUP. VALOR. PTO.]]=$B102,IF(DATOS_[Check Equiparado]="Sí",IF(DATOS_[Check Periodo Ref.]="Dentro",DATOS_[Tot COMPL.SAL Eq],FALSE))))),
0)</f>
        <v>0</v>
      </c>
      <c r="AO103" s="111">
        <f t="array" ref="AO103">IFERROR(
AVERAGE(IF(DATOS_[Sexo]=$B103,IF(DATOS_[[AGRUP. VALOR. PTO.]:[AGRUP. VALOR. PTO.]]=$B102,IF(DATOS_[Check Equiparado]="Sí",IF(DATOS_[Check Periodo Ref.]="Dentro",DATOS_[TOTAL SALARIO Eq],FALSE))))),
0)</f>
        <v>0</v>
      </c>
      <c r="AP103" s="112">
        <f t="array" ref="AP103">IFERROR(
(AVERAGE((IF(DATOS_[[Sexo]:[Sexo]]=$B103,IF(DATOS_[[AGRUP. VALOR. PTO.]:[AGRUP. VALOR. PTO.]]=$B102,IF(DATOS_[[Check Periodo Ref.]:[Check Periodo Ref.]]="Dentro",IF(DATOS_[[Check Equiparado]:[Check Equiparado]]="Sí",IF(DATOS!BI$5="Sí",(1/DATOS_[[% anualiz]:[% anualiz]]),1)*IF(DATOS!BI$4="Sí",1/DATOS_[[% normaliz]:[% normaliz]],1)*(DATOS_[C.Extra.01])))))))),
0)</f>
        <v>0</v>
      </c>
      <c r="AQ103" s="112">
        <f t="array" ref="AQ103">IFERROR(
(AVERAGE((IF(DATOS_[[Sexo]:[Sexo]]=$B103,IF(DATOS_[[AGRUP. VALOR. PTO.]:[AGRUP. VALOR. PTO.]]=$B102,IF(DATOS_[[Check Periodo Ref.]:[Check Periodo Ref.]]="Dentro",IF(DATOS_[[Check Equiparado]:[Check Equiparado]]="Sí",IF(DATOS!BJ$5="Sí",(1/DATOS_[[% anualiz]:[% anualiz]]),1)*IF(DATOS!BJ$4="Sí",1/DATOS_[[% normaliz]:[% normaliz]],1)*(DATOS_[C.Extra.02])))))))),
0)</f>
        <v>0</v>
      </c>
      <c r="AR103" s="112">
        <f t="array" ref="AR103">IFERROR(
(AVERAGE((IF(DATOS_[[Sexo]:[Sexo]]=$B103,IF(DATOS_[[AGRUP. VALOR. PTO.]:[AGRUP. VALOR. PTO.]]=$B102,IF(DATOS_[[Check Periodo Ref.]:[Check Periodo Ref.]]="Dentro",IF(DATOS_[[Check Equiparado]:[Check Equiparado]]="Sí",IF(DATOS!BK$5="Sí",(1/DATOS_[[% anualiz]:[% anualiz]]),1)*IF(DATOS!BK$4="Sí",1/DATOS_[[% normaliz]:[% normaliz]],1)*(DATOS_[C.Extra.03])))))))),
0)</f>
        <v>0</v>
      </c>
      <c r="AS103" s="112">
        <f t="array" ref="AS103">IFERROR(
(AVERAGE((IF(DATOS_[[Sexo]:[Sexo]]=$B103,IF(DATOS_[[AGRUP. VALOR. PTO.]:[AGRUP. VALOR. PTO.]]=$B102,IF(DATOS_[[Check Periodo Ref.]:[Check Periodo Ref.]]="Dentro",IF(DATOS_[[Check Equiparado]:[Check Equiparado]]="Sí",IF(DATOS!BL$5="Sí",(1/DATOS_[[% anualiz]:[% anualiz]]),1)*IF(DATOS!BL$4="Sí",1/DATOS_[[% normaliz]:[% normaliz]],1)*(DATOS_[C.Extra.04])))))))),
0)</f>
        <v>0</v>
      </c>
      <c r="AT103" s="112">
        <f t="array" ref="AT103">IFERROR(
(AVERAGE((IF(DATOS_[[Sexo]:[Sexo]]=$B103,IF(DATOS_[[AGRUP. VALOR. PTO.]:[AGRUP. VALOR. PTO.]]=$B102,IF(DATOS_[[Check Periodo Ref.]:[Check Periodo Ref.]]="Dentro",IF(DATOS_[[Check Equiparado]:[Check Equiparado]]="Sí",IF(DATOS!BM$5="Sí",(1/DATOS_[[% anualiz]:[% anualiz]]),1)*IF(DATOS!BM$4="Sí",1/DATOS_[[% normaliz]:[% normaliz]],1)*(DATOS_[C.Extra.05])))))))),
0)</f>
        <v>0</v>
      </c>
      <c r="AU103" s="113">
        <f t="array" ref="AU103">IFERROR(
AVERAGE(IF(DATOS_[Sexo]=$B103,IF(DATOS_[[AGRUP. VALOR. PTO.]:[AGRUP. VALOR. PTO.]]=$B102,IF(DATOS_[Check Equiparado]="Sí",IF(DATOS_[Check Periodo Ref.]="Dentro",DATOS_[Tot Extrasalarial Eq],FALSE))))),
0)</f>
        <v>0</v>
      </c>
      <c r="AV103" s="114">
        <f t="array" ref="AV103">IFERROR(
AVERAGE(IF(DATOS_[Sexo]=$B103,IF(DATOS_[[AGRUP. VALOR. PTO.]:[AGRUP. VALOR. PTO.]]=$B102,IF(DATOS_[Check Equiparado]="Sí",IF(DATOS_[Check Periodo Ref.]="Dentro",DATOS_[TOTAL Retrib Eq],FALSE))))),
0)</f>
        <v>0</v>
      </c>
    </row>
    <row r="104" spans="1:48" x14ac:dyDescent="0.3">
      <c r="A104" s="60" t="str">
        <f t="shared" ref="A104" si="122">+A103</f>
        <v>[ocultar]</v>
      </c>
      <c r="B104" s="64" t="s">
        <v>163</v>
      </c>
      <c r="C104" s="65">
        <f t="array" ref="C104">SUM(IF($B104=DATOS_[Sexo],
IF($B102=DATOS_[AGRUP. VALOR. PTO.],
IF("Dentro"=DATOS_[Check Periodo Ref.],
1/(COUNTIFS(DATOS_[Sexo],$B104,DATOS_[AGRUP. VALOR. PTO.],$B102,DATOS_[Check Periodo Ref.],"Dentro",DATOS_[id],DATOS_[id]))))))</f>
        <v>0</v>
      </c>
      <c r="D104" s="66">
        <f>COUNTIFS(DATOS_[AGRUP. VALOR. PTO.],$B102,DATOS_[Sexo],$B104,DATOS_[Check Periodo Ref.],"Dentro")</f>
        <v>0</v>
      </c>
      <c r="E104" s="66">
        <f>COUNTIFS(DATOS_[AGRUP. VALOR. PTO.],$B102,DATOS_[Sexo],$B104,DATOS_[Check Periodo Ref.],"Dentro",DATOS_[Check Nº SC Norm],"Sí")</f>
        <v>0</v>
      </c>
      <c r="F104" s="66">
        <f>COUNTIFS(DATOS_[AGRUP. VALOR. PTO.],$B102,DATOS_[Sexo],$B104,DATOS_[Check Periodo Ref.],"Dentro",DATOS_[Check Nº SC Anualiz],"Sí")</f>
        <v>0</v>
      </c>
      <c r="G104" s="66">
        <f>COUNTIFS(DATOS_[AGRUP. VALOR. PTO.],$B102,DATOS_[Sexo],$B104,DATOS_[Check Periodo Ref.],"Dentro",DATOS_[Check Nº SC Norm y Anualiz],"Sí")</f>
        <v>0</v>
      </c>
      <c r="H104" s="66">
        <f>COUNTIFS(DATOS_[AGRUP. VALOR. PTO.],$B102,DATOS_[Sexo],$B104,DATOS_[Check Periodo Ref.],"Dentro",DATOS_[Check Equiparación],"Sí")</f>
        <v>0</v>
      </c>
      <c r="I104" s="108" cm="1">
        <f t="array" ref="I104">IFERROR(
AVERAGE(IF(DATOS_[Sexo]=$B104,IF(DATOS_[[AGRUP. VALOR. PTO.]:[AGRUP. VALOR. PTO.]]=$B102,IF(DATOS_[Check Equiparado]="Sí",IF(DATOS_[Check Periodo Ref.]="Dentro",DATOS_[SALARIO BASE Eq],FALSE))))),
0)</f>
        <v>0</v>
      </c>
      <c r="J104" s="109">
        <f t="array" ref="J104">IFERROR(
(AVERAGE((IF(DATOS_[[Sexo]:[Sexo]]=$B104,IF(DATOS_[[AGRUP. VALOR. PTO.]:[AGRUP. VALOR. PTO.]]=$B102,IF(DATOS_[[Check Periodo Ref.]:[Check Periodo Ref.]]="Dentro",IF(DATOS_[[Check Equiparado]:[Check Equiparado]]="Sí",IF(DATOS!AE$5="Sí",(1/DATOS_[[% anualiz]:[% anualiz]]),1)*IF(DATOS!AE$4="Sí",1/DATOS_[[% normaliz]:[% normaliz]],1)*(DATOS_[Conc.Sal.01])))))))),
0)</f>
        <v>0</v>
      </c>
      <c r="K104" s="109">
        <f t="array" ref="K104">IFERROR(
(AVERAGE((IF(DATOS_[[Sexo]:[Sexo]]=$B104,IF(DATOS_[[AGRUP. VALOR. PTO.]:[AGRUP. VALOR. PTO.]]=$B102,IF(DATOS_[[Check Periodo Ref.]:[Check Periodo Ref.]]="Dentro",IF(DATOS_[[Check Equiparado]:[Check Equiparado]]="Sí",IF(DATOS!AF$5="Sí",(1/DATOS_[[% anualiz]:[% anualiz]]),1)*IF(DATOS!AF$4="Sí",1/DATOS_[[% normaliz]:[% normaliz]],1)*(DATOS_[Conc.Sal.02])))))))),
0)</f>
        <v>0</v>
      </c>
      <c r="L104" s="109">
        <f t="array" ref="L104">IFERROR(
(AVERAGE((IF(DATOS_[[Sexo]:[Sexo]]=$B104,IF(DATOS_[[AGRUP. VALOR. PTO.]:[AGRUP. VALOR. PTO.]]=$B102,IF(DATOS_[[Check Periodo Ref.]:[Check Periodo Ref.]]="Dentro",IF(DATOS_[[Check Equiparado]:[Check Equiparado]]="Sí",IF(DATOS!AG$5="Sí",(1/DATOS_[[% anualiz]:[% anualiz]]),1)*IF(DATOS!AG$4="Sí",1/DATOS_[[% normaliz]:[% normaliz]],1)*(DATOS_[Conc.Sal.03])))))))),
0)</f>
        <v>0</v>
      </c>
      <c r="M104" s="109">
        <f t="array" ref="M104">IFERROR(
(AVERAGE((IF(DATOS_[[Sexo]:[Sexo]]=$B104,IF(DATOS_[[AGRUP. VALOR. PTO.]:[AGRUP. VALOR. PTO.]]=$B102,IF(DATOS_[[Check Periodo Ref.]:[Check Periodo Ref.]]="Dentro",IF(DATOS_[[Check Equiparado]:[Check Equiparado]]="Sí",IF(DATOS!AH$5="Sí",(1/DATOS_[[% anualiz]:[% anualiz]]),1)*IF(DATOS!AH$4="Sí",1/DATOS_[[% normaliz]:[% normaliz]],1)*(DATOS_[Conc.Sal.04])))))))),
0)</f>
        <v>0</v>
      </c>
      <c r="N104" s="109">
        <f t="array" ref="N104">IFERROR(
(AVERAGE((IF(DATOS_[[Sexo]:[Sexo]]=$B104,IF(DATOS_[[AGRUP. VALOR. PTO.]:[AGRUP. VALOR. PTO.]]=$B102,IF(DATOS_[[Check Periodo Ref.]:[Check Periodo Ref.]]="Dentro",IF(DATOS_[[Check Equiparado]:[Check Equiparado]]="Sí",IF(DATOS!AI$5="Sí",(1/DATOS_[[% anualiz]:[% anualiz]]),1)*IF(DATOS!AI$4="Sí",1/DATOS_[[% normaliz]:[% normaliz]],1)*(DATOS_[Conc.Sal.05])))))))),
0)</f>
        <v>0</v>
      </c>
      <c r="O104" s="109">
        <f t="array" ref="O104">IFERROR(
(AVERAGE((IF(DATOS_[[Sexo]:[Sexo]]=$B104,IF(DATOS_[[AGRUP. VALOR. PTO.]:[AGRUP. VALOR. PTO.]]=$B102,IF(DATOS_[[Check Periodo Ref.]:[Check Periodo Ref.]]="Dentro",IF(DATOS_[[Check Equiparado]:[Check Equiparado]]="Sí",IF(DATOS!AJ$5="Sí",(1/DATOS_[[% anualiz]:[% anualiz]]),1)*IF(DATOS!AJ$4="Sí",1/DATOS_[[% normaliz]:[% normaliz]],1)*(DATOS_[Conc.Sal.06])))))))),
0)</f>
        <v>0</v>
      </c>
      <c r="P104" s="109">
        <f t="array" ref="P104">IFERROR(
(AVERAGE((IF(DATOS_[[Sexo]:[Sexo]]=$B104,IF(DATOS_[[AGRUP. VALOR. PTO.]:[AGRUP. VALOR. PTO.]]=$B102,IF(DATOS_[[Check Periodo Ref.]:[Check Periodo Ref.]]="Dentro",IF(DATOS_[[Check Equiparado]:[Check Equiparado]]="Sí",IF(DATOS!AK$5="Sí",(1/DATOS_[[% anualiz]:[% anualiz]]),1)*IF(DATOS!AK$4="Sí",1/DATOS_[[% normaliz]:[% normaliz]],1)*(DATOS_[Conc.Sal.07])))))))),
0)</f>
        <v>0</v>
      </c>
      <c r="Q104" s="109">
        <f t="array" ref="Q104">IFERROR(
(AVERAGE((IF(DATOS_[[Sexo]:[Sexo]]=$B104,IF(DATOS_[[AGRUP. VALOR. PTO.]:[AGRUP. VALOR. PTO.]]=$B102,IF(DATOS_[[Check Periodo Ref.]:[Check Periodo Ref.]]="Dentro",IF(DATOS_[[Check Equiparado]:[Check Equiparado]]="Sí",IF(DATOS!AL$5="Sí",(1/DATOS_[[% anualiz]:[% anualiz]]),1)*IF(DATOS!AL$4="Sí",1/DATOS_[[% normaliz]:[% normaliz]],1)*(DATOS_[Conc.Sal.08])))))))),
0)</f>
        <v>0</v>
      </c>
      <c r="R104" s="109">
        <f t="array" ref="R104">IFERROR(
(AVERAGE((IF(DATOS_[[Sexo]:[Sexo]]=$B104,IF(DATOS_[[AGRUP. VALOR. PTO.]:[AGRUP. VALOR. PTO.]]=$B102,IF(DATOS_[[Check Periodo Ref.]:[Check Periodo Ref.]]="Dentro",IF(DATOS_[[Check Equiparado]:[Check Equiparado]]="Sí",IF(DATOS!AM$5="Sí",(1/DATOS_[[% anualiz]:[% anualiz]]),1)*IF(DATOS!AM$4="Sí",1/DATOS_[[% normaliz]:[% normaliz]],1)*(DATOS_[Conc.Sal.09])))))))),
0)</f>
        <v>0</v>
      </c>
      <c r="S104" s="109">
        <f t="array" ref="S104">IFERROR(
(AVERAGE((IF(DATOS_[[Sexo]:[Sexo]]=$B104,IF(DATOS_[[AGRUP. VALOR. PTO.]:[AGRUP. VALOR. PTO.]]=$B102,IF(DATOS_[[Check Periodo Ref.]:[Check Periodo Ref.]]="Dentro",IF(DATOS_[[Check Equiparado]:[Check Equiparado]]="Sí",IF(DATOS!AN$5="Sí",(1/DATOS_[[% anualiz]:[% anualiz]]),1)*IF(DATOS!AN$4="Sí",1/DATOS_[[% normaliz]:[% normaliz]],1)*(DATOS_[Conc.Sal.10])))))))),
0)</f>
        <v>0</v>
      </c>
      <c r="T104" s="109">
        <f t="array" ref="T104">IFERROR(
(AVERAGE((IF(DATOS_[[Sexo]:[Sexo]]=$B104,IF(DATOS_[[AGRUP. VALOR. PTO.]:[AGRUP. VALOR. PTO.]]=$B102,IF(DATOS_[[Check Periodo Ref.]:[Check Periodo Ref.]]="Dentro",IF(DATOS_[[Check Equiparado]:[Check Equiparado]]="Sí",IF(DATOS!AO$5="Sí",(1/DATOS_[[% anualiz]:[% anualiz]]),1)*IF(DATOS!AO$4="Sí",1/DATOS_[[% normaliz]:[% normaliz]],1)*(DATOS_[Conc.Sal.11])))))))),
0)</f>
        <v>0</v>
      </c>
      <c r="U104" s="109">
        <f t="array" ref="U104">IFERROR(
(AVERAGE((IF(DATOS_[[Sexo]:[Sexo]]=$B104,IF(DATOS_[[AGRUP. VALOR. PTO.]:[AGRUP. VALOR. PTO.]]=$B102,IF(DATOS_[[Check Periodo Ref.]:[Check Periodo Ref.]]="Dentro",IF(DATOS_[[Check Equiparado]:[Check Equiparado]]="Sí",IF(DATOS!AP$5="Sí",(1/DATOS_[[% anualiz]:[% anualiz]]),1)*IF(DATOS!AP$4="Sí",1/DATOS_[[% normaliz]:[% normaliz]],1)*(DATOS_[Conc.Sal.12])))))))),
0)</f>
        <v>0</v>
      </c>
      <c r="V104" s="109">
        <f t="array" ref="V104">IFERROR(
(AVERAGE((IF(DATOS_[[Sexo]:[Sexo]]=$B104,IF(DATOS_[[AGRUP. VALOR. PTO.]:[AGRUP. VALOR. PTO.]]=$B102,IF(DATOS_[[Check Periodo Ref.]:[Check Periodo Ref.]]="Dentro",IF(DATOS_[[Check Equiparado]:[Check Equiparado]]="Sí",IF(DATOS!AQ$5="Sí",(1/DATOS_[[% anualiz]:[% anualiz]]),1)*IF(DATOS!AQ$4="Sí",1/DATOS_[[% normaliz]:[% normaliz]],1)*(DATOS_[Conc.Sal.13])))))))),
0)</f>
        <v>0</v>
      </c>
      <c r="W104" s="109">
        <f t="array" ref="W104">IFERROR(
(AVERAGE((IF(DATOS_[[Sexo]:[Sexo]]=$B104,IF(DATOS_[[AGRUP. VALOR. PTO.]:[AGRUP. VALOR. PTO.]]=$B102,IF(DATOS_[[Check Periodo Ref.]:[Check Periodo Ref.]]="Dentro",IF(DATOS_[[Check Equiparado]:[Check Equiparado]]="Sí",IF(DATOS!AR$5="Sí",(1/DATOS_[[% anualiz]:[% anualiz]]),1)*IF(DATOS!AR$4="Sí",1/DATOS_[[% normaliz]:[% normaliz]],1)*(DATOS_[Conc.Sal.14])))))))),
0)</f>
        <v>0</v>
      </c>
      <c r="X104" s="109">
        <f t="array" ref="X104">IFERROR(
(AVERAGE((IF(DATOS_[[Sexo]:[Sexo]]=$B104,IF(DATOS_[[AGRUP. VALOR. PTO.]:[AGRUP. VALOR. PTO.]]=$B102,IF(DATOS_[[Check Periodo Ref.]:[Check Periodo Ref.]]="Dentro",IF(DATOS_[[Check Equiparado]:[Check Equiparado]]="Sí",IF(DATOS!AS$5="Sí",(1/DATOS_[[% anualiz]:[% anualiz]]),1)*IF(DATOS!AS$4="Sí",1/DATOS_[[% normaliz]:[% normaliz]],1)*(DATOS_[Conc.Sal.15])))))))),
0)</f>
        <v>0</v>
      </c>
      <c r="Y104" s="109">
        <f t="array" ref="Y104">IFERROR(
(AVERAGE((IF(DATOS_[[Sexo]:[Sexo]]=$B104,IF(DATOS_[[AGRUP. VALOR. PTO.]:[AGRUP. VALOR. PTO.]]=$B102,IF(DATOS_[[Check Periodo Ref.]:[Check Periodo Ref.]]="Dentro",IF(DATOS_[[Check Equiparado]:[Check Equiparado]]="Sí",IF(DATOS!AT$5="Sí",(1/DATOS_[[% anualiz]:[% anualiz]]),1)*IF(DATOS!AT$4="Sí",1/DATOS_[[% normaliz]:[% normaliz]],1)*(DATOS_[Conc.Sal.16])))))))),
0)</f>
        <v>0</v>
      </c>
      <c r="Z104" s="109">
        <f t="array" ref="Z104">IFERROR(
(AVERAGE((IF(DATOS_[[Sexo]:[Sexo]]=$B104,IF(DATOS_[[AGRUP. VALOR. PTO.]:[AGRUP. VALOR. PTO.]]=$B102,IF(DATOS_[[Check Periodo Ref.]:[Check Periodo Ref.]]="Dentro",IF(DATOS_[[Check Equiparado]:[Check Equiparado]]="Sí",IF(DATOS!AU$5="Sí",(1/DATOS_[[% anualiz]:[% anualiz]]),1)*IF(DATOS!AU$4="Sí",1/DATOS_[[% normaliz]:[% normaliz]],1)*(DATOS_[Conc.Sal.17])))))))),
0)</f>
        <v>0</v>
      </c>
      <c r="AA104" s="109">
        <f t="array" ref="AA104">IFERROR(
(AVERAGE((IF(DATOS_[[Sexo]:[Sexo]]=$B104,IF(DATOS_[[AGRUP. VALOR. PTO.]:[AGRUP. VALOR. PTO.]]=$B102,IF(DATOS_[[Check Periodo Ref.]:[Check Periodo Ref.]]="Dentro",IF(DATOS_[[Check Equiparado]:[Check Equiparado]]="Sí",IF(DATOS!AV$5="Sí",(1/DATOS_[[% anualiz]:[% anualiz]]),1)*IF(DATOS!AV$4="Sí",1/DATOS_[[% normaliz]:[% normaliz]],1)*(DATOS_[Conc.Sal.18])))))))),
0)</f>
        <v>0</v>
      </c>
      <c r="AB104" s="109">
        <f t="array" ref="AB104">IFERROR(
(AVERAGE((IF(DATOS_[[Sexo]:[Sexo]]=$B104,IF(DATOS_[[AGRUP. VALOR. PTO.]:[AGRUP. VALOR. PTO.]]=$B102,IF(DATOS_[[Check Periodo Ref.]:[Check Periodo Ref.]]="Dentro",IF(DATOS_[[Check Equiparado]:[Check Equiparado]]="Sí",IF(DATOS!AW$5="Sí",(1/DATOS_[[% anualiz]:[% anualiz]]),1)*IF(DATOS!AW$4="Sí",1/DATOS_[[% normaliz]:[% normaliz]],1)*(DATOS_[Conc.Sal.19])))))))),
0)</f>
        <v>0</v>
      </c>
      <c r="AC104" s="109">
        <f t="array" ref="AC104">IFERROR(
(AVERAGE((IF(DATOS_[[Sexo]:[Sexo]]=$B104,IF(DATOS_[[AGRUP. VALOR. PTO.]:[AGRUP. VALOR. PTO.]]=$B102,IF(DATOS_[[Check Periodo Ref.]:[Check Periodo Ref.]]="Dentro",IF(DATOS_[[Check Equiparado]:[Check Equiparado]]="Sí",IF(DATOS!AX$5="Sí",(1/DATOS_[[% anualiz]:[% anualiz]]),1)*IF(DATOS!AX$4="Sí",1/DATOS_[[% normaliz]:[% normaliz]],1)*(DATOS_[Conc.Sal.20])))))))),
0)</f>
        <v>0</v>
      </c>
      <c r="AD104" s="109">
        <f t="array" ref="AD104">IFERROR(
(AVERAGE((IF(DATOS_[[Sexo]:[Sexo]]=$B104,IF(DATOS_[[AGRUP. VALOR. PTO.]:[AGRUP. VALOR. PTO.]]=$B102,IF(DATOS_[[Check Periodo Ref.]:[Check Periodo Ref.]]="Dentro",IF(DATOS_[[Check Equiparado]:[Check Equiparado]]="Sí",IF(DATOS!AY$5="Sí",(1/DATOS_[[% anualiz]:[% anualiz]]),1)*IF(DATOS!AY$4="Sí",1/DATOS_[[% normaliz]:[% normaliz]],1)*(DATOS_[Conc.Sal.21])))))))),
0)</f>
        <v>0</v>
      </c>
      <c r="AE104" s="109">
        <f t="array" ref="AE104">IFERROR(
(AVERAGE((IF(DATOS_[[Sexo]:[Sexo]]=$B104,IF(DATOS_[[AGRUP. VALOR. PTO.]:[AGRUP. VALOR. PTO.]]=$B102,IF(DATOS_[[Check Periodo Ref.]:[Check Periodo Ref.]]="Dentro",IF(DATOS_[[Check Equiparado]:[Check Equiparado]]="Sí",IF(DATOS!AZ$5="Sí",(1/DATOS_[[% anualiz]:[% anualiz]]),1)*IF(DATOS!AZ$4="Sí",1/DATOS_[[% normaliz]:[% normaliz]],1)*(DATOS_[Conc.Sal.22])))))))),
0)</f>
        <v>0</v>
      </c>
      <c r="AF104" s="109">
        <f t="array" ref="AF104">IFERROR(
(AVERAGE((IF(DATOS_[[Sexo]:[Sexo]]=$B104,IF(DATOS_[[AGRUP. VALOR. PTO.]:[AGRUP. VALOR. PTO.]]=$B102,IF(DATOS_[[Check Periodo Ref.]:[Check Periodo Ref.]]="Dentro",IF(DATOS_[[Check Equiparado]:[Check Equiparado]]="Sí",IF(DATOS!BA$5="Sí",(1/DATOS_[[% anualiz]:[% anualiz]]),1)*IF(DATOS!BA$4="Sí",1/DATOS_[[% normaliz]:[% normaliz]],1)*(DATOS_[Conc.Sal.23])))))))),
0)</f>
        <v>0</v>
      </c>
      <c r="AG104" s="109">
        <f t="array" ref="AG104">IFERROR(
(AVERAGE((IF(DATOS_[[Sexo]:[Sexo]]=$B104,IF(DATOS_[[AGRUP. VALOR. PTO.]:[AGRUP. VALOR. PTO.]]=$B102,IF(DATOS_[[Check Periodo Ref.]:[Check Periodo Ref.]]="Dentro",IF(DATOS_[[Check Equiparado]:[Check Equiparado]]="Sí",IF(DATOS!BB$5="Sí",(1/DATOS_[[% anualiz]:[% anualiz]]),1)*IF(DATOS!BB$4="Sí",1/DATOS_[[% normaliz]:[% normaliz]],1)*(DATOS_[Conc.Sal.24])))))))),
0)</f>
        <v>0</v>
      </c>
      <c r="AH104" s="109">
        <f t="array" ref="AH104">IFERROR(
(AVERAGE((IF(DATOS_[[Sexo]:[Sexo]]=$B104,IF(DATOS_[[AGRUP. VALOR. PTO.]:[AGRUP. VALOR. PTO.]]=$B102,IF(DATOS_[[Check Periodo Ref.]:[Check Periodo Ref.]]="Dentro",IF(DATOS_[[Check Equiparado]:[Check Equiparado]]="Sí",IF(DATOS!BC$5="Sí",(1/DATOS_[[% anualiz]:[% anualiz]]),1)*IF(DATOS!BC$4="Sí",1/DATOS_[[% normaliz]:[% normaliz]],1)*(DATOS_[Conc.Sal.25])))))))),
0)</f>
        <v>0</v>
      </c>
      <c r="AI104" s="109">
        <f t="array" ref="AI104">IFERROR(
(AVERAGE((IF(DATOS_[[Sexo]:[Sexo]]=$B104,IF(DATOS_[[AGRUP. VALOR. PTO.]:[AGRUP. VALOR. PTO.]]=$B102,IF(DATOS_[[Check Periodo Ref.]:[Check Periodo Ref.]]="Dentro",IF(DATOS_[[Check Equiparado]:[Check Equiparado]]="Sí",IF(DATOS!BD$5="Sí",(1/DATOS_[[% anualiz]:[% anualiz]]),1)*IF(DATOS!BD$4="Sí",1/DATOS_[[% normaliz]:[% normaliz]],1)*(DATOS_[Conc.Sal.26])))))))),
0)</f>
        <v>0</v>
      </c>
      <c r="AJ104" s="109">
        <f t="array" ref="AJ104">IFERROR(
(AVERAGE((IF(DATOS_[[Sexo]:[Sexo]]=$B104,IF(DATOS_[[AGRUP. VALOR. PTO.]:[AGRUP. VALOR. PTO.]]=$B102,IF(DATOS_[[Check Periodo Ref.]:[Check Periodo Ref.]]="Dentro",IF(DATOS_[[Check Equiparado]:[Check Equiparado]]="Sí",IF(DATOS!BE$5="Sí",(1/DATOS_[[% anualiz]:[% anualiz]]),1)*IF(DATOS!BE$4="Sí",1/DATOS_[[% normaliz]:[% normaliz]],1)*(DATOS_[Conc.Sal.27])))))))),
0)</f>
        <v>0</v>
      </c>
      <c r="AK104" s="109">
        <f t="array" ref="AK104">IFERROR(
(AVERAGE((IF(DATOS_[[Sexo]:[Sexo]]=$B104,IF(DATOS_[[AGRUP. VALOR. PTO.]:[AGRUP. VALOR. PTO.]]=$B102,IF(DATOS_[[Check Periodo Ref.]:[Check Periodo Ref.]]="Dentro",IF(DATOS_[[Check Equiparado]:[Check Equiparado]]="Sí",IF(DATOS!BF$5="Sí",(1/DATOS_[[% anualiz]:[% anualiz]]),1)*IF(DATOS!BF$4="Sí",1/DATOS_[[% normaliz]:[% normaliz]],1)*(DATOS_[Conc.Sal.28])))))))),
0)</f>
        <v>0</v>
      </c>
      <c r="AL104" s="109">
        <f t="array" ref="AL104">IFERROR(
(AVERAGE((IF(DATOS_[[Sexo]:[Sexo]]=$B104,IF(DATOS_[[AGRUP. VALOR. PTO.]:[AGRUP. VALOR. PTO.]]=$B102,IF(DATOS_[[Check Periodo Ref.]:[Check Periodo Ref.]]="Dentro",IF(DATOS_[[Check Equiparado]:[Check Equiparado]]="Sí",IF(DATOS!BG$5="Sí",(1/DATOS_[[% anualiz]:[% anualiz]]),1)*IF(DATOS!BG$4="Sí",1/DATOS_[[% normaliz]:[% normaliz]],1)*(DATOS_[Conc.Sal.29])))))))),
0)</f>
        <v>0</v>
      </c>
      <c r="AM104" s="109">
        <f t="array" ref="AM104">IFERROR(
(AVERAGE((IF(DATOS_[[Sexo]:[Sexo]]=$B104,IF(DATOS_[[AGRUP. VALOR. PTO.]:[AGRUP. VALOR. PTO.]]=$B102,IF(DATOS_[[Check Periodo Ref.]:[Check Periodo Ref.]]="Dentro",IF(DATOS_[[Check Equiparado]:[Check Equiparado]]="Sí",IF(DATOS!BH$5="Sí",(1/DATOS_[[% anualiz]:[% anualiz]]),1)*IF(DATOS!BH$4="Sí",1/DATOS_[[% normaliz]:[% normaliz]],1)*(DATOS_[Conc.Sal.30])))))))),
0)</f>
        <v>0</v>
      </c>
      <c r="AN104" s="110">
        <f t="array" ref="AN104">IFERROR(
AVERAGE(IF(DATOS_[Sexo]=$B104,IF(DATOS_[[AGRUP. VALOR. PTO.]:[AGRUP. VALOR. PTO.]]=$B102,IF(DATOS_[Check Equiparado]="Sí",IF(DATOS_[Check Periodo Ref.]="Dentro",DATOS_[Tot COMPL.SAL Eq],FALSE))))),
0)</f>
        <v>0</v>
      </c>
      <c r="AO104" s="111">
        <f t="array" ref="AO104">IFERROR(
AVERAGE(IF(DATOS_[Sexo]=$B104,IF(DATOS_[[AGRUP. VALOR. PTO.]:[AGRUP. VALOR. PTO.]]=$B102,IF(DATOS_[Check Equiparado]="Sí",IF(DATOS_[Check Periodo Ref.]="Dentro",DATOS_[TOTAL SALARIO Eq],FALSE))))),
0)</f>
        <v>0</v>
      </c>
      <c r="AP104" s="112">
        <f t="array" ref="AP104">IFERROR(
(AVERAGE((IF(DATOS_[[Sexo]:[Sexo]]=$B104,IF(DATOS_[[AGRUP. VALOR. PTO.]:[AGRUP. VALOR. PTO.]]=$B102,IF(DATOS_[[Check Periodo Ref.]:[Check Periodo Ref.]]="Dentro",IF(DATOS_[[Check Equiparado]:[Check Equiparado]]="Sí",IF(DATOS!BI$5="Sí",(1/DATOS_[[% anualiz]:[% anualiz]]),1)*IF(DATOS!BI$4="Sí",1/DATOS_[[% normaliz]:[% normaliz]],1)*(DATOS_[C.Extra.01])))))))),
0)</f>
        <v>0</v>
      </c>
      <c r="AQ104" s="112">
        <f t="array" ref="AQ104">IFERROR(
(AVERAGE((IF(DATOS_[[Sexo]:[Sexo]]=$B104,IF(DATOS_[[AGRUP. VALOR. PTO.]:[AGRUP. VALOR. PTO.]]=$B102,IF(DATOS_[[Check Periodo Ref.]:[Check Periodo Ref.]]="Dentro",IF(DATOS_[[Check Equiparado]:[Check Equiparado]]="Sí",IF(DATOS!BJ$5="Sí",(1/DATOS_[[% anualiz]:[% anualiz]]),1)*IF(DATOS!BJ$4="Sí",1/DATOS_[[% normaliz]:[% normaliz]],1)*(DATOS_[C.Extra.02])))))))),
0)</f>
        <v>0</v>
      </c>
      <c r="AR104" s="112">
        <f t="array" ref="AR104">IFERROR(
(AVERAGE((IF(DATOS_[[Sexo]:[Sexo]]=$B104,IF(DATOS_[[AGRUP. VALOR. PTO.]:[AGRUP. VALOR. PTO.]]=$B102,IF(DATOS_[[Check Periodo Ref.]:[Check Periodo Ref.]]="Dentro",IF(DATOS_[[Check Equiparado]:[Check Equiparado]]="Sí",IF(DATOS!BK$5="Sí",(1/DATOS_[[% anualiz]:[% anualiz]]),1)*IF(DATOS!BK$4="Sí",1/DATOS_[[% normaliz]:[% normaliz]],1)*(DATOS_[C.Extra.03])))))))),
0)</f>
        <v>0</v>
      </c>
      <c r="AS104" s="112">
        <f t="array" ref="AS104">IFERROR(
(AVERAGE((IF(DATOS_[[Sexo]:[Sexo]]=$B104,IF(DATOS_[[AGRUP. VALOR. PTO.]:[AGRUP. VALOR. PTO.]]=$B102,IF(DATOS_[[Check Periodo Ref.]:[Check Periodo Ref.]]="Dentro",IF(DATOS_[[Check Equiparado]:[Check Equiparado]]="Sí",IF(DATOS!BL$5="Sí",(1/DATOS_[[% anualiz]:[% anualiz]]),1)*IF(DATOS!BL$4="Sí",1/DATOS_[[% normaliz]:[% normaliz]],1)*(DATOS_[C.Extra.04])))))))),
0)</f>
        <v>0</v>
      </c>
      <c r="AT104" s="112">
        <f t="array" ref="AT104">IFERROR(
(AVERAGE((IF(DATOS_[[Sexo]:[Sexo]]=$B104,IF(DATOS_[[AGRUP. VALOR. PTO.]:[AGRUP. VALOR. PTO.]]=$B102,IF(DATOS_[[Check Periodo Ref.]:[Check Periodo Ref.]]="Dentro",IF(DATOS_[[Check Equiparado]:[Check Equiparado]]="Sí",IF(DATOS!BM$5="Sí",(1/DATOS_[[% anualiz]:[% anualiz]]),1)*IF(DATOS!BM$4="Sí",1/DATOS_[[% normaliz]:[% normaliz]],1)*(DATOS_[C.Extra.05])))))))),
0)</f>
        <v>0</v>
      </c>
      <c r="AU104" s="113">
        <f t="array" ref="AU104">IFERROR(
AVERAGE(IF(DATOS_[Sexo]=$B104,IF(DATOS_[[AGRUP. VALOR. PTO.]:[AGRUP. VALOR. PTO.]]=$B102,IF(DATOS_[Check Equiparado]="Sí",IF(DATOS_[Check Periodo Ref.]="Dentro",DATOS_[Tot Extrasalarial Eq],FALSE))))),
0)</f>
        <v>0</v>
      </c>
      <c r="AV104" s="114">
        <f t="array" ref="AV104">IFERROR(
AVERAGE(IF(DATOS_[Sexo]=$B104,IF(DATOS_[[AGRUP. VALOR. PTO.]:[AGRUP. VALOR. PTO.]]=$B102,IF(DATOS_[Check Equiparado]="Sí",IF(DATOS_[Check Periodo Ref.]="Dentro",DATOS_[TOTAL Retrib Eq],FALSE))))),
0)</f>
        <v>0</v>
      </c>
    </row>
  </sheetData>
  <dataConsolidate/>
  <pageMargins left="0.25" right="0.25" top="0.75" bottom="0.75" header="0.3" footer="0.3"/>
  <pageSetup paperSize="9" scale="85" fitToHeight="0" orientation="landscape"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V104"/>
  <sheetViews>
    <sheetView workbookViewId="0"/>
  </sheetViews>
  <sheetFormatPr baseColWidth="10" defaultColWidth="7.28515625" defaultRowHeight="16.5" outlineLevelCol="1" x14ac:dyDescent="0.3"/>
  <cols>
    <col min="1" max="1" width="8.85546875" style="48" customWidth="1"/>
    <col min="2" max="2" width="10.7109375" style="48" customWidth="1"/>
    <col min="3" max="7" width="7.28515625" style="48" customWidth="1"/>
    <col min="8" max="8" width="7.28515625" style="48"/>
    <col min="9" max="9" width="10.42578125" style="48" customWidth="1"/>
    <col min="10" max="12" width="7.42578125" style="48" bestFit="1" customWidth="1"/>
    <col min="13" max="13" width="7.5703125" style="48" bestFit="1" customWidth="1"/>
    <col min="14" max="18" width="7.28515625" style="48"/>
    <col min="19" max="19" width="0" style="48" hidden="1" customWidth="1"/>
    <col min="20" max="39" width="7.28515625" style="48" customWidth="1" outlineLevel="1"/>
    <col min="40" max="41" width="8.85546875" style="48" customWidth="1"/>
    <col min="42" max="42" width="9" style="48" bestFit="1" customWidth="1"/>
    <col min="43" max="46" width="7.28515625" style="48" customWidth="1"/>
    <col min="47" max="48" width="8.85546875" style="48" customWidth="1"/>
    <col min="49" max="16384" width="7.28515625" style="48"/>
  </cols>
  <sheetData>
    <row r="1" spans="1:48" s="60" customFormat="1" ht="42.6" customHeight="1" x14ac:dyDescent="0.3">
      <c r="E1" s="257" t="s">
        <v>373</v>
      </c>
    </row>
    <row r="2" spans="1:48" ht="13.9" customHeight="1" x14ac:dyDescent="0.3">
      <c r="K2" s="48" t="str">
        <f>+IF(K8="[ocultar]",K8,"")</f>
        <v>[ocultar]</v>
      </c>
      <c r="L2" s="48" t="str">
        <f t="shared" ref="L2:AT2" si="0">+IF(L8="[ocultar]",L8,"")</f>
        <v>[ocultar]</v>
      </c>
      <c r="M2" s="48" t="str">
        <f t="shared" si="0"/>
        <v>[ocultar]</v>
      </c>
      <c r="N2" s="48" t="str">
        <f t="shared" si="0"/>
        <v>[ocultar]</v>
      </c>
      <c r="O2" s="48" t="str">
        <f t="shared" si="0"/>
        <v>[ocultar]</v>
      </c>
      <c r="P2" s="48" t="str">
        <f t="shared" si="0"/>
        <v>[ocultar]</v>
      </c>
      <c r="Q2" s="48" t="str">
        <f t="shared" si="0"/>
        <v>[ocultar]</v>
      </c>
      <c r="R2" s="48" t="str">
        <f t="shared" si="0"/>
        <v>[ocultar]</v>
      </c>
      <c r="S2" s="48" t="str">
        <f t="shared" si="0"/>
        <v>[ocultar]</v>
      </c>
      <c r="T2" s="48" t="str">
        <f t="shared" si="0"/>
        <v>[ocultar]</v>
      </c>
      <c r="U2" s="48" t="str">
        <f t="shared" si="0"/>
        <v>[ocultar]</v>
      </c>
      <c r="V2" s="48" t="str">
        <f t="shared" si="0"/>
        <v>[ocultar]</v>
      </c>
      <c r="W2" s="48" t="str">
        <f t="shared" si="0"/>
        <v>[ocultar]</v>
      </c>
      <c r="X2" s="48" t="str">
        <f t="shared" si="0"/>
        <v>[ocultar]</v>
      </c>
      <c r="Y2" s="48" t="str">
        <f t="shared" si="0"/>
        <v>[ocultar]</v>
      </c>
      <c r="Z2" s="48" t="str">
        <f t="shared" si="0"/>
        <v>[ocultar]</v>
      </c>
      <c r="AA2" s="48" t="str">
        <f t="shared" si="0"/>
        <v>[ocultar]</v>
      </c>
      <c r="AB2" s="48" t="str">
        <f t="shared" si="0"/>
        <v>[ocultar]</v>
      </c>
      <c r="AC2" s="48" t="str">
        <f t="shared" si="0"/>
        <v>[ocultar]</v>
      </c>
      <c r="AD2" s="48" t="str">
        <f t="shared" si="0"/>
        <v>[ocultar]</v>
      </c>
      <c r="AE2" s="48" t="str">
        <f t="shared" si="0"/>
        <v>[ocultar]</v>
      </c>
      <c r="AF2" s="48" t="str">
        <f t="shared" si="0"/>
        <v>[ocultar]</v>
      </c>
      <c r="AG2" s="48" t="str">
        <f t="shared" si="0"/>
        <v>[ocultar]</v>
      </c>
      <c r="AH2" s="48" t="str">
        <f t="shared" si="0"/>
        <v>[ocultar]</v>
      </c>
      <c r="AI2" s="48" t="str">
        <f t="shared" si="0"/>
        <v>[ocultar]</v>
      </c>
      <c r="AJ2" s="48" t="str">
        <f t="shared" si="0"/>
        <v>[ocultar]</v>
      </c>
      <c r="AK2" s="48" t="str">
        <f t="shared" si="0"/>
        <v>[ocultar]</v>
      </c>
      <c r="AL2" s="48" t="str">
        <f t="shared" si="0"/>
        <v>[ocultar]</v>
      </c>
      <c r="AM2" s="48" t="str">
        <f t="shared" si="0"/>
        <v>[ocultar]</v>
      </c>
      <c r="AN2" s="48" t="str">
        <f t="shared" si="0"/>
        <v/>
      </c>
      <c r="AO2" s="48" t="str">
        <f t="shared" si="0"/>
        <v/>
      </c>
      <c r="AP2" s="48" t="str">
        <f t="shared" si="0"/>
        <v>[ocultar]</v>
      </c>
      <c r="AQ2" s="48" t="str">
        <f t="shared" si="0"/>
        <v>[ocultar]</v>
      </c>
      <c r="AR2" s="48" t="str">
        <f t="shared" si="0"/>
        <v>[ocultar]</v>
      </c>
      <c r="AS2" s="48" t="str">
        <f t="shared" si="0"/>
        <v>[ocultar]</v>
      </c>
      <c r="AT2" s="48" t="str">
        <f t="shared" si="0"/>
        <v>[ocultar]</v>
      </c>
    </row>
    <row r="3" spans="1:48" ht="13.9" customHeight="1" x14ac:dyDescent="0.3">
      <c r="I3" s="187" t="str">
        <f>+"Razón Social: "&amp;Inicio!C6&amp;"  -  NIF: "&amp;Inicio!C8</f>
        <v xml:space="preserve">Razón Social:   -  NIF: </v>
      </c>
      <c r="J3" s="188"/>
    </row>
    <row r="4" spans="1:48" ht="13.9" customHeight="1" x14ac:dyDescent="0.3">
      <c r="I4" s="189" t="s">
        <v>97</v>
      </c>
      <c r="J4" s="190"/>
    </row>
    <row r="5" spans="1:48" ht="13.9" customHeight="1" x14ac:dyDescent="0.3">
      <c r="I5" s="191">
        <f>+Inicio!E10</f>
        <v>0</v>
      </c>
      <c r="J5" s="192" t="str">
        <f>+Inicio!D10</f>
        <v>fecha inicio</v>
      </c>
    </row>
    <row r="6" spans="1:48" ht="13.9" customHeight="1" x14ac:dyDescent="0.3">
      <c r="I6" s="191">
        <f>+Inicio!G10</f>
        <v>0</v>
      </c>
      <c r="J6" s="193" t="s">
        <v>94</v>
      </c>
    </row>
    <row r="7" spans="1:48" s="126" customFormat="1" ht="13.9" customHeight="1" x14ac:dyDescent="0.25"/>
    <row r="8" spans="1:48" s="93" customFormat="1" ht="46.15" customHeight="1" x14ac:dyDescent="0.25">
      <c r="B8" s="86"/>
      <c r="C8" s="86" t="s">
        <v>225</v>
      </c>
      <c r="D8" s="86" t="s">
        <v>220</v>
      </c>
      <c r="E8" s="86" t="s">
        <v>293</v>
      </c>
      <c r="F8" s="86" t="s">
        <v>291</v>
      </c>
      <c r="G8" s="86" t="s">
        <v>292</v>
      </c>
      <c r="H8" s="86" t="s">
        <v>224</v>
      </c>
      <c r="I8" s="153" t="s">
        <v>217</v>
      </c>
      <c r="J8" s="87" t="str">
        <f>+IF(DATOS!AE6="","[ocultar]",DATOS!AE6)</f>
        <v>[ocultar]</v>
      </c>
      <c r="K8" s="87" t="str">
        <f>+IF(DATOS!AF6="","[ocultar]",DATOS!AF6)</f>
        <v>[ocultar]</v>
      </c>
      <c r="L8" s="87" t="str">
        <f>+IF(DATOS!AG6="","[ocultar]",DATOS!AG6)</f>
        <v>[ocultar]</v>
      </c>
      <c r="M8" s="87" t="str">
        <f>+IF(DATOS!AH6="","[ocultar]",DATOS!AH6)</f>
        <v>[ocultar]</v>
      </c>
      <c r="N8" s="87" t="str">
        <f>+IF(DATOS!AI6="","[ocultar]",DATOS!AI6)</f>
        <v>[ocultar]</v>
      </c>
      <c r="O8" s="87" t="str">
        <f>+IF(DATOS!AJ6="","[ocultar]",DATOS!AJ6)</f>
        <v>[ocultar]</v>
      </c>
      <c r="P8" s="87" t="str">
        <f>+IF(DATOS!AK6="","[ocultar]",DATOS!AK6)</f>
        <v>[ocultar]</v>
      </c>
      <c r="Q8" s="87" t="str">
        <f>+IF(DATOS!AL6="","[ocultar]",DATOS!AL6)</f>
        <v>[ocultar]</v>
      </c>
      <c r="R8" s="87" t="str">
        <f>+IF(DATOS!AM6="","[ocultar]",DATOS!AM6)</f>
        <v>[ocultar]</v>
      </c>
      <c r="S8" s="87" t="str">
        <f>+IF(DATOS!AN6="","[ocultar]",DATOS!AN6)</f>
        <v>[ocultar]</v>
      </c>
      <c r="T8" s="87" t="str">
        <f>+IF(DATOS!AO6="","[ocultar]",DATOS!AO6)</f>
        <v>[ocultar]</v>
      </c>
      <c r="U8" s="87" t="str">
        <f>+IF(DATOS!AP6="","[ocultar]",DATOS!AP6)</f>
        <v>[ocultar]</v>
      </c>
      <c r="V8" s="87" t="str">
        <f>+IF(DATOS!AQ6="","[ocultar]",DATOS!AQ6)</f>
        <v>[ocultar]</v>
      </c>
      <c r="W8" s="87" t="str">
        <f>+IF(DATOS!AR6="","[ocultar]",DATOS!AR6)</f>
        <v>[ocultar]</v>
      </c>
      <c r="X8" s="87" t="str">
        <f>+IF(DATOS!AS6="","[ocultar]",DATOS!AS6)</f>
        <v>[ocultar]</v>
      </c>
      <c r="Y8" s="87" t="str">
        <f>+IF(DATOS!AT6="","[ocultar]",DATOS!AT6)</f>
        <v>[ocultar]</v>
      </c>
      <c r="Z8" s="87" t="str">
        <f>+IF(DATOS!AU6="","[ocultar]",DATOS!AU6)</f>
        <v>[ocultar]</v>
      </c>
      <c r="AA8" s="87" t="str">
        <f>+IF(DATOS!AV6="","[ocultar]",DATOS!AV6)</f>
        <v>[ocultar]</v>
      </c>
      <c r="AB8" s="87" t="str">
        <f>+IF(DATOS!AW6="","[ocultar]",DATOS!AW6)</f>
        <v>[ocultar]</v>
      </c>
      <c r="AC8" s="87" t="str">
        <f>+IF(DATOS!AX6="","[ocultar]",DATOS!AX6)</f>
        <v>[ocultar]</v>
      </c>
      <c r="AD8" s="87" t="str">
        <f>+IF(DATOS!AY6="","[ocultar]",DATOS!AY6)</f>
        <v>[ocultar]</v>
      </c>
      <c r="AE8" s="87" t="str">
        <f>+IF(DATOS!AZ6="","[ocultar]",DATOS!AZ6)</f>
        <v>[ocultar]</v>
      </c>
      <c r="AF8" s="87" t="str">
        <f>+IF(DATOS!BA6="","[ocultar]",DATOS!BA6)</f>
        <v>[ocultar]</v>
      </c>
      <c r="AG8" s="87" t="str">
        <f>+IF(DATOS!BB6="","[ocultar]",DATOS!BB6)</f>
        <v>[ocultar]</v>
      </c>
      <c r="AH8" s="87" t="str">
        <f>+IF(DATOS!BC6="","[ocultar]",DATOS!BC6)</f>
        <v>[ocultar]</v>
      </c>
      <c r="AI8" s="87" t="str">
        <f>+IF(DATOS!BD6="","[ocultar]",DATOS!BD6)</f>
        <v>[ocultar]</v>
      </c>
      <c r="AJ8" s="87" t="str">
        <f>+IF(DATOS!BE6="","[ocultar]",DATOS!BE6)</f>
        <v>[ocultar]</v>
      </c>
      <c r="AK8" s="87" t="str">
        <f>+IF(DATOS!BF6="","[ocultar]",DATOS!BF6)</f>
        <v>[ocultar]</v>
      </c>
      <c r="AL8" s="87" t="str">
        <f>+IF(DATOS!BG6="","[ocultar]",DATOS!BG6)</f>
        <v>[ocultar]</v>
      </c>
      <c r="AM8" s="87" t="str">
        <f>+IF(DATOS!BH6="","[ocultar]",DATOS!BH6)</f>
        <v>[ocultar]</v>
      </c>
      <c r="AN8" s="88" t="s">
        <v>218</v>
      </c>
      <c r="AO8" s="89" t="s">
        <v>211</v>
      </c>
      <c r="AP8" s="90" t="str">
        <f>+IF(DATOS!BI6="","[ocultar]",DATOS!BI6)</f>
        <v>[ocultar]</v>
      </c>
      <c r="AQ8" s="90" t="str">
        <f>+IF(DATOS!BJ6="","[ocultar]",DATOS!BJ6)</f>
        <v>[ocultar]</v>
      </c>
      <c r="AR8" s="90" t="str">
        <f>+IF(DATOS!BK6="","[ocultar]",DATOS!BK6)</f>
        <v>[ocultar]</v>
      </c>
      <c r="AS8" s="90" t="str">
        <f>+IF(DATOS!BL6="","[ocultar]",DATOS!BL6)</f>
        <v>[ocultar]</v>
      </c>
      <c r="AT8" s="90" t="str">
        <f>+IF(DATOS!BM6="","[ocultar]",DATOS!BM6)</f>
        <v>[ocultar]</v>
      </c>
      <c r="AU8" s="91" t="s">
        <v>219</v>
      </c>
      <c r="AV8" s="92" t="s">
        <v>212</v>
      </c>
    </row>
    <row r="9" spans="1:48" ht="17.25" thickBot="1" x14ac:dyDescent="0.35">
      <c r="B9" s="98" t="s">
        <v>247</v>
      </c>
      <c r="C9" s="117"/>
      <c r="D9" s="47"/>
      <c r="E9" s="47"/>
      <c r="F9" s="47"/>
      <c r="G9" s="47"/>
      <c r="H9" s="47"/>
      <c r="I9" s="127" t="str">
        <f t="shared" ref="I9" si="1">IFERROR((I10-I11)/I10,"")</f>
        <v/>
      </c>
      <c r="J9" s="128" t="str">
        <f>IFERROR((J10-J11)/J10,"")</f>
        <v/>
      </c>
      <c r="K9" s="129" t="str">
        <f t="shared" ref="K9:AV9" si="2">IFERROR((K10-K11)/K10,"")</f>
        <v/>
      </c>
      <c r="L9" s="129" t="str">
        <f t="shared" si="2"/>
        <v/>
      </c>
      <c r="M9" s="129" t="str">
        <f t="shared" si="2"/>
        <v/>
      </c>
      <c r="N9" s="130" t="str">
        <f t="shared" si="2"/>
        <v/>
      </c>
      <c r="O9" s="131" t="str">
        <f t="shared" si="2"/>
        <v/>
      </c>
      <c r="P9" s="131" t="str">
        <f t="shared" si="2"/>
        <v/>
      </c>
      <c r="Q9" s="131" t="str">
        <f t="shared" si="2"/>
        <v/>
      </c>
      <c r="R9" s="131" t="str">
        <f t="shared" si="2"/>
        <v/>
      </c>
      <c r="S9" s="131" t="str">
        <f t="shared" si="2"/>
        <v/>
      </c>
      <c r="T9" s="131" t="str">
        <f t="shared" si="2"/>
        <v/>
      </c>
      <c r="U9" s="131" t="str">
        <f t="shared" si="2"/>
        <v/>
      </c>
      <c r="V9" s="131" t="str">
        <f t="shared" si="2"/>
        <v/>
      </c>
      <c r="W9" s="131" t="str">
        <f t="shared" si="2"/>
        <v/>
      </c>
      <c r="X9" s="131" t="str">
        <f t="shared" si="2"/>
        <v/>
      </c>
      <c r="Y9" s="131" t="str">
        <f t="shared" si="2"/>
        <v/>
      </c>
      <c r="Z9" s="130" t="str">
        <f t="shared" si="2"/>
        <v/>
      </c>
      <c r="AA9" s="130" t="str">
        <f t="shared" si="2"/>
        <v/>
      </c>
      <c r="AB9" s="130" t="str">
        <f t="shared" si="2"/>
        <v/>
      </c>
      <c r="AC9" s="130" t="str">
        <f t="shared" si="2"/>
        <v/>
      </c>
      <c r="AD9" s="130" t="str">
        <f t="shared" si="2"/>
        <v/>
      </c>
      <c r="AE9" s="130" t="str">
        <f t="shared" si="2"/>
        <v/>
      </c>
      <c r="AF9" s="130" t="str">
        <f t="shared" si="2"/>
        <v/>
      </c>
      <c r="AG9" s="130" t="str">
        <f t="shared" si="2"/>
        <v/>
      </c>
      <c r="AH9" s="130" t="str">
        <f t="shared" si="2"/>
        <v/>
      </c>
      <c r="AI9" s="130" t="str">
        <f t="shared" si="2"/>
        <v/>
      </c>
      <c r="AJ9" s="130" t="str">
        <f t="shared" si="2"/>
        <v/>
      </c>
      <c r="AK9" s="130" t="str">
        <f t="shared" si="2"/>
        <v/>
      </c>
      <c r="AL9" s="130" t="str">
        <f t="shared" si="2"/>
        <v/>
      </c>
      <c r="AM9" s="130" t="str">
        <f t="shared" si="2"/>
        <v/>
      </c>
      <c r="AN9" s="132" t="str">
        <f t="shared" si="2"/>
        <v/>
      </c>
      <c r="AO9" s="136" t="str">
        <f t="shared" si="2"/>
        <v/>
      </c>
      <c r="AP9" s="133" t="str">
        <f t="shared" si="2"/>
        <v/>
      </c>
      <c r="AQ9" s="133" t="str">
        <f t="shared" si="2"/>
        <v/>
      </c>
      <c r="AR9" s="133" t="str">
        <f t="shared" si="2"/>
        <v/>
      </c>
      <c r="AS9" s="133" t="str">
        <f t="shared" si="2"/>
        <v/>
      </c>
      <c r="AT9" s="133" t="str">
        <f t="shared" si="2"/>
        <v/>
      </c>
      <c r="AU9" s="134" t="str">
        <f t="shared" si="2"/>
        <v/>
      </c>
      <c r="AV9" s="135" t="str">
        <f t="shared" si="2"/>
        <v/>
      </c>
    </row>
    <row r="10" spans="1:48" x14ac:dyDescent="0.3">
      <c r="B10" s="94" t="s">
        <v>162</v>
      </c>
      <c r="C10" s="40">
        <f t="array" ref="C10">SUM(IF($B10=DATOS_[Sexo],
IF("Dentro"=DATOS_[Check Periodo Ref.],
1/(COUNTIFS(DATOS_[Sexo],$B10,DATOS_[Check Periodo Ref.],"Dentro",DATOS_[id],DATOS_[id])))))</f>
        <v>0</v>
      </c>
      <c r="D10" s="41">
        <f>COUNTIFS(DATOS_[AGRUP. VALOR. PTO.],"&lt;&gt;",DATOS_[Sexo],$B10,DATOS_[Check Periodo Ref.],"Dentro")</f>
        <v>0</v>
      </c>
      <c r="E10" s="41">
        <f>COUNTIFS(DATOS_[AGRUP. VALOR. PTO.],"&lt;&gt;",DATOS_[Sexo],$B10,DATOS_[Check Periodo Ref.],"Dentro",DATOS_[Check Nº SC Norm],"Sí")</f>
        <v>0</v>
      </c>
      <c r="F10" s="41">
        <f>COUNTIFS(DATOS_[AGRUP. VALOR. PTO.],"&lt;&gt;",DATOS_[Sexo],$B10,DATOS_[Check Periodo Ref.],"Dentro",DATOS_[Check Nº SC Anualiz],"Sí")</f>
        <v>0</v>
      </c>
      <c r="G10" s="41">
        <f>COUNTIFS(DATOS_[AGRUP. VALOR. PTO.],"&lt;&gt;",DATOS_[Sexo],$B10,DATOS_[Check Periodo Ref.],"Dentro",DATOS_[Check Nº SC Norm y Anualiz],"Sí")</f>
        <v>0</v>
      </c>
      <c r="H10" s="41">
        <f>COUNTIFS(DATOS_[AGRUP. VALOR. PTO.],"&lt;&gt;",DATOS_[Sexo],$B10,DATOS_[Check Periodo Ref.],"Dentro",DATOS_[Check Equiparación],"Sí")</f>
        <v>0</v>
      </c>
      <c r="I10" s="118">
        <f t="array" ref="I10">IFERROR(
MEDIAN(IF(DATOS_[Sexo]=$B10,IF(DATOS_[Check Equiparado]="Sí",IF(DATOS_[Check Periodo Ref.]="Dentro",DATOS_[SALARIO BASE Eq],FALSE)))),
0)</f>
        <v>0</v>
      </c>
      <c r="J10" s="119">
        <f t="array" ref="J10">IFERROR(
(MEDIAN((IF(DATOS_[[Sexo]:[Sexo]]=$B10,IF(DATOS_[[Check Periodo Ref.]:[Check Periodo Ref.]]="Dentro",IF(DATOS_[[Check Equiparado]:[Check Equiparado]]="Sí",IF(DATOS!AE$5="Sí",(1/DATOS_[[% anualiz]:[% anualiz]]),1)*IF(DATOS!AE$4="Sí",1/DATOS_[[% normaliz]:[% normaliz]],1)*(DATOS_[Conc.Sal.01]))))))),
0)</f>
        <v>0</v>
      </c>
      <c r="K10" s="119">
        <f t="array" ref="K10">IFERROR(
(MEDIAN((IF(DATOS_[[Sexo]:[Sexo]]=$B10,IF(DATOS_[[Check Periodo Ref.]:[Check Periodo Ref.]]="Dentro",IF(DATOS_[[Check Equiparado]:[Check Equiparado]]="Sí",IF(DATOS!AF$5="Sí",(1/DATOS_[[% anualiz]:[% anualiz]]),1)*IF(DATOS!AF$4="Sí",1/DATOS_[[% normaliz]:[% normaliz]],1)*(DATOS_[Conc.Sal.02]))))))),
0)</f>
        <v>0</v>
      </c>
      <c r="L10" s="119">
        <f t="array" ref="L10">IFERROR(
(MEDIAN((IF(DATOS_[[Sexo]:[Sexo]]=$B10,IF(DATOS_[[Check Periodo Ref.]:[Check Periodo Ref.]]="Dentro",IF(DATOS_[[Check Equiparado]:[Check Equiparado]]="Sí",IF(DATOS!AG$5="Sí",(1/DATOS_[[% anualiz]:[% anualiz]]),1)*IF(DATOS!AG$4="Sí",1/DATOS_[[% normaliz]:[% normaliz]],1)*(DATOS_[Conc.Sal.03]))))))),
0)</f>
        <v>0</v>
      </c>
      <c r="M10" s="119">
        <f t="array" ref="M10">IFERROR(
(MEDIAN((IF(DATOS_[[Sexo]:[Sexo]]=$B10,IF(DATOS_[[Check Periodo Ref.]:[Check Periodo Ref.]]="Dentro",IF(DATOS_[[Check Equiparado]:[Check Equiparado]]="Sí",IF(DATOS!AH$5="Sí",(1/DATOS_[[% anualiz]:[% anualiz]]),1)*IF(DATOS!AH$4="Sí",1/DATOS_[[% normaliz]:[% normaliz]],1)*(DATOS_[Conc.Sal.04]))))))),
0)</f>
        <v>0</v>
      </c>
      <c r="N10" s="119">
        <f t="array" ref="N10">IFERROR(
(MEDIAN((IF(DATOS_[[Sexo]:[Sexo]]=$B10,IF(DATOS_[[Check Periodo Ref.]:[Check Periodo Ref.]]="Dentro",IF(DATOS_[[Check Equiparado]:[Check Equiparado]]="Sí",IF(DATOS!AI$5="Sí",(1/DATOS_[[% anualiz]:[% anualiz]]),1)*IF(DATOS!AI$4="Sí",1/DATOS_[[% normaliz]:[% normaliz]],1)*(DATOS_[Conc.Sal.05]))))))),
0)</f>
        <v>0</v>
      </c>
      <c r="O10" s="119">
        <f t="array" ref="O10">IFERROR(
(MEDIAN((IF(DATOS_[[Sexo]:[Sexo]]=$B10,IF(DATOS_[[Check Periodo Ref.]:[Check Periodo Ref.]]="Dentro",IF(DATOS_[[Check Equiparado]:[Check Equiparado]]="Sí",IF(DATOS!AJ$5="Sí",(1/DATOS_[[% anualiz]:[% anualiz]]),1)*IF(DATOS!AJ$4="Sí",1/DATOS_[[% normaliz]:[% normaliz]],1)*(DATOS_[Conc.Sal.06]))))))),
0)</f>
        <v>0</v>
      </c>
      <c r="P10" s="119">
        <f t="array" ref="P10">IFERROR(
(MEDIAN((IF(DATOS_[[Sexo]:[Sexo]]=$B10,IF(DATOS_[[Check Periodo Ref.]:[Check Periodo Ref.]]="Dentro",IF(DATOS_[[Check Equiparado]:[Check Equiparado]]="Sí",IF(DATOS!AK$5="Sí",(1/DATOS_[[% anualiz]:[% anualiz]]),1)*IF(DATOS!AK$4="Sí",1/DATOS_[[% normaliz]:[% normaliz]],1)*(DATOS_[Conc.Sal.07]))))))),
0)</f>
        <v>0</v>
      </c>
      <c r="Q10" s="119">
        <f t="array" ref="Q10">IFERROR(
(MEDIAN((IF(DATOS_[[Sexo]:[Sexo]]=$B10,IF(DATOS_[[Check Periodo Ref.]:[Check Periodo Ref.]]="Dentro",IF(DATOS_[[Check Equiparado]:[Check Equiparado]]="Sí",IF(DATOS!AL$5="Sí",(1/DATOS_[[% anualiz]:[% anualiz]]),1)*IF(DATOS!AL$4="Sí",1/DATOS_[[% normaliz]:[% normaliz]],1)*(DATOS_[Conc.Sal.08]))))))),
0)</f>
        <v>0</v>
      </c>
      <c r="R10" s="119">
        <f t="array" ref="R10">IFERROR(
(MEDIAN((IF(DATOS_[[Sexo]:[Sexo]]=$B10,IF(DATOS_[[Check Periodo Ref.]:[Check Periodo Ref.]]="Dentro",IF(DATOS_[[Check Equiparado]:[Check Equiparado]]="Sí",IF(DATOS!AM$5="Sí",(1/DATOS_[[% anualiz]:[% anualiz]]),1)*IF(DATOS!AM$4="Sí",1/DATOS_[[% normaliz]:[% normaliz]],1)*(DATOS_[Conc.Sal.09]))))))),
0)</f>
        <v>0</v>
      </c>
      <c r="S10" s="119">
        <f t="array" ref="S10">IFERROR(
(MEDIAN((IF(DATOS_[[Sexo]:[Sexo]]=$B10,IF(DATOS_[[Check Periodo Ref.]:[Check Periodo Ref.]]="Dentro",IF(DATOS_[[Check Equiparado]:[Check Equiparado]]="Sí",IF(DATOS!AN$5="Sí",(1/DATOS_[[% anualiz]:[% anualiz]]),1)*IF(DATOS!AN$4="Sí",1/DATOS_[[% normaliz]:[% normaliz]],1)*(DATOS_[Conc.Sal.10]))))))),
0)</f>
        <v>0</v>
      </c>
      <c r="T10" s="119">
        <f t="array" ref="T10">IFERROR(
(MEDIAN((IF(DATOS_[[Sexo]:[Sexo]]=$B10,IF(DATOS_[[Check Periodo Ref.]:[Check Periodo Ref.]]="Dentro",IF(DATOS_[[Check Equiparado]:[Check Equiparado]]="Sí",IF(DATOS!AO$5="Sí",(1/DATOS_[[% anualiz]:[% anualiz]]),1)*IF(DATOS!AO$4="Sí",1/DATOS_[[% normaliz]:[% normaliz]],1)*(DATOS_[Conc.Sal.11]))))))),
0)</f>
        <v>0</v>
      </c>
      <c r="U10" s="119">
        <f t="array" ref="U10">IFERROR(
(MEDIAN((IF(DATOS_[[Sexo]:[Sexo]]=$B10,IF(DATOS_[[Check Periodo Ref.]:[Check Periodo Ref.]]="Dentro",IF(DATOS_[[Check Equiparado]:[Check Equiparado]]="Sí",IF(DATOS!AP$5="Sí",(1/DATOS_[[% anualiz]:[% anualiz]]),1)*IF(DATOS!AP$4="Sí",1/DATOS_[[% normaliz]:[% normaliz]],1)*(DATOS_[Conc.Sal.12]))))))),
0)</f>
        <v>0</v>
      </c>
      <c r="V10" s="119">
        <f t="array" ref="V10">IFERROR(
(MEDIAN((IF(DATOS_[[Sexo]:[Sexo]]=$B10,IF(DATOS_[[Check Periodo Ref.]:[Check Periodo Ref.]]="Dentro",IF(DATOS_[[Check Equiparado]:[Check Equiparado]]="Sí",IF(DATOS!AQ$5="Sí",(1/DATOS_[[% anualiz]:[% anualiz]]),1)*IF(DATOS!AQ$4="Sí",1/DATOS_[[% normaliz]:[% normaliz]],1)*(DATOS_[Conc.Sal.13]))))))),
0)</f>
        <v>0</v>
      </c>
      <c r="W10" s="119">
        <f t="array" ref="W10">IFERROR(
(MEDIAN((IF(DATOS_[[Sexo]:[Sexo]]=$B10,IF(DATOS_[[Check Periodo Ref.]:[Check Periodo Ref.]]="Dentro",IF(DATOS_[[Check Equiparado]:[Check Equiparado]]="Sí",IF(DATOS!AR$5="Sí",(1/DATOS_[[% anualiz]:[% anualiz]]),1)*IF(DATOS!AR$4="Sí",1/DATOS_[[% normaliz]:[% normaliz]],1)*(DATOS_[Conc.Sal.14]))))))),
0)</f>
        <v>0</v>
      </c>
      <c r="X10" s="119">
        <f t="array" ref="X10">IFERROR(
(MEDIAN((IF(DATOS_[[Sexo]:[Sexo]]=$B10,IF(DATOS_[[Check Periodo Ref.]:[Check Periodo Ref.]]="Dentro",IF(DATOS_[[Check Equiparado]:[Check Equiparado]]="Sí",IF(DATOS!AS$5="Sí",(1/DATOS_[[% anualiz]:[% anualiz]]),1)*IF(DATOS!AS$4="Sí",1/DATOS_[[% normaliz]:[% normaliz]],1)*(DATOS_[Conc.Sal.15]))))))),
0)</f>
        <v>0</v>
      </c>
      <c r="Y10" s="119">
        <f t="array" ref="Y10">IFERROR(
(MEDIAN((IF(DATOS_[[Sexo]:[Sexo]]=$B10,IF(DATOS_[[Check Periodo Ref.]:[Check Periodo Ref.]]="Dentro",IF(DATOS_[[Check Equiparado]:[Check Equiparado]]="Sí",IF(DATOS!AT$5="Sí",(1/DATOS_[[% anualiz]:[% anualiz]]),1)*IF(DATOS!AT$4="Sí",1/DATOS_[[% normaliz]:[% normaliz]],1)*(DATOS_[Conc.Sal.16]))))))),
0)</f>
        <v>0</v>
      </c>
      <c r="Z10" s="119">
        <f t="array" ref="Z10">IFERROR(
(MEDIAN((IF(DATOS_[[Sexo]:[Sexo]]=$B10,IF(DATOS_[[Check Periodo Ref.]:[Check Periodo Ref.]]="Dentro",IF(DATOS_[[Check Equiparado]:[Check Equiparado]]="Sí",IF(DATOS!AU$5="Sí",(1/DATOS_[[% anualiz]:[% anualiz]]),1)*IF(DATOS!AU$4="Sí",1/DATOS_[[% normaliz]:[% normaliz]],1)*(DATOS_[Conc.Sal.17]))))))),
0)</f>
        <v>0</v>
      </c>
      <c r="AA10" s="119">
        <f t="array" ref="AA10">IFERROR(
(MEDIAN((IF(DATOS_[[Sexo]:[Sexo]]=$B10,IF(DATOS_[[Check Periodo Ref.]:[Check Periodo Ref.]]="Dentro",IF(DATOS_[[Check Equiparado]:[Check Equiparado]]="Sí",IF(DATOS!AV$5="Sí",(1/DATOS_[[% anualiz]:[% anualiz]]),1)*IF(DATOS!AV$4="Sí",1/DATOS_[[% normaliz]:[% normaliz]],1)*(DATOS_[Conc.Sal.18]))))))),
0)</f>
        <v>0</v>
      </c>
      <c r="AB10" s="119">
        <f t="array" ref="AB10">IFERROR(
(MEDIAN((IF(DATOS_[[Sexo]:[Sexo]]=$B10,IF(DATOS_[[Check Periodo Ref.]:[Check Periodo Ref.]]="Dentro",IF(DATOS_[[Check Equiparado]:[Check Equiparado]]="Sí",IF(DATOS!AW$5="Sí",(1/DATOS_[[% anualiz]:[% anualiz]]),1)*IF(DATOS!AW$4="Sí",1/DATOS_[[% normaliz]:[% normaliz]],1)*(DATOS_[Conc.Sal.19]))))))),
0)</f>
        <v>0</v>
      </c>
      <c r="AC10" s="119">
        <f t="array" ref="AC10">IFERROR(
(MEDIAN((IF(DATOS_[[Sexo]:[Sexo]]=$B10,IF(DATOS_[[Check Periodo Ref.]:[Check Periodo Ref.]]="Dentro",IF(DATOS_[[Check Equiparado]:[Check Equiparado]]="Sí",IF(DATOS!AX$5="Sí",(1/DATOS_[[% anualiz]:[% anualiz]]),1)*IF(DATOS!AX$4="Sí",1/DATOS_[[% normaliz]:[% normaliz]],1)*(DATOS_[Conc.Sal.20]))))))),
0)</f>
        <v>0</v>
      </c>
      <c r="AD10" s="119">
        <f t="array" ref="AD10">IFERROR(
(MEDIAN((IF(DATOS_[[Sexo]:[Sexo]]=$B10,IF(DATOS_[[Check Periodo Ref.]:[Check Periodo Ref.]]="Dentro",IF(DATOS_[[Check Equiparado]:[Check Equiparado]]="Sí",IF(DATOS!AY$5="Sí",(1/DATOS_[[% anualiz]:[% anualiz]]),1)*IF(DATOS!AY$4="Sí",1/DATOS_[[% normaliz]:[% normaliz]],1)*(DATOS_[Conc.Sal.21]))))))),
0)</f>
        <v>0</v>
      </c>
      <c r="AE10" s="119">
        <f t="array" ref="AE10">IFERROR(
(MEDIAN((IF(DATOS_[[Sexo]:[Sexo]]=$B10,IF(DATOS_[[Check Periodo Ref.]:[Check Periodo Ref.]]="Dentro",IF(DATOS_[[Check Equiparado]:[Check Equiparado]]="Sí",IF(DATOS!AZ$5="Sí",(1/DATOS_[[% anualiz]:[% anualiz]]),1)*IF(DATOS!AZ$4="Sí",1/DATOS_[[% normaliz]:[% normaliz]],1)*(DATOS_[Conc.Sal.22]))))))),
0)</f>
        <v>0</v>
      </c>
      <c r="AF10" s="119">
        <f t="array" ref="AF10">IFERROR(
(MEDIAN((IF(DATOS_[[Sexo]:[Sexo]]=$B10,IF(DATOS_[[Check Periodo Ref.]:[Check Periodo Ref.]]="Dentro",IF(DATOS_[[Check Equiparado]:[Check Equiparado]]="Sí",IF(DATOS!BA$5="Sí",(1/DATOS_[[% anualiz]:[% anualiz]]),1)*IF(DATOS!BA$4="Sí",1/DATOS_[[% normaliz]:[% normaliz]],1)*(DATOS_[Conc.Sal.23]))))))),
0)</f>
        <v>0</v>
      </c>
      <c r="AG10" s="119">
        <f t="array" ref="AG10">IFERROR(
(MEDIAN((IF(DATOS_[[Sexo]:[Sexo]]=$B10,IF(DATOS_[[Check Periodo Ref.]:[Check Periodo Ref.]]="Dentro",IF(DATOS_[[Check Equiparado]:[Check Equiparado]]="Sí",IF(DATOS!BB$5="Sí",(1/DATOS_[[% anualiz]:[% anualiz]]),1)*IF(DATOS!BB$4="Sí",1/DATOS_[[% normaliz]:[% normaliz]],1)*(DATOS_[Conc.Sal.24]))))))),
0)</f>
        <v>0</v>
      </c>
      <c r="AH10" s="119">
        <f t="array" ref="AH10">IFERROR(
(MEDIAN((IF(DATOS_[[Sexo]:[Sexo]]=$B10,IF(DATOS_[[Check Periodo Ref.]:[Check Periodo Ref.]]="Dentro",IF(DATOS_[[Check Equiparado]:[Check Equiparado]]="Sí",IF(DATOS!BC$5="Sí",(1/DATOS_[[% anualiz]:[% anualiz]]),1)*IF(DATOS!BC$4="Sí",1/DATOS_[[% normaliz]:[% normaliz]],1)*(DATOS_[Conc.Sal.25]))))))),
0)</f>
        <v>0</v>
      </c>
      <c r="AI10" s="119">
        <f t="array" ref="AI10">IFERROR(
(MEDIAN((IF(DATOS_[[Sexo]:[Sexo]]=$B10,IF(DATOS_[[Check Periodo Ref.]:[Check Periodo Ref.]]="Dentro",IF(DATOS_[[Check Equiparado]:[Check Equiparado]]="Sí",IF(DATOS!BD$5="Sí",(1/DATOS_[[% anualiz]:[% anualiz]]),1)*IF(DATOS!BD$4="Sí",1/DATOS_[[% normaliz]:[% normaliz]],1)*(DATOS_[Conc.Sal.26]))))))),
0)</f>
        <v>0</v>
      </c>
      <c r="AJ10" s="119">
        <f t="array" ref="AJ10">IFERROR(
(MEDIAN((IF(DATOS_[[Sexo]:[Sexo]]=$B10,IF(DATOS_[[Check Periodo Ref.]:[Check Periodo Ref.]]="Dentro",IF(DATOS_[[Check Equiparado]:[Check Equiparado]]="Sí",IF(DATOS!BE$5="Sí",(1/DATOS_[[% anualiz]:[% anualiz]]),1)*IF(DATOS!BE$4="Sí",1/DATOS_[[% normaliz]:[% normaliz]],1)*(DATOS_[Conc.Sal.27]))))))),
0)</f>
        <v>0</v>
      </c>
      <c r="AK10" s="119">
        <f t="array" ref="AK10">IFERROR(
(MEDIAN((IF(DATOS_[[Sexo]:[Sexo]]=$B10,IF(DATOS_[[Check Periodo Ref.]:[Check Periodo Ref.]]="Dentro",IF(DATOS_[[Check Equiparado]:[Check Equiparado]]="Sí",IF(DATOS!BF$5="Sí",(1/DATOS_[[% anualiz]:[% anualiz]]),1)*IF(DATOS!BF$4="Sí",1/DATOS_[[% normaliz]:[% normaliz]],1)*(DATOS_[Conc.Sal.28]))))))),
0)</f>
        <v>0</v>
      </c>
      <c r="AL10" s="119">
        <f t="array" ref="AL10">IFERROR(
(MEDIAN((IF(DATOS_[[Sexo]:[Sexo]]=$B10,IF(DATOS_[[Check Periodo Ref.]:[Check Periodo Ref.]]="Dentro",IF(DATOS_[[Check Equiparado]:[Check Equiparado]]="Sí",IF(DATOS!BG$5="Sí",(1/DATOS_[[% anualiz]:[% anualiz]]),1)*IF(DATOS!BG$4="Sí",1/DATOS_[[% normaliz]:[% normaliz]],1)*(DATOS_[Conc.Sal.29]))))))),
0)</f>
        <v>0</v>
      </c>
      <c r="AM10" s="119">
        <f t="array" ref="AM10">IFERROR(
(MEDIAN((IF(DATOS_[[Sexo]:[Sexo]]=$B10,IF(DATOS_[[Check Periodo Ref.]:[Check Periodo Ref.]]="Dentro",IF(DATOS_[[Check Equiparado]:[Check Equiparado]]="Sí",IF(DATOS!BH$5="Sí",(1/DATOS_[[% anualiz]:[% anualiz]]),1)*IF(DATOS!BH$4="Sí",1/DATOS_[[% normaliz]:[% normaliz]],1)*(DATOS_[Conc.Sal.30]))))))),
0)</f>
        <v>0</v>
      </c>
      <c r="AN10" s="120">
        <f t="array" ref="AN10">IFERROR(
MEDIAN(IF(DATOS_[Sexo]=$B10,IF(DATOS_[Check Equiparado]="Sí",IF(DATOS_[Check Periodo Ref.]="Dentro",DATOS_[Tot COMPL.SAL Eq],FALSE)))),
0)</f>
        <v>0</v>
      </c>
      <c r="AO10" s="121">
        <f t="array" ref="AO10">IFERROR(
MEDIAN(IF(DATOS_[Sexo]=$B10,IF(DATOS_[Check Equiparado]="Sí",IF(DATOS_[Check Periodo Ref.]="Dentro",DATOS_[TOTAL SALARIO Eq],FALSE)))),
0)</f>
        <v>0</v>
      </c>
      <c r="AP10" s="125">
        <f t="array" ref="AP10">IFERROR(
(MEDIAN((IF(DATOS_[[Sexo]:[Sexo]]=$B10,IF(DATOS_[[Check Periodo Ref.]:[Check Periodo Ref.]]="Dentro",IF(DATOS_[[Check Equiparado]:[Check Equiparado]]="Sí",IF(DATOS!BI$5="Sí",(1/DATOS_[[% anualiz]:[% anualiz]]),1)*IF(DATOS!BI$4="Sí",1/DATOS_[[% normaliz]:[% normaliz]],1)*(DATOS_[C.Extra.01]))))))),
0)</f>
        <v>0</v>
      </c>
      <c r="AQ10" s="125">
        <f t="array" ref="AQ10">IFERROR(
(MEDIAN((IF(DATOS_[[Sexo]:[Sexo]]=$B10,IF(DATOS_[[Check Periodo Ref.]:[Check Periodo Ref.]]="Dentro",IF(DATOS_[[Check Equiparado]:[Check Equiparado]]="Sí",IF(DATOS!BJ$5="Sí",(1/DATOS_[[% anualiz]:[% anualiz]]),1)*IF(DATOS!BJ$4="Sí",1/DATOS_[[% normaliz]:[% normaliz]],1)*(DATOS_[C.Extra.02]))))))),
0)</f>
        <v>0</v>
      </c>
      <c r="AR10" s="125">
        <f t="array" ref="AR10">IFERROR(
(MEDIAN((IF(DATOS_[[Sexo]:[Sexo]]=$B10,IF(DATOS_[[Check Periodo Ref.]:[Check Periodo Ref.]]="Dentro",IF(DATOS_[[Check Equiparado]:[Check Equiparado]]="Sí",IF(DATOS!BK$5="Sí",(1/DATOS_[[% anualiz]:[% anualiz]]),1)*IF(DATOS!BK$4="Sí",1/DATOS_[[% normaliz]:[% normaliz]],1)*(DATOS_[C.Extra.03]))))))),
0)</f>
        <v>0</v>
      </c>
      <c r="AS10" s="125">
        <f t="array" ref="AS10">IFERROR(
(MEDIAN((IF(DATOS_[[Sexo]:[Sexo]]=$B10,IF(DATOS_[[Check Periodo Ref.]:[Check Periodo Ref.]]="Dentro",IF(DATOS_[[Check Equiparado]:[Check Equiparado]]="Sí",IF(DATOS!BL$5="Sí",(1/DATOS_[[% anualiz]:[% anualiz]]),1)*IF(DATOS!BL$4="Sí",1/DATOS_[[% normaliz]:[% normaliz]],1)*(DATOS_[C.Extra.04]))))))),
0)</f>
        <v>0</v>
      </c>
      <c r="AT10" s="125">
        <f t="array" ref="AT10">IFERROR(
(MEDIAN((IF(DATOS_[[Sexo]:[Sexo]]=$B10,IF(DATOS_[[Check Periodo Ref.]:[Check Periodo Ref.]]="Dentro",IF(DATOS_[[Check Equiparado]:[Check Equiparado]]="Sí",IF(DATOS!BM$5="Sí",(1/DATOS_[[% anualiz]:[% anualiz]]),1)*IF(DATOS!BM$4="Sí",1/DATOS_[[% normaliz]:[% normaliz]],1)*(DATOS_[C.Extra.05]))))))),
0)</f>
        <v>0</v>
      </c>
      <c r="AU10" s="123">
        <f t="array" ref="AU10">IFERROR(
MEDIAN(IF(DATOS_[Sexo]=$B10,IF(DATOS_[Check Equiparado]="Sí",IF(DATOS_[Check Periodo Ref.]="Dentro",DATOS_[Tot Extrasalarial Eq],FALSE)))),
0)</f>
        <v>0</v>
      </c>
      <c r="AV10" s="124">
        <f t="array" ref="AV10">IFERROR(
MEDIAN(IF(DATOS_[Sexo]=$B10,IF(DATOS_[Check Equiparado]="Sí",IF(DATOS_[Check Periodo Ref.]="Dentro",DATOS_[TOTAL Retrib Eq],FALSE)))),
0)</f>
        <v>0</v>
      </c>
    </row>
    <row r="11" spans="1:48" x14ac:dyDescent="0.3">
      <c r="B11" s="94" t="s">
        <v>163</v>
      </c>
      <c r="C11" s="40">
        <f t="array" ref="C11">SUM(IF($B11=DATOS_[Sexo],
IF("Dentro"=DATOS_[Check Periodo Ref.],
1/(COUNTIFS(DATOS_[Sexo],$B11,DATOS_[Check Periodo Ref.],"Dentro",DATOS_[id],DATOS_[id])))))</f>
        <v>0</v>
      </c>
      <c r="D11" s="41">
        <f>COUNTIFS(DATOS_[AGRUP. VALOR. PTO.],"&lt;&gt;",DATOS_[Sexo],$B11,DATOS_[Check Periodo Ref.],"Dentro")</f>
        <v>0</v>
      </c>
      <c r="E11" s="41">
        <f>COUNTIFS(DATOS_[AGRUP. VALOR. PTO.],"&lt;&gt;",DATOS_[Sexo],$B11,DATOS_[Check Periodo Ref.],"Dentro",DATOS_[Check Nº SC Norm],"Sí")</f>
        <v>0</v>
      </c>
      <c r="F11" s="41">
        <f>COUNTIFS(DATOS_[AGRUP. VALOR. PTO.],"&lt;&gt;",DATOS_[Sexo],$B11,DATOS_[Check Periodo Ref.],"Dentro",DATOS_[Check Nº SC Anualiz],"Sí")</f>
        <v>0</v>
      </c>
      <c r="G11" s="41">
        <f>COUNTIFS(DATOS_[AGRUP. VALOR. PTO.],"&lt;&gt;",DATOS_[Sexo],$B11,DATOS_[Check Periodo Ref.],"Dentro",DATOS_[Check Nº SC Norm y Anualiz],"Sí")</f>
        <v>0</v>
      </c>
      <c r="H11" s="41">
        <f>COUNTIFS(DATOS_[AGRUP. VALOR. PTO.],"&lt;&gt;",DATOS_[Sexo],$B11,DATOS_[Check Periodo Ref.],"Dentro",DATOS_[Check Equiparación],"Sí")</f>
        <v>0</v>
      </c>
      <c r="I11" s="118">
        <f t="array" ref="I11">IFERROR(
MEDIAN(IF(DATOS_[Sexo]=$B11,IF(DATOS_[Check Equiparado]="Sí",IF(DATOS_[Check Periodo Ref.]="Dentro",DATOS_[SALARIO BASE Eq],FALSE)))),
0)</f>
        <v>0</v>
      </c>
      <c r="J11" s="119">
        <f t="array" ref="J11">IFERROR(
(MEDIAN((IF(DATOS_[[Sexo]:[Sexo]]=$B11,IF(DATOS_[[Check Periodo Ref.]:[Check Periodo Ref.]]="Dentro",IF(DATOS_[[Check Equiparado]:[Check Equiparado]]="Sí",IF(DATOS!AE$5="Sí",(1/DATOS_[[% anualiz]:[% anualiz]]),1)*IF(DATOS!AE$4="Sí",1/DATOS_[[% normaliz]:[% normaliz]],1)*(DATOS_[Conc.Sal.01]))))))),
0)</f>
        <v>0</v>
      </c>
      <c r="K11" s="119">
        <f t="array" ref="K11">IFERROR(
(MEDIAN((IF(DATOS_[[Sexo]:[Sexo]]=$B11,IF(DATOS_[[Check Periodo Ref.]:[Check Periodo Ref.]]="Dentro",IF(DATOS_[[Check Equiparado]:[Check Equiparado]]="Sí",IF(DATOS!AF$5="Sí",(1/DATOS_[[% anualiz]:[% anualiz]]),1)*IF(DATOS!AF$4="Sí",1/DATOS_[[% normaliz]:[% normaliz]],1)*(DATOS_[Conc.Sal.02]))))))),
0)</f>
        <v>0</v>
      </c>
      <c r="L11" s="119">
        <f t="array" ref="L11">IFERROR(
(MEDIAN((IF(DATOS_[[Sexo]:[Sexo]]=$B11,IF(DATOS_[[Check Periodo Ref.]:[Check Periodo Ref.]]="Dentro",IF(DATOS_[[Check Equiparado]:[Check Equiparado]]="Sí",IF(DATOS!AG$5="Sí",(1/DATOS_[[% anualiz]:[% anualiz]]),1)*IF(DATOS!AG$4="Sí",1/DATOS_[[% normaliz]:[% normaliz]],1)*(DATOS_[Conc.Sal.03]))))))),
0)</f>
        <v>0</v>
      </c>
      <c r="M11" s="119">
        <f t="array" ref="M11">IFERROR(
(MEDIAN((IF(DATOS_[[Sexo]:[Sexo]]=$B11,IF(DATOS_[[Check Periodo Ref.]:[Check Periodo Ref.]]="Dentro",IF(DATOS_[[Check Equiparado]:[Check Equiparado]]="Sí",IF(DATOS!AH$5="Sí",(1/DATOS_[[% anualiz]:[% anualiz]]),1)*IF(DATOS!AH$4="Sí",1/DATOS_[[% normaliz]:[% normaliz]],1)*(DATOS_[Conc.Sal.04]))))))),
0)</f>
        <v>0</v>
      </c>
      <c r="N11" s="119">
        <f t="array" ref="N11">IFERROR(
(MEDIAN((IF(DATOS_[[Sexo]:[Sexo]]=$B11,IF(DATOS_[[Check Periodo Ref.]:[Check Periodo Ref.]]="Dentro",IF(DATOS_[[Check Equiparado]:[Check Equiparado]]="Sí",IF(DATOS!AI$5="Sí",(1/DATOS_[[% anualiz]:[% anualiz]]),1)*IF(DATOS!AI$4="Sí",1/DATOS_[[% normaliz]:[% normaliz]],1)*(DATOS_[Conc.Sal.05]))))))),
0)</f>
        <v>0</v>
      </c>
      <c r="O11" s="119">
        <f t="array" ref="O11">IFERROR(
(MEDIAN((IF(DATOS_[[Sexo]:[Sexo]]=$B11,IF(DATOS_[[Check Periodo Ref.]:[Check Periodo Ref.]]="Dentro",IF(DATOS_[[Check Equiparado]:[Check Equiparado]]="Sí",IF(DATOS!AJ$5="Sí",(1/DATOS_[[% anualiz]:[% anualiz]]),1)*IF(DATOS!AJ$4="Sí",1/DATOS_[[% normaliz]:[% normaliz]],1)*(DATOS_[Conc.Sal.06]))))))),
0)</f>
        <v>0</v>
      </c>
      <c r="P11" s="119">
        <f t="array" ref="P11">IFERROR(
(MEDIAN((IF(DATOS_[[Sexo]:[Sexo]]=$B11,IF(DATOS_[[Check Periodo Ref.]:[Check Periodo Ref.]]="Dentro",IF(DATOS_[[Check Equiparado]:[Check Equiparado]]="Sí",IF(DATOS!AK$5="Sí",(1/DATOS_[[% anualiz]:[% anualiz]]),1)*IF(DATOS!AK$4="Sí",1/DATOS_[[% normaliz]:[% normaliz]],1)*(DATOS_[Conc.Sal.07]))))))),
0)</f>
        <v>0</v>
      </c>
      <c r="Q11" s="119">
        <f t="array" ref="Q11">IFERROR(
(MEDIAN((IF(DATOS_[[Sexo]:[Sexo]]=$B11,IF(DATOS_[[Check Periodo Ref.]:[Check Periodo Ref.]]="Dentro",IF(DATOS_[[Check Equiparado]:[Check Equiparado]]="Sí",IF(DATOS!AL$5="Sí",(1/DATOS_[[% anualiz]:[% anualiz]]),1)*IF(DATOS!AL$4="Sí",1/DATOS_[[% normaliz]:[% normaliz]],1)*(DATOS_[Conc.Sal.08]))))))),
0)</f>
        <v>0</v>
      </c>
      <c r="R11" s="119">
        <f t="array" ref="R11">IFERROR(
(MEDIAN((IF(DATOS_[[Sexo]:[Sexo]]=$B11,IF(DATOS_[[Check Periodo Ref.]:[Check Periodo Ref.]]="Dentro",IF(DATOS_[[Check Equiparado]:[Check Equiparado]]="Sí",IF(DATOS!AM$5="Sí",(1/DATOS_[[% anualiz]:[% anualiz]]),1)*IF(DATOS!AM$4="Sí",1/DATOS_[[% normaliz]:[% normaliz]],1)*(DATOS_[Conc.Sal.09]))))))),
0)</f>
        <v>0</v>
      </c>
      <c r="S11" s="119">
        <f t="array" ref="S11">IFERROR(
(MEDIAN((IF(DATOS_[[Sexo]:[Sexo]]=$B11,IF(DATOS_[[Check Periodo Ref.]:[Check Periodo Ref.]]="Dentro",IF(DATOS_[[Check Equiparado]:[Check Equiparado]]="Sí",IF(DATOS!AN$5="Sí",(1/DATOS_[[% anualiz]:[% anualiz]]),1)*IF(DATOS!AN$4="Sí",1/DATOS_[[% normaliz]:[% normaliz]],1)*(DATOS_[Conc.Sal.10]))))))),
0)</f>
        <v>0</v>
      </c>
      <c r="T11" s="119">
        <f t="array" ref="T11">IFERROR(
(MEDIAN((IF(DATOS_[[Sexo]:[Sexo]]=$B11,IF(DATOS_[[Check Periodo Ref.]:[Check Periodo Ref.]]="Dentro",IF(DATOS_[[Check Equiparado]:[Check Equiparado]]="Sí",IF(DATOS!AO$5="Sí",(1/DATOS_[[% anualiz]:[% anualiz]]),1)*IF(DATOS!AO$4="Sí",1/DATOS_[[% normaliz]:[% normaliz]],1)*(DATOS_[Conc.Sal.11]))))))),
0)</f>
        <v>0</v>
      </c>
      <c r="U11" s="119">
        <f t="array" ref="U11">IFERROR(
(MEDIAN((IF(DATOS_[[Sexo]:[Sexo]]=$B11,IF(DATOS_[[Check Periodo Ref.]:[Check Periodo Ref.]]="Dentro",IF(DATOS_[[Check Equiparado]:[Check Equiparado]]="Sí",IF(DATOS!AP$5="Sí",(1/DATOS_[[% anualiz]:[% anualiz]]),1)*IF(DATOS!AP$4="Sí",1/DATOS_[[% normaliz]:[% normaliz]],1)*(DATOS_[Conc.Sal.12]))))))),
0)</f>
        <v>0</v>
      </c>
      <c r="V11" s="119">
        <f t="array" ref="V11">IFERROR(
(MEDIAN((IF(DATOS_[[Sexo]:[Sexo]]=$B11,IF(DATOS_[[Check Periodo Ref.]:[Check Periodo Ref.]]="Dentro",IF(DATOS_[[Check Equiparado]:[Check Equiparado]]="Sí",IF(DATOS!AQ$5="Sí",(1/DATOS_[[% anualiz]:[% anualiz]]),1)*IF(DATOS!AQ$4="Sí",1/DATOS_[[% normaliz]:[% normaliz]],1)*(DATOS_[Conc.Sal.13]))))))),
0)</f>
        <v>0</v>
      </c>
      <c r="W11" s="119">
        <f t="array" ref="W11">IFERROR(
(MEDIAN((IF(DATOS_[[Sexo]:[Sexo]]=$B11,IF(DATOS_[[Check Periodo Ref.]:[Check Periodo Ref.]]="Dentro",IF(DATOS_[[Check Equiparado]:[Check Equiparado]]="Sí",IF(DATOS!AR$5="Sí",(1/DATOS_[[% anualiz]:[% anualiz]]),1)*IF(DATOS!AR$4="Sí",1/DATOS_[[% normaliz]:[% normaliz]],1)*(DATOS_[Conc.Sal.14]))))))),
0)</f>
        <v>0</v>
      </c>
      <c r="X11" s="119">
        <f t="array" ref="X11">IFERROR(
(MEDIAN((IF(DATOS_[[Sexo]:[Sexo]]=$B11,IF(DATOS_[[Check Periodo Ref.]:[Check Periodo Ref.]]="Dentro",IF(DATOS_[[Check Equiparado]:[Check Equiparado]]="Sí",IF(DATOS!AS$5="Sí",(1/DATOS_[[% anualiz]:[% anualiz]]),1)*IF(DATOS!AS$4="Sí",1/DATOS_[[% normaliz]:[% normaliz]],1)*(DATOS_[Conc.Sal.15]))))))),
0)</f>
        <v>0</v>
      </c>
      <c r="Y11" s="119">
        <f t="array" ref="Y11">IFERROR(
(MEDIAN((IF(DATOS_[[Sexo]:[Sexo]]=$B11,IF(DATOS_[[Check Periodo Ref.]:[Check Periodo Ref.]]="Dentro",IF(DATOS_[[Check Equiparado]:[Check Equiparado]]="Sí",IF(DATOS!AT$5="Sí",(1/DATOS_[[% anualiz]:[% anualiz]]),1)*IF(DATOS!AT$4="Sí",1/DATOS_[[% normaliz]:[% normaliz]],1)*(DATOS_[Conc.Sal.16]))))))),
0)</f>
        <v>0</v>
      </c>
      <c r="Z11" s="119">
        <f t="array" ref="Z11">IFERROR(
(MEDIAN((IF(DATOS_[[Sexo]:[Sexo]]=$B11,IF(DATOS_[[Check Periodo Ref.]:[Check Periodo Ref.]]="Dentro",IF(DATOS_[[Check Equiparado]:[Check Equiparado]]="Sí",IF(DATOS!AU$5="Sí",(1/DATOS_[[% anualiz]:[% anualiz]]),1)*IF(DATOS!AU$4="Sí",1/DATOS_[[% normaliz]:[% normaliz]],1)*(DATOS_[Conc.Sal.17]))))))),
0)</f>
        <v>0</v>
      </c>
      <c r="AA11" s="119">
        <f t="array" ref="AA11">IFERROR(
(MEDIAN((IF(DATOS_[[Sexo]:[Sexo]]=$B11,IF(DATOS_[[Check Periodo Ref.]:[Check Periodo Ref.]]="Dentro",IF(DATOS_[[Check Equiparado]:[Check Equiparado]]="Sí",IF(DATOS!AV$5="Sí",(1/DATOS_[[% anualiz]:[% anualiz]]),1)*IF(DATOS!AV$4="Sí",1/DATOS_[[% normaliz]:[% normaliz]],1)*(DATOS_[Conc.Sal.18]))))))),
0)</f>
        <v>0</v>
      </c>
      <c r="AB11" s="119">
        <f t="array" ref="AB11">IFERROR(
(MEDIAN((IF(DATOS_[[Sexo]:[Sexo]]=$B11,IF(DATOS_[[Check Periodo Ref.]:[Check Periodo Ref.]]="Dentro",IF(DATOS_[[Check Equiparado]:[Check Equiparado]]="Sí",IF(DATOS!AW$5="Sí",(1/DATOS_[[% anualiz]:[% anualiz]]),1)*IF(DATOS!AW$4="Sí",1/DATOS_[[% normaliz]:[% normaliz]],1)*(DATOS_[Conc.Sal.19]))))))),
0)</f>
        <v>0</v>
      </c>
      <c r="AC11" s="119">
        <f t="array" ref="AC11">IFERROR(
(MEDIAN((IF(DATOS_[[Sexo]:[Sexo]]=$B11,IF(DATOS_[[Check Periodo Ref.]:[Check Periodo Ref.]]="Dentro",IF(DATOS_[[Check Equiparado]:[Check Equiparado]]="Sí",IF(DATOS!AX$5="Sí",(1/DATOS_[[% anualiz]:[% anualiz]]),1)*IF(DATOS!AX$4="Sí",1/DATOS_[[% normaliz]:[% normaliz]],1)*(DATOS_[Conc.Sal.20]))))))),
0)</f>
        <v>0</v>
      </c>
      <c r="AD11" s="119">
        <f t="array" ref="AD11">IFERROR(
(MEDIAN((IF(DATOS_[[Sexo]:[Sexo]]=$B11,IF(DATOS_[[Check Periodo Ref.]:[Check Periodo Ref.]]="Dentro",IF(DATOS_[[Check Equiparado]:[Check Equiparado]]="Sí",IF(DATOS!AY$5="Sí",(1/DATOS_[[% anualiz]:[% anualiz]]),1)*IF(DATOS!AY$4="Sí",1/DATOS_[[% normaliz]:[% normaliz]],1)*(DATOS_[Conc.Sal.21]))))))),
0)</f>
        <v>0</v>
      </c>
      <c r="AE11" s="119">
        <f t="array" ref="AE11">IFERROR(
(MEDIAN((IF(DATOS_[[Sexo]:[Sexo]]=$B11,IF(DATOS_[[Check Periodo Ref.]:[Check Periodo Ref.]]="Dentro",IF(DATOS_[[Check Equiparado]:[Check Equiparado]]="Sí",IF(DATOS!AZ$5="Sí",(1/DATOS_[[% anualiz]:[% anualiz]]),1)*IF(DATOS!AZ$4="Sí",1/DATOS_[[% normaliz]:[% normaliz]],1)*(DATOS_[Conc.Sal.22]))))))),
0)</f>
        <v>0</v>
      </c>
      <c r="AF11" s="119">
        <f t="array" ref="AF11">IFERROR(
(MEDIAN((IF(DATOS_[[Sexo]:[Sexo]]=$B11,IF(DATOS_[[Check Periodo Ref.]:[Check Periodo Ref.]]="Dentro",IF(DATOS_[[Check Equiparado]:[Check Equiparado]]="Sí",IF(DATOS!BA$5="Sí",(1/DATOS_[[% anualiz]:[% anualiz]]),1)*IF(DATOS!BA$4="Sí",1/DATOS_[[% normaliz]:[% normaliz]],1)*(DATOS_[Conc.Sal.23]))))))),
0)</f>
        <v>0</v>
      </c>
      <c r="AG11" s="119">
        <f t="array" ref="AG11">IFERROR(
(MEDIAN((IF(DATOS_[[Sexo]:[Sexo]]=$B11,IF(DATOS_[[Check Periodo Ref.]:[Check Periodo Ref.]]="Dentro",IF(DATOS_[[Check Equiparado]:[Check Equiparado]]="Sí",IF(DATOS!BB$5="Sí",(1/DATOS_[[% anualiz]:[% anualiz]]),1)*IF(DATOS!BB$4="Sí",1/DATOS_[[% normaliz]:[% normaliz]],1)*(DATOS_[Conc.Sal.24]))))))),
0)</f>
        <v>0</v>
      </c>
      <c r="AH11" s="119">
        <f t="array" ref="AH11">IFERROR(
(MEDIAN((IF(DATOS_[[Sexo]:[Sexo]]=$B11,IF(DATOS_[[Check Periodo Ref.]:[Check Periodo Ref.]]="Dentro",IF(DATOS_[[Check Equiparado]:[Check Equiparado]]="Sí",IF(DATOS!BC$5="Sí",(1/DATOS_[[% anualiz]:[% anualiz]]),1)*IF(DATOS!BC$4="Sí",1/DATOS_[[% normaliz]:[% normaliz]],1)*(DATOS_[Conc.Sal.25]))))))),
0)</f>
        <v>0</v>
      </c>
      <c r="AI11" s="119">
        <f t="array" ref="AI11">IFERROR(
(MEDIAN((IF(DATOS_[[Sexo]:[Sexo]]=$B11,IF(DATOS_[[Check Periodo Ref.]:[Check Periodo Ref.]]="Dentro",IF(DATOS_[[Check Equiparado]:[Check Equiparado]]="Sí",IF(DATOS!BD$5="Sí",(1/DATOS_[[% anualiz]:[% anualiz]]),1)*IF(DATOS!BD$4="Sí",1/DATOS_[[% normaliz]:[% normaliz]],1)*(DATOS_[Conc.Sal.26]))))))),
0)</f>
        <v>0</v>
      </c>
      <c r="AJ11" s="119">
        <f t="array" ref="AJ11">IFERROR(
(MEDIAN((IF(DATOS_[[Sexo]:[Sexo]]=$B11,IF(DATOS_[[Check Periodo Ref.]:[Check Periodo Ref.]]="Dentro",IF(DATOS_[[Check Equiparado]:[Check Equiparado]]="Sí",IF(DATOS!BE$5="Sí",(1/DATOS_[[% anualiz]:[% anualiz]]),1)*IF(DATOS!BE$4="Sí",1/DATOS_[[% normaliz]:[% normaliz]],1)*(DATOS_[Conc.Sal.27]))))))),
0)</f>
        <v>0</v>
      </c>
      <c r="AK11" s="119">
        <f t="array" ref="AK11">IFERROR(
(MEDIAN((IF(DATOS_[[Sexo]:[Sexo]]=$B11,IF(DATOS_[[Check Periodo Ref.]:[Check Periodo Ref.]]="Dentro",IF(DATOS_[[Check Equiparado]:[Check Equiparado]]="Sí",IF(DATOS!BF$5="Sí",(1/DATOS_[[% anualiz]:[% anualiz]]),1)*IF(DATOS!BF$4="Sí",1/DATOS_[[% normaliz]:[% normaliz]],1)*(DATOS_[Conc.Sal.28]))))))),
0)</f>
        <v>0</v>
      </c>
      <c r="AL11" s="119">
        <f t="array" ref="AL11">IFERROR(
(MEDIAN((IF(DATOS_[[Sexo]:[Sexo]]=$B11,IF(DATOS_[[Check Periodo Ref.]:[Check Periodo Ref.]]="Dentro",IF(DATOS_[[Check Equiparado]:[Check Equiparado]]="Sí",IF(DATOS!BG$5="Sí",(1/DATOS_[[% anualiz]:[% anualiz]]),1)*IF(DATOS!BG$4="Sí",1/DATOS_[[% normaliz]:[% normaliz]],1)*(DATOS_[Conc.Sal.29]))))))),
0)</f>
        <v>0</v>
      </c>
      <c r="AM11" s="119">
        <f t="array" ref="AM11">IFERROR(
(MEDIAN((IF(DATOS_[[Sexo]:[Sexo]]=$B11,IF(DATOS_[[Check Periodo Ref.]:[Check Periodo Ref.]]="Dentro",IF(DATOS_[[Check Equiparado]:[Check Equiparado]]="Sí",IF(DATOS!BH$5="Sí",(1/DATOS_[[% anualiz]:[% anualiz]]),1)*IF(DATOS!BH$4="Sí",1/DATOS_[[% normaliz]:[% normaliz]],1)*(DATOS_[Conc.Sal.30]))))))),
0)</f>
        <v>0</v>
      </c>
      <c r="AN11" s="120">
        <f t="array" ref="AN11">IFERROR(
MEDIAN(IF(DATOS_[Sexo]=$B11,IF(DATOS_[Check Equiparado]="Sí",IF(DATOS_[Check Periodo Ref.]="Dentro",DATOS_[Tot COMPL.SAL Eq],FALSE)))),
0)</f>
        <v>0</v>
      </c>
      <c r="AO11" s="121">
        <f t="array" ref="AO11">IFERROR(
MEDIAN(IF(DATOS_[Sexo]=$B11,IF(DATOS_[Check Equiparado]="Sí",IF(DATOS_[Check Periodo Ref.]="Dentro",DATOS_[TOTAL SALARIO Eq],FALSE)))),
0)</f>
        <v>0</v>
      </c>
      <c r="AP11" s="125">
        <f t="array" ref="AP11">IFERROR(
(MEDIAN((IF(DATOS_[[Sexo]:[Sexo]]=$B11,IF(DATOS_[[Check Periodo Ref.]:[Check Periodo Ref.]]="Dentro",IF(DATOS_[[Check Equiparado]:[Check Equiparado]]="Sí",IF(DATOS!BI$5="Sí",(1/DATOS_[[% anualiz]:[% anualiz]]),1)*IF(DATOS!BI$4="Sí",1/DATOS_[[% normaliz]:[% normaliz]],1)*(DATOS_[C.Extra.01]))))))),
0)</f>
        <v>0</v>
      </c>
      <c r="AQ11" s="125">
        <f t="array" ref="AQ11">IFERROR(
(MEDIAN((IF(DATOS_[[Sexo]:[Sexo]]=$B11,IF(DATOS_[[Check Periodo Ref.]:[Check Periodo Ref.]]="Dentro",IF(DATOS_[[Check Equiparado]:[Check Equiparado]]="Sí",IF(DATOS!BJ$5="Sí",(1/DATOS_[[% anualiz]:[% anualiz]]),1)*IF(DATOS!BJ$4="Sí",1/DATOS_[[% normaliz]:[% normaliz]],1)*(DATOS_[C.Extra.02]))))))),
0)</f>
        <v>0</v>
      </c>
      <c r="AR11" s="125">
        <f t="array" ref="AR11">IFERROR(
(MEDIAN((IF(DATOS_[[Sexo]:[Sexo]]=$B11,IF(DATOS_[[Check Periodo Ref.]:[Check Periodo Ref.]]="Dentro",IF(DATOS_[[Check Equiparado]:[Check Equiparado]]="Sí",IF(DATOS!BK$5="Sí",(1/DATOS_[[% anualiz]:[% anualiz]]),1)*IF(DATOS!BK$4="Sí",1/DATOS_[[% normaliz]:[% normaliz]],1)*(DATOS_[C.Extra.03]))))))),
0)</f>
        <v>0</v>
      </c>
      <c r="AS11" s="125">
        <f t="array" ref="AS11">IFERROR(
(MEDIAN((IF(DATOS_[[Sexo]:[Sexo]]=$B11,IF(DATOS_[[Check Periodo Ref.]:[Check Periodo Ref.]]="Dentro",IF(DATOS_[[Check Equiparado]:[Check Equiparado]]="Sí",IF(DATOS!BL$5="Sí",(1/DATOS_[[% anualiz]:[% anualiz]]),1)*IF(DATOS!BL$4="Sí",1/DATOS_[[% normaliz]:[% normaliz]],1)*(DATOS_[C.Extra.04]))))))),
0)</f>
        <v>0</v>
      </c>
      <c r="AT11" s="125">
        <f t="array" ref="AT11">IFERROR(
(MEDIAN((IF(DATOS_[[Sexo]:[Sexo]]=$B11,IF(DATOS_[[Check Periodo Ref.]:[Check Periodo Ref.]]="Dentro",IF(DATOS_[[Check Equiparado]:[Check Equiparado]]="Sí",IF(DATOS!BM$5="Sí",(1/DATOS_[[% anualiz]:[% anualiz]]),1)*IF(DATOS!BM$4="Sí",1/DATOS_[[% normaliz]:[% normaliz]],1)*(DATOS_[C.Extra.05]))))))),
0)</f>
        <v>0</v>
      </c>
      <c r="AU11" s="123">
        <f t="array" ref="AU11">IFERROR(
MEDIAN(IF(DATOS_[Sexo]=$B11,IF(DATOS_[Check Equiparado]="Sí",IF(DATOS_[Check Periodo Ref.]="Dentro",DATOS_[Tot Extrasalarial Eq],FALSE)))),
0)</f>
        <v>0</v>
      </c>
      <c r="AV11" s="124">
        <f t="array" ref="AV11">IFERROR(
MEDIAN(IF(DATOS_[Sexo]=$B11,IF(DATOS_[Check Equiparado]="Sí",IF(DATOS_[Check Periodo Ref.]="Dentro",DATOS_[TOTAL Retrib Eq],FALSE)))),
0)</f>
        <v>0</v>
      </c>
    </row>
    <row r="12" spans="1:48" x14ac:dyDescent="0.3">
      <c r="D12" s="95"/>
      <c r="E12" s="95"/>
      <c r="F12" s="95"/>
      <c r="G12" s="95"/>
      <c r="H12" s="95"/>
      <c r="N12" s="96"/>
      <c r="O12" s="97"/>
      <c r="P12" s="97"/>
      <c r="Q12" s="97"/>
      <c r="R12" s="97"/>
      <c r="S12" s="97"/>
      <c r="T12" s="97"/>
      <c r="U12" s="97"/>
      <c r="V12" s="97"/>
      <c r="W12" s="97"/>
      <c r="X12" s="97"/>
      <c r="Y12" s="97"/>
      <c r="Z12" s="96"/>
      <c r="AA12" s="96"/>
      <c r="AB12" s="96"/>
      <c r="AC12" s="96"/>
      <c r="AD12" s="96"/>
      <c r="AE12" s="96"/>
      <c r="AF12" s="96"/>
      <c r="AG12" s="96"/>
      <c r="AH12" s="96"/>
      <c r="AI12" s="96"/>
      <c r="AJ12" s="96"/>
      <c r="AK12" s="96"/>
      <c r="AL12" s="96"/>
      <c r="AM12" s="96"/>
      <c r="AP12" s="97"/>
      <c r="AQ12" s="97"/>
      <c r="AR12" s="97"/>
      <c r="AS12" s="97"/>
      <c r="AT12" s="97"/>
    </row>
    <row r="13" spans="1:48" x14ac:dyDescent="0.3">
      <c r="D13" s="95"/>
      <c r="E13" s="95"/>
      <c r="F13" s="95"/>
      <c r="G13" s="95"/>
      <c r="H13" s="95"/>
      <c r="N13" s="96"/>
      <c r="O13" s="97"/>
      <c r="P13" s="97"/>
      <c r="Q13" s="97"/>
      <c r="R13" s="97"/>
      <c r="S13" s="97"/>
      <c r="T13" s="97"/>
      <c r="U13" s="97"/>
      <c r="V13" s="97"/>
      <c r="W13" s="97"/>
      <c r="X13" s="97"/>
      <c r="Y13" s="97"/>
      <c r="Z13" s="96"/>
      <c r="AA13" s="96"/>
      <c r="AB13" s="96"/>
      <c r="AC13" s="96"/>
      <c r="AD13" s="96"/>
      <c r="AE13" s="96"/>
      <c r="AF13" s="96"/>
      <c r="AG13" s="96"/>
      <c r="AH13" s="96"/>
      <c r="AI13" s="96"/>
      <c r="AJ13" s="96"/>
      <c r="AK13" s="96"/>
      <c r="AL13" s="96"/>
      <c r="AM13" s="96"/>
      <c r="AP13" s="97"/>
      <c r="AQ13" s="97"/>
      <c r="AR13" s="97"/>
      <c r="AS13" s="97"/>
      <c r="AT13" s="97"/>
    </row>
    <row r="14" spans="1:48" s="93" customFormat="1" ht="46.15" customHeight="1" x14ac:dyDescent="0.25">
      <c r="B14" s="86"/>
      <c r="C14" s="86" t="s">
        <v>225</v>
      </c>
      <c r="D14" s="86" t="s">
        <v>220</v>
      </c>
      <c r="E14" s="86" t="s">
        <v>293</v>
      </c>
      <c r="F14" s="86" t="s">
        <v>291</v>
      </c>
      <c r="G14" s="86" t="s">
        <v>292</v>
      </c>
      <c r="H14" s="86" t="s">
        <v>224</v>
      </c>
      <c r="I14" s="153" t="s">
        <v>217</v>
      </c>
      <c r="J14" s="87" t="str">
        <f>+J8</f>
        <v>[ocultar]</v>
      </c>
      <c r="K14" s="87" t="str">
        <f t="shared" ref="K14:AM14" si="3">+K8</f>
        <v>[ocultar]</v>
      </c>
      <c r="L14" s="87" t="str">
        <f t="shared" si="3"/>
        <v>[ocultar]</v>
      </c>
      <c r="M14" s="87" t="str">
        <f t="shared" si="3"/>
        <v>[ocultar]</v>
      </c>
      <c r="N14" s="87" t="str">
        <f t="shared" si="3"/>
        <v>[ocultar]</v>
      </c>
      <c r="O14" s="87" t="str">
        <f t="shared" si="3"/>
        <v>[ocultar]</v>
      </c>
      <c r="P14" s="87" t="str">
        <f t="shared" si="3"/>
        <v>[ocultar]</v>
      </c>
      <c r="Q14" s="87" t="str">
        <f t="shared" si="3"/>
        <v>[ocultar]</v>
      </c>
      <c r="R14" s="87" t="str">
        <f t="shared" si="3"/>
        <v>[ocultar]</v>
      </c>
      <c r="S14" s="87" t="str">
        <f t="shared" si="3"/>
        <v>[ocultar]</v>
      </c>
      <c r="T14" s="87" t="str">
        <f t="shared" si="3"/>
        <v>[ocultar]</v>
      </c>
      <c r="U14" s="87" t="str">
        <f t="shared" si="3"/>
        <v>[ocultar]</v>
      </c>
      <c r="V14" s="87" t="str">
        <f t="shared" si="3"/>
        <v>[ocultar]</v>
      </c>
      <c r="W14" s="87" t="str">
        <f t="shared" si="3"/>
        <v>[ocultar]</v>
      </c>
      <c r="X14" s="87" t="str">
        <f t="shared" si="3"/>
        <v>[ocultar]</v>
      </c>
      <c r="Y14" s="87" t="str">
        <f t="shared" si="3"/>
        <v>[ocultar]</v>
      </c>
      <c r="Z14" s="87" t="str">
        <f t="shared" si="3"/>
        <v>[ocultar]</v>
      </c>
      <c r="AA14" s="87" t="str">
        <f t="shared" si="3"/>
        <v>[ocultar]</v>
      </c>
      <c r="AB14" s="87" t="str">
        <f t="shared" si="3"/>
        <v>[ocultar]</v>
      </c>
      <c r="AC14" s="87" t="str">
        <f t="shared" si="3"/>
        <v>[ocultar]</v>
      </c>
      <c r="AD14" s="87" t="str">
        <f t="shared" si="3"/>
        <v>[ocultar]</v>
      </c>
      <c r="AE14" s="87" t="str">
        <f t="shared" si="3"/>
        <v>[ocultar]</v>
      </c>
      <c r="AF14" s="87" t="str">
        <f t="shared" si="3"/>
        <v>[ocultar]</v>
      </c>
      <c r="AG14" s="87" t="str">
        <f t="shared" si="3"/>
        <v>[ocultar]</v>
      </c>
      <c r="AH14" s="87" t="str">
        <f t="shared" si="3"/>
        <v>[ocultar]</v>
      </c>
      <c r="AI14" s="87" t="str">
        <f t="shared" si="3"/>
        <v>[ocultar]</v>
      </c>
      <c r="AJ14" s="87" t="str">
        <f t="shared" si="3"/>
        <v>[ocultar]</v>
      </c>
      <c r="AK14" s="87" t="str">
        <f t="shared" si="3"/>
        <v>[ocultar]</v>
      </c>
      <c r="AL14" s="87" t="str">
        <f t="shared" si="3"/>
        <v>[ocultar]</v>
      </c>
      <c r="AM14" s="87" t="str">
        <f t="shared" si="3"/>
        <v>[ocultar]</v>
      </c>
      <c r="AN14" s="88" t="s">
        <v>218</v>
      </c>
      <c r="AO14" s="89" t="s">
        <v>211</v>
      </c>
      <c r="AP14" s="90" t="str">
        <f>+AP8</f>
        <v>[ocultar]</v>
      </c>
      <c r="AQ14" s="90" t="str">
        <f t="shared" ref="AQ14:AT14" si="4">+AQ8</f>
        <v>[ocultar]</v>
      </c>
      <c r="AR14" s="90" t="str">
        <f t="shared" si="4"/>
        <v>[ocultar]</v>
      </c>
      <c r="AS14" s="90" t="str">
        <f t="shared" si="4"/>
        <v>[ocultar]</v>
      </c>
      <c r="AT14" s="90" t="str">
        <f t="shared" si="4"/>
        <v>[ocultar]</v>
      </c>
      <c r="AU14" s="91" t="s">
        <v>219</v>
      </c>
      <c r="AV14" s="92" t="s">
        <v>212</v>
      </c>
    </row>
    <row r="15" spans="1:48" ht="17.25" thickBot="1" x14ac:dyDescent="0.35">
      <c r="A15" s="48" t="str">
        <f>+A16</f>
        <v>[ocultar]</v>
      </c>
      <c r="B15" s="98" t="s">
        <v>308</v>
      </c>
      <c r="C15" s="117"/>
      <c r="D15" s="47"/>
      <c r="E15" s="47"/>
      <c r="F15" s="47"/>
      <c r="G15" s="47"/>
      <c r="H15" s="47"/>
      <c r="I15" s="127" t="str">
        <f t="shared" ref="I15" si="5">IFERROR((I16-I17)/I16,"")</f>
        <v/>
      </c>
      <c r="J15" s="131" t="str">
        <f>IFERROR((J16-J17)/J16,"")</f>
        <v/>
      </c>
      <c r="K15" s="131" t="str">
        <f t="shared" ref="K15:AV15" si="6">IFERROR((K16-K17)/K16,"")</f>
        <v/>
      </c>
      <c r="L15" s="131" t="str">
        <f t="shared" si="6"/>
        <v/>
      </c>
      <c r="M15" s="131" t="str">
        <f t="shared" si="6"/>
        <v/>
      </c>
      <c r="N15" s="131" t="str">
        <f t="shared" si="6"/>
        <v/>
      </c>
      <c r="O15" s="131" t="str">
        <f t="shared" si="6"/>
        <v/>
      </c>
      <c r="P15" s="131" t="str">
        <f t="shared" si="6"/>
        <v/>
      </c>
      <c r="Q15" s="131" t="str">
        <f t="shared" si="6"/>
        <v/>
      </c>
      <c r="R15" s="131" t="str">
        <f t="shared" si="6"/>
        <v/>
      </c>
      <c r="S15" s="131" t="str">
        <f t="shared" si="6"/>
        <v/>
      </c>
      <c r="T15" s="131" t="str">
        <f t="shared" si="6"/>
        <v/>
      </c>
      <c r="U15" s="131" t="str">
        <f t="shared" si="6"/>
        <v/>
      </c>
      <c r="V15" s="131" t="str">
        <f t="shared" si="6"/>
        <v/>
      </c>
      <c r="W15" s="131" t="str">
        <f t="shared" si="6"/>
        <v/>
      </c>
      <c r="X15" s="131" t="str">
        <f t="shared" si="6"/>
        <v/>
      </c>
      <c r="Y15" s="131" t="str">
        <f t="shared" si="6"/>
        <v/>
      </c>
      <c r="Z15" s="130" t="str">
        <f t="shared" si="6"/>
        <v/>
      </c>
      <c r="AA15" s="130" t="str">
        <f t="shared" si="6"/>
        <v/>
      </c>
      <c r="AB15" s="130" t="str">
        <f t="shared" si="6"/>
        <v/>
      </c>
      <c r="AC15" s="130" t="str">
        <f t="shared" si="6"/>
        <v/>
      </c>
      <c r="AD15" s="130" t="str">
        <f t="shared" si="6"/>
        <v/>
      </c>
      <c r="AE15" s="130" t="str">
        <f t="shared" si="6"/>
        <v/>
      </c>
      <c r="AF15" s="130" t="str">
        <f t="shared" si="6"/>
        <v/>
      </c>
      <c r="AG15" s="130" t="str">
        <f t="shared" si="6"/>
        <v/>
      </c>
      <c r="AH15" s="130" t="str">
        <f t="shared" si="6"/>
        <v/>
      </c>
      <c r="AI15" s="130" t="str">
        <f t="shared" si="6"/>
        <v/>
      </c>
      <c r="AJ15" s="130" t="str">
        <f t="shared" si="6"/>
        <v/>
      </c>
      <c r="AK15" s="130" t="str">
        <f t="shared" si="6"/>
        <v/>
      </c>
      <c r="AL15" s="130" t="str">
        <f t="shared" si="6"/>
        <v/>
      </c>
      <c r="AM15" s="130" t="str">
        <f t="shared" si="6"/>
        <v/>
      </c>
      <c r="AN15" s="132" t="str">
        <f t="shared" si="6"/>
        <v/>
      </c>
      <c r="AO15" s="136" t="str">
        <f t="shared" si="6"/>
        <v/>
      </c>
      <c r="AP15" s="133" t="str">
        <f t="shared" si="6"/>
        <v/>
      </c>
      <c r="AQ15" s="133" t="str">
        <f t="shared" si="6"/>
        <v/>
      </c>
      <c r="AR15" s="133" t="str">
        <f t="shared" si="6"/>
        <v/>
      </c>
      <c r="AS15" s="133" t="str">
        <f t="shared" si="6"/>
        <v/>
      </c>
      <c r="AT15" s="133" t="str">
        <f t="shared" si="6"/>
        <v/>
      </c>
      <c r="AU15" s="134" t="str">
        <f t="shared" si="6"/>
        <v/>
      </c>
      <c r="AV15" s="135" t="str">
        <f t="shared" si="6"/>
        <v/>
      </c>
    </row>
    <row r="16" spans="1:48" x14ac:dyDescent="0.3">
      <c r="A16" s="48" t="str">
        <f>+IF(C16+C17=0,"[ocultar]","")</f>
        <v>[ocultar]</v>
      </c>
      <c r="B16" s="94" t="s">
        <v>162</v>
      </c>
      <c r="C16" s="40">
        <f t="array" ref="C16">SUM(IF($B16=DATOS_[Sexo],
IF($B15=DATOS_[AGRUP. VALOR. PTO.],
IF("Dentro"=DATOS_[Check Periodo Ref.],
1/(COUNTIFS(DATOS_[Sexo],$B16,DATOS_[AGRUP. VALOR. PTO.],$B15,DATOS_[Check Periodo Ref.],"Dentro",DATOS_[id],DATOS_[id]))))))</f>
        <v>0</v>
      </c>
      <c r="D16" s="41">
        <f>COUNTIFS(DATOS_[AGRUP. VALOR. PTO.],$B15,DATOS_[Sexo],$B16,DATOS_[Check Periodo Ref.],"Dentro")</f>
        <v>0</v>
      </c>
      <c r="E16" s="41">
        <f>COUNTIFS(DATOS_[AGRUP. VALOR. PTO.],$B15,DATOS_[Sexo],$B16,DATOS_[Check Periodo Ref.],"Dentro",DATOS_[Check Nº SC Norm],"Sí")</f>
        <v>0</v>
      </c>
      <c r="F16" s="41">
        <f>COUNTIFS(DATOS_[AGRUP. VALOR. PTO.],$B15,DATOS_[Sexo],$B16,DATOS_[Check Periodo Ref.],"Dentro",DATOS_[Check Nº SC Anualiz],"Sí")</f>
        <v>0</v>
      </c>
      <c r="G16" s="41">
        <f>COUNTIFS(DATOS_[AGRUP. VALOR. PTO.],$B15,DATOS_[Sexo],$B16,DATOS_[Check Periodo Ref.],"Dentro",DATOS_[Check Nº SC Norm y Anualiz],"Sí")</f>
        <v>0</v>
      </c>
      <c r="H16" s="41">
        <f>COUNTIFS(DATOS_[AGRUP. VALOR. PTO.],$B15,DATOS_[Sexo],$B16,DATOS_[Check Periodo Ref.],"Dentro",DATOS_[Check Equiparación],"Sí")</f>
        <v>0</v>
      </c>
      <c r="I16" s="118">
        <f t="array" ref="I16">IFERROR(
MEDIAN(IF(DATOS_[Sexo]=$B16,IF(DATOS_[[AGRUP. VALOR. PTO.]:[AGRUP. VALOR. PTO.]]=$B15,IF(DATOS_[Check Equiparado]="Sí",IF(DATOS_[Check Periodo Ref.]="Dentro",DATOS_[SALARIO BASE Eq],FALSE))))),
0)</f>
        <v>0</v>
      </c>
      <c r="J16" s="119">
        <f t="array" ref="J16">IFERROR(
(MEDIAN((IF(DATOS_[[Sexo]:[Sexo]]=$B16,IF(DATOS_[[AGRUP. VALOR. PTO.]:[AGRUP. VALOR. PTO.]]=$B15,IF(DATOS_[[Check Periodo Ref.]:[Check Periodo Ref.]]="Dentro",IF(DATOS_[[Check Equiparado]:[Check Equiparado]]="Sí",IF(DATOS!AE$5="Sí",(1/DATOS_[[% anualiz]:[% anualiz]]),1)*IF(DATOS!AE$4="Sí",1/DATOS_[[% normaliz]:[% normaliz]],1)*(DATOS_[Conc.Sal.01])))))))),
0)</f>
        <v>0</v>
      </c>
      <c r="K16" s="119">
        <f t="array" ref="K16">IFERROR(
(MEDIAN((IF(DATOS_[[Sexo]:[Sexo]]=$B16,IF(DATOS_[[AGRUP. VALOR. PTO.]:[AGRUP. VALOR. PTO.]]=$B15,IF(DATOS_[[Check Periodo Ref.]:[Check Periodo Ref.]]="Dentro",IF(DATOS_[[Check Equiparado]:[Check Equiparado]]="Sí",IF(DATOS!AF$5="Sí",(1/DATOS_[[% anualiz]:[% anualiz]]),1)*IF(DATOS!AF$4="Sí",1/DATOS_[[% normaliz]:[% normaliz]],1)*(DATOS_[Conc.Sal.02])))))))),
0)</f>
        <v>0</v>
      </c>
      <c r="L16" s="119">
        <f t="array" ref="L16">IFERROR(
(MEDIAN((IF(DATOS_[[Sexo]:[Sexo]]=$B16,IF(DATOS_[[AGRUP. VALOR. PTO.]:[AGRUP. VALOR. PTO.]]=$B15,IF(DATOS_[[Check Periodo Ref.]:[Check Periodo Ref.]]="Dentro",IF(DATOS_[[Check Equiparado]:[Check Equiparado]]="Sí",IF(DATOS!AG$5="Sí",(1/DATOS_[[% anualiz]:[% anualiz]]),1)*IF(DATOS!AG$4="Sí",1/DATOS_[[% normaliz]:[% normaliz]],1)*(DATOS_[Conc.Sal.03])))))))),
0)</f>
        <v>0</v>
      </c>
      <c r="M16" s="119">
        <f t="array" ref="M16">IFERROR(
(MEDIAN((IF(DATOS_[[Sexo]:[Sexo]]=$B16,IF(DATOS_[[AGRUP. VALOR. PTO.]:[AGRUP. VALOR. PTO.]]=$B15,IF(DATOS_[[Check Periodo Ref.]:[Check Periodo Ref.]]="Dentro",IF(DATOS_[[Check Equiparado]:[Check Equiparado]]="Sí",IF(DATOS!AH$5="Sí",(1/DATOS_[[% anualiz]:[% anualiz]]),1)*IF(DATOS!AH$4="Sí",1/DATOS_[[% normaliz]:[% normaliz]],1)*(DATOS_[Conc.Sal.04])))))))),
0)</f>
        <v>0</v>
      </c>
      <c r="N16" s="119">
        <f t="array" ref="N16">IFERROR(
(MEDIAN((IF(DATOS_[[Sexo]:[Sexo]]=$B16,IF(DATOS_[[AGRUP. VALOR. PTO.]:[AGRUP. VALOR. PTO.]]=$B15,IF(DATOS_[[Check Periodo Ref.]:[Check Periodo Ref.]]="Dentro",IF(DATOS_[[Check Equiparado]:[Check Equiparado]]="Sí",IF(DATOS!AI$5="Sí",(1/DATOS_[[% anualiz]:[% anualiz]]),1)*IF(DATOS!AI$4="Sí",1/DATOS_[[% normaliz]:[% normaliz]],1)*(DATOS_[Conc.Sal.05])))))))),
0)</f>
        <v>0</v>
      </c>
      <c r="O16" s="119">
        <f t="array" ref="O16">IFERROR(
(MEDIAN((IF(DATOS_[[Sexo]:[Sexo]]=$B16,IF(DATOS_[[AGRUP. VALOR. PTO.]:[AGRUP. VALOR. PTO.]]=$B15,IF(DATOS_[[Check Periodo Ref.]:[Check Periodo Ref.]]="Dentro",IF(DATOS_[[Check Equiparado]:[Check Equiparado]]="Sí",IF(DATOS!AJ$5="Sí",(1/DATOS_[[% anualiz]:[% anualiz]]),1)*IF(DATOS!AJ$4="Sí",1/DATOS_[[% normaliz]:[% normaliz]],1)*(DATOS_[Conc.Sal.06])))))))),
0)</f>
        <v>0</v>
      </c>
      <c r="P16" s="119">
        <f t="array" ref="P16">IFERROR(
(MEDIAN((IF(DATOS_[[Sexo]:[Sexo]]=$B16,IF(DATOS_[[AGRUP. VALOR. PTO.]:[AGRUP. VALOR. PTO.]]=$B15,IF(DATOS_[[Check Periodo Ref.]:[Check Periodo Ref.]]="Dentro",IF(DATOS_[[Check Equiparado]:[Check Equiparado]]="Sí",IF(DATOS!AK$5="Sí",(1/DATOS_[[% anualiz]:[% anualiz]]),1)*IF(DATOS!AK$4="Sí",1/DATOS_[[% normaliz]:[% normaliz]],1)*(DATOS_[Conc.Sal.07])))))))),
0)</f>
        <v>0</v>
      </c>
      <c r="Q16" s="119">
        <f t="array" ref="Q16">IFERROR(
(MEDIAN((IF(DATOS_[[Sexo]:[Sexo]]=$B16,IF(DATOS_[[AGRUP. VALOR. PTO.]:[AGRUP. VALOR. PTO.]]=$B15,IF(DATOS_[[Check Periodo Ref.]:[Check Periodo Ref.]]="Dentro",IF(DATOS_[[Check Equiparado]:[Check Equiparado]]="Sí",IF(DATOS!AL$5="Sí",(1/DATOS_[[% anualiz]:[% anualiz]]),1)*IF(DATOS!AL$4="Sí",1/DATOS_[[% normaliz]:[% normaliz]],1)*(DATOS_[Conc.Sal.08])))))))),
0)</f>
        <v>0</v>
      </c>
      <c r="R16" s="119">
        <f t="array" ref="R16">IFERROR(
(MEDIAN((IF(DATOS_[[Sexo]:[Sexo]]=$B16,IF(DATOS_[[AGRUP. VALOR. PTO.]:[AGRUP. VALOR. PTO.]]=$B15,IF(DATOS_[[Check Periodo Ref.]:[Check Periodo Ref.]]="Dentro",IF(DATOS_[[Check Equiparado]:[Check Equiparado]]="Sí",IF(DATOS!AM$5="Sí",(1/DATOS_[[% anualiz]:[% anualiz]]),1)*IF(DATOS!AM$4="Sí",1/DATOS_[[% normaliz]:[% normaliz]],1)*(DATOS_[Conc.Sal.09])))))))),
0)</f>
        <v>0</v>
      </c>
      <c r="S16" s="119">
        <f t="array" ref="S16">IFERROR(
(MEDIAN((IF(DATOS_[[Sexo]:[Sexo]]=$B16,IF(DATOS_[[AGRUP. VALOR. PTO.]:[AGRUP. VALOR. PTO.]]=$B15,IF(DATOS_[[Check Periodo Ref.]:[Check Periodo Ref.]]="Dentro",IF(DATOS_[[Check Equiparado]:[Check Equiparado]]="Sí",IF(DATOS!AN$5="Sí",(1/DATOS_[[% anualiz]:[% anualiz]]),1)*IF(DATOS!AN$4="Sí",1/DATOS_[[% normaliz]:[% normaliz]],1)*(DATOS_[Conc.Sal.10])))))))),
0)</f>
        <v>0</v>
      </c>
      <c r="T16" s="119">
        <f t="array" ref="T16">IFERROR(
(MEDIAN((IF(DATOS_[[Sexo]:[Sexo]]=$B16,IF(DATOS_[[AGRUP. VALOR. PTO.]:[AGRUP. VALOR. PTO.]]=$B15,IF(DATOS_[[Check Periodo Ref.]:[Check Periodo Ref.]]="Dentro",IF(DATOS_[[Check Equiparado]:[Check Equiparado]]="Sí",IF(DATOS!AO$5="Sí",(1/DATOS_[[% anualiz]:[% anualiz]]),1)*IF(DATOS!AO$4="Sí",1/DATOS_[[% normaliz]:[% normaliz]],1)*(DATOS_[Conc.Sal.11])))))))),
0)</f>
        <v>0</v>
      </c>
      <c r="U16" s="119">
        <f t="array" ref="U16">IFERROR(
(MEDIAN((IF(DATOS_[[Sexo]:[Sexo]]=$B16,IF(DATOS_[[AGRUP. VALOR. PTO.]:[AGRUP. VALOR. PTO.]]=$B15,IF(DATOS_[[Check Periodo Ref.]:[Check Periodo Ref.]]="Dentro",IF(DATOS_[[Check Equiparado]:[Check Equiparado]]="Sí",IF(DATOS!AP$5="Sí",(1/DATOS_[[% anualiz]:[% anualiz]]),1)*IF(DATOS!AP$4="Sí",1/DATOS_[[% normaliz]:[% normaliz]],1)*(DATOS_[Conc.Sal.12])))))))),
0)</f>
        <v>0</v>
      </c>
      <c r="V16" s="119">
        <f t="array" ref="V16">IFERROR(
(MEDIAN((IF(DATOS_[[Sexo]:[Sexo]]=$B16,IF(DATOS_[[AGRUP. VALOR. PTO.]:[AGRUP. VALOR. PTO.]]=$B15,IF(DATOS_[[Check Periodo Ref.]:[Check Periodo Ref.]]="Dentro",IF(DATOS_[[Check Equiparado]:[Check Equiparado]]="Sí",IF(DATOS!AQ$5="Sí",(1/DATOS_[[% anualiz]:[% anualiz]]),1)*IF(DATOS!AQ$4="Sí",1/DATOS_[[% normaliz]:[% normaliz]],1)*(DATOS_[Conc.Sal.13])))))))),
0)</f>
        <v>0</v>
      </c>
      <c r="W16" s="119">
        <f t="array" ref="W16">IFERROR(
(MEDIAN((IF(DATOS_[[Sexo]:[Sexo]]=$B16,IF(DATOS_[[AGRUP. VALOR. PTO.]:[AGRUP. VALOR. PTO.]]=$B15,IF(DATOS_[[Check Periodo Ref.]:[Check Periodo Ref.]]="Dentro",IF(DATOS_[[Check Equiparado]:[Check Equiparado]]="Sí",IF(DATOS!AR$5="Sí",(1/DATOS_[[% anualiz]:[% anualiz]]),1)*IF(DATOS!AR$4="Sí",1/DATOS_[[% normaliz]:[% normaliz]],1)*(DATOS_[Conc.Sal.14])))))))),
0)</f>
        <v>0</v>
      </c>
      <c r="X16" s="119">
        <f t="array" ref="X16">IFERROR(
(MEDIAN((IF(DATOS_[[Sexo]:[Sexo]]=$B16,IF(DATOS_[[AGRUP. VALOR. PTO.]:[AGRUP. VALOR. PTO.]]=$B15,IF(DATOS_[[Check Periodo Ref.]:[Check Periodo Ref.]]="Dentro",IF(DATOS_[[Check Equiparado]:[Check Equiparado]]="Sí",IF(DATOS!AS$5="Sí",(1/DATOS_[[% anualiz]:[% anualiz]]),1)*IF(DATOS!AS$4="Sí",1/DATOS_[[% normaliz]:[% normaliz]],1)*(DATOS_[Conc.Sal.15])))))))),
0)</f>
        <v>0</v>
      </c>
      <c r="Y16" s="119">
        <f t="array" ref="Y16">IFERROR(
(MEDIAN((IF(DATOS_[[Sexo]:[Sexo]]=$B16,IF(DATOS_[[AGRUP. VALOR. PTO.]:[AGRUP. VALOR. PTO.]]=$B15,IF(DATOS_[[Check Periodo Ref.]:[Check Periodo Ref.]]="Dentro",IF(DATOS_[[Check Equiparado]:[Check Equiparado]]="Sí",IF(DATOS!AT$5="Sí",(1/DATOS_[[% anualiz]:[% anualiz]]),1)*IF(DATOS!AT$4="Sí",1/DATOS_[[% normaliz]:[% normaliz]],1)*(DATOS_[Conc.Sal.16])))))))),
0)</f>
        <v>0</v>
      </c>
      <c r="Z16" s="119">
        <f t="array" ref="Z16">IFERROR(
(MEDIAN((IF(DATOS_[[Sexo]:[Sexo]]=$B16,IF(DATOS_[[AGRUP. VALOR. PTO.]:[AGRUP. VALOR. PTO.]]=$B15,IF(DATOS_[[Check Periodo Ref.]:[Check Periodo Ref.]]="Dentro",IF(DATOS_[[Check Equiparado]:[Check Equiparado]]="Sí",IF(DATOS!AU$5="Sí",(1/DATOS_[[% anualiz]:[% anualiz]]),1)*IF(DATOS!AU$4="Sí",1/DATOS_[[% normaliz]:[% normaliz]],1)*(DATOS_[Conc.Sal.17])))))))),
0)</f>
        <v>0</v>
      </c>
      <c r="AA16" s="119">
        <f t="array" ref="AA16">IFERROR(
(MEDIAN((IF(DATOS_[[Sexo]:[Sexo]]=$B16,IF(DATOS_[[AGRUP. VALOR. PTO.]:[AGRUP. VALOR. PTO.]]=$B15,IF(DATOS_[[Check Periodo Ref.]:[Check Periodo Ref.]]="Dentro",IF(DATOS_[[Check Equiparado]:[Check Equiparado]]="Sí",IF(DATOS!AV$5="Sí",(1/DATOS_[[% anualiz]:[% anualiz]]),1)*IF(DATOS!AV$4="Sí",1/DATOS_[[% normaliz]:[% normaliz]],1)*(DATOS_[Conc.Sal.18])))))))),
0)</f>
        <v>0</v>
      </c>
      <c r="AB16" s="119">
        <f t="array" ref="AB16">IFERROR(
(MEDIAN((IF(DATOS_[[Sexo]:[Sexo]]=$B16,IF(DATOS_[[AGRUP. VALOR. PTO.]:[AGRUP. VALOR. PTO.]]=$B15,IF(DATOS_[[Check Periodo Ref.]:[Check Periodo Ref.]]="Dentro",IF(DATOS_[[Check Equiparado]:[Check Equiparado]]="Sí",IF(DATOS!AW$5="Sí",(1/DATOS_[[% anualiz]:[% anualiz]]),1)*IF(DATOS!AW$4="Sí",1/DATOS_[[% normaliz]:[% normaliz]],1)*(DATOS_[Conc.Sal.19])))))))),
0)</f>
        <v>0</v>
      </c>
      <c r="AC16" s="119">
        <f t="array" ref="AC16">IFERROR(
(MEDIAN((IF(DATOS_[[Sexo]:[Sexo]]=$B16,IF(DATOS_[[AGRUP. VALOR. PTO.]:[AGRUP. VALOR. PTO.]]=$B15,IF(DATOS_[[Check Periodo Ref.]:[Check Periodo Ref.]]="Dentro",IF(DATOS_[[Check Equiparado]:[Check Equiparado]]="Sí",IF(DATOS!AX$5="Sí",(1/DATOS_[[% anualiz]:[% anualiz]]),1)*IF(DATOS!AX$4="Sí",1/DATOS_[[% normaliz]:[% normaliz]],1)*(DATOS_[Conc.Sal.20])))))))),
0)</f>
        <v>0</v>
      </c>
      <c r="AD16" s="119">
        <f t="array" ref="AD16">IFERROR(
(MEDIAN((IF(DATOS_[[Sexo]:[Sexo]]=$B16,IF(DATOS_[[AGRUP. VALOR. PTO.]:[AGRUP. VALOR. PTO.]]=$B15,IF(DATOS_[[Check Periodo Ref.]:[Check Periodo Ref.]]="Dentro",IF(DATOS_[[Check Equiparado]:[Check Equiparado]]="Sí",IF(DATOS!AY$5="Sí",(1/DATOS_[[% anualiz]:[% anualiz]]),1)*IF(DATOS!AY$4="Sí",1/DATOS_[[% normaliz]:[% normaliz]],1)*(DATOS_[Conc.Sal.21])))))))),
0)</f>
        <v>0</v>
      </c>
      <c r="AE16" s="119">
        <f t="array" ref="AE16">IFERROR(
(MEDIAN((IF(DATOS_[[Sexo]:[Sexo]]=$B16,IF(DATOS_[[AGRUP. VALOR. PTO.]:[AGRUP. VALOR. PTO.]]=$B15,IF(DATOS_[[Check Periodo Ref.]:[Check Periodo Ref.]]="Dentro",IF(DATOS_[[Check Equiparado]:[Check Equiparado]]="Sí",IF(DATOS!AZ$5="Sí",(1/DATOS_[[% anualiz]:[% anualiz]]),1)*IF(DATOS!AZ$4="Sí",1/DATOS_[[% normaliz]:[% normaliz]],1)*(DATOS_[Conc.Sal.22])))))))),
0)</f>
        <v>0</v>
      </c>
      <c r="AF16" s="119">
        <f t="array" ref="AF16">IFERROR(
(MEDIAN((IF(DATOS_[[Sexo]:[Sexo]]=$B16,IF(DATOS_[[AGRUP. VALOR. PTO.]:[AGRUP. VALOR. PTO.]]=$B15,IF(DATOS_[[Check Periodo Ref.]:[Check Periodo Ref.]]="Dentro",IF(DATOS_[[Check Equiparado]:[Check Equiparado]]="Sí",IF(DATOS!BA$5="Sí",(1/DATOS_[[% anualiz]:[% anualiz]]),1)*IF(DATOS!BA$4="Sí",1/DATOS_[[% normaliz]:[% normaliz]],1)*(DATOS_[Conc.Sal.23])))))))),
0)</f>
        <v>0</v>
      </c>
      <c r="AG16" s="119">
        <f t="array" ref="AG16">IFERROR(
(MEDIAN((IF(DATOS_[[Sexo]:[Sexo]]=$B16,IF(DATOS_[[AGRUP. VALOR. PTO.]:[AGRUP. VALOR. PTO.]]=$B15,IF(DATOS_[[Check Periodo Ref.]:[Check Periodo Ref.]]="Dentro",IF(DATOS_[[Check Equiparado]:[Check Equiparado]]="Sí",IF(DATOS!BB$5="Sí",(1/DATOS_[[% anualiz]:[% anualiz]]),1)*IF(DATOS!BB$4="Sí",1/DATOS_[[% normaliz]:[% normaliz]],1)*(DATOS_[Conc.Sal.24])))))))),
0)</f>
        <v>0</v>
      </c>
      <c r="AH16" s="119">
        <f t="array" ref="AH16">IFERROR(
(MEDIAN((IF(DATOS_[[Sexo]:[Sexo]]=$B16,IF(DATOS_[[AGRUP. VALOR. PTO.]:[AGRUP. VALOR. PTO.]]=$B15,IF(DATOS_[[Check Periodo Ref.]:[Check Periodo Ref.]]="Dentro",IF(DATOS_[[Check Equiparado]:[Check Equiparado]]="Sí",IF(DATOS!BC$5="Sí",(1/DATOS_[[% anualiz]:[% anualiz]]),1)*IF(DATOS!BC$4="Sí",1/DATOS_[[% normaliz]:[% normaliz]],1)*(DATOS_[Conc.Sal.25])))))))),
0)</f>
        <v>0</v>
      </c>
      <c r="AI16" s="119">
        <f t="array" ref="AI16">IFERROR(
(MEDIAN((IF(DATOS_[[Sexo]:[Sexo]]=$B16,IF(DATOS_[[AGRUP. VALOR. PTO.]:[AGRUP. VALOR. PTO.]]=$B15,IF(DATOS_[[Check Periodo Ref.]:[Check Periodo Ref.]]="Dentro",IF(DATOS_[[Check Equiparado]:[Check Equiparado]]="Sí",IF(DATOS!BD$5="Sí",(1/DATOS_[[% anualiz]:[% anualiz]]),1)*IF(DATOS!BD$4="Sí",1/DATOS_[[% normaliz]:[% normaliz]],1)*(DATOS_[Conc.Sal.26])))))))),
0)</f>
        <v>0</v>
      </c>
      <c r="AJ16" s="119">
        <f t="array" ref="AJ16">IFERROR(
(MEDIAN((IF(DATOS_[[Sexo]:[Sexo]]=$B16,IF(DATOS_[[AGRUP. VALOR. PTO.]:[AGRUP. VALOR. PTO.]]=$B15,IF(DATOS_[[Check Periodo Ref.]:[Check Periodo Ref.]]="Dentro",IF(DATOS_[[Check Equiparado]:[Check Equiparado]]="Sí",IF(DATOS!BE$5="Sí",(1/DATOS_[[% anualiz]:[% anualiz]]),1)*IF(DATOS!BE$4="Sí",1/DATOS_[[% normaliz]:[% normaliz]],1)*(DATOS_[Conc.Sal.27])))))))),
0)</f>
        <v>0</v>
      </c>
      <c r="AK16" s="119">
        <f t="array" ref="AK16">IFERROR(
(MEDIAN((IF(DATOS_[[Sexo]:[Sexo]]=$B16,IF(DATOS_[[AGRUP. VALOR. PTO.]:[AGRUP. VALOR. PTO.]]=$B15,IF(DATOS_[[Check Periodo Ref.]:[Check Periodo Ref.]]="Dentro",IF(DATOS_[[Check Equiparado]:[Check Equiparado]]="Sí",IF(DATOS!BF$5="Sí",(1/DATOS_[[% anualiz]:[% anualiz]]),1)*IF(DATOS!BF$4="Sí",1/DATOS_[[% normaliz]:[% normaliz]],1)*(DATOS_[Conc.Sal.28])))))))),
0)</f>
        <v>0</v>
      </c>
      <c r="AL16" s="119">
        <f t="array" ref="AL16">IFERROR(
(MEDIAN((IF(DATOS_[[Sexo]:[Sexo]]=$B16,IF(DATOS_[[AGRUP. VALOR. PTO.]:[AGRUP. VALOR. PTO.]]=$B15,IF(DATOS_[[Check Periodo Ref.]:[Check Periodo Ref.]]="Dentro",IF(DATOS_[[Check Equiparado]:[Check Equiparado]]="Sí",IF(DATOS!BG$5="Sí",(1/DATOS_[[% anualiz]:[% anualiz]]),1)*IF(DATOS!BG$4="Sí",1/DATOS_[[% normaliz]:[% normaliz]],1)*(DATOS_[Conc.Sal.29])))))))),
0)</f>
        <v>0</v>
      </c>
      <c r="AM16" s="119">
        <f t="array" ref="AM16">IFERROR(
(MEDIAN((IF(DATOS_[[Sexo]:[Sexo]]=$B16,IF(DATOS_[[AGRUP. VALOR. PTO.]:[AGRUP. VALOR. PTO.]]=$B15,IF(DATOS_[[Check Periodo Ref.]:[Check Periodo Ref.]]="Dentro",IF(DATOS_[[Check Equiparado]:[Check Equiparado]]="Sí",IF(DATOS!BH$5="Sí",(1/DATOS_[[% anualiz]:[% anualiz]]),1)*IF(DATOS!BH$4="Sí",1/DATOS_[[% normaliz]:[% normaliz]],1)*(DATOS_[Conc.Sal.30])))))))),
0)</f>
        <v>0</v>
      </c>
      <c r="AN16" s="120">
        <f t="array" ref="AN16">IFERROR(
MEDIAN(IF(DATOS_[Sexo]=$B16,IF(DATOS_[[AGRUP. VALOR. PTO.]:[AGRUP. VALOR. PTO.]]=$B15,IF(DATOS_[Check Equiparado]="Sí",IF(DATOS_[Check Periodo Ref.]="Dentro",DATOS_[Tot COMPL.SAL Eq],FALSE))))),
0)</f>
        <v>0</v>
      </c>
      <c r="AO16" s="121">
        <f t="array" ref="AO16">IFERROR(
MEDIAN(IF(DATOS_[Sexo]=$B16,IF(DATOS_[[AGRUP. VALOR. PTO.]:[AGRUP. VALOR. PTO.]]=$B15,IF(DATOS_[Check Equiparado]="Sí",IF(DATOS_[Check Periodo Ref.]="Dentro",DATOS_[TOTAL SALARIO Eq],FALSE))))),
0)</f>
        <v>0</v>
      </c>
      <c r="AP16" s="122">
        <f t="array" ref="AP16">IFERROR(
(MEDIAN((IF(DATOS_[[Sexo]:[Sexo]]=$B16,IF(DATOS_[[AGRUP. VALOR. PTO.]:[AGRUP. VALOR. PTO.]]=$B15,IF(DATOS_[[Check Periodo Ref.]:[Check Periodo Ref.]]="Dentro",IF(DATOS_[[Check Equiparado]:[Check Equiparado]]="Sí",IF(DATOS!BI$5="Sí",(1/DATOS_[[% anualiz]:[% anualiz]]),1)*IF(DATOS!BI$4="Sí",1/DATOS_[[% normaliz]:[% normaliz]],1)*(DATOS_[C.Extra.01])))))))),
0)</f>
        <v>0</v>
      </c>
      <c r="AQ16" s="122">
        <f t="array" ref="AQ16">IFERROR(
(MEDIAN((IF(DATOS_[[Sexo]:[Sexo]]=$B16,IF(DATOS_[[AGRUP. VALOR. PTO.]:[AGRUP. VALOR. PTO.]]=$B15,IF(DATOS_[[Check Periodo Ref.]:[Check Periodo Ref.]]="Dentro",IF(DATOS_[[Check Equiparado]:[Check Equiparado]]="Sí",IF(DATOS!BJ$5="Sí",(1/DATOS_[[% anualiz]:[% anualiz]]),1)*IF(DATOS!BJ$4="Sí",1/DATOS_[[% normaliz]:[% normaliz]],1)*(DATOS_[C.Extra.02])))))))),
0)</f>
        <v>0</v>
      </c>
      <c r="AR16" s="122">
        <f t="array" ref="AR16">IFERROR(
(MEDIAN((IF(DATOS_[[Sexo]:[Sexo]]=$B16,IF(DATOS_[[AGRUP. VALOR. PTO.]:[AGRUP. VALOR. PTO.]]=$B15,IF(DATOS_[[Check Periodo Ref.]:[Check Periodo Ref.]]="Dentro",IF(DATOS_[[Check Equiparado]:[Check Equiparado]]="Sí",IF(DATOS!BK$5="Sí",(1/DATOS_[[% anualiz]:[% anualiz]]),1)*IF(DATOS!BK$4="Sí",1/DATOS_[[% normaliz]:[% normaliz]],1)*(DATOS_[C.Extra.03])))))))),
0)</f>
        <v>0</v>
      </c>
      <c r="AS16" s="122">
        <f t="array" ref="AS16">IFERROR(
(MEDIAN((IF(DATOS_[[Sexo]:[Sexo]]=$B16,IF(DATOS_[[AGRUP. VALOR. PTO.]:[AGRUP. VALOR. PTO.]]=$B15,IF(DATOS_[[Check Periodo Ref.]:[Check Periodo Ref.]]="Dentro",IF(DATOS_[[Check Equiparado]:[Check Equiparado]]="Sí",IF(DATOS!BL$5="Sí",(1/DATOS_[[% anualiz]:[% anualiz]]),1)*IF(DATOS!BL$4="Sí",1/DATOS_[[% normaliz]:[% normaliz]],1)*(DATOS_[C.Extra.04])))))))),
0)</f>
        <v>0</v>
      </c>
      <c r="AT16" s="122">
        <f t="array" ref="AT16">IFERROR(
(MEDIAN((IF(DATOS_[[Sexo]:[Sexo]]=$B16,IF(DATOS_[[AGRUP. VALOR. PTO.]:[AGRUP. VALOR. PTO.]]=$B15,IF(DATOS_[[Check Periodo Ref.]:[Check Periodo Ref.]]="Dentro",IF(DATOS_[[Check Equiparado]:[Check Equiparado]]="Sí",IF(DATOS!BM$5="Sí",(1/DATOS_[[% anualiz]:[% anualiz]]),1)*IF(DATOS!BM$4="Sí",1/DATOS_[[% normaliz]:[% normaliz]],1)*(DATOS_[C.Extra.05])))))))),
0)</f>
        <v>0</v>
      </c>
      <c r="AU16" s="123">
        <f t="array" ref="AU16">IFERROR(
MEDIAN(IF(DATOS_[Sexo]=$B16,IF(DATOS_[[AGRUP. VALOR. PTO.]:[AGRUP. VALOR. PTO.]]=$B15,IF(DATOS_[Check Equiparado]="Sí",IF(DATOS_[Check Periodo Ref.]="Dentro",DATOS_[Tot Extrasalarial Eq],FALSE))))),
0)</f>
        <v>0</v>
      </c>
      <c r="AV16" s="124">
        <f t="array" ref="AV16">IFERROR(
MEDIAN(IF(DATOS_[Sexo]=$B16,IF(DATOS_[[AGRUP. VALOR. PTO.]:[AGRUP. VALOR. PTO.]]=$B15,IF(DATOS_[Check Equiparado]="Sí",IF(DATOS_[Check Periodo Ref.]="Dentro",DATOS_[TOTAL Retrib Eq],FALSE))))),
0)</f>
        <v>0</v>
      </c>
    </row>
    <row r="17" spans="1:48" x14ac:dyDescent="0.3">
      <c r="A17" s="48" t="str">
        <f>+A16</f>
        <v>[ocultar]</v>
      </c>
      <c r="B17" s="94" t="s">
        <v>163</v>
      </c>
      <c r="C17" s="40">
        <f t="array" ref="C17">SUM(IF($B17=DATOS_[Sexo],
IF($B15=DATOS_[AGRUP. VALOR. PTO.],
IF("Dentro"=DATOS_[Check Periodo Ref.],
1/(COUNTIFS(DATOS_[Sexo],$B17,DATOS_[AGRUP. VALOR. PTO.],$B15,DATOS_[Check Periodo Ref.],"Dentro",DATOS_[id],DATOS_[id]))))))</f>
        <v>0</v>
      </c>
      <c r="D17" s="41">
        <f>COUNTIFS(DATOS_[AGRUP. VALOR. PTO.],$B15,DATOS_[Sexo],$B17,DATOS_[Check Periodo Ref.],"Dentro")</f>
        <v>0</v>
      </c>
      <c r="E17" s="41">
        <f>COUNTIFS(DATOS_[AGRUP. VALOR. PTO.],$B15,DATOS_[Sexo],$B17,DATOS_[Check Periodo Ref.],"Dentro",DATOS_[Check Nº SC Norm],"Sí")</f>
        <v>0</v>
      </c>
      <c r="F17" s="41">
        <f>COUNTIFS(DATOS_[AGRUP. VALOR. PTO.],$B15,DATOS_[Sexo],$B17,DATOS_[Check Periodo Ref.],"Dentro",DATOS_[Check Nº SC Anualiz],"Sí")</f>
        <v>0</v>
      </c>
      <c r="G17" s="41">
        <f>COUNTIFS(DATOS_[AGRUP. VALOR. PTO.],$B15,DATOS_[Sexo],$B17,DATOS_[Check Periodo Ref.],"Dentro",DATOS_[Check Nº SC Norm y Anualiz],"Sí")</f>
        <v>0</v>
      </c>
      <c r="H17" s="41">
        <f>COUNTIFS(DATOS_[AGRUP. VALOR. PTO.],$B15,DATOS_[Sexo],$B17,DATOS_[Check Periodo Ref.],"Dentro",DATOS_[Check Equiparación],"Sí")</f>
        <v>0</v>
      </c>
      <c r="I17" s="118" cm="1">
        <f t="array" ref="I17">IFERROR(
MEDIAN(IF(DATOS_[Sexo]=$B17,IF(DATOS_[[AGRUP. VALOR. PTO.]:[AGRUP. VALOR. PTO.]]=$B15,IF(DATOS_[Check Equiparado]="Sí",IF(DATOS_[Check Periodo Ref.]="Dentro",DATOS_[SALARIO BASE Eq],FALSE))))),
0)</f>
        <v>0</v>
      </c>
      <c r="J17" s="119">
        <f t="array" ref="J17">IFERROR(
(MEDIAN((IF(DATOS_[[Sexo]:[Sexo]]=$B17,IF(DATOS_[[AGRUP. VALOR. PTO.]:[AGRUP. VALOR. PTO.]]=$B15,IF(DATOS_[[Check Periodo Ref.]:[Check Periodo Ref.]]="Dentro",IF(DATOS_[[Check Equiparado]:[Check Equiparado]]="Sí",IF(DATOS!AE$5="Sí",(1/DATOS_[[% anualiz]:[% anualiz]]),1)*IF(DATOS!AE$4="Sí",1/DATOS_[[% normaliz]:[% normaliz]],1)*(DATOS_[Conc.Sal.01])))))))),
0)</f>
        <v>0</v>
      </c>
      <c r="K17" s="119">
        <f t="array" ref="K17">IFERROR(
(MEDIAN((IF(DATOS_[[Sexo]:[Sexo]]=$B17,IF(DATOS_[[AGRUP. VALOR. PTO.]:[AGRUP. VALOR. PTO.]]=$B15,IF(DATOS_[[Check Periodo Ref.]:[Check Periodo Ref.]]="Dentro",IF(DATOS_[[Check Equiparado]:[Check Equiparado]]="Sí",IF(DATOS!AF$5="Sí",(1/DATOS_[[% anualiz]:[% anualiz]]),1)*IF(DATOS!AF$4="Sí",1/DATOS_[[% normaliz]:[% normaliz]],1)*(DATOS_[Conc.Sal.02])))))))),
0)</f>
        <v>0</v>
      </c>
      <c r="L17" s="119">
        <f t="array" ref="L17">IFERROR(
(MEDIAN((IF(DATOS_[[Sexo]:[Sexo]]=$B17,IF(DATOS_[[AGRUP. VALOR. PTO.]:[AGRUP. VALOR. PTO.]]=$B15,IF(DATOS_[[Check Periodo Ref.]:[Check Periodo Ref.]]="Dentro",IF(DATOS_[[Check Equiparado]:[Check Equiparado]]="Sí",IF(DATOS!AG$5="Sí",(1/DATOS_[[% anualiz]:[% anualiz]]),1)*IF(DATOS!AG$4="Sí",1/DATOS_[[% normaliz]:[% normaliz]],1)*(DATOS_[Conc.Sal.03])))))))),
0)</f>
        <v>0</v>
      </c>
      <c r="M17" s="119">
        <f t="array" ref="M17">IFERROR(
(MEDIAN((IF(DATOS_[[Sexo]:[Sexo]]=$B17,IF(DATOS_[[AGRUP. VALOR. PTO.]:[AGRUP. VALOR. PTO.]]=$B15,IF(DATOS_[[Check Periodo Ref.]:[Check Periodo Ref.]]="Dentro",IF(DATOS_[[Check Equiparado]:[Check Equiparado]]="Sí",IF(DATOS!AH$5="Sí",(1/DATOS_[[% anualiz]:[% anualiz]]),1)*IF(DATOS!AH$4="Sí",1/DATOS_[[% normaliz]:[% normaliz]],1)*(DATOS_[Conc.Sal.04])))))))),
0)</f>
        <v>0</v>
      </c>
      <c r="N17" s="119">
        <f t="array" ref="N17">IFERROR(
(MEDIAN((IF(DATOS_[[Sexo]:[Sexo]]=$B17,IF(DATOS_[[AGRUP. VALOR. PTO.]:[AGRUP. VALOR. PTO.]]=$B15,IF(DATOS_[[Check Periodo Ref.]:[Check Periodo Ref.]]="Dentro",IF(DATOS_[[Check Equiparado]:[Check Equiparado]]="Sí",IF(DATOS!AI$5="Sí",(1/DATOS_[[% anualiz]:[% anualiz]]),1)*IF(DATOS!AI$4="Sí",1/DATOS_[[% normaliz]:[% normaliz]],1)*(DATOS_[Conc.Sal.05])))))))),
0)</f>
        <v>0</v>
      </c>
      <c r="O17" s="119">
        <f t="array" ref="O17">IFERROR(
(MEDIAN((IF(DATOS_[[Sexo]:[Sexo]]=$B17,IF(DATOS_[[AGRUP. VALOR. PTO.]:[AGRUP. VALOR. PTO.]]=$B15,IF(DATOS_[[Check Periodo Ref.]:[Check Periodo Ref.]]="Dentro",IF(DATOS_[[Check Equiparado]:[Check Equiparado]]="Sí",IF(DATOS!AJ$5="Sí",(1/DATOS_[[% anualiz]:[% anualiz]]),1)*IF(DATOS!AJ$4="Sí",1/DATOS_[[% normaliz]:[% normaliz]],1)*(DATOS_[Conc.Sal.06])))))))),
0)</f>
        <v>0</v>
      </c>
      <c r="P17" s="119">
        <f t="array" ref="P17">IFERROR(
(MEDIAN((IF(DATOS_[[Sexo]:[Sexo]]=$B17,IF(DATOS_[[AGRUP. VALOR. PTO.]:[AGRUP. VALOR. PTO.]]=$B15,IF(DATOS_[[Check Periodo Ref.]:[Check Periodo Ref.]]="Dentro",IF(DATOS_[[Check Equiparado]:[Check Equiparado]]="Sí",IF(DATOS!AK$5="Sí",(1/DATOS_[[% anualiz]:[% anualiz]]),1)*IF(DATOS!AK$4="Sí",1/DATOS_[[% normaliz]:[% normaliz]],1)*(DATOS_[Conc.Sal.07])))))))),
0)</f>
        <v>0</v>
      </c>
      <c r="Q17" s="119">
        <f t="array" ref="Q17">IFERROR(
(MEDIAN((IF(DATOS_[[Sexo]:[Sexo]]=$B17,IF(DATOS_[[AGRUP. VALOR. PTO.]:[AGRUP. VALOR. PTO.]]=$B15,IF(DATOS_[[Check Periodo Ref.]:[Check Periodo Ref.]]="Dentro",IF(DATOS_[[Check Equiparado]:[Check Equiparado]]="Sí",IF(DATOS!AL$5="Sí",(1/DATOS_[[% anualiz]:[% anualiz]]),1)*IF(DATOS!AL$4="Sí",1/DATOS_[[% normaliz]:[% normaliz]],1)*(DATOS_[Conc.Sal.08])))))))),
0)</f>
        <v>0</v>
      </c>
      <c r="R17" s="119">
        <f t="array" ref="R17">IFERROR(
(MEDIAN((IF(DATOS_[[Sexo]:[Sexo]]=$B17,IF(DATOS_[[AGRUP. VALOR. PTO.]:[AGRUP. VALOR. PTO.]]=$B15,IF(DATOS_[[Check Periodo Ref.]:[Check Periodo Ref.]]="Dentro",IF(DATOS_[[Check Equiparado]:[Check Equiparado]]="Sí",IF(DATOS!AM$5="Sí",(1/DATOS_[[% anualiz]:[% anualiz]]),1)*IF(DATOS!AM$4="Sí",1/DATOS_[[% normaliz]:[% normaliz]],1)*(DATOS_[Conc.Sal.09])))))))),
0)</f>
        <v>0</v>
      </c>
      <c r="S17" s="119">
        <f t="array" ref="S17">IFERROR(
(MEDIAN((IF(DATOS_[[Sexo]:[Sexo]]=$B17,IF(DATOS_[[AGRUP. VALOR. PTO.]:[AGRUP. VALOR. PTO.]]=$B15,IF(DATOS_[[Check Periodo Ref.]:[Check Periodo Ref.]]="Dentro",IF(DATOS_[[Check Equiparado]:[Check Equiparado]]="Sí",IF(DATOS!AN$5="Sí",(1/DATOS_[[% anualiz]:[% anualiz]]),1)*IF(DATOS!AN$4="Sí",1/DATOS_[[% normaliz]:[% normaliz]],1)*(DATOS_[Conc.Sal.10])))))))),
0)</f>
        <v>0</v>
      </c>
      <c r="T17" s="119">
        <f t="array" ref="T17">IFERROR(
(MEDIAN((IF(DATOS_[[Sexo]:[Sexo]]=$B17,IF(DATOS_[[AGRUP. VALOR. PTO.]:[AGRUP. VALOR. PTO.]]=$B15,IF(DATOS_[[Check Periodo Ref.]:[Check Periodo Ref.]]="Dentro",IF(DATOS_[[Check Equiparado]:[Check Equiparado]]="Sí",IF(DATOS!AO$5="Sí",(1/DATOS_[[% anualiz]:[% anualiz]]),1)*IF(DATOS!AO$4="Sí",1/DATOS_[[% normaliz]:[% normaliz]],1)*(DATOS_[Conc.Sal.11])))))))),
0)</f>
        <v>0</v>
      </c>
      <c r="U17" s="119">
        <f t="array" ref="U17">IFERROR(
(MEDIAN((IF(DATOS_[[Sexo]:[Sexo]]=$B17,IF(DATOS_[[AGRUP. VALOR. PTO.]:[AGRUP. VALOR. PTO.]]=$B15,IF(DATOS_[[Check Periodo Ref.]:[Check Periodo Ref.]]="Dentro",IF(DATOS_[[Check Equiparado]:[Check Equiparado]]="Sí",IF(DATOS!AP$5="Sí",(1/DATOS_[[% anualiz]:[% anualiz]]),1)*IF(DATOS!AP$4="Sí",1/DATOS_[[% normaliz]:[% normaliz]],1)*(DATOS_[Conc.Sal.12])))))))),
0)</f>
        <v>0</v>
      </c>
      <c r="V17" s="119">
        <f t="array" ref="V17">IFERROR(
(MEDIAN((IF(DATOS_[[Sexo]:[Sexo]]=$B17,IF(DATOS_[[AGRUP. VALOR. PTO.]:[AGRUP. VALOR. PTO.]]=$B15,IF(DATOS_[[Check Periodo Ref.]:[Check Periodo Ref.]]="Dentro",IF(DATOS_[[Check Equiparado]:[Check Equiparado]]="Sí",IF(DATOS!AQ$5="Sí",(1/DATOS_[[% anualiz]:[% anualiz]]),1)*IF(DATOS!AQ$4="Sí",1/DATOS_[[% normaliz]:[% normaliz]],1)*(DATOS_[Conc.Sal.13])))))))),
0)</f>
        <v>0</v>
      </c>
      <c r="W17" s="119">
        <f t="array" ref="W17">IFERROR(
(MEDIAN((IF(DATOS_[[Sexo]:[Sexo]]=$B17,IF(DATOS_[[AGRUP. VALOR. PTO.]:[AGRUP. VALOR. PTO.]]=$B15,IF(DATOS_[[Check Periodo Ref.]:[Check Periodo Ref.]]="Dentro",IF(DATOS_[[Check Equiparado]:[Check Equiparado]]="Sí",IF(DATOS!AR$5="Sí",(1/DATOS_[[% anualiz]:[% anualiz]]),1)*IF(DATOS!AR$4="Sí",1/DATOS_[[% normaliz]:[% normaliz]],1)*(DATOS_[Conc.Sal.14])))))))),
0)</f>
        <v>0</v>
      </c>
      <c r="X17" s="119">
        <f t="array" ref="X17">IFERROR(
(MEDIAN((IF(DATOS_[[Sexo]:[Sexo]]=$B17,IF(DATOS_[[AGRUP. VALOR. PTO.]:[AGRUP. VALOR. PTO.]]=$B15,IF(DATOS_[[Check Periodo Ref.]:[Check Periodo Ref.]]="Dentro",IF(DATOS_[[Check Equiparado]:[Check Equiparado]]="Sí",IF(DATOS!AS$5="Sí",(1/DATOS_[[% anualiz]:[% anualiz]]),1)*IF(DATOS!AS$4="Sí",1/DATOS_[[% normaliz]:[% normaliz]],1)*(DATOS_[Conc.Sal.15])))))))),
0)</f>
        <v>0</v>
      </c>
      <c r="Y17" s="119">
        <f t="array" ref="Y17">IFERROR(
(MEDIAN((IF(DATOS_[[Sexo]:[Sexo]]=$B17,IF(DATOS_[[AGRUP. VALOR. PTO.]:[AGRUP. VALOR. PTO.]]=$B15,IF(DATOS_[[Check Periodo Ref.]:[Check Periodo Ref.]]="Dentro",IF(DATOS_[[Check Equiparado]:[Check Equiparado]]="Sí",IF(DATOS!AT$5="Sí",(1/DATOS_[[% anualiz]:[% anualiz]]),1)*IF(DATOS!AT$4="Sí",1/DATOS_[[% normaliz]:[% normaliz]],1)*(DATOS_[Conc.Sal.16])))))))),
0)</f>
        <v>0</v>
      </c>
      <c r="Z17" s="119">
        <f t="array" ref="Z17">IFERROR(
(MEDIAN((IF(DATOS_[[Sexo]:[Sexo]]=$B17,IF(DATOS_[[AGRUP. VALOR. PTO.]:[AGRUP. VALOR. PTO.]]=$B15,IF(DATOS_[[Check Periodo Ref.]:[Check Periodo Ref.]]="Dentro",IF(DATOS_[[Check Equiparado]:[Check Equiparado]]="Sí",IF(DATOS!AU$5="Sí",(1/DATOS_[[% anualiz]:[% anualiz]]),1)*IF(DATOS!AU$4="Sí",1/DATOS_[[% normaliz]:[% normaliz]],1)*(DATOS_[Conc.Sal.17])))))))),
0)</f>
        <v>0</v>
      </c>
      <c r="AA17" s="119">
        <f t="array" ref="AA17">IFERROR(
(MEDIAN((IF(DATOS_[[Sexo]:[Sexo]]=$B17,IF(DATOS_[[AGRUP. VALOR. PTO.]:[AGRUP. VALOR. PTO.]]=$B15,IF(DATOS_[[Check Periodo Ref.]:[Check Periodo Ref.]]="Dentro",IF(DATOS_[[Check Equiparado]:[Check Equiparado]]="Sí",IF(DATOS!AV$5="Sí",(1/DATOS_[[% anualiz]:[% anualiz]]),1)*IF(DATOS!AV$4="Sí",1/DATOS_[[% normaliz]:[% normaliz]],1)*(DATOS_[Conc.Sal.18])))))))),
0)</f>
        <v>0</v>
      </c>
      <c r="AB17" s="119">
        <f t="array" ref="AB17">IFERROR(
(MEDIAN((IF(DATOS_[[Sexo]:[Sexo]]=$B17,IF(DATOS_[[AGRUP. VALOR. PTO.]:[AGRUP. VALOR. PTO.]]=$B15,IF(DATOS_[[Check Periodo Ref.]:[Check Periodo Ref.]]="Dentro",IF(DATOS_[[Check Equiparado]:[Check Equiparado]]="Sí",IF(DATOS!AW$5="Sí",(1/DATOS_[[% anualiz]:[% anualiz]]),1)*IF(DATOS!AW$4="Sí",1/DATOS_[[% normaliz]:[% normaliz]],1)*(DATOS_[Conc.Sal.19])))))))),
0)</f>
        <v>0</v>
      </c>
      <c r="AC17" s="119">
        <f t="array" ref="AC17">IFERROR(
(MEDIAN((IF(DATOS_[[Sexo]:[Sexo]]=$B17,IF(DATOS_[[AGRUP. VALOR. PTO.]:[AGRUP. VALOR. PTO.]]=$B15,IF(DATOS_[[Check Periodo Ref.]:[Check Periodo Ref.]]="Dentro",IF(DATOS_[[Check Equiparado]:[Check Equiparado]]="Sí",IF(DATOS!AX$5="Sí",(1/DATOS_[[% anualiz]:[% anualiz]]),1)*IF(DATOS!AX$4="Sí",1/DATOS_[[% normaliz]:[% normaliz]],1)*(DATOS_[Conc.Sal.20])))))))),
0)</f>
        <v>0</v>
      </c>
      <c r="AD17" s="119">
        <f t="array" ref="AD17">IFERROR(
(MEDIAN((IF(DATOS_[[Sexo]:[Sexo]]=$B17,IF(DATOS_[[AGRUP. VALOR. PTO.]:[AGRUP. VALOR. PTO.]]=$B15,IF(DATOS_[[Check Periodo Ref.]:[Check Periodo Ref.]]="Dentro",IF(DATOS_[[Check Equiparado]:[Check Equiparado]]="Sí",IF(DATOS!AY$5="Sí",(1/DATOS_[[% anualiz]:[% anualiz]]),1)*IF(DATOS!AY$4="Sí",1/DATOS_[[% normaliz]:[% normaliz]],1)*(DATOS_[Conc.Sal.21])))))))),
0)</f>
        <v>0</v>
      </c>
      <c r="AE17" s="119">
        <f t="array" ref="AE17">IFERROR(
(MEDIAN((IF(DATOS_[[Sexo]:[Sexo]]=$B17,IF(DATOS_[[AGRUP. VALOR. PTO.]:[AGRUP. VALOR. PTO.]]=$B15,IF(DATOS_[[Check Periodo Ref.]:[Check Periodo Ref.]]="Dentro",IF(DATOS_[[Check Equiparado]:[Check Equiparado]]="Sí",IF(DATOS!AZ$5="Sí",(1/DATOS_[[% anualiz]:[% anualiz]]),1)*IF(DATOS!AZ$4="Sí",1/DATOS_[[% normaliz]:[% normaliz]],1)*(DATOS_[Conc.Sal.22])))))))),
0)</f>
        <v>0</v>
      </c>
      <c r="AF17" s="119">
        <f t="array" ref="AF17">IFERROR(
(MEDIAN((IF(DATOS_[[Sexo]:[Sexo]]=$B17,IF(DATOS_[[AGRUP. VALOR. PTO.]:[AGRUP. VALOR. PTO.]]=$B15,IF(DATOS_[[Check Periodo Ref.]:[Check Periodo Ref.]]="Dentro",IF(DATOS_[[Check Equiparado]:[Check Equiparado]]="Sí",IF(DATOS!BA$5="Sí",(1/DATOS_[[% anualiz]:[% anualiz]]),1)*IF(DATOS!BA$4="Sí",1/DATOS_[[% normaliz]:[% normaliz]],1)*(DATOS_[Conc.Sal.23])))))))),
0)</f>
        <v>0</v>
      </c>
      <c r="AG17" s="119">
        <f t="array" ref="AG17">IFERROR(
(MEDIAN((IF(DATOS_[[Sexo]:[Sexo]]=$B17,IF(DATOS_[[AGRUP. VALOR. PTO.]:[AGRUP. VALOR. PTO.]]=$B15,IF(DATOS_[[Check Periodo Ref.]:[Check Periodo Ref.]]="Dentro",IF(DATOS_[[Check Equiparado]:[Check Equiparado]]="Sí",IF(DATOS!BB$5="Sí",(1/DATOS_[[% anualiz]:[% anualiz]]),1)*IF(DATOS!BB$4="Sí",1/DATOS_[[% normaliz]:[% normaliz]],1)*(DATOS_[Conc.Sal.24])))))))),
0)</f>
        <v>0</v>
      </c>
      <c r="AH17" s="119">
        <f t="array" ref="AH17">IFERROR(
(MEDIAN((IF(DATOS_[[Sexo]:[Sexo]]=$B17,IF(DATOS_[[AGRUP. VALOR. PTO.]:[AGRUP. VALOR. PTO.]]=$B15,IF(DATOS_[[Check Periodo Ref.]:[Check Periodo Ref.]]="Dentro",IF(DATOS_[[Check Equiparado]:[Check Equiparado]]="Sí",IF(DATOS!BC$5="Sí",(1/DATOS_[[% anualiz]:[% anualiz]]),1)*IF(DATOS!BC$4="Sí",1/DATOS_[[% normaliz]:[% normaliz]],1)*(DATOS_[Conc.Sal.25])))))))),
0)</f>
        <v>0</v>
      </c>
      <c r="AI17" s="119">
        <f t="array" ref="AI17">IFERROR(
(MEDIAN((IF(DATOS_[[Sexo]:[Sexo]]=$B17,IF(DATOS_[[AGRUP. VALOR. PTO.]:[AGRUP. VALOR. PTO.]]=$B15,IF(DATOS_[[Check Periodo Ref.]:[Check Periodo Ref.]]="Dentro",IF(DATOS_[[Check Equiparado]:[Check Equiparado]]="Sí",IF(DATOS!BD$5="Sí",(1/DATOS_[[% anualiz]:[% anualiz]]),1)*IF(DATOS!BD$4="Sí",1/DATOS_[[% normaliz]:[% normaliz]],1)*(DATOS_[Conc.Sal.26])))))))),
0)</f>
        <v>0</v>
      </c>
      <c r="AJ17" s="119">
        <f t="array" ref="AJ17">IFERROR(
(MEDIAN((IF(DATOS_[[Sexo]:[Sexo]]=$B17,IF(DATOS_[[AGRUP. VALOR. PTO.]:[AGRUP. VALOR. PTO.]]=$B15,IF(DATOS_[[Check Periodo Ref.]:[Check Periodo Ref.]]="Dentro",IF(DATOS_[[Check Equiparado]:[Check Equiparado]]="Sí",IF(DATOS!BE$5="Sí",(1/DATOS_[[% anualiz]:[% anualiz]]),1)*IF(DATOS!BE$4="Sí",1/DATOS_[[% normaliz]:[% normaliz]],1)*(DATOS_[Conc.Sal.27])))))))),
0)</f>
        <v>0</v>
      </c>
      <c r="AK17" s="119">
        <f t="array" ref="AK17">IFERROR(
(MEDIAN((IF(DATOS_[[Sexo]:[Sexo]]=$B17,IF(DATOS_[[AGRUP. VALOR. PTO.]:[AGRUP. VALOR. PTO.]]=$B15,IF(DATOS_[[Check Periodo Ref.]:[Check Periodo Ref.]]="Dentro",IF(DATOS_[[Check Equiparado]:[Check Equiparado]]="Sí",IF(DATOS!BF$5="Sí",(1/DATOS_[[% anualiz]:[% anualiz]]),1)*IF(DATOS!BF$4="Sí",1/DATOS_[[% normaliz]:[% normaliz]],1)*(DATOS_[Conc.Sal.28])))))))),
0)</f>
        <v>0</v>
      </c>
      <c r="AL17" s="119">
        <f t="array" ref="AL17">IFERROR(
(MEDIAN((IF(DATOS_[[Sexo]:[Sexo]]=$B17,IF(DATOS_[[AGRUP. VALOR. PTO.]:[AGRUP. VALOR. PTO.]]=$B15,IF(DATOS_[[Check Periodo Ref.]:[Check Periodo Ref.]]="Dentro",IF(DATOS_[[Check Equiparado]:[Check Equiparado]]="Sí",IF(DATOS!BG$5="Sí",(1/DATOS_[[% anualiz]:[% anualiz]]),1)*IF(DATOS!BG$4="Sí",1/DATOS_[[% normaliz]:[% normaliz]],1)*(DATOS_[Conc.Sal.29])))))))),
0)</f>
        <v>0</v>
      </c>
      <c r="AM17" s="119">
        <f t="array" ref="AM17">IFERROR(
(MEDIAN((IF(DATOS_[[Sexo]:[Sexo]]=$B17,IF(DATOS_[[AGRUP. VALOR. PTO.]:[AGRUP. VALOR. PTO.]]=$B15,IF(DATOS_[[Check Periodo Ref.]:[Check Periodo Ref.]]="Dentro",IF(DATOS_[[Check Equiparado]:[Check Equiparado]]="Sí",IF(DATOS!BH$5="Sí",(1/DATOS_[[% anualiz]:[% anualiz]]),1)*IF(DATOS!BH$4="Sí",1/DATOS_[[% normaliz]:[% normaliz]],1)*(DATOS_[Conc.Sal.30])))))))),
0)</f>
        <v>0</v>
      </c>
      <c r="AN17" s="120">
        <f t="array" ref="AN17">IFERROR(
MEDIAN(IF(DATOS_[Sexo]=$B17,IF(DATOS_[[AGRUP. VALOR. PTO.]:[AGRUP. VALOR. PTO.]]=$B15,IF(DATOS_[Check Equiparado]="Sí",IF(DATOS_[Check Periodo Ref.]="Dentro",DATOS_[Tot COMPL.SAL Eq],FALSE))))),
0)</f>
        <v>0</v>
      </c>
      <c r="AO17" s="121">
        <f t="array" ref="AO17">IFERROR(
MEDIAN(IF(DATOS_[Sexo]=$B17,IF(DATOS_[[AGRUP. VALOR. PTO.]:[AGRUP. VALOR. PTO.]]=$B15,IF(DATOS_[Check Equiparado]="Sí",IF(DATOS_[Check Periodo Ref.]="Dentro",DATOS_[TOTAL SALARIO Eq],FALSE))))),
0)</f>
        <v>0</v>
      </c>
      <c r="AP17" s="122">
        <f t="array" ref="AP17">IFERROR(
(MEDIAN((IF(DATOS_[[Sexo]:[Sexo]]=$B17,IF(DATOS_[[AGRUP. VALOR. PTO.]:[AGRUP. VALOR. PTO.]]=$B15,IF(DATOS_[[Check Periodo Ref.]:[Check Periodo Ref.]]="Dentro",IF(DATOS_[[Check Equiparado]:[Check Equiparado]]="Sí",IF(DATOS!BI$5="Sí",(1/DATOS_[[% anualiz]:[% anualiz]]),1)*IF(DATOS!BI$4="Sí",1/DATOS_[[% normaliz]:[% normaliz]],1)*(DATOS_[C.Extra.01])))))))),
0)</f>
        <v>0</v>
      </c>
      <c r="AQ17" s="122">
        <f t="array" ref="AQ17">IFERROR(
(MEDIAN((IF(DATOS_[[Sexo]:[Sexo]]=$B17,IF(DATOS_[[AGRUP. VALOR. PTO.]:[AGRUP. VALOR. PTO.]]=$B15,IF(DATOS_[[Check Periodo Ref.]:[Check Periodo Ref.]]="Dentro",IF(DATOS_[[Check Equiparado]:[Check Equiparado]]="Sí",IF(DATOS!BJ$5="Sí",(1/DATOS_[[% anualiz]:[% anualiz]]),1)*IF(DATOS!BJ$4="Sí",1/DATOS_[[% normaliz]:[% normaliz]],1)*(DATOS_[C.Extra.02])))))))),
0)</f>
        <v>0</v>
      </c>
      <c r="AR17" s="122">
        <f t="array" ref="AR17">IFERROR(
(MEDIAN((IF(DATOS_[[Sexo]:[Sexo]]=$B17,IF(DATOS_[[AGRUP. VALOR. PTO.]:[AGRUP. VALOR. PTO.]]=$B15,IF(DATOS_[[Check Periodo Ref.]:[Check Periodo Ref.]]="Dentro",IF(DATOS_[[Check Equiparado]:[Check Equiparado]]="Sí",IF(DATOS!BK$5="Sí",(1/DATOS_[[% anualiz]:[% anualiz]]),1)*IF(DATOS!BK$4="Sí",1/DATOS_[[% normaliz]:[% normaliz]],1)*(DATOS_[C.Extra.03])))))))),
0)</f>
        <v>0</v>
      </c>
      <c r="AS17" s="122">
        <f t="array" ref="AS17">IFERROR(
(MEDIAN((IF(DATOS_[[Sexo]:[Sexo]]=$B17,IF(DATOS_[[AGRUP. VALOR. PTO.]:[AGRUP. VALOR. PTO.]]=$B15,IF(DATOS_[[Check Periodo Ref.]:[Check Periodo Ref.]]="Dentro",IF(DATOS_[[Check Equiparado]:[Check Equiparado]]="Sí",IF(DATOS!BL$5="Sí",(1/DATOS_[[% anualiz]:[% anualiz]]),1)*IF(DATOS!BL$4="Sí",1/DATOS_[[% normaliz]:[% normaliz]],1)*(DATOS_[C.Extra.04])))))))),
0)</f>
        <v>0</v>
      </c>
      <c r="AT17" s="122">
        <f t="array" ref="AT17">IFERROR(
(MEDIAN((IF(DATOS_[[Sexo]:[Sexo]]=$B17,IF(DATOS_[[AGRUP. VALOR. PTO.]:[AGRUP. VALOR. PTO.]]=$B15,IF(DATOS_[[Check Periodo Ref.]:[Check Periodo Ref.]]="Dentro",IF(DATOS_[[Check Equiparado]:[Check Equiparado]]="Sí",IF(DATOS!BM$5="Sí",(1/DATOS_[[% anualiz]:[% anualiz]]),1)*IF(DATOS!BM$4="Sí",1/DATOS_[[% normaliz]:[% normaliz]],1)*(DATOS_[C.Extra.05])))))))),
0)</f>
        <v>0</v>
      </c>
      <c r="AU17" s="123">
        <f t="array" ref="AU17">IFERROR(
MEDIAN(IF(DATOS_[Sexo]=$B17,IF(DATOS_[[AGRUP. VALOR. PTO.]:[AGRUP. VALOR. PTO.]]=$B15,IF(DATOS_[Check Equiparado]="Sí",IF(DATOS_[Check Periodo Ref.]="Dentro",DATOS_[Tot Extrasalarial Eq],FALSE))))),
0)</f>
        <v>0</v>
      </c>
      <c r="AV17" s="124">
        <f t="array" ref="AV17">IFERROR(
MEDIAN(IF(DATOS_[Sexo]=$B17,IF(DATOS_[[AGRUP. VALOR. PTO.]:[AGRUP. VALOR. PTO.]]=$B15,IF(DATOS_[Check Equiparado]="Sí",IF(DATOS_[Check Periodo Ref.]="Dentro",DATOS_[TOTAL Retrib Eq],FALSE))))),
0)</f>
        <v>0</v>
      </c>
    </row>
    <row r="18" spans="1:48" ht="17.25" thickBot="1" x14ac:dyDescent="0.35">
      <c r="A18" s="48" t="str">
        <f t="shared" ref="A18" si="7">+A19</f>
        <v>[ocultar]</v>
      </c>
      <c r="B18" s="98" t="s">
        <v>304</v>
      </c>
      <c r="C18" s="117"/>
      <c r="D18" s="47"/>
      <c r="E18" s="47"/>
      <c r="F18" s="47"/>
      <c r="G18" s="47"/>
      <c r="H18" s="47"/>
      <c r="I18" s="127" t="str">
        <f t="shared" ref="I18:AV18" si="8">IFERROR((I19-I20)/I19,"")</f>
        <v/>
      </c>
      <c r="J18" s="131" t="str">
        <f t="shared" si="8"/>
        <v/>
      </c>
      <c r="K18" s="131" t="str">
        <f t="shared" si="8"/>
        <v/>
      </c>
      <c r="L18" s="131" t="str">
        <f t="shared" si="8"/>
        <v/>
      </c>
      <c r="M18" s="131" t="str">
        <f t="shared" si="8"/>
        <v/>
      </c>
      <c r="N18" s="131" t="str">
        <f t="shared" si="8"/>
        <v/>
      </c>
      <c r="O18" s="131" t="str">
        <f t="shared" si="8"/>
        <v/>
      </c>
      <c r="P18" s="131" t="str">
        <f t="shared" si="8"/>
        <v/>
      </c>
      <c r="Q18" s="131" t="str">
        <f t="shared" si="8"/>
        <v/>
      </c>
      <c r="R18" s="131" t="str">
        <f t="shared" si="8"/>
        <v/>
      </c>
      <c r="S18" s="131" t="str">
        <f t="shared" si="8"/>
        <v/>
      </c>
      <c r="T18" s="131" t="str">
        <f t="shared" si="8"/>
        <v/>
      </c>
      <c r="U18" s="131" t="str">
        <f t="shared" si="8"/>
        <v/>
      </c>
      <c r="V18" s="131" t="str">
        <f t="shared" si="8"/>
        <v/>
      </c>
      <c r="W18" s="131" t="str">
        <f t="shared" si="8"/>
        <v/>
      </c>
      <c r="X18" s="131" t="str">
        <f t="shared" si="8"/>
        <v/>
      </c>
      <c r="Y18" s="131" t="str">
        <f t="shared" si="8"/>
        <v/>
      </c>
      <c r="Z18" s="130" t="str">
        <f t="shared" si="8"/>
        <v/>
      </c>
      <c r="AA18" s="130" t="str">
        <f t="shared" si="8"/>
        <v/>
      </c>
      <c r="AB18" s="130" t="str">
        <f t="shared" si="8"/>
        <v/>
      </c>
      <c r="AC18" s="130" t="str">
        <f t="shared" si="8"/>
        <v/>
      </c>
      <c r="AD18" s="130" t="str">
        <f t="shared" si="8"/>
        <v/>
      </c>
      <c r="AE18" s="130" t="str">
        <f t="shared" si="8"/>
        <v/>
      </c>
      <c r="AF18" s="130" t="str">
        <f t="shared" si="8"/>
        <v/>
      </c>
      <c r="AG18" s="130" t="str">
        <f t="shared" si="8"/>
        <v/>
      </c>
      <c r="AH18" s="130" t="str">
        <f t="shared" si="8"/>
        <v/>
      </c>
      <c r="AI18" s="130" t="str">
        <f t="shared" si="8"/>
        <v/>
      </c>
      <c r="AJ18" s="130" t="str">
        <f t="shared" si="8"/>
        <v/>
      </c>
      <c r="AK18" s="130" t="str">
        <f t="shared" si="8"/>
        <v/>
      </c>
      <c r="AL18" s="130" t="str">
        <f t="shared" si="8"/>
        <v/>
      </c>
      <c r="AM18" s="130" t="str">
        <f t="shared" si="8"/>
        <v/>
      </c>
      <c r="AN18" s="132" t="str">
        <f t="shared" si="8"/>
        <v/>
      </c>
      <c r="AO18" s="136" t="str">
        <f t="shared" si="8"/>
        <v/>
      </c>
      <c r="AP18" s="133" t="str">
        <f t="shared" si="8"/>
        <v/>
      </c>
      <c r="AQ18" s="133" t="str">
        <f t="shared" si="8"/>
        <v/>
      </c>
      <c r="AR18" s="133" t="str">
        <f t="shared" si="8"/>
        <v/>
      </c>
      <c r="AS18" s="133" t="str">
        <f t="shared" si="8"/>
        <v/>
      </c>
      <c r="AT18" s="133" t="str">
        <f t="shared" si="8"/>
        <v/>
      </c>
      <c r="AU18" s="134" t="str">
        <f t="shared" si="8"/>
        <v/>
      </c>
      <c r="AV18" s="135" t="str">
        <f t="shared" si="8"/>
        <v/>
      </c>
    </row>
    <row r="19" spans="1:48" x14ac:dyDescent="0.3">
      <c r="A19" s="48" t="str">
        <f t="shared" ref="A19" si="9">+IF(C19+C20=0,"[ocultar]","")</f>
        <v>[ocultar]</v>
      </c>
      <c r="B19" s="94" t="s">
        <v>162</v>
      </c>
      <c r="C19" s="40">
        <f t="array" ref="C19">SUM(IF($B19=DATOS_[Sexo],
IF($B18=DATOS_[AGRUP. VALOR. PTO.],
IF("Dentro"=DATOS_[Check Periodo Ref.],
1/(COUNTIFS(DATOS_[Sexo],$B19,DATOS_[AGRUP. VALOR. PTO.],$B18,DATOS_[Check Periodo Ref.],"Dentro",DATOS_[id],DATOS_[id]))))))</f>
        <v>0</v>
      </c>
      <c r="D19" s="41">
        <f>COUNTIFS(DATOS_[AGRUP. VALOR. PTO.],$B18,DATOS_[Sexo],$B19,DATOS_[Check Periodo Ref.],"Dentro")</f>
        <v>0</v>
      </c>
      <c r="E19" s="41">
        <f>COUNTIFS(DATOS_[AGRUP. VALOR. PTO.],$B18,DATOS_[Sexo],$B19,DATOS_[Check Periodo Ref.],"Dentro",DATOS_[Check Nº SC Norm],"Sí")</f>
        <v>0</v>
      </c>
      <c r="F19" s="41">
        <f>COUNTIFS(DATOS_[AGRUP. VALOR. PTO.],$B18,DATOS_[Sexo],$B19,DATOS_[Check Periodo Ref.],"Dentro",DATOS_[Check Nº SC Anualiz],"Sí")</f>
        <v>0</v>
      </c>
      <c r="G19" s="41">
        <f>COUNTIFS(DATOS_[AGRUP. VALOR. PTO.],$B18,DATOS_[Sexo],$B19,DATOS_[Check Periodo Ref.],"Dentro",DATOS_[Check Nº SC Norm y Anualiz],"Sí")</f>
        <v>0</v>
      </c>
      <c r="H19" s="41">
        <f>COUNTIFS(DATOS_[AGRUP. VALOR. PTO.],$B18,DATOS_[Sexo],$B19,DATOS_[Check Periodo Ref.],"Dentro",DATOS_[Check Equiparación],"Sí")</f>
        <v>0</v>
      </c>
      <c r="I19" s="118">
        <f t="array" ref="I19">IFERROR(
MEDIAN(IF(DATOS_[Sexo]=$B19,IF(DATOS_[[AGRUP. VALOR. PTO.]:[AGRUP. VALOR. PTO.]]=$B18,IF(DATOS_[Check Equiparado]="Sí",IF(DATOS_[Check Periodo Ref.]="Dentro",DATOS_[SALARIO BASE Eq],FALSE))))),
0)</f>
        <v>0</v>
      </c>
      <c r="J19" s="119">
        <f t="array" ref="J19">IFERROR(
(MEDIAN((IF(DATOS_[[Sexo]:[Sexo]]=$B19,IF(DATOS_[[AGRUP. VALOR. PTO.]:[AGRUP. VALOR. PTO.]]=$B18,IF(DATOS_[[Check Periodo Ref.]:[Check Periodo Ref.]]="Dentro",IF(DATOS_[[Check Equiparado]:[Check Equiparado]]="Sí",IF(DATOS!AE$5="Sí",(1/DATOS_[[% anualiz]:[% anualiz]]),1)*IF(DATOS!AE$4="Sí",1/DATOS_[[% normaliz]:[% normaliz]],1)*(DATOS_[Conc.Sal.01])))))))),
0)</f>
        <v>0</v>
      </c>
      <c r="K19" s="119">
        <f t="array" ref="K19">IFERROR(
(MEDIAN((IF(DATOS_[[Sexo]:[Sexo]]=$B19,IF(DATOS_[[AGRUP. VALOR. PTO.]:[AGRUP. VALOR. PTO.]]=$B18,IF(DATOS_[[Check Periodo Ref.]:[Check Periodo Ref.]]="Dentro",IF(DATOS_[[Check Equiparado]:[Check Equiparado]]="Sí",IF(DATOS!AF$5="Sí",(1/DATOS_[[% anualiz]:[% anualiz]]),1)*IF(DATOS!AF$4="Sí",1/DATOS_[[% normaliz]:[% normaliz]],1)*(DATOS_[Conc.Sal.02])))))))),
0)</f>
        <v>0</v>
      </c>
      <c r="L19" s="119">
        <f t="array" ref="L19">IFERROR(
(MEDIAN((IF(DATOS_[[Sexo]:[Sexo]]=$B19,IF(DATOS_[[AGRUP. VALOR. PTO.]:[AGRUP. VALOR. PTO.]]=$B18,IF(DATOS_[[Check Periodo Ref.]:[Check Periodo Ref.]]="Dentro",IF(DATOS_[[Check Equiparado]:[Check Equiparado]]="Sí",IF(DATOS!AG$5="Sí",(1/DATOS_[[% anualiz]:[% anualiz]]),1)*IF(DATOS!AG$4="Sí",1/DATOS_[[% normaliz]:[% normaliz]],1)*(DATOS_[Conc.Sal.03])))))))),
0)</f>
        <v>0</v>
      </c>
      <c r="M19" s="119">
        <f t="array" ref="M19">IFERROR(
(MEDIAN((IF(DATOS_[[Sexo]:[Sexo]]=$B19,IF(DATOS_[[AGRUP. VALOR. PTO.]:[AGRUP. VALOR. PTO.]]=$B18,IF(DATOS_[[Check Periodo Ref.]:[Check Periodo Ref.]]="Dentro",IF(DATOS_[[Check Equiparado]:[Check Equiparado]]="Sí",IF(DATOS!AH$5="Sí",(1/DATOS_[[% anualiz]:[% anualiz]]),1)*IF(DATOS!AH$4="Sí",1/DATOS_[[% normaliz]:[% normaliz]],1)*(DATOS_[Conc.Sal.04])))))))),
0)</f>
        <v>0</v>
      </c>
      <c r="N19" s="119">
        <f t="array" ref="N19">IFERROR(
(MEDIAN((IF(DATOS_[[Sexo]:[Sexo]]=$B19,IF(DATOS_[[AGRUP. VALOR. PTO.]:[AGRUP. VALOR. PTO.]]=$B18,IF(DATOS_[[Check Periodo Ref.]:[Check Periodo Ref.]]="Dentro",IF(DATOS_[[Check Equiparado]:[Check Equiparado]]="Sí",IF(DATOS!AI$5="Sí",(1/DATOS_[[% anualiz]:[% anualiz]]),1)*IF(DATOS!AI$4="Sí",1/DATOS_[[% normaliz]:[% normaliz]],1)*(DATOS_[Conc.Sal.05])))))))),
0)</f>
        <v>0</v>
      </c>
      <c r="O19" s="119">
        <f t="array" ref="O19">IFERROR(
(MEDIAN((IF(DATOS_[[Sexo]:[Sexo]]=$B19,IF(DATOS_[[AGRUP. VALOR. PTO.]:[AGRUP. VALOR. PTO.]]=$B18,IF(DATOS_[[Check Periodo Ref.]:[Check Periodo Ref.]]="Dentro",IF(DATOS_[[Check Equiparado]:[Check Equiparado]]="Sí",IF(DATOS!AJ$5="Sí",(1/DATOS_[[% anualiz]:[% anualiz]]),1)*IF(DATOS!AJ$4="Sí",1/DATOS_[[% normaliz]:[% normaliz]],1)*(DATOS_[Conc.Sal.06])))))))),
0)</f>
        <v>0</v>
      </c>
      <c r="P19" s="119">
        <f t="array" ref="P19">IFERROR(
(MEDIAN((IF(DATOS_[[Sexo]:[Sexo]]=$B19,IF(DATOS_[[AGRUP. VALOR. PTO.]:[AGRUP. VALOR. PTO.]]=$B18,IF(DATOS_[[Check Periodo Ref.]:[Check Periodo Ref.]]="Dentro",IF(DATOS_[[Check Equiparado]:[Check Equiparado]]="Sí",IF(DATOS!AK$5="Sí",(1/DATOS_[[% anualiz]:[% anualiz]]),1)*IF(DATOS!AK$4="Sí",1/DATOS_[[% normaliz]:[% normaliz]],1)*(DATOS_[Conc.Sal.07])))))))),
0)</f>
        <v>0</v>
      </c>
      <c r="Q19" s="119">
        <f t="array" ref="Q19">IFERROR(
(MEDIAN((IF(DATOS_[[Sexo]:[Sexo]]=$B19,IF(DATOS_[[AGRUP. VALOR. PTO.]:[AGRUP. VALOR. PTO.]]=$B18,IF(DATOS_[[Check Periodo Ref.]:[Check Periodo Ref.]]="Dentro",IF(DATOS_[[Check Equiparado]:[Check Equiparado]]="Sí",IF(DATOS!AL$5="Sí",(1/DATOS_[[% anualiz]:[% anualiz]]),1)*IF(DATOS!AL$4="Sí",1/DATOS_[[% normaliz]:[% normaliz]],1)*(DATOS_[Conc.Sal.08])))))))),
0)</f>
        <v>0</v>
      </c>
      <c r="R19" s="119">
        <f t="array" ref="R19">IFERROR(
(MEDIAN((IF(DATOS_[[Sexo]:[Sexo]]=$B19,IF(DATOS_[[AGRUP. VALOR. PTO.]:[AGRUP. VALOR. PTO.]]=$B18,IF(DATOS_[[Check Periodo Ref.]:[Check Periodo Ref.]]="Dentro",IF(DATOS_[[Check Equiparado]:[Check Equiparado]]="Sí",IF(DATOS!AM$5="Sí",(1/DATOS_[[% anualiz]:[% anualiz]]),1)*IF(DATOS!AM$4="Sí",1/DATOS_[[% normaliz]:[% normaliz]],1)*(DATOS_[Conc.Sal.09])))))))),
0)</f>
        <v>0</v>
      </c>
      <c r="S19" s="119">
        <f t="array" ref="S19">IFERROR(
(MEDIAN((IF(DATOS_[[Sexo]:[Sexo]]=$B19,IF(DATOS_[[AGRUP. VALOR. PTO.]:[AGRUP. VALOR. PTO.]]=$B18,IF(DATOS_[[Check Periodo Ref.]:[Check Periodo Ref.]]="Dentro",IF(DATOS_[[Check Equiparado]:[Check Equiparado]]="Sí",IF(DATOS!AN$5="Sí",(1/DATOS_[[% anualiz]:[% anualiz]]),1)*IF(DATOS!AN$4="Sí",1/DATOS_[[% normaliz]:[% normaliz]],1)*(DATOS_[Conc.Sal.10])))))))),
0)</f>
        <v>0</v>
      </c>
      <c r="T19" s="119">
        <f t="array" ref="T19">IFERROR(
(MEDIAN((IF(DATOS_[[Sexo]:[Sexo]]=$B19,IF(DATOS_[[AGRUP. VALOR. PTO.]:[AGRUP. VALOR. PTO.]]=$B18,IF(DATOS_[[Check Periodo Ref.]:[Check Periodo Ref.]]="Dentro",IF(DATOS_[[Check Equiparado]:[Check Equiparado]]="Sí",IF(DATOS!AO$5="Sí",(1/DATOS_[[% anualiz]:[% anualiz]]),1)*IF(DATOS!AO$4="Sí",1/DATOS_[[% normaliz]:[% normaliz]],1)*(DATOS_[Conc.Sal.11])))))))),
0)</f>
        <v>0</v>
      </c>
      <c r="U19" s="119">
        <f t="array" ref="U19">IFERROR(
(MEDIAN((IF(DATOS_[[Sexo]:[Sexo]]=$B19,IF(DATOS_[[AGRUP. VALOR. PTO.]:[AGRUP. VALOR. PTO.]]=$B18,IF(DATOS_[[Check Periodo Ref.]:[Check Periodo Ref.]]="Dentro",IF(DATOS_[[Check Equiparado]:[Check Equiparado]]="Sí",IF(DATOS!AP$5="Sí",(1/DATOS_[[% anualiz]:[% anualiz]]),1)*IF(DATOS!AP$4="Sí",1/DATOS_[[% normaliz]:[% normaliz]],1)*(DATOS_[Conc.Sal.12])))))))),
0)</f>
        <v>0</v>
      </c>
      <c r="V19" s="119">
        <f t="array" ref="V19">IFERROR(
(MEDIAN((IF(DATOS_[[Sexo]:[Sexo]]=$B19,IF(DATOS_[[AGRUP. VALOR. PTO.]:[AGRUP. VALOR. PTO.]]=$B18,IF(DATOS_[[Check Periodo Ref.]:[Check Periodo Ref.]]="Dentro",IF(DATOS_[[Check Equiparado]:[Check Equiparado]]="Sí",IF(DATOS!AQ$5="Sí",(1/DATOS_[[% anualiz]:[% anualiz]]),1)*IF(DATOS!AQ$4="Sí",1/DATOS_[[% normaliz]:[% normaliz]],1)*(DATOS_[Conc.Sal.13])))))))),
0)</f>
        <v>0</v>
      </c>
      <c r="W19" s="119">
        <f t="array" ref="W19">IFERROR(
(MEDIAN((IF(DATOS_[[Sexo]:[Sexo]]=$B19,IF(DATOS_[[AGRUP. VALOR. PTO.]:[AGRUP. VALOR. PTO.]]=$B18,IF(DATOS_[[Check Periodo Ref.]:[Check Periodo Ref.]]="Dentro",IF(DATOS_[[Check Equiparado]:[Check Equiparado]]="Sí",IF(DATOS!AR$5="Sí",(1/DATOS_[[% anualiz]:[% anualiz]]),1)*IF(DATOS!AR$4="Sí",1/DATOS_[[% normaliz]:[% normaliz]],1)*(DATOS_[Conc.Sal.14])))))))),
0)</f>
        <v>0</v>
      </c>
      <c r="X19" s="119">
        <f t="array" ref="X19">IFERROR(
(MEDIAN((IF(DATOS_[[Sexo]:[Sexo]]=$B19,IF(DATOS_[[AGRUP. VALOR. PTO.]:[AGRUP. VALOR. PTO.]]=$B18,IF(DATOS_[[Check Periodo Ref.]:[Check Periodo Ref.]]="Dentro",IF(DATOS_[[Check Equiparado]:[Check Equiparado]]="Sí",IF(DATOS!AS$5="Sí",(1/DATOS_[[% anualiz]:[% anualiz]]),1)*IF(DATOS!AS$4="Sí",1/DATOS_[[% normaliz]:[% normaliz]],1)*(DATOS_[Conc.Sal.15])))))))),
0)</f>
        <v>0</v>
      </c>
      <c r="Y19" s="119">
        <f t="array" ref="Y19">IFERROR(
(MEDIAN((IF(DATOS_[[Sexo]:[Sexo]]=$B19,IF(DATOS_[[AGRUP. VALOR. PTO.]:[AGRUP. VALOR. PTO.]]=$B18,IF(DATOS_[[Check Periodo Ref.]:[Check Periodo Ref.]]="Dentro",IF(DATOS_[[Check Equiparado]:[Check Equiparado]]="Sí",IF(DATOS!AT$5="Sí",(1/DATOS_[[% anualiz]:[% anualiz]]),1)*IF(DATOS!AT$4="Sí",1/DATOS_[[% normaliz]:[% normaliz]],1)*(DATOS_[Conc.Sal.16])))))))),
0)</f>
        <v>0</v>
      </c>
      <c r="Z19" s="119">
        <f t="array" ref="Z19">IFERROR(
(MEDIAN((IF(DATOS_[[Sexo]:[Sexo]]=$B19,IF(DATOS_[[AGRUP. VALOR. PTO.]:[AGRUP. VALOR. PTO.]]=$B18,IF(DATOS_[[Check Periodo Ref.]:[Check Periodo Ref.]]="Dentro",IF(DATOS_[[Check Equiparado]:[Check Equiparado]]="Sí",IF(DATOS!AU$5="Sí",(1/DATOS_[[% anualiz]:[% anualiz]]),1)*IF(DATOS!AU$4="Sí",1/DATOS_[[% normaliz]:[% normaliz]],1)*(DATOS_[Conc.Sal.17])))))))),
0)</f>
        <v>0</v>
      </c>
      <c r="AA19" s="119">
        <f t="array" ref="AA19">IFERROR(
(MEDIAN((IF(DATOS_[[Sexo]:[Sexo]]=$B19,IF(DATOS_[[AGRUP. VALOR. PTO.]:[AGRUP. VALOR. PTO.]]=$B18,IF(DATOS_[[Check Periodo Ref.]:[Check Periodo Ref.]]="Dentro",IF(DATOS_[[Check Equiparado]:[Check Equiparado]]="Sí",IF(DATOS!AV$5="Sí",(1/DATOS_[[% anualiz]:[% anualiz]]),1)*IF(DATOS!AV$4="Sí",1/DATOS_[[% normaliz]:[% normaliz]],1)*(DATOS_[Conc.Sal.18])))))))),
0)</f>
        <v>0</v>
      </c>
      <c r="AB19" s="119">
        <f t="array" ref="AB19">IFERROR(
(MEDIAN((IF(DATOS_[[Sexo]:[Sexo]]=$B19,IF(DATOS_[[AGRUP. VALOR. PTO.]:[AGRUP. VALOR. PTO.]]=$B18,IF(DATOS_[[Check Periodo Ref.]:[Check Periodo Ref.]]="Dentro",IF(DATOS_[[Check Equiparado]:[Check Equiparado]]="Sí",IF(DATOS!AW$5="Sí",(1/DATOS_[[% anualiz]:[% anualiz]]),1)*IF(DATOS!AW$4="Sí",1/DATOS_[[% normaliz]:[% normaliz]],1)*(DATOS_[Conc.Sal.19])))))))),
0)</f>
        <v>0</v>
      </c>
      <c r="AC19" s="119">
        <f t="array" ref="AC19">IFERROR(
(MEDIAN((IF(DATOS_[[Sexo]:[Sexo]]=$B19,IF(DATOS_[[AGRUP. VALOR. PTO.]:[AGRUP. VALOR. PTO.]]=$B18,IF(DATOS_[[Check Periodo Ref.]:[Check Periodo Ref.]]="Dentro",IF(DATOS_[[Check Equiparado]:[Check Equiparado]]="Sí",IF(DATOS!AX$5="Sí",(1/DATOS_[[% anualiz]:[% anualiz]]),1)*IF(DATOS!AX$4="Sí",1/DATOS_[[% normaliz]:[% normaliz]],1)*(DATOS_[Conc.Sal.20])))))))),
0)</f>
        <v>0</v>
      </c>
      <c r="AD19" s="119">
        <f t="array" ref="AD19">IFERROR(
(MEDIAN((IF(DATOS_[[Sexo]:[Sexo]]=$B19,IF(DATOS_[[AGRUP. VALOR. PTO.]:[AGRUP. VALOR. PTO.]]=$B18,IF(DATOS_[[Check Periodo Ref.]:[Check Periodo Ref.]]="Dentro",IF(DATOS_[[Check Equiparado]:[Check Equiparado]]="Sí",IF(DATOS!AY$5="Sí",(1/DATOS_[[% anualiz]:[% anualiz]]),1)*IF(DATOS!AY$4="Sí",1/DATOS_[[% normaliz]:[% normaliz]],1)*(DATOS_[Conc.Sal.21])))))))),
0)</f>
        <v>0</v>
      </c>
      <c r="AE19" s="119">
        <f t="array" ref="AE19">IFERROR(
(MEDIAN((IF(DATOS_[[Sexo]:[Sexo]]=$B19,IF(DATOS_[[AGRUP. VALOR. PTO.]:[AGRUP. VALOR. PTO.]]=$B18,IF(DATOS_[[Check Periodo Ref.]:[Check Periodo Ref.]]="Dentro",IF(DATOS_[[Check Equiparado]:[Check Equiparado]]="Sí",IF(DATOS!AZ$5="Sí",(1/DATOS_[[% anualiz]:[% anualiz]]),1)*IF(DATOS!AZ$4="Sí",1/DATOS_[[% normaliz]:[% normaliz]],1)*(DATOS_[Conc.Sal.22])))))))),
0)</f>
        <v>0</v>
      </c>
      <c r="AF19" s="119">
        <f t="array" ref="AF19">IFERROR(
(MEDIAN((IF(DATOS_[[Sexo]:[Sexo]]=$B19,IF(DATOS_[[AGRUP. VALOR. PTO.]:[AGRUP. VALOR. PTO.]]=$B18,IF(DATOS_[[Check Periodo Ref.]:[Check Periodo Ref.]]="Dentro",IF(DATOS_[[Check Equiparado]:[Check Equiparado]]="Sí",IF(DATOS!BA$5="Sí",(1/DATOS_[[% anualiz]:[% anualiz]]),1)*IF(DATOS!BA$4="Sí",1/DATOS_[[% normaliz]:[% normaliz]],1)*(DATOS_[Conc.Sal.23])))))))),
0)</f>
        <v>0</v>
      </c>
      <c r="AG19" s="119">
        <f t="array" ref="AG19">IFERROR(
(MEDIAN((IF(DATOS_[[Sexo]:[Sexo]]=$B19,IF(DATOS_[[AGRUP. VALOR. PTO.]:[AGRUP. VALOR. PTO.]]=$B18,IF(DATOS_[[Check Periodo Ref.]:[Check Periodo Ref.]]="Dentro",IF(DATOS_[[Check Equiparado]:[Check Equiparado]]="Sí",IF(DATOS!BB$5="Sí",(1/DATOS_[[% anualiz]:[% anualiz]]),1)*IF(DATOS!BB$4="Sí",1/DATOS_[[% normaliz]:[% normaliz]],1)*(DATOS_[Conc.Sal.24])))))))),
0)</f>
        <v>0</v>
      </c>
      <c r="AH19" s="119">
        <f t="array" ref="AH19">IFERROR(
(MEDIAN((IF(DATOS_[[Sexo]:[Sexo]]=$B19,IF(DATOS_[[AGRUP. VALOR. PTO.]:[AGRUP. VALOR. PTO.]]=$B18,IF(DATOS_[[Check Periodo Ref.]:[Check Periodo Ref.]]="Dentro",IF(DATOS_[[Check Equiparado]:[Check Equiparado]]="Sí",IF(DATOS!BC$5="Sí",(1/DATOS_[[% anualiz]:[% anualiz]]),1)*IF(DATOS!BC$4="Sí",1/DATOS_[[% normaliz]:[% normaliz]],1)*(DATOS_[Conc.Sal.25])))))))),
0)</f>
        <v>0</v>
      </c>
      <c r="AI19" s="119">
        <f t="array" ref="AI19">IFERROR(
(MEDIAN((IF(DATOS_[[Sexo]:[Sexo]]=$B19,IF(DATOS_[[AGRUP. VALOR. PTO.]:[AGRUP. VALOR. PTO.]]=$B18,IF(DATOS_[[Check Periodo Ref.]:[Check Periodo Ref.]]="Dentro",IF(DATOS_[[Check Equiparado]:[Check Equiparado]]="Sí",IF(DATOS!BD$5="Sí",(1/DATOS_[[% anualiz]:[% anualiz]]),1)*IF(DATOS!BD$4="Sí",1/DATOS_[[% normaliz]:[% normaliz]],1)*(DATOS_[Conc.Sal.26])))))))),
0)</f>
        <v>0</v>
      </c>
      <c r="AJ19" s="119">
        <f t="array" ref="AJ19">IFERROR(
(MEDIAN((IF(DATOS_[[Sexo]:[Sexo]]=$B19,IF(DATOS_[[AGRUP. VALOR. PTO.]:[AGRUP. VALOR. PTO.]]=$B18,IF(DATOS_[[Check Periodo Ref.]:[Check Periodo Ref.]]="Dentro",IF(DATOS_[[Check Equiparado]:[Check Equiparado]]="Sí",IF(DATOS!BE$5="Sí",(1/DATOS_[[% anualiz]:[% anualiz]]),1)*IF(DATOS!BE$4="Sí",1/DATOS_[[% normaliz]:[% normaliz]],1)*(DATOS_[Conc.Sal.27])))))))),
0)</f>
        <v>0</v>
      </c>
      <c r="AK19" s="119">
        <f t="array" ref="AK19">IFERROR(
(MEDIAN((IF(DATOS_[[Sexo]:[Sexo]]=$B19,IF(DATOS_[[AGRUP. VALOR. PTO.]:[AGRUP. VALOR. PTO.]]=$B18,IF(DATOS_[[Check Periodo Ref.]:[Check Periodo Ref.]]="Dentro",IF(DATOS_[[Check Equiparado]:[Check Equiparado]]="Sí",IF(DATOS!BF$5="Sí",(1/DATOS_[[% anualiz]:[% anualiz]]),1)*IF(DATOS!BF$4="Sí",1/DATOS_[[% normaliz]:[% normaliz]],1)*(DATOS_[Conc.Sal.28])))))))),
0)</f>
        <v>0</v>
      </c>
      <c r="AL19" s="119">
        <f t="array" ref="AL19">IFERROR(
(MEDIAN((IF(DATOS_[[Sexo]:[Sexo]]=$B19,IF(DATOS_[[AGRUP. VALOR. PTO.]:[AGRUP. VALOR. PTO.]]=$B18,IF(DATOS_[[Check Periodo Ref.]:[Check Periodo Ref.]]="Dentro",IF(DATOS_[[Check Equiparado]:[Check Equiparado]]="Sí",IF(DATOS!BG$5="Sí",(1/DATOS_[[% anualiz]:[% anualiz]]),1)*IF(DATOS!BG$4="Sí",1/DATOS_[[% normaliz]:[% normaliz]],1)*(DATOS_[Conc.Sal.29])))))))),
0)</f>
        <v>0</v>
      </c>
      <c r="AM19" s="119">
        <f t="array" ref="AM19">IFERROR(
(MEDIAN((IF(DATOS_[[Sexo]:[Sexo]]=$B19,IF(DATOS_[[AGRUP. VALOR. PTO.]:[AGRUP. VALOR. PTO.]]=$B18,IF(DATOS_[[Check Periodo Ref.]:[Check Periodo Ref.]]="Dentro",IF(DATOS_[[Check Equiparado]:[Check Equiparado]]="Sí",IF(DATOS!BH$5="Sí",(1/DATOS_[[% anualiz]:[% anualiz]]),1)*IF(DATOS!BH$4="Sí",1/DATOS_[[% normaliz]:[% normaliz]],1)*(DATOS_[Conc.Sal.30])))))))),
0)</f>
        <v>0</v>
      </c>
      <c r="AN19" s="120">
        <f t="array" ref="AN19">IFERROR(
MEDIAN(IF(DATOS_[Sexo]=$B19,IF(DATOS_[[AGRUP. VALOR. PTO.]:[AGRUP. VALOR. PTO.]]=$B18,IF(DATOS_[Check Equiparado]="Sí",IF(DATOS_[Check Periodo Ref.]="Dentro",DATOS_[Tot COMPL.SAL Eq],FALSE))))),
0)</f>
        <v>0</v>
      </c>
      <c r="AO19" s="121">
        <f t="array" ref="AO19">IFERROR(
MEDIAN(IF(DATOS_[Sexo]=$B19,IF(DATOS_[[AGRUP. VALOR. PTO.]:[AGRUP. VALOR. PTO.]]=$B18,IF(DATOS_[Check Equiparado]="Sí",IF(DATOS_[Check Periodo Ref.]="Dentro",DATOS_[TOTAL SALARIO Eq],FALSE))))),
0)</f>
        <v>0</v>
      </c>
      <c r="AP19" s="122">
        <f t="array" ref="AP19">IFERROR(
(MEDIAN((IF(DATOS_[[Sexo]:[Sexo]]=$B19,IF(DATOS_[[AGRUP. VALOR. PTO.]:[AGRUP. VALOR. PTO.]]=$B18,IF(DATOS_[[Check Periodo Ref.]:[Check Periodo Ref.]]="Dentro",IF(DATOS_[[Check Equiparado]:[Check Equiparado]]="Sí",IF(DATOS!BI$5="Sí",(1/DATOS_[[% anualiz]:[% anualiz]]),1)*IF(DATOS!BI$4="Sí",1/DATOS_[[% normaliz]:[% normaliz]],1)*(DATOS_[C.Extra.01])))))))),
0)</f>
        <v>0</v>
      </c>
      <c r="AQ19" s="122">
        <f t="array" ref="AQ19">IFERROR(
(MEDIAN((IF(DATOS_[[Sexo]:[Sexo]]=$B19,IF(DATOS_[[AGRUP. VALOR. PTO.]:[AGRUP. VALOR. PTO.]]=$B18,IF(DATOS_[[Check Periodo Ref.]:[Check Periodo Ref.]]="Dentro",IF(DATOS_[[Check Equiparado]:[Check Equiparado]]="Sí",IF(DATOS!BJ$5="Sí",(1/DATOS_[[% anualiz]:[% anualiz]]),1)*IF(DATOS!BJ$4="Sí",1/DATOS_[[% normaliz]:[% normaliz]],1)*(DATOS_[C.Extra.02])))))))),
0)</f>
        <v>0</v>
      </c>
      <c r="AR19" s="122">
        <f t="array" ref="AR19">IFERROR(
(MEDIAN((IF(DATOS_[[Sexo]:[Sexo]]=$B19,IF(DATOS_[[AGRUP. VALOR. PTO.]:[AGRUP. VALOR. PTO.]]=$B18,IF(DATOS_[[Check Periodo Ref.]:[Check Periodo Ref.]]="Dentro",IF(DATOS_[[Check Equiparado]:[Check Equiparado]]="Sí",IF(DATOS!BK$5="Sí",(1/DATOS_[[% anualiz]:[% anualiz]]),1)*IF(DATOS!BK$4="Sí",1/DATOS_[[% normaliz]:[% normaliz]],1)*(DATOS_[C.Extra.03])))))))),
0)</f>
        <v>0</v>
      </c>
      <c r="AS19" s="122">
        <f t="array" ref="AS19">IFERROR(
(MEDIAN((IF(DATOS_[[Sexo]:[Sexo]]=$B19,IF(DATOS_[[AGRUP. VALOR. PTO.]:[AGRUP. VALOR. PTO.]]=$B18,IF(DATOS_[[Check Periodo Ref.]:[Check Periodo Ref.]]="Dentro",IF(DATOS_[[Check Equiparado]:[Check Equiparado]]="Sí",IF(DATOS!BL$5="Sí",(1/DATOS_[[% anualiz]:[% anualiz]]),1)*IF(DATOS!BL$4="Sí",1/DATOS_[[% normaliz]:[% normaliz]],1)*(DATOS_[C.Extra.04])))))))),
0)</f>
        <v>0</v>
      </c>
      <c r="AT19" s="122">
        <f t="array" ref="AT19">IFERROR(
(MEDIAN((IF(DATOS_[[Sexo]:[Sexo]]=$B19,IF(DATOS_[[AGRUP. VALOR. PTO.]:[AGRUP. VALOR. PTO.]]=$B18,IF(DATOS_[[Check Periodo Ref.]:[Check Periodo Ref.]]="Dentro",IF(DATOS_[[Check Equiparado]:[Check Equiparado]]="Sí",IF(DATOS!BM$5="Sí",(1/DATOS_[[% anualiz]:[% anualiz]]),1)*IF(DATOS!BM$4="Sí",1/DATOS_[[% normaliz]:[% normaliz]],1)*(DATOS_[C.Extra.05])))))))),
0)</f>
        <v>0</v>
      </c>
      <c r="AU19" s="123">
        <f t="array" ref="AU19">IFERROR(
MEDIAN(IF(DATOS_[Sexo]=$B19,IF(DATOS_[[AGRUP. VALOR. PTO.]:[AGRUP. VALOR. PTO.]]=$B18,IF(DATOS_[Check Equiparado]="Sí",IF(DATOS_[Check Periodo Ref.]="Dentro",DATOS_[Tot Extrasalarial Eq],FALSE))))),
0)</f>
        <v>0</v>
      </c>
      <c r="AV19" s="124">
        <f t="array" ref="AV19">IFERROR(
MEDIAN(IF(DATOS_[Sexo]=$B19,IF(DATOS_[[AGRUP. VALOR. PTO.]:[AGRUP. VALOR. PTO.]]=$B18,IF(DATOS_[Check Equiparado]="Sí",IF(DATOS_[Check Periodo Ref.]="Dentro",DATOS_[TOTAL Retrib Eq],FALSE))))),
0)</f>
        <v>0</v>
      </c>
    </row>
    <row r="20" spans="1:48" x14ac:dyDescent="0.3">
      <c r="A20" s="48" t="str">
        <f t="shared" ref="A20" si="10">+A19</f>
        <v>[ocultar]</v>
      </c>
      <c r="B20" s="94" t="s">
        <v>163</v>
      </c>
      <c r="C20" s="40">
        <f t="array" ref="C20">SUM(IF($B20=DATOS_[Sexo],
IF($B18=DATOS_[AGRUP. VALOR. PTO.],
IF("Dentro"=DATOS_[Check Periodo Ref.],
1/(COUNTIFS(DATOS_[Sexo],$B20,DATOS_[AGRUP. VALOR. PTO.],$B18,DATOS_[Check Periodo Ref.],"Dentro",DATOS_[id],DATOS_[id]))))))</f>
        <v>0</v>
      </c>
      <c r="D20" s="41">
        <f>COUNTIFS(DATOS_[AGRUP. VALOR. PTO.],$B18,DATOS_[Sexo],$B20,DATOS_[Check Periodo Ref.],"Dentro")</f>
        <v>0</v>
      </c>
      <c r="E20" s="41">
        <f>COUNTIFS(DATOS_[AGRUP. VALOR. PTO.],$B18,DATOS_[Sexo],$B20,DATOS_[Check Periodo Ref.],"Dentro",DATOS_[Check Nº SC Norm],"Sí")</f>
        <v>0</v>
      </c>
      <c r="F20" s="41">
        <f>COUNTIFS(DATOS_[AGRUP. VALOR. PTO.],$B18,DATOS_[Sexo],$B20,DATOS_[Check Periodo Ref.],"Dentro",DATOS_[Check Nº SC Anualiz],"Sí")</f>
        <v>0</v>
      </c>
      <c r="G20" s="41">
        <f>COUNTIFS(DATOS_[AGRUP. VALOR. PTO.],$B18,DATOS_[Sexo],$B20,DATOS_[Check Periodo Ref.],"Dentro",DATOS_[Check Nº SC Norm y Anualiz],"Sí")</f>
        <v>0</v>
      </c>
      <c r="H20" s="41">
        <f>COUNTIFS(DATOS_[AGRUP. VALOR. PTO.],$B18,DATOS_[Sexo],$B20,DATOS_[Check Periodo Ref.],"Dentro",DATOS_[Check Equiparación],"Sí")</f>
        <v>0</v>
      </c>
      <c r="I20" s="118" cm="1">
        <f t="array" ref="I20">IFERROR(
MEDIAN(IF(DATOS_[Sexo]=$B20,IF(DATOS_[[AGRUP. VALOR. PTO.]:[AGRUP. VALOR. PTO.]]=$B18,IF(DATOS_[Check Equiparado]="Sí",IF(DATOS_[Check Periodo Ref.]="Dentro",DATOS_[SALARIO BASE Eq],FALSE))))),
0)</f>
        <v>0</v>
      </c>
      <c r="J20" s="119">
        <f t="array" ref="J20">IFERROR(
(MEDIAN((IF(DATOS_[[Sexo]:[Sexo]]=$B20,IF(DATOS_[[AGRUP. VALOR. PTO.]:[AGRUP. VALOR. PTO.]]=$B18,IF(DATOS_[[Check Periodo Ref.]:[Check Periodo Ref.]]="Dentro",IF(DATOS_[[Check Equiparado]:[Check Equiparado]]="Sí",IF(DATOS!AE$5="Sí",(1/DATOS_[[% anualiz]:[% anualiz]]),1)*IF(DATOS!AE$4="Sí",1/DATOS_[[% normaliz]:[% normaliz]],1)*(DATOS_[Conc.Sal.01])))))))),
0)</f>
        <v>0</v>
      </c>
      <c r="K20" s="119">
        <f t="array" ref="K20">IFERROR(
(MEDIAN((IF(DATOS_[[Sexo]:[Sexo]]=$B20,IF(DATOS_[[AGRUP. VALOR. PTO.]:[AGRUP. VALOR. PTO.]]=$B18,IF(DATOS_[[Check Periodo Ref.]:[Check Periodo Ref.]]="Dentro",IF(DATOS_[[Check Equiparado]:[Check Equiparado]]="Sí",IF(DATOS!AF$5="Sí",(1/DATOS_[[% anualiz]:[% anualiz]]),1)*IF(DATOS!AF$4="Sí",1/DATOS_[[% normaliz]:[% normaliz]],1)*(DATOS_[Conc.Sal.02])))))))),
0)</f>
        <v>0</v>
      </c>
      <c r="L20" s="119">
        <f t="array" ref="L20">IFERROR(
(MEDIAN((IF(DATOS_[[Sexo]:[Sexo]]=$B20,IF(DATOS_[[AGRUP. VALOR. PTO.]:[AGRUP. VALOR. PTO.]]=$B18,IF(DATOS_[[Check Periodo Ref.]:[Check Periodo Ref.]]="Dentro",IF(DATOS_[[Check Equiparado]:[Check Equiparado]]="Sí",IF(DATOS!AG$5="Sí",(1/DATOS_[[% anualiz]:[% anualiz]]),1)*IF(DATOS!AG$4="Sí",1/DATOS_[[% normaliz]:[% normaliz]],1)*(DATOS_[Conc.Sal.03])))))))),
0)</f>
        <v>0</v>
      </c>
      <c r="M20" s="119">
        <f t="array" ref="M20">IFERROR(
(MEDIAN((IF(DATOS_[[Sexo]:[Sexo]]=$B20,IF(DATOS_[[AGRUP. VALOR. PTO.]:[AGRUP. VALOR. PTO.]]=$B18,IF(DATOS_[[Check Periodo Ref.]:[Check Periodo Ref.]]="Dentro",IF(DATOS_[[Check Equiparado]:[Check Equiparado]]="Sí",IF(DATOS!AH$5="Sí",(1/DATOS_[[% anualiz]:[% anualiz]]),1)*IF(DATOS!AH$4="Sí",1/DATOS_[[% normaliz]:[% normaliz]],1)*(DATOS_[Conc.Sal.04])))))))),
0)</f>
        <v>0</v>
      </c>
      <c r="N20" s="119">
        <f t="array" ref="N20">IFERROR(
(MEDIAN((IF(DATOS_[[Sexo]:[Sexo]]=$B20,IF(DATOS_[[AGRUP. VALOR. PTO.]:[AGRUP. VALOR. PTO.]]=$B18,IF(DATOS_[[Check Periodo Ref.]:[Check Periodo Ref.]]="Dentro",IF(DATOS_[[Check Equiparado]:[Check Equiparado]]="Sí",IF(DATOS!AI$5="Sí",(1/DATOS_[[% anualiz]:[% anualiz]]),1)*IF(DATOS!AI$4="Sí",1/DATOS_[[% normaliz]:[% normaliz]],1)*(DATOS_[Conc.Sal.05])))))))),
0)</f>
        <v>0</v>
      </c>
      <c r="O20" s="119">
        <f t="array" ref="O20">IFERROR(
(MEDIAN((IF(DATOS_[[Sexo]:[Sexo]]=$B20,IF(DATOS_[[AGRUP. VALOR. PTO.]:[AGRUP. VALOR. PTO.]]=$B18,IF(DATOS_[[Check Periodo Ref.]:[Check Periodo Ref.]]="Dentro",IF(DATOS_[[Check Equiparado]:[Check Equiparado]]="Sí",IF(DATOS!AJ$5="Sí",(1/DATOS_[[% anualiz]:[% anualiz]]),1)*IF(DATOS!AJ$4="Sí",1/DATOS_[[% normaliz]:[% normaliz]],1)*(DATOS_[Conc.Sal.06])))))))),
0)</f>
        <v>0</v>
      </c>
      <c r="P20" s="119">
        <f t="array" ref="P20">IFERROR(
(MEDIAN((IF(DATOS_[[Sexo]:[Sexo]]=$B20,IF(DATOS_[[AGRUP. VALOR. PTO.]:[AGRUP. VALOR. PTO.]]=$B18,IF(DATOS_[[Check Periodo Ref.]:[Check Periodo Ref.]]="Dentro",IF(DATOS_[[Check Equiparado]:[Check Equiparado]]="Sí",IF(DATOS!AK$5="Sí",(1/DATOS_[[% anualiz]:[% anualiz]]),1)*IF(DATOS!AK$4="Sí",1/DATOS_[[% normaliz]:[% normaliz]],1)*(DATOS_[Conc.Sal.07])))))))),
0)</f>
        <v>0</v>
      </c>
      <c r="Q20" s="119">
        <f t="array" ref="Q20">IFERROR(
(MEDIAN((IF(DATOS_[[Sexo]:[Sexo]]=$B20,IF(DATOS_[[AGRUP. VALOR. PTO.]:[AGRUP. VALOR. PTO.]]=$B18,IF(DATOS_[[Check Periodo Ref.]:[Check Periodo Ref.]]="Dentro",IF(DATOS_[[Check Equiparado]:[Check Equiparado]]="Sí",IF(DATOS!AL$5="Sí",(1/DATOS_[[% anualiz]:[% anualiz]]),1)*IF(DATOS!AL$4="Sí",1/DATOS_[[% normaliz]:[% normaliz]],1)*(DATOS_[Conc.Sal.08])))))))),
0)</f>
        <v>0</v>
      </c>
      <c r="R20" s="119">
        <f t="array" ref="R20">IFERROR(
(MEDIAN((IF(DATOS_[[Sexo]:[Sexo]]=$B20,IF(DATOS_[[AGRUP. VALOR. PTO.]:[AGRUP. VALOR. PTO.]]=$B18,IF(DATOS_[[Check Periodo Ref.]:[Check Periodo Ref.]]="Dentro",IF(DATOS_[[Check Equiparado]:[Check Equiparado]]="Sí",IF(DATOS!AM$5="Sí",(1/DATOS_[[% anualiz]:[% anualiz]]),1)*IF(DATOS!AM$4="Sí",1/DATOS_[[% normaliz]:[% normaliz]],1)*(DATOS_[Conc.Sal.09])))))))),
0)</f>
        <v>0</v>
      </c>
      <c r="S20" s="119">
        <f t="array" ref="S20">IFERROR(
(MEDIAN((IF(DATOS_[[Sexo]:[Sexo]]=$B20,IF(DATOS_[[AGRUP. VALOR. PTO.]:[AGRUP. VALOR. PTO.]]=$B18,IF(DATOS_[[Check Periodo Ref.]:[Check Periodo Ref.]]="Dentro",IF(DATOS_[[Check Equiparado]:[Check Equiparado]]="Sí",IF(DATOS!AN$5="Sí",(1/DATOS_[[% anualiz]:[% anualiz]]),1)*IF(DATOS!AN$4="Sí",1/DATOS_[[% normaliz]:[% normaliz]],1)*(DATOS_[Conc.Sal.10])))))))),
0)</f>
        <v>0</v>
      </c>
      <c r="T20" s="119">
        <f t="array" ref="T20">IFERROR(
(MEDIAN((IF(DATOS_[[Sexo]:[Sexo]]=$B20,IF(DATOS_[[AGRUP. VALOR. PTO.]:[AGRUP. VALOR. PTO.]]=$B18,IF(DATOS_[[Check Periodo Ref.]:[Check Periodo Ref.]]="Dentro",IF(DATOS_[[Check Equiparado]:[Check Equiparado]]="Sí",IF(DATOS!AO$5="Sí",(1/DATOS_[[% anualiz]:[% anualiz]]),1)*IF(DATOS!AO$4="Sí",1/DATOS_[[% normaliz]:[% normaliz]],1)*(DATOS_[Conc.Sal.11])))))))),
0)</f>
        <v>0</v>
      </c>
      <c r="U20" s="119">
        <f t="array" ref="U20">IFERROR(
(MEDIAN((IF(DATOS_[[Sexo]:[Sexo]]=$B20,IF(DATOS_[[AGRUP. VALOR. PTO.]:[AGRUP. VALOR. PTO.]]=$B18,IF(DATOS_[[Check Periodo Ref.]:[Check Periodo Ref.]]="Dentro",IF(DATOS_[[Check Equiparado]:[Check Equiparado]]="Sí",IF(DATOS!AP$5="Sí",(1/DATOS_[[% anualiz]:[% anualiz]]),1)*IF(DATOS!AP$4="Sí",1/DATOS_[[% normaliz]:[% normaliz]],1)*(DATOS_[Conc.Sal.12])))))))),
0)</f>
        <v>0</v>
      </c>
      <c r="V20" s="119">
        <f t="array" ref="V20">IFERROR(
(MEDIAN((IF(DATOS_[[Sexo]:[Sexo]]=$B20,IF(DATOS_[[AGRUP. VALOR. PTO.]:[AGRUP. VALOR. PTO.]]=$B18,IF(DATOS_[[Check Periodo Ref.]:[Check Periodo Ref.]]="Dentro",IF(DATOS_[[Check Equiparado]:[Check Equiparado]]="Sí",IF(DATOS!AQ$5="Sí",(1/DATOS_[[% anualiz]:[% anualiz]]),1)*IF(DATOS!AQ$4="Sí",1/DATOS_[[% normaliz]:[% normaliz]],1)*(DATOS_[Conc.Sal.13])))))))),
0)</f>
        <v>0</v>
      </c>
      <c r="W20" s="119">
        <f t="array" ref="W20">IFERROR(
(MEDIAN((IF(DATOS_[[Sexo]:[Sexo]]=$B20,IF(DATOS_[[AGRUP. VALOR. PTO.]:[AGRUP. VALOR. PTO.]]=$B18,IF(DATOS_[[Check Periodo Ref.]:[Check Periodo Ref.]]="Dentro",IF(DATOS_[[Check Equiparado]:[Check Equiparado]]="Sí",IF(DATOS!AR$5="Sí",(1/DATOS_[[% anualiz]:[% anualiz]]),1)*IF(DATOS!AR$4="Sí",1/DATOS_[[% normaliz]:[% normaliz]],1)*(DATOS_[Conc.Sal.14])))))))),
0)</f>
        <v>0</v>
      </c>
      <c r="X20" s="119">
        <f t="array" ref="X20">IFERROR(
(MEDIAN((IF(DATOS_[[Sexo]:[Sexo]]=$B20,IF(DATOS_[[AGRUP. VALOR. PTO.]:[AGRUP. VALOR. PTO.]]=$B18,IF(DATOS_[[Check Periodo Ref.]:[Check Periodo Ref.]]="Dentro",IF(DATOS_[[Check Equiparado]:[Check Equiparado]]="Sí",IF(DATOS!AS$5="Sí",(1/DATOS_[[% anualiz]:[% anualiz]]),1)*IF(DATOS!AS$4="Sí",1/DATOS_[[% normaliz]:[% normaliz]],1)*(DATOS_[Conc.Sal.15])))))))),
0)</f>
        <v>0</v>
      </c>
      <c r="Y20" s="119">
        <f t="array" ref="Y20">IFERROR(
(MEDIAN((IF(DATOS_[[Sexo]:[Sexo]]=$B20,IF(DATOS_[[AGRUP. VALOR. PTO.]:[AGRUP. VALOR. PTO.]]=$B18,IF(DATOS_[[Check Periodo Ref.]:[Check Periodo Ref.]]="Dentro",IF(DATOS_[[Check Equiparado]:[Check Equiparado]]="Sí",IF(DATOS!AT$5="Sí",(1/DATOS_[[% anualiz]:[% anualiz]]),1)*IF(DATOS!AT$4="Sí",1/DATOS_[[% normaliz]:[% normaliz]],1)*(DATOS_[Conc.Sal.16])))))))),
0)</f>
        <v>0</v>
      </c>
      <c r="Z20" s="119">
        <f t="array" ref="Z20">IFERROR(
(MEDIAN((IF(DATOS_[[Sexo]:[Sexo]]=$B20,IF(DATOS_[[AGRUP. VALOR. PTO.]:[AGRUP. VALOR. PTO.]]=$B18,IF(DATOS_[[Check Periodo Ref.]:[Check Periodo Ref.]]="Dentro",IF(DATOS_[[Check Equiparado]:[Check Equiparado]]="Sí",IF(DATOS!AU$5="Sí",(1/DATOS_[[% anualiz]:[% anualiz]]),1)*IF(DATOS!AU$4="Sí",1/DATOS_[[% normaliz]:[% normaliz]],1)*(DATOS_[Conc.Sal.17])))))))),
0)</f>
        <v>0</v>
      </c>
      <c r="AA20" s="119">
        <f t="array" ref="AA20">IFERROR(
(MEDIAN((IF(DATOS_[[Sexo]:[Sexo]]=$B20,IF(DATOS_[[AGRUP. VALOR. PTO.]:[AGRUP. VALOR. PTO.]]=$B18,IF(DATOS_[[Check Periodo Ref.]:[Check Periodo Ref.]]="Dentro",IF(DATOS_[[Check Equiparado]:[Check Equiparado]]="Sí",IF(DATOS!AV$5="Sí",(1/DATOS_[[% anualiz]:[% anualiz]]),1)*IF(DATOS!AV$4="Sí",1/DATOS_[[% normaliz]:[% normaliz]],1)*(DATOS_[Conc.Sal.18])))))))),
0)</f>
        <v>0</v>
      </c>
      <c r="AB20" s="119">
        <f t="array" ref="AB20">IFERROR(
(MEDIAN((IF(DATOS_[[Sexo]:[Sexo]]=$B20,IF(DATOS_[[AGRUP. VALOR. PTO.]:[AGRUP. VALOR. PTO.]]=$B18,IF(DATOS_[[Check Periodo Ref.]:[Check Periodo Ref.]]="Dentro",IF(DATOS_[[Check Equiparado]:[Check Equiparado]]="Sí",IF(DATOS!AW$5="Sí",(1/DATOS_[[% anualiz]:[% anualiz]]),1)*IF(DATOS!AW$4="Sí",1/DATOS_[[% normaliz]:[% normaliz]],1)*(DATOS_[Conc.Sal.19])))))))),
0)</f>
        <v>0</v>
      </c>
      <c r="AC20" s="119">
        <f t="array" ref="AC20">IFERROR(
(MEDIAN((IF(DATOS_[[Sexo]:[Sexo]]=$B20,IF(DATOS_[[AGRUP. VALOR. PTO.]:[AGRUP. VALOR. PTO.]]=$B18,IF(DATOS_[[Check Periodo Ref.]:[Check Periodo Ref.]]="Dentro",IF(DATOS_[[Check Equiparado]:[Check Equiparado]]="Sí",IF(DATOS!AX$5="Sí",(1/DATOS_[[% anualiz]:[% anualiz]]),1)*IF(DATOS!AX$4="Sí",1/DATOS_[[% normaliz]:[% normaliz]],1)*(DATOS_[Conc.Sal.20])))))))),
0)</f>
        <v>0</v>
      </c>
      <c r="AD20" s="119">
        <f t="array" ref="AD20">IFERROR(
(MEDIAN((IF(DATOS_[[Sexo]:[Sexo]]=$B20,IF(DATOS_[[AGRUP. VALOR. PTO.]:[AGRUP. VALOR. PTO.]]=$B18,IF(DATOS_[[Check Periodo Ref.]:[Check Periodo Ref.]]="Dentro",IF(DATOS_[[Check Equiparado]:[Check Equiparado]]="Sí",IF(DATOS!AY$5="Sí",(1/DATOS_[[% anualiz]:[% anualiz]]),1)*IF(DATOS!AY$4="Sí",1/DATOS_[[% normaliz]:[% normaliz]],1)*(DATOS_[Conc.Sal.21])))))))),
0)</f>
        <v>0</v>
      </c>
      <c r="AE20" s="119">
        <f t="array" ref="AE20">IFERROR(
(MEDIAN((IF(DATOS_[[Sexo]:[Sexo]]=$B20,IF(DATOS_[[AGRUP. VALOR. PTO.]:[AGRUP. VALOR. PTO.]]=$B18,IF(DATOS_[[Check Periodo Ref.]:[Check Periodo Ref.]]="Dentro",IF(DATOS_[[Check Equiparado]:[Check Equiparado]]="Sí",IF(DATOS!AZ$5="Sí",(1/DATOS_[[% anualiz]:[% anualiz]]),1)*IF(DATOS!AZ$4="Sí",1/DATOS_[[% normaliz]:[% normaliz]],1)*(DATOS_[Conc.Sal.22])))))))),
0)</f>
        <v>0</v>
      </c>
      <c r="AF20" s="119">
        <f t="array" ref="AF20">IFERROR(
(MEDIAN((IF(DATOS_[[Sexo]:[Sexo]]=$B20,IF(DATOS_[[AGRUP. VALOR. PTO.]:[AGRUP. VALOR. PTO.]]=$B18,IF(DATOS_[[Check Periodo Ref.]:[Check Periodo Ref.]]="Dentro",IF(DATOS_[[Check Equiparado]:[Check Equiparado]]="Sí",IF(DATOS!BA$5="Sí",(1/DATOS_[[% anualiz]:[% anualiz]]),1)*IF(DATOS!BA$4="Sí",1/DATOS_[[% normaliz]:[% normaliz]],1)*(DATOS_[Conc.Sal.23])))))))),
0)</f>
        <v>0</v>
      </c>
      <c r="AG20" s="119">
        <f t="array" ref="AG20">IFERROR(
(MEDIAN((IF(DATOS_[[Sexo]:[Sexo]]=$B20,IF(DATOS_[[AGRUP. VALOR. PTO.]:[AGRUP. VALOR. PTO.]]=$B18,IF(DATOS_[[Check Periodo Ref.]:[Check Periodo Ref.]]="Dentro",IF(DATOS_[[Check Equiparado]:[Check Equiparado]]="Sí",IF(DATOS!BB$5="Sí",(1/DATOS_[[% anualiz]:[% anualiz]]),1)*IF(DATOS!BB$4="Sí",1/DATOS_[[% normaliz]:[% normaliz]],1)*(DATOS_[Conc.Sal.24])))))))),
0)</f>
        <v>0</v>
      </c>
      <c r="AH20" s="119">
        <f t="array" ref="AH20">IFERROR(
(MEDIAN((IF(DATOS_[[Sexo]:[Sexo]]=$B20,IF(DATOS_[[AGRUP. VALOR. PTO.]:[AGRUP. VALOR. PTO.]]=$B18,IF(DATOS_[[Check Periodo Ref.]:[Check Periodo Ref.]]="Dentro",IF(DATOS_[[Check Equiparado]:[Check Equiparado]]="Sí",IF(DATOS!BC$5="Sí",(1/DATOS_[[% anualiz]:[% anualiz]]),1)*IF(DATOS!BC$4="Sí",1/DATOS_[[% normaliz]:[% normaliz]],1)*(DATOS_[Conc.Sal.25])))))))),
0)</f>
        <v>0</v>
      </c>
      <c r="AI20" s="119">
        <f t="array" ref="AI20">IFERROR(
(MEDIAN((IF(DATOS_[[Sexo]:[Sexo]]=$B20,IF(DATOS_[[AGRUP. VALOR. PTO.]:[AGRUP. VALOR. PTO.]]=$B18,IF(DATOS_[[Check Periodo Ref.]:[Check Periodo Ref.]]="Dentro",IF(DATOS_[[Check Equiparado]:[Check Equiparado]]="Sí",IF(DATOS!BD$5="Sí",(1/DATOS_[[% anualiz]:[% anualiz]]),1)*IF(DATOS!BD$4="Sí",1/DATOS_[[% normaliz]:[% normaliz]],1)*(DATOS_[Conc.Sal.26])))))))),
0)</f>
        <v>0</v>
      </c>
      <c r="AJ20" s="119">
        <f t="array" ref="AJ20">IFERROR(
(MEDIAN((IF(DATOS_[[Sexo]:[Sexo]]=$B20,IF(DATOS_[[AGRUP. VALOR. PTO.]:[AGRUP. VALOR. PTO.]]=$B18,IF(DATOS_[[Check Periodo Ref.]:[Check Periodo Ref.]]="Dentro",IF(DATOS_[[Check Equiparado]:[Check Equiparado]]="Sí",IF(DATOS!BE$5="Sí",(1/DATOS_[[% anualiz]:[% anualiz]]),1)*IF(DATOS!BE$4="Sí",1/DATOS_[[% normaliz]:[% normaliz]],1)*(DATOS_[Conc.Sal.27])))))))),
0)</f>
        <v>0</v>
      </c>
      <c r="AK20" s="119">
        <f t="array" ref="AK20">IFERROR(
(MEDIAN((IF(DATOS_[[Sexo]:[Sexo]]=$B20,IF(DATOS_[[AGRUP. VALOR. PTO.]:[AGRUP. VALOR. PTO.]]=$B18,IF(DATOS_[[Check Periodo Ref.]:[Check Periodo Ref.]]="Dentro",IF(DATOS_[[Check Equiparado]:[Check Equiparado]]="Sí",IF(DATOS!BF$5="Sí",(1/DATOS_[[% anualiz]:[% anualiz]]),1)*IF(DATOS!BF$4="Sí",1/DATOS_[[% normaliz]:[% normaliz]],1)*(DATOS_[Conc.Sal.28])))))))),
0)</f>
        <v>0</v>
      </c>
      <c r="AL20" s="119">
        <f t="array" ref="AL20">IFERROR(
(MEDIAN((IF(DATOS_[[Sexo]:[Sexo]]=$B20,IF(DATOS_[[AGRUP. VALOR. PTO.]:[AGRUP. VALOR. PTO.]]=$B18,IF(DATOS_[[Check Periodo Ref.]:[Check Periodo Ref.]]="Dentro",IF(DATOS_[[Check Equiparado]:[Check Equiparado]]="Sí",IF(DATOS!BG$5="Sí",(1/DATOS_[[% anualiz]:[% anualiz]]),1)*IF(DATOS!BG$4="Sí",1/DATOS_[[% normaliz]:[% normaliz]],1)*(DATOS_[Conc.Sal.29])))))))),
0)</f>
        <v>0</v>
      </c>
      <c r="AM20" s="119">
        <f t="array" ref="AM20">IFERROR(
(MEDIAN((IF(DATOS_[[Sexo]:[Sexo]]=$B20,IF(DATOS_[[AGRUP. VALOR. PTO.]:[AGRUP. VALOR. PTO.]]=$B18,IF(DATOS_[[Check Periodo Ref.]:[Check Periodo Ref.]]="Dentro",IF(DATOS_[[Check Equiparado]:[Check Equiparado]]="Sí",IF(DATOS!BH$5="Sí",(1/DATOS_[[% anualiz]:[% anualiz]]),1)*IF(DATOS!BH$4="Sí",1/DATOS_[[% normaliz]:[% normaliz]],1)*(DATOS_[Conc.Sal.30])))))))),
0)</f>
        <v>0</v>
      </c>
      <c r="AN20" s="120">
        <f t="array" ref="AN20">IFERROR(
MEDIAN(IF(DATOS_[Sexo]=$B20,IF(DATOS_[[AGRUP. VALOR. PTO.]:[AGRUP. VALOR. PTO.]]=$B18,IF(DATOS_[Check Equiparado]="Sí",IF(DATOS_[Check Periodo Ref.]="Dentro",DATOS_[Tot COMPL.SAL Eq],FALSE))))),
0)</f>
        <v>0</v>
      </c>
      <c r="AO20" s="121">
        <f t="array" ref="AO20">IFERROR(
MEDIAN(IF(DATOS_[Sexo]=$B20,IF(DATOS_[[AGRUP. VALOR. PTO.]:[AGRUP. VALOR. PTO.]]=$B18,IF(DATOS_[Check Equiparado]="Sí",IF(DATOS_[Check Periodo Ref.]="Dentro",DATOS_[TOTAL SALARIO Eq],FALSE))))),
0)</f>
        <v>0</v>
      </c>
      <c r="AP20" s="122">
        <f t="array" ref="AP20">IFERROR(
(MEDIAN((IF(DATOS_[[Sexo]:[Sexo]]=$B20,IF(DATOS_[[AGRUP. VALOR. PTO.]:[AGRUP. VALOR. PTO.]]=$B18,IF(DATOS_[[Check Periodo Ref.]:[Check Periodo Ref.]]="Dentro",IF(DATOS_[[Check Equiparado]:[Check Equiparado]]="Sí",IF(DATOS!BI$5="Sí",(1/DATOS_[[% anualiz]:[% anualiz]]),1)*IF(DATOS!BI$4="Sí",1/DATOS_[[% normaliz]:[% normaliz]],1)*(DATOS_[C.Extra.01])))))))),
0)</f>
        <v>0</v>
      </c>
      <c r="AQ20" s="122">
        <f t="array" ref="AQ20">IFERROR(
(MEDIAN((IF(DATOS_[[Sexo]:[Sexo]]=$B20,IF(DATOS_[[AGRUP. VALOR. PTO.]:[AGRUP. VALOR. PTO.]]=$B18,IF(DATOS_[[Check Periodo Ref.]:[Check Periodo Ref.]]="Dentro",IF(DATOS_[[Check Equiparado]:[Check Equiparado]]="Sí",IF(DATOS!BJ$5="Sí",(1/DATOS_[[% anualiz]:[% anualiz]]),1)*IF(DATOS!BJ$4="Sí",1/DATOS_[[% normaliz]:[% normaliz]],1)*(DATOS_[C.Extra.02])))))))),
0)</f>
        <v>0</v>
      </c>
      <c r="AR20" s="122">
        <f t="array" ref="AR20">IFERROR(
(MEDIAN((IF(DATOS_[[Sexo]:[Sexo]]=$B20,IF(DATOS_[[AGRUP. VALOR. PTO.]:[AGRUP. VALOR. PTO.]]=$B18,IF(DATOS_[[Check Periodo Ref.]:[Check Periodo Ref.]]="Dentro",IF(DATOS_[[Check Equiparado]:[Check Equiparado]]="Sí",IF(DATOS!BK$5="Sí",(1/DATOS_[[% anualiz]:[% anualiz]]),1)*IF(DATOS!BK$4="Sí",1/DATOS_[[% normaliz]:[% normaliz]],1)*(DATOS_[C.Extra.03])))))))),
0)</f>
        <v>0</v>
      </c>
      <c r="AS20" s="122">
        <f t="array" ref="AS20">IFERROR(
(MEDIAN((IF(DATOS_[[Sexo]:[Sexo]]=$B20,IF(DATOS_[[AGRUP. VALOR. PTO.]:[AGRUP. VALOR. PTO.]]=$B18,IF(DATOS_[[Check Periodo Ref.]:[Check Periodo Ref.]]="Dentro",IF(DATOS_[[Check Equiparado]:[Check Equiparado]]="Sí",IF(DATOS!BL$5="Sí",(1/DATOS_[[% anualiz]:[% anualiz]]),1)*IF(DATOS!BL$4="Sí",1/DATOS_[[% normaliz]:[% normaliz]],1)*(DATOS_[C.Extra.04])))))))),
0)</f>
        <v>0</v>
      </c>
      <c r="AT20" s="122">
        <f t="array" ref="AT20">IFERROR(
(MEDIAN((IF(DATOS_[[Sexo]:[Sexo]]=$B20,IF(DATOS_[[AGRUP. VALOR. PTO.]:[AGRUP. VALOR. PTO.]]=$B18,IF(DATOS_[[Check Periodo Ref.]:[Check Periodo Ref.]]="Dentro",IF(DATOS_[[Check Equiparado]:[Check Equiparado]]="Sí",IF(DATOS!BM$5="Sí",(1/DATOS_[[% anualiz]:[% anualiz]]),1)*IF(DATOS!BM$4="Sí",1/DATOS_[[% normaliz]:[% normaliz]],1)*(DATOS_[C.Extra.05])))))))),
0)</f>
        <v>0</v>
      </c>
      <c r="AU20" s="123">
        <f t="array" ref="AU20">IFERROR(
MEDIAN(IF(DATOS_[Sexo]=$B20,IF(DATOS_[[AGRUP. VALOR. PTO.]:[AGRUP. VALOR. PTO.]]=$B18,IF(DATOS_[Check Equiparado]="Sí",IF(DATOS_[Check Periodo Ref.]="Dentro",DATOS_[Tot Extrasalarial Eq],FALSE))))),
0)</f>
        <v>0</v>
      </c>
      <c r="AV20" s="124">
        <f t="array" ref="AV20">IFERROR(
MEDIAN(IF(DATOS_[Sexo]=$B20,IF(DATOS_[[AGRUP. VALOR. PTO.]:[AGRUP. VALOR. PTO.]]=$B18,IF(DATOS_[Check Equiparado]="Sí",IF(DATOS_[Check Periodo Ref.]="Dentro",DATOS_[TOTAL Retrib Eq],FALSE))))),
0)</f>
        <v>0</v>
      </c>
    </row>
    <row r="21" spans="1:48" ht="17.25" thickBot="1" x14ac:dyDescent="0.35">
      <c r="A21" s="48" t="str">
        <f t="shared" ref="A21" si="11">+A22</f>
        <v>[ocultar]</v>
      </c>
      <c r="B21" s="98" t="s">
        <v>310</v>
      </c>
      <c r="C21" s="117"/>
      <c r="D21" s="47"/>
      <c r="E21" s="47"/>
      <c r="F21" s="47"/>
      <c r="G21" s="47"/>
      <c r="H21" s="47"/>
      <c r="I21" s="127" t="str">
        <f t="shared" ref="I21:AV21" si="12">IFERROR((I22-I23)/I22,"")</f>
        <v/>
      </c>
      <c r="J21" s="131" t="str">
        <f t="shared" si="12"/>
        <v/>
      </c>
      <c r="K21" s="131" t="str">
        <f t="shared" si="12"/>
        <v/>
      </c>
      <c r="L21" s="131" t="str">
        <f t="shared" si="12"/>
        <v/>
      </c>
      <c r="M21" s="131" t="str">
        <f t="shared" si="12"/>
        <v/>
      </c>
      <c r="N21" s="131" t="str">
        <f t="shared" si="12"/>
        <v/>
      </c>
      <c r="O21" s="131" t="str">
        <f t="shared" si="12"/>
        <v/>
      </c>
      <c r="P21" s="131" t="str">
        <f t="shared" si="12"/>
        <v/>
      </c>
      <c r="Q21" s="131" t="str">
        <f t="shared" si="12"/>
        <v/>
      </c>
      <c r="R21" s="131" t="str">
        <f t="shared" si="12"/>
        <v/>
      </c>
      <c r="S21" s="131" t="str">
        <f t="shared" si="12"/>
        <v/>
      </c>
      <c r="T21" s="131" t="str">
        <f t="shared" si="12"/>
        <v/>
      </c>
      <c r="U21" s="131" t="str">
        <f t="shared" si="12"/>
        <v/>
      </c>
      <c r="V21" s="131" t="str">
        <f t="shared" si="12"/>
        <v/>
      </c>
      <c r="W21" s="131" t="str">
        <f t="shared" si="12"/>
        <v/>
      </c>
      <c r="X21" s="131" t="str">
        <f t="shared" si="12"/>
        <v/>
      </c>
      <c r="Y21" s="131" t="str">
        <f t="shared" si="12"/>
        <v/>
      </c>
      <c r="Z21" s="130" t="str">
        <f t="shared" si="12"/>
        <v/>
      </c>
      <c r="AA21" s="130" t="str">
        <f t="shared" si="12"/>
        <v/>
      </c>
      <c r="AB21" s="130" t="str">
        <f t="shared" si="12"/>
        <v/>
      </c>
      <c r="AC21" s="130" t="str">
        <f t="shared" si="12"/>
        <v/>
      </c>
      <c r="AD21" s="130" t="str">
        <f t="shared" si="12"/>
        <v/>
      </c>
      <c r="AE21" s="130" t="str">
        <f t="shared" si="12"/>
        <v/>
      </c>
      <c r="AF21" s="130" t="str">
        <f t="shared" si="12"/>
        <v/>
      </c>
      <c r="AG21" s="130" t="str">
        <f t="shared" si="12"/>
        <v/>
      </c>
      <c r="AH21" s="130" t="str">
        <f t="shared" si="12"/>
        <v/>
      </c>
      <c r="AI21" s="130" t="str">
        <f t="shared" si="12"/>
        <v/>
      </c>
      <c r="AJ21" s="130" t="str">
        <f t="shared" si="12"/>
        <v/>
      </c>
      <c r="AK21" s="130" t="str">
        <f t="shared" si="12"/>
        <v/>
      </c>
      <c r="AL21" s="130" t="str">
        <f t="shared" si="12"/>
        <v/>
      </c>
      <c r="AM21" s="130" t="str">
        <f t="shared" si="12"/>
        <v/>
      </c>
      <c r="AN21" s="132" t="str">
        <f t="shared" si="12"/>
        <v/>
      </c>
      <c r="AO21" s="136" t="str">
        <f t="shared" si="12"/>
        <v/>
      </c>
      <c r="AP21" s="133" t="str">
        <f t="shared" si="12"/>
        <v/>
      </c>
      <c r="AQ21" s="133" t="str">
        <f t="shared" si="12"/>
        <v/>
      </c>
      <c r="AR21" s="133" t="str">
        <f t="shared" si="12"/>
        <v/>
      </c>
      <c r="AS21" s="133" t="str">
        <f t="shared" si="12"/>
        <v/>
      </c>
      <c r="AT21" s="133" t="str">
        <f t="shared" si="12"/>
        <v/>
      </c>
      <c r="AU21" s="134" t="str">
        <f t="shared" si="12"/>
        <v/>
      </c>
      <c r="AV21" s="135" t="str">
        <f t="shared" si="12"/>
        <v/>
      </c>
    </row>
    <row r="22" spans="1:48" x14ac:dyDescent="0.3">
      <c r="A22" s="48" t="str">
        <f t="shared" ref="A22" si="13">+IF(C22+C23=0,"[ocultar]","")</f>
        <v>[ocultar]</v>
      </c>
      <c r="B22" s="94" t="s">
        <v>162</v>
      </c>
      <c r="C22" s="40">
        <f t="array" ref="C22">SUM(IF($B22=DATOS_[Sexo],
IF($B21=DATOS_[AGRUP. VALOR. PTO.],
IF("Dentro"=DATOS_[Check Periodo Ref.],
1/(COUNTIFS(DATOS_[Sexo],$B22,DATOS_[AGRUP. VALOR. PTO.],$B21,DATOS_[Check Periodo Ref.],"Dentro",DATOS_[id],DATOS_[id]))))))</f>
        <v>0</v>
      </c>
      <c r="D22" s="41">
        <f>COUNTIFS(DATOS_[AGRUP. VALOR. PTO.],$B21,DATOS_[Sexo],$B22,DATOS_[Check Periodo Ref.],"Dentro")</f>
        <v>0</v>
      </c>
      <c r="E22" s="41">
        <f>COUNTIFS(DATOS_[AGRUP. VALOR. PTO.],$B21,DATOS_[Sexo],$B22,DATOS_[Check Periodo Ref.],"Dentro",DATOS_[Check Nº SC Norm],"Sí")</f>
        <v>0</v>
      </c>
      <c r="F22" s="41">
        <f>COUNTIFS(DATOS_[AGRUP. VALOR. PTO.],$B21,DATOS_[Sexo],$B22,DATOS_[Check Periodo Ref.],"Dentro",DATOS_[Check Nº SC Anualiz],"Sí")</f>
        <v>0</v>
      </c>
      <c r="G22" s="41">
        <f>COUNTIFS(DATOS_[AGRUP. VALOR. PTO.],$B21,DATOS_[Sexo],$B22,DATOS_[Check Periodo Ref.],"Dentro",DATOS_[Check Nº SC Norm y Anualiz],"Sí")</f>
        <v>0</v>
      </c>
      <c r="H22" s="41">
        <f>COUNTIFS(DATOS_[AGRUP. VALOR. PTO.],$B21,DATOS_[Sexo],$B22,DATOS_[Check Periodo Ref.],"Dentro",DATOS_[Check Equiparación],"Sí")</f>
        <v>0</v>
      </c>
      <c r="I22" s="118">
        <f t="array" ref="I22">IFERROR(
MEDIAN(IF(DATOS_[Sexo]=$B22,IF(DATOS_[[AGRUP. VALOR. PTO.]:[AGRUP. VALOR. PTO.]]=$B21,IF(DATOS_[Check Equiparado]="Sí",IF(DATOS_[Check Periodo Ref.]="Dentro",DATOS_[SALARIO BASE Eq],FALSE))))),
0)</f>
        <v>0</v>
      </c>
      <c r="J22" s="119">
        <f t="array" ref="J22">IFERROR(
(MEDIAN((IF(DATOS_[[Sexo]:[Sexo]]=$B22,IF(DATOS_[[AGRUP. VALOR. PTO.]:[AGRUP. VALOR. PTO.]]=$B21,IF(DATOS_[[Check Periodo Ref.]:[Check Periodo Ref.]]="Dentro",IF(DATOS_[[Check Equiparado]:[Check Equiparado]]="Sí",IF(DATOS!AE$5="Sí",(1/DATOS_[[% anualiz]:[% anualiz]]),1)*IF(DATOS!AE$4="Sí",1/DATOS_[[% normaliz]:[% normaliz]],1)*(DATOS_[Conc.Sal.01])))))))),
0)</f>
        <v>0</v>
      </c>
      <c r="K22" s="119">
        <f t="array" ref="K22">IFERROR(
(MEDIAN((IF(DATOS_[[Sexo]:[Sexo]]=$B22,IF(DATOS_[[AGRUP. VALOR. PTO.]:[AGRUP. VALOR. PTO.]]=$B21,IF(DATOS_[[Check Periodo Ref.]:[Check Periodo Ref.]]="Dentro",IF(DATOS_[[Check Equiparado]:[Check Equiparado]]="Sí",IF(DATOS!AF$5="Sí",(1/DATOS_[[% anualiz]:[% anualiz]]),1)*IF(DATOS!AF$4="Sí",1/DATOS_[[% normaliz]:[% normaliz]],1)*(DATOS_[Conc.Sal.02])))))))),
0)</f>
        <v>0</v>
      </c>
      <c r="L22" s="119">
        <f t="array" ref="L22">IFERROR(
(MEDIAN((IF(DATOS_[[Sexo]:[Sexo]]=$B22,IF(DATOS_[[AGRUP. VALOR. PTO.]:[AGRUP. VALOR. PTO.]]=$B21,IF(DATOS_[[Check Periodo Ref.]:[Check Periodo Ref.]]="Dentro",IF(DATOS_[[Check Equiparado]:[Check Equiparado]]="Sí",IF(DATOS!AG$5="Sí",(1/DATOS_[[% anualiz]:[% anualiz]]),1)*IF(DATOS!AG$4="Sí",1/DATOS_[[% normaliz]:[% normaliz]],1)*(DATOS_[Conc.Sal.03])))))))),
0)</f>
        <v>0</v>
      </c>
      <c r="M22" s="119">
        <f t="array" ref="M22">IFERROR(
(MEDIAN((IF(DATOS_[[Sexo]:[Sexo]]=$B22,IF(DATOS_[[AGRUP. VALOR. PTO.]:[AGRUP. VALOR. PTO.]]=$B21,IF(DATOS_[[Check Periodo Ref.]:[Check Periodo Ref.]]="Dentro",IF(DATOS_[[Check Equiparado]:[Check Equiparado]]="Sí",IF(DATOS!AH$5="Sí",(1/DATOS_[[% anualiz]:[% anualiz]]),1)*IF(DATOS!AH$4="Sí",1/DATOS_[[% normaliz]:[% normaliz]],1)*(DATOS_[Conc.Sal.04])))))))),
0)</f>
        <v>0</v>
      </c>
      <c r="N22" s="119">
        <f t="array" ref="N22">IFERROR(
(MEDIAN((IF(DATOS_[[Sexo]:[Sexo]]=$B22,IF(DATOS_[[AGRUP. VALOR. PTO.]:[AGRUP. VALOR. PTO.]]=$B21,IF(DATOS_[[Check Periodo Ref.]:[Check Periodo Ref.]]="Dentro",IF(DATOS_[[Check Equiparado]:[Check Equiparado]]="Sí",IF(DATOS!AI$5="Sí",(1/DATOS_[[% anualiz]:[% anualiz]]),1)*IF(DATOS!AI$4="Sí",1/DATOS_[[% normaliz]:[% normaliz]],1)*(DATOS_[Conc.Sal.05])))))))),
0)</f>
        <v>0</v>
      </c>
      <c r="O22" s="119">
        <f t="array" ref="O22">IFERROR(
(MEDIAN((IF(DATOS_[[Sexo]:[Sexo]]=$B22,IF(DATOS_[[AGRUP. VALOR. PTO.]:[AGRUP. VALOR. PTO.]]=$B21,IF(DATOS_[[Check Periodo Ref.]:[Check Periodo Ref.]]="Dentro",IF(DATOS_[[Check Equiparado]:[Check Equiparado]]="Sí",IF(DATOS!AJ$5="Sí",(1/DATOS_[[% anualiz]:[% anualiz]]),1)*IF(DATOS!AJ$4="Sí",1/DATOS_[[% normaliz]:[% normaliz]],1)*(DATOS_[Conc.Sal.06])))))))),
0)</f>
        <v>0</v>
      </c>
      <c r="P22" s="119">
        <f t="array" ref="P22">IFERROR(
(MEDIAN((IF(DATOS_[[Sexo]:[Sexo]]=$B22,IF(DATOS_[[AGRUP. VALOR. PTO.]:[AGRUP. VALOR. PTO.]]=$B21,IF(DATOS_[[Check Periodo Ref.]:[Check Periodo Ref.]]="Dentro",IF(DATOS_[[Check Equiparado]:[Check Equiparado]]="Sí",IF(DATOS!AK$5="Sí",(1/DATOS_[[% anualiz]:[% anualiz]]),1)*IF(DATOS!AK$4="Sí",1/DATOS_[[% normaliz]:[% normaliz]],1)*(DATOS_[Conc.Sal.07])))))))),
0)</f>
        <v>0</v>
      </c>
      <c r="Q22" s="119">
        <f t="array" ref="Q22">IFERROR(
(MEDIAN((IF(DATOS_[[Sexo]:[Sexo]]=$B22,IF(DATOS_[[AGRUP. VALOR. PTO.]:[AGRUP. VALOR. PTO.]]=$B21,IF(DATOS_[[Check Periodo Ref.]:[Check Periodo Ref.]]="Dentro",IF(DATOS_[[Check Equiparado]:[Check Equiparado]]="Sí",IF(DATOS!AL$5="Sí",(1/DATOS_[[% anualiz]:[% anualiz]]),1)*IF(DATOS!AL$4="Sí",1/DATOS_[[% normaliz]:[% normaliz]],1)*(DATOS_[Conc.Sal.08])))))))),
0)</f>
        <v>0</v>
      </c>
      <c r="R22" s="119">
        <f t="array" ref="R22">IFERROR(
(MEDIAN((IF(DATOS_[[Sexo]:[Sexo]]=$B22,IF(DATOS_[[AGRUP. VALOR. PTO.]:[AGRUP. VALOR. PTO.]]=$B21,IF(DATOS_[[Check Periodo Ref.]:[Check Periodo Ref.]]="Dentro",IF(DATOS_[[Check Equiparado]:[Check Equiparado]]="Sí",IF(DATOS!AM$5="Sí",(1/DATOS_[[% anualiz]:[% anualiz]]),1)*IF(DATOS!AM$4="Sí",1/DATOS_[[% normaliz]:[% normaliz]],1)*(DATOS_[Conc.Sal.09])))))))),
0)</f>
        <v>0</v>
      </c>
      <c r="S22" s="119">
        <f t="array" ref="S22">IFERROR(
(MEDIAN((IF(DATOS_[[Sexo]:[Sexo]]=$B22,IF(DATOS_[[AGRUP. VALOR. PTO.]:[AGRUP. VALOR. PTO.]]=$B21,IF(DATOS_[[Check Periodo Ref.]:[Check Periodo Ref.]]="Dentro",IF(DATOS_[[Check Equiparado]:[Check Equiparado]]="Sí",IF(DATOS!AN$5="Sí",(1/DATOS_[[% anualiz]:[% anualiz]]),1)*IF(DATOS!AN$4="Sí",1/DATOS_[[% normaliz]:[% normaliz]],1)*(DATOS_[Conc.Sal.10])))))))),
0)</f>
        <v>0</v>
      </c>
      <c r="T22" s="119">
        <f t="array" ref="T22">IFERROR(
(MEDIAN((IF(DATOS_[[Sexo]:[Sexo]]=$B22,IF(DATOS_[[AGRUP. VALOR. PTO.]:[AGRUP. VALOR. PTO.]]=$B21,IF(DATOS_[[Check Periodo Ref.]:[Check Periodo Ref.]]="Dentro",IF(DATOS_[[Check Equiparado]:[Check Equiparado]]="Sí",IF(DATOS!AO$5="Sí",(1/DATOS_[[% anualiz]:[% anualiz]]),1)*IF(DATOS!AO$4="Sí",1/DATOS_[[% normaliz]:[% normaliz]],1)*(DATOS_[Conc.Sal.11])))))))),
0)</f>
        <v>0</v>
      </c>
      <c r="U22" s="119">
        <f t="array" ref="U22">IFERROR(
(MEDIAN((IF(DATOS_[[Sexo]:[Sexo]]=$B22,IF(DATOS_[[AGRUP. VALOR. PTO.]:[AGRUP. VALOR. PTO.]]=$B21,IF(DATOS_[[Check Periodo Ref.]:[Check Periodo Ref.]]="Dentro",IF(DATOS_[[Check Equiparado]:[Check Equiparado]]="Sí",IF(DATOS!AP$5="Sí",(1/DATOS_[[% anualiz]:[% anualiz]]),1)*IF(DATOS!AP$4="Sí",1/DATOS_[[% normaliz]:[% normaliz]],1)*(DATOS_[Conc.Sal.12])))))))),
0)</f>
        <v>0</v>
      </c>
      <c r="V22" s="119">
        <f t="array" ref="V22">IFERROR(
(MEDIAN((IF(DATOS_[[Sexo]:[Sexo]]=$B22,IF(DATOS_[[AGRUP. VALOR. PTO.]:[AGRUP. VALOR. PTO.]]=$B21,IF(DATOS_[[Check Periodo Ref.]:[Check Periodo Ref.]]="Dentro",IF(DATOS_[[Check Equiparado]:[Check Equiparado]]="Sí",IF(DATOS!AQ$5="Sí",(1/DATOS_[[% anualiz]:[% anualiz]]),1)*IF(DATOS!AQ$4="Sí",1/DATOS_[[% normaliz]:[% normaliz]],1)*(DATOS_[Conc.Sal.13])))))))),
0)</f>
        <v>0</v>
      </c>
      <c r="W22" s="119">
        <f t="array" ref="W22">IFERROR(
(MEDIAN((IF(DATOS_[[Sexo]:[Sexo]]=$B22,IF(DATOS_[[AGRUP. VALOR. PTO.]:[AGRUP. VALOR. PTO.]]=$B21,IF(DATOS_[[Check Periodo Ref.]:[Check Periodo Ref.]]="Dentro",IF(DATOS_[[Check Equiparado]:[Check Equiparado]]="Sí",IF(DATOS!AR$5="Sí",(1/DATOS_[[% anualiz]:[% anualiz]]),1)*IF(DATOS!AR$4="Sí",1/DATOS_[[% normaliz]:[% normaliz]],1)*(DATOS_[Conc.Sal.14])))))))),
0)</f>
        <v>0</v>
      </c>
      <c r="X22" s="119">
        <f t="array" ref="X22">IFERROR(
(MEDIAN((IF(DATOS_[[Sexo]:[Sexo]]=$B22,IF(DATOS_[[AGRUP. VALOR. PTO.]:[AGRUP. VALOR. PTO.]]=$B21,IF(DATOS_[[Check Periodo Ref.]:[Check Periodo Ref.]]="Dentro",IF(DATOS_[[Check Equiparado]:[Check Equiparado]]="Sí",IF(DATOS!AS$5="Sí",(1/DATOS_[[% anualiz]:[% anualiz]]),1)*IF(DATOS!AS$4="Sí",1/DATOS_[[% normaliz]:[% normaliz]],1)*(DATOS_[Conc.Sal.15])))))))),
0)</f>
        <v>0</v>
      </c>
      <c r="Y22" s="119">
        <f t="array" ref="Y22">IFERROR(
(MEDIAN((IF(DATOS_[[Sexo]:[Sexo]]=$B22,IF(DATOS_[[AGRUP. VALOR. PTO.]:[AGRUP. VALOR. PTO.]]=$B21,IF(DATOS_[[Check Periodo Ref.]:[Check Periodo Ref.]]="Dentro",IF(DATOS_[[Check Equiparado]:[Check Equiparado]]="Sí",IF(DATOS!AT$5="Sí",(1/DATOS_[[% anualiz]:[% anualiz]]),1)*IF(DATOS!AT$4="Sí",1/DATOS_[[% normaliz]:[% normaliz]],1)*(DATOS_[Conc.Sal.16])))))))),
0)</f>
        <v>0</v>
      </c>
      <c r="Z22" s="119">
        <f t="array" ref="Z22">IFERROR(
(MEDIAN((IF(DATOS_[[Sexo]:[Sexo]]=$B22,IF(DATOS_[[AGRUP. VALOR. PTO.]:[AGRUP. VALOR. PTO.]]=$B21,IF(DATOS_[[Check Periodo Ref.]:[Check Periodo Ref.]]="Dentro",IF(DATOS_[[Check Equiparado]:[Check Equiparado]]="Sí",IF(DATOS!AU$5="Sí",(1/DATOS_[[% anualiz]:[% anualiz]]),1)*IF(DATOS!AU$4="Sí",1/DATOS_[[% normaliz]:[% normaliz]],1)*(DATOS_[Conc.Sal.17])))))))),
0)</f>
        <v>0</v>
      </c>
      <c r="AA22" s="119">
        <f t="array" ref="AA22">IFERROR(
(MEDIAN((IF(DATOS_[[Sexo]:[Sexo]]=$B22,IF(DATOS_[[AGRUP. VALOR. PTO.]:[AGRUP. VALOR. PTO.]]=$B21,IF(DATOS_[[Check Periodo Ref.]:[Check Periodo Ref.]]="Dentro",IF(DATOS_[[Check Equiparado]:[Check Equiparado]]="Sí",IF(DATOS!AV$5="Sí",(1/DATOS_[[% anualiz]:[% anualiz]]),1)*IF(DATOS!AV$4="Sí",1/DATOS_[[% normaliz]:[% normaliz]],1)*(DATOS_[Conc.Sal.18])))))))),
0)</f>
        <v>0</v>
      </c>
      <c r="AB22" s="119">
        <f t="array" ref="AB22">IFERROR(
(MEDIAN((IF(DATOS_[[Sexo]:[Sexo]]=$B22,IF(DATOS_[[AGRUP. VALOR. PTO.]:[AGRUP. VALOR. PTO.]]=$B21,IF(DATOS_[[Check Periodo Ref.]:[Check Periodo Ref.]]="Dentro",IF(DATOS_[[Check Equiparado]:[Check Equiparado]]="Sí",IF(DATOS!AW$5="Sí",(1/DATOS_[[% anualiz]:[% anualiz]]),1)*IF(DATOS!AW$4="Sí",1/DATOS_[[% normaliz]:[% normaliz]],1)*(DATOS_[Conc.Sal.19])))))))),
0)</f>
        <v>0</v>
      </c>
      <c r="AC22" s="119">
        <f t="array" ref="AC22">IFERROR(
(MEDIAN((IF(DATOS_[[Sexo]:[Sexo]]=$B22,IF(DATOS_[[AGRUP. VALOR. PTO.]:[AGRUP. VALOR. PTO.]]=$B21,IF(DATOS_[[Check Periodo Ref.]:[Check Periodo Ref.]]="Dentro",IF(DATOS_[[Check Equiparado]:[Check Equiparado]]="Sí",IF(DATOS!AX$5="Sí",(1/DATOS_[[% anualiz]:[% anualiz]]),1)*IF(DATOS!AX$4="Sí",1/DATOS_[[% normaliz]:[% normaliz]],1)*(DATOS_[Conc.Sal.20])))))))),
0)</f>
        <v>0</v>
      </c>
      <c r="AD22" s="119">
        <f t="array" ref="AD22">IFERROR(
(MEDIAN((IF(DATOS_[[Sexo]:[Sexo]]=$B22,IF(DATOS_[[AGRUP. VALOR. PTO.]:[AGRUP. VALOR. PTO.]]=$B21,IF(DATOS_[[Check Periodo Ref.]:[Check Periodo Ref.]]="Dentro",IF(DATOS_[[Check Equiparado]:[Check Equiparado]]="Sí",IF(DATOS!AY$5="Sí",(1/DATOS_[[% anualiz]:[% anualiz]]),1)*IF(DATOS!AY$4="Sí",1/DATOS_[[% normaliz]:[% normaliz]],1)*(DATOS_[Conc.Sal.21])))))))),
0)</f>
        <v>0</v>
      </c>
      <c r="AE22" s="119">
        <f t="array" ref="AE22">IFERROR(
(MEDIAN((IF(DATOS_[[Sexo]:[Sexo]]=$B22,IF(DATOS_[[AGRUP. VALOR. PTO.]:[AGRUP. VALOR. PTO.]]=$B21,IF(DATOS_[[Check Periodo Ref.]:[Check Periodo Ref.]]="Dentro",IF(DATOS_[[Check Equiparado]:[Check Equiparado]]="Sí",IF(DATOS!AZ$5="Sí",(1/DATOS_[[% anualiz]:[% anualiz]]),1)*IF(DATOS!AZ$4="Sí",1/DATOS_[[% normaliz]:[% normaliz]],1)*(DATOS_[Conc.Sal.22])))))))),
0)</f>
        <v>0</v>
      </c>
      <c r="AF22" s="119">
        <f t="array" ref="AF22">IFERROR(
(MEDIAN((IF(DATOS_[[Sexo]:[Sexo]]=$B22,IF(DATOS_[[AGRUP. VALOR. PTO.]:[AGRUP. VALOR. PTO.]]=$B21,IF(DATOS_[[Check Periodo Ref.]:[Check Periodo Ref.]]="Dentro",IF(DATOS_[[Check Equiparado]:[Check Equiparado]]="Sí",IF(DATOS!BA$5="Sí",(1/DATOS_[[% anualiz]:[% anualiz]]),1)*IF(DATOS!BA$4="Sí",1/DATOS_[[% normaliz]:[% normaliz]],1)*(DATOS_[Conc.Sal.23])))))))),
0)</f>
        <v>0</v>
      </c>
      <c r="AG22" s="119">
        <f t="array" ref="AG22">IFERROR(
(MEDIAN((IF(DATOS_[[Sexo]:[Sexo]]=$B22,IF(DATOS_[[AGRUP. VALOR. PTO.]:[AGRUP. VALOR. PTO.]]=$B21,IF(DATOS_[[Check Periodo Ref.]:[Check Periodo Ref.]]="Dentro",IF(DATOS_[[Check Equiparado]:[Check Equiparado]]="Sí",IF(DATOS!BB$5="Sí",(1/DATOS_[[% anualiz]:[% anualiz]]),1)*IF(DATOS!BB$4="Sí",1/DATOS_[[% normaliz]:[% normaliz]],1)*(DATOS_[Conc.Sal.24])))))))),
0)</f>
        <v>0</v>
      </c>
      <c r="AH22" s="119">
        <f t="array" ref="AH22">IFERROR(
(MEDIAN((IF(DATOS_[[Sexo]:[Sexo]]=$B22,IF(DATOS_[[AGRUP. VALOR. PTO.]:[AGRUP. VALOR. PTO.]]=$B21,IF(DATOS_[[Check Periodo Ref.]:[Check Periodo Ref.]]="Dentro",IF(DATOS_[[Check Equiparado]:[Check Equiparado]]="Sí",IF(DATOS!BC$5="Sí",(1/DATOS_[[% anualiz]:[% anualiz]]),1)*IF(DATOS!BC$4="Sí",1/DATOS_[[% normaliz]:[% normaliz]],1)*(DATOS_[Conc.Sal.25])))))))),
0)</f>
        <v>0</v>
      </c>
      <c r="AI22" s="119">
        <f t="array" ref="AI22">IFERROR(
(MEDIAN((IF(DATOS_[[Sexo]:[Sexo]]=$B22,IF(DATOS_[[AGRUP. VALOR. PTO.]:[AGRUP. VALOR. PTO.]]=$B21,IF(DATOS_[[Check Periodo Ref.]:[Check Periodo Ref.]]="Dentro",IF(DATOS_[[Check Equiparado]:[Check Equiparado]]="Sí",IF(DATOS!BD$5="Sí",(1/DATOS_[[% anualiz]:[% anualiz]]),1)*IF(DATOS!BD$4="Sí",1/DATOS_[[% normaliz]:[% normaliz]],1)*(DATOS_[Conc.Sal.26])))))))),
0)</f>
        <v>0</v>
      </c>
      <c r="AJ22" s="119">
        <f t="array" ref="AJ22">IFERROR(
(MEDIAN((IF(DATOS_[[Sexo]:[Sexo]]=$B22,IF(DATOS_[[AGRUP. VALOR. PTO.]:[AGRUP. VALOR. PTO.]]=$B21,IF(DATOS_[[Check Periodo Ref.]:[Check Periodo Ref.]]="Dentro",IF(DATOS_[[Check Equiparado]:[Check Equiparado]]="Sí",IF(DATOS!BE$5="Sí",(1/DATOS_[[% anualiz]:[% anualiz]]),1)*IF(DATOS!BE$4="Sí",1/DATOS_[[% normaliz]:[% normaliz]],1)*(DATOS_[Conc.Sal.27])))))))),
0)</f>
        <v>0</v>
      </c>
      <c r="AK22" s="119">
        <f t="array" ref="AK22">IFERROR(
(MEDIAN((IF(DATOS_[[Sexo]:[Sexo]]=$B22,IF(DATOS_[[AGRUP. VALOR. PTO.]:[AGRUP. VALOR. PTO.]]=$B21,IF(DATOS_[[Check Periodo Ref.]:[Check Periodo Ref.]]="Dentro",IF(DATOS_[[Check Equiparado]:[Check Equiparado]]="Sí",IF(DATOS!BF$5="Sí",(1/DATOS_[[% anualiz]:[% anualiz]]),1)*IF(DATOS!BF$4="Sí",1/DATOS_[[% normaliz]:[% normaliz]],1)*(DATOS_[Conc.Sal.28])))))))),
0)</f>
        <v>0</v>
      </c>
      <c r="AL22" s="119">
        <f t="array" ref="AL22">IFERROR(
(MEDIAN((IF(DATOS_[[Sexo]:[Sexo]]=$B22,IF(DATOS_[[AGRUP. VALOR. PTO.]:[AGRUP. VALOR. PTO.]]=$B21,IF(DATOS_[[Check Periodo Ref.]:[Check Periodo Ref.]]="Dentro",IF(DATOS_[[Check Equiparado]:[Check Equiparado]]="Sí",IF(DATOS!BG$5="Sí",(1/DATOS_[[% anualiz]:[% anualiz]]),1)*IF(DATOS!BG$4="Sí",1/DATOS_[[% normaliz]:[% normaliz]],1)*(DATOS_[Conc.Sal.29])))))))),
0)</f>
        <v>0</v>
      </c>
      <c r="AM22" s="119">
        <f t="array" ref="AM22">IFERROR(
(MEDIAN((IF(DATOS_[[Sexo]:[Sexo]]=$B22,IF(DATOS_[[AGRUP. VALOR. PTO.]:[AGRUP. VALOR. PTO.]]=$B21,IF(DATOS_[[Check Periodo Ref.]:[Check Periodo Ref.]]="Dentro",IF(DATOS_[[Check Equiparado]:[Check Equiparado]]="Sí",IF(DATOS!BH$5="Sí",(1/DATOS_[[% anualiz]:[% anualiz]]),1)*IF(DATOS!BH$4="Sí",1/DATOS_[[% normaliz]:[% normaliz]],1)*(DATOS_[Conc.Sal.30])))))))),
0)</f>
        <v>0</v>
      </c>
      <c r="AN22" s="120">
        <f t="array" ref="AN22">IFERROR(
MEDIAN(IF(DATOS_[Sexo]=$B22,IF(DATOS_[[AGRUP. VALOR. PTO.]:[AGRUP. VALOR. PTO.]]=$B21,IF(DATOS_[Check Equiparado]="Sí",IF(DATOS_[Check Periodo Ref.]="Dentro",DATOS_[Tot COMPL.SAL Eq],FALSE))))),
0)</f>
        <v>0</v>
      </c>
      <c r="AO22" s="121">
        <f t="array" ref="AO22">IFERROR(
MEDIAN(IF(DATOS_[Sexo]=$B22,IF(DATOS_[[AGRUP. VALOR. PTO.]:[AGRUP. VALOR. PTO.]]=$B21,IF(DATOS_[Check Equiparado]="Sí",IF(DATOS_[Check Periodo Ref.]="Dentro",DATOS_[TOTAL SALARIO Eq],FALSE))))),
0)</f>
        <v>0</v>
      </c>
      <c r="AP22" s="122">
        <f t="array" ref="AP22">IFERROR(
(MEDIAN((IF(DATOS_[[Sexo]:[Sexo]]=$B22,IF(DATOS_[[AGRUP. VALOR. PTO.]:[AGRUP. VALOR. PTO.]]=$B21,IF(DATOS_[[Check Periodo Ref.]:[Check Periodo Ref.]]="Dentro",IF(DATOS_[[Check Equiparado]:[Check Equiparado]]="Sí",IF(DATOS!BI$5="Sí",(1/DATOS_[[% anualiz]:[% anualiz]]),1)*IF(DATOS!BI$4="Sí",1/DATOS_[[% normaliz]:[% normaliz]],1)*(DATOS_[C.Extra.01])))))))),
0)</f>
        <v>0</v>
      </c>
      <c r="AQ22" s="122">
        <f t="array" ref="AQ22">IFERROR(
(MEDIAN((IF(DATOS_[[Sexo]:[Sexo]]=$B22,IF(DATOS_[[AGRUP. VALOR. PTO.]:[AGRUP. VALOR. PTO.]]=$B21,IF(DATOS_[[Check Periodo Ref.]:[Check Periodo Ref.]]="Dentro",IF(DATOS_[[Check Equiparado]:[Check Equiparado]]="Sí",IF(DATOS!BJ$5="Sí",(1/DATOS_[[% anualiz]:[% anualiz]]),1)*IF(DATOS!BJ$4="Sí",1/DATOS_[[% normaliz]:[% normaliz]],1)*(DATOS_[C.Extra.02])))))))),
0)</f>
        <v>0</v>
      </c>
      <c r="AR22" s="122">
        <f t="array" ref="AR22">IFERROR(
(MEDIAN((IF(DATOS_[[Sexo]:[Sexo]]=$B22,IF(DATOS_[[AGRUP. VALOR. PTO.]:[AGRUP. VALOR. PTO.]]=$B21,IF(DATOS_[[Check Periodo Ref.]:[Check Periodo Ref.]]="Dentro",IF(DATOS_[[Check Equiparado]:[Check Equiparado]]="Sí",IF(DATOS!BK$5="Sí",(1/DATOS_[[% anualiz]:[% anualiz]]),1)*IF(DATOS!BK$4="Sí",1/DATOS_[[% normaliz]:[% normaliz]],1)*(DATOS_[C.Extra.03])))))))),
0)</f>
        <v>0</v>
      </c>
      <c r="AS22" s="122">
        <f t="array" ref="AS22">IFERROR(
(MEDIAN((IF(DATOS_[[Sexo]:[Sexo]]=$B22,IF(DATOS_[[AGRUP. VALOR. PTO.]:[AGRUP. VALOR. PTO.]]=$B21,IF(DATOS_[[Check Periodo Ref.]:[Check Periodo Ref.]]="Dentro",IF(DATOS_[[Check Equiparado]:[Check Equiparado]]="Sí",IF(DATOS!BL$5="Sí",(1/DATOS_[[% anualiz]:[% anualiz]]),1)*IF(DATOS!BL$4="Sí",1/DATOS_[[% normaliz]:[% normaliz]],1)*(DATOS_[C.Extra.04])))))))),
0)</f>
        <v>0</v>
      </c>
      <c r="AT22" s="122">
        <f t="array" ref="AT22">IFERROR(
(MEDIAN((IF(DATOS_[[Sexo]:[Sexo]]=$B22,IF(DATOS_[[AGRUP. VALOR. PTO.]:[AGRUP. VALOR. PTO.]]=$B21,IF(DATOS_[[Check Periodo Ref.]:[Check Periodo Ref.]]="Dentro",IF(DATOS_[[Check Equiparado]:[Check Equiparado]]="Sí",IF(DATOS!BM$5="Sí",(1/DATOS_[[% anualiz]:[% anualiz]]),1)*IF(DATOS!BM$4="Sí",1/DATOS_[[% normaliz]:[% normaliz]],1)*(DATOS_[C.Extra.05])))))))),
0)</f>
        <v>0</v>
      </c>
      <c r="AU22" s="123">
        <f t="array" ref="AU22">IFERROR(
MEDIAN(IF(DATOS_[Sexo]=$B22,IF(DATOS_[[AGRUP. VALOR. PTO.]:[AGRUP. VALOR. PTO.]]=$B21,IF(DATOS_[Check Equiparado]="Sí",IF(DATOS_[Check Periodo Ref.]="Dentro",DATOS_[Tot Extrasalarial Eq],FALSE))))),
0)</f>
        <v>0</v>
      </c>
      <c r="AV22" s="124">
        <f t="array" ref="AV22">IFERROR(
MEDIAN(IF(DATOS_[Sexo]=$B22,IF(DATOS_[[AGRUP. VALOR. PTO.]:[AGRUP. VALOR. PTO.]]=$B21,IF(DATOS_[Check Equiparado]="Sí",IF(DATOS_[Check Periodo Ref.]="Dentro",DATOS_[TOTAL Retrib Eq],FALSE))))),
0)</f>
        <v>0</v>
      </c>
    </row>
    <row r="23" spans="1:48" x14ac:dyDescent="0.3">
      <c r="A23" s="48" t="str">
        <f t="shared" ref="A23" si="14">+A22</f>
        <v>[ocultar]</v>
      </c>
      <c r="B23" s="94" t="s">
        <v>163</v>
      </c>
      <c r="C23" s="40">
        <f t="array" ref="C23">SUM(IF($B23=DATOS_[Sexo],
IF($B21=DATOS_[AGRUP. VALOR. PTO.],
IF("Dentro"=DATOS_[Check Periodo Ref.],
1/(COUNTIFS(DATOS_[Sexo],$B23,DATOS_[AGRUP. VALOR. PTO.],$B21,DATOS_[Check Periodo Ref.],"Dentro",DATOS_[id],DATOS_[id]))))))</f>
        <v>0</v>
      </c>
      <c r="D23" s="41">
        <f>COUNTIFS(DATOS_[AGRUP. VALOR. PTO.],$B21,DATOS_[Sexo],$B23,DATOS_[Check Periodo Ref.],"Dentro")</f>
        <v>0</v>
      </c>
      <c r="E23" s="41">
        <f>COUNTIFS(DATOS_[AGRUP. VALOR. PTO.],$B21,DATOS_[Sexo],$B23,DATOS_[Check Periodo Ref.],"Dentro",DATOS_[Check Nº SC Norm],"Sí")</f>
        <v>0</v>
      </c>
      <c r="F23" s="41">
        <f>COUNTIFS(DATOS_[AGRUP. VALOR. PTO.],$B21,DATOS_[Sexo],$B23,DATOS_[Check Periodo Ref.],"Dentro",DATOS_[Check Nº SC Anualiz],"Sí")</f>
        <v>0</v>
      </c>
      <c r="G23" s="41">
        <f>COUNTIFS(DATOS_[AGRUP. VALOR. PTO.],$B21,DATOS_[Sexo],$B23,DATOS_[Check Periodo Ref.],"Dentro",DATOS_[Check Nº SC Norm y Anualiz],"Sí")</f>
        <v>0</v>
      </c>
      <c r="H23" s="41">
        <f>COUNTIFS(DATOS_[AGRUP. VALOR. PTO.],$B21,DATOS_[Sexo],$B23,DATOS_[Check Periodo Ref.],"Dentro",DATOS_[Check Equiparación],"Sí")</f>
        <v>0</v>
      </c>
      <c r="I23" s="118" cm="1">
        <f t="array" ref="I23">IFERROR(
MEDIAN(IF(DATOS_[Sexo]=$B23,IF(DATOS_[[AGRUP. VALOR. PTO.]:[AGRUP. VALOR. PTO.]]=$B21,IF(DATOS_[Check Equiparado]="Sí",IF(DATOS_[Check Periodo Ref.]="Dentro",DATOS_[SALARIO BASE Eq],FALSE))))),
0)</f>
        <v>0</v>
      </c>
      <c r="J23" s="119">
        <f t="array" ref="J23">IFERROR(
(MEDIAN((IF(DATOS_[[Sexo]:[Sexo]]=$B23,IF(DATOS_[[AGRUP. VALOR. PTO.]:[AGRUP. VALOR. PTO.]]=$B21,IF(DATOS_[[Check Periodo Ref.]:[Check Periodo Ref.]]="Dentro",IF(DATOS_[[Check Equiparado]:[Check Equiparado]]="Sí",IF(DATOS!AE$5="Sí",(1/DATOS_[[% anualiz]:[% anualiz]]),1)*IF(DATOS!AE$4="Sí",1/DATOS_[[% normaliz]:[% normaliz]],1)*(DATOS_[Conc.Sal.01])))))))),
0)</f>
        <v>0</v>
      </c>
      <c r="K23" s="119">
        <f t="array" ref="K23">IFERROR(
(MEDIAN((IF(DATOS_[[Sexo]:[Sexo]]=$B23,IF(DATOS_[[AGRUP. VALOR. PTO.]:[AGRUP. VALOR. PTO.]]=$B21,IF(DATOS_[[Check Periodo Ref.]:[Check Periodo Ref.]]="Dentro",IF(DATOS_[[Check Equiparado]:[Check Equiparado]]="Sí",IF(DATOS!AF$5="Sí",(1/DATOS_[[% anualiz]:[% anualiz]]),1)*IF(DATOS!AF$4="Sí",1/DATOS_[[% normaliz]:[% normaliz]],1)*(DATOS_[Conc.Sal.02])))))))),
0)</f>
        <v>0</v>
      </c>
      <c r="L23" s="119">
        <f t="array" ref="L23">IFERROR(
(MEDIAN((IF(DATOS_[[Sexo]:[Sexo]]=$B23,IF(DATOS_[[AGRUP. VALOR. PTO.]:[AGRUP. VALOR. PTO.]]=$B21,IF(DATOS_[[Check Periodo Ref.]:[Check Periodo Ref.]]="Dentro",IF(DATOS_[[Check Equiparado]:[Check Equiparado]]="Sí",IF(DATOS!AG$5="Sí",(1/DATOS_[[% anualiz]:[% anualiz]]),1)*IF(DATOS!AG$4="Sí",1/DATOS_[[% normaliz]:[% normaliz]],1)*(DATOS_[Conc.Sal.03])))))))),
0)</f>
        <v>0</v>
      </c>
      <c r="M23" s="119">
        <f t="array" ref="M23">IFERROR(
(MEDIAN((IF(DATOS_[[Sexo]:[Sexo]]=$B23,IF(DATOS_[[AGRUP. VALOR. PTO.]:[AGRUP. VALOR. PTO.]]=$B21,IF(DATOS_[[Check Periodo Ref.]:[Check Periodo Ref.]]="Dentro",IF(DATOS_[[Check Equiparado]:[Check Equiparado]]="Sí",IF(DATOS!AH$5="Sí",(1/DATOS_[[% anualiz]:[% anualiz]]),1)*IF(DATOS!AH$4="Sí",1/DATOS_[[% normaliz]:[% normaliz]],1)*(DATOS_[Conc.Sal.04])))))))),
0)</f>
        <v>0</v>
      </c>
      <c r="N23" s="119">
        <f t="array" ref="N23">IFERROR(
(MEDIAN((IF(DATOS_[[Sexo]:[Sexo]]=$B23,IF(DATOS_[[AGRUP. VALOR. PTO.]:[AGRUP. VALOR. PTO.]]=$B21,IF(DATOS_[[Check Periodo Ref.]:[Check Periodo Ref.]]="Dentro",IF(DATOS_[[Check Equiparado]:[Check Equiparado]]="Sí",IF(DATOS!AI$5="Sí",(1/DATOS_[[% anualiz]:[% anualiz]]),1)*IF(DATOS!AI$4="Sí",1/DATOS_[[% normaliz]:[% normaliz]],1)*(DATOS_[Conc.Sal.05])))))))),
0)</f>
        <v>0</v>
      </c>
      <c r="O23" s="119">
        <f t="array" ref="O23">IFERROR(
(MEDIAN((IF(DATOS_[[Sexo]:[Sexo]]=$B23,IF(DATOS_[[AGRUP. VALOR. PTO.]:[AGRUP. VALOR. PTO.]]=$B21,IF(DATOS_[[Check Periodo Ref.]:[Check Periodo Ref.]]="Dentro",IF(DATOS_[[Check Equiparado]:[Check Equiparado]]="Sí",IF(DATOS!AJ$5="Sí",(1/DATOS_[[% anualiz]:[% anualiz]]),1)*IF(DATOS!AJ$4="Sí",1/DATOS_[[% normaliz]:[% normaliz]],1)*(DATOS_[Conc.Sal.06])))))))),
0)</f>
        <v>0</v>
      </c>
      <c r="P23" s="119">
        <f t="array" ref="P23">IFERROR(
(MEDIAN((IF(DATOS_[[Sexo]:[Sexo]]=$B23,IF(DATOS_[[AGRUP. VALOR. PTO.]:[AGRUP. VALOR. PTO.]]=$B21,IF(DATOS_[[Check Periodo Ref.]:[Check Periodo Ref.]]="Dentro",IF(DATOS_[[Check Equiparado]:[Check Equiparado]]="Sí",IF(DATOS!AK$5="Sí",(1/DATOS_[[% anualiz]:[% anualiz]]),1)*IF(DATOS!AK$4="Sí",1/DATOS_[[% normaliz]:[% normaliz]],1)*(DATOS_[Conc.Sal.07])))))))),
0)</f>
        <v>0</v>
      </c>
      <c r="Q23" s="119">
        <f t="array" ref="Q23">IFERROR(
(MEDIAN((IF(DATOS_[[Sexo]:[Sexo]]=$B23,IF(DATOS_[[AGRUP. VALOR. PTO.]:[AGRUP. VALOR. PTO.]]=$B21,IF(DATOS_[[Check Periodo Ref.]:[Check Periodo Ref.]]="Dentro",IF(DATOS_[[Check Equiparado]:[Check Equiparado]]="Sí",IF(DATOS!AL$5="Sí",(1/DATOS_[[% anualiz]:[% anualiz]]),1)*IF(DATOS!AL$4="Sí",1/DATOS_[[% normaliz]:[% normaliz]],1)*(DATOS_[Conc.Sal.08])))))))),
0)</f>
        <v>0</v>
      </c>
      <c r="R23" s="119">
        <f t="array" ref="R23">IFERROR(
(MEDIAN((IF(DATOS_[[Sexo]:[Sexo]]=$B23,IF(DATOS_[[AGRUP. VALOR. PTO.]:[AGRUP. VALOR. PTO.]]=$B21,IF(DATOS_[[Check Periodo Ref.]:[Check Periodo Ref.]]="Dentro",IF(DATOS_[[Check Equiparado]:[Check Equiparado]]="Sí",IF(DATOS!AM$5="Sí",(1/DATOS_[[% anualiz]:[% anualiz]]),1)*IF(DATOS!AM$4="Sí",1/DATOS_[[% normaliz]:[% normaliz]],1)*(DATOS_[Conc.Sal.09])))))))),
0)</f>
        <v>0</v>
      </c>
      <c r="S23" s="119">
        <f t="array" ref="S23">IFERROR(
(MEDIAN((IF(DATOS_[[Sexo]:[Sexo]]=$B23,IF(DATOS_[[AGRUP. VALOR. PTO.]:[AGRUP. VALOR. PTO.]]=$B21,IF(DATOS_[[Check Periodo Ref.]:[Check Periodo Ref.]]="Dentro",IF(DATOS_[[Check Equiparado]:[Check Equiparado]]="Sí",IF(DATOS!AN$5="Sí",(1/DATOS_[[% anualiz]:[% anualiz]]),1)*IF(DATOS!AN$4="Sí",1/DATOS_[[% normaliz]:[% normaliz]],1)*(DATOS_[Conc.Sal.10])))))))),
0)</f>
        <v>0</v>
      </c>
      <c r="T23" s="119">
        <f t="array" ref="T23">IFERROR(
(MEDIAN((IF(DATOS_[[Sexo]:[Sexo]]=$B23,IF(DATOS_[[AGRUP. VALOR. PTO.]:[AGRUP. VALOR. PTO.]]=$B21,IF(DATOS_[[Check Periodo Ref.]:[Check Periodo Ref.]]="Dentro",IF(DATOS_[[Check Equiparado]:[Check Equiparado]]="Sí",IF(DATOS!AO$5="Sí",(1/DATOS_[[% anualiz]:[% anualiz]]),1)*IF(DATOS!AO$4="Sí",1/DATOS_[[% normaliz]:[% normaliz]],1)*(DATOS_[Conc.Sal.11])))))))),
0)</f>
        <v>0</v>
      </c>
      <c r="U23" s="119">
        <f t="array" ref="U23">IFERROR(
(MEDIAN((IF(DATOS_[[Sexo]:[Sexo]]=$B23,IF(DATOS_[[AGRUP. VALOR. PTO.]:[AGRUP. VALOR. PTO.]]=$B21,IF(DATOS_[[Check Periodo Ref.]:[Check Periodo Ref.]]="Dentro",IF(DATOS_[[Check Equiparado]:[Check Equiparado]]="Sí",IF(DATOS!AP$5="Sí",(1/DATOS_[[% anualiz]:[% anualiz]]),1)*IF(DATOS!AP$4="Sí",1/DATOS_[[% normaliz]:[% normaliz]],1)*(DATOS_[Conc.Sal.12])))))))),
0)</f>
        <v>0</v>
      </c>
      <c r="V23" s="119">
        <f t="array" ref="V23">IFERROR(
(MEDIAN((IF(DATOS_[[Sexo]:[Sexo]]=$B23,IF(DATOS_[[AGRUP. VALOR. PTO.]:[AGRUP. VALOR. PTO.]]=$B21,IF(DATOS_[[Check Periodo Ref.]:[Check Periodo Ref.]]="Dentro",IF(DATOS_[[Check Equiparado]:[Check Equiparado]]="Sí",IF(DATOS!AQ$5="Sí",(1/DATOS_[[% anualiz]:[% anualiz]]),1)*IF(DATOS!AQ$4="Sí",1/DATOS_[[% normaliz]:[% normaliz]],1)*(DATOS_[Conc.Sal.13])))))))),
0)</f>
        <v>0</v>
      </c>
      <c r="W23" s="119">
        <f t="array" ref="W23">IFERROR(
(MEDIAN((IF(DATOS_[[Sexo]:[Sexo]]=$B23,IF(DATOS_[[AGRUP. VALOR. PTO.]:[AGRUP. VALOR. PTO.]]=$B21,IF(DATOS_[[Check Periodo Ref.]:[Check Periodo Ref.]]="Dentro",IF(DATOS_[[Check Equiparado]:[Check Equiparado]]="Sí",IF(DATOS!AR$5="Sí",(1/DATOS_[[% anualiz]:[% anualiz]]),1)*IF(DATOS!AR$4="Sí",1/DATOS_[[% normaliz]:[% normaliz]],1)*(DATOS_[Conc.Sal.14])))))))),
0)</f>
        <v>0</v>
      </c>
      <c r="X23" s="119">
        <f t="array" ref="X23">IFERROR(
(MEDIAN((IF(DATOS_[[Sexo]:[Sexo]]=$B23,IF(DATOS_[[AGRUP. VALOR. PTO.]:[AGRUP. VALOR. PTO.]]=$B21,IF(DATOS_[[Check Periodo Ref.]:[Check Periodo Ref.]]="Dentro",IF(DATOS_[[Check Equiparado]:[Check Equiparado]]="Sí",IF(DATOS!AS$5="Sí",(1/DATOS_[[% anualiz]:[% anualiz]]),1)*IF(DATOS!AS$4="Sí",1/DATOS_[[% normaliz]:[% normaliz]],1)*(DATOS_[Conc.Sal.15])))))))),
0)</f>
        <v>0</v>
      </c>
      <c r="Y23" s="119">
        <f t="array" ref="Y23">IFERROR(
(MEDIAN((IF(DATOS_[[Sexo]:[Sexo]]=$B23,IF(DATOS_[[AGRUP. VALOR. PTO.]:[AGRUP. VALOR. PTO.]]=$B21,IF(DATOS_[[Check Periodo Ref.]:[Check Periodo Ref.]]="Dentro",IF(DATOS_[[Check Equiparado]:[Check Equiparado]]="Sí",IF(DATOS!AT$5="Sí",(1/DATOS_[[% anualiz]:[% anualiz]]),1)*IF(DATOS!AT$4="Sí",1/DATOS_[[% normaliz]:[% normaliz]],1)*(DATOS_[Conc.Sal.16])))))))),
0)</f>
        <v>0</v>
      </c>
      <c r="Z23" s="119">
        <f t="array" ref="Z23">IFERROR(
(MEDIAN((IF(DATOS_[[Sexo]:[Sexo]]=$B23,IF(DATOS_[[AGRUP. VALOR. PTO.]:[AGRUP. VALOR. PTO.]]=$B21,IF(DATOS_[[Check Periodo Ref.]:[Check Periodo Ref.]]="Dentro",IF(DATOS_[[Check Equiparado]:[Check Equiparado]]="Sí",IF(DATOS!AU$5="Sí",(1/DATOS_[[% anualiz]:[% anualiz]]),1)*IF(DATOS!AU$4="Sí",1/DATOS_[[% normaliz]:[% normaliz]],1)*(DATOS_[Conc.Sal.17])))))))),
0)</f>
        <v>0</v>
      </c>
      <c r="AA23" s="119">
        <f t="array" ref="AA23">IFERROR(
(MEDIAN((IF(DATOS_[[Sexo]:[Sexo]]=$B23,IF(DATOS_[[AGRUP. VALOR. PTO.]:[AGRUP. VALOR. PTO.]]=$B21,IF(DATOS_[[Check Periodo Ref.]:[Check Periodo Ref.]]="Dentro",IF(DATOS_[[Check Equiparado]:[Check Equiparado]]="Sí",IF(DATOS!AV$5="Sí",(1/DATOS_[[% anualiz]:[% anualiz]]),1)*IF(DATOS!AV$4="Sí",1/DATOS_[[% normaliz]:[% normaliz]],1)*(DATOS_[Conc.Sal.18])))))))),
0)</f>
        <v>0</v>
      </c>
      <c r="AB23" s="119">
        <f t="array" ref="AB23">IFERROR(
(MEDIAN((IF(DATOS_[[Sexo]:[Sexo]]=$B23,IF(DATOS_[[AGRUP. VALOR. PTO.]:[AGRUP. VALOR. PTO.]]=$B21,IF(DATOS_[[Check Periodo Ref.]:[Check Periodo Ref.]]="Dentro",IF(DATOS_[[Check Equiparado]:[Check Equiparado]]="Sí",IF(DATOS!AW$5="Sí",(1/DATOS_[[% anualiz]:[% anualiz]]),1)*IF(DATOS!AW$4="Sí",1/DATOS_[[% normaliz]:[% normaliz]],1)*(DATOS_[Conc.Sal.19])))))))),
0)</f>
        <v>0</v>
      </c>
      <c r="AC23" s="119">
        <f t="array" ref="AC23">IFERROR(
(MEDIAN((IF(DATOS_[[Sexo]:[Sexo]]=$B23,IF(DATOS_[[AGRUP. VALOR. PTO.]:[AGRUP. VALOR. PTO.]]=$B21,IF(DATOS_[[Check Periodo Ref.]:[Check Periodo Ref.]]="Dentro",IF(DATOS_[[Check Equiparado]:[Check Equiparado]]="Sí",IF(DATOS!AX$5="Sí",(1/DATOS_[[% anualiz]:[% anualiz]]),1)*IF(DATOS!AX$4="Sí",1/DATOS_[[% normaliz]:[% normaliz]],1)*(DATOS_[Conc.Sal.20])))))))),
0)</f>
        <v>0</v>
      </c>
      <c r="AD23" s="119">
        <f t="array" ref="AD23">IFERROR(
(MEDIAN((IF(DATOS_[[Sexo]:[Sexo]]=$B23,IF(DATOS_[[AGRUP. VALOR. PTO.]:[AGRUP. VALOR. PTO.]]=$B21,IF(DATOS_[[Check Periodo Ref.]:[Check Periodo Ref.]]="Dentro",IF(DATOS_[[Check Equiparado]:[Check Equiparado]]="Sí",IF(DATOS!AY$5="Sí",(1/DATOS_[[% anualiz]:[% anualiz]]),1)*IF(DATOS!AY$4="Sí",1/DATOS_[[% normaliz]:[% normaliz]],1)*(DATOS_[Conc.Sal.21])))))))),
0)</f>
        <v>0</v>
      </c>
      <c r="AE23" s="119">
        <f t="array" ref="AE23">IFERROR(
(MEDIAN((IF(DATOS_[[Sexo]:[Sexo]]=$B23,IF(DATOS_[[AGRUP. VALOR. PTO.]:[AGRUP. VALOR. PTO.]]=$B21,IF(DATOS_[[Check Periodo Ref.]:[Check Periodo Ref.]]="Dentro",IF(DATOS_[[Check Equiparado]:[Check Equiparado]]="Sí",IF(DATOS!AZ$5="Sí",(1/DATOS_[[% anualiz]:[% anualiz]]),1)*IF(DATOS!AZ$4="Sí",1/DATOS_[[% normaliz]:[% normaliz]],1)*(DATOS_[Conc.Sal.22])))))))),
0)</f>
        <v>0</v>
      </c>
      <c r="AF23" s="119">
        <f t="array" ref="AF23">IFERROR(
(MEDIAN((IF(DATOS_[[Sexo]:[Sexo]]=$B23,IF(DATOS_[[AGRUP. VALOR. PTO.]:[AGRUP. VALOR. PTO.]]=$B21,IF(DATOS_[[Check Periodo Ref.]:[Check Periodo Ref.]]="Dentro",IF(DATOS_[[Check Equiparado]:[Check Equiparado]]="Sí",IF(DATOS!BA$5="Sí",(1/DATOS_[[% anualiz]:[% anualiz]]),1)*IF(DATOS!BA$4="Sí",1/DATOS_[[% normaliz]:[% normaliz]],1)*(DATOS_[Conc.Sal.23])))))))),
0)</f>
        <v>0</v>
      </c>
      <c r="AG23" s="119">
        <f t="array" ref="AG23">IFERROR(
(MEDIAN((IF(DATOS_[[Sexo]:[Sexo]]=$B23,IF(DATOS_[[AGRUP. VALOR. PTO.]:[AGRUP. VALOR. PTO.]]=$B21,IF(DATOS_[[Check Periodo Ref.]:[Check Periodo Ref.]]="Dentro",IF(DATOS_[[Check Equiparado]:[Check Equiparado]]="Sí",IF(DATOS!BB$5="Sí",(1/DATOS_[[% anualiz]:[% anualiz]]),1)*IF(DATOS!BB$4="Sí",1/DATOS_[[% normaliz]:[% normaliz]],1)*(DATOS_[Conc.Sal.24])))))))),
0)</f>
        <v>0</v>
      </c>
      <c r="AH23" s="119">
        <f t="array" ref="AH23">IFERROR(
(MEDIAN((IF(DATOS_[[Sexo]:[Sexo]]=$B23,IF(DATOS_[[AGRUP. VALOR. PTO.]:[AGRUP. VALOR. PTO.]]=$B21,IF(DATOS_[[Check Periodo Ref.]:[Check Periodo Ref.]]="Dentro",IF(DATOS_[[Check Equiparado]:[Check Equiparado]]="Sí",IF(DATOS!BC$5="Sí",(1/DATOS_[[% anualiz]:[% anualiz]]),1)*IF(DATOS!BC$4="Sí",1/DATOS_[[% normaliz]:[% normaliz]],1)*(DATOS_[Conc.Sal.25])))))))),
0)</f>
        <v>0</v>
      </c>
      <c r="AI23" s="119">
        <f t="array" ref="AI23">IFERROR(
(MEDIAN((IF(DATOS_[[Sexo]:[Sexo]]=$B23,IF(DATOS_[[AGRUP. VALOR. PTO.]:[AGRUP. VALOR. PTO.]]=$B21,IF(DATOS_[[Check Periodo Ref.]:[Check Periodo Ref.]]="Dentro",IF(DATOS_[[Check Equiparado]:[Check Equiparado]]="Sí",IF(DATOS!BD$5="Sí",(1/DATOS_[[% anualiz]:[% anualiz]]),1)*IF(DATOS!BD$4="Sí",1/DATOS_[[% normaliz]:[% normaliz]],1)*(DATOS_[Conc.Sal.26])))))))),
0)</f>
        <v>0</v>
      </c>
      <c r="AJ23" s="119">
        <f t="array" ref="AJ23">IFERROR(
(MEDIAN((IF(DATOS_[[Sexo]:[Sexo]]=$B23,IF(DATOS_[[AGRUP. VALOR. PTO.]:[AGRUP. VALOR. PTO.]]=$B21,IF(DATOS_[[Check Periodo Ref.]:[Check Periodo Ref.]]="Dentro",IF(DATOS_[[Check Equiparado]:[Check Equiparado]]="Sí",IF(DATOS!BE$5="Sí",(1/DATOS_[[% anualiz]:[% anualiz]]),1)*IF(DATOS!BE$4="Sí",1/DATOS_[[% normaliz]:[% normaliz]],1)*(DATOS_[Conc.Sal.27])))))))),
0)</f>
        <v>0</v>
      </c>
      <c r="AK23" s="119">
        <f t="array" ref="AK23">IFERROR(
(MEDIAN((IF(DATOS_[[Sexo]:[Sexo]]=$B23,IF(DATOS_[[AGRUP. VALOR. PTO.]:[AGRUP. VALOR. PTO.]]=$B21,IF(DATOS_[[Check Periodo Ref.]:[Check Periodo Ref.]]="Dentro",IF(DATOS_[[Check Equiparado]:[Check Equiparado]]="Sí",IF(DATOS!BF$5="Sí",(1/DATOS_[[% anualiz]:[% anualiz]]),1)*IF(DATOS!BF$4="Sí",1/DATOS_[[% normaliz]:[% normaliz]],1)*(DATOS_[Conc.Sal.28])))))))),
0)</f>
        <v>0</v>
      </c>
      <c r="AL23" s="119">
        <f t="array" ref="AL23">IFERROR(
(MEDIAN((IF(DATOS_[[Sexo]:[Sexo]]=$B23,IF(DATOS_[[AGRUP. VALOR. PTO.]:[AGRUP. VALOR. PTO.]]=$B21,IF(DATOS_[[Check Periodo Ref.]:[Check Periodo Ref.]]="Dentro",IF(DATOS_[[Check Equiparado]:[Check Equiparado]]="Sí",IF(DATOS!BG$5="Sí",(1/DATOS_[[% anualiz]:[% anualiz]]),1)*IF(DATOS!BG$4="Sí",1/DATOS_[[% normaliz]:[% normaliz]],1)*(DATOS_[Conc.Sal.29])))))))),
0)</f>
        <v>0</v>
      </c>
      <c r="AM23" s="119">
        <f t="array" ref="AM23">IFERROR(
(MEDIAN((IF(DATOS_[[Sexo]:[Sexo]]=$B23,IF(DATOS_[[AGRUP. VALOR. PTO.]:[AGRUP. VALOR. PTO.]]=$B21,IF(DATOS_[[Check Periodo Ref.]:[Check Periodo Ref.]]="Dentro",IF(DATOS_[[Check Equiparado]:[Check Equiparado]]="Sí",IF(DATOS!BH$5="Sí",(1/DATOS_[[% anualiz]:[% anualiz]]),1)*IF(DATOS!BH$4="Sí",1/DATOS_[[% normaliz]:[% normaliz]],1)*(DATOS_[Conc.Sal.30])))))))),
0)</f>
        <v>0</v>
      </c>
      <c r="AN23" s="120">
        <f t="array" ref="AN23">IFERROR(
MEDIAN(IF(DATOS_[Sexo]=$B23,IF(DATOS_[[AGRUP. VALOR. PTO.]:[AGRUP. VALOR. PTO.]]=$B21,IF(DATOS_[Check Equiparado]="Sí",IF(DATOS_[Check Periodo Ref.]="Dentro",DATOS_[Tot COMPL.SAL Eq],FALSE))))),
0)</f>
        <v>0</v>
      </c>
      <c r="AO23" s="121">
        <f t="array" ref="AO23">IFERROR(
MEDIAN(IF(DATOS_[Sexo]=$B23,IF(DATOS_[[AGRUP. VALOR. PTO.]:[AGRUP. VALOR. PTO.]]=$B21,IF(DATOS_[Check Equiparado]="Sí",IF(DATOS_[Check Periodo Ref.]="Dentro",DATOS_[TOTAL SALARIO Eq],FALSE))))),
0)</f>
        <v>0</v>
      </c>
      <c r="AP23" s="122">
        <f t="array" ref="AP23">IFERROR(
(MEDIAN((IF(DATOS_[[Sexo]:[Sexo]]=$B23,IF(DATOS_[[AGRUP. VALOR. PTO.]:[AGRUP. VALOR. PTO.]]=$B21,IF(DATOS_[[Check Periodo Ref.]:[Check Periodo Ref.]]="Dentro",IF(DATOS_[[Check Equiparado]:[Check Equiparado]]="Sí",IF(DATOS!BI$5="Sí",(1/DATOS_[[% anualiz]:[% anualiz]]),1)*IF(DATOS!BI$4="Sí",1/DATOS_[[% normaliz]:[% normaliz]],1)*(DATOS_[C.Extra.01])))))))),
0)</f>
        <v>0</v>
      </c>
      <c r="AQ23" s="122">
        <f t="array" ref="AQ23">IFERROR(
(MEDIAN((IF(DATOS_[[Sexo]:[Sexo]]=$B23,IF(DATOS_[[AGRUP. VALOR. PTO.]:[AGRUP. VALOR. PTO.]]=$B21,IF(DATOS_[[Check Periodo Ref.]:[Check Periodo Ref.]]="Dentro",IF(DATOS_[[Check Equiparado]:[Check Equiparado]]="Sí",IF(DATOS!BJ$5="Sí",(1/DATOS_[[% anualiz]:[% anualiz]]),1)*IF(DATOS!BJ$4="Sí",1/DATOS_[[% normaliz]:[% normaliz]],1)*(DATOS_[C.Extra.02])))))))),
0)</f>
        <v>0</v>
      </c>
      <c r="AR23" s="122">
        <f t="array" ref="AR23">IFERROR(
(MEDIAN((IF(DATOS_[[Sexo]:[Sexo]]=$B23,IF(DATOS_[[AGRUP. VALOR. PTO.]:[AGRUP. VALOR. PTO.]]=$B21,IF(DATOS_[[Check Periodo Ref.]:[Check Periodo Ref.]]="Dentro",IF(DATOS_[[Check Equiparado]:[Check Equiparado]]="Sí",IF(DATOS!BK$5="Sí",(1/DATOS_[[% anualiz]:[% anualiz]]),1)*IF(DATOS!BK$4="Sí",1/DATOS_[[% normaliz]:[% normaliz]],1)*(DATOS_[C.Extra.03])))))))),
0)</f>
        <v>0</v>
      </c>
      <c r="AS23" s="122">
        <f t="array" ref="AS23">IFERROR(
(MEDIAN((IF(DATOS_[[Sexo]:[Sexo]]=$B23,IF(DATOS_[[AGRUP. VALOR. PTO.]:[AGRUP. VALOR. PTO.]]=$B21,IF(DATOS_[[Check Periodo Ref.]:[Check Periodo Ref.]]="Dentro",IF(DATOS_[[Check Equiparado]:[Check Equiparado]]="Sí",IF(DATOS!BL$5="Sí",(1/DATOS_[[% anualiz]:[% anualiz]]),1)*IF(DATOS!BL$4="Sí",1/DATOS_[[% normaliz]:[% normaliz]],1)*(DATOS_[C.Extra.04])))))))),
0)</f>
        <v>0</v>
      </c>
      <c r="AT23" s="122">
        <f t="array" ref="AT23">IFERROR(
(MEDIAN((IF(DATOS_[[Sexo]:[Sexo]]=$B23,IF(DATOS_[[AGRUP. VALOR. PTO.]:[AGRUP. VALOR. PTO.]]=$B21,IF(DATOS_[[Check Periodo Ref.]:[Check Periodo Ref.]]="Dentro",IF(DATOS_[[Check Equiparado]:[Check Equiparado]]="Sí",IF(DATOS!BM$5="Sí",(1/DATOS_[[% anualiz]:[% anualiz]]),1)*IF(DATOS!BM$4="Sí",1/DATOS_[[% normaliz]:[% normaliz]],1)*(DATOS_[C.Extra.05])))))))),
0)</f>
        <v>0</v>
      </c>
      <c r="AU23" s="123">
        <f t="array" ref="AU23">IFERROR(
MEDIAN(IF(DATOS_[Sexo]=$B23,IF(DATOS_[[AGRUP. VALOR. PTO.]:[AGRUP. VALOR. PTO.]]=$B21,IF(DATOS_[Check Equiparado]="Sí",IF(DATOS_[Check Periodo Ref.]="Dentro",DATOS_[Tot Extrasalarial Eq],FALSE))))),
0)</f>
        <v>0</v>
      </c>
      <c r="AV23" s="124">
        <f t="array" ref="AV23">IFERROR(
MEDIAN(IF(DATOS_[Sexo]=$B23,IF(DATOS_[[AGRUP. VALOR. PTO.]:[AGRUP. VALOR. PTO.]]=$B21,IF(DATOS_[Check Equiparado]="Sí",IF(DATOS_[Check Periodo Ref.]="Dentro",DATOS_[TOTAL Retrib Eq],FALSE))))),
0)</f>
        <v>0</v>
      </c>
    </row>
    <row r="24" spans="1:48" ht="17.25" thickBot="1" x14ac:dyDescent="0.35">
      <c r="A24" s="48" t="str">
        <f t="shared" ref="A24" si="15">+A25</f>
        <v>[ocultar]</v>
      </c>
      <c r="B24" s="98" t="s">
        <v>309</v>
      </c>
      <c r="C24" s="117"/>
      <c r="D24" s="47"/>
      <c r="E24" s="47"/>
      <c r="F24" s="47"/>
      <c r="G24" s="47"/>
      <c r="H24" s="47"/>
      <c r="I24" s="127" t="str">
        <f t="shared" ref="I24:AV24" si="16">IFERROR((I25-I26)/I25,"")</f>
        <v/>
      </c>
      <c r="J24" s="131" t="str">
        <f t="shared" si="16"/>
        <v/>
      </c>
      <c r="K24" s="131" t="str">
        <f t="shared" si="16"/>
        <v/>
      </c>
      <c r="L24" s="131" t="str">
        <f t="shared" si="16"/>
        <v/>
      </c>
      <c r="M24" s="131" t="str">
        <f t="shared" si="16"/>
        <v/>
      </c>
      <c r="N24" s="131" t="str">
        <f t="shared" si="16"/>
        <v/>
      </c>
      <c r="O24" s="131" t="str">
        <f t="shared" si="16"/>
        <v/>
      </c>
      <c r="P24" s="131" t="str">
        <f t="shared" si="16"/>
        <v/>
      </c>
      <c r="Q24" s="131" t="str">
        <f t="shared" si="16"/>
        <v/>
      </c>
      <c r="R24" s="131" t="str">
        <f t="shared" si="16"/>
        <v/>
      </c>
      <c r="S24" s="131" t="str">
        <f t="shared" si="16"/>
        <v/>
      </c>
      <c r="T24" s="131" t="str">
        <f t="shared" si="16"/>
        <v/>
      </c>
      <c r="U24" s="131" t="str">
        <f t="shared" si="16"/>
        <v/>
      </c>
      <c r="V24" s="131" t="str">
        <f t="shared" si="16"/>
        <v/>
      </c>
      <c r="W24" s="131" t="str">
        <f t="shared" si="16"/>
        <v/>
      </c>
      <c r="X24" s="131" t="str">
        <f t="shared" si="16"/>
        <v/>
      </c>
      <c r="Y24" s="131" t="str">
        <f t="shared" si="16"/>
        <v/>
      </c>
      <c r="Z24" s="130" t="str">
        <f t="shared" si="16"/>
        <v/>
      </c>
      <c r="AA24" s="130" t="str">
        <f t="shared" si="16"/>
        <v/>
      </c>
      <c r="AB24" s="130" t="str">
        <f t="shared" si="16"/>
        <v/>
      </c>
      <c r="AC24" s="130" t="str">
        <f t="shared" si="16"/>
        <v/>
      </c>
      <c r="AD24" s="130" t="str">
        <f t="shared" si="16"/>
        <v/>
      </c>
      <c r="AE24" s="130" t="str">
        <f t="shared" si="16"/>
        <v/>
      </c>
      <c r="AF24" s="130" t="str">
        <f t="shared" si="16"/>
        <v/>
      </c>
      <c r="AG24" s="130" t="str">
        <f t="shared" si="16"/>
        <v/>
      </c>
      <c r="AH24" s="130" t="str">
        <f t="shared" si="16"/>
        <v/>
      </c>
      <c r="AI24" s="130" t="str">
        <f t="shared" si="16"/>
        <v/>
      </c>
      <c r="AJ24" s="130" t="str">
        <f t="shared" si="16"/>
        <v/>
      </c>
      <c r="AK24" s="130" t="str">
        <f t="shared" si="16"/>
        <v/>
      </c>
      <c r="AL24" s="130" t="str">
        <f t="shared" si="16"/>
        <v/>
      </c>
      <c r="AM24" s="130" t="str">
        <f t="shared" si="16"/>
        <v/>
      </c>
      <c r="AN24" s="132" t="str">
        <f t="shared" si="16"/>
        <v/>
      </c>
      <c r="AO24" s="136" t="str">
        <f t="shared" si="16"/>
        <v/>
      </c>
      <c r="AP24" s="133" t="str">
        <f t="shared" si="16"/>
        <v/>
      </c>
      <c r="AQ24" s="133" t="str">
        <f t="shared" si="16"/>
        <v/>
      </c>
      <c r="AR24" s="133" t="str">
        <f t="shared" si="16"/>
        <v/>
      </c>
      <c r="AS24" s="133" t="str">
        <f t="shared" si="16"/>
        <v/>
      </c>
      <c r="AT24" s="133" t="str">
        <f t="shared" si="16"/>
        <v/>
      </c>
      <c r="AU24" s="134" t="str">
        <f t="shared" si="16"/>
        <v/>
      </c>
      <c r="AV24" s="135" t="str">
        <f t="shared" si="16"/>
        <v/>
      </c>
    </row>
    <row r="25" spans="1:48" x14ac:dyDescent="0.3">
      <c r="A25" s="48" t="str">
        <f t="shared" ref="A25" si="17">+IF(C25+C26=0,"[ocultar]","")</f>
        <v>[ocultar]</v>
      </c>
      <c r="B25" s="94" t="s">
        <v>162</v>
      </c>
      <c r="C25" s="40">
        <f t="array" ref="C25">SUM(IF($B25=DATOS_[Sexo],
IF($B24=DATOS_[AGRUP. VALOR. PTO.],
IF("Dentro"=DATOS_[Check Periodo Ref.],
1/(COUNTIFS(DATOS_[Sexo],$B25,DATOS_[AGRUP. VALOR. PTO.],$B24,DATOS_[Check Periodo Ref.],"Dentro",DATOS_[id],DATOS_[id]))))))</f>
        <v>0</v>
      </c>
      <c r="D25" s="41">
        <f>COUNTIFS(DATOS_[AGRUP. VALOR. PTO.],$B24,DATOS_[Sexo],$B25,DATOS_[Check Periodo Ref.],"Dentro")</f>
        <v>0</v>
      </c>
      <c r="E25" s="41">
        <f>COUNTIFS(DATOS_[AGRUP. VALOR. PTO.],$B24,DATOS_[Sexo],$B25,DATOS_[Check Periodo Ref.],"Dentro",DATOS_[Check Nº SC Norm],"Sí")</f>
        <v>0</v>
      </c>
      <c r="F25" s="41">
        <f>COUNTIFS(DATOS_[AGRUP. VALOR. PTO.],$B24,DATOS_[Sexo],$B25,DATOS_[Check Periodo Ref.],"Dentro",DATOS_[Check Nº SC Anualiz],"Sí")</f>
        <v>0</v>
      </c>
      <c r="G25" s="41">
        <f>COUNTIFS(DATOS_[AGRUP. VALOR. PTO.],$B24,DATOS_[Sexo],$B25,DATOS_[Check Periodo Ref.],"Dentro",DATOS_[Check Nº SC Norm y Anualiz],"Sí")</f>
        <v>0</v>
      </c>
      <c r="H25" s="41">
        <f>COUNTIFS(DATOS_[AGRUP. VALOR. PTO.],$B24,DATOS_[Sexo],$B25,DATOS_[Check Periodo Ref.],"Dentro",DATOS_[Check Equiparación],"Sí")</f>
        <v>0</v>
      </c>
      <c r="I25" s="118">
        <f t="array" ref="I25">IFERROR(
MEDIAN(IF(DATOS_[Sexo]=$B25,IF(DATOS_[[AGRUP. VALOR. PTO.]:[AGRUP. VALOR. PTO.]]=$B24,IF(DATOS_[Check Equiparado]="Sí",IF(DATOS_[Check Periodo Ref.]="Dentro",DATOS_[SALARIO BASE Eq],FALSE))))),
0)</f>
        <v>0</v>
      </c>
      <c r="J25" s="119">
        <f t="array" ref="J25">IFERROR(
(MEDIAN((IF(DATOS_[[Sexo]:[Sexo]]=$B25,IF(DATOS_[[AGRUP. VALOR. PTO.]:[AGRUP. VALOR. PTO.]]=$B24,IF(DATOS_[[Check Periodo Ref.]:[Check Periodo Ref.]]="Dentro",IF(DATOS_[[Check Equiparado]:[Check Equiparado]]="Sí",IF(DATOS!AE$5="Sí",(1/DATOS_[[% anualiz]:[% anualiz]]),1)*IF(DATOS!AE$4="Sí",1/DATOS_[[% normaliz]:[% normaliz]],1)*(DATOS_[Conc.Sal.01])))))))),
0)</f>
        <v>0</v>
      </c>
      <c r="K25" s="119">
        <f t="array" ref="K25">IFERROR(
(MEDIAN((IF(DATOS_[[Sexo]:[Sexo]]=$B25,IF(DATOS_[[AGRUP. VALOR. PTO.]:[AGRUP. VALOR. PTO.]]=$B24,IF(DATOS_[[Check Periodo Ref.]:[Check Periodo Ref.]]="Dentro",IF(DATOS_[[Check Equiparado]:[Check Equiparado]]="Sí",IF(DATOS!AF$5="Sí",(1/DATOS_[[% anualiz]:[% anualiz]]),1)*IF(DATOS!AF$4="Sí",1/DATOS_[[% normaliz]:[% normaliz]],1)*(DATOS_[Conc.Sal.02])))))))),
0)</f>
        <v>0</v>
      </c>
      <c r="L25" s="119">
        <f t="array" ref="L25">IFERROR(
(MEDIAN((IF(DATOS_[[Sexo]:[Sexo]]=$B25,IF(DATOS_[[AGRUP. VALOR. PTO.]:[AGRUP. VALOR. PTO.]]=$B24,IF(DATOS_[[Check Periodo Ref.]:[Check Periodo Ref.]]="Dentro",IF(DATOS_[[Check Equiparado]:[Check Equiparado]]="Sí",IF(DATOS!AG$5="Sí",(1/DATOS_[[% anualiz]:[% anualiz]]),1)*IF(DATOS!AG$4="Sí",1/DATOS_[[% normaliz]:[% normaliz]],1)*(DATOS_[Conc.Sal.03])))))))),
0)</f>
        <v>0</v>
      </c>
      <c r="M25" s="119">
        <f t="array" ref="M25">IFERROR(
(MEDIAN((IF(DATOS_[[Sexo]:[Sexo]]=$B25,IF(DATOS_[[AGRUP. VALOR. PTO.]:[AGRUP. VALOR. PTO.]]=$B24,IF(DATOS_[[Check Periodo Ref.]:[Check Periodo Ref.]]="Dentro",IF(DATOS_[[Check Equiparado]:[Check Equiparado]]="Sí",IF(DATOS!AH$5="Sí",(1/DATOS_[[% anualiz]:[% anualiz]]),1)*IF(DATOS!AH$4="Sí",1/DATOS_[[% normaliz]:[% normaliz]],1)*(DATOS_[Conc.Sal.04])))))))),
0)</f>
        <v>0</v>
      </c>
      <c r="N25" s="119">
        <f t="array" ref="N25">IFERROR(
(MEDIAN((IF(DATOS_[[Sexo]:[Sexo]]=$B25,IF(DATOS_[[AGRUP. VALOR. PTO.]:[AGRUP. VALOR. PTO.]]=$B24,IF(DATOS_[[Check Periodo Ref.]:[Check Periodo Ref.]]="Dentro",IF(DATOS_[[Check Equiparado]:[Check Equiparado]]="Sí",IF(DATOS!AI$5="Sí",(1/DATOS_[[% anualiz]:[% anualiz]]),1)*IF(DATOS!AI$4="Sí",1/DATOS_[[% normaliz]:[% normaliz]],1)*(DATOS_[Conc.Sal.05])))))))),
0)</f>
        <v>0</v>
      </c>
      <c r="O25" s="119">
        <f t="array" ref="O25">IFERROR(
(MEDIAN((IF(DATOS_[[Sexo]:[Sexo]]=$B25,IF(DATOS_[[AGRUP. VALOR. PTO.]:[AGRUP. VALOR. PTO.]]=$B24,IF(DATOS_[[Check Periodo Ref.]:[Check Periodo Ref.]]="Dentro",IF(DATOS_[[Check Equiparado]:[Check Equiparado]]="Sí",IF(DATOS!AJ$5="Sí",(1/DATOS_[[% anualiz]:[% anualiz]]),1)*IF(DATOS!AJ$4="Sí",1/DATOS_[[% normaliz]:[% normaliz]],1)*(DATOS_[Conc.Sal.06])))))))),
0)</f>
        <v>0</v>
      </c>
      <c r="P25" s="119">
        <f t="array" ref="P25">IFERROR(
(MEDIAN((IF(DATOS_[[Sexo]:[Sexo]]=$B25,IF(DATOS_[[AGRUP. VALOR. PTO.]:[AGRUP. VALOR. PTO.]]=$B24,IF(DATOS_[[Check Periodo Ref.]:[Check Periodo Ref.]]="Dentro",IF(DATOS_[[Check Equiparado]:[Check Equiparado]]="Sí",IF(DATOS!AK$5="Sí",(1/DATOS_[[% anualiz]:[% anualiz]]),1)*IF(DATOS!AK$4="Sí",1/DATOS_[[% normaliz]:[% normaliz]],1)*(DATOS_[Conc.Sal.07])))))))),
0)</f>
        <v>0</v>
      </c>
      <c r="Q25" s="119">
        <f t="array" ref="Q25">IFERROR(
(MEDIAN((IF(DATOS_[[Sexo]:[Sexo]]=$B25,IF(DATOS_[[AGRUP. VALOR. PTO.]:[AGRUP. VALOR. PTO.]]=$B24,IF(DATOS_[[Check Periodo Ref.]:[Check Periodo Ref.]]="Dentro",IF(DATOS_[[Check Equiparado]:[Check Equiparado]]="Sí",IF(DATOS!AL$5="Sí",(1/DATOS_[[% anualiz]:[% anualiz]]),1)*IF(DATOS!AL$4="Sí",1/DATOS_[[% normaliz]:[% normaliz]],1)*(DATOS_[Conc.Sal.08])))))))),
0)</f>
        <v>0</v>
      </c>
      <c r="R25" s="119">
        <f t="array" ref="R25">IFERROR(
(MEDIAN((IF(DATOS_[[Sexo]:[Sexo]]=$B25,IF(DATOS_[[AGRUP. VALOR. PTO.]:[AGRUP. VALOR. PTO.]]=$B24,IF(DATOS_[[Check Periodo Ref.]:[Check Periodo Ref.]]="Dentro",IF(DATOS_[[Check Equiparado]:[Check Equiparado]]="Sí",IF(DATOS!AM$5="Sí",(1/DATOS_[[% anualiz]:[% anualiz]]),1)*IF(DATOS!AM$4="Sí",1/DATOS_[[% normaliz]:[% normaliz]],1)*(DATOS_[Conc.Sal.09])))))))),
0)</f>
        <v>0</v>
      </c>
      <c r="S25" s="119">
        <f t="array" ref="S25">IFERROR(
(MEDIAN((IF(DATOS_[[Sexo]:[Sexo]]=$B25,IF(DATOS_[[AGRUP. VALOR. PTO.]:[AGRUP. VALOR. PTO.]]=$B24,IF(DATOS_[[Check Periodo Ref.]:[Check Periodo Ref.]]="Dentro",IF(DATOS_[[Check Equiparado]:[Check Equiparado]]="Sí",IF(DATOS!AN$5="Sí",(1/DATOS_[[% anualiz]:[% anualiz]]),1)*IF(DATOS!AN$4="Sí",1/DATOS_[[% normaliz]:[% normaliz]],1)*(DATOS_[Conc.Sal.10])))))))),
0)</f>
        <v>0</v>
      </c>
      <c r="T25" s="119">
        <f t="array" ref="T25">IFERROR(
(MEDIAN((IF(DATOS_[[Sexo]:[Sexo]]=$B25,IF(DATOS_[[AGRUP. VALOR. PTO.]:[AGRUP. VALOR. PTO.]]=$B24,IF(DATOS_[[Check Periodo Ref.]:[Check Periodo Ref.]]="Dentro",IF(DATOS_[[Check Equiparado]:[Check Equiparado]]="Sí",IF(DATOS!AO$5="Sí",(1/DATOS_[[% anualiz]:[% anualiz]]),1)*IF(DATOS!AO$4="Sí",1/DATOS_[[% normaliz]:[% normaliz]],1)*(DATOS_[Conc.Sal.11])))))))),
0)</f>
        <v>0</v>
      </c>
      <c r="U25" s="119">
        <f t="array" ref="U25">IFERROR(
(MEDIAN((IF(DATOS_[[Sexo]:[Sexo]]=$B25,IF(DATOS_[[AGRUP. VALOR. PTO.]:[AGRUP. VALOR. PTO.]]=$B24,IF(DATOS_[[Check Periodo Ref.]:[Check Periodo Ref.]]="Dentro",IF(DATOS_[[Check Equiparado]:[Check Equiparado]]="Sí",IF(DATOS!AP$5="Sí",(1/DATOS_[[% anualiz]:[% anualiz]]),1)*IF(DATOS!AP$4="Sí",1/DATOS_[[% normaliz]:[% normaliz]],1)*(DATOS_[Conc.Sal.12])))))))),
0)</f>
        <v>0</v>
      </c>
      <c r="V25" s="119">
        <f t="array" ref="V25">IFERROR(
(MEDIAN((IF(DATOS_[[Sexo]:[Sexo]]=$B25,IF(DATOS_[[AGRUP. VALOR. PTO.]:[AGRUP. VALOR. PTO.]]=$B24,IF(DATOS_[[Check Periodo Ref.]:[Check Periodo Ref.]]="Dentro",IF(DATOS_[[Check Equiparado]:[Check Equiparado]]="Sí",IF(DATOS!AQ$5="Sí",(1/DATOS_[[% anualiz]:[% anualiz]]),1)*IF(DATOS!AQ$4="Sí",1/DATOS_[[% normaliz]:[% normaliz]],1)*(DATOS_[Conc.Sal.13])))))))),
0)</f>
        <v>0</v>
      </c>
      <c r="W25" s="119">
        <f t="array" ref="W25">IFERROR(
(MEDIAN((IF(DATOS_[[Sexo]:[Sexo]]=$B25,IF(DATOS_[[AGRUP. VALOR. PTO.]:[AGRUP. VALOR. PTO.]]=$B24,IF(DATOS_[[Check Periodo Ref.]:[Check Periodo Ref.]]="Dentro",IF(DATOS_[[Check Equiparado]:[Check Equiparado]]="Sí",IF(DATOS!AR$5="Sí",(1/DATOS_[[% anualiz]:[% anualiz]]),1)*IF(DATOS!AR$4="Sí",1/DATOS_[[% normaliz]:[% normaliz]],1)*(DATOS_[Conc.Sal.14])))))))),
0)</f>
        <v>0</v>
      </c>
      <c r="X25" s="119">
        <f t="array" ref="X25">IFERROR(
(MEDIAN((IF(DATOS_[[Sexo]:[Sexo]]=$B25,IF(DATOS_[[AGRUP. VALOR. PTO.]:[AGRUP. VALOR. PTO.]]=$B24,IF(DATOS_[[Check Periodo Ref.]:[Check Periodo Ref.]]="Dentro",IF(DATOS_[[Check Equiparado]:[Check Equiparado]]="Sí",IF(DATOS!AS$5="Sí",(1/DATOS_[[% anualiz]:[% anualiz]]),1)*IF(DATOS!AS$4="Sí",1/DATOS_[[% normaliz]:[% normaliz]],1)*(DATOS_[Conc.Sal.15])))))))),
0)</f>
        <v>0</v>
      </c>
      <c r="Y25" s="119">
        <f t="array" ref="Y25">IFERROR(
(MEDIAN((IF(DATOS_[[Sexo]:[Sexo]]=$B25,IF(DATOS_[[AGRUP. VALOR. PTO.]:[AGRUP. VALOR. PTO.]]=$B24,IF(DATOS_[[Check Periodo Ref.]:[Check Periodo Ref.]]="Dentro",IF(DATOS_[[Check Equiparado]:[Check Equiparado]]="Sí",IF(DATOS!AT$5="Sí",(1/DATOS_[[% anualiz]:[% anualiz]]),1)*IF(DATOS!AT$4="Sí",1/DATOS_[[% normaliz]:[% normaliz]],1)*(DATOS_[Conc.Sal.16])))))))),
0)</f>
        <v>0</v>
      </c>
      <c r="Z25" s="119">
        <f t="array" ref="Z25">IFERROR(
(MEDIAN((IF(DATOS_[[Sexo]:[Sexo]]=$B25,IF(DATOS_[[AGRUP. VALOR. PTO.]:[AGRUP. VALOR. PTO.]]=$B24,IF(DATOS_[[Check Periodo Ref.]:[Check Periodo Ref.]]="Dentro",IF(DATOS_[[Check Equiparado]:[Check Equiparado]]="Sí",IF(DATOS!AU$5="Sí",(1/DATOS_[[% anualiz]:[% anualiz]]),1)*IF(DATOS!AU$4="Sí",1/DATOS_[[% normaliz]:[% normaliz]],1)*(DATOS_[Conc.Sal.17])))))))),
0)</f>
        <v>0</v>
      </c>
      <c r="AA25" s="119">
        <f t="array" ref="AA25">IFERROR(
(MEDIAN((IF(DATOS_[[Sexo]:[Sexo]]=$B25,IF(DATOS_[[AGRUP. VALOR. PTO.]:[AGRUP. VALOR. PTO.]]=$B24,IF(DATOS_[[Check Periodo Ref.]:[Check Periodo Ref.]]="Dentro",IF(DATOS_[[Check Equiparado]:[Check Equiparado]]="Sí",IF(DATOS!AV$5="Sí",(1/DATOS_[[% anualiz]:[% anualiz]]),1)*IF(DATOS!AV$4="Sí",1/DATOS_[[% normaliz]:[% normaliz]],1)*(DATOS_[Conc.Sal.18])))))))),
0)</f>
        <v>0</v>
      </c>
      <c r="AB25" s="119">
        <f t="array" ref="AB25">IFERROR(
(MEDIAN((IF(DATOS_[[Sexo]:[Sexo]]=$B25,IF(DATOS_[[AGRUP. VALOR. PTO.]:[AGRUP. VALOR. PTO.]]=$B24,IF(DATOS_[[Check Periodo Ref.]:[Check Periodo Ref.]]="Dentro",IF(DATOS_[[Check Equiparado]:[Check Equiparado]]="Sí",IF(DATOS!AW$5="Sí",(1/DATOS_[[% anualiz]:[% anualiz]]),1)*IF(DATOS!AW$4="Sí",1/DATOS_[[% normaliz]:[% normaliz]],1)*(DATOS_[Conc.Sal.19])))))))),
0)</f>
        <v>0</v>
      </c>
      <c r="AC25" s="119">
        <f t="array" ref="AC25">IFERROR(
(MEDIAN((IF(DATOS_[[Sexo]:[Sexo]]=$B25,IF(DATOS_[[AGRUP. VALOR. PTO.]:[AGRUP. VALOR. PTO.]]=$B24,IF(DATOS_[[Check Periodo Ref.]:[Check Periodo Ref.]]="Dentro",IF(DATOS_[[Check Equiparado]:[Check Equiparado]]="Sí",IF(DATOS!AX$5="Sí",(1/DATOS_[[% anualiz]:[% anualiz]]),1)*IF(DATOS!AX$4="Sí",1/DATOS_[[% normaliz]:[% normaliz]],1)*(DATOS_[Conc.Sal.20])))))))),
0)</f>
        <v>0</v>
      </c>
      <c r="AD25" s="119">
        <f t="array" ref="AD25">IFERROR(
(MEDIAN((IF(DATOS_[[Sexo]:[Sexo]]=$B25,IF(DATOS_[[AGRUP. VALOR. PTO.]:[AGRUP. VALOR. PTO.]]=$B24,IF(DATOS_[[Check Periodo Ref.]:[Check Periodo Ref.]]="Dentro",IF(DATOS_[[Check Equiparado]:[Check Equiparado]]="Sí",IF(DATOS!AY$5="Sí",(1/DATOS_[[% anualiz]:[% anualiz]]),1)*IF(DATOS!AY$4="Sí",1/DATOS_[[% normaliz]:[% normaliz]],1)*(DATOS_[Conc.Sal.21])))))))),
0)</f>
        <v>0</v>
      </c>
      <c r="AE25" s="119">
        <f t="array" ref="AE25">IFERROR(
(MEDIAN((IF(DATOS_[[Sexo]:[Sexo]]=$B25,IF(DATOS_[[AGRUP. VALOR. PTO.]:[AGRUP. VALOR. PTO.]]=$B24,IF(DATOS_[[Check Periodo Ref.]:[Check Periodo Ref.]]="Dentro",IF(DATOS_[[Check Equiparado]:[Check Equiparado]]="Sí",IF(DATOS!AZ$5="Sí",(1/DATOS_[[% anualiz]:[% anualiz]]),1)*IF(DATOS!AZ$4="Sí",1/DATOS_[[% normaliz]:[% normaliz]],1)*(DATOS_[Conc.Sal.22])))))))),
0)</f>
        <v>0</v>
      </c>
      <c r="AF25" s="119">
        <f t="array" ref="AF25">IFERROR(
(MEDIAN((IF(DATOS_[[Sexo]:[Sexo]]=$B25,IF(DATOS_[[AGRUP. VALOR. PTO.]:[AGRUP. VALOR. PTO.]]=$B24,IF(DATOS_[[Check Periodo Ref.]:[Check Periodo Ref.]]="Dentro",IF(DATOS_[[Check Equiparado]:[Check Equiparado]]="Sí",IF(DATOS!BA$5="Sí",(1/DATOS_[[% anualiz]:[% anualiz]]),1)*IF(DATOS!BA$4="Sí",1/DATOS_[[% normaliz]:[% normaliz]],1)*(DATOS_[Conc.Sal.23])))))))),
0)</f>
        <v>0</v>
      </c>
      <c r="AG25" s="119">
        <f t="array" ref="AG25">IFERROR(
(MEDIAN((IF(DATOS_[[Sexo]:[Sexo]]=$B25,IF(DATOS_[[AGRUP. VALOR. PTO.]:[AGRUP. VALOR. PTO.]]=$B24,IF(DATOS_[[Check Periodo Ref.]:[Check Periodo Ref.]]="Dentro",IF(DATOS_[[Check Equiparado]:[Check Equiparado]]="Sí",IF(DATOS!BB$5="Sí",(1/DATOS_[[% anualiz]:[% anualiz]]),1)*IF(DATOS!BB$4="Sí",1/DATOS_[[% normaliz]:[% normaliz]],1)*(DATOS_[Conc.Sal.24])))))))),
0)</f>
        <v>0</v>
      </c>
      <c r="AH25" s="119">
        <f t="array" ref="AH25">IFERROR(
(MEDIAN((IF(DATOS_[[Sexo]:[Sexo]]=$B25,IF(DATOS_[[AGRUP. VALOR. PTO.]:[AGRUP. VALOR. PTO.]]=$B24,IF(DATOS_[[Check Periodo Ref.]:[Check Periodo Ref.]]="Dentro",IF(DATOS_[[Check Equiparado]:[Check Equiparado]]="Sí",IF(DATOS!BC$5="Sí",(1/DATOS_[[% anualiz]:[% anualiz]]),1)*IF(DATOS!BC$4="Sí",1/DATOS_[[% normaliz]:[% normaliz]],1)*(DATOS_[Conc.Sal.25])))))))),
0)</f>
        <v>0</v>
      </c>
      <c r="AI25" s="119">
        <f t="array" ref="AI25">IFERROR(
(MEDIAN((IF(DATOS_[[Sexo]:[Sexo]]=$B25,IF(DATOS_[[AGRUP. VALOR. PTO.]:[AGRUP. VALOR. PTO.]]=$B24,IF(DATOS_[[Check Periodo Ref.]:[Check Periodo Ref.]]="Dentro",IF(DATOS_[[Check Equiparado]:[Check Equiparado]]="Sí",IF(DATOS!BD$5="Sí",(1/DATOS_[[% anualiz]:[% anualiz]]),1)*IF(DATOS!BD$4="Sí",1/DATOS_[[% normaliz]:[% normaliz]],1)*(DATOS_[Conc.Sal.26])))))))),
0)</f>
        <v>0</v>
      </c>
      <c r="AJ25" s="119">
        <f t="array" ref="AJ25">IFERROR(
(MEDIAN((IF(DATOS_[[Sexo]:[Sexo]]=$B25,IF(DATOS_[[AGRUP. VALOR. PTO.]:[AGRUP. VALOR. PTO.]]=$B24,IF(DATOS_[[Check Periodo Ref.]:[Check Periodo Ref.]]="Dentro",IF(DATOS_[[Check Equiparado]:[Check Equiparado]]="Sí",IF(DATOS!BE$5="Sí",(1/DATOS_[[% anualiz]:[% anualiz]]),1)*IF(DATOS!BE$4="Sí",1/DATOS_[[% normaliz]:[% normaliz]],1)*(DATOS_[Conc.Sal.27])))))))),
0)</f>
        <v>0</v>
      </c>
      <c r="AK25" s="119">
        <f t="array" ref="AK25">IFERROR(
(MEDIAN((IF(DATOS_[[Sexo]:[Sexo]]=$B25,IF(DATOS_[[AGRUP. VALOR. PTO.]:[AGRUP. VALOR. PTO.]]=$B24,IF(DATOS_[[Check Periodo Ref.]:[Check Periodo Ref.]]="Dentro",IF(DATOS_[[Check Equiparado]:[Check Equiparado]]="Sí",IF(DATOS!BF$5="Sí",(1/DATOS_[[% anualiz]:[% anualiz]]),1)*IF(DATOS!BF$4="Sí",1/DATOS_[[% normaliz]:[% normaliz]],1)*(DATOS_[Conc.Sal.28])))))))),
0)</f>
        <v>0</v>
      </c>
      <c r="AL25" s="119">
        <f t="array" ref="AL25">IFERROR(
(MEDIAN((IF(DATOS_[[Sexo]:[Sexo]]=$B25,IF(DATOS_[[AGRUP. VALOR. PTO.]:[AGRUP. VALOR. PTO.]]=$B24,IF(DATOS_[[Check Periodo Ref.]:[Check Periodo Ref.]]="Dentro",IF(DATOS_[[Check Equiparado]:[Check Equiparado]]="Sí",IF(DATOS!BG$5="Sí",(1/DATOS_[[% anualiz]:[% anualiz]]),1)*IF(DATOS!BG$4="Sí",1/DATOS_[[% normaliz]:[% normaliz]],1)*(DATOS_[Conc.Sal.29])))))))),
0)</f>
        <v>0</v>
      </c>
      <c r="AM25" s="119">
        <f t="array" ref="AM25">IFERROR(
(MEDIAN((IF(DATOS_[[Sexo]:[Sexo]]=$B25,IF(DATOS_[[AGRUP. VALOR. PTO.]:[AGRUP. VALOR. PTO.]]=$B24,IF(DATOS_[[Check Periodo Ref.]:[Check Periodo Ref.]]="Dentro",IF(DATOS_[[Check Equiparado]:[Check Equiparado]]="Sí",IF(DATOS!BH$5="Sí",(1/DATOS_[[% anualiz]:[% anualiz]]),1)*IF(DATOS!BH$4="Sí",1/DATOS_[[% normaliz]:[% normaliz]],1)*(DATOS_[Conc.Sal.30])))))))),
0)</f>
        <v>0</v>
      </c>
      <c r="AN25" s="120">
        <f t="array" ref="AN25">IFERROR(
MEDIAN(IF(DATOS_[Sexo]=$B25,IF(DATOS_[[AGRUP. VALOR. PTO.]:[AGRUP. VALOR. PTO.]]=$B24,IF(DATOS_[Check Equiparado]="Sí",IF(DATOS_[Check Periodo Ref.]="Dentro",DATOS_[Tot COMPL.SAL Eq],FALSE))))),
0)</f>
        <v>0</v>
      </c>
      <c r="AO25" s="121">
        <f t="array" ref="AO25">IFERROR(
MEDIAN(IF(DATOS_[Sexo]=$B25,IF(DATOS_[[AGRUP. VALOR. PTO.]:[AGRUP. VALOR. PTO.]]=$B24,IF(DATOS_[Check Equiparado]="Sí",IF(DATOS_[Check Periodo Ref.]="Dentro",DATOS_[TOTAL SALARIO Eq],FALSE))))),
0)</f>
        <v>0</v>
      </c>
      <c r="AP25" s="122">
        <f t="array" ref="AP25">IFERROR(
(MEDIAN((IF(DATOS_[[Sexo]:[Sexo]]=$B25,IF(DATOS_[[AGRUP. VALOR. PTO.]:[AGRUP. VALOR. PTO.]]=$B24,IF(DATOS_[[Check Periodo Ref.]:[Check Periodo Ref.]]="Dentro",IF(DATOS_[[Check Equiparado]:[Check Equiparado]]="Sí",IF(DATOS!BI$5="Sí",(1/DATOS_[[% anualiz]:[% anualiz]]),1)*IF(DATOS!BI$4="Sí",1/DATOS_[[% normaliz]:[% normaliz]],1)*(DATOS_[C.Extra.01])))))))),
0)</f>
        <v>0</v>
      </c>
      <c r="AQ25" s="122">
        <f t="array" ref="AQ25">IFERROR(
(MEDIAN((IF(DATOS_[[Sexo]:[Sexo]]=$B25,IF(DATOS_[[AGRUP. VALOR. PTO.]:[AGRUP. VALOR. PTO.]]=$B24,IF(DATOS_[[Check Periodo Ref.]:[Check Periodo Ref.]]="Dentro",IF(DATOS_[[Check Equiparado]:[Check Equiparado]]="Sí",IF(DATOS!BJ$5="Sí",(1/DATOS_[[% anualiz]:[% anualiz]]),1)*IF(DATOS!BJ$4="Sí",1/DATOS_[[% normaliz]:[% normaliz]],1)*(DATOS_[C.Extra.02])))))))),
0)</f>
        <v>0</v>
      </c>
      <c r="AR25" s="122">
        <f t="array" ref="AR25">IFERROR(
(MEDIAN((IF(DATOS_[[Sexo]:[Sexo]]=$B25,IF(DATOS_[[AGRUP. VALOR. PTO.]:[AGRUP. VALOR. PTO.]]=$B24,IF(DATOS_[[Check Periodo Ref.]:[Check Periodo Ref.]]="Dentro",IF(DATOS_[[Check Equiparado]:[Check Equiparado]]="Sí",IF(DATOS!BK$5="Sí",(1/DATOS_[[% anualiz]:[% anualiz]]),1)*IF(DATOS!BK$4="Sí",1/DATOS_[[% normaliz]:[% normaliz]],1)*(DATOS_[C.Extra.03])))))))),
0)</f>
        <v>0</v>
      </c>
      <c r="AS25" s="122">
        <f t="array" ref="AS25">IFERROR(
(MEDIAN((IF(DATOS_[[Sexo]:[Sexo]]=$B25,IF(DATOS_[[AGRUP. VALOR. PTO.]:[AGRUP. VALOR. PTO.]]=$B24,IF(DATOS_[[Check Periodo Ref.]:[Check Periodo Ref.]]="Dentro",IF(DATOS_[[Check Equiparado]:[Check Equiparado]]="Sí",IF(DATOS!BL$5="Sí",(1/DATOS_[[% anualiz]:[% anualiz]]),1)*IF(DATOS!BL$4="Sí",1/DATOS_[[% normaliz]:[% normaliz]],1)*(DATOS_[C.Extra.04])))))))),
0)</f>
        <v>0</v>
      </c>
      <c r="AT25" s="122">
        <f t="array" ref="AT25">IFERROR(
(MEDIAN((IF(DATOS_[[Sexo]:[Sexo]]=$B25,IF(DATOS_[[AGRUP. VALOR. PTO.]:[AGRUP. VALOR. PTO.]]=$B24,IF(DATOS_[[Check Periodo Ref.]:[Check Periodo Ref.]]="Dentro",IF(DATOS_[[Check Equiparado]:[Check Equiparado]]="Sí",IF(DATOS!BM$5="Sí",(1/DATOS_[[% anualiz]:[% anualiz]]),1)*IF(DATOS!BM$4="Sí",1/DATOS_[[% normaliz]:[% normaliz]],1)*(DATOS_[C.Extra.05])))))))),
0)</f>
        <v>0</v>
      </c>
      <c r="AU25" s="123">
        <f t="array" ref="AU25">IFERROR(
MEDIAN(IF(DATOS_[Sexo]=$B25,IF(DATOS_[[AGRUP. VALOR. PTO.]:[AGRUP. VALOR. PTO.]]=$B24,IF(DATOS_[Check Equiparado]="Sí",IF(DATOS_[Check Periodo Ref.]="Dentro",DATOS_[Tot Extrasalarial Eq],FALSE))))),
0)</f>
        <v>0</v>
      </c>
      <c r="AV25" s="124">
        <f t="array" ref="AV25">IFERROR(
MEDIAN(IF(DATOS_[Sexo]=$B25,IF(DATOS_[[AGRUP. VALOR. PTO.]:[AGRUP. VALOR. PTO.]]=$B24,IF(DATOS_[Check Equiparado]="Sí",IF(DATOS_[Check Periodo Ref.]="Dentro",DATOS_[TOTAL Retrib Eq],FALSE))))),
0)</f>
        <v>0</v>
      </c>
    </row>
    <row r="26" spans="1:48" x14ac:dyDescent="0.3">
      <c r="A26" s="48" t="str">
        <f t="shared" ref="A26" si="18">+A25</f>
        <v>[ocultar]</v>
      </c>
      <c r="B26" s="94" t="s">
        <v>163</v>
      </c>
      <c r="C26" s="40">
        <f t="array" ref="C26">SUM(IF($B26=DATOS_[Sexo],
IF($B24=DATOS_[AGRUP. VALOR. PTO.],
IF("Dentro"=DATOS_[Check Periodo Ref.],
1/(COUNTIFS(DATOS_[Sexo],$B26,DATOS_[AGRUP. VALOR. PTO.],$B24,DATOS_[Check Periodo Ref.],"Dentro",DATOS_[id],DATOS_[id]))))))</f>
        <v>0</v>
      </c>
      <c r="D26" s="41">
        <f>COUNTIFS(DATOS_[AGRUP. VALOR. PTO.],$B24,DATOS_[Sexo],$B26,DATOS_[Check Periodo Ref.],"Dentro")</f>
        <v>0</v>
      </c>
      <c r="E26" s="41">
        <f>COUNTIFS(DATOS_[AGRUP. VALOR. PTO.],$B24,DATOS_[Sexo],$B26,DATOS_[Check Periodo Ref.],"Dentro",DATOS_[Check Nº SC Norm],"Sí")</f>
        <v>0</v>
      </c>
      <c r="F26" s="41">
        <f>COUNTIFS(DATOS_[AGRUP. VALOR. PTO.],$B24,DATOS_[Sexo],$B26,DATOS_[Check Periodo Ref.],"Dentro",DATOS_[Check Nº SC Anualiz],"Sí")</f>
        <v>0</v>
      </c>
      <c r="G26" s="41">
        <f>COUNTIFS(DATOS_[AGRUP. VALOR. PTO.],$B24,DATOS_[Sexo],$B26,DATOS_[Check Periodo Ref.],"Dentro",DATOS_[Check Nº SC Norm y Anualiz],"Sí")</f>
        <v>0</v>
      </c>
      <c r="H26" s="41">
        <f>COUNTIFS(DATOS_[AGRUP. VALOR. PTO.],$B24,DATOS_[Sexo],$B26,DATOS_[Check Periodo Ref.],"Dentro",DATOS_[Check Equiparación],"Sí")</f>
        <v>0</v>
      </c>
      <c r="I26" s="118" cm="1">
        <f t="array" ref="I26">IFERROR(
MEDIAN(IF(DATOS_[Sexo]=$B26,IF(DATOS_[[AGRUP. VALOR. PTO.]:[AGRUP. VALOR. PTO.]]=$B24,IF(DATOS_[Check Equiparado]="Sí",IF(DATOS_[Check Periodo Ref.]="Dentro",DATOS_[SALARIO BASE Eq],FALSE))))),
0)</f>
        <v>0</v>
      </c>
      <c r="J26" s="119">
        <f t="array" ref="J26">IFERROR(
(MEDIAN((IF(DATOS_[[Sexo]:[Sexo]]=$B26,IF(DATOS_[[AGRUP. VALOR. PTO.]:[AGRUP. VALOR. PTO.]]=$B24,IF(DATOS_[[Check Periodo Ref.]:[Check Periodo Ref.]]="Dentro",IF(DATOS_[[Check Equiparado]:[Check Equiparado]]="Sí",IF(DATOS!AE$5="Sí",(1/DATOS_[[% anualiz]:[% anualiz]]),1)*IF(DATOS!AE$4="Sí",1/DATOS_[[% normaliz]:[% normaliz]],1)*(DATOS_[Conc.Sal.01])))))))),
0)</f>
        <v>0</v>
      </c>
      <c r="K26" s="119">
        <f t="array" ref="K26">IFERROR(
(MEDIAN((IF(DATOS_[[Sexo]:[Sexo]]=$B26,IF(DATOS_[[AGRUP. VALOR. PTO.]:[AGRUP. VALOR. PTO.]]=$B24,IF(DATOS_[[Check Periodo Ref.]:[Check Periodo Ref.]]="Dentro",IF(DATOS_[[Check Equiparado]:[Check Equiparado]]="Sí",IF(DATOS!AF$5="Sí",(1/DATOS_[[% anualiz]:[% anualiz]]),1)*IF(DATOS!AF$4="Sí",1/DATOS_[[% normaliz]:[% normaliz]],1)*(DATOS_[Conc.Sal.02])))))))),
0)</f>
        <v>0</v>
      </c>
      <c r="L26" s="119">
        <f t="array" ref="L26">IFERROR(
(MEDIAN((IF(DATOS_[[Sexo]:[Sexo]]=$B26,IF(DATOS_[[AGRUP. VALOR. PTO.]:[AGRUP. VALOR. PTO.]]=$B24,IF(DATOS_[[Check Periodo Ref.]:[Check Periodo Ref.]]="Dentro",IF(DATOS_[[Check Equiparado]:[Check Equiparado]]="Sí",IF(DATOS!AG$5="Sí",(1/DATOS_[[% anualiz]:[% anualiz]]),1)*IF(DATOS!AG$4="Sí",1/DATOS_[[% normaliz]:[% normaliz]],1)*(DATOS_[Conc.Sal.03])))))))),
0)</f>
        <v>0</v>
      </c>
      <c r="M26" s="119">
        <f t="array" ref="M26">IFERROR(
(MEDIAN((IF(DATOS_[[Sexo]:[Sexo]]=$B26,IF(DATOS_[[AGRUP. VALOR. PTO.]:[AGRUP. VALOR. PTO.]]=$B24,IF(DATOS_[[Check Periodo Ref.]:[Check Periodo Ref.]]="Dentro",IF(DATOS_[[Check Equiparado]:[Check Equiparado]]="Sí",IF(DATOS!AH$5="Sí",(1/DATOS_[[% anualiz]:[% anualiz]]),1)*IF(DATOS!AH$4="Sí",1/DATOS_[[% normaliz]:[% normaliz]],1)*(DATOS_[Conc.Sal.04])))))))),
0)</f>
        <v>0</v>
      </c>
      <c r="N26" s="119">
        <f t="array" ref="N26">IFERROR(
(MEDIAN((IF(DATOS_[[Sexo]:[Sexo]]=$B26,IF(DATOS_[[AGRUP. VALOR. PTO.]:[AGRUP. VALOR. PTO.]]=$B24,IF(DATOS_[[Check Periodo Ref.]:[Check Periodo Ref.]]="Dentro",IF(DATOS_[[Check Equiparado]:[Check Equiparado]]="Sí",IF(DATOS!AI$5="Sí",(1/DATOS_[[% anualiz]:[% anualiz]]),1)*IF(DATOS!AI$4="Sí",1/DATOS_[[% normaliz]:[% normaliz]],1)*(DATOS_[Conc.Sal.05])))))))),
0)</f>
        <v>0</v>
      </c>
      <c r="O26" s="119">
        <f t="array" ref="O26">IFERROR(
(MEDIAN((IF(DATOS_[[Sexo]:[Sexo]]=$B26,IF(DATOS_[[AGRUP. VALOR. PTO.]:[AGRUP. VALOR. PTO.]]=$B24,IF(DATOS_[[Check Periodo Ref.]:[Check Periodo Ref.]]="Dentro",IF(DATOS_[[Check Equiparado]:[Check Equiparado]]="Sí",IF(DATOS!AJ$5="Sí",(1/DATOS_[[% anualiz]:[% anualiz]]),1)*IF(DATOS!AJ$4="Sí",1/DATOS_[[% normaliz]:[% normaliz]],1)*(DATOS_[Conc.Sal.06])))))))),
0)</f>
        <v>0</v>
      </c>
      <c r="P26" s="119">
        <f t="array" ref="P26">IFERROR(
(MEDIAN((IF(DATOS_[[Sexo]:[Sexo]]=$B26,IF(DATOS_[[AGRUP. VALOR. PTO.]:[AGRUP. VALOR. PTO.]]=$B24,IF(DATOS_[[Check Periodo Ref.]:[Check Periodo Ref.]]="Dentro",IF(DATOS_[[Check Equiparado]:[Check Equiparado]]="Sí",IF(DATOS!AK$5="Sí",(1/DATOS_[[% anualiz]:[% anualiz]]),1)*IF(DATOS!AK$4="Sí",1/DATOS_[[% normaliz]:[% normaliz]],1)*(DATOS_[Conc.Sal.07])))))))),
0)</f>
        <v>0</v>
      </c>
      <c r="Q26" s="119">
        <f t="array" ref="Q26">IFERROR(
(MEDIAN((IF(DATOS_[[Sexo]:[Sexo]]=$B26,IF(DATOS_[[AGRUP. VALOR. PTO.]:[AGRUP. VALOR. PTO.]]=$B24,IF(DATOS_[[Check Periodo Ref.]:[Check Periodo Ref.]]="Dentro",IF(DATOS_[[Check Equiparado]:[Check Equiparado]]="Sí",IF(DATOS!AL$5="Sí",(1/DATOS_[[% anualiz]:[% anualiz]]),1)*IF(DATOS!AL$4="Sí",1/DATOS_[[% normaliz]:[% normaliz]],1)*(DATOS_[Conc.Sal.08])))))))),
0)</f>
        <v>0</v>
      </c>
      <c r="R26" s="119">
        <f t="array" ref="R26">IFERROR(
(MEDIAN((IF(DATOS_[[Sexo]:[Sexo]]=$B26,IF(DATOS_[[AGRUP. VALOR. PTO.]:[AGRUP. VALOR. PTO.]]=$B24,IF(DATOS_[[Check Periodo Ref.]:[Check Periodo Ref.]]="Dentro",IF(DATOS_[[Check Equiparado]:[Check Equiparado]]="Sí",IF(DATOS!AM$5="Sí",(1/DATOS_[[% anualiz]:[% anualiz]]),1)*IF(DATOS!AM$4="Sí",1/DATOS_[[% normaliz]:[% normaliz]],1)*(DATOS_[Conc.Sal.09])))))))),
0)</f>
        <v>0</v>
      </c>
      <c r="S26" s="119">
        <f t="array" ref="S26">IFERROR(
(MEDIAN((IF(DATOS_[[Sexo]:[Sexo]]=$B26,IF(DATOS_[[AGRUP. VALOR. PTO.]:[AGRUP. VALOR. PTO.]]=$B24,IF(DATOS_[[Check Periodo Ref.]:[Check Periodo Ref.]]="Dentro",IF(DATOS_[[Check Equiparado]:[Check Equiparado]]="Sí",IF(DATOS!AN$5="Sí",(1/DATOS_[[% anualiz]:[% anualiz]]),1)*IF(DATOS!AN$4="Sí",1/DATOS_[[% normaliz]:[% normaliz]],1)*(DATOS_[Conc.Sal.10])))))))),
0)</f>
        <v>0</v>
      </c>
      <c r="T26" s="119">
        <f t="array" ref="T26">IFERROR(
(MEDIAN((IF(DATOS_[[Sexo]:[Sexo]]=$B26,IF(DATOS_[[AGRUP. VALOR. PTO.]:[AGRUP. VALOR. PTO.]]=$B24,IF(DATOS_[[Check Periodo Ref.]:[Check Periodo Ref.]]="Dentro",IF(DATOS_[[Check Equiparado]:[Check Equiparado]]="Sí",IF(DATOS!AO$5="Sí",(1/DATOS_[[% anualiz]:[% anualiz]]),1)*IF(DATOS!AO$4="Sí",1/DATOS_[[% normaliz]:[% normaliz]],1)*(DATOS_[Conc.Sal.11])))))))),
0)</f>
        <v>0</v>
      </c>
      <c r="U26" s="119">
        <f t="array" ref="U26">IFERROR(
(MEDIAN((IF(DATOS_[[Sexo]:[Sexo]]=$B26,IF(DATOS_[[AGRUP. VALOR. PTO.]:[AGRUP. VALOR. PTO.]]=$B24,IF(DATOS_[[Check Periodo Ref.]:[Check Periodo Ref.]]="Dentro",IF(DATOS_[[Check Equiparado]:[Check Equiparado]]="Sí",IF(DATOS!AP$5="Sí",(1/DATOS_[[% anualiz]:[% anualiz]]),1)*IF(DATOS!AP$4="Sí",1/DATOS_[[% normaliz]:[% normaliz]],1)*(DATOS_[Conc.Sal.12])))))))),
0)</f>
        <v>0</v>
      </c>
      <c r="V26" s="119">
        <f t="array" ref="V26">IFERROR(
(MEDIAN((IF(DATOS_[[Sexo]:[Sexo]]=$B26,IF(DATOS_[[AGRUP. VALOR. PTO.]:[AGRUP. VALOR. PTO.]]=$B24,IF(DATOS_[[Check Periodo Ref.]:[Check Periodo Ref.]]="Dentro",IF(DATOS_[[Check Equiparado]:[Check Equiparado]]="Sí",IF(DATOS!AQ$5="Sí",(1/DATOS_[[% anualiz]:[% anualiz]]),1)*IF(DATOS!AQ$4="Sí",1/DATOS_[[% normaliz]:[% normaliz]],1)*(DATOS_[Conc.Sal.13])))))))),
0)</f>
        <v>0</v>
      </c>
      <c r="W26" s="119">
        <f t="array" ref="W26">IFERROR(
(MEDIAN((IF(DATOS_[[Sexo]:[Sexo]]=$B26,IF(DATOS_[[AGRUP. VALOR. PTO.]:[AGRUP. VALOR. PTO.]]=$B24,IF(DATOS_[[Check Periodo Ref.]:[Check Periodo Ref.]]="Dentro",IF(DATOS_[[Check Equiparado]:[Check Equiparado]]="Sí",IF(DATOS!AR$5="Sí",(1/DATOS_[[% anualiz]:[% anualiz]]),1)*IF(DATOS!AR$4="Sí",1/DATOS_[[% normaliz]:[% normaliz]],1)*(DATOS_[Conc.Sal.14])))))))),
0)</f>
        <v>0</v>
      </c>
      <c r="X26" s="119">
        <f t="array" ref="X26">IFERROR(
(MEDIAN((IF(DATOS_[[Sexo]:[Sexo]]=$B26,IF(DATOS_[[AGRUP. VALOR. PTO.]:[AGRUP. VALOR. PTO.]]=$B24,IF(DATOS_[[Check Periodo Ref.]:[Check Periodo Ref.]]="Dentro",IF(DATOS_[[Check Equiparado]:[Check Equiparado]]="Sí",IF(DATOS!AS$5="Sí",(1/DATOS_[[% anualiz]:[% anualiz]]),1)*IF(DATOS!AS$4="Sí",1/DATOS_[[% normaliz]:[% normaliz]],1)*(DATOS_[Conc.Sal.15])))))))),
0)</f>
        <v>0</v>
      </c>
      <c r="Y26" s="119">
        <f t="array" ref="Y26">IFERROR(
(MEDIAN((IF(DATOS_[[Sexo]:[Sexo]]=$B26,IF(DATOS_[[AGRUP. VALOR. PTO.]:[AGRUP. VALOR. PTO.]]=$B24,IF(DATOS_[[Check Periodo Ref.]:[Check Periodo Ref.]]="Dentro",IF(DATOS_[[Check Equiparado]:[Check Equiparado]]="Sí",IF(DATOS!AT$5="Sí",(1/DATOS_[[% anualiz]:[% anualiz]]),1)*IF(DATOS!AT$4="Sí",1/DATOS_[[% normaliz]:[% normaliz]],1)*(DATOS_[Conc.Sal.16])))))))),
0)</f>
        <v>0</v>
      </c>
      <c r="Z26" s="119">
        <f t="array" ref="Z26">IFERROR(
(MEDIAN((IF(DATOS_[[Sexo]:[Sexo]]=$B26,IF(DATOS_[[AGRUP. VALOR. PTO.]:[AGRUP. VALOR. PTO.]]=$B24,IF(DATOS_[[Check Periodo Ref.]:[Check Periodo Ref.]]="Dentro",IF(DATOS_[[Check Equiparado]:[Check Equiparado]]="Sí",IF(DATOS!AU$5="Sí",(1/DATOS_[[% anualiz]:[% anualiz]]),1)*IF(DATOS!AU$4="Sí",1/DATOS_[[% normaliz]:[% normaliz]],1)*(DATOS_[Conc.Sal.17])))))))),
0)</f>
        <v>0</v>
      </c>
      <c r="AA26" s="119">
        <f t="array" ref="AA26">IFERROR(
(MEDIAN((IF(DATOS_[[Sexo]:[Sexo]]=$B26,IF(DATOS_[[AGRUP. VALOR. PTO.]:[AGRUP. VALOR. PTO.]]=$B24,IF(DATOS_[[Check Periodo Ref.]:[Check Periodo Ref.]]="Dentro",IF(DATOS_[[Check Equiparado]:[Check Equiparado]]="Sí",IF(DATOS!AV$5="Sí",(1/DATOS_[[% anualiz]:[% anualiz]]),1)*IF(DATOS!AV$4="Sí",1/DATOS_[[% normaliz]:[% normaliz]],1)*(DATOS_[Conc.Sal.18])))))))),
0)</f>
        <v>0</v>
      </c>
      <c r="AB26" s="119">
        <f t="array" ref="AB26">IFERROR(
(MEDIAN((IF(DATOS_[[Sexo]:[Sexo]]=$B26,IF(DATOS_[[AGRUP. VALOR. PTO.]:[AGRUP. VALOR. PTO.]]=$B24,IF(DATOS_[[Check Periodo Ref.]:[Check Periodo Ref.]]="Dentro",IF(DATOS_[[Check Equiparado]:[Check Equiparado]]="Sí",IF(DATOS!AW$5="Sí",(1/DATOS_[[% anualiz]:[% anualiz]]),1)*IF(DATOS!AW$4="Sí",1/DATOS_[[% normaliz]:[% normaliz]],1)*(DATOS_[Conc.Sal.19])))))))),
0)</f>
        <v>0</v>
      </c>
      <c r="AC26" s="119">
        <f t="array" ref="AC26">IFERROR(
(MEDIAN((IF(DATOS_[[Sexo]:[Sexo]]=$B26,IF(DATOS_[[AGRUP. VALOR. PTO.]:[AGRUP. VALOR. PTO.]]=$B24,IF(DATOS_[[Check Periodo Ref.]:[Check Periodo Ref.]]="Dentro",IF(DATOS_[[Check Equiparado]:[Check Equiparado]]="Sí",IF(DATOS!AX$5="Sí",(1/DATOS_[[% anualiz]:[% anualiz]]),1)*IF(DATOS!AX$4="Sí",1/DATOS_[[% normaliz]:[% normaliz]],1)*(DATOS_[Conc.Sal.20])))))))),
0)</f>
        <v>0</v>
      </c>
      <c r="AD26" s="119">
        <f t="array" ref="AD26">IFERROR(
(MEDIAN((IF(DATOS_[[Sexo]:[Sexo]]=$B26,IF(DATOS_[[AGRUP. VALOR. PTO.]:[AGRUP. VALOR. PTO.]]=$B24,IF(DATOS_[[Check Periodo Ref.]:[Check Periodo Ref.]]="Dentro",IF(DATOS_[[Check Equiparado]:[Check Equiparado]]="Sí",IF(DATOS!AY$5="Sí",(1/DATOS_[[% anualiz]:[% anualiz]]),1)*IF(DATOS!AY$4="Sí",1/DATOS_[[% normaliz]:[% normaliz]],1)*(DATOS_[Conc.Sal.21])))))))),
0)</f>
        <v>0</v>
      </c>
      <c r="AE26" s="119">
        <f t="array" ref="AE26">IFERROR(
(MEDIAN((IF(DATOS_[[Sexo]:[Sexo]]=$B26,IF(DATOS_[[AGRUP. VALOR. PTO.]:[AGRUP. VALOR. PTO.]]=$B24,IF(DATOS_[[Check Periodo Ref.]:[Check Periodo Ref.]]="Dentro",IF(DATOS_[[Check Equiparado]:[Check Equiparado]]="Sí",IF(DATOS!AZ$5="Sí",(1/DATOS_[[% anualiz]:[% anualiz]]),1)*IF(DATOS!AZ$4="Sí",1/DATOS_[[% normaliz]:[% normaliz]],1)*(DATOS_[Conc.Sal.22])))))))),
0)</f>
        <v>0</v>
      </c>
      <c r="AF26" s="119">
        <f t="array" ref="AF26">IFERROR(
(MEDIAN((IF(DATOS_[[Sexo]:[Sexo]]=$B26,IF(DATOS_[[AGRUP. VALOR. PTO.]:[AGRUP. VALOR. PTO.]]=$B24,IF(DATOS_[[Check Periodo Ref.]:[Check Periodo Ref.]]="Dentro",IF(DATOS_[[Check Equiparado]:[Check Equiparado]]="Sí",IF(DATOS!BA$5="Sí",(1/DATOS_[[% anualiz]:[% anualiz]]),1)*IF(DATOS!BA$4="Sí",1/DATOS_[[% normaliz]:[% normaliz]],1)*(DATOS_[Conc.Sal.23])))))))),
0)</f>
        <v>0</v>
      </c>
      <c r="AG26" s="119">
        <f t="array" ref="AG26">IFERROR(
(MEDIAN((IF(DATOS_[[Sexo]:[Sexo]]=$B26,IF(DATOS_[[AGRUP. VALOR. PTO.]:[AGRUP. VALOR. PTO.]]=$B24,IF(DATOS_[[Check Periodo Ref.]:[Check Periodo Ref.]]="Dentro",IF(DATOS_[[Check Equiparado]:[Check Equiparado]]="Sí",IF(DATOS!BB$5="Sí",(1/DATOS_[[% anualiz]:[% anualiz]]),1)*IF(DATOS!BB$4="Sí",1/DATOS_[[% normaliz]:[% normaliz]],1)*(DATOS_[Conc.Sal.24])))))))),
0)</f>
        <v>0</v>
      </c>
      <c r="AH26" s="119">
        <f t="array" ref="AH26">IFERROR(
(MEDIAN((IF(DATOS_[[Sexo]:[Sexo]]=$B26,IF(DATOS_[[AGRUP. VALOR. PTO.]:[AGRUP. VALOR. PTO.]]=$B24,IF(DATOS_[[Check Periodo Ref.]:[Check Periodo Ref.]]="Dentro",IF(DATOS_[[Check Equiparado]:[Check Equiparado]]="Sí",IF(DATOS!BC$5="Sí",(1/DATOS_[[% anualiz]:[% anualiz]]),1)*IF(DATOS!BC$4="Sí",1/DATOS_[[% normaliz]:[% normaliz]],1)*(DATOS_[Conc.Sal.25])))))))),
0)</f>
        <v>0</v>
      </c>
      <c r="AI26" s="119">
        <f t="array" ref="AI26">IFERROR(
(MEDIAN((IF(DATOS_[[Sexo]:[Sexo]]=$B26,IF(DATOS_[[AGRUP. VALOR. PTO.]:[AGRUP. VALOR. PTO.]]=$B24,IF(DATOS_[[Check Periodo Ref.]:[Check Periodo Ref.]]="Dentro",IF(DATOS_[[Check Equiparado]:[Check Equiparado]]="Sí",IF(DATOS!BD$5="Sí",(1/DATOS_[[% anualiz]:[% anualiz]]),1)*IF(DATOS!BD$4="Sí",1/DATOS_[[% normaliz]:[% normaliz]],1)*(DATOS_[Conc.Sal.26])))))))),
0)</f>
        <v>0</v>
      </c>
      <c r="AJ26" s="119">
        <f t="array" ref="AJ26">IFERROR(
(MEDIAN((IF(DATOS_[[Sexo]:[Sexo]]=$B26,IF(DATOS_[[AGRUP. VALOR. PTO.]:[AGRUP. VALOR. PTO.]]=$B24,IF(DATOS_[[Check Periodo Ref.]:[Check Periodo Ref.]]="Dentro",IF(DATOS_[[Check Equiparado]:[Check Equiparado]]="Sí",IF(DATOS!BE$5="Sí",(1/DATOS_[[% anualiz]:[% anualiz]]),1)*IF(DATOS!BE$4="Sí",1/DATOS_[[% normaliz]:[% normaliz]],1)*(DATOS_[Conc.Sal.27])))))))),
0)</f>
        <v>0</v>
      </c>
      <c r="AK26" s="119">
        <f t="array" ref="AK26">IFERROR(
(MEDIAN((IF(DATOS_[[Sexo]:[Sexo]]=$B26,IF(DATOS_[[AGRUP. VALOR. PTO.]:[AGRUP. VALOR. PTO.]]=$B24,IF(DATOS_[[Check Periodo Ref.]:[Check Periodo Ref.]]="Dentro",IF(DATOS_[[Check Equiparado]:[Check Equiparado]]="Sí",IF(DATOS!BF$5="Sí",(1/DATOS_[[% anualiz]:[% anualiz]]),1)*IF(DATOS!BF$4="Sí",1/DATOS_[[% normaliz]:[% normaliz]],1)*(DATOS_[Conc.Sal.28])))))))),
0)</f>
        <v>0</v>
      </c>
      <c r="AL26" s="119">
        <f t="array" ref="AL26">IFERROR(
(MEDIAN((IF(DATOS_[[Sexo]:[Sexo]]=$B26,IF(DATOS_[[AGRUP. VALOR. PTO.]:[AGRUP. VALOR. PTO.]]=$B24,IF(DATOS_[[Check Periodo Ref.]:[Check Periodo Ref.]]="Dentro",IF(DATOS_[[Check Equiparado]:[Check Equiparado]]="Sí",IF(DATOS!BG$5="Sí",(1/DATOS_[[% anualiz]:[% anualiz]]),1)*IF(DATOS!BG$4="Sí",1/DATOS_[[% normaliz]:[% normaliz]],1)*(DATOS_[Conc.Sal.29])))))))),
0)</f>
        <v>0</v>
      </c>
      <c r="AM26" s="119">
        <f t="array" ref="AM26">IFERROR(
(MEDIAN((IF(DATOS_[[Sexo]:[Sexo]]=$B26,IF(DATOS_[[AGRUP. VALOR. PTO.]:[AGRUP. VALOR. PTO.]]=$B24,IF(DATOS_[[Check Periodo Ref.]:[Check Periodo Ref.]]="Dentro",IF(DATOS_[[Check Equiparado]:[Check Equiparado]]="Sí",IF(DATOS!BH$5="Sí",(1/DATOS_[[% anualiz]:[% anualiz]]),1)*IF(DATOS!BH$4="Sí",1/DATOS_[[% normaliz]:[% normaliz]],1)*(DATOS_[Conc.Sal.30])))))))),
0)</f>
        <v>0</v>
      </c>
      <c r="AN26" s="120">
        <f t="array" ref="AN26">IFERROR(
MEDIAN(IF(DATOS_[Sexo]=$B26,IF(DATOS_[[AGRUP. VALOR. PTO.]:[AGRUP. VALOR. PTO.]]=$B24,IF(DATOS_[Check Equiparado]="Sí",IF(DATOS_[Check Periodo Ref.]="Dentro",DATOS_[Tot COMPL.SAL Eq],FALSE))))),
0)</f>
        <v>0</v>
      </c>
      <c r="AO26" s="121">
        <f t="array" ref="AO26">IFERROR(
MEDIAN(IF(DATOS_[Sexo]=$B26,IF(DATOS_[[AGRUP. VALOR. PTO.]:[AGRUP. VALOR. PTO.]]=$B24,IF(DATOS_[Check Equiparado]="Sí",IF(DATOS_[Check Periodo Ref.]="Dentro",DATOS_[TOTAL SALARIO Eq],FALSE))))),
0)</f>
        <v>0</v>
      </c>
      <c r="AP26" s="122">
        <f t="array" ref="AP26">IFERROR(
(MEDIAN((IF(DATOS_[[Sexo]:[Sexo]]=$B26,IF(DATOS_[[AGRUP. VALOR. PTO.]:[AGRUP. VALOR. PTO.]]=$B24,IF(DATOS_[[Check Periodo Ref.]:[Check Periodo Ref.]]="Dentro",IF(DATOS_[[Check Equiparado]:[Check Equiparado]]="Sí",IF(DATOS!BI$5="Sí",(1/DATOS_[[% anualiz]:[% anualiz]]),1)*IF(DATOS!BI$4="Sí",1/DATOS_[[% normaliz]:[% normaliz]],1)*(DATOS_[C.Extra.01])))))))),
0)</f>
        <v>0</v>
      </c>
      <c r="AQ26" s="122">
        <f t="array" ref="AQ26">IFERROR(
(MEDIAN((IF(DATOS_[[Sexo]:[Sexo]]=$B26,IF(DATOS_[[AGRUP. VALOR. PTO.]:[AGRUP. VALOR. PTO.]]=$B24,IF(DATOS_[[Check Periodo Ref.]:[Check Periodo Ref.]]="Dentro",IF(DATOS_[[Check Equiparado]:[Check Equiparado]]="Sí",IF(DATOS!BJ$5="Sí",(1/DATOS_[[% anualiz]:[% anualiz]]),1)*IF(DATOS!BJ$4="Sí",1/DATOS_[[% normaliz]:[% normaliz]],1)*(DATOS_[C.Extra.02])))))))),
0)</f>
        <v>0</v>
      </c>
      <c r="AR26" s="122">
        <f t="array" ref="AR26">IFERROR(
(MEDIAN((IF(DATOS_[[Sexo]:[Sexo]]=$B26,IF(DATOS_[[AGRUP. VALOR. PTO.]:[AGRUP. VALOR. PTO.]]=$B24,IF(DATOS_[[Check Periodo Ref.]:[Check Periodo Ref.]]="Dentro",IF(DATOS_[[Check Equiparado]:[Check Equiparado]]="Sí",IF(DATOS!BK$5="Sí",(1/DATOS_[[% anualiz]:[% anualiz]]),1)*IF(DATOS!BK$4="Sí",1/DATOS_[[% normaliz]:[% normaliz]],1)*(DATOS_[C.Extra.03])))))))),
0)</f>
        <v>0</v>
      </c>
      <c r="AS26" s="122">
        <f t="array" ref="AS26">IFERROR(
(MEDIAN((IF(DATOS_[[Sexo]:[Sexo]]=$B26,IF(DATOS_[[AGRUP. VALOR. PTO.]:[AGRUP. VALOR. PTO.]]=$B24,IF(DATOS_[[Check Periodo Ref.]:[Check Periodo Ref.]]="Dentro",IF(DATOS_[[Check Equiparado]:[Check Equiparado]]="Sí",IF(DATOS!BL$5="Sí",(1/DATOS_[[% anualiz]:[% anualiz]]),1)*IF(DATOS!BL$4="Sí",1/DATOS_[[% normaliz]:[% normaliz]],1)*(DATOS_[C.Extra.04])))))))),
0)</f>
        <v>0</v>
      </c>
      <c r="AT26" s="122">
        <f t="array" ref="AT26">IFERROR(
(MEDIAN((IF(DATOS_[[Sexo]:[Sexo]]=$B26,IF(DATOS_[[AGRUP. VALOR. PTO.]:[AGRUP. VALOR. PTO.]]=$B24,IF(DATOS_[[Check Periodo Ref.]:[Check Periodo Ref.]]="Dentro",IF(DATOS_[[Check Equiparado]:[Check Equiparado]]="Sí",IF(DATOS!BM$5="Sí",(1/DATOS_[[% anualiz]:[% anualiz]]),1)*IF(DATOS!BM$4="Sí",1/DATOS_[[% normaliz]:[% normaliz]],1)*(DATOS_[C.Extra.05])))))))),
0)</f>
        <v>0</v>
      </c>
      <c r="AU26" s="123">
        <f t="array" ref="AU26">IFERROR(
MEDIAN(IF(DATOS_[Sexo]=$B26,IF(DATOS_[[AGRUP. VALOR. PTO.]:[AGRUP. VALOR. PTO.]]=$B24,IF(DATOS_[Check Equiparado]="Sí",IF(DATOS_[Check Periodo Ref.]="Dentro",DATOS_[Tot Extrasalarial Eq],FALSE))))),
0)</f>
        <v>0</v>
      </c>
      <c r="AV26" s="124">
        <f t="array" ref="AV26">IFERROR(
MEDIAN(IF(DATOS_[Sexo]=$B26,IF(DATOS_[[AGRUP. VALOR. PTO.]:[AGRUP. VALOR. PTO.]]=$B24,IF(DATOS_[Check Equiparado]="Sí",IF(DATOS_[Check Periodo Ref.]="Dentro",DATOS_[TOTAL Retrib Eq],FALSE))))),
0)</f>
        <v>0</v>
      </c>
    </row>
    <row r="27" spans="1:48" ht="17.25" thickBot="1" x14ac:dyDescent="0.35">
      <c r="A27" s="48" t="str">
        <f t="shared" ref="A27" si="19">+A28</f>
        <v>[ocultar]</v>
      </c>
      <c r="B27" s="98" t="s">
        <v>307</v>
      </c>
      <c r="C27" s="117"/>
      <c r="D27" s="47"/>
      <c r="E27" s="47"/>
      <c r="F27" s="47"/>
      <c r="G27" s="47"/>
      <c r="H27" s="47"/>
      <c r="I27" s="127" t="str">
        <f t="shared" ref="I27:AV27" si="20">IFERROR((I28-I29)/I28,"")</f>
        <v/>
      </c>
      <c r="J27" s="131" t="str">
        <f t="shared" si="20"/>
        <v/>
      </c>
      <c r="K27" s="131" t="str">
        <f t="shared" si="20"/>
        <v/>
      </c>
      <c r="L27" s="131" t="str">
        <f t="shared" si="20"/>
        <v/>
      </c>
      <c r="M27" s="131" t="str">
        <f t="shared" si="20"/>
        <v/>
      </c>
      <c r="N27" s="131" t="str">
        <f t="shared" si="20"/>
        <v/>
      </c>
      <c r="O27" s="131" t="str">
        <f t="shared" si="20"/>
        <v/>
      </c>
      <c r="P27" s="131" t="str">
        <f t="shared" si="20"/>
        <v/>
      </c>
      <c r="Q27" s="131" t="str">
        <f t="shared" si="20"/>
        <v/>
      </c>
      <c r="R27" s="131" t="str">
        <f t="shared" si="20"/>
        <v/>
      </c>
      <c r="S27" s="131" t="str">
        <f t="shared" si="20"/>
        <v/>
      </c>
      <c r="T27" s="131" t="str">
        <f t="shared" si="20"/>
        <v/>
      </c>
      <c r="U27" s="131" t="str">
        <f t="shared" si="20"/>
        <v/>
      </c>
      <c r="V27" s="131" t="str">
        <f t="shared" si="20"/>
        <v/>
      </c>
      <c r="W27" s="131" t="str">
        <f t="shared" si="20"/>
        <v/>
      </c>
      <c r="X27" s="131" t="str">
        <f t="shared" si="20"/>
        <v/>
      </c>
      <c r="Y27" s="131" t="str">
        <f t="shared" si="20"/>
        <v/>
      </c>
      <c r="Z27" s="130" t="str">
        <f t="shared" si="20"/>
        <v/>
      </c>
      <c r="AA27" s="130" t="str">
        <f t="shared" si="20"/>
        <v/>
      </c>
      <c r="AB27" s="130" t="str">
        <f t="shared" si="20"/>
        <v/>
      </c>
      <c r="AC27" s="130" t="str">
        <f t="shared" si="20"/>
        <v/>
      </c>
      <c r="AD27" s="130" t="str">
        <f t="shared" si="20"/>
        <v/>
      </c>
      <c r="AE27" s="130" t="str">
        <f t="shared" si="20"/>
        <v/>
      </c>
      <c r="AF27" s="130" t="str">
        <f t="shared" si="20"/>
        <v/>
      </c>
      <c r="AG27" s="130" t="str">
        <f t="shared" si="20"/>
        <v/>
      </c>
      <c r="AH27" s="130" t="str">
        <f t="shared" si="20"/>
        <v/>
      </c>
      <c r="AI27" s="130" t="str">
        <f t="shared" si="20"/>
        <v/>
      </c>
      <c r="AJ27" s="130" t="str">
        <f t="shared" si="20"/>
        <v/>
      </c>
      <c r="AK27" s="130" t="str">
        <f t="shared" si="20"/>
        <v/>
      </c>
      <c r="AL27" s="130" t="str">
        <f t="shared" si="20"/>
        <v/>
      </c>
      <c r="AM27" s="130" t="str">
        <f t="shared" si="20"/>
        <v/>
      </c>
      <c r="AN27" s="132" t="str">
        <f t="shared" si="20"/>
        <v/>
      </c>
      <c r="AO27" s="136" t="str">
        <f t="shared" si="20"/>
        <v/>
      </c>
      <c r="AP27" s="133" t="str">
        <f t="shared" si="20"/>
        <v/>
      </c>
      <c r="AQ27" s="133" t="str">
        <f t="shared" si="20"/>
        <v/>
      </c>
      <c r="AR27" s="133" t="str">
        <f t="shared" si="20"/>
        <v/>
      </c>
      <c r="AS27" s="133" t="str">
        <f t="shared" si="20"/>
        <v/>
      </c>
      <c r="AT27" s="133" t="str">
        <f t="shared" si="20"/>
        <v/>
      </c>
      <c r="AU27" s="134" t="str">
        <f t="shared" si="20"/>
        <v/>
      </c>
      <c r="AV27" s="135" t="str">
        <f t="shared" si="20"/>
        <v/>
      </c>
    </row>
    <row r="28" spans="1:48" x14ac:dyDescent="0.3">
      <c r="A28" s="48" t="str">
        <f t="shared" ref="A28" si="21">+IF(C28+C29=0,"[ocultar]","")</f>
        <v>[ocultar]</v>
      </c>
      <c r="B28" s="94" t="s">
        <v>162</v>
      </c>
      <c r="C28" s="40">
        <f t="array" ref="C28">SUM(IF($B28=DATOS_[Sexo],
IF($B27=DATOS_[AGRUP. VALOR. PTO.],
IF("Dentro"=DATOS_[Check Periodo Ref.],
1/(COUNTIFS(DATOS_[Sexo],$B28,DATOS_[AGRUP. VALOR. PTO.],$B27,DATOS_[Check Periodo Ref.],"Dentro",DATOS_[id],DATOS_[id]))))))</f>
        <v>0</v>
      </c>
      <c r="D28" s="41">
        <f>COUNTIFS(DATOS_[AGRUP. VALOR. PTO.],$B27,DATOS_[Sexo],$B28,DATOS_[Check Periodo Ref.],"Dentro")</f>
        <v>0</v>
      </c>
      <c r="E28" s="41">
        <f>COUNTIFS(DATOS_[AGRUP. VALOR. PTO.],$B27,DATOS_[Sexo],$B28,DATOS_[Check Periodo Ref.],"Dentro",DATOS_[Check Nº SC Norm],"Sí")</f>
        <v>0</v>
      </c>
      <c r="F28" s="41">
        <f>COUNTIFS(DATOS_[AGRUP. VALOR. PTO.],$B27,DATOS_[Sexo],$B28,DATOS_[Check Periodo Ref.],"Dentro",DATOS_[Check Nº SC Anualiz],"Sí")</f>
        <v>0</v>
      </c>
      <c r="G28" s="41">
        <f>COUNTIFS(DATOS_[AGRUP. VALOR. PTO.],$B27,DATOS_[Sexo],$B28,DATOS_[Check Periodo Ref.],"Dentro",DATOS_[Check Nº SC Norm y Anualiz],"Sí")</f>
        <v>0</v>
      </c>
      <c r="H28" s="41">
        <f>COUNTIFS(DATOS_[AGRUP. VALOR. PTO.],$B27,DATOS_[Sexo],$B28,DATOS_[Check Periodo Ref.],"Dentro",DATOS_[Check Equiparación],"Sí")</f>
        <v>0</v>
      </c>
      <c r="I28" s="118">
        <f t="array" ref="I28">IFERROR(
MEDIAN(IF(DATOS_[Sexo]=$B28,IF(DATOS_[[AGRUP. VALOR. PTO.]:[AGRUP. VALOR. PTO.]]=$B27,IF(DATOS_[Check Equiparado]="Sí",IF(DATOS_[Check Periodo Ref.]="Dentro",DATOS_[SALARIO BASE Eq],FALSE))))),
0)</f>
        <v>0</v>
      </c>
      <c r="J28" s="119">
        <f t="array" ref="J28">IFERROR(
(MEDIAN((IF(DATOS_[[Sexo]:[Sexo]]=$B28,IF(DATOS_[[AGRUP. VALOR. PTO.]:[AGRUP. VALOR. PTO.]]=$B27,IF(DATOS_[[Check Periodo Ref.]:[Check Periodo Ref.]]="Dentro",IF(DATOS_[[Check Equiparado]:[Check Equiparado]]="Sí",IF(DATOS!AE$5="Sí",(1/DATOS_[[% anualiz]:[% anualiz]]),1)*IF(DATOS!AE$4="Sí",1/DATOS_[[% normaliz]:[% normaliz]],1)*(DATOS_[Conc.Sal.01])))))))),
0)</f>
        <v>0</v>
      </c>
      <c r="K28" s="119">
        <f t="array" ref="K28">IFERROR(
(MEDIAN((IF(DATOS_[[Sexo]:[Sexo]]=$B28,IF(DATOS_[[AGRUP. VALOR. PTO.]:[AGRUP. VALOR. PTO.]]=$B27,IF(DATOS_[[Check Periodo Ref.]:[Check Periodo Ref.]]="Dentro",IF(DATOS_[[Check Equiparado]:[Check Equiparado]]="Sí",IF(DATOS!AF$5="Sí",(1/DATOS_[[% anualiz]:[% anualiz]]),1)*IF(DATOS!AF$4="Sí",1/DATOS_[[% normaliz]:[% normaliz]],1)*(DATOS_[Conc.Sal.02])))))))),
0)</f>
        <v>0</v>
      </c>
      <c r="L28" s="119">
        <f t="array" ref="L28">IFERROR(
(MEDIAN((IF(DATOS_[[Sexo]:[Sexo]]=$B28,IF(DATOS_[[AGRUP. VALOR. PTO.]:[AGRUP. VALOR. PTO.]]=$B27,IF(DATOS_[[Check Periodo Ref.]:[Check Periodo Ref.]]="Dentro",IF(DATOS_[[Check Equiparado]:[Check Equiparado]]="Sí",IF(DATOS!AG$5="Sí",(1/DATOS_[[% anualiz]:[% anualiz]]),1)*IF(DATOS!AG$4="Sí",1/DATOS_[[% normaliz]:[% normaliz]],1)*(DATOS_[Conc.Sal.03])))))))),
0)</f>
        <v>0</v>
      </c>
      <c r="M28" s="119">
        <f t="array" ref="M28">IFERROR(
(MEDIAN((IF(DATOS_[[Sexo]:[Sexo]]=$B28,IF(DATOS_[[AGRUP. VALOR. PTO.]:[AGRUP. VALOR. PTO.]]=$B27,IF(DATOS_[[Check Periodo Ref.]:[Check Periodo Ref.]]="Dentro",IF(DATOS_[[Check Equiparado]:[Check Equiparado]]="Sí",IF(DATOS!AH$5="Sí",(1/DATOS_[[% anualiz]:[% anualiz]]),1)*IF(DATOS!AH$4="Sí",1/DATOS_[[% normaliz]:[% normaliz]],1)*(DATOS_[Conc.Sal.04])))))))),
0)</f>
        <v>0</v>
      </c>
      <c r="N28" s="119">
        <f t="array" ref="N28">IFERROR(
(MEDIAN((IF(DATOS_[[Sexo]:[Sexo]]=$B28,IF(DATOS_[[AGRUP. VALOR. PTO.]:[AGRUP. VALOR. PTO.]]=$B27,IF(DATOS_[[Check Periodo Ref.]:[Check Periodo Ref.]]="Dentro",IF(DATOS_[[Check Equiparado]:[Check Equiparado]]="Sí",IF(DATOS!AI$5="Sí",(1/DATOS_[[% anualiz]:[% anualiz]]),1)*IF(DATOS!AI$4="Sí",1/DATOS_[[% normaliz]:[% normaliz]],1)*(DATOS_[Conc.Sal.05])))))))),
0)</f>
        <v>0</v>
      </c>
      <c r="O28" s="119">
        <f t="array" ref="O28">IFERROR(
(MEDIAN((IF(DATOS_[[Sexo]:[Sexo]]=$B28,IF(DATOS_[[AGRUP. VALOR. PTO.]:[AGRUP. VALOR. PTO.]]=$B27,IF(DATOS_[[Check Periodo Ref.]:[Check Periodo Ref.]]="Dentro",IF(DATOS_[[Check Equiparado]:[Check Equiparado]]="Sí",IF(DATOS!AJ$5="Sí",(1/DATOS_[[% anualiz]:[% anualiz]]),1)*IF(DATOS!AJ$4="Sí",1/DATOS_[[% normaliz]:[% normaliz]],1)*(DATOS_[Conc.Sal.06])))))))),
0)</f>
        <v>0</v>
      </c>
      <c r="P28" s="119">
        <f t="array" ref="P28">IFERROR(
(MEDIAN((IF(DATOS_[[Sexo]:[Sexo]]=$B28,IF(DATOS_[[AGRUP. VALOR. PTO.]:[AGRUP. VALOR. PTO.]]=$B27,IF(DATOS_[[Check Periodo Ref.]:[Check Periodo Ref.]]="Dentro",IF(DATOS_[[Check Equiparado]:[Check Equiparado]]="Sí",IF(DATOS!AK$5="Sí",(1/DATOS_[[% anualiz]:[% anualiz]]),1)*IF(DATOS!AK$4="Sí",1/DATOS_[[% normaliz]:[% normaliz]],1)*(DATOS_[Conc.Sal.07])))))))),
0)</f>
        <v>0</v>
      </c>
      <c r="Q28" s="119">
        <f t="array" ref="Q28">IFERROR(
(MEDIAN((IF(DATOS_[[Sexo]:[Sexo]]=$B28,IF(DATOS_[[AGRUP. VALOR. PTO.]:[AGRUP. VALOR. PTO.]]=$B27,IF(DATOS_[[Check Periodo Ref.]:[Check Periodo Ref.]]="Dentro",IF(DATOS_[[Check Equiparado]:[Check Equiparado]]="Sí",IF(DATOS!AL$5="Sí",(1/DATOS_[[% anualiz]:[% anualiz]]),1)*IF(DATOS!AL$4="Sí",1/DATOS_[[% normaliz]:[% normaliz]],1)*(DATOS_[Conc.Sal.08])))))))),
0)</f>
        <v>0</v>
      </c>
      <c r="R28" s="119">
        <f t="array" ref="R28">IFERROR(
(MEDIAN((IF(DATOS_[[Sexo]:[Sexo]]=$B28,IF(DATOS_[[AGRUP. VALOR. PTO.]:[AGRUP. VALOR. PTO.]]=$B27,IF(DATOS_[[Check Periodo Ref.]:[Check Periodo Ref.]]="Dentro",IF(DATOS_[[Check Equiparado]:[Check Equiparado]]="Sí",IF(DATOS!AM$5="Sí",(1/DATOS_[[% anualiz]:[% anualiz]]),1)*IF(DATOS!AM$4="Sí",1/DATOS_[[% normaliz]:[% normaliz]],1)*(DATOS_[Conc.Sal.09])))))))),
0)</f>
        <v>0</v>
      </c>
      <c r="S28" s="119">
        <f t="array" ref="S28">IFERROR(
(MEDIAN((IF(DATOS_[[Sexo]:[Sexo]]=$B28,IF(DATOS_[[AGRUP. VALOR. PTO.]:[AGRUP. VALOR. PTO.]]=$B27,IF(DATOS_[[Check Periodo Ref.]:[Check Periodo Ref.]]="Dentro",IF(DATOS_[[Check Equiparado]:[Check Equiparado]]="Sí",IF(DATOS!AN$5="Sí",(1/DATOS_[[% anualiz]:[% anualiz]]),1)*IF(DATOS!AN$4="Sí",1/DATOS_[[% normaliz]:[% normaliz]],1)*(DATOS_[Conc.Sal.10])))))))),
0)</f>
        <v>0</v>
      </c>
      <c r="T28" s="119">
        <f t="array" ref="T28">IFERROR(
(MEDIAN((IF(DATOS_[[Sexo]:[Sexo]]=$B28,IF(DATOS_[[AGRUP. VALOR. PTO.]:[AGRUP. VALOR. PTO.]]=$B27,IF(DATOS_[[Check Periodo Ref.]:[Check Periodo Ref.]]="Dentro",IF(DATOS_[[Check Equiparado]:[Check Equiparado]]="Sí",IF(DATOS!AO$5="Sí",(1/DATOS_[[% anualiz]:[% anualiz]]),1)*IF(DATOS!AO$4="Sí",1/DATOS_[[% normaliz]:[% normaliz]],1)*(DATOS_[Conc.Sal.11])))))))),
0)</f>
        <v>0</v>
      </c>
      <c r="U28" s="119">
        <f t="array" ref="U28">IFERROR(
(MEDIAN((IF(DATOS_[[Sexo]:[Sexo]]=$B28,IF(DATOS_[[AGRUP. VALOR. PTO.]:[AGRUP. VALOR. PTO.]]=$B27,IF(DATOS_[[Check Periodo Ref.]:[Check Periodo Ref.]]="Dentro",IF(DATOS_[[Check Equiparado]:[Check Equiparado]]="Sí",IF(DATOS!AP$5="Sí",(1/DATOS_[[% anualiz]:[% anualiz]]),1)*IF(DATOS!AP$4="Sí",1/DATOS_[[% normaliz]:[% normaliz]],1)*(DATOS_[Conc.Sal.12])))))))),
0)</f>
        <v>0</v>
      </c>
      <c r="V28" s="119">
        <f t="array" ref="V28">IFERROR(
(MEDIAN((IF(DATOS_[[Sexo]:[Sexo]]=$B28,IF(DATOS_[[AGRUP. VALOR. PTO.]:[AGRUP. VALOR. PTO.]]=$B27,IF(DATOS_[[Check Periodo Ref.]:[Check Periodo Ref.]]="Dentro",IF(DATOS_[[Check Equiparado]:[Check Equiparado]]="Sí",IF(DATOS!AQ$5="Sí",(1/DATOS_[[% anualiz]:[% anualiz]]),1)*IF(DATOS!AQ$4="Sí",1/DATOS_[[% normaliz]:[% normaliz]],1)*(DATOS_[Conc.Sal.13])))))))),
0)</f>
        <v>0</v>
      </c>
      <c r="W28" s="119">
        <f t="array" ref="W28">IFERROR(
(MEDIAN((IF(DATOS_[[Sexo]:[Sexo]]=$B28,IF(DATOS_[[AGRUP. VALOR. PTO.]:[AGRUP. VALOR. PTO.]]=$B27,IF(DATOS_[[Check Periodo Ref.]:[Check Periodo Ref.]]="Dentro",IF(DATOS_[[Check Equiparado]:[Check Equiparado]]="Sí",IF(DATOS!AR$5="Sí",(1/DATOS_[[% anualiz]:[% anualiz]]),1)*IF(DATOS!AR$4="Sí",1/DATOS_[[% normaliz]:[% normaliz]],1)*(DATOS_[Conc.Sal.14])))))))),
0)</f>
        <v>0</v>
      </c>
      <c r="X28" s="119">
        <f t="array" ref="X28">IFERROR(
(MEDIAN((IF(DATOS_[[Sexo]:[Sexo]]=$B28,IF(DATOS_[[AGRUP. VALOR. PTO.]:[AGRUP. VALOR. PTO.]]=$B27,IF(DATOS_[[Check Periodo Ref.]:[Check Periodo Ref.]]="Dentro",IF(DATOS_[[Check Equiparado]:[Check Equiparado]]="Sí",IF(DATOS!AS$5="Sí",(1/DATOS_[[% anualiz]:[% anualiz]]),1)*IF(DATOS!AS$4="Sí",1/DATOS_[[% normaliz]:[% normaliz]],1)*(DATOS_[Conc.Sal.15])))))))),
0)</f>
        <v>0</v>
      </c>
      <c r="Y28" s="119">
        <f t="array" ref="Y28">IFERROR(
(MEDIAN((IF(DATOS_[[Sexo]:[Sexo]]=$B28,IF(DATOS_[[AGRUP. VALOR. PTO.]:[AGRUP. VALOR. PTO.]]=$B27,IF(DATOS_[[Check Periodo Ref.]:[Check Periodo Ref.]]="Dentro",IF(DATOS_[[Check Equiparado]:[Check Equiparado]]="Sí",IF(DATOS!AT$5="Sí",(1/DATOS_[[% anualiz]:[% anualiz]]),1)*IF(DATOS!AT$4="Sí",1/DATOS_[[% normaliz]:[% normaliz]],1)*(DATOS_[Conc.Sal.16])))))))),
0)</f>
        <v>0</v>
      </c>
      <c r="Z28" s="119">
        <f t="array" ref="Z28">IFERROR(
(MEDIAN((IF(DATOS_[[Sexo]:[Sexo]]=$B28,IF(DATOS_[[AGRUP. VALOR. PTO.]:[AGRUP. VALOR. PTO.]]=$B27,IF(DATOS_[[Check Periodo Ref.]:[Check Periodo Ref.]]="Dentro",IF(DATOS_[[Check Equiparado]:[Check Equiparado]]="Sí",IF(DATOS!AU$5="Sí",(1/DATOS_[[% anualiz]:[% anualiz]]),1)*IF(DATOS!AU$4="Sí",1/DATOS_[[% normaliz]:[% normaliz]],1)*(DATOS_[Conc.Sal.17])))))))),
0)</f>
        <v>0</v>
      </c>
      <c r="AA28" s="119">
        <f t="array" ref="AA28">IFERROR(
(MEDIAN((IF(DATOS_[[Sexo]:[Sexo]]=$B28,IF(DATOS_[[AGRUP. VALOR. PTO.]:[AGRUP. VALOR. PTO.]]=$B27,IF(DATOS_[[Check Periodo Ref.]:[Check Periodo Ref.]]="Dentro",IF(DATOS_[[Check Equiparado]:[Check Equiparado]]="Sí",IF(DATOS!AV$5="Sí",(1/DATOS_[[% anualiz]:[% anualiz]]),1)*IF(DATOS!AV$4="Sí",1/DATOS_[[% normaliz]:[% normaliz]],1)*(DATOS_[Conc.Sal.18])))))))),
0)</f>
        <v>0</v>
      </c>
      <c r="AB28" s="119">
        <f t="array" ref="AB28">IFERROR(
(MEDIAN((IF(DATOS_[[Sexo]:[Sexo]]=$B28,IF(DATOS_[[AGRUP. VALOR. PTO.]:[AGRUP. VALOR. PTO.]]=$B27,IF(DATOS_[[Check Periodo Ref.]:[Check Periodo Ref.]]="Dentro",IF(DATOS_[[Check Equiparado]:[Check Equiparado]]="Sí",IF(DATOS!AW$5="Sí",(1/DATOS_[[% anualiz]:[% anualiz]]),1)*IF(DATOS!AW$4="Sí",1/DATOS_[[% normaliz]:[% normaliz]],1)*(DATOS_[Conc.Sal.19])))))))),
0)</f>
        <v>0</v>
      </c>
      <c r="AC28" s="119">
        <f t="array" ref="AC28">IFERROR(
(MEDIAN((IF(DATOS_[[Sexo]:[Sexo]]=$B28,IF(DATOS_[[AGRUP. VALOR. PTO.]:[AGRUP. VALOR. PTO.]]=$B27,IF(DATOS_[[Check Periodo Ref.]:[Check Periodo Ref.]]="Dentro",IF(DATOS_[[Check Equiparado]:[Check Equiparado]]="Sí",IF(DATOS!AX$5="Sí",(1/DATOS_[[% anualiz]:[% anualiz]]),1)*IF(DATOS!AX$4="Sí",1/DATOS_[[% normaliz]:[% normaliz]],1)*(DATOS_[Conc.Sal.20])))))))),
0)</f>
        <v>0</v>
      </c>
      <c r="AD28" s="119">
        <f t="array" ref="AD28">IFERROR(
(MEDIAN((IF(DATOS_[[Sexo]:[Sexo]]=$B28,IF(DATOS_[[AGRUP. VALOR. PTO.]:[AGRUP. VALOR. PTO.]]=$B27,IF(DATOS_[[Check Periodo Ref.]:[Check Periodo Ref.]]="Dentro",IF(DATOS_[[Check Equiparado]:[Check Equiparado]]="Sí",IF(DATOS!AY$5="Sí",(1/DATOS_[[% anualiz]:[% anualiz]]),1)*IF(DATOS!AY$4="Sí",1/DATOS_[[% normaliz]:[% normaliz]],1)*(DATOS_[Conc.Sal.21])))))))),
0)</f>
        <v>0</v>
      </c>
      <c r="AE28" s="119">
        <f t="array" ref="AE28">IFERROR(
(MEDIAN((IF(DATOS_[[Sexo]:[Sexo]]=$B28,IF(DATOS_[[AGRUP. VALOR. PTO.]:[AGRUP. VALOR. PTO.]]=$B27,IF(DATOS_[[Check Periodo Ref.]:[Check Periodo Ref.]]="Dentro",IF(DATOS_[[Check Equiparado]:[Check Equiparado]]="Sí",IF(DATOS!AZ$5="Sí",(1/DATOS_[[% anualiz]:[% anualiz]]),1)*IF(DATOS!AZ$4="Sí",1/DATOS_[[% normaliz]:[% normaliz]],1)*(DATOS_[Conc.Sal.22])))))))),
0)</f>
        <v>0</v>
      </c>
      <c r="AF28" s="119">
        <f t="array" ref="AF28">IFERROR(
(MEDIAN((IF(DATOS_[[Sexo]:[Sexo]]=$B28,IF(DATOS_[[AGRUP. VALOR. PTO.]:[AGRUP. VALOR. PTO.]]=$B27,IF(DATOS_[[Check Periodo Ref.]:[Check Periodo Ref.]]="Dentro",IF(DATOS_[[Check Equiparado]:[Check Equiparado]]="Sí",IF(DATOS!BA$5="Sí",(1/DATOS_[[% anualiz]:[% anualiz]]),1)*IF(DATOS!BA$4="Sí",1/DATOS_[[% normaliz]:[% normaliz]],1)*(DATOS_[Conc.Sal.23])))))))),
0)</f>
        <v>0</v>
      </c>
      <c r="AG28" s="119">
        <f t="array" ref="AG28">IFERROR(
(MEDIAN((IF(DATOS_[[Sexo]:[Sexo]]=$B28,IF(DATOS_[[AGRUP. VALOR. PTO.]:[AGRUP. VALOR. PTO.]]=$B27,IF(DATOS_[[Check Periodo Ref.]:[Check Periodo Ref.]]="Dentro",IF(DATOS_[[Check Equiparado]:[Check Equiparado]]="Sí",IF(DATOS!BB$5="Sí",(1/DATOS_[[% anualiz]:[% anualiz]]),1)*IF(DATOS!BB$4="Sí",1/DATOS_[[% normaliz]:[% normaliz]],1)*(DATOS_[Conc.Sal.24])))))))),
0)</f>
        <v>0</v>
      </c>
      <c r="AH28" s="119">
        <f t="array" ref="AH28">IFERROR(
(MEDIAN((IF(DATOS_[[Sexo]:[Sexo]]=$B28,IF(DATOS_[[AGRUP. VALOR. PTO.]:[AGRUP. VALOR. PTO.]]=$B27,IF(DATOS_[[Check Periodo Ref.]:[Check Periodo Ref.]]="Dentro",IF(DATOS_[[Check Equiparado]:[Check Equiparado]]="Sí",IF(DATOS!BC$5="Sí",(1/DATOS_[[% anualiz]:[% anualiz]]),1)*IF(DATOS!BC$4="Sí",1/DATOS_[[% normaliz]:[% normaliz]],1)*(DATOS_[Conc.Sal.25])))))))),
0)</f>
        <v>0</v>
      </c>
      <c r="AI28" s="119">
        <f t="array" ref="AI28">IFERROR(
(MEDIAN((IF(DATOS_[[Sexo]:[Sexo]]=$B28,IF(DATOS_[[AGRUP. VALOR. PTO.]:[AGRUP. VALOR. PTO.]]=$B27,IF(DATOS_[[Check Periodo Ref.]:[Check Periodo Ref.]]="Dentro",IF(DATOS_[[Check Equiparado]:[Check Equiparado]]="Sí",IF(DATOS!BD$5="Sí",(1/DATOS_[[% anualiz]:[% anualiz]]),1)*IF(DATOS!BD$4="Sí",1/DATOS_[[% normaliz]:[% normaliz]],1)*(DATOS_[Conc.Sal.26])))))))),
0)</f>
        <v>0</v>
      </c>
      <c r="AJ28" s="119">
        <f t="array" ref="AJ28">IFERROR(
(MEDIAN((IF(DATOS_[[Sexo]:[Sexo]]=$B28,IF(DATOS_[[AGRUP. VALOR. PTO.]:[AGRUP. VALOR. PTO.]]=$B27,IF(DATOS_[[Check Periodo Ref.]:[Check Periodo Ref.]]="Dentro",IF(DATOS_[[Check Equiparado]:[Check Equiparado]]="Sí",IF(DATOS!BE$5="Sí",(1/DATOS_[[% anualiz]:[% anualiz]]),1)*IF(DATOS!BE$4="Sí",1/DATOS_[[% normaliz]:[% normaliz]],1)*(DATOS_[Conc.Sal.27])))))))),
0)</f>
        <v>0</v>
      </c>
      <c r="AK28" s="119">
        <f t="array" ref="AK28">IFERROR(
(MEDIAN((IF(DATOS_[[Sexo]:[Sexo]]=$B28,IF(DATOS_[[AGRUP. VALOR. PTO.]:[AGRUP. VALOR. PTO.]]=$B27,IF(DATOS_[[Check Periodo Ref.]:[Check Periodo Ref.]]="Dentro",IF(DATOS_[[Check Equiparado]:[Check Equiparado]]="Sí",IF(DATOS!BF$5="Sí",(1/DATOS_[[% anualiz]:[% anualiz]]),1)*IF(DATOS!BF$4="Sí",1/DATOS_[[% normaliz]:[% normaliz]],1)*(DATOS_[Conc.Sal.28])))))))),
0)</f>
        <v>0</v>
      </c>
      <c r="AL28" s="119">
        <f t="array" ref="AL28">IFERROR(
(MEDIAN((IF(DATOS_[[Sexo]:[Sexo]]=$B28,IF(DATOS_[[AGRUP. VALOR. PTO.]:[AGRUP. VALOR. PTO.]]=$B27,IF(DATOS_[[Check Periodo Ref.]:[Check Periodo Ref.]]="Dentro",IF(DATOS_[[Check Equiparado]:[Check Equiparado]]="Sí",IF(DATOS!BG$5="Sí",(1/DATOS_[[% anualiz]:[% anualiz]]),1)*IF(DATOS!BG$4="Sí",1/DATOS_[[% normaliz]:[% normaliz]],1)*(DATOS_[Conc.Sal.29])))))))),
0)</f>
        <v>0</v>
      </c>
      <c r="AM28" s="119">
        <f t="array" ref="AM28">IFERROR(
(MEDIAN((IF(DATOS_[[Sexo]:[Sexo]]=$B28,IF(DATOS_[[AGRUP. VALOR. PTO.]:[AGRUP. VALOR. PTO.]]=$B27,IF(DATOS_[[Check Periodo Ref.]:[Check Periodo Ref.]]="Dentro",IF(DATOS_[[Check Equiparado]:[Check Equiparado]]="Sí",IF(DATOS!BH$5="Sí",(1/DATOS_[[% anualiz]:[% anualiz]]),1)*IF(DATOS!BH$4="Sí",1/DATOS_[[% normaliz]:[% normaliz]],1)*(DATOS_[Conc.Sal.30])))))))),
0)</f>
        <v>0</v>
      </c>
      <c r="AN28" s="120">
        <f t="array" ref="AN28">IFERROR(
MEDIAN(IF(DATOS_[Sexo]=$B28,IF(DATOS_[[AGRUP. VALOR. PTO.]:[AGRUP. VALOR. PTO.]]=$B27,IF(DATOS_[Check Equiparado]="Sí",IF(DATOS_[Check Periodo Ref.]="Dentro",DATOS_[Tot COMPL.SAL Eq],FALSE))))),
0)</f>
        <v>0</v>
      </c>
      <c r="AO28" s="121">
        <f t="array" ref="AO28">IFERROR(
MEDIAN(IF(DATOS_[Sexo]=$B28,IF(DATOS_[[AGRUP. VALOR. PTO.]:[AGRUP. VALOR. PTO.]]=$B27,IF(DATOS_[Check Equiparado]="Sí",IF(DATOS_[Check Periodo Ref.]="Dentro",DATOS_[TOTAL SALARIO Eq],FALSE))))),
0)</f>
        <v>0</v>
      </c>
      <c r="AP28" s="122">
        <f t="array" ref="AP28">IFERROR(
(MEDIAN((IF(DATOS_[[Sexo]:[Sexo]]=$B28,IF(DATOS_[[AGRUP. VALOR. PTO.]:[AGRUP. VALOR. PTO.]]=$B27,IF(DATOS_[[Check Periodo Ref.]:[Check Periodo Ref.]]="Dentro",IF(DATOS_[[Check Equiparado]:[Check Equiparado]]="Sí",IF(DATOS!BI$5="Sí",(1/DATOS_[[% anualiz]:[% anualiz]]),1)*IF(DATOS!BI$4="Sí",1/DATOS_[[% normaliz]:[% normaliz]],1)*(DATOS_[C.Extra.01])))))))),
0)</f>
        <v>0</v>
      </c>
      <c r="AQ28" s="122">
        <f t="array" ref="AQ28">IFERROR(
(MEDIAN((IF(DATOS_[[Sexo]:[Sexo]]=$B28,IF(DATOS_[[AGRUP. VALOR. PTO.]:[AGRUP. VALOR. PTO.]]=$B27,IF(DATOS_[[Check Periodo Ref.]:[Check Periodo Ref.]]="Dentro",IF(DATOS_[[Check Equiparado]:[Check Equiparado]]="Sí",IF(DATOS!BJ$5="Sí",(1/DATOS_[[% anualiz]:[% anualiz]]),1)*IF(DATOS!BJ$4="Sí",1/DATOS_[[% normaliz]:[% normaliz]],1)*(DATOS_[C.Extra.02])))))))),
0)</f>
        <v>0</v>
      </c>
      <c r="AR28" s="122">
        <f t="array" ref="AR28">IFERROR(
(MEDIAN((IF(DATOS_[[Sexo]:[Sexo]]=$B28,IF(DATOS_[[AGRUP. VALOR. PTO.]:[AGRUP. VALOR. PTO.]]=$B27,IF(DATOS_[[Check Periodo Ref.]:[Check Periodo Ref.]]="Dentro",IF(DATOS_[[Check Equiparado]:[Check Equiparado]]="Sí",IF(DATOS!BK$5="Sí",(1/DATOS_[[% anualiz]:[% anualiz]]),1)*IF(DATOS!BK$4="Sí",1/DATOS_[[% normaliz]:[% normaliz]],1)*(DATOS_[C.Extra.03])))))))),
0)</f>
        <v>0</v>
      </c>
      <c r="AS28" s="122">
        <f t="array" ref="AS28">IFERROR(
(MEDIAN((IF(DATOS_[[Sexo]:[Sexo]]=$B28,IF(DATOS_[[AGRUP. VALOR. PTO.]:[AGRUP. VALOR. PTO.]]=$B27,IF(DATOS_[[Check Periodo Ref.]:[Check Periodo Ref.]]="Dentro",IF(DATOS_[[Check Equiparado]:[Check Equiparado]]="Sí",IF(DATOS!BL$5="Sí",(1/DATOS_[[% anualiz]:[% anualiz]]),1)*IF(DATOS!BL$4="Sí",1/DATOS_[[% normaliz]:[% normaliz]],1)*(DATOS_[C.Extra.04])))))))),
0)</f>
        <v>0</v>
      </c>
      <c r="AT28" s="122">
        <f t="array" ref="AT28">IFERROR(
(MEDIAN((IF(DATOS_[[Sexo]:[Sexo]]=$B28,IF(DATOS_[[AGRUP. VALOR. PTO.]:[AGRUP. VALOR. PTO.]]=$B27,IF(DATOS_[[Check Periodo Ref.]:[Check Periodo Ref.]]="Dentro",IF(DATOS_[[Check Equiparado]:[Check Equiparado]]="Sí",IF(DATOS!BM$5="Sí",(1/DATOS_[[% anualiz]:[% anualiz]]),1)*IF(DATOS!BM$4="Sí",1/DATOS_[[% normaliz]:[% normaliz]],1)*(DATOS_[C.Extra.05])))))))),
0)</f>
        <v>0</v>
      </c>
      <c r="AU28" s="123">
        <f t="array" ref="AU28">IFERROR(
MEDIAN(IF(DATOS_[Sexo]=$B28,IF(DATOS_[[AGRUP. VALOR. PTO.]:[AGRUP. VALOR. PTO.]]=$B27,IF(DATOS_[Check Equiparado]="Sí",IF(DATOS_[Check Periodo Ref.]="Dentro",DATOS_[Tot Extrasalarial Eq],FALSE))))),
0)</f>
        <v>0</v>
      </c>
      <c r="AV28" s="124">
        <f t="array" ref="AV28">IFERROR(
MEDIAN(IF(DATOS_[Sexo]=$B28,IF(DATOS_[[AGRUP. VALOR. PTO.]:[AGRUP. VALOR. PTO.]]=$B27,IF(DATOS_[Check Equiparado]="Sí",IF(DATOS_[Check Periodo Ref.]="Dentro",DATOS_[TOTAL Retrib Eq],FALSE))))),
0)</f>
        <v>0</v>
      </c>
    </row>
    <row r="29" spans="1:48" x14ac:dyDescent="0.3">
      <c r="A29" s="48" t="str">
        <f t="shared" ref="A29" si="22">+A28</f>
        <v>[ocultar]</v>
      </c>
      <c r="B29" s="94" t="s">
        <v>163</v>
      </c>
      <c r="C29" s="40">
        <f t="array" ref="C29">SUM(IF($B29=DATOS_[Sexo],
IF($B27=DATOS_[AGRUP. VALOR. PTO.],
IF("Dentro"=DATOS_[Check Periodo Ref.],
1/(COUNTIFS(DATOS_[Sexo],$B29,DATOS_[AGRUP. VALOR. PTO.],$B27,DATOS_[Check Periodo Ref.],"Dentro",DATOS_[id],DATOS_[id]))))))</f>
        <v>0</v>
      </c>
      <c r="D29" s="41">
        <f>COUNTIFS(DATOS_[AGRUP. VALOR. PTO.],$B27,DATOS_[Sexo],$B29,DATOS_[Check Periodo Ref.],"Dentro")</f>
        <v>0</v>
      </c>
      <c r="E29" s="41">
        <f>COUNTIFS(DATOS_[AGRUP. VALOR. PTO.],$B27,DATOS_[Sexo],$B29,DATOS_[Check Periodo Ref.],"Dentro",DATOS_[Check Nº SC Norm],"Sí")</f>
        <v>0</v>
      </c>
      <c r="F29" s="41">
        <f>COUNTIFS(DATOS_[AGRUP. VALOR. PTO.],$B27,DATOS_[Sexo],$B29,DATOS_[Check Periodo Ref.],"Dentro",DATOS_[Check Nº SC Anualiz],"Sí")</f>
        <v>0</v>
      </c>
      <c r="G29" s="41">
        <f>COUNTIFS(DATOS_[AGRUP. VALOR. PTO.],$B27,DATOS_[Sexo],$B29,DATOS_[Check Periodo Ref.],"Dentro",DATOS_[Check Nº SC Norm y Anualiz],"Sí")</f>
        <v>0</v>
      </c>
      <c r="H29" s="41">
        <f>COUNTIFS(DATOS_[AGRUP. VALOR. PTO.],$B27,DATOS_[Sexo],$B29,DATOS_[Check Periodo Ref.],"Dentro",DATOS_[Check Equiparación],"Sí")</f>
        <v>0</v>
      </c>
      <c r="I29" s="118" cm="1">
        <f t="array" ref="I29">IFERROR(
MEDIAN(IF(DATOS_[Sexo]=$B29,IF(DATOS_[[AGRUP. VALOR. PTO.]:[AGRUP. VALOR. PTO.]]=$B27,IF(DATOS_[Check Equiparado]="Sí",IF(DATOS_[Check Periodo Ref.]="Dentro",DATOS_[SALARIO BASE Eq],FALSE))))),
0)</f>
        <v>0</v>
      </c>
      <c r="J29" s="119">
        <f t="array" ref="J29">IFERROR(
(MEDIAN((IF(DATOS_[[Sexo]:[Sexo]]=$B29,IF(DATOS_[[AGRUP. VALOR. PTO.]:[AGRUP. VALOR. PTO.]]=$B27,IF(DATOS_[[Check Periodo Ref.]:[Check Periodo Ref.]]="Dentro",IF(DATOS_[[Check Equiparado]:[Check Equiparado]]="Sí",IF(DATOS!AE$5="Sí",(1/DATOS_[[% anualiz]:[% anualiz]]),1)*IF(DATOS!AE$4="Sí",1/DATOS_[[% normaliz]:[% normaliz]],1)*(DATOS_[Conc.Sal.01])))))))),
0)</f>
        <v>0</v>
      </c>
      <c r="K29" s="119">
        <f t="array" ref="K29">IFERROR(
(MEDIAN((IF(DATOS_[[Sexo]:[Sexo]]=$B29,IF(DATOS_[[AGRUP. VALOR. PTO.]:[AGRUP. VALOR. PTO.]]=$B27,IF(DATOS_[[Check Periodo Ref.]:[Check Periodo Ref.]]="Dentro",IF(DATOS_[[Check Equiparado]:[Check Equiparado]]="Sí",IF(DATOS!AF$5="Sí",(1/DATOS_[[% anualiz]:[% anualiz]]),1)*IF(DATOS!AF$4="Sí",1/DATOS_[[% normaliz]:[% normaliz]],1)*(DATOS_[Conc.Sal.02])))))))),
0)</f>
        <v>0</v>
      </c>
      <c r="L29" s="119">
        <f t="array" ref="L29">IFERROR(
(MEDIAN((IF(DATOS_[[Sexo]:[Sexo]]=$B29,IF(DATOS_[[AGRUP. VALOR. PTO.]:[AGRUP. VALOR. PTO.]]=$B27,IF(DATOS_[[Check Periodo Ref.]:[Check Periodo Ref.]]="Dentro",IF(DATOS_[[Check Equiparado]:[Check Equiparado]]="Sí",IF(DATOS!AG$5="Sí",(1/DATOS_[[% anualiz]:[% anualiz]]),1)*IF(DATOS!AG$4="Sí",1/DATOS_[[% normaliz]:[% normaliz]],1)*(DATOS_[Conc.Sal.03])))))))),
0)</f>
        <v>0</v>
      </c>
      <c r="M29" s="119">
        <f t="array" ref="M29">IFERROR(
(MEDIAN((IF(DATOS_[[Sexo]:[Sexo]]=$B29,IF(DATOS_[[AGRUP. VALOR. PTO.]:[AGRUP. VALOR. PTO.]]=$B27,IF(DATOS_[[Check Periodo Ref.]:[Check Periodo Ref.]]="Dentro",IF(DATOS_[[Check Equiparado]:[Check Equiparado]]="Sí",IF(DATOS!AH$5="Sí",(1/DATOS_[[% anualiz]:[% anualiz]]),1)*IF(DATOS!AH$4="Sí",1/DATOS_[[% normaliz]:[% normaliz]],1)*(DATOS_[Conc.Sal.04])))))))),
0)</f>
        <v>0</v>
      </c>
      <c r="N29" s="119">
        <f t="array" ref="N29">IFERROR(
(MEDIAN((IF(DATOS_[[Sexo]:[Sexo]]=$B29,IF(DATOS_[[AGRUP. VALOR. PTO.]:[AGRUP. VALOR. PTO.]]=$B27,IF(DATOS_[[Check Periodo Ref.]:[Check Periodo Ref.]]="Dentro",IF(DATOS_[[Check Equiparado]:[Check Equiparado]]="Sí",IF(DATOS!AI$5="Sí",(1/DATOS_[[% anualiz]:[% anualiz]]),1)*IF(DATOS!AI$4="Sí",1/DATOS_[[% normaliz]:[% normaliz]],1)*(DATOS_[Conc.Sal.05])))))))),
0)</f>
        <v>0</v>
      </c>
      <c r="O29" s="119">
        <f t="array" ref="O29">IFERROR(
(MEDIAN((IF(DATOS_[[Sexo]:[Sexo]]=$B29,IF(DATOS_[[AGRUP. VALOR. PTO.]:[AGRUP. VALOR. PTO.]]=$B27,IF(DATOS_[[Check Periodo Ref.]:[Check Periodo Ref.]]="Dentro",IF(DATOS_[[Check Equiparado]:[Check Equiparado]]="Sí",IF(DATOS!AJ$5="Sí",(1/DATOS_[[% anualiz]:[% anualiz]]),1)*IF(DATOS!AJ$4="Sí",1/DATOS_[[% normaliz]:[% normaliz]],1)*(DATOS_[Conc.Sal.06])))))))),
0)</f>
        <v>0</v>
      </c>
      <c r="P29" s="119">
        <f t="array" ref="P29">IFERROR(
(MEDIAN((IF(DATOS_[[Sexo]:[Sexo]]=$B29,IF(DATOS_[[AGRUP. VALOR. PTO.]:[AGRUP. VALOR. PTO.]]=$B27,IF(DATOS_[[Check Periodo Ref.]:[Check Periodo Ref.]]="Dentro",IF(DATOS_[[Check Equiparado]:[Check Equiparado]]="Sí",IF(DATOS!AK$5="Sí",(1/DATOS_[[% anualiz]:[% anualiz]]),1)*IF(DATOS!AK$4="Sí",1/DATOS_[[% normaliz]:[% normaliz]],1)*(DATOS_[Conc.Sal.07])))))))),
0)</f>
        <v>0</v>
      </c>
      <c r="Q29" s="119">
        <f t="array" ref="Q29">IFERROR(
(MEDIAN((IF(DATOS_[[Sexo]:[Sexo]]=$B29,IF(DATOS_[[AGRUP. VALOR. PTO.]:[AGRUP. VALOR. PTO.]]=$B27,IF(DATOS_[[Check Periodo Ref.]:[Check Periodo Ref.]]="Dentro",IF(DATOS_[[Check Equiparado]:[Check Equiparado]]="Sí",IF(DATOS!AL$5="Sí",(1/DATOS_[[% anualiz]:[% anualiz]]),1)*IF(DATOS!AL$4="Sí",1/DATOS_[[% normaliz]:[% normaliz]],1)*(DATOS_[Conc.Sal.08])))))))),
0)</f>
        <v>0</v>
      </c>
      <c r="R29" s="119">
        <f t="array" ref="R29">IFERROR(
(MEDIAN((IF(DATOS_[[Sexo]:[Sexo]]=$B29,IF(DATOS_[[AGRUP. VALOR. PTO.]:[AGRUP. VALOR. PTO.]]=$B27,IF(DATOS_[[Check Periodo Ref.]:[Check Periodo Ref.]]="Dentro",IF(DATOS_[[Check Equiparado]:[Check Equiparado]]="Sí",IF(DATOS!AM$5="Sí",(1/DATOS_[[% anualiz]:[% anualiz]]),1)*IF(DATOS!AM$4="Sí",1/DATOS_[[% normaliz]:[% normaliz]],1)*(DATOS_[Conc.Sal.09])))))))),
0)</f>
        <v>0</v>
      </c>
      <c r="S29" s="119">
        <f t="array" ref="S29">IFERROR(
(MEDIAN((IF(DATOS_[[Sexo]:[Sexo]]=$B29,IF(DATOS_[[AGRUP. VALOR. PTO.]:[AGRUP. VALOR. PTO.]]=$B27,IF(DATOS_[[Check Periodo Ref.]:[Check Periodo Ref.]]="Dentro",IF(DATOS_[[Check Equiparado]:[Check Equiparado]]="Sí",IF(DATOS!AN$5="Sí",(1/DATOS_[[% anualiz]:[% anualiz]]),1)*IF(DATOS!AN$4="Sí",1/DATOS_[[% normaliz]:[% normaliz]],1)*(DATOS_[Conc.Sal.10])))))))),
0)</f>
        <v>0</v>
      </c>
      <c r="T29" s="119">
        <f t="array" ref="T29">IFERROR(
(MEDIAN((IF(DATOS_[[Sexo]:[Sexo]]=$B29,IF(DATOS_[[AGRUP. VALOR. PTO.]:[AGRUP. VALOR. PTO.]]=$B27,IF(DATOS_[[Check Periodo Ref.]:[Check Periodo Ref.]]="Dentro",IF(DATOS_[[Check Equiparado]:[Check Equiparado]]="Sí",IF(DATOS!AO$5="Sí",(1/DATOS_[[% anualiz]:[% anualiz]]),1)*IF(DATOS!AO$4="Sí",1/DATOS_[[% normaliz]:[% normaliz]],1)*(DATOS_[Conc.Sal.11])))))))),
0)</f>
        <v>0</v>
      </c>
      <c r="U29" s="119">
        <f t="array" ref="U29">IFERROR(
(MEDIAN((IF(DATOS_[[Sexo]:[Sexo]]=$B29,IF(DATOS_[[AGRUP. VALOR. PTO.]:[AGRUP. VALOR. PTO.]]=$B27,IF(DATOS_[[Check Periodo Ref.]:[Check Periodo Ref.]]="Dentro",IF(DATOS_[[Check Equiparado]:[Check Equiparado]]="Sí",IF(DATOS!AP$5="Sí",(1/DATOS_[[% anualiz]:[% anualiz]]),1)*IF(DATOS!AP$4="Sí",1/DATOS_[[% normaliz]:[% normaliz]],1)*(DATOS_[Conc.Sal.12])))))))),
0)</f>
        <v>0</v>
      </c>
      <c r="V29" s="119">
        <f t="array" ref="V29">IFERROR(
(MEDIAN((IF(DATOS_[[Sexo]:[Sexo]]=$B29,IF(DATOS_[[AGRUP. VALOR. PTO.]:[AGRUP. VALOR. PTO.]]=$B27,IF(DATOS_[[Check Periodo Ref.]:[Check Periodo Ref.]]="Dentro",IF(DATOS_[[Check Equiparado]:[Check Equiparado]]="Sí",IF(DATOS!AQ$5="Sí",(1/DATOS_[[% anualiz]:[% anualiz]]),1)*IF(DATOS!AQ$4="Sí",1/DATOS_[[% normaliz]:[% normaliz]],1)*(DATOS_[Conc.Sal.13])))))))),
0)</f>
        <v>0</v>
      </c>
      <c r="W29" s="119">
        <f t="array" ref="W29">IFERROR(
(MEDIAN((IF(DATOS_[[Sexo]:[Sexo]]=$B29,IF(DATOS_[[AGRUP. VALOR. PTO.]:[AGRUP. VALOR. PTO.]]=$B27,IF(DATOS_[[Check Periodo Ref.]:[Check Periodo Ref.]]="Dentro",IF(DATOS_[[Check Equiparado]:[Check Equiparado]]="Sí",IF(DATOS!AR$5="Sí",(1/DATOS_[[% anualiz]:[% anualiz]]),1)*IF(DATOS!AR$4="Sí",1/DATOS_[[% normaliz]:[% normaliz]],1)*(DATOS_[Conc.Sal.14])))))))),
0)</f>
        <v>0</v>
      </c>
      <c r="X29" s="119">
        <f t="array" ref="X29">IFERROR(
(MEDIAN((IF(DATOS_[[Sexo]:[Sexo]]=$B29,IF(DATOS_[[AGRUP. VALOR. PTO.]:[AGRUP. VALOR. PTO.]]=$B27,IF(DATOS_[[Check Periodo Ref.]:[Check Periodo Ref.]]="Dentro",IF(DATOS_[[Check Equiparado]:[Check Equiparado]]="Sí",IF(DATOS!AS$5="Sí",(1/DATOS_[[% anualiz]:[% anualiz]]),1)*IF(DATOS!AS$4="Sí",1/DATOS_[[% normaliz]:[% normaliz]],1)*(DATOS_[Conc.Sal.15])))))))),
0)</f>
        <v>0</v>
      </c>
      <c r="Y29" s="119">
        <f t="array" ref="Y29">IFERROR(
(MEDIAN((IF(DATOS_[[Sexo]:[Sexo]]=$B29,IF(DATOS_[[AGRUP. VALOR. PTO.]:[AGRUP. VALOR. PTO.]]=$B27,IF(DATOS_[[Check Periodo Ref.]:[Check Periodo Ref.]]="Dentro",IF(DATOS_[[Check Equiparado]:[Check Equiparado]]="Sí",IF(DATOS!AT$5="Sí",(1/DATOS_[[% anualiz]:[% anualiz]]),1)*IF(DATOS!AT$4="Sí",1/DATOS_[[% normaliz]:[% normaliz]],1)*(DATOS_[Conc.Sal.16])))))))),
0)</f>
        <v>0</v>
      </c>
      <c r="Z29" s="119">
        <f t="array" ref="Z29">IFERROR(
(MEDIAN((IF(DATOS_[[Sexo]:[Sexo]]=$B29,IF(DATOS_[[AGRUP. VALOR. PTO.]:[AGRUP. VALOR. PTO.]]=$B27,IF(DATOS_[[Check Periodo Ref.]:[Check Periodo Ref.]]="Dentro",IF(DATOS_[[Check Equiparado]:[Check Equiparado]]="Sí",IF(DATOS!AU$5="Sí",(1/DATOS_[[% anualiz]:[% anualiz]]),1)*IF(DATOS!AU$4="Sí",1/DATOS_[[% normaliz]:[% normaliz]],1)*(DATOS_[Conc.Sal.17])))))))),
0)</f>
        <v>0</v>
      </c>
      <c r="AA29" s="119">
        <f t="array" ref="AA29">IFERROR(
(MEDIAN((IF(DATOS_[[Sexo]:[Sexo]]=$B29,IF(DATOS_[[AGRUP. VALOR. PTO.]:[AGRUP. VALOR. PTO.]]=$B27,IF(DATOS_[[Check Periodo Ref.]:[Check Periodo Ref.]]="Dentro",IF(DATOS_[[Check Equiparado]:[Check Equiparado]]="Sí",IF(DATOS!AV$5="Sí",(1/DATOS_[[% anualiz]:[% anualiz]]),1)*IF(DATOS!AV$4="Sí",1/DATOS_[[% normaliz]:[% normaliz]],1)*(DATOS_[Conc.Sal.18])))))))),
0)</f>
        <v>0</v>
      </c>
      <c r="AB29" s="119">
        <f t="array" ref="AB29">IFERROR(
(MEDIAN((IF(DATOS_[[Sexo]:[Sexo]]=$B29,IF(DATOS_[[AGRUP. VALOR. PTO.]:[AGRUP. VALOR. PTO.]]=$B27,IF(DATOS_[[Check Periodo Ref.]:[Check Periodo Ref.]]="Dentro",IF(DATOS_[[Check Equiparado]:[Check Equiparado]]="Sí",IF(DATOS!AW$5="Sí",(1/DATOS_[[% anualiz]:[% anualiz]]),1)*IF(DATOS!AW$4="Sí",1/DATOS_[[% normaliz]:[% normaliz]],1)*(DATOS_[Conc.Sal.19])))))))),
0)</f>
        <v>0</v>
      </c>
      <c r="AC29" s="119">
        <f t="array" ref="AC29">IFERROR(
(MEDIAN((IF(DATOS_[[Sexo]:[Sexo]]=$B29,IF(DATOS_[[AGRUP. VALOR. PTO.]:[AGRUP. VALOR. PTO.]]=$B27,IF(DATOS_[[Check Periodo Ref.]:[Check Periodo Ref.]]="Dentro",IF(DATOS_[[Check Equiparado]:[Check Equiparado]]="Sí",IF(DATOS!AX$5="Sí",(1/DATOS_[[% anualiz]:[% anualiz]]),1)*IF(DATOS!AX$4="Sí",1/DATOS_[[% normaliz]:[% normaliz]],1)*(DATOS_[Conc.Sal.20])))))))),
0)</f>
        <v>0</v>
      </c>
      <c r="AD29" s="119">
        <f t="array" ref="AD29">IFERROR(
(MEDIAN((IF(DATOS_[[Sexo]:[Sexo]]=$B29,IF(DATOS_[[AGRUP. VALOR. PTO.]:[AGRUP. VALOR. PTO.]]=$B27,IF(DATOS_[[Check Periodo Ref.]:[Check Periodo Ref.]]="Dentro",IF(DATOS_[[Check Equiparado]:[Check Equiparado]]="Sí",IF(DATOS!AY$5="Sí",(1/DATOS_[[% anualiz]:[% anualiz]]),1)*IF(DATOS!AY$4="Sí",1/DATOS_[[% normaliz]:[% normaliz]],1)*(DATOS_[Conc.Sal.21])))))))),
0)</f>
        <v>0</v>
      </c>
      <c r="AE29" s="119">
        <f t="array" ref="AE29">IFERROR(
(MEDIAN((IF(DATOS_[[Sexo]:[Sexo]]=$B29,IF(DATOS_[[AGRUP. VALOR. PTO.]:[AGRUP. VALOR. PTO.]]=$B27,IF(DATOS_[[Check Periodo Ref.]:[Check Periodo Ref.]]="Dentro",IF(DATOS_[[Check Equiparado]:[Check Equiparado]]="Sí",IF(DATOS!AZ$5="Sí",(1/DATOS_[[% anualiz]:[% anualiz]]),1)*IF(DATOS!AZ$4="Sí",1/DATOS_[[% normaliz]:[% normaliz]],1)*(DATOS_[Conc.Sal.22])))))))),
0)</f>
        <v>0</v>
      </c>
      <c r="AF29" s="119">
        <f t="array" ref="AF29">IFERROR(
(MEDIAN((IF(DATOS_[[Sexo]:[Sexo]]=$B29,IF(DATOS_[[AGRUP. VALOR. PTO.]:[AGRUP. VALOR. PTO.]]=$B27,IF(DATOS_[[Check Periodo Ref.]:[Check Periodo Ref.]]="Dentro",IF(DATOS_[[Check Equiparado]:[Check Equiparado]]="Sí",IF(DATOS!BA$5="Sí",(1/DATOS_[[% anualiz]:[% anualiz]]),1)*IF(DATOS!BA$4="Sí",1/DATOS_[[% normaliz]:[% normaliz]],1)*(DATOS_[Conc.Sal.23])))))))),
0)</f>
        <v>0</v>
      </c>
      <c r="AG29" s="119">
        <f t="array" ref="AG29">IFERROR(
(MEDIAN((IF(DATOS_[[Sexo]:[Sexo]]=$B29,IF(DATOS_[[AGRUP. VALOR. PTO.]:[AGRUP. VALOR. PTO.]]=$B27,IF(DATOS_[[Check Periodo Ref.]:[Check Periodo Ref.]]="Dentro",IF(DATOS_[[Check Equiparado]:[Check Equiparado]]="Sí",IF(DATOS!BB$5="Sí",(1/DATOS_[[% anualiz]:[% anualiz]]),1)*IF(DATOS!BB$4="Sí",1/DATOS_[[% normaliz]:[% normaliz]],1)*(DATOS_[Conc.Sal.24])))))))),
0)</f>
        <v>0</v>
      </c>
      <c r="AH29" s="119">
        <f t="array" ref="AH29">IFERROR(
(MEDIAN((IF(DATOS_[[Sexo]:[Sexo]]=$B29,IF(DATOS_[[AGRUP. VALOR. PTO.]:[AGRUP. VALOR. PTO.]]=$B27,IF(DATOS_[[Check Periodo Ref.]:[Check Periodo Ref.]]="Dentro",IF(DATOS_[[Check Equiparado]:[Check Equiparado]]="Sí",IF(DATOS!BC$5="Sí",(1/DATOS_[[% anualiz]:[% anualiz]]),1)*IF(DATOS!BC$4="Sí",1/DATOS_[[% normaliz]:[% normaliz]],1)*(DATOS_[Conc.Sal.25])))))))),
0)</f>
        <v>0</v>
      </c>
      <c r="AI29" s="119">
        <f t="array" ref="AI29">IFERROR(
(MEDIAN((IF(DATOS_[[Sexo]:[Sexo]]=$B29,IF(DATOS_[[AGRUP. VALOR. PTO.]:[AGRUP. VALOR. PTO.]]=$B27,IF(DATOS_[[Check Periodo Ref.]:[Check Periodo Ref.]]="Dentro",IF(DATOS_[[Check Equiparado]:[Check Equiparado]]="Sí",IF(DATOS!BD$5="Sí",(1/DATOS_[[% anualiz]:[% anualiz]]),1)*IF(DATOS!BD$4="Sí",1/DATOS_[[% normaliz]:[% normaliz]],1)*(DATOS_[Conc.Sal.26])))))))),
0)</f>
        <v>0</v>
      </c>
      <c r="AJ29" s="119">
        <f t="array" ref="AJ29">IFERROR(
(MEDIAN((IF(DATOS_[[Sexo]:[Sexo]]=$B29,IF(DATOS_[[AGRUP. VALOR. PTO.]:[AGRUP. VALOR. PTO.]]=$B27,IF(DATOS_[[Check Periodo Ref.]:[Check Periodo Ref.]]="Dentro",IF(DATOS_[[Check Equiparado]:[Check Equiparado]]="Sí",IF(DATOS!BE$5="Sí",(1/DATOS_[[% anualiz]:[% anualiz]]),1)*IF(DATOS!BE$4="Sí",1/DATOS_[[% normaliz]:[% normaliz]],1)*(DATOS_[Conc.Sal.27])))))))),
0)</f>
        <v>0</v>
      </c>
      <c r="AK29" s="119">
        <f t="array" ref="AK29">IFERROR(
(MEDIAN((IF(DATOS_[[Sexo]:[Sexo]]=$B29,IF(DATOS_[[AGRUP. VALOR. PTO.]:[AGRUP. VALOR. PTO.]]=$B27,IF(DATOS_[[Check Periodo Ref.]:[Check Periodo Ref.]]="Dentro",IF(DATOS_[[Check Equiparado]:[Check Equiparado]]="Sí",IF(DATOS!BF$5="Sí",(1/DATOS_[[% anualiz]:[% anualiz]]),1)*IF(DATOS!BF$4="Sí",1/DATOS_[[% normaliz]:[% normaliz]],1)*(DATOS_[Conc.Sal.28])))))))),
0)</f>
        <v>0</v>
      </c>
      <c r="AL29" s="119">
        <f t="array" ref="AL29">IFERROR(
(MEDIAN((IF(DATOS_[[Sexo]:[Sexo]]=$B29,IF(DATOS_[[AGRUP. VALOR. PTO.]:[AGRUP. VALOR. PTO.]]=$B27,IF(DATOS_[[Check Periodo Ref.]:[Check Periodo Ref.]]="Dentro",IF(DATOS_[[Check Equiparado]:[Check Equiparado]]="Sí",IF(DATOS!BG$5="Sí",(1/DATOS_[[% anualiz]:[% anualiz]]),1)*IF(DATOS!BG$4="Sí",1/DATOS_[[% normaliz]:[% normaliz]],1)*(DATOS_[Conc.Sal.29])))))))),
0)</f>
        <v>0</v>
      </c>
      <c r="AM29" s="119">
        <f t="array" ref="AM29">IFERROR(
(MEDIAN((IF(DATOS_[[Sexo]:[Sexo]]=$B29,IF(DATOS_[[AGRUP. VALOR. PTO.]:[AGRUP. VALOR. PTO.]]=$B27,IF(DATOS_[[Check Periodo Ref.]:[Check Periodo Ref.]]="Dentro",IF(DATOS_[[Check Equiparado]:[Check Equiparado]]="Sí",IF(DATOS!BH$5="Sí",(1/DATOS_[[% anualiz]:[% anualiz]]),1)*IF(DATOS!BH$4="Sí",1/DATOS_[[% normaliz]:[% normaliz]],1)*(DATOS_[Conc.Sal.30])))))))),
0)</f>
        <v>0</v>
      </c>
      <c r="AN29" s="120">
        <f t="array" ref="AN29">IFERROR(
MEDIAN(IF(DATOS_[Sexo]=$B29,IF(DATOS_[[AGRUP. VALOR. PTO.]:[AGRUP. VALOR. PTO.]]=$B27,IF(DATOS_[Check Equiparado]="Sí",IF(DATOS_[Check Periodo Ref.]="Dentro",DATOS_[Tot COMPL.SAL Eq],FALSE))))),
0)</f>
        <v>0</v>
      </c>
      <c r="AO29" s="121">
        <f t="array" ref="AO29">IFERROR(
MEDIAN(IF(DATOS_[Sexo]=$B29,IF(DATOS_[[AGRUP. VALOR. PTO.]:[AGRUP. VALOR. PTO.]]=$B27,IF(DATOS_[Check Equiparado]="Sí",IF(DATOS_[Check Periodo Ref.]="Dentro",DATOS_[TOTAL SALARIO Eq],FALSE))))),
0)</f>
        <v>0</v>
      </c>
      <c r="AP29" s="122">
        <f t="array" ref="AP29">IFERROR(
(MEDIAN((IF(DATOS_[[Sexo]:[Sexo]]=$B29,IF(DATOS_[[AGRUP. VALOR. PTO.]:[AGRUP. VALOR. PTO.]]=$B27,IF(DATOS_[[Check Periodo Ref.]:[Check Periodo Ref.]]="Dentro",IF(DATOS_[[Check Equiparado]:[Check Equiparado]]="Sí",IF(DATOS!BI$5="Sí",(1/DATOS_[[% anualiz]:[% anualiz]]),1)*IF(DATOS!BI$4="Sí",1/DATOS_[[% normaliz]:[% normaliz]],1)*(DATOS_[C.Extra.01])))))))),
0)</f>
        <v>0</v>
      </c>
      <c r="AQ29" s="122">
        <f t="array" ref="AQ29">IFERROR(
(MEDIAN((IF(DATOS_[[Sexo]:[Sexo]]=$B29,IF(DATOS_[[AGRUP. VALOR. PTO.]:[AGRUP. VALOR. PTO.]]=$B27,IF(DATOS_[[Check Periodo Ref.]:[Check Periodo Ref.]]="Dentro",IF(DATOS_[[Check Equiparado]:[Check Equiparado]]="Sí",IF(DATOS!BJ$5="Sí",(1/DATOS_[[% anualiz]:[% anualiz]]),1)*IF(DATOS!BJ$4="Sí",1/DATOS_[[% normaliz]:[% normaliz]],1)*(DATOS_[C.Extra.02])))))))),
0)</f>
        <v>0</v>
      </c>
      <c r="AR29" s="122">
        <f t="array" ref="AR29">IFERROR(
(MEDIAN((IF(DATOS_[[Sexo]:[Sexo]]=$B29,IF(DATOS_[[AGRUP. VALOR. PTO.]:[AGRUP. VALOR. PTO.]]=$B27,IF(DATOS_[[Check Periodo Ref.]:[Check Periodo Ref.]]="Dentro",IF(DATOS_[[Check Equiparado]:[Check Equiparado]]="Sí",IF(DATOS!BK$5="Sí",(1/DATOS_[[% anualiz]:[% anualiz]]),1)*IF(DATOS!BK$4="Sí",1/DATOS_[[% normaliz]:[% normaliz]],1)*(DATOS_[C.Extra.03])))))))),
0)</f>
        <v>0</v>
      </c>
      <c r="AS29" s="122">
        <f t="array" ref="AS29">IFERROR(
(MEDIAN((IF(DATOS_[[Sexo]:[Sexo]]=$B29,IF(DATOS_[[AGRUP. VALOR. PTO.]:[AGRUP. VALOR. PTO.]]=$B27,IF(DATOS_[[Check Periodo Ref.]:[Check Periodo Ref.]]="Dentro",IF(DATOS_[[Check Equiparado]:[Check Equiparado]]="Sí",IF(DATOS!BL$5="Sí",(1/DATOS_[[% anualiz]:[% anualiz]]),1)*IF(DATOS!BL$4="Sí",1/DATOS_[[% normaliz]:[% normaliz]],1)*(DATOS_[C.Extra.04])))))))),
0)</f>
        <v>0</v>
      </c>
      <c r="AT29" s="122">
        <f t="array" ref="AT29">IFERROR(
(MEDIAN((IF(DATOS_[[Sexo]:[Sexo]]=$B29,IF(DATOS_[[AGRUP. VALOR. PTO.]:[AGRUP. VALOR. PTO.]]=$B27,IF(DATOS_[[Check Periodo Ref.]:[Check Periodo Ref.]]="Dentro",IF(DATOS_[[Check Equiparado]:[Check Equiparado]]="Sí",IF(DATOS!BM$5="Sí",(1/DATOS_[[% anualiz]:[% anualiz]]),1)*IF(DATOS!BM$4="Sí",1/DATOS_[[% normaliz]:[% normaliz]],1)*(DATOS_[C.Extra.05])))))))),
0)</f>
        <v>0</v>
      </c>
      <c r="AU29" s="123">
        <f t="array" ref="AU29">IFERROR(
MEDIAN(IF(DATOS_[Sexo]=$B29,IF(DATOS_[[AGRUP. VALOR. PTO.]:[AGRUP. VALOR. PTO.]]=$B27,IF(DATOS_[Check Equiparado]="Sí",IF(DATOS_[Check Periodo Ref.]="Dentro",DATOS_[Tot Extrasalarial Eq],FALSE))))),
0)</f>
        <v>0</v>
      </c>
      <c r="AV29" s="124">
        <f t="array" ref="AV29">IFERROR(
MEDIAN(IF(DATOS_[Sexo]=$B29,IF(DATOS_[[AGRUP. VALOR. PTO.]:[AGRUP. VALOR. PTO.]]=$B27,IF(DATOS_[Check Equiparado]="Sí",IF(DATOS_[Check Periodo Ref.]="Dentro",DATOS_[TOTAL Retrib Eq],FALSE))))),
0)</f>
        <v>0</v>
      </c>
    </row>
    <row r="30" spans="1:48" ht="17.25" thickBot="1" x14ac:dyDescent="0.35">
      <c r="A30" s="48" t="str">
        <f t="shared" ref="A30" si="23">+A31</f>
        <v>[ocultar]</v>
      </c>
      <c r="B30" s="98" t="s">
        <v>303</v>
      </c>
      <c r="C30" s="117"/>
      <c r="D30" s="47"/>
      <c r="E30" s="47"/>
      <c r="F30" s="47"/>
      <c r="G30" s="47"/>
      <c r="H30" s="47"/>
      <c r="I30" s="127" t="str">
        <f t="shared" ref="I30:AV30" si="24">IFERROR((I31-I32)/I31,"")</f>
        <v/>
      </c>
      <c r="J30" s="131" t="str">
        <f t="shared" si="24"/>
        <v/>
      </c>
      <c r="K30" s="131" t="str">
        <f t="shared" si="24"/>
        <v/>
      </c>
      <c r="L30" s="131" t="str">
        <f t="shared" si="24"/>
        <v/>
      </c>
      <c r="M30" s="131" t="str">
        <f t="shared" si="24"/>
        <v/>
      </c>
      <c r="N30" s="131" t="str">
        <f t="shared" si="24"/>
        <v/>
      </c>
      <c r="O30" s="131" t="str">
        <f t="shared" si="24"/>
        <v/>
      </c>
      <c r="P30" s="131" t="str">
        <f t="shared" si="24"/>
        <v/>
      </c>
      <c r="Q30" s="131" t="str">
        <f t="shared" si="24"/>
        <v/>
      </c>
      <c r="R30" s="131" t="str">
        <f t="shared" si="24"/>
        <v/>
      </c>
      <c r="S30" s="131" t="str">
        <f t="shared" si="24"/>
        <v/>
      </c>
      <c r="T30" s="131" t="str">
        <f t="shared" si="24"/>
        <v/>
      </c>
      <c r="U30" s="131" t="str">
        <f t="shared" si="24"/>
        <v/>
      </c>
      <c r="V30" s="131" t="str">
        <f t="shared" si="24"/>
        <v/>
      </c>
      <c r="W30" s="131" t="str">
        <f t="shared" si="24"/>
        <v/>
      </c>
      <c r="X30" s="131" t="str">
        <f t="shared" si="24"/>
        <v/>
      </c>
      <c r="Y30" s="131" t="str">
        <f t="shared" si="24"/>
        <v/>
      </c>
      <c r="Z30" s="130" t="str">
        <f t="shared" si="24"/>
        <v/>
      </c>
      <c r="AA30" s="130" t="str">
        <f t="shared" si="24"/>
        <v/>
      </c>
      <c r="AB30" s="130" t="str">
        <f t="shared" si="24"/>
        <v/>
      </c>
      <c r="AC30" s="130" t="str">
        <f t="shared" si="24"/>
        <v/>
      </c>
      <c r="AD30" s="130" t="str">
        <f t="shared" si="24"/>
        <v/>
      </c>
      <c r="AE30" s="130" t="str">
        <f t="shared" si="24"/>
        <v/>
      </c>
      <c r="AF30" s="130" t="str">
        <f t="shared" si="24"/>
        <v/>
      </c>
      <c r="AG30" s="130" t="str">
        <f t="shared" si="24"/>
        <v/>
      </c>
      <c r="AH30" s="130" t="str">
        <f t="shared" si="24"/>
        <v/>
      </c>
      <c r="AI30" s="130" t="str">
        <f t="shared" si="24"/>
        <v/>
      </c>
      <c r="AJ30" s="130" t="str">
        <f t="shared" si="24"/>
        <v/>
      </c>
      <c r="AK30" s="130" t="str">
        <f t="shared" si="24"/>
        <v/>
      </c>
      <c r="AL30" s="130" t="str">
        <f t="shared" si="24"/>
        <v/>
      </c>
      <c r="AM30" s="130" t="str">
        <f t="shared" si="24"/>
        <v/>
      </c>
      <c r="AN30" s="132" t="str">
        <f t="shared" si="24"/>
        <v/>
      </c>
      <c r="AO30" s="136" t="str">
        <f t="shared" si="24"/>
        <v/>
      </c>
      <c r="AP30" s="133" t="str">
        <f t="shared" si="24"/>
        <v/>
      </c>
      <c r="AQ30" s="133" t="str">
        <f t="shared" si="24"/>
        <v/>
      </c>
      <c r="AR30" s="133" t="str">
        <f t="shared" si="24"/>
        <v/>
      </c>
      <c r="AS30" s="133" t="str">
        <f t="shared" si="24"/>
        <v/>
      </c>
      <c r="AT30" s="133" t="str">
        <f t="shared" si="24"/>
        <v/>
      </c>
      <c r="AU30" s="134" t="str">
        <f t="shared" si="24"/>
        <v/>
      </c>
      <c r="AV30" s="135" t="str">
        <f t="shared" si="24"/>
        <v/>
      </c>
    </row>
    <row r="31" spans="1:48" x14ac:dyDescent="0.3">
      <c r="A31" s="48" t="str">
        <f t="shared" ref="A31" si="25">+IF(C31+C32=0,"[ocultar]","")</f>
        <v>[ocultar]</v>
      </c>
      <c r="B31" s="94" t="s">
        <v>162</v>
      </c>
      <c r="C31" s="40">
        <f t="array" ref="C31">SUM(IF($B31=DATOS_[Sexo],
IF($B30=DATOS_[AGRUP. VALOR. PTO.],
IF("Dentro"=DATOS_[Check Periodo Ref.],
1/(COUNTIFS(DATOS_[Sexo],$B31,DATOS_[AGRUP. VALOR. PTO.],$B30,DATOS_[Check Periodo Ref.],"Dentro",DATOS_[id],DATOS_[id]))))))</f>
        <v>0</v>
      </c>
      <c r="D31" s="41">
        <f>COUNTIFS(DATOS_[AGRUP. VALOR. PTO.],$B30,DATOS_[Sexo],$B31,DATOS_[Check Periodo Ref.],"Dentro")</f>
        <v>0</v>
      </c>
      <c r="E31" s="41">
        <f>COUNTIFS(DATOS_[AGRUP. VALOR. PTO.],$B30,DATOS_[Sexo],$B31,DATOS_[Check Periodo Ref.],"Dentro",DATOS_[Check Nº SC Norm],"Sí")</f>
        <v>0</v>
      </c>
      <c r="F31" s="41">
        <f>COUNTIFS(DATOS_[AGRUP. VALOR. PTO.],$B30,DATOS_[Sexo],$B31,DATOS_[Check Periodo Ref.],"Dentro",DATOS_[Check Nº SC Anualiz],"Sí")</f>
        <v>0</v>
      </c>
      <c r="G31" s="41">
        <f>COUNTIFS(DATOS_[AGRUP. VALOR. PTO.],$B30,DATOS_[Sexo],$B31,DATOS_[Check Periodo Ref.],"Dentro",DATOS_[Check Nº SC Norm y Anualiz],"Sí")</f>
        <v>0</v>
      </c>
      <c r="H31" s="41">
        <f>COUNTIFS(DATOS_[AGRUP. VALOR. PTO.],$B30,DATOS_[Sexo],$B31,DATOS_[Check Periodo Ref.],"Dentro",DATOS_[Check Equiparación],"Sí")</f>
        <v>0</v>
      </c>
      <c r="I31" s="118">
        <f t="array" ref="I31">IFERROR(
MEDIAN(IF(DATOS_[Sexo]=$B31,IF(DATOS_[[AGRUP. VALOR. PTO.]:[AGRUP. VALOR. PTO.]]=$B30,IF(DATOS_[Check Equiparado]="Sí",IF(DATOS_[Check Periodo Ref.]="Dentro",DATOS_[SALARIO BASE Eq],FALSE))))),
0)</f>
        <v>0</v>
      </c>
      <c r="J31" s="119">
        <f t="array" ref="J31">IFERROR(
(MEDIAN((IF(DATOS_[[Sexo]:[Sexo]]=$B31,IF(DATOS_[[AGRUP. VALOR. PTO.]:[AGRUP. VALOR. PTO.]]=$B30,IF(DATOS_[[Check Periodo Ref.]:[Check Periodo Ref.]]="Dentro",IF(DATOS_[[Check Equiparado]:[Check Equiparado]]="Sí",IF(DATOS!AE$5="Sí",(1/DATOS_[[% anualiz]:[% anualiz]]),1)*IF(DATOS!AE$4="Sí",1/DATOS_[[% normaliz]:[% normaliz]],1)*(DATOS_[Conc.Sal.01])))))))),
0)</f>
        <v>0</v>
      </c>
      <c r="K31" s="119">
        <f t="array" ref="K31">IFERROR(
(MEDIAN((IF(DATOS_[[Sexo]:[Sexo]]=$B31,IF(DATOS_[[AGRUP. VALOR. PTO.]:[AGRUP. VALOR. PTO.]]=$B30,IF(DATOS_[[Check Periodo Ref.]:[Check Periodo Ref.]]="Dentro",IF(DATOS_[[Check Equiparado]:[Check Equiparado]]="Sí",IF(DATOS!AF$5="Sí",(1/DATOS_[[% anualiz]:[% anualiz]]),1)*IF(DATOS!AF$4="Sí",1/DATOS_[[% normaliz]:[% normaliz]],1)*(DATOS_[Conc.Sal.02])))))))),
0)</f>
        <v>0</v>
      </c>
      <c r="L31" s="119">
        <f t="array" ref="L31">IFERROR(
(MEDIAN((IF(DATOS_[[Sexo]:[Sexo]]=$B31,IF(DATOS_[[AGRUP. VALOR. PTO.]:[AGRUP. VALOR. PTO.]]=$B30,IF(DATOS_[[Check Periodo Ref.]:[Check Periodo Ref.]]="Dentro",IF(DATOS_[[Check Equiparado]:[Check Equiparado]]="Sí",IF(DATOS!AG$5="Sí",(1/DATOS_[[% anualiz]:[% anualiz]]),1)*IF(DATOS!AG$4="Sí",1/DATOS_[[% normaliz]:[% normaliz]],1)*(DATOS_[Conc.Sal.03])))))))),
0)</f>
        <v>0</v>
      </c>
      <c r="M31" s="119">
        <f t="array" ref="M31">IFERROR(
(MEDIAN((IF(DATOS_[[Sexo]:[Sexo]]=$B31,IF(DATOS_[[AGRUP. VALOR. PTO.]:[AGRUP. VALOR. PTO.]]=$B30,IF(DATOS_[[Check Periodo Ref.]:[Check Periodo Ref.]]="Dentro",IF(DATOS_[[Check Equiparado]:[Check Equiparado]]="Sí",IF(DATOS!AH$5="Sí",(1/DATOS_[[% anualiz]:[% anualiz]]),1)*IF(DATOS!AH$4="Sí",1/DATOS_[[% normaliz]:[% normaliz]],1)*(DATOS_[Conc.Sal.04])))))))),
0)</f>
        <v>0</v>
      </c>
      <c r="N31" s="119">
        <f t="array" ref="N31">IFERROR(
(MEDIAN((IF(DATOS_[[Sexo]:[Sexo]]=$B31,IF(DATOS_[[AGRUP. VALOR. PTO.]:[AGRUP. VALOR. PTO.]]=$B30,IF(DATOS_[[Check Periodo Ref.]:[Check Periodo Ref.]]="Dentro",IF(DATOS_[[Check Equiparado]:[Check Equiparado]]="Sí",IF(DATOS!AI$5="Sí",(1/DATOS_[[% anualiz]:[% anualiz]]),1)*IF(DATOS!AI$4="Sí",1/DATOS_[[% normaliz]:[% normaliz]],1)*(DATOS_[Conc.Sal.05])))))))),
0)</f>
        <v>0</v>
      </c>
      <c r="O31" s="119">
        <f t="array" ref="O31">IFERROR(
(MEDIAN((IF(DATOS_[[Sexo]:[Sexo]]=$B31,IF(DATOS_[[AGRUP. VALOR. PTO.]:[AGRUP. VALOR. PTO.]]=$B30,IF(DATOS_[[Check Periodo Ref.]:[Check Periodo Ref.]]="Dentro",IF(DATOS_[[Check Equiparado]:[Check Equiparado]]="Sí",IF(DATOS!AJ$5="Sí",(1/DATOS_[[% anualiz]:[% anualiz]]),1)*IF(DATOS!AJ$4="Sí",1/DATOS_[[% normaliz]:[% normaliz]],1)*(DATOS_[Conc.Sal.06])))))))),
0)</f>
        <v>0</v>
      </c>
      <c r="P31" s="119">
        <f t="array" ref="P31">IFERROR(
(MEDIAN((IF(DATOS_[[Sexo]:[Sexo]]=$B31,IF(DATOS_[[AGRUP. VALOR. PTO.]:[AGRUP. VALOR. PTO.]]=$B30,IF(DATOS_[[Check Periodo Ref.]:[Check Periodo Ref.]]="Dentro",IF(DATOS_[[Check Equiparado]:[Check Equiparado]]="Sí",IF(DATOS!AK$5="Sí",(1/DATOS_[[% anualiz]:[% anualiz]]),1)*IF(DATOS!AK$4="Sí",1/DATOS_[[% normaliz]:[% normaliz]],1)*(DATOS_[Conc.Sal.07])))))))),
0)</f>
        <v>0</v>
      </c>
      <c r="Q31" s="119">
        <f t="array" ref="Q31">IFERROR(
(MEDIAN((IF(DATOS_[[Sexo]:[Sexo]]=$B31,IF(DATOS_[[AGRUP. VALOR. PTO.]:[AGRUP. VALOR. PTO.]]=$B30,IF(DATOS_[[Check Periodo Ref.]:[Check Periodo Ref.]]="Dentro",IF(DATOS_[[Check Equiparado]:[Check Equiparado]]="Sí",IF(DATOS!AL$5="Sí",(1/DATOS_[[% anualiz]:[% anualiz]]),1)*IF(DATOS!AL$4="Sí",1/DATOS_[[% normaliz]:[% normaliz]],1)*(DATOS_[Conc.Sal.08])))))))),
0)</f>
        <v>0</v>
      </c>
      <c r="R31" s="119">
        <f t="array" ref="R31">IFERROR(
(MEDIAN((IF(DATOS_[[Sexo]:[Sexo]]=$B31,IF(DATOS_[[AGRUP. VALOR. PTO.]:[AGRUP. VALOR. PTO.]]=$B30,IF(DATOS_[[Check Periodo Ref.]:[Check Periodo Ref.]]="Dentro",IF(DATOS_[[Check Equiparado]:[Check Equiparado]]="Sí",IF(DATOS!AM$5="Sí",(1/DATOS_[[% anualiz]:[% anualiz]]),1)*IF(DATOS!AM$4="Sí",1/DATOS_[[% normaliz]:[% normaliz]],1)*(DATOS_[Conc.Sal.09])))))))),
0)</f>
        <v>0</v>
      </c>
      <c r="S31" s="119">
        <f t="array" ref="S31">IFERROR(
(MEDIAN((IF(DATOS_[[Sexo]:[Sexo]]=$B31,IF(DATOS_[[AGRUP. VALOR. PTO.]:[AGRUP. VALOR. PTO.]]=$B30,IF(DATOS_[[Check Periodo Ref.]:[Check Periodo Ref.]]="Dentro",IF(DATOS_[[Check Equiparado]:[Check Equiparado]]="Sí",IF(DATOS!AN$5="Sí",(1/DATOS_[[% anualiz]:[% anualiz]]),1)*IF(DATOS!AN$4="Sí",1/DATOS_[[% normaliz]:[% normaliz]],1)*(DATOS_[Conc.Sal.10])))))))),
0)</f>
        <v>0</v>
      </c>
      <c r="T31" s="119">
        <f t="array" ref="T31">IFERROR(
(MEDIAN((IF(DATOS_[[Sexo]:[Sexo]]=$B31,IF(DATOS_[[AGRUP. VALOR. PTO.]:[AGRUP. VALOR. PTO.]]=$B30,IF(DATOS_[[Check Periodo Ref.]:[Check Periodo Ref.]]="Dentro",IF(DATOS_[[Check Equiparado]:[Check Equiparado]]="Sí",IF(DATOS!AO$5="Sí",(1/DATOS_[[% anualiz]:[% anualiz]]),1)*IF(DATOS!AO$4="Sí",1/DATOS_[[% normaliz]:[% normaliz]],1)*(DATOS_[Conc.Sal.11])))))))),
0)</f>
        <v>0</v>
      </c>
      <c r="U31" s="119">
        <f t="array" ref="U31">IFERROR(
(MEDIAN((IF(DATOS_[[Sexo]:[Sexo]]=$B31,IF(DATOS_[[AGRUP. VALOR. PTO.]:[AGRUP. VALOR. PTO.]]=$B30,IF(DATOS_[[Check Periodo Ref.]:[Check Periodo Ref.]]="Dentro",IF(DATOS_[[Check Equiparado]:[Check Equiparado]]="Sí",IF(DATOS!AP$5="Sí",(1/DATOS_[[% anualiz]:[% anualiz]]),1)*IF(DATOS!AP$4="Sí",1/DATOS_[[% normaliz]:[% normaliz]],1)*(DATOS_[Conc.Sal.12])))))))),
0)</f>
        <v>0</v>
      </c>
      <c r="V31" s="119">
        <f t="array" ref="V31">IFERROR(
(MEDIAN((IF(DATOS_[[Sexo]:[Sexo]]=$B31,IF(DATOS_[[AGRUP. VALOR. PTO.]:[AGRUP. VALOR. PTO.]]=$B30,IF(DATOS_[[Check Periodo Ref.]:[Check Periodo Ref.]]="Dentro",IF(DATOS_[[Check Equiparado]:[Check Equiparado]]="Sí",IF(DATOS!AQ$5="Sí",(1/DATOS_[[% anualiz]:[% anualiz]]),1)*IF(DATOS!AQ$4="Sí",1/DATOS_[[% normaliz]:[% normaliz]],1)*(DATOS_[Conc.Sal.13])))))))),
0)</f>
        <v>0</v>
      </c>
      <c r="W31" s="119">
        <f t="array" ref="W31">IFERROR(
(MEDIAN((IF(DATOS_[[Sexo]:[Sexo]]=$B31,IF(DATOS_[[AGRUP. VALOR. PTO.]:[AGRUP. VALOR. PTO.]]=$B30,IF(DATOS_[[Check Periodo Ref.]:[Check Periodo Ref.]]="Dentro",IF(DATOS_[[Check Equiparado]:[Check Equiparado]]="Sí",IF(DATOS!AR$5="Sí",(1/DATOS_[[% anualiz]:[% anualiz]]),1)*IF(DATOS!AR$4="Sí",1/DATOS_[[% normaliz]:[% normaliz]],1)*(DATOS_[Conc.Sal.14])))))))),
0)</f>
        <v>0</v>
      </c>
      <c r="X31" s="119">
        <f t="array" ref="X31">IFERROR(
(MEDIAN((IF(DATOS_[[Sexo]:[Sexo]]=$B31,IF(DATOS_[[AGRUP. VALOR. PTO.]:[AGRUP. VALOR. PTO.]]=$B30,IF(DATOS_[[Check Periodo Ref.]:[Check Periodo Ref.]]="Dentro",IF(DATOS_[[Check Equiparado]:[Check Equiparado]]="Sí",IF(DATOS!AS$5="Sí",(1/DATOS_[[% anualiz]:[% anualiz]]),1)*IF(DATOS!AS$4="Sí",1/DATOS_[[% normaliz]:[% normaliz]],1)*(DATOS_[Conc.Sal.15])))))))),
0)</f>
        <v>0</v>
      </c>
      <c r="Y31" s="119">
        <f t="array" ref="Y31">IFERROR(
(MEDIAN((IF(DATOS_[[Sexo]:[Sexo]]=$B31,IF(DATOS_[[AGRUP. VALOR. PTO.]:[AGRUP. VALOR. PTO.]]=$B30,IF(DATOS_[[Check Periodo Ref.]:[Check Periodo Ref.]]="Dentro",IF(DATOS_[[Check Equiparado]:[Check Equiparado]]="Sí",IF(DATOS!AT$5="Sí",(1/DATOS_[[% anualiz]:[% anualiz]]),1)*IF(DATOS!AT$4="Sí",1/DATOS_[[% normaliz]:[% normaliz]],1)*(DATOS_[Conc.Sal.16])))))))),
0)</f>
        <v>0</v>
      </c>
      <c r="Z31" s="119">
        <f t="array" ref="Z31">IFERROR(
(MEDIAN((IF(DATOS_[[Sexo]:[Sexo]]=$B31,IF(DATOS_[[AGRUP. VALOR. PTO.]:[AGRUP. VALOR. PTO.]]=$B30,IF(DATOS_[[Check Periodo Ref.]:[Check Periodo Ref.]]="Dentro",IF(DATOS_[[Check Equiparado]:[Check Equiparado]]="Sí",IF(DATOS!AU$5="Sí",(1/DATOS_[[% anualiz]:[% anualiz]]),1)*IF(DATOS!AU$4="Sí",1/DATOS_[[% normaliz]:[% normaliz]],1)*(DATOS_[Conc.Sal.17])))))))),
0)</f>
        <v>0</v>
      </c>
      <c r="AA31" s="119">
        <f t="array" ref="AA31">IFERROR(
(MEDIAN((IF(DATOS_[[Sexo]:[Sexo]]=$B31,IF(DATOS_[[AGRUP. VALOR. PTO.]:[AGRUP. VALOR. PTO.]]=$B30,IF(DATOS_[[Check Periodo Ref.]:[Check Periodo Ref.]]="Dentro",IF(DATOS_[[Check Equiparado]:[Check Equiparado]]="Sí",IF(DATOS!AV$5="Sí",(1/DATOS_[[% anualiz]:[% anualiz]]),1)*IF(DATOS!AV$4="Sí",1/DATOS_[[% normaliz]:[% normaliz]],1)*(DATOS_[Conc.Sal.18])))))))),
0)</f>
        <v>0</v>
      </c>
      <c r="AB31" s="119">
        <f t="array" ref="AB31">IFERROR(
(MEDIAN((IF(DATOS_[[Sexo]:[Sexo]]=$B31,IF(DATOS_[[AGRUP. VALOR. PTO.]:[AGRUP. VALOR. PTO.]]=$B30,IF(DATOS_[[Check Periodo Ref.]:[Check Periodo Ref.]]="Dentro",IF(DATOS_[[Check Equiparado]:[Check Equiparado]]="Sí",IF(DATOS!AW$5="Sí",(1/DATOS_[[% anualiz]:[% anualiz]]),1)*IF(DATOS!AW$4="Sí",1/DATOS_[[% normaliz]:[% normaliz]],1)*(DATOS_[Conc.Sal.19])))))))),
0)</f>
        <v>0</v>
      </c>
      <c r="AC31" s="119">
        <f t="array" ref="AC31">IFERROR(
(MEDIAN((IF(DATOS_[[Sexo]:[Sexo]]=$B31,IF(DATOS_[[AGRUP. VALOR. PTO.]:[AGRUP. VALOR. PTO.]]=$B30,IF(DATOS_[[Check Periodo Ref.]:[Check Periodo Ref.]]="Dentro",IF(DATOS_[[Check Equiparado]:[Check Equiparado]]="Sí",IF(DATOS!AX$5="Sí",(1/DATOS_[[% anualiz]:[% anualiz]]),1)*IF(DATOS!AX$4="Sí",1/DATOS_[[% normaliz]:[% normaliz]],1)*(DATOS_[Conc.Sal.20])))))))),
0)</f>
        <v>0</v>
      </c>
      <c r="AD31" s="119">
        <f t="array" ref="AD31">IFERROR(
(MEDIAN((IF(DATOS_[[Sexo]:[Sexo]]=$B31,IF(DATOS_[[AGRUP. VALOR. PTO.]:[AGRUP. VALOR. PTO.]]=$B30,IF(DATOS_[[Check Periodo Ref.]:[Check Periodo Ref.]]="Dentro",IF(DATOS_[[Check Equiparado]:[Check Equiparado]]="Sí",IF(DATOS!AY$5="Sí",(1/DATOS_[[% anualiz]:[% anualiz]]),1)*IF(DATOS!AY$4="Sí",1/DATOS_[[% normaliz]:[% normaliz]],1)*(DATOS_[Conc.Sal.21])))))))),
0)</f>
        <v>0</v>
      </c>
      <c r="AE31" s="119">
        <f t="array" ref="AE31">IFERROR(
(MEDIAN((IF(DATOS_[[Sexo]:[Sexo]]=$B31,IF(DATOS_[[AGRUP. VALOR. PTO.]:[AGRUP. VALOR. PTO.]]=$B30,IF(DATOS_[[Check Periodo Ref.]:[Check Periodo Ref.]]="Dentro",IF(DATOS_[[Check Equiparado]:[Check Equiparado]]="Sí",IF(DATOS!AZ$5="Sí",(1/DATOS_[[% anualiz]:[% anualiz]]),1)*IF(DATOS!AZ$4="Sí",1/DATOS_[[% normaliz]:[% normaliz]],1)*(DATOS_[Conc.Sal.22])))))))),
0)</f>
        <v>0</v>
      </c>
      <c r="AF31" s="119">
        <f t="array" ref="AF31">IFERROR(
(MEDIAN((IF(DATOS_[[Sexo]:[Sexo]]=$B31,IF(DATOS_[[AGRUP. VALOR. PTO.]:[AGRUP. VALOR. PTO.]]=$B30,IF(DATOS_[[Check Periodo Ref.]:[Check Periodo Ref.]]="Dentro",IF(DATOS_[[Check Equiparado]:[Check Equiparado]]="Sí",IF(DATOS!BA$5="Sí",(1/DATOS_[[% anualiz]:[% anualiz]]),1)*IF(DATOS!BA$4="Sí",1/DATOS_[[% normaliz]:[% normaliz]],1)*(DATOS_[Conc.Sal.23])))))))),
0)</f>
        <v>0</v>
      </c>
      <c r="AG31" s="119">
        <f t="array" ref="AG31">IFERROR(
(MEDIAN((IF(DATOS_[[Sexo]:[Sexo]]=$B31,IF(DATOS_[[AGRUP. VALOR. PTO.]:[AGRUP. VALOR. PTO.]]=$B30,IF(DATOS_[[Check Periodo Ref.]:[Check Periodo Ref.]]="Dentro",IF(DATOS_[[Check Equiparado]:[Check Equiparado]]="Sí",IF(DATOS!BB$5="Sí",(1/DATOS_[[% anualiz]:[% anualiz]]),1)*IF(DATOS!BB$4="Sí",1/DATOS_[[% normaliz]:[% normaliz]],1)*(DATOS_[Conc.Sal.24])))))))),
0)</f>
        <v>0</v>
      </c>
      <c r="AH31" s="119">
        <f t="array" ref="AH31">IFERROR(
(MEDIAN((IF(DATOS_[[Sexo]:[Sexo]]=$B31,IF(DATOS_[[AGRUP. VALOR. PTO.]:[AGRUP. VALOR. PTO.]]=$B30,IF(DATOS_[[Check Periodo Ref.]:[Check Periodo Ref.]]="Dentro",IF(DATOS_[[Check Equiparado]:[Check Equiparado]]="Sí",IF(DATOS!BC$5="Sí",(1/DATOS_[[% anualiz]:[% anualiz]]),1)*IF(DATOS!BC$4="Sí",1/DATOS_[[% normaliz]:[% normaliz]],1)*(DATOS_[Conc.Sal.25])))))))),
0)</f>
        <v>0</v>
      </c>
      <c r="AI31" s="119">
        <f t="array" ref="AI31">IFERROR(
(MEDIAN((IF(DATOS_[[Sexo]:[Sexo]]=$B31,IF(DATOS_[[AGRUP. VALOR. PTO.]:[AGRUP. VALOR. PTO.]]=$B30,IF(DATOS_[[Check Periodo Ref.]:[Check Periodo Ref.]]="Dentro",IF(DATOS_[[Check Equiparado]:[Check Equiparado]]="Sí",IF(DATOS!BD$5="Sí",(1/DATOS_[[% anualiz]:[% anualiz]]),1)*IF(DATOS!BD$4="Sí",1/DATOS_[[% normaliz]:[% normaliz]],1)*(DATOS_[Conc.Sal.26])))))))),
0)</f>
        <v>0</v>
      </c>
      <c r="AJ31" s="119">
        <f t="array" ref="AJ31">IFERROR(
(MEDIAN((IF(DATOS_[[Sexo]:[Sexo]]=$B31,IF(DATOS_[[AGRUP. VALOR. PTO.]:[AGRUP. VALOR. PTO.]]=$B30,IF(DATOS_[[Check Periodo Ref.]:[Check Periodo Ref.]]="Dentro",IF(DATOS_[[Check Equiparado]:[Check Equiparado]]="Sí",IF(DATOS!BE$5="Sí",(1/DATOS_[[% anualiz]:[% anualiz]]),1)*IF(DATOS!BE$4="Sí",1/DATOS_[[% normaliz]:[% normaliz]],1)*(DATOS_[Conc.Sal.27])))))))),
0)</f>
        <v>0</v>
      </c>
      <c r="AK31" s="119">
        <f t="array" ref="AK31">IFERROR(
(MEDIAN((IF(DATOS_[[Sexo]:[Sexo]]=$B31,IF(DATOS_[[AGRUP. VALOR. PTO.]:[AGRUP. VALOR. PTO.]]=$B30,IF(DATOS_[[Check Periodo Ref.]:[Check Periodo Ref.]]="Dentro",IF(DATOS_[[Check Equiparado]:[Check Equiparado]]="Sí",IF(DATOS!BF$5="Sí",(1/DATOS_[[% anualiz]:[% anualiz]]),1)*IF(DATOS!BF$4="Sí",1/DATOS_[[% normaliz]:[% normaliz]],1)*(DATOS_[Conc.Sal.28])))))))),
0)</f>
        <v>0</v>
      </c>
      <c r="AL31" s="119">
        <f t="array" ref="AL31">IFERROR(
(MEDIAN((IF(DATOS_[[Sexo]:[Sexo]]=$B31,IF(DATOS_[[AGRUP. VALOR. PTO.]:[AGRUP. VALOR. PTO.]]=$B30,IF(DATOS_[[Check Periodo Ref.]:[Check Periodo Ref.]]="Dentro",IF(DATOS_[[Check Equiparado]:[Check Equiparado]]="Sí",IF(DATOS!BG$5="Sí",(1/DATOS_[[% anualiz]:[% anualiz]]),1)*IF(DATOS!BG$4="Sí",1/DATOS_[[% normaliz]:[% normaliz]],1)*(DATOS_[Conc.Sal.29])))))))),
0)</f>
        <v>0</v>
      </c>
      <c r="AM31" s="119">
        <f t="array" ref="AM31">IFERROR(
(MEDIAN((IF(DATOS_[[Sexo]:[Sexo]]=$B31,IF(DATOS_[[AGRUP. VALOR. PTO.]:[AGRUP. VALOR. PTO.]]=$B30,IF(DATOS_[[Check Periodo Ref.]:[Check Periodo Ref.]]="Dentro",IF(DATOS_[[Check Equiparado]:[Check Equiparado]]="Sí",IF(DATOS!BH$5="Sí",(1/DATOS_[[% anualiz]:[% anualiz]]),1)*IF(DATOS!BH$4="Sí",1/DATOS_[[% normaliz]:[% normaliz]],1)*(DATOS_[Conc.Sal.30])))))))),
0)</f>
        <v>0</v>
      </c>
      <c r="AN31" s="120">
        <f t="array" ref="AN31">IFERROR(
MEDIAN(IF(DATOS_[Sexo]=$B31,IF(DATOS_[[AGRUP. VALOR. PTO.]:[AGRUP. VALOR. PTO.]]=$B30,IF(DATOS_[Check Equiparado]="Sí",IF(DATOS_[Check Periodo Ref.]="Dentro",DATOS_[Tot COMPL.SAL Eq],FALSE))))),
0)</f>
        <v>0</v>
      </c>
      <c r="AO31" s="121">
        <f t="array" ref="AO31">IFERROR(
MEDIAN(IF(DATOS_[Sexo]=$B31,IF(DATOS_[[AGRUP. VALOR. PTO.]:[AGRUP. VALOR. PTO.]]=$B30,IF(DATOS_[Check Equiparado]="Sí",IF(DATOS_[Check Periodo Ref.]="Dentro",DATOS_[TOTAL SALARIO Eq],FALSE))))),
0)</f>
        <v>0</v>
      </c>
      <c r="AP31" s="122">
        <f t="array" ref="AP31">IFERROR(
(MEDIAN((IF(DATOS_[[Sexo]:[Sexo]]=$B31,IF(DATOS_[[AGRUP. VALOR. PTO.]:[AGRUP. VALOR. PTO.]]=$B30,IF(DATOS_[[Check Periodo Ref.]:[Check Periodo Ref.]]="Dentro",IF(DATOS_[[Check Equiparado]:[Check Equiparado]]="Sí",IF(DATOS!BI$5="Sí",(1/DATOS_[[% anualiz]:[% anualiz]]),1)*IF(DATOS!BI$4="Sí",1/DATOS_[[% normaliz]:[% normaliz]],1)*(DATOS_[C.Extra.01])))))))),
0)</f>
        <v>0</v>
      </c>
      <c r="AQ31" s="122">
        <f t="array" ref="AQ31">IFERROR(
(MEDIAN((IF(DATOS_[[Sexo]:[Sexo]]=$B31,IF(DATOS_[[AGRUP. VALOR. PTO.]:[AGRUP. VALOR. PTO.]]=$B30,IF(DATOS_[[Check Periodo Ref.]:[Check Periodo Ref.]]="Dentro",IF(DATOS_[[Check Equiparado]:[Check Equiparado]]="Sí",IF(DATOS!BJ$5="Sí",(1/DATOS_[[% anualiz]:[% anualiz]]),1)*IF(DATOS!BJ$4="Sí",1/DATOS_[[% normaliz]:[% normaliz]],1)*(DATOS_[C.Extra.02])))))))),
0)</f>
        <v>0</v>
      </c>
      <c r="AR31" s="122">
        <f t="array" ref="AR31">IFERROR(
(MEDIAN((IF(DATOS_[[Sexo]:[Sexo]]=$B31,IF(DATOS_[[AGRUP. VALOR. PTO.]:[AGRUP. VALOR. PTO.]]=$B30,IF(DATOS_[[Check Periodo Ref.]:[Check Periodo Ref.]]="Dentro",IF(DATOS_[[Check Equiparado]:[Check Equiparado]]="Sí",IF(DATOS!BK$5="Sí",(1/DATOS_[[% anualiz]:[% anualiz]]),1)*IF(DATOS!BK$4="Sí",1/DATOS_[[% normaliz]:[% normaliz]],1)*(DATOS_[C.Extra.03])))))))),
0)</f>
        <v>0</v>
      </c>
      <c r="AS31" s="122">
        <f t="array" ref="AS31">IFERROR(
(MEDIAN((IF(DATOS_[[Sexo]:[Sexo]]=$B31,IF(DATOS_[[AGRUP. VALOR. PTO.]:[AGRUP. VALOR. PTO.]]=$B30,IF(DATOS_[[Check Periodo Ref.]:[Check Periodo Ref.]]="Dentro",IF(DATOS_[[Check Equiparado]:[Check Equiparado]]="Sí",IF(DATOS!BL$5="Sí",(1/DATOS_[[% anualiz]:[% anualiz]]),1)*IF(DATOS!BL$4="Sí",1/DATOS_[[% normaliz]:[% normaliz]],1)*(DATOS_[C.Extra.04])))))))),
0)</f>
        <v>0</v>
      </c>
      <c r="AT31" s="122">
        <f t="array" ref="AT31">IFERROR(
(MEDIAN((IF(DATOS_[[Sexo]:[Sexo]]=$B31,IF(DATOS_[[AGRUP. VALOR. PTO.]:[AGRUP. VALOR. PTO.]]=$B30,IF(DATOS_[[Check Periodo Ref.]:[Check Periodo Ref.]]="Dentro",IF(DATOS_[[Check Equiparado]:[Check Equiparado]]="Sí",IF(DATOS!BM$5="Sí",(1/DATOS_[[% anualiz]:[% anualiz]]),1)*IF(DATOS!BM$4="Sí",1/DATOS_[[% normaliz]:[% normaliz]],1)*(DATOS_[C.Extra.05])))))))),
0)</f>
        <v>0</v>
      </c>
      <c r="AU31" s="123">
        <f t="array" ref="AU31">IFERROR(
MEDIAN(IF(DATOS_[Sexo]=$B31,IF(DATOS_[[AGRUP. VALOR. PTO.]:[AGRUP. VALOR. PTO.]]=$B30,IF(DATOS_[Check Equiparado]="Sí",IF(DATOS_[Check Periodo Ref.]="Dentro",DATOS_[Tot Extrasalarial Eq],FALSE))))),
0)</f>
        <v>0</v>
      </c>
      <c r="AV31" s="124">
        <f t="array" ref="AV31">IFERROR(
MEDIAN(IF(DATOS_[Sexo]=$B31,IF(DATOS_[[AGRUP. VALOR. PTO.]:[AGRUP. VALOR. PTO.]]=$B30,IF(DATOS_[Check Equiparado]="Sí",IF(DATOS_[Check Periodo Ref.]="Dentro",DATOS_[TOTAL Retrib Eq],FALSE))))),
0)</f>
        <v>0</v>
      </c>
    </row>
    <row r="32" spans="1:48" x14ac:dyDescent="0.3">
      <c r="A32" s="48" t="str">
        <f t="shared" ref="A32" si="26">+A31</f>
        <v>[ocultar]</v>
      </c>
      <c r="B32" s="94" t="s">
        <v>163</v>
      </c>
      <c r="C32" s="40">
        <f t="array" ref="C32">SUM(IF($B32=DATOS_[Sexo],
IF($B30=DATOS_[AGRUP. VALOR. PTO.],
IF("Dentro"=DATOS_[Check Periodo Ref.],
1/(COUNTIFS(DATOS_[Sexo],$B32,DATOS_[AGRUP. VALOR. PTO.],$B30,DATOS_[Check Periodo Ref.],"Dentro",DATOS_[id],DATOS_[id]))))))</f>
        <v>0</v>
      </c>
      <c r="D32" s="41">
        <f>COUNTIFS(DATOS_[AGRUP. VALOR. PTO.],$B30,DATOS_[Sexo],$B32,DATOS_[Check Periodo Ref.],"Dentro")</f>
        <v>0</v>
      </c>
      <c r="E32" s="41">
        <f>COUNTIFS(DATOS_[AGRUP. VALOR. PTO.],$B30,DATOS_[Sexo],$B32,DATOS_[Check Periodo Ref.],"Dentro",DATOS_[Check Nº SC Norm],"Sí")</f>
        <v>0</v>
      </c>
      <c r="F32" s="41">
        <f>COUNTIFS(DATOS_[AGRUP. VALOR. PTO.],$B30,DATOS_[Sexo],$B32,DATOS_[Check Periodo Ref.],"Dentro",DATOS_[Check Nº SC Anualiz],"Sí")</f>
        <v>0</v>
      </c>
      <c r="G32" s="41">
        <f>COUNTIFS(DATOS_[AGRUP. VALOR. PTO.],$B30,DATOS_[Sexo],$B32,DATOS_[Check Periodo Ref.],"Dentro",DATOS_[Check Nº SC Norm y Anualiz],"Sí")</f>
        <v>0</v>
      </c>
      <c r="H32" s="41">
        <f>COUNTIFS(DATOS_[AGRUP. VALOR. PTO.],$B30,DATOS_[Sexo],$B32,DATOS_[Check Periodo Ref.],"Dentro",DATOS_[Check Equiparación],"Sí")</f>
        <v>0</v>
      </c>
      <c r="I32" s="118" cm="1">
        <f t="array" ref="I32">IFERROR(
MEDIAN(IF(DATOS_[Sexo]=$B32,IF(DATOS_[[AGRUP. VALOR. PTO.]:[AGRUP. VALOR. PTO.]]=$B30,IF(DATOS_[Check Equiparado]="Sí",IF(DATOS_[Check Periodo Ref.]="Dentro",DATOS_[SALARIO BASE Eq],FALSE))))),
0)</f>
        <v>0</v>
      </c>
      <c r="J32" s="119">
        <f t="array" ref="J32">IFERROR(
(MEDIAN((IF(DATOS_[[Sexo]:[Sexo]]=$B32,IF(DATOS_[[AGRUP. VALOR. PTO.]:[AGRUP. VALOR. PTO.]]=$B30,IF(DATOS_[[Check Periodo Ref.]:[Check Periodo Ref.]]="Dentro",IF(DATOS_[[Check Equiparado]:[Check Equiparado]]="Sí",IF(DATOS!AE$5="Sí",(1/DATOS_[[% anualiz]:[% anualiz]]),1)*IF(DATOS!AE$4="Sí",1/DATOS_[[% normaliz]:[% normaliz]],1)*(DATOS_[Conc.Sal.01])))))))),
0)</f>
        <v>0</v>
      </c>
      <c r="K32" s="119">
        <f t="array" ref="K32">IFERROR(
(MEDIAN((IF(DATOS_[[Sexo]:[Sexo]]=$B32,IF(DATOS_[[AGRUP. VALOR. PTO.]:[AGRUP. VALOR. PTO.]]=$B30,IF(DATOS_[[Check Periodo Ref.]:[Check Periodo Ref.]]="Dentro",IF(DATOS_[[Check Equiparado]:[Check Equiparado]]="Sí",IF(DATOS!AF$5="Sí",(1/DATOS_[[% anualiz]:[% anualiz]]),1)*IF(DATOS!AF$4="Sí",1/DATOS_[[% normaliz]:[% normaliz]],1)*(DATOS_[Conc.Sal.02])))))))),
0)</f>
        <v>0</v>
      </c>
      <c r="L32" s="119">
        <f t="array" ref="L32">IFERROR(
(MEDIAN((IF(DATOS_[[Sexo]:[Sexo]]=$B32,IF(DATOS_[[AGRUP. VALOR. PTO.]:[AGRUP. VALOR. PTO.]]=$B30,IF(DATOS_[[Check Periodo Ref.]:[Check Periodo Ref.]]="Dentro",IF(DATOS_[[Check Equiparado]:[Check Equiparado]]="Sí",IF(DATOS!AG$5="Sí",(1/DATOS_[[% anualiz]:[% anualiz]]),1)*IF(DATOS!AG$4="Sí",1/DATOS_[[% normaliz]:[% normaliz]],1)*(DATOS_[Conc.Sal.03])))))))),
0)</f>
        <v>0</v>
      </c>
      <c r="M32" s="119">
        <f t="array" ref="M32">IFERROR(
(MEDIAN((IF(DATOS_[[Sexo]:[Sexo]]=$B32,IF(DATOS_[[AGRUP. VALOR. PTO.]:[AGRUP. VALOR. PTO.]]=$B30,IF(DATOS_[[Check Periodo Ref.]:[Check Periodo Ref.]]="Dentro",IF(DATOS_[[Check Equiparado]:[Check Equiparado]]="Sí",IF(DATOS!AH$5="Sí",(1/DATOS_[[% anualiz]:[% anualiz]]),1)*IF(DATOS!AH$4="Sí",1/DATOS_[[% normaliz]:[% normaliz]],1)*(DATOS_[Conc.Sal.04])))))))),
0)</f>
        <v>0</v>
      </c>
      <c r="N32" s="119">
        <f t="array" ref="N32">IFERROR(
(MEDIAN((IF(DATOS_[[Sexo]:[Sexo]]=$B32,IF(DATOS_[[AGRUP. VALOR. PTO.]:[AGRUP. VALOR. PTO.]]=$B30,IF(DATOS_[[Check Periodo Ref.]:[Check Periodo Ref.]]="Dentro",IF(DATOS_[[Check Equiparado]:[Check Equiparado]]="Sí",IF(DATOS!AI$5="Sí",(1/DATOS_[[% anualiz]:[% anualiz]]),1)*IF(DATOS!AI$4="Sí",1/DATOS_[[% normaliz]:[% normaliz]],1)*(DATOS_[Conc.Sal.05])))))))),
0)</f>
        <v>0</v>
      </c>
      <c r="O32" s="119">
        <f t="array" ref="O32">IFERROR(
(MEDIAN((IF(DATOS_[[Sexo]:[Sexo]]=$B32,IF(DATOS_[[AGRUP. VALOR. PTO.]:[AGRUP. VALOR. PTO.]]=$B30,IF(DATOS_[[Check Periodo Ref.]:[Check Periodo Ref.]]="Dentro",IF(DATOS_[[Check Equiparado]:[Check Equiparado]]="Sí",IF(DATOS!AJ$5="Sí",(1/DATOS_[[% anualiz]:[% anualiz]]),1)*IF(DATOS!AJ$4="Sí",1/DATOS_[[% normaliz]:[% normaliz]],1)*(DATOS_[Conc.Sal.06])))))))),
0)</f>
        <v>0</v>
      </c>
      <c r="P32" s="119">
        <f t="array" ref="P32">IFERROR(
(MEDIAN((IF(DATOS_[[Sexo]:[Sexo]]=$B32,IF(DATOS_[[AGRUP. VALOR. PTO.]:[AGRUP. VALOR. PTO.]]=$B30,IF(DATOS_[[Check Periodo Ref.]:[Check Periodo Ref.]]="Dentro",IF(DATOS_[[Check Equiparado]:[Check Equiparado]]="Sí",IF(DATOS!AK$5="Sí",(1/DATOS_[[% anualiz]:[% anualiz]]),1)*IF(DATOS!AK$4="Sí",1/DATOS_[[% normaliz]:[% normaliz]],1)*(DATOS_[Conc.Sal.07])))))))),
0)</f>
        <v>0</v>
      </c>
      <c r="Q32" s="119">
        <f t="array" ref="Q32">IFERROR(
(MEDIAN((IF(DATOS_[[Sexo]:[Sexo]]=$B32,IF(DATOS_[[AGRUP. VALOR. PTO.]:[AGRUP. VALOR. PTO.]]=$B30,IF(DATOS_[[Check Periodo Ref.]:[Check Periodo Ref.]]="Dentro",IF(DATOS_[[Check Equiparado]:[Check Equiparado]]="Sí",IF(DATOS!AL$5="Sí",(1/DATOS_[[% anualiz]:[% anualiz]]),1)*IF(DATOS!AL$4="Sí",1/DATOS_[[% normaliz]:[% normaliz]],1)*(DATOS_[Conc.Sal.08])))))))),
0)</f>
        <v>0</v>
      </c>
      <c r="R32" s="119">
        <f t="array" ref="R32">IFERROR(
(MEDIAN((IF(DATOS_[[Sexo]:[Sexo]]=$B32,IF(DATOS_[[AGRUP. VALOR. PTO.]:[AGRUP. VALOR. PTO.]]=$B30,IF(DATOS_[[Check Periodo Ref.]:[Check Periodo Ref.]]="Dentro",IF(DATOS_[[Check Equiparado]:[Check Equiparado]]="Sí",IF(DATOS!AM$5="Sí",(1/DATOS_[[% anualiz]:[% anualiz]]),1)*IF(DATOS!AM$4="Sí",1/DATOS_[[% normaliz]:[% normaliz]],1)*(DATOS_[Conc.Sal.09])))))))),
0)</f>
        <v>0</v>
      </c>
      <c r="S32" s="119">
        <f t="array" ref="S32">IFERROR(
(MEDIAN((IF(DATOS_[[Sexo]:[Sexo]]=$B32,IF(DATOS_[[AGRUP. VALOR. PTO.]:[AGRUP. VALOR. PTO.]]=$B30,IF(DATOS_[[Check Periodo Ref.]:[Check Periodo Ref.]]="Dentro",IF(DATOS_[[Check Equiparado]:[Check Equiparado]]="Sí",IF(DATOS!AN$5="Sí",(1/DATOS_[[% anualiz]:[% anualiz]]),1)*IF(DATOS!AN$4="Sí",1/DATOS_[[% normaliz]:[% normaliz]],1)*(DATOS_[Conc.Sal.10])))))))),
0)</f>
        <v>0</v>
      </c>
      <c r="T32" s="119">
        <f t="array" ref="T32">IFERROR(
(MEDIAN((IF(DATOS_[[Sexo]:[Sexo]]=$B32,IF(DATOS_[[AGRUP. VALOR. PTO.]:[AGRUP. VALOR. PTO.]]=$B30,IF(DATOS_[[Check Periodo Ref.]:[Check Periodo Ref.]]="Dentro",IF(DATOS_[[Check Equiparado]:[Check Equiparado]]="Sí",IF(DATOS!AO$5="Sí",(1/DATOS_[[% anualiz]:[% anualiz]]),1)*IF(DATOS!AO$4="Sí",1/DATOS_[[% normaliz]:[% normaliz]],1)*(DATOS_[Conc.Sal.11])))))))),
0)</f>
        <v>0</v>
      </c>
      <c r="U32" s="119">
        <f t="array" ref="U32">IFERROR(
(MEDIAN((IF(DATOS_[[Sexo]:[Sexo]]=$B32,IF(DATOS_[[AGRUP. VALOR. PTO.]:[AGRUP. VALOR. PTO.]]=$B30,IF(DATOS_[[Check Periodo Ref.]:[Check Periodo Ref.]]="Dentro",IF(DATOS_[[Check Equiparado]:[Check Equiparado]]="Sí",IF(DATOS!AP$5="Sí",(1/DATOS_[[% anualiz]:[% anualiz]]),1)*IF(DATOS!AP$4="Sí",1/DATOS_[[% normaliz]:[% normaliz]],1)*(DATOS_[Conc.Sal.12])))))))),
0)</f>
        <v>0</v>
      </c>
      <c r="V32" s="119">
        <f t="array" ref="V32">IFERROR(
(MEDIAN((IF(DATOS_[[Sexo]:[Sexo]]=$B32,IF(DATOS_[[AGRUP. VALOR. PTO.]:[AGRUP. VALOR. PTO.]]=$B30,IF(DATOS_[[Check Periodo Ref.]:[Check Periodo Ref.]]="Dentro",IF(DATOS_[[Check Equiparado]:[Check Equiparado]]="Sí",IF(DATOS!AQ$5="Sí",(1/DATOS_[[% anualiz]:[% anualiz]]),1)*IF(DATOS!AQ$4="Sí",1/DATOS_[[% normaliz]:[% normaliz]],1)*(DATOS_[Conc.Sal.13])))))))),
0)</f>
        <v>0</v>
      </c>
      <c r="W32" s="119">
        <f t="array" ref="W32">IFERROR(
(MEDIAN((IF(DATOS_[[Sexo]:[Sexo]]=$B32,IF(DATOS_[[AGRUP. VALOR. PTO.]:[AGRUP. VALOR. PTO.]]=$B30,IF(DATOS_[[Check Periodo Ref.]:[Check Periodo Ref.]]="Dentro",IF(DATOS_[[Check Equiparado]:[Check Equiparado]]="Sí",IF(DATOS!AR$5="Sí",(1/DATOS_[[% anualiz]:[% anualiz]]),1)*IF(DATOS!AR$4="Sí",1/DATOS_[[% normaliz]:[% normaliz]],1)*(DATOS_[Conc.Sal.14])))))))),
0)</f>
        <v>0</v>
      </c>
      <c r="X32" s="119">
        <f t="array" ref="X32">IFERROR(
(MEDIAN((IF(DATOS_[[Sexo]:[Sexo]]=$B32,IF(DATOS_[[AGRUP. VALOR. PTO.]:[AGRUP. VALOR. PTO.]]=$B30,IF(DATOS_[[Check Periodo Ref.]:[Check Periodo Ref.]]="Dentro",IF(DATOS_[[Check Equiparado]:[Check Equiparado]]="Sí",IF(DATOS!AS$5="Sí",(1/DATOS_[[% anualiz]:[% anualiz]]),1)*IF(DATOS!AS$4="Sí",1/DATOS_[[% normaliz]:[% normaliz]],1)*(DATOS_[Conc.Sal.15])))))))),
0)</f>
        <v>0</v>
      </c>
      <c r="Y32" s="119">
        <f t="array" ref="Y32">IFERROR(
(MEDIAN((IF(DATOS_[[Sexo]:[Sexo]]=$B32,IF(DATOS_[[AGRUP. VALOR. PTO.]:[AGRUP. VALOR. PTO.]]=$B30,IF(DATOS_[[Check Periodo Ref.]:[Check Periodo Ref.]]="Dentro",IF(DATOS_[[Check Equiparado]:[Check Equiparado]]="Sí",IF(DATOS!AT$5="Sí",(1/DATOS_[[% anualiz]:[% anualiz]]),1)*IF(DATOS!AT$4="Sí",1/DATOS_[[% normaliz]:[% normaliz]],1)*(DATOS_[Conc.Sal.16])))))))),
0)</f>
        <v>0</v>
      </c>
      <c r="Z32" s="119">
        <f t="array" ref="Z32">IFERROR(
(MEDIAN((IF(DATOS_[[Sexo]:[Sexo]]=$B32,IF(DATOS_[[AGRUP. VALOR. PTO.]:[AGRUP. VALOR. PTO.]]=$B30,IF(DATOS_[[Check Periodo Ref.]:[Check Periodo Ref.]]="Dentro",IF(DATOS_[[Check Equiparado]:[Check Equiparado]]="Sí",IF(DATOS!AU$5="Sí",(1/DATOS_[[% anualiz]:[% anualiz]]),1)*IF(DATOS!AU$4="Sí",1/DATOS_[[% normaliz]:[% normaliz]],1)*(DATOS_[Conc.Sal.17])))))))),
0)</f>
        <v>0</v>
      </c>
      <c r="AA32" s="119">
        <f t="array" ref="AA32">IFERROR(
(MEDIAN((IF(DATOS_[[Sexo]:[Sexo]]=$B32,IF(DATOS_[[AGRUP. VALOR. PTO.]:[AGRUP. VALOR. PTO.]]=$B30,IF(DATOS_[[Check Periodo Ref.]:[Check Periodo Ref.]]="Dentro",IF(DATOS_[[Check Equiparado]:[Check Equiparado]]="Sí",IF(DATOS!AV$5="Sí",(1/DATOS_[[% anualiz]:[% anualiz]]),1)*IF(DATOS!AV$4="Sí",1/DATOS_[[% normaliz]:[% normaliz]],1)*(DATOS_[Conc.Sal.18])))))))),
0)</f>
        <v>0</v>
      </c>
      <c r="AB32" s="119">
        <f t="array" ref="AB32">IFERROR(
(MEDIAN((IF(DATOS_[[Sexo]:[Sexo]]=$B32,IF(DATOS_[[AGRUP. VALOR. PTO.]:[AGRUP. VALOR. PTO.]]=$B30,IF(DATOS_[[Check Periodo Ref.]:[Check Periodo Ref.]]="Dentro",IF(DATOS_[[Check Equiparado]:[Check Equiparado]]="Sí",IF(DATOS!AW$5="Sí",(1/DATOS_[[% anualiz]:[% anualiz]]),1)*IF(DATOS!AW$4="Sí",1/DATOS_[[% normaliz]:[% normaliz]],1)*(DATOS_[Conc.Sal.19])))))))),
0)</f>
        <v>0</v>
      </c>
      <c r="AC32" s="119">
        <f t="array" ref="AC32">IFERROR(
(MEDIAN((IF(DATOS_[[Sexo]:[Sexo]]=$B32,IF(DATOS_[[AGRUP. VALOR. PTO.]:[AGRUP. VALOR. PTO.]]=$B30,IF(DATOS_[[Check Periodo Ref.]:[Check Periodo Ref.]]="Dentro",IF(DATOS_[[Check Equiparado]:[Check Equiparado]]="Sí",IF(DATOS!AX$5="Sí",(1/DATOS_[[% anualiz]:[% anualiz]]),1)*IF(DATOS!AX$4="Sí",1/DATOS_[[% normaliz]:[% normaliz]],1)*(DATOS_[Conc.Sal.20])))))))),
0)</f>
        <v>0</v>
      </c>
      <c r="AD32" s="119">
        <f t="array" ref="AD32">IFERROR(
(MEDIAN((IF(DATOS_[[Sexo]:[Sexo]]=$B32,IF(DATOS_[[AGRUP. VALOR. PTO.]:[AGRUP. VALOR. PTO.]]=$B30,IF(DATOS_[[Check Periodo Ref.]:[Check Periodo Ref.]]="Dentro",IF(DATOS_[[Check Equiparado]:[Check Equiparado]]="Sí",IF(DATOS!AY$5="Sí",(1/DATOS_[[% anualiz]:[% anualiz]]),1)*IF(DATOS!AY$4="Sí",1/DATOS_[[% normaliz]:[% normaliz]],1)*(DATOS_[Conc.Sal.21])))))))),
0)</f>
        <v>0</v>
      </c>
      <c r="AE32" s="119">
        <f t="array" ref="AE32">IFERROR(
(MEDIAN((IF(DATOS_[[Sexo]:[Sexo]]=$B32,IF(DATOS_[[AGRUP. VALOR. PTO.]:[AGRUP. VALOR. PTO.]]=$B30,IF(DATOS_[[Check Periodo Ref.]:[Check Periodo Ref.]]="Dentro",IF(DATOS_[[Check Equiparado]:[Check Equiparado]]="Sí",IF(DATOS!AZ$5="Sí",(1/DATOS_[[% anualiz]:[% anualiz]]),1)*IF(DATOS!AZ$4="Sí",1/DATOS_[[% normaliz]:[% normaliz]],1)*(DATOS_[Conc.Sal.22])))))))),
0)</f>
        <v>0</v>
      </c>
      <c r="AF32" s="119">
        <f t="array" ref="AF32">IFERROR(
(MEDIAN((IF(DATOS_[[Sexo]:[Sexo]]=$B32,IF(DATOS_[[AGRUP. VALOR. PTO.]:[AGRUP. VALOR. PTO.]]=$B30,IF(DATOS_[[Check Periodo Ref.]:[Check Periodo Ref.]]="Dentro",IF(DATOS_[[Check Equiparado]:[Check Equiparado]]="Sí",IF(DATOS!BA$5="Sí",(1/DATOS_[[% anualiz]:[% anualiz]]),1)*IF(DATOS!BA$4="Sí",1/DATOS_[[% normaliz]:[% normaliz]],1)*(DATOS_[Conc.Sal.23])))))))),
0)</f>
        <v>0</v>
      </c>
      <c r="AG32" s="119">
        <f t="array" ref="AG32">IFERROR(
(MEDIAN((IF(DATOS_[[Sexo]:[Sexo]]=$B32,IF(DATOS_[[AGRUP. VALOR. PTO.]:[AGRUP. VALOR. PTO.]]=$B30,IF(DATOS_[[Check Periodo Ref.]:[Check Periodo Ref.]]="Dentro",IF(DATOS_[[Check Equiparado]:[Check Equiparado]]="Sí",IF(DATOS!BB$5="Sí",(1/DATOS_[[% anualiz]:[% anualiz]]),1)*IF(DATOS!BB$4="Sí",1/DATOS_[[% normaliz]:[% normaliz]],1)*(DATOS_[Conc.Sal.24])))))))),
0)</f>
        <v>0</v>
      </c>
      <c r="AH32" s="119">
        <f t="array" ref="AH32">IFERROR(
(MEDIAN((IF(DATOS_[[Sexo]:[Sexo]]=$B32,IF(DATOS_[[AGRUP. VALOR. PTO.]:[AGRUP. VALOR. PTO.]]=$B30,IF(DATOS_[[Check Periodo Ref.]:[Check Periodo Ref.]]="Dentro",IF(DATOS_[[Check Equiparado]:[Check Equiparado]]="Sí",IF(DATOS!BC$5="Sí",(1/DATOS_[[% anualiz]:[% anualiz]]),1)*IF(DATOS!BC$4="Sí",1/DATOS_[[% normaliz]:[% normaliz]],1)*(DATOS_[Conc.Sal.25])))))))),
0)</f>
        <v>0</v>
      </c>
      <c r="AI32" s="119">
        <f t="array" ref="AI32">IFERROR(
(MEDIAN((IF(DATOS_[[Sexo]:[Sexo]]=$B32,IF(DATOS_[[AGRUP. VALOR. PTO.]:[AGRUP. VALOR. PTO.]]=$B30,IF(DATOS_[[Check Periodo Ref.]:[Check Periodo Ref.]]="Dentro",IF(DATOS_[[Check Equiparado]:[Check Equiparado]]="Sí",IF(DATOS!BD$5="Sí",(1/DATOS_[[% anualiz]:[% anualiz]]),1)*IF(DATOS!BD$4="Sí",1/DATOS_[[% normaliz]:[% normaliz]],1)*(DATOS_[Conc.Sal.26])))))))),
0)</f>
        <v>0</v>
      </c>
      <c r="AJ32" s="119">
        <f t="array" ref="AJ32">IFERROR(
(MEDIAN((IF(DATOS_[[Sexo]:[Sexo]]=$B32,IF(DATOS_[[AGRUP. VALOR. PTO.]:[AGRUP. VALOR. PTO.]]=$B30,IF(DATOS_[[Check Periodo Ref.]:[Check Periodo Ref.]]="Dentro",IF(DATOS_[[Check Equiparado]:[Check Equiparado]]="Sí",IF(DATOS!BE$5="Sí",(1/DATOS_[[% anualiz]:[% anualiz]]),1)*IF(DATOS!BE$4="Sí",1/DATOS_[[% normaliz]:[% normaliz]],1)*(DATOS_[Conc.Sal.27])))))))),
0)</f>
        <v>0</v>
      </c>
      <c r="AK32" s="119">
        <f t="array" ref="AK32">IFERROR(
(MEDIAN((IF(DATOS_[[Sexo]:[Sexo]]=$B32,IF(DATOS_[[AGRUP. VALOR. PTO.]:[AGRUP. VALOR. PTO.]]=$B30,IF(DATOS_[[Check Periodo Ref.]:[Check Periodo Ref.]]="Dentro",IF(DATOS_[[Check Equiparado]:[Check Equiparado]]="Sí",IF(DATOS!BF$5="Sí",(1/DATOS_[[% anualiz]:[% anualiz]]),1)*IF(DATOS!BF$4="Sí",1/DATOS_[[% normaliz]:[% normaliz]],1)*(DATOS_[Conc.Sal.28])))))))),
0)</f>
        <v>0</v>
      </c>
      <c r="AL32" s="119">
        <f t="array" ref="AL32">IFERROR(
(MEDIAN((IF(DATOS_[[Sexo]:[Sexo]]=$B32,IF(DATOS_[[AGRUP. VALOR. PTO.]:[AGRUP. VALOR. PTO.]]=$B30,IF(DATOS_[[Check Periodo Ref.]:[Check Periodo Ref.]]="Dentro",IF(DATOS_[[Check Equiparado]:[Check Equiparado]]="Sí",IF(DATOS!BG$5="Sí",(1/DATOS_[[% anualiz]:[% anualiz]]),1)*IF(DATOS!BG$4="Sí",1/DATOS_[[% normaliz]:[% normaliz]],1)*(DATOS_[Conc.Sal.29])))))))),
0)</f>
        <v>0</v>
      </c>
      <c r="AM32" s="119">
        <f t="array" ref="AM32">IFERROR(
(MEDIAN((IF(DATOS_[[Sexo]:[Sexo]]=$B32,IF(DATOS_[[AGRUP. VALOR. PTO.]:[AGRUP. VALOR. PTO.]]=$B30,IF(DATOS_[[Check Periodo Ref.]:[Check Periodo Ref.]]="Dentro",IF(DATOS_[[Check Equiparado]:[Check Equiparado]]="Sí",IF(DATOS!BH$5="Sí",(1/DATOS_[[% anualiz]:[% anualiz]]),1)*IF(DATOS!BH$4="Sí",1/DATOS_[[% normaliz]:[% normaliz]],1)*(DATOS_[Conc.Sal.30])))))))),
0)</f>
        <v>0</v>
      </c>
      <c r="AN32" s="120">
        <f t="array" ref="AN32">IFERROR(
MEDIAN(IF(DATOS_[Sexo]=$B32,IF(DATOS_[[AGRUP. VALOR. PTO.]:[AGRUP. VALOR. PTO.]]=$B30,IF(DATOS_[Check Equiparado]="Sí",IF(DATOS_[Check Periodo Ref.]="Dentro",DATOS_[Tot COMPL.SAL Eq],FALSE))))),
0)</f>
        <v>0</v>
      </c>
      <c r="AO32" s="121">
        <f t="array" ref="AO32">IFERROR(
MEDIAN(IF(DATOS_[Sexo]=$B32,IF(DATOS_[[AGRUP. VALOR. PTO.]:[AGRUP. VALOR. PTO.]]=$B30,IF(DATOS_[Check Equiparado]="Sí",IF(DATOS_[Check Periodo Ref.]="Dentro",DATOS_[TOTAL SALARIO Eq],FALSE))))),
0)</f>
        <v>0</v>
      </c>
      <c r="AP32" s="122">
        <f t="array" ref="AP32">IFERROR(
(MEDIAN((IF(DATOS_[[Sexo]:[Sexo]]=$B32,IF(DATOS_[[AGRUP. VALOR. PTO.]:[AGRUP. VALOR. PTO.]]=$B30,IF(DATOS_[[Check Periodo Ref.]:[Check Periodo Ref.]]="Dentro",IF(DATOS_[[Check Equiparado]:[Check Equiparado]]="Sí",IF(DATOS!BI$5="Sí",(1/DATOS_[[% anualiz]:[% anualiz]]),1)*IF(DATOS!BI$4="Sí",1/DATOS_[[% normaliz]:[% normaliz]],1)*(DATOS_[C.Extra.01])))))))),
0)</f>
        <v>0</v>
      </c>
      <c r="AQ32" s="122">
        <f t="array" ref="AQ32">IFERROR(
(MEDIAN((IF(DATOS_[[Sexo]:[Sexo]]=$B32,IF(DATOS_[[AGRUP. VALOR. PTO.]:[AGRUP. VALOR. PTO.]]=$B30,IF(DATOS_[[Check Periodo Ref.]:[Check Periodo Ref.]]="Dentro",IF(DATOS_[[Check Equiparado]:[Check Equiparado]]="Sí",IF(DATOS!BJ$5="Sí",(1/DATOS_[[% anualiz]:[% anualiz]]),1)*IF(DATOS!BJ$4="Sí",1/DATOS_[[% normaliz]:[% normaliz]],1)*(DATOS_[C.Extra.02])))))))),
0)</f>
        <v>0</v>
      </c>
      <c r="AR32" s="122">
        <f t="array" ref="AR32">IFERROR(
(MEDIAN((IF(DATOS_[[Sexo]:[Sexo]]=$B32,IF(DATOS_[[AGRUP. VALOR. PTO.]:[AGRUP. VALOR. PTO.]]=$B30,IF(DATOS_[[Check Periodo Ref.]:[Check Periodo Ref.]]="Dentro",IF(DATOS_[[Check Equiparado]:[Check Equiparado]]="Sí",IF(DATOS!BK$5="Sí",(1/DATOS_[[% anualiz]:[% anualiz]]),1)*IF(DATOS!BK$4="Sí",1/DATOS_[[% normaliz]:[% normaliz]],1)*(DATOS_[C.Extra.03])))))))),
0)</f>
        <v>0</v>
      </c>
      <c r="AS32" s="122">
        <f t="array" ref="AS32">IFERROR(
(MEDIAN((IF(DATOS_[[Sexo]:[Sexo]]=$B32,IF(DATOS_[[AGRUP. VALOR. PTO.]:[AGRUP. VALOR. PTO.]]=$B30,IF(DATOS_[[Check Periodo Ref.]:[Check Periodo Ref.]]="Dentro",IF(DATOS_[[Check Equiparado]:[Check Equiparado]]="Sí",IF(DATOS!BL$5="Sí",(1/DATOS_[[% anualiz]:[% anualiz]]),1)*IF(DATOS!BL$4="Sí",1/DATOS_[[% normaliz]:[% normaliz]],1)*(DATOS_[C.Extra.04])))))))),
0)</f>
        <v>0</v>
      </c>
      <c r="AT32" s="122">
        <f t="array" ref="AT32">IFERROR(
(MEDIAN((IF(DATOS_[[Sexo]:[Sexo]]=$B32,IF(DATOS_[[AGRUP. VALOR. PTO.]:[AGRUP. VALOR. PTO.]]=$B30,IF(DATOS_[[Check Periodo Ref.]:[Check Periodo Ref.]]="Dentro",IF(DATOS_[[Check Equiparado]:[Check Equiparado]]="Sí",IF(DATOS!BM$5="Sí",(1/DATOS_[[% anualiz]:[% anualiz]]),1)*IF(DATOS!BM$4="Sí",1/DATOS_[[% normaliz]:[% normaliz]],1)*(DATOS_[C.Extra.05])))))))),
0)</f>
        <v>0</v>
      </c>
      <c r="AU32" s="123">
        <f t="array" ref="AU32">IFERROR(
MEDIAN(IF(DATOS_[Sexo]=$B32,IF(DATOS_[[AGRUP. VALOR. PTO.]:[AGRUP. VALOR. PTO.]]=$B30,IF(DATOS_[Check Equiparado]="Sí",IF(DATOS_[Check Periodo Ref.]="Dentro",DATOS_[Tot Extrasalarial Eq],FALSE))))),
0)</f>
        <v>0</v>
      </c>
      <c r="AV32" s="124">
        <f t="array" ref="AV32">IFERROR(
MEDIAN(IF(DATOS_[Sexo]=$B32,IF(DATOS_[[AGRUP. VALOR. PTO.]:[AGRUP. VALOR. PTO.]]=$B30,IF(DATOS_[Check Equiparado]="Sí",IF(DATOS_[Check Periodo Ref.]="Dentro",DATOS_[TOTAL Retrib Eq],FALSE))))),
0)</f>
        <v>0</v>
      </c>
    </row>
    <row r="33" spans="1:48" ht="17.25" thickBot="1" x14ac:dyDescent="0.35">
      <c r="A33" s="48" t="str">
        <f t="shared" ref="A33" si="27">+A34</f>
        <v>[ocultar]</v>
      </c>
      <c r="B33" s="98" t="s">
        <v>305</v>
      </c>
      <c r="C33" s="117"/>
      <c r="D33" s="47"/>
      <c r="E33" s="47"/>
      <c r="F33" s="47"/>
      <c r="G33" s="47"/>
      <c r="H33" s="47"/>
      <c r="I33" s="127" t="str">
        <f t="shared" ref="I33:AV33" si="28">IFERROR((I34-I35)/I34,"")</f>
        <v/>
      </c>
      <c r="J33" s="131" t="str">
        <f t="shared" si="28"/>
        <v/>
      </c>
      <c r="K33" s="131" t="str">
        <f t="shared" si="28"/>
        <v/>
      </c>
      <c r="L33" s="131" t="str">
        <f t="shared" si="28"/>
        <v/>
      </c>
      <c r="M33" s="131" t="str">
        <f t="shared" si="28"/>
        <v/>
      </c>
      <c r="N33" s="131" t="str">
        <f t="shared" si="28"/>
        <v/>
      </c>
      <c r="O33" s="131" t="str">
        <f t="shared" si="28"/>
        <v/>
      </c>
      <c r="P33" s="131" t="str">
        <f t="shared" si="28"/>
        <v/>
      </c>
      <c r="Q33" s="131" t="str">
        <f t="shared" si="28"/>
        <v/>
      </c>
      <c r="R33" s="131" t="str">
        <f t="shared" si="28"/>
        <v/>
      </c>
      <c r="S33" s="131" t="str">
        <f t="shared" si="28"/>
        <v/>
      </c>
      <c r="T33" s="131" t="str">
        <f t="shared" si="28"/>
        <v/>
      </c>
      <c r="U33" s="131" t="str">
        <f t="shared" si="28"/>
        <v/>
      </c>
      <c r="V33" s="131" t="str">
        <f t="shared" si="28"/>
        <v/>
      </c>
      <c r="W33" s="131" t="str">
        <f t="shared" si="28"/>
        <v/>
      </c>
      <c r="X33" s="131" t="str">
        <f t="shared" si="28"/>
        <v/>
      </c>
      <c r="Y33" s="131" t="str">
        <f t="shared" si="28"/>
        <v/>
      </c>
      <c r="Z33" s="130" t="str">
        <f t="shared" si="28"/>
        <v/>
      </c>
      <c r="AA33" s="130" t="str">
        <f t="shared" si="28"/>
        <v/>
      </c>
      <c r="AB33" s="130" t="str">
        <f t="shared" si="28"/>
        <v/>
      </c>
      <c r="AC33" s="130" t="str">
        <f t="shared" si="28"/>
        <v/>
      </c>
      <c r="AD33" s="130" t="str">
        <f t="shared" si="28"/>
        <v/>
      </c>
      <c r="AE33" s="130" t="str">
        <f t="shared" si="28"/>
        <v/>
      </c>
      <c r="AF33" s="130" t="str">
        <f t="shared" si="28"/>
        <v/>
      </c>
      <c r="AG33" s="130" t="str">
        <f t="shared" si="28"/>
        <v/>
      </c>
      <c r="AH33" s="130" t="str">
        <f t="shared" si="28"/>
        <v/>
      </c>
      <c r="AI33" s="130" t="str">
        <f t="shared" si="28"/>
        <v/>
      </c>
      <c r="AJ33" s="130" t="str">
        <f t="shared" si="28"/>
        <v/>
      </c>
      <c r="AK33" s="130" t="str">
        <f t="shared" si="28"/>
        <v/>
      </c>
      <c r="AL33" s="130" t="str">
        <f t="shared" si="28"/>
        <v/>
      </c>
      <c r="AM33" s="130" t="str">
        <f t="shared" si="28"/>
        <v/>
      </c>
      <c r="AN33" s="132" t="str">
        <f t="shared" si="28"/>
        <v/>
      </c>
      <c r="AO33" s="136" t="str">
        <f t="shared" si="28"/>
        <v/>
      </c>
      <c r="AP33" s="133" t="str">
        <f t="shared" si="28"/>
        <v/>
      </c>
      <c r="AQ33" s="133" t="str">
        <f t="shared" si="28"/>
        <v/>
      </c>
      <c r="AR33" s="133" t="str">
        <f t="shared" si="28"/>
        <v/>
      </c>
      <c r="AS33" s="133" t="str">
        <f t="shared" si="28"/>
        <v/>
      </c>
      <c r="AT33" s="133" t="str">
        <f t="shared" si="28"/>
        <v/>
      </c>
      <c r="AU33" s="134" t="str">
        <f t="shared" si="28"/>
        <v/>
      </c>
      <c r="AV33" s="135" t="str">
        <f t="shared" si="28"/>
        <v/>
      </c>
    </row>
    <row r="34" spans="1:48" x14ac:dyDescent="0.3">
      <c r="A34" s="48" t="str">
        <f t="shared" ref="A34" si="29">+IF(C34+C35=0,"[ocultar]","")</f>
        <v>[ocultar]</v>
      </c>
      <c r="B34" s="94" t="s">
        <v>162</v>
      </c>
      <c r="C34" s="40">
        <f t="array" ref="C34">SUM(IF($B34=DATOS_[Sexo],
IF($B33=DATOS_[AGRUP. VALOR. PTO.],
IF("Dentro"=DATOS_[Check Periodo Ref.],
1/(COUNTIFS(DATOS_[Sexo],$B34,DATOS_[AGRUP. VALOR. PTO.],$B33,DATOS_[Check Periodo Ref.],"Dentro",DATOS_[id],DATOS_[id]))))))</f>
        <v>0</v>
      </c>
      <c r="D34" s="41">
        <f>COUNTIFS(DATOS_[AGRUP. VALOR. PTO.],$B33,DATOS_[Sexo],$B34,DATOS_[Check Periodo Ref.],"Dentro")</f>
        <v>0</v>
      </c>
      <c r="E34" s="41">
        <f>COUNTIFS(DATOS_[AGRUP. VALOR. PTO.],$B33,DATOS_[Sexo],$B34,DATOS_[Check Periodo Ref.],"Dentro",DATOS_[Check Nº SC Norm],"Sí")</f>
        <v>0</v>
      </c>
      <c r="F34" s="41">
        <f>COUNTIFS(DATOS_[AGRUP. VALOR. PTO.],$B33,DATOS_[Sexo],$B34,DATOS_[Check Periodo Ref.],"Dentro",DATOS_[Check Nº SC Anualiz],"Sí")</f>
        <v>0</v>
      </c>
      <c r="G34" s="41">
        <f>COUNTIFS(DATOS_[AGRUP. VALOR. PTO.],$B33,DATOS_[Sexo],$B34,DATOS_[Check Periodo Ref.],"Dentro",DATOS_[Check Nº SC Norm y Anualiz],"Sí")</f>
        <v>0</v>
      </c>
      <c r="H34" s="41">
        <f>COUNTIFS(DATOS_[AGRUP. VALOR. PTO.],$B33,DATOS_[Sexo],$B34,DATOS_[Check Periodo Ref.],"Dentro",DATOS_[Check Equiparación],"Sí")</f>
        <v>0</v>
      </c>
      <c r="I34" s="118">
        <f t="array" ref="I34">IFERROR(
MEDIAN(IF(DATOS_[Sexo]=$B34,IF(DATOS_[[AGRUP. VALOR. PTO.]:[AGRUP. VALOR. PTO.]]=$B33,IF(DATOS_[Check Equiparado]="Sí",IF(DATOS_[Check Periodo Ref.]="Dentro",DATOS_[SALARIO BASE Eq],FALSE))))),
0)</f>
        <v>0</v>
      </c>
      <c r="J34" s="119">
        <f t="array" ref="J34">IFERROR(
(MEDIAN((IF(DATOS_[[Sexo]:[Sexo]]=$B34,IF(DATOS_[[AGRUP. VALOR. PTO.]:[AGRUP. VALOR. PTO.]]=$B33,IF(DATOS_[[Check Periodo Ref.]:[Check Periodo Ref.]]="Dentro",IF(DATOS_[[Check Equiparado]:[Check Equiparado]]="Sí",IF(DATOS!AE$5="Sí",(1/DATOS_[[% anualiz]:[% anualiz]]),1)*IF(DATOS!AE$4="Sí",1/DATOS_[[% normaliz]:[% normaliz]],1)*(DATOS_[Conc.Sal.01])))))))),
0)</f>
        <v>0</v>
      </c>
      <c r="K34" s="119">
        <f t="array" ref="K34">IFERROR(
(MEDIAN((IF(DATOS_[[Sexo]:[Sexo]]=$B34,IF(DATOS_[[AGRUP. VALOR. PTO.]:[AGRUP. VALOR. PTO.]]=$B33,IF(DATOS_[[Check Periodo Ref.]:[Check Periodo Ref.]]="Dentro",IF(DATOS_[[Check Equiparado]:[Check Equiparado]]="Sí",IF(DATOS!AF$5="Sí",(1/DATOS_[[% anualiz]:[% anualiz]]),1)*IF(DATOS!AF$4="Sí",1/DATOS_[[% normaliz]:[% normaliz]],1)*(DATOS_[Conc.Sal.02])))))))),
0)</f>
        <v>0</v>
      </c>
      <c r="L34" s="119">
        <f t="array" ref="L34">IFERROR(
(MEDIAN((IF(DATOS_[[Sexo]:[Sexo]]=$B34,IF(DATOS_[[AGRUP. VALOR. PTO.]:[AGRUP. VALOR. PTO.]]=$B33,IF(DATOS_[[Check Periodo Ref.]:[Check Periodo Ref.]]="Dentro",IF(DATOS_[[Check Equiparado]:[Check Equiparado]]="Sí",IF(DATOS!AG$5="Sí",(1/DATOS_[[% anualiz]:[% anualiz]]),1)*IF(DATOS!AG$4="Sí",1/DATOS_[[% normaliz]:[% normaliz]],1)*(DATOS_[Conc.Sal.03])))))))),
0)</f>
        <v>0</v>
      </c>
      <c r="M34" s="119">
        <f t="array" ref="M34">IFERROR(
(MEDIAN((IF(DATOS_[[Sexo]:[Sexo]]=$B34,IF(DATOS_[[AGRUP. VALOR. PTO.]:[AGRUP. VALOR. PTO.]]=$B33,IF(DATOS_[[Check Periodo Ref.]:[Check Periodo Ref.]]="Dentro",IF(DATOS_[[Check Equiparado]:[Check Equiparado]]="Sí",IF(DATOS!AH$5="Sí",(1/DATOS_[[% anualiz]:[% anualiz]]),1)*IF(DATOS!AH$4="Sí",1/DATOS_[[% normaliz]:[% normaliz]],1)*(DATOS_[Conc.Sal.04])))))))),
0)</f>
        <v>0</v>
      </c>
      <c r="N34" s="119">
        <f t="array" ref="N34">IFERROR(
(MEDIAN((IF(DATOS_[[Sexo]:[Sexo]]=$B34,IF(DATOS_[[AGRUP. VALOR. PTO.]:[AGRUP. VALOR. PTO.]]=$B33,IF(DATOS_[[Check Periodo Ref.]:[Check Periodo Ref.]]="Dentro",IF(DATOS_[[Check Equiparado]:[Check Equiparado]]="Sí",IF(DATOS!AI$5="Sí",(1/DATOS_[[% anualiz]:[% anualiz]]),1)*IF(DATOS!AI$4="Sí",1/DATOS_[[% normaliz]:[% normaliz]],1)*(DATOS_[Conc.Sal.05])))))))),
0)</f>
        <v>0</v>
      </c>
      <c r="O34" s="119">
        <f t="array" ref="O34">IFERROR(
(MEDIAN((IF(DATOS_[[Sexo]:[Sexo]]=$B34,IF(DATOS_[[AGRUP. VALOR. PTO.]:[AGRUP. VALOR. PTO.]]=$B33,IF(DATOS_[[Check Periodo Ref.]:[Check Periodo Ref.]]="Dentro",IF(DATOS_[[Check Equiparado]:[Check Equiparado]]="Sí",IF(DATOS!AJ$5="Sí",(1/DATOS_[[% anualiz]:[% anualiz]]),1)*IF(DATOS!AJ$4="Sí",1/DATOS_[[% normaliz]:[% normaliz]],1)*(DATOS_[Conc.Sal.06])))))))),
0)</f>
        <v>0</v>
      </c>
      <c r="P34" s="119">
        <f t="array" ref="P34">IFERROR(
(MEDIAN((IF(DATOS_[[Sexo]:[Sexo]]=$B34,IF(DATOS_[[AGRUP. VALOR. PTO.]:[AGRUP. VALOR. PTO.]]=$B33,IF(DATOS_[[Check Periodo Ref.]:[Check Periodo Ref.]]="Dentro",IF(DATOS_[[Check Equiparado]:[Check Equiparado]]="Sí",IF(DATOS!AK$5="Sí",(1/DATOS_[[% anualiz]:[% anualiz]]),1)*IF(DATOS!AK$4="Sí",1/DATOS_[[% normaliz]:[% normaliz]],1)*(DATOS_[Conc.Sal.07])))))))),
0)</f>
        <v>0</v>
      </c>
      <c r="Q34" s="119">
        <f t="array" ref="Q34">IFERROR(
(MEDIAN((IF(DATOS_[[Sexo]:[Sexo]]=$B34,IF(DATOS_[[AGRUP. VALOR. PTO.]:[AGRUP. VALOR. PTO.]]=$B33,IF(DATOS_[[Check Periodo Ref.]:[Check Periodo Ref.]]="Dentro",IF(DATOS_[[Check Equiparado]:[Check Equiparado]]="Sí",IF(DATOS!AL$5="Sí",(1/DATOS_[[% anualiz]:[% anualiz]]),1)*IF(DATOS!AL$4="Sí",1/DATOS_[[% normaliz]:[% normaliz]],1)*(DATOS_[Conc.Sal.08])))))))),
0)</f>
        <v>0</v>
      </c>
      <c r="R34" s="119">
        <f t="array" ref="R34">IFERROR(
(MEDIAN((IF(DATOS_[[Sexo]:[Sexo]]=$B34,IF(DATOS_[[AGRUP. VALOR. PTO.]:[AGRUP. VALOR. PTO.]]=$B33,IF(DATOS_[[Check Periodo Ref.]:[Check Periodo Ref.]]="Dentro",IF(DATOS_[[Check Equiparado]:[Check Equiparado]]="Sí",IF(DATOS!AM$5="Sí",(1/DATOS_[[% anualiz]:[% anualiz]]),1)*IF(DATOS!AM$4="Sí",1/DATOS_[[% normaliz]:[% normaliz]],1)*(DATOS_[Conc.Sal.09])))))))),
0)</f>
        <v>0</v>
      </c>
      <c r="S34" s="119">
        <f t="array" ref="S34">IFERROR(
(MEDIAN((IF(DATOS_[[Sexo]:[Sexo]]=$B34,IF(DATOS_[[AGRUP. VALOR. PTO.]:[AGRUP. VALOR. PTO.]]=$B33,IF(DATOS_[[Check Periodo Ref.]:[Check Periodo Ref.]]="Dentro",IF(DATOS_[[Check Equiparado]:[Check Equiparado]]="Sí",IF(DATOS!AN$5="Sí",(1/DATOS_[[% anualiz]:[% anualiz]]),1)*IF(DATOS!AN$4="Sí",1/DATOS_[[% normaliz]:[% normaliz]],1)*(DATOS_[Conc.Sal.10])))))))),
0)</f>
        <v>0</v>
      </c>
      <c r="T34" s="119">
        <f t="array" ref="T34">IFERROR(
(MEDIAN((IF(DATOS_[[Sexo]:[Sexo]]=$B34,IF(DATOS_[[AGRUP. VALOR. PTO.]:[AGRUP. VALOR. PTO.]]=$B33,IF(DATOS_[[Check Periodo Ref.]:[Check Periodo Ref.]]="Dentro",IF(DATOS_[[Check Equiparado]:[Check Equiparado]]="Sí",IF(DATOS!AO$5="Sí",(1/DATOS_[[% anualiz]:[% anualiz]]),1)*IF(DATOS!AO$4="Sí",1/DATOS_[[% normaliz]:[% normaliz]],1)*(DATOS_[Conc.Sal.11])))))))),
0)</f>
        <v>0</v>
      </c>
      <c r="U34" s="119">
        <f t="array" ref="U34">IFERROR(
(MEDIAN((IF(DATOS_[[Sexo]:[Sexo]]=$B34,IF(DATOS_[[AGRUP. VALOR. PTO.]:[AGRUP. VALOR. PTO.]]=$B33,IF(DATOS_[[Check Periodo Ref.]:[Check Periodo Ref.]]="Dentro",IF(DATOS_[[Check Equiparado]:[Check Equiparado]]="Sí",IF(DATOS!AP$5="Sí",(1/DATOS_[[% anualiz]:[% anualiz]]),1)*IF(DATOS!AP$4="Sí",1/DATOS_[[% normaliz]:[% normaliz]],1)*(DATOS_[Conc.Sal.12])))))))),
0)</f>
        <v>0</v>
      </c>
      <c r="V34" s="119">
        <f t="array" ref="V34">IFERROR(
(MEDIAN((IF(DATOS_[[Sexo]:[Sexo]]=$B34,IF(DATOS_[[AGRUP. VALOR. PTO.]:[AGRUP. VALOR. PTO.]]=$B33,IF(DATOS_[[Check Periodo Ref.]:[Check Periodo Ref.]]="Dentro",IF(DATOS_[[Check Equiparado]:[Check Equiparado]]="Sí",IF(DATOS!AQ$5="Sí",(1/DATOS_[[% anualiz]:[% anualiz]]),1)*IF(DATOS!AQ$4="Sí",1/DATOS_[[% normaliz]:[% normaliz]],1)*(DATOS_[Conc.Sal.13])))))))),
0)</f>
        <v>0</v>
      </c>
      <c r="W34" s="119">
        <f t="array" ref="W34">IFERROR(
(MEDIAN((IF(DATOS_[[Sexo]:[Sexo]]=$B34,IF(DATOS_[[AGRUP. VALOR. PTO.]:[AGRUP. VALOR. PTO.]]=$B33,IF(DATOS_[[Check Periodo Ref.]:[Check Periodo Ref.]]="Dentro",IF(DATOS_[[Check Equiparado]:[Check Equiparado]]="Sí",IF(DATOS!AR$5="Sí",(1/DATOS_[[% anualiz]:[% anualiz]]),1)*IF(DATOS!AR$4="Sí",1/DATOS_[[% normaliz]:[% normaliz]],1)*(DATOS_[Conc.Sal.14])))))))),
0)</f>
        <v>0</v>
      </c>
      <c r="X34" s="119">
        <f t="array" ref="X34">IFERROR(
(MEDIAN((IF(DATOS_[[Sexo]:[Sexo]]=$B34,IF(DATOS_[[AGRUP. VALOR. PTO.]:[AGRUP. VALOR. PTO.]]=$B33,IF(DATOS_[[Check Periodo Ref.]:[Check Periodo Ref.]]="Dentro",IF(DATOS_[[Check Equiparado]:[Check Equiparado]]="Sí",IF(DATOS!AS$5="Sí",(1/DATOS_[[% anualiz]:[% anualiz]]),1)*IF(DATOS!AS$4="Sí",1/DATOS_[[% normaliz]:[% normaliz]],1)*(DATOS_[Conc.Sal.15])))))))),
0)</f>
        <v>0</v>
      </c>
      <c r="Y34" s="119">
        <f t="array" ref="Y34">IFERROR(
(MEDIAN((IF(DATOS_[[Sexo]:[Sexo]]=$B34,IF(DATOS_[[AGRUP. VALOR. PTO.]:[AGRUP. VALOR. PTO.]]=$B33,IF(DATOS_[[Check Periodo Ref.]:[Check Periodo Ref.]]="Dentro",IF(DATOS_[[Check Equiparado]:[Check Equiparado]]="Sí",IF(DATOS!AT$5="Sí",(1/DATOS_[[% anualiz]:[% anualiz]]),1)*IF(DATOS!AT$4="Sí",1/DATOS_[[% normaliz]:[% normaliz]],1)*(DATOS_[Conc.Sal.16])))))))),
0)</f>
        <v>0</v>
      </c>
      <c r="Z34" s="119">
        <f t="array" ref="Z34">IFERROR(
(MEDIAN((IF(DATOS_[[Sexo]:[Sexo]]=$B34,IF(DATOS_[[AGRUP. VALOR. PTO.]:[AGRUP. VALOR. PTO.]]=$B33,IF(DATOS_[[Check Periodo Ref.]:[Check Periodo Ref.]]="Dentro",IF(DATOS_[[Check Equiparado]:[Check Equiparado]]="Sí",IF(DATOS!AU$5="Sí",(1/DATOS_[[% anualiz]:[% anualiz]]),1)*IF(DATOS!AU$4="Sí",1/DATOS_[[% normaliz]:[% normaliz]],1)*(DATOS_[Conc.Sal.17])))))))),
0)</f>
        <v>0</v>
      </c>
      <c r="AA34" s="119">
        <f t="array" ref="AA34">IFERROR(
(MEDIAN((IF(DATOS_[[Sexo]:[Sexo]]=$B34,IF(DATOS_[[AGRUP. VALOR. PTO.]:[AGRUP. VALOR. PTO.]]=$B33,IF(DATOS_[[Check Periodo Ref.]:[Check Periodo Ref.]]="Dentro",IF(DATOS_[[Check Equiparado]:[Check Equiparado]]="Sí",IF(DATOS!AV$5="Sí",(1/DATOS_[[% anualiz]:[% anualiz]]),1)*IF(DATOS!AV$4="Sí",1/DATOS_[[% normaliz]:[% normaliz]],1)*(DATOS_[Conc.Sal.18])))))))),
0)</f>
        <v>0</v>
      </c>
      <c r="AB34" s="119">
        <f t="array" ref="AB34">IFERROR(
(MEDIAN((IF(DATOS_[[Sexo]:[Sexo]]=$B34,IF(DATOS_[[AGRUP. VALOR. PTO.]:[AGRUP. VALOR. PTO.]]=$B33,IF(DATOS_[[Check Periodo Ref.]:[Check Periodo Ref.]]="Dentro",IF(DATOS_[[Check Equiparado]:[Check Equiparado]]="Sí",IF(DATOS!AW$5="Sí",(1/DATOS_[[% anualiz]:[% anualiz]]),1)*IF(DATOS!AW$4="Sí",1/DATOS_[[% normaliz]:[% normaliz]],1)*(DATOS_[Conc.Sal.19])))))))),
0)</f>
        <v>0</v>
      </c>
      <c r="AC34" s="119">
        <f t="array" ref="AC34">IFERROR(
(MEDIAN((IF(DATOS_[[Sexo]:[Sexo]]=$B34,IF(DATOS_[[AGRUP. VALOR. PTO.]:[AGRUP. VALOR. PTO.]]=$B33,IF(DATOS_[[Check Periodo Ref.]:[Check Periodo Ref.]]="Dentro",IF(DATOS_[[Check Equiparado]:[Check Equiparado]]="Sí",IF(DATOS!AX$5="Sí",(1/DATOS_[[% anualiz]:[% anualiz]]),1)*IF(DATOS!AX$4="Sí",1/DATOS_[[% normaliz]:[% normaliz]],1)*(DATOS_[Conc.Sal.20])))))))),
0)</f>
        <v>0</v>
      </c>
      <c r="AD34" s="119">
        <f t="array" ref="AD34">IFERROR(
(MEDIAN((IF(DATOS_[[Sexo]:[Sexo]]=$B34,IF(DATOS_[[AGRUP. VALOR. PTO.]:[AGRUP. VALOR. PTO.]]=$B33,IF(DATOS_[[Check Periodo Ref.]:[Check Periodo Ref.]]="Dentro",IF(DATOS_[[Check Equiparado]:[Check Equiparado]]="Sí",IF(DATOS!AY$5="Sí",(1/DATOS_[[% anualiz]:[% anualiz]]),1)*IF(DATOS!AY$4="Sí",1/DATOS_[[% normaliz]:[% normaliz]],1)*(DATOS_[Conc.Sal.21])))))))),
0)</f>
        <v>0</v>
      </c>
      <c r="AE34" s="119">
        <f t="array" ref="AE34">IFERROR(
(MEDIAN((IF(DATOS_[[Sexo]:[Sexo]]=$B34,IF(DATOS_[[AGRUP. VALOR. PTO.]:[AGRUP. VALOR. PTO.]]=$B33,IF(DATOS_[[Check Periodo Ref.]:[Check Periodo Ref.]]="Dentro",IF(DATOS_[[Check Equiparado]:[Check Equiparado]]="Sí",IF(DATOS!AZ$5="Sí",(1/DATOS_[[% anualiz]:[% anualiz]]),1)*IF(DATOS!AZ$4="Sí",1/DATOS_[[% normaliz]:[% normaliz]],1)*(DATOS_[Conc.Sal.22])))))))),
0)</f>
        <v>0</v>
      </c>
      <c r="AF34" s="119">
        <f t="array" ref="AF34">IFERROR(
(MEDIAN((IF(DATOS_[[Sexo]:[Sexo]]=$B34,IF(DATOS_[[AGRUP. VALOR. PTO.]:[AGRUP. VALOR. PTO.]]=$B33,IF(DATOS_[[Check Periodo Ref.]:[Check Periodo Ref.]]="Dentro",IF(DATOS_[[Check Equiparado]:[Check Equiparado]]="Sí",IF(DATOS!BA$5="Sí",(1/DATOS_[[% anualiz]:[% anualiz]]),1)*IF(DATOS!BA$4="Sí",1/DATOS_[[% normaliz]:[% normaliz]],1)*(DATOS_[Conc.Sal.23])))))))),
0)</f>
        <v>0</v>
      </c>
      <c r="AG34" s="119">
        <f t="array" ref="AG34">IFERROR(
(MEDIAN((IF(DATOS_[[Sexo]:[Sexo]]=$B34,IF(DATOS_[[AGRUP. VALOR. PTO.]:[AGRUP. VALOR. PTO.]]=$B33,IF(DATOS_[[Check Periodo Ref.]:[Check Periodo Ref.]]="Dentro",IF(DATOS_[[Check Equiparado]:[Check Equiparado]]="Sí",IF(DATOS!BB$5="Sí",(1/DATOS_[[% anualiz]:[% anualiz]]),1)*IF(DATOS!BB$4="Sí",1/DATOS_[[% normaliz]:[% normaliz]],1)*(DATOS_[Conc.Sal.24])))))))),
0)</f>
        <v>0</v>
      </c>
      <c r="AH34" s="119">
        <f t="array" ref="AH34">IFERROR(
(MEDIAN((IF(DATOS_[[Sexo]:[Sexo]]=$B34,IF(DATOS_[[AGRUP. VALOR. PTO.]:[AGRUP. VALOR. PTO.]]=$B33,IF(DATOS_[[Check Periodo Ref.]:[Check Periodo Ref.]]="Dentro",IF(DATOS_[[Check Equiparado]:[Check Equiparado]]="Sí",IF(DATOS!BC$5="Sí",(1/DATOS_[[% anualiz]:[% anualiz]]),1)*IF(DATOS!BC$4="Sí",1/DATOS_[[% normaliz]:[% normaliz]],1)*(DATOS_[Conc.Sal.25])))))))),
0)</f>
        <v>0</v>
      </c>
      <c r="AI34" s="119">
        <f t="array" ref="AI34">IFERROR(
(MEDIAN((IF(DATOS_[[Sexo]:[Sexo]]=$B34,IF(DATOS_[[AGRUP. VALOR. PTO.]:[AGRUP. VALOR. PTO.]]=$B33,IF(DATOS_[[Check Periodo Ref.]:[Check Periodo Ref.]]="Dentro",IF(DATOS_[[Check Equiparado]:[Check Equiparado]]="Sí",IF(DATOS!BD$5="Sí",(1/DATOS_[[% anualiz]:[% anualiz]]),1)*IF(DATOS!BD$4="Sí",1/DATOS_[[% normaliz]:[% normaliz]],1)*(DATOS_[Conc.Sal.26])))))))),
0)</f>
        <v>0</v>
      </c>
      <c r="AJ34" s="119">
        <f t="array" ref="AJ34">IFERROR(
(MEDIAN((IF(DATOS_[[Sexo]:[Sexo]]=$B34,IF(DATOS_[[AGRUP. VALOR. PTO.]:[AGRUP. VALOR. PTO.]]=$B33,IF(DATOS_[[Check Periodo Ref.]:[Check Periodo Ref.]]="Dentro",IF(DATOS_[[Check Equiparado]:[Check Equiparado]]="Sí",IF(DATOS!BE$5="Sí",(1/DATOS_[[% anualiz]:[% anualiz]]),1)*IF(DATOS!BE$4="Sí",1/DATOS_[[% normaliz]:[% normaliz]],1)*(DATOS_[Conc.Sal.27])))))))),
0)</f>
        <v>0</v>
      </c>
      <c r="AK34" s="119">
        <f t="array" ref="AK34">IFERROR(
(MEDIAN((IF(DATOS_[[Sexo]:[Sexo]]=$B34,IF(DATOS_[[AGRUP. VALOR. PTO.]:[AGRUP. VALOR. PTO.]]=$B33,IF(DATOS_[[Check Periodo Ref.]:[Check Periodo Ref.]]="Dentro",IF(DATOS_[[Check Equiparado]:[Check Equiparado]]="Sí",IF(DATOS!BF$5="Sí",(1/DATOS_[[% anualiz]:[% anualiz]]),1)*IF(DATOS!BF$4="Sí",1/DATOS_[[% normaliz]:[% normaliz]],1)*(DATOS_[Conc.Sal.28])))))))),
0)</f>
        <v>0</v>
      </c>
      <c r="AL34" s="119">
        <f t="array" ref="AL34">IFERROR(
(MEDIAN((IF(DATOS_[[Sexo]:[Sexo]]=$B34,IF(DATOS_[[AGRUP. VALOR. PTO.]:[AGRUP. VALOR. PTO.]]=$B33,IF(DATOS_[[Check Periodo Ref.]:[Check Periodo Ref.]]="Dentro",IF(DATOS_[[Check Equiparado]:[Check Equiparado]]="Sí",IF(DATOS!BG$5="Sí",(1/DATOS_[[% anualiz]:[% anualiz]]),1)*IF(DATOS!BG$4="Sí",1/DATOS_[[% normaliz]:[% normaliz]],1)*(DATOS_[Conc.Sal.29])))))))),
0)</f>
        <v>0</v>
      </c>
      <c r="AM34" s="119">
        <f t="array" ref="AM34">IFERROR(
(MEDIAN((IF(DATOS_[[Sexo]:[Sexo]]=$B34,IF(DATOS_[[AGRUP. VALOR. PTO.]:[AGRUP. VALOR. PTO.]]=$B33,IF(DATOS_[[Check Periodo Ref.]:[Check Periodo Ref.]]="Dentro",IF(DATOS_[[Check Equiparado]:[Check Equiparado]]="Sí",IF(DATOS!BH$5="Sí",(1/DATOS_[[% anualiz]:[% anualiz]]),1)*IF(DATOS!BH$4="Sí",1/DATOS_[[% normaliz]:[% normaliz]],1)*(DATOS_[Conc.Sal.30])))))))),
0)</f>
        <v>0</v>
      </c>
      <c r="AN34" s="120">
        <f t="array" ref="AN34">IFERROR(
MEDIAN(IF(DATOS_[Sexo]=$B34,IF(DATOS_[[AGRUP. VALOR. PTO.]:[AGRUP. VALOR. PTO.]]=$B33,IF(DATOS_[Check Equiparado]="Sí",IF(DATOS_[Check Periodo Ref.]="Dentro",DATOS_[Tot COMPL.SAL Eq],FALSE))))),
0)</f>
        <v>0</v>
      </c>
      <c r="AO34" s="121">
        <f t="array" ref="AO34">IFERROR(
MEDIAN(IF(DATOS_[Sexo]=$B34,IF(DATOS_[[AGRUP. VALOR. PTO.]:[AGRUP. VALOR. PTO.]]=$B33,IF(DATOS_[Check Equiparado]="Sí",IF(DATOS_[Check Periodo Ref.]="Dentro",DATOS_[TOTAL SALARIO Eq],FALSE))))),
0)</f>
        <v>0</v>
      </c>
      <c r="AP34" s="122">
        <f t="array" ref="AP34">IFERROR(
(MEDIAN((IF(DATOS_[[Sexo]:[Sexo]]=$B34,IF(DATOS_[[AGRUP. VALOR. PTO.]:[AGRUP. VALOR. PTO.]]=$B33,IF(DATOS_[[Check Periodo Ref.]:[Check Periodo Ref.]]="Dentro",IF(DATOS_[[Check Equiparado]:[Check Equiparado]]="Sí",IF(DATOS!BI$5="Sí",(1/DATOS_[[% anualiz]:[% anualiz]]),1)*IF(DATOS!BI$4="Sí",1/DATOS_[[% normaliz]:[% normaliz]],1)*(DATOS_[C.Extra.01])))))))),
0)</f>
        <v>0</v>
      </c>
      <c r="AQ34" s="122">
        <f t="array" ref="AQ34">IFERROR(
(MEDIAN((IF(DATOS_[[Sexo]:[Sexo]]=$B34,IF(DATOS_[[AGRUP. VALOR. PTO.]:[AGRUP. VALOR. PTO.]]=$B33,IF(DATOS_[[Check Periodo Ref.]:[Check Periodo Ref.]]="Dentro",IF(DATOS_[[Check Equiparado]:[Check Equiparado]]="Sí",IF(DATOS!BJ$5="Sí",(1/DATOS_[[% anualiz]:[% anualiz]]),1)*IF(DATOS!BJ$4="Sí",1/DATOS_[[% normaliz]:[% normaliz]],1)*(DATOS_[C.Extra.02])))))))),
0)</f>
        <v>0</v>
      </c>
      <c r="AR34" s="122">
        <f t="array" ref="AR34">IFERROR(
(MEDIAN((IF(DATOS_[[Sexo]:[Sexo]]=$B34,IF(DATOS_[[AGRUP. VALOR. PTO.]:[AGRUP. VALOR. PTO.]]=$B33,IF(DATOS_[[Check Periodo Ref.]:[Check Periodo Ref.]]="Dentro",IF(DATOS_[[Check Equiparado]:[Check Equiparado]]="Sí",IF(DATOS!BK$5="Sí",(1/DATOS_[[% anualiz]:[% anualiz]]),1)*IF(DATOS!BK$4="Sí",1/DATOS_[[% normaliz]:[% normaliz]],1)*(DATOS_[C.Extra.03])))))))),
0)</f>
        <v>0</v>
      </c>
      <c r="AS34" s="122">
        <f t="array" ref="AS34">IFERROR(
(MEDIAN((IF(DATOS_[[Sexo]:[Sexo]]=$B34,IF(DATOS_[[AGRUP. VALOR. PTO.]:[AGRUP. VALOR. PTO.]]=$B33,IF(DATOS_[[Check Periodo Ref.]:[Check Periodo Ref.]]="Dentro",IF(DATOS_[[Check Equiparado]:[Check Equiparado]]="Sí",IF(DATOS!BL$5="Sí",(1/DATOS_[[% anualiz]:[% anualiz]]),1)*IF(DATOS!BL$4="Sí",1/DATOS_[[% normaliz]:[% normaliz]],1)*(DATOS_[C.Extra.04])))))))),
0)</f>
        <v>0</v>
      </c>
      <c r="AT34" s="122">
        <f t="array" ref="AT34">IFERROR(
(MEDIAN((IF(DATOS_[[Sexo]:[Sexo]]=$B34,IF(DATOS_[[AGRUP. VALOR. PTO.]:[AGRUP. VALOR. PTO.]]=$B33,IF(DATOS_[[Check Periodo Ref.]:[Check Periodo Ref.]]="Dentro",IF(DATOS_[[Check Equiparado]:[Check Equiparado]]="Sí",IF(DATOS!BM$5="Sí",(1/DATOS_[[% anualiz]:[% anualiz]]),1)*IF(DATOS!BM$4="Sí",1/DATOS_[[% normaliz]:[% normaliz]],1)*(DATOS_[C.Extra.05])))))))),
0)</f>
        <v>0</v>
      </c>
      <c r="AU34" s="123">
        <f t="array" ref="AU34">IFERROR(
MEDIAN(IF(DATOS_[Sexo]=$B34,IF(DATOS_[[AGRUP. VALOR. PTO.]:[AGRUP. VALOR. PTO.]]=$B33,IF(DATOS_[Check Equiparado]="Sí",IF(DATOS_[Check Periodo Ref.]="Dentro",DATOS_[Tot Extrasalarial Eq],FALSE))))),
0)</f>
        <v>0</v>
      </c>
      <c r="AV34" s="124">
        <f t="array" ref="AV34">IFERROR(
MEDIAN(IF(DATOS_[Sexo]=$B34,IF(DATOS_[[AGRUP. VALOR. PTO.]:[AGRUP. VALOR. PTO.]]=$B33,IF(DATOS_[Check Equiparado]="Sí",IF(DATOS_[Check Periodo Ref.]="Dentro",DATOS_[TOTAL Retrib Eq],FALSE))))),
0)</f>
        <v>0</v>
      </c>
    </row>
    <row r="35" spans="1:48" x14ac:dyDescent="0.3">
      <c r="A35" s="48" t="str">
        <f t="shared" ref="A35" si="30">+A34</f>
        <v>[ocultar]</v>
      </c>
      <c r="B35" s="94" t="s">
        <v>163</v>
      </c>
      <c r="C35" s="40">
        <f t="array" ref="C35">SUM(IF($B35=DATOS_[Sexo],
IF($B33=DATOS_[AGRUP. VALOR. PTO.],
IF("Dentro"=DATOS_[Check Periodo Ref.],
1/(COUNTIFS(DATOS_[Sexo],$B35,DATOS_[AGRUP. VALOR. PTO.],$B33,DATOS_[Check Periodo Ref.],"Dentro",DATOS_[id],DATOS_[id]))))))</f>
        <v>0</v>
      </c>
      <c r="D35" s="41">
        <f>COUNTIFS(DATOS_[AGRUP. VALOR. PTO.],$B33,DATOS_[Sexo],$B35,DATOS_[Check Periodo Ref.],"Dentro")</f>
        <v>0</v>
      </c>
      <c r="E35" s="41">
        <f>COUNTIFS(DATOS_[AGRUP. VALOR. PTO.],$B33,DATOS_[Sexo],$B35,DATOS_[Check Periodo Ref.],"Dentro",DATOS_[Check Nº SC Norm],"Sí")</f>
        <v>0</v>
      </c>
      <c r="F35" s="41">
        <f>COUNTIFS(DATOS_[AGRUP. VALOR. PTO.],$B33,DATOS_[Sexo],$B35,DATOS_[Check Periodo Ref.],"Dentro",DATOS_[Check Nº SC Anualiz],"Sí")</f>
        <v>0</v>
      </c>
      <c r="G35" s="41">
        <f>COUNTIFS(DATOS_[AGRUP. VALOR. PTO.],$B33,DATOS_[Sexo],$B35,DATOS_[Check Periodo Ref.],"Dentro",DATOS_[Check Nº SC Norm y Anualiz],"Sí")</f>
        <v>0</v>
      </c>
      <c r="H35" s="41">
        <f>COUNTIFS(DATOS_[AGRUP. VALOR. PTO.],$B33,DATOS_[Sexo],$B35,DATOS_[Check Periodo Ref.],"Dentro",DATOS_[Check Equiparación],"Sí")</f>
        <v>0</v>
      </c>
      <c r="I35" s="118" cm="1">
        <f t="array" ref="I35">IFERROR(
MEDIAN(IF(DATOS_[Sexo]=$B35,IF(DATOS_[[AGRUP. VALOR. PTO.]:[AGRUP. VALOR. PTO.]]=$B33,IF(DATOS_[Check Equiparado]="Sí",IF(DATOS_[Check Periodo Ref.]="Dentro",DATOS_[SALARIO BASE Eq],FALSE))))),
0)</f>
        <v>0</v>
      </c>
      <c r="J35" s="119">
        <f t="array" ref="J35">IFERROR(
(MEDIAN((IF(DATOS_[[Sexo]:[Sexo]]=$B35,IF(DATOS_[[AGRUP. VALOR. PTO.]:[AGRUP. VALOR. PTO.]]=$B33,IF(DATOS_[[Check Periodo Ref.]:[Check Periodo Ref.]]="Dentro",IF(DATOS_[[Check Equiparado]:[Check Equiparado]]="Sí",IF(DATOS!AE$5="Sí",(1/DATOS_[[% anualiz]:[% anualiz]]),1)*IF(DATOS!AE$4="Sí",1/DATOS_[[% normaliz]:[% normaliz]],1)*(DATOS_[Conc.Sal.01])))))))),
0)</f>
        <v>0</v>
      </c>
      <c r="K35" s="119">
        <f t="array" ref="K35">IFERROR(
(MEDIAN((IF(DATOS_[[Sexo]:[Sexo]]=$B35,IF(DATOS_[[AGRUP. VALOR. PTO.]:[AGRUP. VALOR. PTO.]]=$B33,IF(DATOS_[[Check Periodo Ref.]:[Check Periodo Ref.]]="Dentro",IF(DATOS_[[Check Equiparado]:[Check Equiparado]]="Sí",IF(DATOS!AF$5="Sí",(1/DATOS_[[% anualiz]:[% anualiz]]),1)*IF(DATOS!AF$4="Sí",1/DATOS_[[% normaliz]:[% normaliz]],1)*(DATOS_[Conc.Sal.02])))))))),
0)</f>
        <v>0</v>
      </c>
      <c r="L35" s="119">
        <f t="array" ref="L35">IFERROR(
(MEDIAN((IF(DATOS_[[Sexo]:[Sexo]]=$B35,IF(DATOS_[[AGRUP. VALOR. PTO.]:[AGRUP. VALOR. PTO.]]=$B33,IF(DATOS_[[Check Periodo Ref.]:[Check Periodo Ref.]]="Dentro",IF(DATOS_[[Check Equiparado]:[Check Equiparado]]="Sí",IF(DATOS!AG$5="Sí",(1/DATOS_[[% anualiz]:[% anualiz]]),1)*IF(DATOS!AG$4="Sí",1/DATOS_[[% normaliz]:[% normaliz]],1)*(DATOS_[Conc.Sal.03])))))))),
0)</f>
        <v>0</v>
      </c>
      <c r="M35" s="119">
        <f t="array" ref="M35">IFERROR(
(MEDIAN((IF(DATOS_[[Sexo]:[Sexo]]=$B35,IF(DATOS_[[AGRUP. VALOR. PTO.]:[AGRUP. VALOR. PTO.]]=$B33,IF(DATOS_[[Check Periodo Ref.]:[Check Periodo Ref.]]="Dentro",IF(DATOS_[[Check Equiparado]:[Check Equiparado]]="Sí",IF(DATOS!AH$5="Sí",(1/DATOS_[[% anualiz]:[% anualiz]]),1)*IF(DATOS!AH$4="Sí",1/DATOS_[[% normaliz]:[% normaliz]],1)*(DATOS_[Conc.Sal.04])))))))),
0)</f>
        <v>0</v>
      </c>
      <c r="N35" s="119">
        <f t="array" ref="N35">IFERROR(
(MEDIAN((IF(DATOS_[[Sexo]:[Sexo]]=$B35,IF(DATOS_[[AGRUP. VALOR. PTO.]:[AGRUP. VALOR. PTO.]]=$B33,IF(DATOS_[[Check Periodo Ref.]:[Check Periodo Ref.]]="Dentro",IF(DATOS_[[Check Equiparado]:[Check Equiparado]]="Sí",IF(DATOS!AI$5="Sí",(1/DATOS_[[% anualiz]:[% anualiz]]),1)*IF(DATOS!AI$4="Sí",1/DATOS_[[% normaliz]:[% normaliz]],1)*(DATOS_[Conc.Sal.05])))))))),
0)</f>
        <v>0</v>
      </c>
      <c r="O35" s="119">
        <f t="array" ref="O35">IFERROR(
(MEDIAN((IF(DATOS_[[Sexo]:[Sexo]]=$B35,IF(DATOS_[[AGRUP. VALOR. PTO.]:[AGRUP. VALOR. PTO.]]=$B33,IF(DATOS_[[Check Periodo Ref.]:[Check Periodo Ref.]]="Dentro",IF(DATOS_[[Check Equiparado]:[Check Equiparado]]="Sí",IF(DATOS!AJ$5="Sí",(1/DATOS_[[% anualiz]:[% anualiz]]),1)*IF(DATOS!AJ$4="Sí",1/DATOS_[[% normaliz]:[% normaliz]],1)*(DATOS_[Conc.Sal.06])))))))),
0)</f>
        <v>0</v>
      </c>
      <c r="P35" s="119">
        <f t="array" ref="P35">IFERROR(
(MEDIAN((IF(DATOS_[[Sexo]:[Sexo]]=$B35,IF(DATOS_[[AGRUP. VALOR. PTO.]:[AGRUP. VALOR. PTO.]]=$B33,IF(DATOS_[[Check Periodo Ref.]:[Check Periodo Ref.]]="Dentro",IF(DATOS_[[Check Equiparado]:[Check Equiparado]]="Sí",IF(DATOS!AK$5="Sí",(1/DATOS_[[% anualiz]:[% anualiz]]),1)*IF(DATOS!AK$4="Sí",1/DATOS_[[% normaliz]:[% normaliz]],1)*(DATOS_[Conc.Sal.07])))))))),
0)</f>
        <v>0</v>
      </c>
      <c r="Q35" s="119">
        <f t="array" ref="Q35">IFERROR(
(MEDIAN((IF(DATOS_[[Sexo]:[Sexo]]=$B35,IF(DATOS_[[AGRUP. VALOR. PTO.]:[AGRUP. VALOR. PTO.]]=$B33,IF(DATOS_[[Check Periodo Ref.]:[Check Periodo Ref.]]="Dentro",IF(DATOS_[[Check Equiparado]:[Check Equiparado]]="Sí",IF(DATOS!AL$5="Sí",(1/DATOS_[[% anualiz]:[% anualiz]]),1)*IF(DATOS!AL$4="Sí",1/DATOS_[[% normaliz]:[% normaliz]],1)*(DATOS_[Conc.Sal.08])))))))),
0)</f>
        <v>0</v>
      </c>
      <c r="R35" s="119">
        <f t="array" ref="R35">IFERROR(
(MEDIAN((IF(DATOS_[[Sexo]:[Sexo]]=$B35,IF(DATOS_[[AGRUP. VALOR. PTO.]:[AGRUP. VALOR. PTO.]]=$B33,IF(DATOS_[[Check Periodo Ref.]:[Check Periodo Ref.]]="Dentro",IF(DATOS_[[Check Equiparado]:[Check Equiparado]]="Sí",IF(DATOS!AM$5="Sí",(1/DATOS_[[% anualiz]:[% anualiz]]),1)*IF(DATOS!AM$4="Sí",1/DATOS_[[% normaliz]:[% normaliz]],1)*(DATOS_[Conc.Sal.09])))))))),
0)</f>
        <v>0</v>
      </c>
      <c r="S35" s="119">
        <f t="array" ref="S35">IFERROR(
(MEDIAN((IF(DATOS_[[Sexo]:[Sexo]]=$B35,IF(DATOS_[[AGRUP. VALOR. PTO.]:[AGRUP. VALOR. PTO.]]=$B33,IF(DATOS_[[Check Periodo Ref.]:[Check Periodo Ref.]]="Dentro",IF(DATOS_[[Check Equiparado]:[Check Equiparado]]="Sí",IF(DATOS!AN$5="Sí",(1/DATOS_[[% anualiz]:[% anualiz]]),1)*IF(DATOS!AN$4="Sí",1/DATOS_[[% normaliz]:[% normaliz]],1)*(DATOS_[Conc.Sal.10])))))))),
0)</f>
        <v>0</v>
      </c>
      <c r="T35" s="119">
        <f t="array" ref="T35">IFERROR(
(MEDIAN((IF(DATOS_[[Sexo]:[Sexo]]=$B35,IF(DATOS_[[AGRUP. VALOR. PTO.]:[AGRUP. VALOR. PTO.]]=$B33,IF(DATOS_[[Check Periodo Ref.]:[Check Periodo Ref.]]="Dentro",IF(DATOS_[[Check Equiparado]:[Check Equiparado]]="Sí",IF(DATOS!AO$5="Sí",(1/DATOS_[[% anualiz]:[% anualiz]]),1)*IF(DATOS!AO$4="Sí",1/DATOS_[[% normaliz]:[% normaliz]],1)*(DATOS_[Conc.Sal.11])))))))),
0)</f>
        <v>0</v>
      </c>
      <c r="U35" s="119">
        <f t="array" ref="U35">IFERROR(
(MEDIAN((IF(DATOS_[[Sexo]:[Sexo]]=$B35,IF(DATOS_[[AGRUP. VALOR. PTO.]:[AGRUP. VALOR. PTO.]]=$B33,IF(DATOS_[[Check Periodo Ref.]:[Check Periodo Ref.]]="Dentro",IF(DATOS_[[Check Equiparado]:[Check Equiparado]]="Sí",IF(DATOS!AP$5="Sí",(1/DATOS_[[% anualiz]:[% anualiz]]),1)*IF(DATOS!AP$4="Sí",1/DATOS_[[% normaliz]:[% normaliz]],1)*(DATOS_[Conc.Sal.12])))))))),
0)</f>
        <v>0</v>
      </c>
      <c r="V35" s="119">
        <f t="array" ref="V35">IFERROR(
(MEDIAN((IF(DATOS_[[Sexo]:[Sexo]]=$B35,IF(DATOS_[[AGRUP. VALOR. PTO.]:[AGRUP. VALOR. PTO.]]=$B33,IF(DATOS_[[Check Periodo Ref.]:[Check Periodo Ref.]]="Dentro",IF(DATOS_[[Check Equiparado]:[Check Equiparado]]="Sí",IF(DATOS!AQ$5="Sí",(1/DATOS_[[% anualiz]:[% anualiz]]),1)*IF(DATOS!AQ$4="Sí",1/DATOS_[[% normaliz]:[% normaliz]],1)*(DATOS_[Conc.Sal.13])))))))),
0)</f>
        <v>0</v>
      </c>
      <c r="W35" s="119">
        <f t="array" ref="W35">IFERROR(
(MEDIAN((IF(DATOS_[[Sexo]:[Sexo]]=$B35,IF(DATOS_[[AGRUP. VALOR. PTO.]:[AGRUP. VALOR. PTO.]]=$B33,IF(DATOS_[[Check Periodo Ref.]:[Check Periodo Ref.]]="Dentro",IF(DATOS_[[Check Equiparado]:[Check Equiparado]]="Sí",IF(DATOS!AR$5="Sí",(1/DATOS_[[% anualiz]:[% anualiz]]),1)*IF(DATOS!AR$4="Sí",1/DATOS_[[% normaliz]:[% normaliz]],1)*(DATOS_[Conc.Sal.14])))))))),
0)</f>
        <v>0</v>
      </c>
      <c r="X35" s="119">
        <f t="array" ref="X35">IFERROR(
(MEDIAN((IF(DATOS_[[Sexo]:[Sexo]]=$B35,IF(DATOS_[[AGRUP. VALOR. PTO.]:[AGRUP. VALOR. PTO.]]=$B33,IF(DATOS_[[Check Periodo Ref.]:[Check Periodo Ref.]]="Dentro",IF(DATOS_[[Check Equiparado]:[Check Equiparado]]="Sí",IF(DATOS!AS$5="Sí",(1/DATOS_[[% anualiz]:[% anualiz]]),1)*IF(DATOS!AS$4="Sí",1/DATOS_[[% normaliz]:[% normaliz]],1)*(DATOS_[Conc.Sal.15])))))))),
0)</f>
        <v>0</v>
      </c>
      <c r="Y35" s="119">
        <f t="array" ref="Y35">IFERROR(
(MEDIAN((IF(DATOS_[[Sexo]:[Sexo]]=$B35,IF(DATOS_[[AGRUP. VALOR. PTO.]:[AGRUP. VALOR. PTO.]]=$B33,IF(DATOS_[[Check Periodo Ref.]:[Check Periodo Ref.]]="Dentro",IF(DATOS_[[Check Equiparado]:[Check Equiparado]]="Sí",IF(DATOS!AT$5="Sí",(1/DATOS_[[% anualiz]:[% anualiz]]),1)*IF(DATOS!AT$4="Sí",1/DATOS_[[% normaliz]:[% normaliz]],1)*(DATOS_[Conc.Sal.16])))))))),
0)</f>
        <v>0</v>
      </c>
      <c r="Z35" s="119">
        <f t="array" ref="Z35">IFERROR(
(MEDIAN((IF(DATOS_[[Sexo]:[Sexo]]=$B35,IF(DATOS_[[AGRUP. VALOR. PTO.]:[AGRUP. VALOR. PTO.]]=$B33,IF(DATOS_[[Check Periodo Ref.]:[Check Periodo Ref.]]="Dentro",IF(DATOS_[[Check Equiparado]:[Check Equiparado]]="Sí",IF(DATOS!AU$5="Sí",(1/DATOS_[[% anualiz]:[% anualiz]]),1)*IF(DATOS!AU$4="Sí",1/DATOS_[[% normaliz]:[% normaliz]],1)*(DATOS_[Conc.Sal.17])))))))),
0)</f>
        <v>0</v>
      </c>
      <c r="AA35" s="119">
        <f t="array" ref="AA35">IFERROR(
(MEDIAN((IF(DATOS_[[Sexo]:[Sexo]]=$B35,IF(DATOS_[[AGRUP. VALOR. PTO.]:[AGRUP. VALOR. PTO.]]=$B33,IF(DATOS_[[Check Periodo Ref.]:[Check Periodo Ref.]]="Dentro",IF(DATOS_[[Check Equiparado]:[Check Equiparado]]="Sí",IF(DATOS!AV$5="Sí",(1/DATOS_[[% anualiz]:[% anualiz]]),1)*IF(DATOS!AV$4="Sí",1/DATOS_[[% normaliz]:[% normaliz]],1)*(DATOS_[Conc.Sal.18])))))))),
0)</f>
        <v>0</v>
      </c>
      <c r="AB35" s="119">
        <f t="array" ref="AB35">IFERROR(
(MEDIAN((IF(DATOS_[[Sexo]:[Sexo]]=$B35,IF(DATOS_[[AGRUP. VALOR. PTO.]:[AGRUP. VALOR. PTO.]]=$B33,IF(DATOS_[[Check Periodo Ref.]:[Check Periodo Ref.]]="Dentro",IF(DATOS_[[Check Equiparado]:[Check Equiparado]]="Sí",IF(DATOS!AW$5="Sí",(1/DATOS_[[% anualiz]:[% anualiz]]),1)*IF(DATOS!AW$4="Sí",1/DATOS_[[% normaliz]:[% normaliz]],1)*(DATOS_[Conc.Sal.19])))))))),
0)</f>
        <v>0</v>
      </c>
      <c r="AC35" s="119">
        <f t="array" ref="AC35">IFERROR(
(MEDIAN((IF(DATOS_[[Sexo]:[Sexo]]=$B35,IF(DATOS_[[AGRUP. VALOR. PTO.]:[AGRUP. VALOR. PTO.]]=$B33,IF(DATOS_[[Check Periodo Ref.]:[Check Periodo Ref.]]="Dentro",IF(DATOS_[[Check Equiparado]:[Check Equiparado]]="Sí",IF(DATOS!AX$5="Sí",(1/DATOS_[[% anualiz]:[% anualiz]]),1)*IF(DATOS!AX$4="Sí",1/DATOS_[[% normaliz]:[% normaliz]],1)*(DATOS_[Conc.Sal.20])))))))),
0)</f>
        <v>0</v>
      </c>
      <c r="AD35" s="119">
        <f t="array" ref="AD35">IFERROR(
(MEDIAN((IF(DATOS_[[Sexo]:[Sexo]]=$B35,IF(DATOS_[[AGRUP. VALOR. PTO.]:[AGRUP. VALOR. PTO.]]=$B33,IF(DATOS_[[Check Periodo Ref.]:[Check Periodo Ref.]]="Dentro",IF(DATOS_[[Check Equiparado]:[Check Equiparado]]="Sí",IF(DATOS!AY$5="Sí",(1/DATOS_[[% anualiz]:[% anualiz]]),1)*IF(DATOS!AY$4="Sí",1/DATOS_[[% normaliz]:[% normaliz]],1)*(DATOS_[Conc.Sal.21])))))))),
0)</f>
        <v>0</v>
      </c>
      <c r="AE35" s="119">
        <f t="array" ref="AE35">IFERROR(
(MEDIAN((IF(DATOS_[[Sexo]:[Sexo]]=$B35,IF(DATOS_[[AGRUP. VALOR. PTO.]:[AGRUP. VALOR. PTO.]]=$B33,IF(DATOS_[[Check Periodo Ref.]:[Check Periodo Ref.]]="Dentro",IF(DATOS_[[Check Equiparado]:[Check Equiparado]]="Sí",IF(DATOS!AZ$5="Sí",(1/DATOS_[[% anualiz]:[% anualiz]]),1)*IF(DATOS!AZ$4="Sí",1/DATOS_[[% normaliz]:[% normaliz]],1)*(DATOS_[Conc.Sal.22])))))))),
0)</f>
        <v>0</v>
      </c>
      <c r="AF35" s="119">
        <f t="array" ref="AF35">IFERROR(
(MEDIAN((IF(DATOS_[[Sexo]:[Sexo]]=$B35,IF(DATOS_[[AGRUP. VALOR. PTO.]:[AGRUP. VALOR. PTO.]]=$B33,IF(DATOS_[[Check Periodo Ref.]:[Check Periodo Ref.]]="Dentro",IF(DATOS_[[Check Equiparado]:[Check Equiparado]]="Sí",IF(DATOS!BA$5="Sí",(1/DATOS_[[% anualiz]:[% anualiz]]),1)*IF(DATOS!BA$4="Sí",1/DATOS_[[% normaliz]:[% normaliz]],1)*(DATOS_[Conc.Sal.23])))))))),
0)</f>
        <v>0</v>
      </c>
      <c r="AG35" s="119">
        <f t="array" ref="AG35">IFERROR(
(MEDIAN((IF(DATOS_[[Sexo]:[Sexo]]=$B35,IF(DATOS_[[AGRUP. VALOR. PTO.]:[AGRUP. VALOR. PTO.]]=$B33,IF(DATOS_[[Check Periodo Ref.]:[Check Periodo Ref.]]="Dentro",IF(DATOS_[[Check Equiparado]:[Check Equiparado]]="Sí",IF(DATOS!BB$5="Sí",(1/DATOS_[[% anualiz]:[% anualiz]]),1)*IF(DATOS!BB$4="Sí",1/DATOS_[[% normaliz]:[% normaliz]],1)*(DATOS_[Conc.Sal.24])))))))),
0)</f>
        <v>0</v>
      </c>
      <c r="AH35" s="119">
        <f t="array" ref="AH35">IFERROR(
(MEDIAN((IF(DATOS_[[Sexo]:[Sexo]]=$B35,IF(DATOS_[[AGRUP. VALOR. PTO.]:[AGRUP. VALOR. PTO.]]=$B33,IF(DATOS_[[Check Periodo Ref.]:[Check Periodo Ref.]]="Dentro",IF(DATOS_[[Check Equiparado]:[Check Equiparado]]="Sí",IF(DATOS!BC$5="Sí",(1/DATOS_[[% anualiz]:[% anualiz]]),1)*IF(DATOS!BC$4="Sí",1/DATOS_[[% normaliz]:[% normaliz]],1)*(DATOS_[Conc.Sal.25])))))))),
0)</f>
        <v>0</v>
      </c>
      <c r="AI35" s="119">
        <f t="array" ref="AI35">IFERROR(
(MEDIAN((IF(DATOS_[[Sexo]:[Sexo]]=$B35,IF(DATOS_[[AGRUP. VALOR. PTO.]:[AGRUP. VALOR. PTO.]]=$B33,IF(DATOS_[[Check Periodo Ref.]:[Check Periodo Ref.]]="Dentro",IF(DATOS_[[Check Equiparado]:[Check Equiparado]]="Sí",IF(DATOS!BD$5="Sí",(1/DATOS_[[% anualiz]:[% anualiz]]),1)*IF(DATOS!BD$4="Sí",1/DATOS_[[% normaliz]:[% normaliz]],1)*(DATOS_[Conc.Sal.26])))))))),
0)</f>
        <v>0</v>
      </c>
      <c r="AJ35" s="119">
        <f t="array" ref="AJ35">IFERROR(
(MEDIAN((IF(DATOS_[[Sexo]:[Sexo]]=$B35,IF(DATOS_[[AGRUP. VALOR. PTO.]:[AGRUP. VALOR. PTO.]]=$B33,IF(DATOS_[[Check Periodo Ref.]:[Check Periodo Ref.]]="Dentro",IF(DATOS_[[Check Equiparado]:[Check Equiparado]]="Sí",IF(DATOS!BE$5="Sí",(1/DATOS_[[% anualiz]:[% anualiz]]),1)*IF(DATOS!BE$4="Sí",1/DATOS_[[% normaliz]:[% normaliz]],1)*(DATOS_[Conc.Sal.27])))))))),
0)</f>
        <v>0</v>
      </c>
      <c r="AK35" s="119">
        <f t="array" ref="AK35">IFERROR(
(MEDIAN((IF(DATOS_[[Sexo]:[Sexo]]=$B35,IF(DATOS_[[AGRUP. VALOR. PTO.]:[AGRUP. VALOR. PTO.]]=$B33,IF(DATOS_[[Check Periodo Ref.]:[Check Periodo Ref.]]="Dentro",IF(DATOS_[[Check Equiparado]:[Check Equiparado]]="Sí",IF(DATOS!BF$5="Sí",(1/DATOS_[[% anualiz]:[% anualiz]]),1)*IF(DATOS!BF$4="Sí",1/DATOS_[[% normaliz]:[% normaliz]],1)*(DATOS_[Conc.Sal.28])))))))),
0)</f>
        <v>0</v>
      </c>
      <c r="AL35" s="119">
        <f t="array" ref="AL35">IFERROR(
(MEDIAN((IF(DATOS_[[Sexo]:[Sexo]]=$B35,IF(DATOS_[[AGRUP. VALOR. PTO.]:[AGRUP. VALOR. PTO.]]=$B33,IF(DATOS_[[Check Periodo Ref.]:[Check Periodo Ref.]]="Dentro",IF(DATOS_[[Check Equiparado]:[Check Equiparado]]="Sí",IF(DATOS!BG$5="Sí",(1/DATOS_[[% anualiz]:[% anualiz]]),1)*IF(DATOS!BG$4="Sí",1/DATOS_[[% normaliz]:[% normaliz]],1)*(DATOS_[Conc.Sal.29])))))))),
0)</f>
        <v>0</v>
      </c>
      <c r="AM35" s="119">
        <f t="array" ref="AM35">IFERROR(
(MEDIAN((IF(DATOS_[[Sexo]:[Sexo]]=$B35,IF(DATOS_[[AGRUP. VALOR. PTO.]:[AGRUP. VALOR. PTO.]]=$B33,IF(DATOS_[[Check Periodo Ref.]:[Check Periodo Ref.]]="Dentro",IF(DATOS_[[Check Equiparado]:[Check Equiparado]]="Sí",IF(DATOS!BH$5="Sí",(1/DATOS_[[% anualiz]:[% anualiz]]),1)*IF(DATOS!BH$4="Sí",1/DATOS_[[% normaliz]:[% normaliz]],1)*(DATOS_[Conc.Sal.30])))))))),
0)</f>
        <v>0</v>
      </c>
      <c r="AN35" s="120">
        <f t="array" ref="AN35">IFERROR(
MEDIAN(IF(DATOS_[Sexo]=$B35,IF(DATOS_[[AGRUP. VALOR. PTO.]:[AGRUP. VALOR. PTO.]]=$B33,IF(DATOS_[Check Equiparado]="Sí",IF(DATOS_[Check Periodo Ref.]="Dentro",DATOS_[Tot COMPL.SAL Eq],FALSE))))),
0)</f>
        <v>0</v>
      </c>
      <c r="AO35" s="121">
        <f t="array" ref="AO35">IFERROR(
MEDIAN(IF(DATOS_[Sexo]=$B35,IF(DATOS_[[AGRUP. VALOR. PTO.]:[AGRUP. VALOR. PTO.]]=$B33,IF(DATOS_[Check Equiparado]="Sí",IF(DATOS_[Check Periodo Ref.]="Dentro",DATOS_[TOTAL SALARIO Eq],FALSE))))),
0)</f>
        <v>0</v>
      </c>
      <c r="AP35" s="122">
        <f t="array" ref="AP35">IFERROR(
(MEDIAN((IF(DATOS_[[Sexo]:[Sexo]]=$B35,IF(DATOS_[[AGRUP. VALOR. PTO.]:[AGRUP. VALOR. PTO.]]=$B33,IF(DATOS_[[Check Periodo Ref.]:[Check Periodo Ref.]]="Dentro",IF(DATOS_[[Check Equiparado]:[Check Equiparado]]="Sí",IF(DATOS!BI$5="Sí",(1/DATOS_[[% anualiz]:[% anualiz]]),1)*IF(DATOS!BI$4="Sí",1/DATOS_[[% normaliz]:[% normaliz]],1)*(DATOS_[C.Extra.01])))))))),
0)</f>
        <v>0</v>
      </c>
      <c r="AQ35" s="122">
        <f t="array" ref="AQ35">IFERROR(
(MEDIAN((IF(DATOS_[[Sexo]:[Sexo]]=$B35,IF(DATOS_[[AGRUP. VALOR. PTO.]:[AGRUP. VALOR. PTO.]]=$B33,IF(DATOS_[[Check Periodo Ref.]:[Check Periodo Ref.]]="Dentro",IF(DATOS_[[Check Equiparado]:[Check Equiparado]]="Sí",IF(DATOS!BJ$5="Sí",(1/DATOS_[[% anualiz]:[% anualiz]]),1)*IF(DATOS!BJ$4="Sí",1/DATOS_[[% normaliz]:[% normaliz]],1)*(DATOS_[C.Extra.02])))))))),
0)</f>
        <v>0</v>
      </c>
      <c r="AR35" s="122">
        <f t="array" ref="AR35">IFERROR(
(MEDIAN((IF(DATOS_[[Sexo]:[Sexo]]=$B35,IF(DATOS_[[AGRUP. VALOR. PTO.]:[AGRUP. VALOR. PTO.]]=$B33,IF(DATOS_[[Check Periodo Ref.]:[Check Periodo Ref.]]="Dentro",IF(DATOS_[[Check Equiparado]:[Check Equiparado]]="Sí",IF(DATOS!BK$5="Sí",(1/DATOS_[[% anualiz]:[% anualiz]]),1)*IF(DATOS!BK$4="Sí",1/DATOS_[[% normaliz]:[% normaliz]],1)*(DATOS_[C.Extra.03])))))))),
0)</f>
        <v>0</v>
      </c>
      <c r="AS35" s="122">
        <f t="array" ref="AS35">IFERROR(
(MEDIAN((IF(DATOS_[[Sexo]:[Sexo]]=$B35,IF(DATOS_[[AGRUP. VALOR. PTO.]:[AGRUP. VALOR. PTO.]]=$B33,IF(DATOS_[[Check Periodo Ref.]:[Check Periodo Ref.]]="Dentro",IF(DATOS_[[Check Equiparado]:[Check Equiparado]]="Sí",IF(DATOS!BL$5="Sí",(1/DATOS_[[% anualiz]:[% anualiz]]),1)*IF(DATOS!BL$4="Sí",1/DATOS_[[% normaliz]:[% normaliz]],1)*(DATOS_[C.Extra.04])))))))),
0)</f>
        <v>0</v>
      </c>
      <c r="AT35" s="122">
        <f t="array" ref="AT35">IFERROR(
(MEDIAN((IF(DATOS_[[Sexo]:[Sexo]]=$B35,IF(DATOS_[[AGRUP. VALOR. PTO.]:[AGRUP. VALOR. PTO.]]=$B33,IF(DATOS_[[Check Periodo Ref.]:[Check Periodo Ref.]]="Dentro",IF(DATOS_[[Check Equiparado]:[Check Equiparado]]="Sí",IF(DATOS!BM$5="Sí",(1/DATOS_[[% anualiz]:[% anualiz]]),1)*IF(DATOS!BM$4="Sí",1/DATOS_[[% normaliz]:[% normaliz]],1)*(DATOS_[C.Extra.05])))))))),
0)</f>
        <v>0</v>
      </c>
      <c r="AU35" s="123">
        <f t="array" ref="AU35">IFERROR(
MEDIAN(IF(DATOS_[Sexo]=$B35,IF(DATOS_[[AGRUP. VALOR. PTO.]:[AGRUP. VALOR. PTO.]]=$B33,IF(DATOS_[Check Equiparado]="Sí",IF(DATOS_[Check Periodo Ref.]="Dentro",DATOS_[Tot Extrasalarial Eq],FALSE))))),
0)</f>
        <v>0</v>
      </c>
      <c r="AV35" s="124">
        <f t="array" ref="AV35">IFERROR(
MEDIAN(IF(DATOS_[Sexo]=$B35,IF(DATOS_[[AGRUP. VALOR. PTO.]:[AGRUP. VALOR. PTO.]]=$B33,IF(DATOS_[Check Equiparado]="Sí",IF(DATOS_[Check Periodo Ref.]="Dentro",DATOS_[TOTAL Retrib Eq],FALSE))))),
0)</f>
        <v>0</v>
      </c>
    </row>
    <row r="36" spans="1:48" ht="17.25" thickBot="1" x14ac:dyDescent="0.35">
      <c r="A36" s="48" t="str">
        <f t="shared" ref="A36" si="31">+A37</f>
        <v>[ocultar]</v>
      </c>
      <c r="B36" s="98" t="s">
        <v>302</v>
      </c>
      <c r="C36" s="117"/>
      <c r="D36" s="47"/>
      <c r="E36" s="47"/>
      <c r="F36" s="47"/>
      <c r="G36" s="47"/>
      <c r="H36" s="47"/>
      <c r="I36" s="127" t="str">
        <f t="shared" ref="I36:AV36" si="32">IFERROR((I37-I38)/I37,"")</f>
        <v/>
      </c>
      <c r="J36" s="131" t="str">
        <f t="shared" si="32"/>
        <v/>
      </c>
      <c r="K36" s="131" t="str">
        <f t="shared" si="32"/>
        <v/>
      </c>
      <c r="L36" s="131" t="str">
        <f t="shared" si="32"/>
        <v/>
      </c>
      <c r="M36" s="131" t="str">
        <f t="shared" si="32"/>
        <v/>
      </c>
      <c r="N36" s="131" t="str">
        <f t="shared" si="32"/>
        <v/>
      </c>
      <c r="O36" s="131" t="str">
        <f t="shared" si="32"/>
        <v/>
      </c>
      <c r="P36" s="131" t="str">
        <f t="shared" si="32"/>
        <v/>
      </c>
      <c r="Q36" s="131" t="str">
        <f t="shared" si="32"/>
        <v/>
      </c>
      <c r="R36" s="131" t="str">
        <f t="shared" si="32"/>
        <v/>
      </c>
      <c r="S36" s="131" t="str">
        <f t="shared" si="32"/>
        <v/>
      </c>
      <c r="T36" s="131" t="str">
        <f t="shared" si="32"/>
        <v/>
      </c>
      <c r="U36" s="131" t="str">
        <f t="shared" si="32"/>
        <v/>
      </c>
      <c r="V36" s="131" t="str">
        <f t="shared" si="32"/>
        <v/>
      </c>
      <c r="W36" s="131" t="str">
        <f t="shared" si="32"/>
        <v/>
      </c>
      <c r="X36" s="131" t="str">
        <f t="shared" si="32"/>
        <v/>
      </c>
      <c r="Y36" s="131" t="str">
        <f t="shared" si="32"/>
        <v/>
      </c>
      <c r="Z36" s="130" t="str">
        <f t="shared" si="32"/>
        <v/>
      </c>
      <c r="AA36" s="130" t="str">
        <f t="shared" si="32"/>
        <v/>
      </c>
      <c r="AB36" s="130" t="str">
        <f t="shared" si="32"/>
        <v/>
      </c>
      <c r="AC36" s="130" t="str">
        <f t="shared" si="32"/>
        <v/>
      </c>
      <c r="AD36" s="130" t="str">
        <f t="shared" si="32"/>
        <v/>
      </c>
      <c r="AE36" s="130" t="str">
        <f t="shared" si="32"/>
        <v/>
      </c>
      <c r="AF36" s="130" t="str">
        <f t="shared" si="32"/>
        <v/>
      </c>
      <c r="AG36" s="130" t="str">
        <f t="shared" si="32"/>
        <v/>
      </c>
      <c r="AH36" s="130" t="str">
        <f t="shared" si="32"/>
        <v/>
      </c>
      <c r="AI36" s="130" t="str">
        <f t="shared" si="32"/>
        <v/>
      </c>
      <c r="AJ36" s="130" t="str">
        <f t="shared" si="32"/>
        <v/>
      </c>
      <c r="AK36" s="130" t="str">
        <f t="shared" si="32"/>
        <v/>
      </c>
      <c r="AL36" s="130" t="str">
        <f t="shared" si="32"/>
        <v/>
      </c>
      <c r="AM36" s="130" t="str">
        <f t="shared" si="32"/>
        <v/>
      </c>
      <c r="AN36" s="132" t="str">
        <f t="shared" si="32"/>
        <v/>
      </c>
      <c r="AO36" s="136" t="str">
        <f t="shared" si="32"/>
        <v/>
      </c>
      <c r="AP36" s="133" t="str">
        <f t="shared" si="32"/>
        <v/>
      </c>
      <c r="AQ36" s="133" t="str">
        <f t="shared" si="32"/>
        <v/>
      </c>
      <c r="AR36" s="133" t="str">
        <f t="shared" si="32"/>
        <v/>
      </c>
      <c r="AS36" s="133" t="str">
        <f t="shared" si="32"/>
        <v/>
      </c>
      <c r="AT36" s="133" t="str">
        <f t="shared" si="32"/>
        <v/>
      </c>
      <c r="AU36" s="134" t="str">
        <f t="shared" si="32"/>
        <v/>
      </c>
      <c r="AV36" s="135" t="str">
        <f t="shared" si="32"/>
        <v/>
      </c>
    </row>
    <row r="37" spans="1:48" x14ac:dyDescent="0.3">
      <c r="A37" s="48" t="str">
        <f t="shared" ref="A37" si="33">+IF(C37+C38=0,"[ocultar]","")</f>
        <v>[ocultar]</v>
      </c>
      <c r="B37" s="94" t="s">
        <v>162</v>
      </c>
      <c r="C37" s="40">
        <f t="array" ref="C37">SUM(IF($B37=DATOS_[Sexo],
IF($B36=DATOS_[AGRUP. VALOR. PTO.],
IF("Dentro"=DATOS_[Check Periodo Ref.],
1/(COUNTIFS(DATOS_[Sexo],$B37,DATOS_[AGRUP. VALOR. PTO.],$B36,DATOS_[Check Periodo Ref.],"Dentro",DATOS_[id],DATOS_[id]))))))</f>
        <v>0</v>
      </c>
      <c r="D37" s="41">
        <f>COUNTIFS(DATOS_[AGRUP. VALOR. PTO.],$B36,DATOS_[Sexo],$B37,DATOS_[Check Periodo Ref.],"Dentro")</f>
        <v>0</v>
      </c>
      <c r="E37" s="41">
        <f>COUNTIFS(DATOS_[AGRUP. VALOR. PTO.],$B36,DATOS_[Sexo],$B37,DATOS_[Check Periodo Ref.],"Dentro",DATOS_[Check Nº SC Norm],"Sí")</f>
        <v>0</v>
      </c>
      <c r="F37" s="41">
        <f>COUNTIFS(DATOS_[AGRUP. VALOR. PTO.],$B36,DATOS_[Sexo],$B37,DATOS_[Check Periodo Ref.],"Dentro",DATOS_[Check Nº SC Anualiz],"Sí")</f>
        <v>0</v>
      </c>
      <c r="G37" s="41">
        <f>COUNTIFS(DATOS_[AGRUP. VALOR. PTO.],$B36,DATOS_[Sexo],$B37,DATOS_[Check Periodo Ref.],"Dentro",DATOS_[Check Nº SC Norm y Anualiz],"Sí")</f>
        <v>0</v>
      </c>
      <c r="H37" s="41">
        <f>COUNTIFS(DATOS_[AGRUP. VALOR. PTO.],$B36,DATOS_[Sexo],$B37,DATOS_[Check Periodo Ref.],"Dentro",DATOS_[Check Equiparación],"Sí")</f>
        <v>0</v>
      </c>
      <c r="I37" s="118">
        <f t="array" ref="I37">IFERROR(
MEDIAN(IF(DATOS_[Sexo]=$B37,IF(DATOS_[[AGRUP. VALOR. PTO.]:[AGRUP. VALOR. PTO.]]=$B36,IF(DATOS_[Check Equiparado]="Sí",IF(DATOS_[Check Periodo Ref.]="Dentro",DATOS_[SALARIO BASE Eq],FALSE))))),
0)</f>
        <v>0</v>
      </c>
      <c r="J37" s="119">
        <f t="array" ref="J37">IFERROR(
(MEDIAN((IF(DATOS_[[Sexo]:[Sexo]]=$B37,IF(DATOS_[[AGRUP. VALOR. PTO.]:[AGRUP. VALOR. PTO.]]=$B36,IF(DATOS_[[Check Periodo Ref.]:[Check Periodo Ref.]]="Dentro",IF(DATOS_[[Check Equiparado]:[Check Equiparado]]="Sí",IF(DATOS!AE$5="Sí",(1/DATOS_[[% anualiz]:[% anualiz]]),1)*IF(DATOS!AE$4="Sí",1/DATOS_[[% normaliz]:[% normaliz]],1)*(DATOS_[Conc.Sal.01])))))))),
0)</f>
        <v>0</v>
      </c>
      <c r="K37" s="119">
        <f t="array" ref="K37">IFERROR(
(MEDIAN((IF(DATOS_[[Sexo]:[Sexo]]=$B37,IF(DATOS_[[AGRUP. VALOR. PTO.]:[AGRUP. VALOR. PTO.]]=$B36,IF(DATOS_[[Check Periodo Ref.]:[Check Periodo Ref.]]="Dentro",IF(DATOS_[[Check Equiparado]:[Check Equiparado]]="Sí",IF(DATOS!AF$5="Sí",(1/DATOS_[[% anualiz]:[% anualiz]]),1)*IF(DATOS!AF$4="Sí",1/DATOS_[[% normaliz]:[% normaliz]],1)*(DATOS_[Conc.Sal.02])))))))),
0)</f>
        <v>0</v>
      </c>
      <c r="L37" s="119">
        <f t="array" ref="L37">IFERROR(
(MEDIAN((IF(DATOS_[[Sexo]:[Sexo]]=$B37,IF(DATOS_[[AGRUP. VALOR. PTO.]:[AGRUP. VALOR. PTO.]]=$B36,IF(DATOS_[[Check Periodo Ref.]:[Check Periodo Ref.]]="Dentro",IF(DATOS_[[Check Equiparado]:[Check Equiparado]]="Sí",IF(DATOS!AG$5="Sí",(1/DATOS_[[% anualiz]:[% anualiz]]),1)*IF(DATOS!AG$4="Sí",1/DATOS_[[% normaliz]:[% normaliz]],1)*(DATOS_[Conc.Sal.03])))))))),
0)</f>
        <v>0</v>
      </c>
      <c r="M37" s="119">
        <f t="array" ref="M37">IFERROR(
(MEDIAN((IF(DATOS_[[Sexo]:[Sexo]]=$B37,IF(DATOS_[[AGRUP. VALOR. PTO.]:[AGRUP. VALOR. PTO.]]=$B36,IF(DATOS_[[Check Periodo Ref.]:[Check Periodo Ref.]]="Dentro",IF(DATOS_[[Check Equiparado]:[Check Equiparado]]="Sí",IF(DATOS!AH$5="Sí",(1/DATOS_[[% anualiz]:[% anualiz]]),1)*IF(DATOS!AH$4="Sí",1/DATOS_[[% normaliz]:[% normaliz]],1)*(DATOS_[Conc.Sal.04])))))))),
0)</f>
        <v>0</v>
      </c>
      <c r="N37" s="119">
        <f t="array" ref="N37">IFERROR(
(MEDIAN((IF(DATOS_[[Sexo]:[Sexo]]=$B37,IF(DATOS_[[AGRUP. VALOR. PTO.]:[AGRUP. VALOR. PTO.]]=$B36,IF(DATOS_[[Check Periodo Ref.]:[Check Periodo Ref.]]="Dentro",IF(DATOS_[[Check Equiparado]:[Check Equiparado]]="Sí",IF(DATOS!AI$5="Sí",(1/DATOS_[[% anualiz]:[% anualiz]]),1)*IF(DATOS!AI$4="Sí",1/DATOS_[[% normaliz]:[% normaliz]],1)*(DATOS_[Conc.Sal.05])))))))),
0)</f>
        <v>0</v>
      </c>
      <c r="O37" s="119">
        <f t="array" ref="O37">IFERROR(
(MEDIAN((IF(DATOS_[[Sexo]:[Sexo]]=$B37,IF(DATOS_[[AGRUP. VALOR. PTO.]:[AGRUP. VALOR. PTO.]]=$B36,IF(DATOS_[[Check Periodo Ref.]:[Check Periodo Ref.]]="Dentro",IF(DATOS_[[Check Equiparado]:[Check Equiparado]]="Sí",IF(DATOS!AJ$5="Sí",(1/DATOS_[[% anualiz]:[% anualiz]]),1)*IF(DATOS!AJ$4="Sí",1/DATOS_[[% normaliz]:[% normaliz]],1)*(DATOS_[Conc.Sal.06])))))))),
0)</f>
        <v>0</v>
      </c>
      <c r="P37" s="119">
        <f t="array" ref="P37">IFERROR(
(MEDIAN((IF(DATOS_[[Sexo]:[Sexo]]=$B37,IF(DATOS_[[AGRUP. VALOR. PTO.]:[AGRUP. VALOR. PTO.]]=$B36,IF(DATOS_[[Check Periodo Ref.]:[Check Periodo Ref.]]="Dentro",IF(DATOS_[[Check Equiparado]:[Check Equiparado]]="Sí",IF(DATOS!AK$5="Sí",(1/DATOS_[[% anualiz]:[% anualiz]]),1)*IF(DATOS!AK$4="Sí",1/DATOS_[[% normaliz]:[% normaliz]],1)*(DATOS_[Conc.Sal.07])))))))),
0)</f>
        <v>0</v>
      </c>
      <c r="Q37" s="119">
        <f t="array" ref="Q37">IFERROR(
(MEDIAN((IF(DATOS_[[Sexo]:[Sexo]]=$B37,IF(DATOS_[[AGRUP. VALOR. PTO.]:[AGRUP. VALOR. PTO.]]=$B36,IF(DATOS_[[Check Periodo Ref.]:[Check Periodo Ref.]]="Dentro",IF(DATOS_[[Check Equiparado]:[Check Equiparado]]="Sí",IF(DATOS!AL$5="Sí",(1/DATOS_[[% anualiz]:[% anualiz]]),1)*IF(DATOS!AL$4="Sí",1/DATOS_[[% normaliz]:[% normaliz]],1)*(DATOS_[Conc.Sal.08])))))))),
0)</f>
        <v>0</v>
      </c>
      <c r="R37" s="119">
        <f t="array" ref="R37">IFERROR(
(MEDIAN((IF(DATOS_[[Sexo]:[Sexo]]=$B37,IF(DATOS_[[AGRUP. VALOR. PTO.]:[AGRUP. VALOR. PTO.]]=$B36,IF(DATOS_[[Check Periodo Ref.]:[Check Periodo Ref.]]="Dentro",IF(DATOS_[[Check Equiparado]:[Check Equiparado]]="Sí",IF(DATOS!AM$5="Sí",(1/DATOS_[[% anualiz]:[% anualiz]]),1)*IF(DATOS!AM$4="Sí",1/DATOS_[[% normaliz]:[% normaliz]],1)*(DATOS_[Conc.Sal.09])))))))),
0)</f>
        <v>0</v>
      </c>
      <c r="S37" s="119">
        <f t="array" ref="S37">IFERROR(
(MEDIAN((IF(DATOS_[[Sexo]:[Sexo]]=$B37,IF(DATOS_[[AGRUP. VALOR. PTO.]:[AGRUP. VALOR. PTO.]]=$B36,IF(DATOS_[[Check Periodo Ref.]:[Check Periodo Ref.]]="Dentro",IF(DATOS_[[Check Equiparado]:[Check Equiparado]]="Sí",IF(DATOS!AN$5="Sí",(1/DATOS_[[% anualiz]:[% anualiz]]),1)*IF(DATOS!AN$4="Sí",1/DATOS_[[% normaliz]:[% normaliz]],1)*(DATOS_[Conc.Sal.10])))))))),
0)</f>
        <v>0</v>
      </c>
      <c r="T37" s="119">
        <f t="array" ref="T37">IFERROR(
(MEDIAN((IF(DATOS_[[Sexo]:[Sexo]]=$B37,IF(DATOS_[[AGRUP. VALOR. PTO.]:[AGRUP. VALOR. PTO.]]=$B36,IF(DATOS_[[Check Periodo Ref.]:[Check Periodo Ref.]]="Dentro",IF(DATOS_[[Check Equiparado]:[Check Equiparado]]="Sí",IF(DATOS!AO$5="Sí",(1/DATOS_[[% anualiz]:[% anualiz]]),1)*IF(DATOS!AO$4="Sí",1/DATOS_[[% normaliz]:[% normaliz]],1)*(DATOS_[Conc.Sal.11])))))))),
0)</f>
        <v>0</v>
      </c>
      <c r="U37" s="119">
        <f t="array" ref="U37">IFERROR(
(MEDIAN((IF(DATOS_[[Sexo]:[Sexo]]=$B37,IF(DATOS_[[AGRUP. VALOR. PTO.]:[AGRUP. VALOR. PTO.]]=$B36,IF(DATOS_[[Check Periodo Ref.]:[Check Periodo Ref.]]="Dentro",IF(DATOS_[[Check Equiparado]:[Check Equiparado]]="Sí",IF(DATOS!AP$5="Sí",(1/DATOS_[[% anualiz]:[% anualiz]]),1)*IF(DATOS!AP$4="Sí",1/DATOS_[[% normaliz]:[% normaliz]],1)*(DATOS_[Conc.Sal.12])))))))),
0)</f>
        <v>0</v>
      </c>
      <c r="V37" s="119">
        <f t="array" ref="V37">IFERROR(
(MEDIAN((IF(DATOS_[[Sexo]:[Sexo]]=$B37,IF(DATOS_[[AGRUP. VALOR. PTO.]:[AGRUP. VALOR. PTO.]]=$B36,IF(DATOS_[[Check Periodo Ref.]:[Check Periodo Ref.]]="Dentro",IF(DATOS_[[Check Equiparado]:[Check Equiparado]]="Sí",IF(DATOS!AQ$5="Sí",(1/DATOS_[[% anualiz]:[% anualiz]]),1)*IF(DATOS!AQ$4="Sí",1/DATOS_[[% normaliz]:[% normaliz]],1)*(DATOS_[Conc.Sal.13])))))))),
0)</f>
        <v>0</v>
      </c>
      <c r="W37" s="119">
        <f t="array" ref="W37">IFERROR(
(MEDIAN((IF(DATOS_[[Sexo]:[Sexo]]=$B37,IF(DATOS_[[AGRUP. VALOR. PTO.]:[AGRUP. VALOR. PTO.]]=$B36,IF(DATOS_[[Check Periodo Ref.]:[Check Periodo Ref.]]="Dentro",IF(DATOS_[[Check Equiparado]:[Check Equiparado]]="Sí",IF(DATOS!AR$5="Sí",(1/DATOS_[[% anualiz]:[% anualiz]]),1)*IF(DATOS!AR$4="Sí",1/DATOS_[[% normaliz]:[% normaliz]],1)*(DATOS_[Conc.Sal.14])))))))),
0)</f>
        <v>0</v>
      </c>
      <c r="X37" s="119">
        <f t="array" ref="X37">IFERROR(
(MEDIAN((IF(DATOS_[[Sexo]:[Sexo]]=$B37,IF(DATOS_[[AGRUP. VALOR. PTO.]:[AGRUP. VALOR. PTO.]]=$B36,IF(DATOS_[[Check Periodo Ref.]:[Check Periodo Ref.]]="Dentro",IF(DATOS_[[Check Equiparado]:[Check Equiparado]]="Sí",IF(DATOS!AS$5="Sí",(1/DATOS_[[% anualiz]:[% anualiz]]),1)*IF(DATOS!AS$4="Sí",1/DATOS_[[% normaliz]:[% normaliz]],1)*(DATOS_[Conc.Sal.15])))))))),
0)</f>
        <v>0</v>
      </c>
      <c r="Y37" s="119">
        <f t="array" ref="Y37">IFERROR(
(MEDIAN((IF(DATOS_[[Sexo]:[Sexo]]=$B37,IF(DATOS_[[AGRUP. VALOR. PTO.]:[AGRUP. VALOR. PTO.]]=$B36,IF(DATOS_[[Check Periodo Ref.]:[Check Periodo Ref.]]="Dentro",IF(DATOS_[[Check Equiparado]:[Check Equiparado]]="Sí",IF(DATOS!AT$5="Sí",(1/DATOS_[[% anualiz]:[% anualiz]]),1)*IF(DATOS!AT$4="Sí",1/DATOS_[[% normaliz]:[% normaliz]],1)*(DATOS_[Conc.Sal.16])))))))),
0)</f>
        <v>0</v>
      </c>
      <c r="Z37" s="119">
        <f t="array" ref="Z37">IFERROR(
(MEDIAN((IF(DATOS_[[Sexo]:[Sexo]]=$B37,IF(DATOS_[[AGRUP. VALOR. PTO.]:[AGRUP. VALOR. PTO.]]=$B36,IF(DATOS_[[Check Periodo Ref.]:[Check Periodo Ref.]]="Dentro",IF(DATOS_[[Check Equiparado]:[Check Equiparado]]="Sí",IF(DATOS!AU$5="Sí",(1/DATOS_[[% anualiz]:[% anualiz]]),1)*IF(DATOS!AU$4="Sí",1/DATOS_[[% normaliz]:[% normaliz]],1)*(DATOS_[Conc.Sal.17])))))))),
0)</f>
        <v>0</v>
      </c>
      <c r="AA37" s="119">
        <f t="array" ref="AA37">IFERROR(
(MEDIAN((IF(DATOS_[[Sexo]:[Sexo]]=$B37,IF(DATOS_[[AGRUP. VALOR. PTO.]:[AGRUP. VALOR. PTO.]]=$B36,IF(DATOS_[[Check Periodo Ref.]:[Check Periodo Ref.]]="Dentro",IF(DATOS_[[Check Equiparado]:[Check Equiparado]]="Sí",IF(DATOS!AV$5="Sí",(1/DATOS_[[% anualiz]:[% anualiz]]),1)*IF(DATOS!AV$4="Sí",1/DATOS_[[% normaliz]:[% normaliz]],1)*(DATOS_[Conc.Sal.18])))))))),
0)</f>
        <v>0</v>
      </c>
      <c r="AB37" s="119">
        <f t="array" ref="AB37">IFERROR(
(MEDIAN((IF(DATOS_[[Sexo]:[Sexo]]=$B37,IF(DATOS_[[AGRUP. VALOR. PTO.]:[AGRUP. VALOR. PTO.]]=$B36,IF(DATOS_[[Check Periodo Ref.]:[Check Periodo Ref.]]="Dentro",IF(DATOS_[[Check Equiparado]:[Check Equiparado]]="Sí",IF(DATOS!AW$5="Sí",(1/DATOS_[[% anualiz]:[% anualiz]]),1)*IF(DATOS!AW$4="Sí",1/DATOS_[[% normaliz]:[% normaliz]],1)*(DATOS_[Conc.Sal.19])))))))),
0)</f>
        <v>0</v>
      </c>
      <c r="AC37" s="119">
        <f t="array" ref="AC37">IFERROR(
(MEDIAN((IF(DATOS_[[Sexo]:[Sexo]]=$B37,IF(DATOS_[[AGRUP. VALOR. PTO.]:[AGRUP. VALOR. PTO.]]=$B36,IF(DATOS_[[Check Periodo Ref.]:[Check Periodo Ref.]]="Dentro",IF(DATOS_[[Check Equiparado]:[Check Equiparado]]="Sí",IF(DATOS!AX$5="Sí",(1/DATOS_[[% anualiz]:[% anualiz]]),1)*IF(DATOS!AX$4="Sí",1/DATOS_[[% normaliz]:[% normaliz]],1)*(DATOS_[Conc.Sal.20])))))))),
0)</f>
        <v>0</v>
      </c>
      <c r="AD37" s="119">
        <f t="array" ref="AD37">IFERROR(
(MEDIAN((IF(DATOS_[[Sexo]:[Sexo]]=$B37,IF(DATOS_[[AGRUP. VALOR. PTO.]:[AGRUP. VALOR. PTO.]]=$B36,IF(DATOS_[[Check Periodo Ref.]:[Check Periodo Ref.]]="Dentro",IF(DATOS_[[Check Equiparado]:[Check Equiparado]]="Sí",IF(DATOS!AY$5="Sí",(1/DATOS_[[% anualiz]:[% anualiz]]),1)*IF(DATOS!AY$4="Sí",1/DATOS_[[% normaliz]:[% normaliz]],1)*(DATOS_[Conc.Sal.21])))))))),
0)</f>
        <v>0</v>
      </c>
      <c r="AE37" s="119">
        <f t="array" ref="AE37">IFERROR(
(MEDIAN((IF(DATOS_[[Sexo]:[Sexo]]=$B37,IF(DATOS_[[AGRUP. VALOR. PTO.]:[AGRUP. VALOR. PTO.]]=$B36,IF(DATOS_[[Check Periodo Ref.]:[Check Periodo Ref.]]="Dentro",IF(DATOS_[[Check Equiparado]:[Check Equiparado]]="Sí",IF(DATOS!AZ$5="Sí",(1/DATOS_[[% anualiz]:[% anualiz]]),1)*IF(DATOS!AZ$4="Sí",1/DATOS_[[% normaliz]:[% normaliz]],1)*(DATOS_[Conc.Sal.22])))))))),
0)</f>
        <v>0</v>
      </c>
      <c r="AF37" s="119">
        <f t="array" ref="AF37">IFERROR(
(MEDIAN((IF(DATOS_[[Sexo]:[Sexo]]=$B37,IF(DATOS_[[AGRUP. VALOR. PTO.]:[AGRUP. VALOR. PTO.]]=$B36,IF(DATOS_[[Check Periodo Ref.]:[Check Periodo Ref.]]="Dentro",IF(DATOS_[[Check Equiparado]:[Check Equiparado]]="Sí",IF(DATOS!BA$5="Sí",(1/DATOS_[[% anualiz]:[% anualiz]]),1)*IF(DATOS!BA$4="Sí",1/DATOS_[[% normaliz]:[% normaliz]],1)*(DATOS_[Conc.Sal.23])))))))),
0)</f>
        <v>0</v>
      </c>
      <c r="AG37" s="119">
        <f t="array" ref="AG37">IFERROR(
(MEDIAN((IF(DATOS_[[Sexo]:[Sexo]]=$B37,IF(DATOS_[[AGRUP. VALOR. PTO.]:[AGRUP. VALOR. PTO.]]=$B36,IF(DATOS_[[Check Periodo Ref.]:[Check Periodo Ref.]]="Dentro",IF(DATOS_[[Check Equiparado]:[Check Equiparado]]="Sí",IF(DATOS!BB$5="Sí",(1/DATOS_[[% anualiz]:[% anualiz]]),1)*IF(DATOS!BB$4="Sí",1/DATOS_[[% normaliz]:[% normaliz]],1)*(DATOS_[Conc.Sal.24])))))))),
0)</f>
        <v>0</v>
      </c>
      <c r="AH37" s="119">
        <f t="array" ref="AH37">IFERROR(
(MEDIAN((IF(DATOS_[[Sexo]:[Sexo]]=$B37,IF(DATOS_[[AGRUP. VALOR. PTO.]:[AGRUP. VALOR. PTO.]]=$B36,IF(DATOS_[[Check Periodo Ref.]:[Check Periodo Ref.]]="Dentro",IF(DATOS_[[Check Equiparado]:[Check Equiparado]]="Sí",IF(DATOS!BC$5="Sí",(1/DATOS_[[% anualiz]:[% anualiz]]),1)*IF(DATOS!BC$4="Sí",1/DATOS_[[% normaliz]:[% normaliz]],1)*(DATOS_[Conc.Sal.25])))))))),
0)</f>
        <v>0</v>
      </c>
      <c r="AI37" s="119">
        <f t="array" ref="AI37">IFERROR(
(MEDIAN((IF(DATOS_[[Sexo]:[Sexo]]=$B37,IF(DATOS_[[AGRUP. VALOR. PTO.]:[AGRUP. VALOR. PTO.]]=$B36,IF(DATOS_[[Check Periodo Ref.]:[Check Periodo Ref.]]="Dentro",IF(DATOS_[[Check Equiparado]:[Check Equiparado]]="Sí",IF(DATOS!BD$5="Sí",(1/DATOS_[[% anualiz]:[% anualiz]]),1)*IF(DATOS!BD$4="Sí",1/DATOS_[[% normaliz]:[% normaliz]],1)*(DATOS_[Conc.Sal.26])))))))),
0)</f>
        <v>0</v>
      </c>
      <c r="AJ37" s="119">
        <f t="array" ref="AJ37">IFERROR(
(MEDIAN((IF(DATOS_[[Sexo]:[Sexo]]=$B37,IF(DATOS_[[AGRUP. VALOR. PTO.]:[AGRUP. VALOR. PTO.]]=$B36,IF(DATOS_[[Check Periodo Ref.]:[Check Periodo Ref.]]="Dentro",IF(DATOS_[[Check Equiparado]:[Check Equiparado]]="Sí",IF(DATOS!BE$5="Sí",(1/DATOS_[[% anualiz]:[% anualiz]]),1)*IF(DATOS!BE$4="Sí",1/DATOS_[[% normaliz]:[% normaliz]],1)*(DATOS_[Conc.Sal.27])))))))),
0)</f>
        <v>0</v>
      </c>
      <c r="AK37" s="119">
        <f t="array" ref="AK37">IFERROR(
(MEDIAN((IF(DATOS_[[Sexo]:[Sexo]]=$B37,IF(DATOS_[[AGRUP. VALOR. PTO.]:[AGRUP. VALOR. PTO.]]=$B36,IF(DATOS_[[Check Periodo Ref.]:[Check Periodo Ref.]]="Dentro",IF(DATOS_[[Check Equiparado]:[Check Equiparado]]="Sí",IF(DATOS!BF$5="Sí",(1/DATOS_[[% anualiz]:[% anualiz]]),1)*IF(DATOS!BF$4="Sí",1/DATOS_[[% normaliz]:[% normaliz]],1)*(DATOS_[Conc.Sal.28])))))))),
0)</f>
        <v>0</v>
      </c>
      <c r="AL37" s="119">
        <f t="array" ref="AL37">IFERROR(
(MEDIAN((IF(DATOS_[[Sexo]:[Sexo]]=$B37,IF(DATOS_[[AGRUP. VALOR. PTO.]:[AGRUP. VALOR. PTO.]]=$B36,IF(DATOS_[[Check Periodo Ref.]:[Check Periodo Ref.]]="Dentro",IF(DATOS_[[Check Equiparado]:[Check Equiparado]]="Sí",IF(DATOS!BG$5="Sí",(1/DATOS_[[% anualiz]:[% anualiz]]),1)*IF(DATOS!BG$4="Sí",1/DATOS_[[% normaliz]:[% normaliz]],1)*(DATOS_[Conc.Sal.29])))))))),
0)</f>
        <v>0</v>
      </c>
      <c r="AM37" s="119">
        <f t="array" ref="AM37">IFERROR(
(MEDIAN((IF(DATOS_[[Sexo]:[Sexo]]=$B37,IF(DATOS_[[AGRUP. VALOR. PTO.]:[AGRUP. VALOR. PTO.]]=$B36,IF(DATOS_[[Check Periodo Ref.]:[Check Periodo Ref.]]="Dentro",IF(DATOS_[[Check Equiparado]:[Check Equiparado]]="Sí",IF(DATOS!BH$5="Sí",(1/DATOS_[[% anualiz]:[% anualiz]]),1)*IF(DATOS!BH$4="Sí",1/DATOS_[[% normaliz]:[% normaliz]],1)*(DATOS_[Conc.Sal.30])))))))),
0)</f>
        <v>0</v>
      </c>
      <c r="AN37" s="120">
        <f t="array" ref="AN37">IFERROR(
MEDIAN(IF(DATOS_[Sexo]=$B37,IF(DATOS_[[AGRUP. VALOR. PTO.]:[AGRUP. VALOR. PTO.]]=$B36,IF(DATOS_[Check Equiparado]="Sí",IF(DATOS_[Check Periodo Ref.]="Dentro",DATOS_[Tot COMPL.SAL Eq],FALSE))))),
0)</f>
        <v>0</v>
      </c>
      <c r="AO37" s="121">
        <f t="array" ref="AO37">IFERROR(
MEDIAN(IF(DATOS_[Sexo]=$B37,IF(DATOS_[[AGRUP. VALOR. PTO.]:[AGRUP. VALOR. PTO.]]=$B36,IF(DATOS_[Check Equiparado]="Sí",IF(DATOS_[Check Periodo Ref.]="Dentro",DATOS_[TOTAL SALARIO Eq],FALSE))))),
0)</f>
        <v>0</v>
      </c>
      <c r="AP37" s="122">
        <f t="array" ref="AP37">IFERROR(
(MEDIAN((IF(DATOS_[[Sexo]:[Sexo]]=$B37,IF(DATOS_[[AGRUP. VALOR. PTO.]:[AGRUP. VALOR. PTO.]]=$B36,IF(DATOS_[[Check Periodo Ref.]:[Check Periodo Ref.]]="Dentro",IF(DATOS_[[Check Equiparado]:[Check Equiparado]]="Sí",IF(DATOS!BI$5="Sí",(1/DATOS_[[% anualiz]:[% anualiz]]),1)*IF(DATOS!BI$4="Sí",1/DATOS_[[% normaliz]:[% normaliz]],1)*(DATOS_[C.Extra.01])))))))),
0)</f>
        <v>0</v>
      </c>
      <c r="AQ37" s="122">
        <f t="array" ref="AQ37">IFERROR(
(MEDIAN((IF(DATOS_[[Sexo]:[Sexo]]=$B37,IF(DATOS_[[AGRUP. VALOR. PTO.]:[AGRUP. VALOR. PTO.]]=$B36,IF(DATOS_[[Check Periodo Ref.]:[Check Periodo Ref.]]="Dentro",IF(DATOS_[[Check Equiparado]:[Check Equiparado]]="Sí",IF(DATOS!BJ$5="Sí",(1/DATOS_[[% anualiz]:[% anualiz]]),1)*IF(DATOS!BJ$4="Sí",1/DATOS_[[% normaliz]:[% normaliz]],1)*(DATOS_[C.Extra.02])))))))),
0)</f>
        <v>0</v>
      </c>
      <c r="AR37" s="122">
        <f t="array" ref="AR37">IFERROR(
(MEDIAN((IF(DATOS_[[Sexo]:[Sexo]]=$B37,IF(DATOS_[[AGRUP. VALOR. PTO.]:[AGRUP. VALOR. PTO.]]=$B36,IF(DATOS_[[Check Periodo Ref.]:[Check Periodo Ref.]]="Dentro",IF(DATOS_[[Check Equiparado]:[Check Equiparado]]="Sí",IF(DATOS!BK$5="Sí",(1/DATOS_[[% anualiz]:[% anualiz]]),1)*IF(DATOS!BK$4="Sí",1/DATOS_[[% normaliz]:[% normaliz]],1)*(DATOS_[C.Extra.03])))))))),
0)</f>
        <v>0</v>
      </c>
      <c r="AS37" s="122">
        <f t="array" ref="AS37">IFERROR(
(MEDIAN((IF(DATOS_[[Sexo]:[Sexo]]=$B37,IF(DATOS_[[AGRUP. VALOR. PTO.]:[AGRUP. VALOR. PTO.]]=$B36,IF(DATOS_[[Check Periodo Ref.]:[Check Periodo Ref.]]="Dentro",IF(DATOS_[[Check Equiparado]:[Check Equiparado]]="Sí",IF(DATOS!BL$5="Sí",(1/DATOS_[[% anualiz]:[% anualiz]]),1)*IF(DATOS!BL$4="Sí",1/DATOS_[[% normaliz]:[% normaliz]],1)*(DATOS_[C.Extra.04])))))))),
0)</f>
        <v>0</v>
      </c>
      <c r="AT37" s="122">
        <f t="array" ref="AT37">IFERROR(
(MEDIAN((IF(DATOS_[[Sexo]:[Sexo]]=$B37,IF(DATOS_[[AGRUP. VALOR. PTO.]:[AGRUP. VALOR. PTO.]]=$B36,IF(DATOS_[[Check Periodo Ref.]:[Check Periodo Ref.]]="Dentro",IF(DATOS_[[Check Equiparado]:[Check Equiparado]]="Sí",IF(DATOS!BM$5="Sí",(1/DATOS_[[% anualiz]:[% anualiz]]),1)*IF(DATOS!BM$4="Sí",1/DATOS_[[% normaliz]:[% normaliz]],1)*(DATOS_[C.Extra.05])))))))),
0)</f>
        <v>0</v>
      </c>
      <c r="AU37" s="123">
        <f t="array" ref="AU37">IFERROR(
MEDIAN(IF(DATOS_[Sexo]=$B37,IF(DATOS_[[AGRUP. VALOR. PTO.]:[AGRUP. VALOR. PTO.]]=$B36,IF(DATOS_[Check Equiparado]="Sí",IF(DATOS_[Check Periodo Ref.]="Dentro",DATOS_[Tot Extrasalarial Eq],FALSE))))),
0)</f>
        <v>0</v>
      </c>
      <c r="AV37" s="124">
        <f t="array" ref="AV37">IFERROR(
MEDIAN(IF(DATOS_[Sexo]=$B37,IF(DATOS_[[AGRUP. VALOR. PTO.]:[AGRUP. VALOR. PTO.]]=$B36,IF(DATOS_[Check Equiparado]="Sí",IF(DATOS_[Check Periodo Ref.]="Dentro",DATOS_[TOTAL Retrib Eq],FALSE))))),
0)</f>
        <v>0</v>
      </c>
    </row>
    <row r="38" spans="1:48" x14ac:dyDescent="0.3">
      <c r="A38" s="48" t="str">
        <f t="shared" ref="A38" si="34">+A37</f>
        <v>[ocultar]</v>
      </c>
      <c r="B38" s="94" t="s">
        <v>163</v>
      </c>
      <c r="C38" s="40">
        <f t="array" ref="C38">SUM(IF($B38=DATOS_[Sexo],
IF($B36=DATOS_[AGRUP. VALOR. PTO.],
IF("Dentro"=DATOS_[Check Periodo Ref.],
1/(COUNTIFS(DATOS_[Sexo],$B38,DATOS_[AGRUP. VALOR. PTO.],$B36,DATOS_[Check Periodo Ref.],"Dentro",DATOS_[id],DATOS_[id]))))))</f>
        <v>0</v>
      </c>
      <c r="D38" s="41">
        <f>COUNTIFS(DATOS_[AGRUP. VALOR. PTO.],$B36,DATOS_[Sexo],$B38,DATOS_[Check Periodo Ref.],"Dentro")</f>
        <v>0</v>
      </c>
      <c r="E38" s="41">
        <f>COUNTIFS(DATOS_[AGRUP. VALOR. PTO.],$B36,DATOS_[Sexo],$B38,DATOS_[Check Periodo Ref.],"Dentro",DATOS_[Check Nº SC Norm],"Sí")</f>
        <v>0</v>
      </c>
      <c r="F38" s="41">
        <f>COUNTIFS(DATOS_[AGRUP. VALOR. PTO.],$B36,DATOS_[Sexo],$B38,DATOS_[Check Periodo Ref.],"Dentro",DATOS_[Check Nº SC Anualiz],"Sí")</f>
        <v>0</v>
      </c>
      <c r="G38" s="41">
        <f>COUNTIFS(DATOS_[AGRUP. VALOR. PTO.],$B36,DATOS_[Sexo],$B38,DATOS_[Check Periodo Ref.],"Dentro",DATOS_[Check Nº SC Norm y Anualiz],"Sí")</f>
        <v>0</v>
      </c>
      <c r="H38" s="41">
        <f>COUNTIFS(DATOS_[AGRUP. VALOR. PTO.],$B36,DATOS_[Sexo],$B38,DATOS_[Check Periodo Ref.],"Dentro",DATOS_[Check Equiparación],"Sí")</f>
        <v>0</v>
      </c>
      <c r="I38" s="118" cm="1">
        <f t="array" ref="I38">IFERROR(
MEDIAN(IF(DATOS_[Sexo]=$B38,IF(DATOS_[[AGRUP. VALOR. PTO.]:[AGRUP. VALOR. PTO.]]=$B36,IF(DATOS_[Check Equiparado]="Sí",IF(DATOS_[Check Periodo Ref.]="Dentro",DATOS_[SALARIO BASE Eq],FALSE))))),
0)</f>
        <v>0</v>
      </c>
      <c r="J38" s="119">
        <f t="array" ref="J38">IFERROR(
(MEDIAN((IF(DATOS_[[Sexo]:[Sexo]]=$B38,IF(DATOS_[[AGRUP. VALOR. PTO.]:[AGRUP. VALOR. PTO.]]=$B36,IF(DATOS_[[Check Periodo Ref.]:[Check Periodo Ref.]]="Dentro",IF(DATOS_[[Check Equiparado]:[Check Equiparado]]="Sí",IF(DATOS!AE$5="Sí",(1/DATOS_[[% anualiz]:[% anualiz]]),1)*IF(DATOS!AE$4="Sí",1/DATOS_[[% normaliz]:[% normaliz]],1)*(DATOS_[Conc.Sal.01])))))))),
0)</f>
        <v>0</v>
      </c>
      <c r="K38" s="119">
        <f t="array" ref="K38">IFERROR(
(MEDIAN((IF(DATOS_[[Sexo]:[Sexo]]=$B38,IF(DATOS_[[AGRUP. VALOR. PTO.]:[AGRUP. VALOR. PTO.]]=$B36,IF(DATOS_[[Check Periodo Ref.]:[Check Periodo Ref.]]="Dentro",IF(DATOS_[[Check Equiparado]:[Check Equiparado]]="Sí",IF(DATOS!AF$5="Sí",(1/DATOS_[[% anualiz]:[% anualiz]]),1)*IF(DATOS!AF$4="Sí",1/DATOS_[[% normaliz]:[% normaliz]],1)*(DATOS_[Conc.Sal.02])))))))),
0)</f>
        <v>0</v>
      </c>
      <c r="L38" s="119">
        <f t="array" ref="L38">IFERROR(
(MEDIAN((IF(DATOS_[[Sexo]:[Sexo]]=$B38,IF(DATOS_[[AGRUP. VALOR. PTO.]:[AGRUP. VALOR. PTO.]]=$B36,IF(DATOS_[[Check Periodo Ref.]:[Check Periodo Ref.]]="Dentro",IF(DATOS_[[Check Equiparado]:[Check Equiparado]]="Sí",IF(DATOS!AG$5="Sí",(1/DATOS_[[% anualiz]:[% anualiz]]),1)*IF(DATOS!AG$4="Sí",1/DATOS_[[% normaliz]:[% normaliz]],1)*(DATOS_[Conc.Sal.03])))))))),
0)</f>
        <v>0</v>
      </c>
      <c r="M38" s="119">
        <f t="array" ref="M38">IFERROR(
(MEDIAN((IF(DATOS_[[Sexo]:[Sexo]]=$B38,IF(DATOS_[[AGRUP. VALOR. PTO.]:[AGRUP. VALOR. PTO.]]=$B36,IF(DATOS_[[Check Periodo Ref.]:[Check Periodo Ref.]]="Dentro",IF(DATOS_[[Check Equiparado]:[Check Equiparado]]="Sí",IF(DATOS!AH$5="Sí",(1/DATOS_[[% anualiz]:[% anualiz]]),1)*IF(DATOS!AH$4="Sí",1/DATOS_[[% normaliz]:[% normaliz]],1)*(DATOS_[Conc.Sal.04])))))))),
0)</f>
        <v>0</v>
      </c>
      <c r="N38" s="119">
        <f t="array" ref="N38">IFERROR(
(MEDIAN((IF(DATOS_[[Sexo]:[Sexo]]=$B38,IF(DATOS_[[AGRUP. VALOR. PTO.]:[AGRUP. VALOR. PTO.]]=$B36,IF(DATOS_[[Check Periodo Ref.]:[Check Periodo Ref.]]="Dentro",IF(DATOS_[[Check Equiparado]:[Check Equiparado]]="Sí",IF(DATOS!AI$5="Sí",(1/DATOS_[[% anualiz]:[% anualiz]]),1)*IF(DATOS!AI$4="Sí",1/DATOS_[[% normaliz]:[% normaliz]],1)*(DATOS_[Conc.Sal.05])))))))),
0)</f>
        <v>0</v>
      </c>
      <c r="O38" s="119">
        <f t="array" ref="O38">IFERROR(
(MEDIAN((IF(DATOS_[[Sexo]:[Sexo]]=$B38,IF(DATOS_[[AGRUP. VALOR. PTO.]:[AGRUP. VALOR. PTO.]]=$B36,IF(DATOS_[[Check Periodo Ref.]:[Check Periodo Ref.]]="Dentro",IF(DATOS_[[Check Equiparado]:[Check Equiparado]]="Sí",IF(DATOS!AJ$5="Sí",(1/DATOS_[[% anualiz]:[% anualiz]]),1)*IF(DATOS!AJ$4="Sí",1/DATOS_[[% normaliz]:[% normaliz]],1)*(DATOS_[Conc.Sal.06])))))))),
0)</f>
        <v>0</v>
      </c>
      <c r="P38" s="119">
        <f t="array" ref="P38">IFERROR(
(MEDIAN((IF(DATOS_[[Sexo]:[Sexo]]=$B38,IF(DATOS_[[AGRUP. VALOR. PTO.]:[AGRUP. VALOR. PTO.]]=$B36,IF(DATOS_[[Check Periodo Ref.]:[Check Periodo Ref.]]="Dentro",IF(DATOS_[[Check Equiparado]:[Check Equiparado]]="Sí",IF(DATOS!AK$5="Sí",(1/DATOS_[[% anualiz]:[% anualiz]]),1)*IF(DATOS!AK$4="Sí",1/DATOS_[[% normaliz]:[% normaliz]],1)*(DATOS_[Conc.Sal.07])))))))),
0)</f>
        <v>0</v>
      </c>
      <c r="Q38" s="119">
        <f t="array" ref="Q38">IFERROR(
(MEDIAN((IF(DATOS_[[Sexo]:[Sexo]]=$B38,IF(DATOS_[[AGRUP. VALOR. PTO.]:[AGRUP. VALOR. PTO.]]=$B36,IF(DATOS_[[Check Periodo Ref.]:[Check Periodo Ref.]]="Dentro",IF(DATOS_[[Check Equiparado]:[Check Equiparado]]="Sí",IF(DATOS!AL$5="Sí",(1/DATOS_[[% anualiz]:[% anualiz]]),1)*IF(DATOS!AL$4="Sí",1/DATOS_[[% normaliz]:[% normaliz]],1)*(DATOS_[Conc.Sal.08])))))))),
0)</f>
        <v>0</v>
      </c>
      <c r="R38" s="119">
        <f t="array" ref="R38">IFERROR(
(MEDIAN((IF(DATOS_[[Sexo]:[Sexo]]=$B38,IF(DATOS_[[AGRUP. VALOR. PTO.]:[AGRUP. VALOR. PTO.]]=$B36,IF(DATOS_[[Check Periodo Ref.]:[Check Periodo Ref.]]="Dentro",IF(DATOS_[[Check Equiparado]:[Check Equiparado]]="Sí",IF(DATOS!AM$5="Sí",(1/DATOS_[[% anualiz]:[% anualiz]]),1)*IF(DATOS!AM$4="Sí",1/DATOS_[[% normaliz]:[% normaliz]],1)*(DATOS_[Conc.Sal.09])))))))),
0)</f>
        <v>0</v>
      </c>
      <c r="S38" s="119">
        <f t="array" ref="S38">IFERROR(
(MEDIAN((IF(DATOS_[[Sexo]:[Sexo]]=$B38,IF(DATOS_[[AGRUP. VALOR. PTO.]:[AGRUP. VALOR. PTO.]]=$B36,IF(DATOS_[[Check Periodo Ref.]:[Check Periodo Ref.]]="Dentro",IF(DATOS_[[Check Equiparado]:[Check Equiparado]]="Sí",IF(DATOS!AN$5="Sí",(1/DATOS_[[% anualiz]:[% anualiz]]),1)*IF(DATOS!AN$4="Sí",1/DATOS_[[% normaliz]:[% normaliz]],1)*(DATOS_[Conc.Sal.10])))))))),
0)</f>
        <v>0</v>
      </c>
      <c r="T38" s="119">
        <f t="array" ref="T38">IFERROR(
(MEDIAN((IF(DATOS_[[Sexo]:[Sexo]]=$B38,IF(DATOS_[[AGRUP. VALOR. PTO.]:[AGRUP. VALOR. PTO.]]=$B36,IF(DATOS_[[Check Periodo Ref.]:[Check Periodo Ref.]]="Dentro",IF(DATOS_[[Check Equiparado]:[Check Equiparado]]="Sí",IF(DATOS!AO$5="Sí",(1/DATOS_[[% anualiz]:[% anualiz]]),1)*IF(DATOS!AO$4="Sí",1/DATOS_[[% normaliz]:[% normaliz]],1)*(DATOS_[Conc.Sal.11])))))))),
0)</f>
        <v>0</v>
      </c>
      <c r="U38" s="119">
        <f t="array" ref="U38">IFERROR(
(MEDIAN((IF(DATOS_[[Sexo]:[Sexo]]=$B38,IF(DATOS_[[AGRUP. VALOR. PTO.]:[AGRUP. VALOR. PTO.]]=$B36,IF(DATOS_[[Check Periodo Ref.]:[Check Periodo Ref.]]="Dentro",IF(DATOS_[[Check Equiparado]:[Check Equiparado]]="Sí",IF(DATOS!AP$5="Sí",(1/DATOS_[[% anualiz]:[% anualiz]]),1)*IF(DATOS!AP$4="Sí",1/DATOS_[[% normaliz]:[% normaliz]],1)*(DATOS_[Conc.Sal.12])))))))),
0)</f>
        <v>0</v>
      </c>
      <c r="V38" s="119">
        <f t="array" ref="V38">IFERROR(
(MEDIAN((IF(DATOS_[[Sexo]:[Sexo]]=$B38,IF(DATOS_[[AGRUP. VALOR. PTO.]:[AGRUP. VALOR. PTO.]]=$B36,IF(DATOS_[[Check Periodo Ref.]:[Check Periodo Ref.]]="Dentro",IF(DATOS_[[Check Equiparado]:[Check Equiparado]]="Sí",IF(DATOS!AQ$5="Sí",(1/DATOS_[[% anualiz]:[% anualiz]]),1)*IF(DATOS!AQ$4="Sí",1/DATOS_[[% normaliz]:[% normaliz]],1)*(DATOS_[Conc.Sal.13])))))))),
0)</f>
        <v>0</v>
      </c>
      <c r="W38" s="119">
        <f t="array" ref="W38">IFERROR(
(MEDIAN((IF(DATOS_[[Sexo]:[Sexo]]=$B38,IF(DATOS_[[AGRUP. VALOR. PTO.]:[AGRUP. VALOR. PTO.]]=$B36,IF(DATOS_[[Check Periodo Ref.]:[Check Periodo Ref.]]="Dentro",IF(DATOS_[[Check Equiparado]:[Check Equiparado]]="Sí",IF(DATOS!AR$5="Sí",(1/DATOS_[[% anualiz]:[% anualiz]]),1)*IF(DATOS!AR$4="Sí",1/DATOS_[[% normaliz]:[% normaliz]],1)*(DATOS_[Conc.Sal.14])))))))),
0)</f>
        <v>0</v>
      </c>
      <c r="X38" s="119">
        <f t="array" ref="X38">IFERROR(
(MEDIAN((IF(DATOS_[[Sexo]:[Sexo]]=$B38,IF(DATOS_[[AGRUP. VALOR. PTO.]:[AGRUP. VALOR. PTO.]]=$B36,IF(DATOS_[[Check Periodo Ref.]:[Check Periodo Ref.]]="Dentro",IF(DATOS_[[Check Equiparado]:[Check Equiparado]]="Sí",IF(DATOS!AS$5="Sí",(1/DATOS_[[% anualiz]:[% anualiz]]),1)*IF(DATOS!AS$4="Sí",1/DATOS_[[% normaliz]:[% normaliz]],1)*(DATOS_[Conc.Sal.15])))))))),
0)</f>
        <v>0</v>
      </c>
      <c r="Y38" s="119">
        <f t="array" ref="Y38">IFERROR(
(MEDIAN((IF(DATOS_[[Sexo]:[Sexo]]=$B38,IF(DATOS_[[AGRUP. VALOR. PTO.]:[AGRUP. VALOR. PTO.]]=$B36,IF(DATOS_[[Check Periodo Ref.]:[Check Periodo Ref.]]="Dentro",IF(DATOS_[[Check Equiparado]:[Check Equiparado]]="Sí",IF(DATOS!AT$5="Sí",(1/DATOS_[[% anualiz]:[% anualiz]]),1)*IF(DATOS!AT$4="Sí",1/DATOS_[[% normaliz]:[% normaliz]],1)*(DATOS_[Conc.Sal.16])))))))),
0)</f>
        <v>0</v>
      </c>
      <c r="Z38" s="119">
        <f t="array" ref="Z38">IFERROR(
(MEDIAN((IF(DATOS_[[Sexo]:[Sexo]]=$B38,IF(DATOS_[[AGRUP. VALOR. PTO.]:[AGRUP. VALOR. PTO.]]=$B36,IF(DATOS_[[Check Periodo Ref.]:[Check Periodo Ref.]]="Dentro",IF(DATOS_[[Check Equiparado]:[Check Equiparado]]="Sí",IF(DATOS!AU$5="Sí",(1/DATOS_[[% anualiz]:[% anualiz]]),1)*IF(DATOS!AU$4="Sí",1/DATOS_[[% normaliz]:[% normaliz]],1)*(DATOS_[Conc.Sal.17])))))))),
0)</f>
        <v>0</v>
      </c>
      <c r="AA38" s="119">
        <f t="array" ref="AA38">IFERROR(
(MEDIAN((IF(DATOS_[[Sexo]:[Sexo]]=$B38,IF(DATOS_[[AGRUP. VALOR. PTO.]:[AGRUP. VALOR. PTO.]]=$B36,IF(DATOS_[[Check Periodo Ref.]:[Check Periodo Ref.]]="Dentro",IF(DATOS_[[Check Equiparado]:[Check Equiparado]]="Sí",IF(DATOS!AV$5="Sí",(1/DATOS_[[% anualiz]:[% anualiz]]),1)*IF(DATOS!AV$4="Sí",1/DATOS_[[% normaliz]:[% normaliz]],1)*(DATOS_[Conc.Sal.18])))))))),
0)</f>
        <v>0</v>
      </c>
      <c r="AB38" s="119">
        <f t="array" ref="AB38">IFERROR(
(MEDIAN((IF(DATOS_[[Sexo]:[Sexo]]=$B38,IF(DATOS_[[AGRUP. VALOR. PTO.]:[AGRUP. VALOR. PTO.]]=$B36,IF(DATOS_[[Check Periodo Ref.]:[Check Periodo Ref.]]="Dentro",IF(DATOS_[[Check Equiparado]:[Check Equiparado]]="Sí",IF(DATOS!AW$5="Sí",(1/DATOS_[[% anualiz]:[% anualiz]]),1)*IF(DATOS!AW$4="Sí",1/DATOS_[[% normaliz]:[% normaliz]],1)*(DATOS_[Conc.Sal.19])))))))),
0)</f>
        <v>0</v>
      </c>
      <c r="AC38" s="119">
        <f t="array" ref="AC38">IFERROR(
(MEDIAN((IF(DATOS_[[Sexo]:[Sexo]]=$B38,IF(DATOS_[[AGRUP. VALOR. PTO.]:[AGRUP. VALOR. PTO.]]=$B36,IF(DATOS_[[Check Periodo Ref.]:[Check Periodo Ref.]]="Dentro",IF(DATOS_[[Check Equiparado]:[Check Equiparado]]="Sí",IF(DATOS!AX$5="Sí",(1/DATOS_[[% anualiz]:[% anualiz]]),1)*IF(DATOS!AX$4="Sí",1/DATOS_[[% normaliz]:[% normaliz]],1)*(DATOS_[Conc.Sal.20])))))))),
0)</f>
        <v>0</v>
      </c>
      <c r="AD38" s="119">
        <f t="array" ref="AD38">IFERROR(
(MEDIAN((IF(DATOS_[[Sexo]:[Sexo]]=$B38,IF(DATOS_[[AGRUP. VALOR. PTO.]:[AGRUP. VALOR. PTO.]]=$B36,IF(DATOS_[[Check Periodo Ref.]:[Check Periodo Ref.]]="Dentro",IF(DATOS_[[Check Equiparado]:[Check Equiparado]]="Sí",IF(DATOS!AY$5="Sí",(1/DATOS_[[% anualiz]:[% anualiz]]),1)*IF(DATOS!AY$4="Sí",1/DATOS_[[% normaliz]:[% normaliz]],1)*(DATOS_[Conc.Sal.21])))))))),
0)</f>
        <v>0</v>
      </c>
      <c r="AE38" s="119">
        <f t="array" ref="AE38">IFERROR(
(MEDIAN((IF(DATOS_[[Sexo]:[Sexo]]=$B38,IF(DATOS_[[AGRUP. VALOR. PTO.]:[AGRUP. VALOR. PTO.]]=$B36,IF(DATOS_[[Check Periodo Ref.]:[Check Periodo Ref.]]="Dentro",IF(DATOS_[[Check Equiparado]:[Check Equiparado]]="Sí",IF(DATOS!AZ$5="Sí",(1/DATOS_[[% anualiz]:[% anualiz]]),1)*IF(DATOS!AZ$4="Sí",1/DATOS_[[% normaliz]:[% normaliz]],1)*(DATOS_[Conc.Sal.22])))))))),
0)</f>
        <v>0</v>
      </c>
      <c r="AF38" s="119">
        <f t="array" ref="AF38">IFERROR(
(MEDIAN((IF(DATOS_[[Sexo]:[Sexo]]=$B38,IF(DATOS_[[AGRUP. VALOR. PTO.]:[AGRUP. VALOR. PTO.]]=$B36,IF(DATOS_[[Check Periodo Ref.]:[Check Periodo Ref.]]="Dentro",IF(DATOS_[[Check Equiparado]:[Check Equiparado]]="Sí",IF(DATOS!BA$5="Sí",(1/DATOS_[[% anualiz]:[% anualiz]]),1)*IF(DATOS!BA$4="Sí",1/DATOS_[[% normaliz]:[% normaliz]],1)*(DATOS_[Conc.Sal.23])))))))),
0)</f>
        <v>0</v>
      </c>
      <c r="AG38" s="119">
        <f t="array" ref="AG38">IFERROR(
(MEDIAN((IF(DATOS_[[Sexo]:[Sexo]]=$B38,IF(DATOS_[[AGRUP. VALOR. PTO.]:[AGRUP. VALOR. PTO.]]=$B36,IF(DATOS_[[Check Periodo Ref.]:[Check Periodo Ref.]]="Dentro",IF(DATOS_[[Check Equiparado]:[Check Equiparado]]="Sí",IF(DATOS!BB$5="Sí",(1/DATOS_[[% anualiz]:[% anualiz]]),1)*IF(DATOS!BB$4="Sí",1/DATOS_[[% normaliz]:[% normaliz]],1)*(DATOS_[Conc.Sal.24])))))))),
0)</f>
        <v>0</v>
      </c>
      <c r="AH38" s="119">
        <f t="array" ref="AH38">IFERROR(
(MEDIAN((IF(DATOS_[[Sexo]:[Sexo]]=$B38,IF(DATOS_[[AGRUP. VALOR. PTO.]:[AGRUP. VALOR. PTO.]]=$B36,IF(DATOS_[[Check Periodo Ref.]:[Check Periodo Ref.]]="Dentro",IF(DATOS_[[Check Equiparado]:[Check Equiparado]]="Sí",IF(DATOS!BC$5="Sí",(1/DATOS_[[% anualiz]:[% anualiz]]),1)*IF(DATOS!BC$4="Sí",1/DATOS_[[% normaliz]:[% normaliz]],1)*(DATOS_[Conc.Sal.25])))))))),
0)</f>
        <v>0</v>
      </c>
      <c r="AI38" s="119">
        <f t="array" ref="AI38">IFERROR(
(MEDIAN((IF(DATOS_[[Sexo]:[Sexo]]=$B38,IF(DATOS_[[AGRUP. VALOR. PTO.]:[AGRUP. VALOR. PTO.]]=$B36,IF(DATOS_[[Check Periodo Ref.]:[Check Periodo Ref.]]="Dentro",IF(DATOS_[[Check Equiparado]:[Check Equiparado]]="Sí",IF(DATOS!BD$5="Sí",(1/DATOS_[[% anualiz]:[% anualiz]]),1)*IF(DATOS!BD$4="Sí",1/DATOS_[[% normaliz]:[% normaliz]],1)*(DATOS_[Conc.Sal.26])))))))),
0)</f>
        <v>0</v>
      </c>
      <c r="AJ38" s="119">
        <f t="array" ref="AJ38">IFERROR(
(MEDIAN((IF(DATOS_[[Sexo]:[Sexo]]=$B38,IF(DATOS_[[AGRUP. VALOR. PTO.]:[AGRUP. VALOR. PTO.]]=$B36,IF(DATOS_[[Check Periodo Ref.]:[Check Periodo Ref.]]="Dentro",IF(DATOS_[[Check Equiparado]:[Check Equiparado]]="Sí",IF(DATOS!BE$5="Sí",(1/DATOS_[[% anualiz]:[% anualiz]]),1)*IF(DATOS!BE$4="Sí",1/DATOS_[[% normaliz]:[% normaliz]],1)*(DATOS_[Conc.Sal.27])))))))),
0)</f>
        <v>0</v>
      </c>
      <c r="AK38" s="119">
        <f t="array" ref="AK38">IFERROR(
(MEDIAN((IF(DATOS_[[Sexo]:[Sexo]]=$B38,IF(DATOS_[[AGRUP. VALOR. PTO.]:[AGRUP. VALOR. PTO.]]=$B36,IF(DATOS_[[Check Periodo Ref.]:[Check Periodo Ref.]]="Dentro",IF(DATOS_[[Check Equiparado]:[Check Equiparado]]="Sí",IF(DATOS!BF$5="Sí",(1/DATOS_[[% anualiz]:[% anualiz]]),1)*IF(DATOS!BF$4="Sí",1/DATOS_[[% normaliz]:[% normaliz]],1)*(DATOS_[Conc.Sal.28])))))))),
0)</f>
        <v>0</v>
      </c>
      <c r="AL38" s="119">
        <f t="array" ref="AL38">IFERROR(
(MEDIAN((IF(DATOS_[[Sexo]:[Sexo]]=$B38,IF(DATOS_[[AGRUP. VALOR. PTO.]:[AGRUP. VALOR. PTO.]]=$B36,IF(DATOS_[[Check Periodo Ref.]:[Check Periodo Ref.]]="Dentro",IF(DATOS_[[Check Equiparado]:[Check Equiparado]]="Sí",IF(DATOS!BG$5="Sí",(1/DATOS_[[% anualiz]:[% anualiz]]),1)*IF(DATOS!BG$4="Sí",1/DATOS_[[% normaliz]:[% normaliz]],1)*(DATOS_[Conc.Sal.29])))))))),
0)</f>
        <v>0</v>
      </c>
      <c r="AM38" s="119">
        <f t="array" ref="AM38">IFERROR(
(MEDIAN((IF(DATOS_[[Sexo]:[Sexo]]=$B38,IF(DATOS_[[AGRUP. VALOR. PTO.]:[AGRUP. VALOR. PTO.]]=$B36,IF(DATOS_[[Check Periodo Ref.]:[Check Periodo Ref.]]="Dentro",IF(DATOS_[[Check Equiparado]:[Check Equiparado]]="Sí",IF(DATOS!BH$5="Sí",(1/DATOS_[[% anualiz]:[% anualiz]]),1)*IF(DATOS!BH$4="Sí",1/DATOS_[[% normaliz]:[% normaliz]],1)*(DATOS_[Conc.Sal.30])))))))),
0)</f>
        <v>0</v>
      </c>
      <c r="AN38" s="120">
        <f t="array" ref="AN38">IFERROR(
MEDIAN(IF(DATOS_[Sexo]=$B38,IF(DATOS_[[AGRUP. VALOR. PTO.]:[AGRUP. VALOR. PTO.]]=$B36,IF(DATOS_[Check Equiparado]="Sí",IF(DATOS_[Check Periodo Ref.]="Dentro",DATOS_[Tot COMPL.SAL Eq],FALSE))))),
0)</f>
        <v>0</v>
      </c>
      <c r="AO38" s="121">
        <f t="array" ref="AO38">IFERROR(
MEDIAN(IF(DATOS_[Sexo]=$B38,IF(DATOS_[[AGRUP. VALOR. PTO.]:[AGRUP. VALOR. PTO.]]=$B36,IF(DATOS_[Check Equiparado]="Sí",IF(DATOS_[Check Periodo Ref.]="Dentro",DATOS_[TOTAL SALARIO Eq],FALSE))))),
0)</f>
        <v>0</v>
      </c>
      <c r="AP38" s="122">
        <f t="array" ref="AP38">IFERROR(
(MEDIAN((IF(DATOS_[[Sexo]:[Sexo]]=$B38,IF(DATOS_[[AGRUP. VALOR. PTO.]:[AGRUP. VALOR. PTO.]]=$B36,IF(DATOS_[[Check Periodo Ref.]:[Check Periodo Ref.]]="Dentro",IF(DATOS_[[Check Equiparado]:[Check Equiparado]]="Sí",IF(DATOS!BI$5="Sí",(1/DATOS_[[% anualiz]:[% anualiz]]),1)*IF(DATOS!BI$4="Sí",1/DATOS_[[% normaliz]:[% normaliz]],1)*(DATOS_[C.Extra.01])))))))),
0)</f>
        <v>0</v>
      </c>
      <c r="AQ38" s="122">
        <f t="array" ref="AQ38">IFERROR(
(MEDIAN((IF(DATOS_[[Sexo]:[Sexo]]=$B38,IF(DATOS_[[AGRUP. VALOR. PTO.]:[AGRUP. VALOR. PTO.]]=$B36,IF(DATOS_[[Check Periodo Ref.]:[Check Periodo Ref.]]="Dentro",IF(DATOS_[[Check Equiparado]:[Check Equiparado]]="Sí",IF(DATOS!BJ$5="Sí",(1/DATOS_[[% anualiz]:[% anualiz]]),1)*IF(DATOS!BJ$4="Sí",1/DATOS_[[% normaliz]:[% normaliz]],1)*(DATOS_[C.Extra.02])))))))),
0)</f>
        <v>0</v>
      </c>
      <c r="AR38" s="122">
        <f t="array" ref="AR38">IFERROR(
(MEDIAN((IF(DATOS_[[Sexo]:[Sexo]]=$B38,IF(DATOS_[[AGRUP. VALOR. PTO.]:[AGRUP. VALOR. PTO.]]=$B36,IF(DATOS_[[Check Periodo Ref.]:[Check Periodo Ref.]]="Dentro",IF(DATOS_[[Check Equiparado]:[Check Equiparado]]="Sí",IF(DATOS!BK$5="Sí",(1/DATOS_[[% anualiz]:[% anualiz]]),1)*IF(DATOS!BK$4="Sí",1/DATOS_[[% normaliz]:[% normaliz]],1)*(DATOS_[C.Extra.03])))))))),
0)</f>
        <v>0</v>
      </c>
      <c r="AS38" s="122">
        <f t="array" ref="AS38">IFERROR(
(MEDIAN((IF(DATOS_[[Sexo]:[Sexo]]=$B38,IF(DATOS_[[AGRUP. VALOR. PTO.]:[AGRUP. VALOR. PTO.]]=$B36,IF(DATOS_[[Check Periodo Ref.]:[Check Periodo Ref.]]="Dentro",IF(DATOS_[[Check Equiparado]:[Check Equiparado]]="Sí",IF(DATOS!BL$5="Sí",(1/DATOS_[[% anualiz]:[% anualiz]]),1)*IF(DATOS!BL$4="Sí",1/DATOS_[[% normaliz]:[% normaliz]],1)*(DATOS_[C.Extra.04])))))))),
0)</f>
        <v>0</v>
      </c>
      <c r="AT38" s="122">
        <f t="array" ref="AT38">IFERROR(
(MEDIAN((IF(DATOS_[[Sexo]:[Sexo]]=$B38,IF(DATOS_[[AGRUP. VALOR. PTO.]:[AGRUP. VALOR. PTO.]]=$B36,IF(DATOS_[[Check Periodo Ref.]:[Check Periodo Ref.]]="Dentro",IF(DATOS_[[Check Equiparado]:[Check Equiparado]]="Sí",IF(DATOS!BM$5="Sí",(1/DATOS_[[% anualiz]:[% anualiz]]),1)*IF(DATOS!BM$4="Sí",1/DATOS_[[% normaliz]:[% normaliz]],1)*(DATOS_[C.Extra.05])))))))),
0)</f>
        <v>0</v>
      </c>
      <c r="AU38" s="123">
        <f t="array" ref="AU38">IFERROR(
MEDIAN(IF(DATOS_[Sexo]=$B38,IF(DATOS_[[AGRUP. VALOR. PTO.]:[AGRUP. VALOR. PTO.]]=$B36,IF(DATOS_[Check Equiparado]="Sí",IF(DATOS_[Check Periodo Ref.]="Dentro",DATOS_[Tot Extrasalarial Eq],FALSE))))),
0)</f>
        <v>0</v>
      </c>
      <c r="AV38" s="124">
        <f t="array" ref="AV38">IFERROR(
MEDIAN(IF(DATOS_[Sexo]=$B38,IF(DATOS_[[AGRUP. VALOR. PTO.]:[AGRUP. VALOR. PTO.]]=$B36,IF(DATOS_[Check Equiparado]="Sí",IF(DATOS_[Check Periodo Ref.]="Dentro",DATOS_[TOTAL Retrib Eq],FALSE))))),
0)</f>
        <v>0</v>
      </c>
    </row>
    <row r="39" spans="1:48" ht="17.25" thickBot="1" x14ac:dyDescent="0.35">
      <c r="A39" s="48" t="str">
        <f t="shared" ref="A39" si="35">+A40</f>
        <v>[ocultar]</v>
      </c>
      <c r="B39" s="98" t="s">
        <v>306</v>
      </c>
      <c r="C39" s="117"/>
      <c r="D39" s="47"/>
      <c r="E39" s="47"/>
      <c r="F39" s="47"/>
      <c r="G39" s="47"/>
      <c r="H39" s="47"/>
      <c r="I39" s="127" t="str">
        <f t="shared" ref="I39:AV39" si="36">IFERROR((I40-I41)/I40,"")</f>
        <v/>
      </c>
      <c r="J39" s="131" t="str">
        <f t="shared" si="36"/>
        <v/>
      </c>
      <c r="K39" s="131" t="str">
        <f t="shared" si="36"/>
        <v/>
      </c>
      <c r="L39" s="131" t="str">
        <f t="shared" si="36"/>
        <v/>
      </c>
      <c r="M39" s="131" t="str">
        <f t="shared" si="36"/>
        <v/>
      </c>
      <c r="N39" s="131" t="str">
        <f t="shared" si="36"/>
        <v/>
      </c>
      <c r="O39" s="131" t="str">
        <f t="shared" si="36"/>
        <v/>
      </c>
      <c r="P39" s="131" t="str">
        <f t="shared" si="36"/>
        <v/>
      </c>
      <c r="Q39" s="131" t="str">
        <f t="shared" si="36"/>
        <v/>
      </c>
      <c r="R39" s="131" t="str">
        <f t="shared" si="36"/>
        <v/>
      </c>
      <c r="S39" s="131" t="str">
        <f t="shared" si="36"/>
        <v/>
      </c>
      <c r="T39" s="131" t="str">
        <f t="shared" si="36"/>
        <v/>
      </c>
      <c r="U39" s="131" t="str">
        <f t="shared" si="36"/>
        <v/>
      </c>
      <c r="V39" s="131" t="str">
        <f t="shared" si="36"/>
        <v/>
      </c>
      <c r="W39" s="131" t="str">
        <f t="shared" si="36"/>
        <v/>
      </c>
      <c r="X39" s="131" t="str">
        <f t="shared" si="36"/>
        <v/>
      </c>
      <c r="Y39" s="131" t="str">
        <f t="shared" si="36"/>
        <v/>
      </c>
      <c r="Z39" s="130" t="str">
        <f t="shared" si="36"/>
        <v/>
      </c>
      <c r="AA39" s="130" t="str">
        <f t="shared" si="36"/>
        <v/>
      </c>
      <c r="AB39" s="130" t="str">
        <f t="shared" si="36"/>
        <v/>
      </c>
      <c r="AC39" s="130" t="str">
        <f t="shared" si="36"/>
        <v/>
      </c>
      <c r="AD39" s="130" t="str">
        <f t="shared" si="36"/>
        <v/>
      </c>
      <c r="AE39" s="130" t="str">
        <f t="shared" si="36"/>
        <v/>
      </c>
      <c r="AF39" s="130" t="str">
        <f t="shared" si="36"/>
        <v/>
      </c>
      <c r="AG39" s="130" t="str">
        <f t="shared" si="36"/>
        <v/>
      </c>
      <c r="AH39" s="130" t="str">
        <f t="shared" si="36"/>
        <v/>
      </c>
      <c r="AI39" s="130" t="str">
        <f t="shared" si="36"/>
        <v/>
      </c>
      <c r="AJ39" s="130" t="str">
        <f t="shared" si="36"/>
        <v/>
      </c>
      <c r="AK39" s="130" t="str">
        <f t="shared" si="36"/>
        <v/>
      </c>
      <c r="AL39" s="130" t="str">
        <f t="shared" si="36"/>
        <v/>
      </c>
      <c r="AM39" s="130" t="str">
        <f t="shared" si="36"/>
        <v/>
      </c>
      <c r="AN39" s="132" t="str">
        <f t="shared" si="36"/>
        <v/>
      </c>
      <c r="AO39" s="136" t="str">
        <f t="shared" si="36"/>
        <v/>
      </c>
      <c r="AP39" s="133" t="str">
        <f t="shared" si="36"/>
        <v/>
      </c>
      <c r="AQ39" s="133" t="str">
        <f t="shared" si="36"/>
        <v/>
      </c>
      <c r="AR39" s="133" t="str">
        <f t="shared" si="36"/>
        <v/>
      </c>
      <c r="AS39" s="133" t="str">
        <f t="shared" si="36"/>
        <v/>
      </c>
      <c r="AT39" s="133" t="str">
        <f t="shared" si="36"/>
        <v/>
      </c>
      <c r="AU39" s="134" t="str">
        <f t="shared" si="36"/>
        <v/>
      </c>
      <c r="AV39" s="135" t="str">
        <f t="shared" si="36"/>
        <v/>
      </c>
    </row>
    <row r="40" spans="1:48" x14ac:dyDescent="0.3">
      <c r="A40" s="48" t="str">
        <f t="shared" ref="A40" si="37">+IF(C40+C41=0,"[ocultar]","")</f>
        <v>[ocultar]</v>
      </c>
      <c r="B40" s="94" t="s">
        <v>162</v>
      </c>
      <c r="C40" s="40">
        <f t="array" ref="C40">SUM(IF($B40=DATOS_[Sexo],
IF($B39=DATOS_[AGRUP. VALOR. PTO.],
IF("Dentro"=DATOS_[Check Periodo Ref.],
1/(COUNTIFS(DATOS_[Sexo],$B40,DATOS_[AGRUP. VALOR. PTO.],$B39,DATOS_[Check Periodo Ref.],"Dentro",DATOS_[id],DATOS_[id]))))))</f>
        <v>0</v>
      </c>
      <c r="D40" s="41">
        <f>COUNTIFS(DATOS_[AGRUP. VALOR. PTO.],$B39,DATOS_[Sexo],$B40,DATOS_[Check Periodo Ref.],"Dentro")</f>
        <v>0</v>
      </c>
      <c r="E40" s="41">
        <f>COUNTIFS(DATOS_[AGRUP. VALOR. PTO.],$B39,DATOS_[Sexo],$B40,DATOS_[Check Periodo Ref.],"Dentro",DATOS_[Check Nº SC Norm],"Sí")</f>
        <v>0</v>
      </c>
      <c r="F40" s="41">
        <f>COUNTIFS(DATOS_[AGRUP. VALOR. PTO.],$B39,DATOS_[Sexo],$B40,DATOS_[Check Periodo Ref.],"Dentro",DATOS_[Check Nº SC Anualiz],"Sí")</f>
        <v>0</v>
      </c>
      <c r="G40" s="41">
        <f>COUNTIFS(DATOS_[AGRUP. VALOR. PTO.],$B39,DATOS_[Sexo],$B40,DATOS_[Check Periodo Ref.],"Dentro",DATOS_[Check Nº SC Norm y Anualiz],"Sí")</f>
        <v>0</v>
      </c>
      <c r="H40" s="41">
        <f>COUNTIFS(DATOS_[AGRUP. VALOR. PTO.],$B39,DATOS_[Sexo],$B40,DATOS_[Check Periodo Ref.],"Dentro",DATOS_[Check Equiparación],"Sí")</f>
        <v>0</v>
      </c>
      <c r="I40" s="118">
        <f t="array" ref="I40">IFERROR(
MEDIAN(IF(DATOS_[Sexo]=$B40,IF(DATOS_[[AGRUP. VALOR. PTO.]:[AGRUP. VALOR. PTO.]]=$B39,IF(DATOS_[Check Equiparado]="Sí",IF(DATOS_[Check Periodo Ref.]="Dentro",DATOS_[SALARIO BASE Eq],FALSE))))),
0)</f>
        <v>0</v>
      </c>
      <c r="J40" s="119">
        <f t="array" ref="J40">IFERROR(
(MEDIAN((IF(DATOS_[[Sexo]:[Sexo]]=$B40,IF(DATOS_[[AGRUP. VALOR. PTO.]:[AGRUP. VALOR. PTO.]]=$B39,IF(DATOS_[[Check Periodo Ref.]:[Check Periodo Ref.]]="Dentro",IF(DATOS_[[Check Equiparado]:[Check Equiparado]]="Sí",IF(DATOS!AE$5="Sí",(1/DATOS_[[% anualiz]:[% anualiz]]),1)*IF(DATOS!AE$4="Sí",1/DATOS_[[% normaliz]:[% normaliz]],1)*(DATOS_[Conc.Sal.01])))))))),
0)</f>
        <v>0</v>
      </c>
      <c r="K40" s="119">
        <f t="array" ref="K40">IFERROR(
(MEDIAN((IF(DATOS_[[Sexo]:[Sexo]]=$B40,IF(DATOS_[[AGRUP. VALOR. PTO.]:[AGRUP. VALOR. PTO.]]=$B39,IF(DATOS_[[Check Periodo Ref.]:[Check Periodo Ref.]]="Dentro",IF(DATOS_[[Check Equiparado]:[Check Equiparado]]="Sí",IF(DATOS!AF$5="Sí",(1/DATOS_[[% anualiz]:[% anualiz]]),1)*IF(DATOS!AF$4="Sí",1/DATOS_[[% normaliz]:[% normaliz]],1)*(DATOS_[Conc.Sal.02])))))))),
0)</f>
        <v>0</v>
      </c>
      <c r="L40" s="119">
        <f t="array" ref="L40">IFERROR(
(MEDIAN((IF(DATOS_[[Sexo]:[Sexo]]=$B40,IF(DATOS_[[AGRUP. VALOR. PTO.]:[AGRUP. VALOR. PTO.]]=$B39,IF(DATOS_[[Check Periodo Ref.]:[Check Periodo Ref.]]="Dentro",IF(DATOS_[[Check Equiparado]:[Check Equiparado]]="Sí",IF(DATOS!AG$5="Sí",(1/DATOS_[[% anualiz]:[% anualiz]]),1)*IF(DATOS!AG$4="Sí",1/DATOS_[[% normaliz]:[% normaliz]],1)*(DATOS_[Conc.Sal.03])))))))),
0)</f>
        <v>0</v>
      </c>
      <c r="M40" s="119">
        <f t="array" ref="M40">IFERROR(
(MEDIAN((IF(DATOS_[[Sexo]:[Sexo]]=$B40,IF(DATOS_[[AGRUP. VALOR. PTO.]:[AGRUP. VALOR. PTO.]]=$B39,IF(DATOS_[[Check Periodo Ref.]:[Check Periodo Ref.]]="Dentro",IF(DATOS_[[Check Equiparado]:[Check Equiparado]]="Sí",IF(DATOS!AH$5="Sí",(1/DATOS_[[% anualiz]:[% anualiz]]),1)*IF(DATOS!AH$4="Sí",1/DATOS_[[% normaliz]:[% normaliz]],1)*(DATOS_[Conc.Sal.04])))))))),
0)</f>
        <v>0</v>
      </c>
      <c r="N40" s="119">
        <f t="array" ref="N40">IFERROR(
(MEDIAN((IF(DATOS_[[Sexo]:[Sexo]]=$B40,IF(DATOS_[[AGRUP. VALOR. PTO.]:[AGRUP. VALOR. PTO.]]=$B39,IF(DATOS_[[Check Periodo Ref.]:[Check Periodo Ref.]]="Dentro",IF(DATOS_[[Check Equiparado]:[Check Equiparado]]="Sí",IF(DATOS!AI$5="Sí",(1/DATOS_[[% anualiz]:[% anualiz]]),1)*IF(DATOS!AI$4="Sí",1/DATOS_[[% normaliz]:[% normaliz]],1)*(DATOS_[Conc.Sal.05])))))))),
0)</f>
        <v>0</v>
      </c>
      <c r="O40" s="119">
        <f t="array" ref="O40">IFERROR(
(MEDIAN((IF(DATOS_[[Sexo]:[Sexo]]=$B40,IF(DATOS_[[AGRUP. VALOR. PTO.]:[AGRUP. VALOR. PTO.]]=$B39,IF(DATOS_[[Check Periodo Ref.]:[Check Periodo Ref.]]="Dentro",IF(DATOS_[[Check Equiparado]:[Check Equiparado]]="Sí",IF(DATOS!AJ$5="Sí",(1/DATOS_[[% anualiz]:[% anualiz]]),1)*IF(DATOS!AJ$4="Sí",1/DATOS_[[% normaliz]:[% normaliz]],1)*(DATOS_[Conc.Sal.06])))))))),
0)</f>
        <v>0</v>
      </c>
      <c r="P40" s="119">
        <f t="array" ref="P40">IFERROR(
(MEDIAN((IF(DATOS_[[Sexo]:[Sexo]]=$B40,IF(DATOS_[[AGRUP. VALOR. PTO.]:[AGRUP. VALOR. PTO.]]=$B39,IF(DATOS_[[Check Periodo Ref.]:[Check Periodo Ref.]]="Dentro",IF(DATOS_[[Check Equiparado]:[Check Equiparado]]="Sí",IF(DATOS!AK$5="Sí",(1/DATOS_[[% anualiz]:[% anualiz]]),1)*IF(DATOS!AK$4="Sí",1/DATOS_[[% normaliz]:[% normaliz]],1)*(DATOS_[Conc.Sal.07])))))))),
0)</f>
        <v>0</v>
      </c>
      <c r="Q40" s="119">
        <f t="array" ref="Q40">IFERROR(
(MEDIAN((IF(DATOS_[[Sexo]:[Sexo]]=$B40,IF(DATOS_[[AGRUP. VALOR. PTO.]:[AGRUP. VALOR. PTO.]]=$B39,IF(DATOS_[[Check Periodo Ref.]:[Check Periodo Ref.]]="Dentro",IF(DATOS_[[Check Equiparado]:[Check Equiparado]]="Sí",IF(DATOS!AL$5="Sí",(1/DATOS_[[% anualiz]:[% anualiz]]),1)*IF(DATOS!AL$4="Sí",1/DATOS_[[% normaliz]:[% normaliz]],1)*(DATOS_[Conc.Sal.08])))))))),
0)</f>
        <v>0</v>
      </c>
      <c r="R40" s="119">
        <f t="array" ref="R40">IFERROR(
(MEDIAN((IF(DATOS_[[Sexo]:[Sexo]]=$B40,IF(DATOS_[[AGRUP. VALOR. PTO.]:[AGRUP. VALOR. PTO.]]=$B39,IF(DATOS_[[Check Periodo Ref.]:[Check Periodo Ref.]]="Dentro",IF(DATOS_[[Check Equiparado]:[Check Equiparado]]="Sí",IF(DATOS!AM$5="Sí",(1/DATOS_[[% anualiz]:[% anualiz]]),1)*IF(DATOS!AM$4="Sí",1/DATOS_[[% normaliz]:[% normaliz]],1)*(DATOS_[Conc.Sal.09])))))))),
0)</f>
        <v>0</v>
      </c>
      <c r="S40" s="119">
        <f t="array" ref="S40">IFERROR(
(MEDIAN((IF(DATOS_[[Sexo]:[Sexo]]=$B40,IF(DATOS_[[AGRUP. VALOR. PTO.]:[AGRUP. VALOR. PTO.]]=$B39,IF(DATOS_[[Check Periodo Ref.]:[Check Periodo Ref.]]="Dentro",IF(DATOS_[[Check Equiparado]:[Check Equiparado]]="Sí",IF(DATOS!AN$5="Sí",(1/DATOS_[[% anualiz]:[% anualiz]]),1)*IF(DATOS!AN$4="Sí",1/DATOS_[[% normaliz]:[% normaliz]],1)*(DATOS_[Conc.Sal.10])))))))),
0)</f>
        <v>0</v>
      </c>
      <c r="T40" s="119">
        <f t="array" ref="T40">IFERROR(
(MEDIAN((IF(DATOS_[[Sexo]:[Sexo]]=$B40,IF(DATOS_[[AGRUP. VALOR. PTO.]:[AGRUP. VALOR. PTO.]]=$B39,IF(DATOS_[[Check Periodo Ref.]:[Check Periodo Ref.]]="Dentro",IF(DATOS_[[Check Equiparado]:[Check Equiparado]]="Sí",IF(DATOS!AO$5="Sí",(1/DATOS_[[% anualiz]:[% anualiz]]),1)*IF(DATOS!AO$4="Sí",1/DATOS_[[% normaliz]:[% normaliz]],1)*(DATOS_[Conc.Sal.11])))))))),
0)</f>
        <v>0</v>
      </c>
      <c r="U40" s="119">
        <f t="array" ref="U40">IFERROR(
(MEDIAN((IF(DATOS_[[Sexo]:[Sexo]]=$B40,IF(DATOS_[[AGRUP. VALOR. PTO.]:[AGRUP. VALOR. PTO.]]=$B39,IF(DATOS_[[Check Periodo Ref.]:[Check Periodo Ref.]]="Dentro",IF(DATOS_[[Check Equiparado]:[Check Equiparado]]="Sí",IF(DATOS!AP$5="Sí",(1/DATOS_[[% anualiz]:[% anualiz]]),1)*IF(DATOS!AP$4="Sí",1/DATOS_[[% normaliz]:[% normaliz]],1)*(DATOS_[Conc.Sal.12])))))))),
0)</f>
        <v>0</v>
      </c>
      <c r="V40" s="119">
        <f t="array" ref="V40">IFERROR(
(MEDIAN((IF(DATOS_[[Sexo]:[Sexo]]=$B40,IF(DATOS_[[AGRUP. VALOR. PTO.]:[AGRUP. VALOR. PTO.]]=$B39,IF(DATOS_[[Check Periodo Ref.]:[Check Periodo Ref.]]="Dentro",IF(DATOS_[[Check Equiparado]:[Check Equiparado]]="Sí",IF(DATOS!AQ$5="Sí",(1/DATOS_[[% anualiz]:[% anualiz]]),1)*IF(DATOS!AQ$4="Sí",1/DATOS_[[% normaliz]:[% normaliz]],1)*(DATOS_[Conc.Sal.13])))))))),
0)</f>
        <v>0</v>
      </c>
      <c r="W40" s="119">
        <f t="array" ref="W40">IFERROR(
(MEDIAN((IF(DATOS_[[Sexo]:[Sexo]]=$B40,IF(DATOS_[[AGRUP. VALOR. PTO.]:[AGRUP. VALOR. PTO.]]=$B39,IF(DATOS_[[Check Periodo Ref.]:[Check Periodo Ref.]]="Dentro",IF(DATOS_[[Check Equiparado]:[Check Equiparado]]="Sí",IF(DATOS!AR$5="Sí",(1/DATOS_[[% anualiz]:[% anualiz]]),1)*IF(DATOS!AR$4="Sí",1/DATOS_[[% normaliz]:[% normaliz]],1)*(DATOS_[Conc.Sal.14])))))))),
0)</f>
        <v>0</v>
      </c>
      <c r="X40" s="119">
        <f t="array" ref="X40">IFERROR(
(MEDIAN((IF(DATOS_[[Sexo]:[Sexo]]=$B40,IF(DATOS_[[AGRUP. VALOR. PTO.]:[AGRUP. VALOR. PTO.]]=$B39,IF(DATOS_[[Check Periodo Ref.]:[Check Periodo Ref.]]="Dentro",IF(DATOS_[[Check Equiparado]:[Check Equiparado]]="Sí",IF(DATOS!AS$5="Sí",(1/DATOS_[[% anualiz]:[% anualiz]]),1)*IF(DATOS!AS$4="Sí",1/DATOS_[[% normaliz]:[% normaliz]],1)*(DATOS_[Conc.Sal.15])))))))),
0)</f>
        <v>0</v>
      </c>
      <c r="Y40" s="119">
        <f t="array" ref="Y40">IFERROR(
(MEDIAN((IF(DATOS_[[Sexo]:[Sexo]]=$B40,IF(DATOS_[[AGRUP. VALOR. PTO.]:[AGRUP. VALOR. PTO.]]=$B39,IF(DATOS_[[Check Periodo Ref.]:[Check Periodo Ref.]]="Dentro",IF(DATOS_[[Check Equiparado]:[Check Equiparado]]="Sí",IF(DATOS!AT$5="Sí",(1/DATOS_[[% anualiz]:[% anualiz]]),1)*IF(DATOS!AT$4="Sí",1/DATOS_[[% normaliz]:[% normaliz]],1)*(DATOS_[Conc.Sal.16])))))))),
0)</f>
        <v>0</v>
      </c>
      <c r="Z40" s="119">
        <f t="array" ref="Z40">IFERROR(
(MEDIAN((IF(DATOS_[[Sexo]:[Sexo]]=$B40,IF(DATOS_[[AGRUP. VALOR. PTO.]:[AGRUP. VALOR. PTO.]]=$B39,IF(DATOS_[[Check Periodo Ref.]:[Check Periodo Ref.]]="Dentro",IF(DATOS_[[Check Equiparado]:[Check Equiparado]]="Sí",IF(DATOS!AU$5="Sí",(1/DATOS_[[% anualiz]:[% anualiz]]),1)*IF(DATOS!AU$4="Sí",1/DATOS_[[% normaliz]:[% normaliz]],1)*(DATOS_[Conc.Sal.17])))))))),
0)</f>
        <v>0</v>
      </c>
      <c r="AA40" s="119">
        <f t="array" ref="AA40">IFERROR(
(MEDIAN((IF(DATOS_[[Sexo]:[Sexo]]=$B40,IF(DATOS_[[AGRUP. VALOR. PTO.]:[AGRUP. VALOR. PTO.]]=$B39,IF(DATOS_[[Check Periodo Ref.]:[Check Periodo Ref.]]="Dentro",IF(DATOS_[[Check Equiparado]:[Check Equiparado]]="Sí",IF(DATOS!AV$5="Sí",(1/DATOS_[[% anualiz]:[% anualiz]]),1)*IF(DATOS!AV$4="Sí",1/DATOS_[[% normaliz]:[% normaliz]],1)*(DATOS_[Conc.Sal.18])))))))),
0)</f>
        <v>0</v>
      </c>
      <c r="AB40" s="119">
        <f t="array" ref="AB40">IFERROR(
(MEDIAN((IF(DATOS_[[Sexo]:[Sexo]]=$B40,IF(DATOS_[[AGRUP. VALOR. PTO.]:[AGRUP. VALOR. PTO.]]=$B39,IF(DATOS_[[Check Periodo Ref.]:[Check Periodo Ref.]]="Dentro",IF(DATOS_[[Check Equiparado]:[Check Equiparado]]="Sí",IF(DATOS!AW$5="Sí",(1/DATOS_[[% anualiz]:[% anualiz]]),1)*IF(DATOS!AW$4="Sí",1/DATOS_[[% normaliz]:[% normaliz]],1)*(DATOS_[Conc.Sal.19])))))))),
0)</f>
        <v>0</v>
      </c>
      <c r="AC40" s="119">
        <f t="array" ref="AC40">IFERROR(
(MEDIAN((IF(DATOS_[[Sexo]:[Sexo]]=$B40,IF(DATOS_[[AGRUP. VALOR. PTO.]:[AGRUP. VALOR. PTO.]]=$B39,IF(DATOS_[[Check Periodo Ref.]:[Check Periodo Ref.]]="Dentro",IF(DATOS_[[Check Equiparado]:[Check Equiparado]]="Sí",IF(DATOS!AX$5="Sí",(1/DATOS_[[% anualiz]:[% anualiz]]),1)*IF(DATOS!AX$4="Sí",1/DATOS_[[% normaliz]:[% normaliz]],1)*(DATOS_[Conc.Sal.20])))))))),
0)</f>
        <v>0</v>
      </c>
      <c r="AD40" s="119">
        <f t="array" ref="AD40">IFERROR(
(MEDIAN((IF(DATOS_[[Sexo]:[Sexo]]=$B40,IF(DATOS_[[AGRUP. VALOR. PTO.]:[AGRUP. VALOR. PTO.]]=$B39,IF(DATOS_[[Check Periodo Ref.]:[Check Periodo Ref.]]="Dentro",IF(DATOS_[[Check Equiparado]:[Check Equiparado]]="Sí",IF(DATOS!AY$5="Sí",(1/DATOS_[[% anualiz]:[% anualiz]]),1)*IF(DATOS!AY$4="Sí",1/DATOS_[[% normaliz]:[% normaliz]],1)*(DATOS_[Conc.Sal.21])))))))),
0)</f>
        <v>0</v>
      </c>
      <c r="AE40" s="119">
        <f t="array" ref="AE40">IFERROR(
(MEDIAN((IF(DATOS_[[Sexo]:[Sexo]]=$B40,IF(DATOS_[[AGRUP. VALOR. PTO.]:[AGRUP. VALOR. PTO.]]=$B39,IF(DATOS_[[Check Periodo Ref.]:[Check Periodo Ref.]]="Dentro",IF(DATOS_[[Check Equiparado]:[Check Equiparado]]="Sí",IF(DATOS!AZ$5="Sí",(1/DATOS_[[% anualiz]:[% anualiz]]),1)*IF(DATOS!AZ$4="Sí",1/DATOS_[[% normaliz]:[% normaliz]],1)*(DATOS_[Conc.Sal.22])))))))),
0)</f>
        <v>0</v>
      </c>
      <c r="AF40" s="119">
        <f t="array" ref="AF40">IFERROR(
(MEDIAN((IF(DATOS_[[Sexo]:[Sexo]]=$B40,IF(DATOS_[[AGRUP. VALOR. PTO.]:[AGRUP. VALOR. PTO.]]=$B39,IF(DATOS_[[Check Periodo Ref.]:[Check Periodo Ref.]]="Dentro",IF(DATOS_[[Check Equiparado]:[Check Equiparado]]="Sí",IF(DATOS!BA$5="Sí",(1/DATOS_[[% anualiz]:[% anualiz]]),1)*IF(DATOS!BA$4="Sí",1/DATOS_[[% normaliz]:[% normaliz]],1)*(DATOS_[Conc.Sal.23])))))))),
0)</f>
        <v>0</v>
      </c>
      <c r="AG40" s="119">
        <f t="array" ref="AG40">IFERROR(
(MEDIAN((IF(DATOS_[[Sexo]:[Sexo]]=$B40,IF(DATOS_[[AGRUP. VALOR. PTO.]:[AGRUP. VALOR. PTO.]]=$B39,IF(DATOS_[[Check Periodo Ref.]:[Check Periodo Ref.]]="Dentro",IF(DATOS_[[Check Equiparado]:[Check Equiparado]]="Sí",IF(DATOS!BB$5="Sí",(1/DATOS_[[% anualiz]:[% anualiz]]),1)*IF(DATOS!BB$4="Sí",1/DATOS_[[% normaliz]:[% normaliz]],1)*(DATOS_[Conc.Sal.24])))))))),
0)</f>
        <v>0</v>
      </c>
      <c r="AH40" s="119">
        <f t="array" ref="AH40">IFERROR(
(MEDIAN((IF(DATOS_[[Sexo]:[Sexo]]=$B40,IF(DATOS_[[AGRUP. VALOR. PTO.]:[AGRUP. VALOR. PTO.]]=$B39,IF(DATOS_[[Check Periodo Ref.]:[Check Periodo Ref.]]="Dentro",IF(DATOS_[[Check Equiparado]:[Check Equiparado]]="Sí",IF(DATOS!BC$5="Sí",(1/DATOS_[[% anualiz]:[% anualiz]]),1)*IF(DATOS!BC$4="Sí",1/DATOS_[[% normaliz]:[% normaliz]],1)*(DATOS_[Conc.Sal.25])))))))),
0)</f>
        <v>0</v>
      </c>
      <c r="AI40" s="119">
        <f t="array" ref="AI40">IFERROR(
(MEDIAN((IF(DATOS_[[Sexo]:[Sexo]]=$B40,IF(DATOS_[[AGRUP. VALOR. PTO.]:[AGRUP. VALOR. PTO.]]=$B39,IF(DATOS_[[Check Periodo Ref.]:[Check Periodo Ref.]]="Dentro",IF(DATOS_[[Check Equiparado]:[Check Equiparado]]="Sí",IF(DATOS!BD$5="Sí",(1/DATOS_[[% anualiz]:[% anualiz]]),1)*IF(DATOS!BD$4="Sí",1/DATOS_[[% normaliz]:[% normaliz]],1)*(DATOS_[Conc.Sal.26])))))))),
0)</f>
        <v>0</v>
      </c>
      <c r="AJ40" s="119">
        <f t="array" ref="AJ40">IFERROR(
(MEDIAN((IF(DATOS_[[Sexo]:[Sexo]]=$B40,IF(DATOS_[[AGRUP. VALOR. PTO.]:[AGRUP. VALOR. PTO.]]=$B39,IF(DATOS_[[Check Periodo Ref.]:[Check Periodo Ref.]]="Dentro",IF(DATOS_[[Check Equiparado]:[Check Equiparado]]="Sí",IF(DATOS!BE$5="Sí",(1/DATOS_[[% anualiz]:[% anualiz]]),1)*IF(DATOS!BE$4="Sí",1/DATOS_[[% normaliz]:[% normaliz]],1)*(DATOS_[Conc.Sal.27])))))))),
0)</f>
        <v>0</v>
      </c>
      <c r="AK40" s="119">
        <f t="array" ref="AK40">IFERROR(
(MEDIAN((IF(DATOS_[[Sexo]:[Sexo]]=$B40,IF(DATOS_[[AGRUP. VALOR. PTO.]:[AGRUP. VALOR. PTO.]]=$B39,IF(DATOS_[[Check Periodo Ref.]:[Check Periodo Ref.]]="Dentro",IF(DATOS_[[Check Equiparado]:[Check Equiparado]]="Sí",IF(DATOS!BF$5="Sí",(1/DATOS_[[% anualiz]:[% anualiz]]),1)*IF(DATOS!BF$4="Sí",1/DATOS_[[% normaliz]:[% normaliz]],1)*(DATOS_[Conc.Sal.28])))))))),
0)</f>
        <v>0</v>
      </c>
      <c r="AL40" s="119">
        <f t="array" ref="AL40">IFERROR(
(MEDIAN((IF(DATOS_[[Sexo]:[Sexo]]=$B40,IF(DATOS_[[AGRUP. VALOR. PTO.]:[AGRUP. VALOR. PTO.]]=$B39,IF(DATOS_[[Check Periodo Ref.]:[Check Periodo Ref.]]="Dentro",IF(DATOS_[[Check Equiparado]:[Check Equiparado]]="Sí",IF(DATOS!BG$5="Sí",(1/DATOS_[[% anualiz]:[% anualiz]]),1)*IF(DATOS!BG$4="Sí",1/DATOS_[[% normaliz]:[% normaliz]],1)*(DATOS_[Conc.Sal.29])))))))),
0)</f>
        <v>0</v>
      </c>
      <c r="AM40" s="119">
        <f t="array" ref="AM40">IFERROR(
(MEDIAN((IF(DATOS_[[Sexo]:[Sexo]]=$B40,IF(DATOS_[[AGRUP. VALOR. PTO.]:[AGRUP. VALOR. PTO.]]=$B39,IF(DATOS_[[Check Periodo Ref.]:[Check Periodo Ref.]]="Dentro",IF(DATOS_[[Check Equiparado]:[Check Equiparado]]="Sí",IF(DATOS!BH$5="Sí",(1/DATOS_[[% anualiz]:[% anualiz]]),1)*IF(DATOS!BH$4="Sí",1/DATOS_[[% normaliz]:[% normaliz]],1)*(DATOS_[Conc.Sal.30])))))))),
0)</f>
        <v>0</v>
      </c>
      <c r="AN40" s="120">
        <f t="array" ref="AN40">IFERROR(
MEDIAN(IF(DATOS_[Sexo]=$B40,IF(DATOS_[[AGRUP. VALOR. PTO.]:[AGRUP. VALOR. PTO.]]=$B39,IF(DATOS_[Check Equiparado]="Sí",IF(DATOS_[Check Periodo Ref.]="Dentro",DATOS_[Tot COMPL.SAL Eq],FALSE))))),
0)</f>
        <v>0</v>
      </c>
      <c r="AO40" s="121">
        <f t="array" ref="AO40">IFERROR(
MEDIAN(IF(DATOS_[Sexo]=$B40,IF(DATOS_[[AGRUP. VALOR. PTO.]:[AGRUP. VALOR. PTO.]]=$B39,IF(DATOS_[Check Equiparado]="Sí",IF(DATOS_[Check Periodo Ref.]="Dentro",DATOS_[TOTAL SALARIO Eq],FALSE))))),
0)</f>
        <v>0</v>
      </c>
      <c r="AP40" s="122">
        <f t="array" ref="AP40">IFERROR(
(MEDIAN((IF(DATOS_[[Sexo]:[Sexo]]=$B40,IF(DATOS_[[AGRUP. VALOR. PTO.]:[AGRUP. VALOR. PTO.]]=$B39,IF(DATOS_[[Check Periodo Ref.]:[Check Periodo Ref.]]="Dentro",IF(DATOS_[[Check Equiparado]:[Check Equiparado]]="Sí",IF(DATOS!BI$5="Sí",(1/DATOS_[[% anualiz]:[% anualiz]]),1)*IF(DATOS!BI$4="Sí",1/DATOS_[[% normaliz]:[% normaliz]],1)*(DATOS_[C.Extra.01])))))))),
0)</f>
        <v>0</v>
      </c>
      <c r="AQ40" s="122">
        <f t="array" ref="AQ40">IFERROR(
(MEDIAN((IF(DATOS_[[Sexo]:[Sexo]]=$B40,IF(DATOS_[[AGRUP. VALOR. PTO.]:[AGRUP. VALOR. PTO.]]=$B39,IF(DATOS_[[Check Periodo Ref.]:[Check Periodo Ref.]]="Dentro",IF(DATOS_[[Check Equiparado]:[Check Equiparado]]="Sí",IF(DATOS!BJ$5="Sí",(1/DATOS_[[% anualiz]:[% anualiz]]),1)*IF(DATOS!BJ$4="Sí",1/DATOS_[[% normaliz]:[% normaliz]],1)*(DATOS_[C.Extra.02])))))))),
0)</f>
        <v>0</v>
      </c>
      <c r="AR40" s="122">
        <f t="array" ref="AR40">IFERROR(
(MEDIAN((IF(DATOS_[[Sexo]:[Sexo]]=$B40,IF(DATOS_[[AGRUP. VALOR. PTO.]:[AGRUP. VALOR. PTO.]]=$B39,IF(DATOS_[[Check Periodo Ref.]:[Check Periodo Ref.]]="Dentro",IF(DATOS_[[Check Equiparado]:[Check Equiparado]]="Sí",IF(DATOS!BK$5="Sí",(1/DATOS_[[% anualiz]:[% anualiz]]),1)*IF(DATOS!BK$4="Sí",1/DATOS_[[% normaliz]:[% normaliz]],1)*(DATOS_[C.Extra.03])))))))),
0)</f>
        <v>0</v>
      </c>
      <c r="AS40" s="122">
        <f t="array" ref="AS40">IFERROR(
(MEDIAN((IF(DATOS_[[Sexo]:[Sexo]]=$B40,IF(DATOS_[[AGRUP. VALOR. PTO.]:[AGRUP. VALOR. PTO.]]=$B39,IF(DATOS_[[Check Periodo Ref.]:[Check Periodo Ref.]]="Dentro",IF(DATOS_[[Check Equiparado]:[Check Equiparado]]="Sí",IF(DATOS!BL$5="Sí",(1/DATOS_[[% anualiz]:[% anualiz]]),1)*IF(DATOS!BL$4="Sí",1/DATOS_[[% normaliz]:[% normaliz]],1)*(DATOS_[C.Extra.04])))))))),
0)</f>
        <v>0</v>
      </c>
      <c r="AT40" s="122">
        <f t="array" ref="AT40">IFERROR(
(MEDIAN((IF(DATOS_[[Sexo]:[Sexo]]=$B40,IF(DATOS_[[AGRUP. VALOR. PTO.]:[AGRUP. VALOR. PTO.]]=$B39,IF(DATOS_[[Check Periodo Ref.]:[Check Periodo Ref.]]="Dentro",IF(DATOS_[[Check Equiparado]:[Check Equiparado]]="Sí",IF(DATOS!BM$5="Sí",(1/DATOS_[[% anualiz]:[% anualiz]]),1)*IF(DATOS!BM$4="Sí",1/DATOS_[[% normaliz]:[% normaliz]],1)*(DATOS_[C.Extra.05])))))))),
0)</f>
        <v>0</v>
      </c>
      <c r="AU40" s="123">
        <f t="array" ref="AU40">IFERROR(
MEDIAN(IF(DATOS_[Sexo]=$B40,IF(DATOS_[[AGRUP. VALOR. PTO.]:[AGRUP. VALOR. PTO.]]=$B39,IF(DATOS_[Check Equiparado]="Sí",IF(DATOS_[Check Periodo Ref.]="Dentro",DATOS_[Tot Extrasalarial Eq],FALSE))))),
0)</f>
        <v>0</v>
      </c>
      <c r="AV40" s="124">
        <f t="array" ref="AV40">IFERROR(
MEDIAN(IF(DATOS_[Sexo]=$B40,IF(DATOS_[[AGRUP. VALOR. PTO.]:[AGRUP. VALOR. PTO.]]=$B39,IF(DATOS_[Check Equiparado]="Sí",IF(DATOS_[Check Periodo Ref.]="Dentro",DATOS_[TOTAL Retrib Eq],FALSE))))),
0)</f>
        <v>0</v>
      </c>
    </row>
    <row r="41" spans="1:48" x14ac:dyDescent="0.3">
      <c r="A41" s="48" t="str">
        <f t="shared" ref="A41" si="38">+A40</f>
        <v>[ocultar]</v>
      </c>
      <c r="B41" s="94" t="s">
        <v>163</v>
      </c>
      <c r="C41" s="40">
        <f t="array" ref="C41">SUM(IF($B41=DATOS_[Sexo],
IF($B39=DATOS_[AGRUP. VALOR. PTO.],
IF("Dentro"=DATOS_[Check Periodo Ref.],
1/(COUNTIFS(DATOS_[Sexo],$B41,DATOS_[AGRUP. VALOR. PTO.],$B39,DATOS_[Check Periodo Ref.],"Dentro",DATOS_[id],DATOS_[id]))))))</f>
        <v>0</v>
      </c>
      <c r="D41" s="41">
        <f>COUNTIFS(DATOS_[AGRUP. VALOR. PTO.],$B39,DATOS_[Sexo],$B41,DATOS_[Check Periodo Ref.],"Dentro")</f>
        <v>0</v>
      </c>
      <c r="E41" s="41">
        <f>COUNTIFS(DATOS_[AGRUP. VALOR. PTO.],$B39,DATOS_[Sexo],$B41,DATOS_[Check Periodo Ref.],"Dentro",DATOS_[Check Nº SC Norm],"Sí")</f>
        <v>0</v>
      </c>
      <c r="F41" s="41">
        <f>COUNTIFS(DATOS_[AGRUP. VALOR. PTO.],$B39,DATOS_[Sexo],$B41,DATOS_[Check Periodo Ref.],"Dentro",DATOS_[Check Nº SC Anualiz],"Sí")</f>
        <v>0</v>
      </c>
      <c r="G41" s="41">
        <f>COUNTIFS(DATOS_[AGRUP. VALOR. PTO.],$B39,DATOS_[Sexo],$B41,DATOS_[Check Periodo Ref.],"Dentro",DATOS_[Check Nº SC Norm y Anualiz],"Sí")</f>
        <v>0</v>
      </c>
      <c r="H41" s="41">
        <f>COUNTIFS(DATOS_[AGRUP. VALOR. PTO.],$B39,DATOS_[Sexo],$B41,DATOS_[Check Periodo Ref.],"Dentro",DATOS_[Check Equiparación],"Sí")</f>
        <v>0</v>
      </c>
      <c r="I41" s="118" cm="1">
        <f t="array" ref="I41">IFERROR(
MEDIAN(IF(DATOS_[Sexo]=$B41,IF(DATOS_[[AGRUP. VALOR. PTO.]:[AGRUP. VALOR. PTO.]]=$B39,IF(DATOS_[Check Equiparado]="Sí",IF(DATOS_[Check Periodo Ref.]="Dentro",DATOS_[SALARIO BASE Eq],FALSE))))),
0)</f>
        <v>0</v>
      </c>
      <c r="J41" s="119">
        <f t="array" ref="J41">IFERROR(
(MEDIAN((IF(DATOS_[[Sexo]:[Sexo]]=$B41,IF(DATOS_[[AGRUP. VALOR. PTO.]:[AGRUP. VALOR. PTO.]]=$B39,IF(DATOS_[[Check Periodo Ref.]:[Check Periodo Ref.]]="Dentro",IF(DATOS_[[Check Equiparado]:[Check Equiparado]]="Sí",IF(DATOS!AE$5="Sí",(1/DATOS_[[% anualiz]:[% anualiz]]),1)*IF(DATOS!AE$4="Sí",1/DATOS_[[% normaliz]:[% normaliz]],1)*(DATOS_[Conc.Sal.01])))))))),
0)</f>
        <v>0</v>
      </c>
      <c r="K41" s="119">
        <f t="array" ref="K41">IFERROR(
(MEDIAN((IF(DATOS_[[Sexo]:[Sexo]]=$B41,IF(DATOS_[[AGRUP. VALOR. PTO.]:[AGRUP. VALOR. PTO.]]=$B39,IF(DATOS_[[Check Periodo Ref.]:[Check Periodo Ref.]]="Dentro",IF(DATOS_[[Check Equiparado]:[Check Equiparado]]="Sí",IF(DATOS!AF$5="Sí",(1/DATOS_[[% anualiz]:[% anualiz]]),1)*IF(DATOS!AF$4="Sí",1/DATOS_[[% normaliz]:[% normaliz]],1)*(DATOS_[Conc.Sal.02])))))))),
0)</f>
        <v>0</v>
      </c>
      <c r="L41" s="119">
        <f t="array" ref="L41">IFERROR(
(MEDIAN((IF(DATOS_[[Sexo]:[Sexo]]=$B41,IF(DATOS_[[AGRUP. VALOR. PTO.]:[AGRUP. VALOR. PTO.]]=$B39,IF(DATOS_[[Check Periodo Ref.]:[Check Periodo Ref.]]="Dentro",IF(DATOS_[[Check Equiparado]:[Check Equiparado]]="Sí",IF(DATOS!AG$5="Sí",(1/DATOS_[[% anualiz]:[% anualiz]]),1)*IF(DATOS!AG$4="Sí",1/DATOS_[[% normaliz]:[% normaliz]],1)*(DATOS_[Conc.Sal.03])))))))),
0)</f>
        <v>0</v>
      </c>
      <c r="M41" s="119">
        <f t="array" ref="M41">IFERROR(
(MEDIAN((IF(DATOS_[[Sexo]:[Sexo]]=$B41,IF(DATOS_[[AGRUP. VALOR. PTO.]:[AGRUP. VALOR. PTO.]]=$B39,IF(DATOS_[[Check Periodo Ref.]:[Check Periodo Ref.]]="Dentro",IF(DATOS_[[Check Equiparado]:[Check Equiparado]]="Sí",IF(DATOS!AH$5="Sí",(1/DATOS_[[% anualiz]:[% anualiz]]),1)*IF(DATOS!AH$4="Sí",1/DATOS_[[% normaliz]:[% normaliz]],1)*(DATOS_[Conc.Sal.04])))))))),
0)</f>
        <v>0</v>
      </c>
      <c r="N41" s="119">
        <f t="array" ref="N41">IFERROR(
(MEDIAN((IF(DATOS_[[Sexo]:[Sexo]]=$B41,IF(DATOS_[[AGRUP. VALOR. PTO.]:[AGRUP. VALOR. PTO.]]=$B39,IF(DATOS_[[Check Periodo Ref.]:[Check Periodo Ref.]]="Dentro",IF(DATOS_[[Check Equiparado]:[Check Equiparado]]="Sí",IF(DATOS!AI$5="Sí",(1/DATOS_[[% anualiz]:[% anualiz]]),1)*IF(DATOS!AI$4="Sí",1/DATOS_[[% normaliz]:[% normaliz]],1)*(DATOS_[Conc.Sal.05])))))))),
0)</f>
        <v>0</v>
      </c>
      <c r="O41" s="119">
        <f t="array" ref="O41">IFERROR(
(MEDIAN((IF(DATOS_[[Sexo]:[Sexo]]=$B41,IF(DATOS_[[AGRUP. VALOR. PTO.]:[AGRUP. VALOR. PTO.]]=$B39,IF(DATOS_[[Check Periodo Ref.]:[Check Periodo Ref.]]="Dentro",IF(DATOS_[[Check Equiparado]:[Check Equiparado]]="Sí",IF(DATOS!AJ$5="Sí",(1/DATOS_[[% anualiz]:[% anualiz]]),1)*IF(DATOS!AJ$4="Sí",1/DATOS_[[% normaliz]:[% normaliz]],1)*(DATOS_[Conc.Sal.06])))))))),
0)</f>
        <v>0</v>
      </c>
      <c r="P41" s="119">
        <f t="array" ref="P41">IFERROR(
(MEDIAN((IF(DATOS_[[Sexo]:[Sexo]]=$B41,IF(DATOS_[[AGRUP. VALOR. PTO.]:[AGRUP. VALOR. PTO.]]=$B39,IF(DATOS_[[Check Periodo Ref.]:[Check Periodo Ref.]]="Dentro",IF(DATOS_[[Check Equiparado]:[Check Equiparado]]="Sí",IF(DATOS!AK$5="Sí",(1/DATOS_[[% anualiz]:[% anualiz]]),1)*IF(DATOS!AK$4="Sí",1/DATOS_[[% normaliz]:[% normaliz]],1)*(DATOS_[Conc.Sal.07])))))))),
0)</f>
        <v>0</v>
      </c>
      <c r="Q41" s="119">
        <f t="array" ref="Q41">IFERROR(
(MEDIAN((IF(DATOS_[[Sexo]:[Sexo]]=$B41,IF(DATOS_[[AGRUP. VALOR. PTO.]:[AGRUP. VALOR. PTO.]]=$B39,IF(DATOS_[[Check Periodo Ref.]:[Check Periodo Ref.]]="Dentro",IF(DATOS_[[Check Equiparado]:[Check Equiparado]]="Sí",IF(DATOS!AL$5="Sí",(1/DATOS_[[% anualiz]:[% anualiz]]),1)*IF(DATOS!AL$4="Sí",1/DATOS_[[% normaliz]:[% normaliz]],1)*(DATOS_[Conc.Sal.08])))))))),
0)</f>
        <v>0</v>
      </c>
      <c r="R41" s="119">
        <f t="array" ref="R41">IFERROR(
(MEDIAN((IF(DATOS_[[Sexo]:[Sexo]]=$B41,IF(DATOS_[[AGRUP. VALOR. PTO.]:[AGRUP. VALOR. PTO.]]=$B39,IF(DATOS_[[Check Periodo Ref.]:[Check Periodo Ref.]]="Dentro",IF(DATOS_[[Check Equiparado]:[Check Equiparado]]="Sí",IF(DATOS!AM$5="Sí",(1/DATOS_[[% anualiz]:[% anualiz]]),1)*IF(DATOS!AM$4="Sí",1/DATOS_[[% normaliz]:[% normaliz]],1)*(DATOS_[Conc.Sal.09])))))))),
0)</f>
        <v>0</v>
      </c>
      <c r="S41" s="119">
        <f t="array" ref="S41">IFERROR(
(MEDIAN((IF(DATOS_[[Sexo]:[Sexo]]=$B41,IF(DATOS_[[AGRUP. VALOR. PTO.]:[AGRUP. VALOR. PTO.]]=$B39,IF(DATOS_[[Check Periodo Ref.]:[Check Periodo Ref.]]="Dentro",IF(DATOS_[[Check Equiparado]:[Check Equiparado]]="Sí",IF(DATOS!AN$5="Sí",(1/DATOS_[[% anualiz]:[% anualiz]]),1)*IF(DATOS!AN$4="Sí",1/DATOS_[[% normaliz]:[% normaliz]],1)*(DATOS_[Conc.Sal.10])))))))),
0)</f>
        <v>0</v>
      </c>
      <c r="T41" s="119">
        <f t="array" ref="T41">IFERROR(
(MEDIAN((IF(DATOS_[[Sexo]:[Sexo]]=$B41,IF(DATOS_[[AGRUP. VALOR. PTO.]:[AGRUP. VALOR. PTO.]]=$B39,IF(DATOS_[[Check Periodo Ref.]:[Check Periodo Ref.]]="Dentro",IF(DATOS_[[Check Equiparado]:[Check Equiparado]]="Sí",IF(DATOS!AO$5="Sí",(1/DATOS_[[% anualiz]:[% anualiz]]),1)*IF(DATOS!AO$4="Sí",1/DATOS_[[% normaliz]:[% normaliz]],1)*(DATOS_[Conc.Sal.11])))))))),
0)</f>
        <v>0</v>
      </c>
      <c r="U41" s="119">
        <f t="array" ref="U41">IFERROR(
(MEDIAN((IF(DATOS_[[Sexo]:[Sexo]]=$B41,IF(DATOS_[[AGRUP. VALOR. PTO.]:[AGRUP. VALOR. PTO.]]=$B39,IF(DATOS_[[Check Periodo Ref.]:[Check Periodo Ref.]]="Dentro",IF(DATOS_[[Check Equiparado]:[Check Equiparado]]="Sí",IF(DATOS!AP$5="Sí",(1/DATOS_[[% anualiz]:[% anualiz]]),1)*IF(DATOS!AP$4="Sí",1/DATOS_[[% normaliz]:[% normaliz]],1)*(DATOS_[Conc.Sal.12])))))))),
0)</f>
        <v>0</v>
      </c>
      <c r="V41" s="119">
        <f t="array" ref="V41">IFERROR(
(MEDIAN((IF(DATOS_[[Sexo]:[Sexo]]=$B41,IF(DATOS_[[AGRUP. VALOR. PTO.]:[AGRUP. VALOR. PTO.]]=$B39,IF(DATOS_[[Check Periodo Ref.]:[Check Periodo Ref.]]="Dentro",IF(DATOS_[[Check Equiparado]:[Check Equiparado]]="Sí",IF(DATOS!AQ$5="Sí",(1/DATOS_[[% anualiz]:[% anualiz]]),1)*IF(DATOS!AQ$4="Sí",1/DATOS_[[% normaliz]:[% normaliz]],1)*(DATOS_[Conc.Sal.13])))))))),
0)</f>
        <v>0</v>
      </c>
      <c r="W41" s="119">
        <f t="array" ref="W41">IFERROR(
(MEDIAN((IF(DATOS_[[Sexo]:[Sexo]]=$B41,IF(DATOS_[[AGRUP. VALOR. PTO.]:[AGRUP. VALOR. PTO.]]=$B39,IF(DATOS_[[Check Periodo Ref.]:[Check Periodo Ref.]]="Dentro",IF(DATOS_[[Check Equiparado]:[Check Equiparado]]="Sí",IF(DATOS!AR$5="Sí",(1/DATOS_[[% anualiz]:[% anualiz]]),1)*IF(DATOS!AR$4="Sí",1/DATOS_[[% normaliz]:[% normaliz]],1)*(DATOS_[Conc.Sal.14])))))))),
0)</f>
        <v>0</v>
      </c>
      <c r="X41" s="119">
        <f t="array" ref="X41">IFERROR(
(MEDIAN((IF(DATOS_[[Sexo]:[Sexo]]=$B41,IF(DATOS_[[AGRUP. VALOR. PTO.]:[AGRUP. VALOR. PTO.]]=$B39,IF(DATOS_[[Check Periodo Ref.]:[Check Periodo Ref.]]="Dentro",IF(DATOS_[[Check Equiparado]:[Check Equiparado]]="Sí",IF(DATOS!AS$5="Sí",(1/DATOS_[[% anualiz]:[% anualiz]]),1)*IF(DATOS!AS$4="Sí",1/DATOS_[[% normaliz]:[% normaliz]],1)*(DATOS_[Conc.Sal.15])))))))),
0)</f>
        <v>0</v>
      </c>
      <c r="Y41" s="119">
        <f t="array" ref="Y41">IFERROR(
(MEDIAN((IF(DATOS_[[Sexo]:[Sexo]]=$B41,IF(DATOS_[[AGRUP. VALOR. PTO.]:[AGRUP. VALOR. PTO.]]=$B39,IF(DATOS_[[Check Periodo Ref.]:[Check Periodo Ref.]]="Dentro",IF(DATOS_[[Check Equiparado]:[Check Equiparado]]="Sí",IF(DATOS!AT$5="Sí",(1/DATOS_[[% anualiz]:[% anualiz]]),1)*IF(DATOS!AT$4="Sí",1/DATOS_[[% normaliz]:[% normaliz]],1)*(DATOS_[Conc.Sal.16])))))))),
0)</f>
        <v>0</v>
      </c>
      <c r="Z41" s="119">
        <f t="array" ref="Z41">IFERROR(
(MEDIAN((IF(DATOS_[[Sexo]:[Sexo]]=$B41,IF(DATOS_[[AGRUP. VALOR. PTO.]:[AGRUP. VALOR. PTO.]]=$B39,IF(DATOS_[[Check Periodo Ref.]:[Check Periodo Ref.]]="Dentro",IF(DATOS_[[Check Equiparado]:[Check Equiparado]]="Sí",IF(DATOS!AU$5="Sí",(1/DATOS_[[% anualiz]:[% anualiz]]),1)*IF(DATOS!AU$4="Sí",1/DATOS_[[% normaliz]:[% normaliz]],1)*(DATOS_[Conc.Sal.17])))))))),
0)</f>
        <v>0</v>
      </c>
      <c r="AA41" s="119">
        <f t="array" ref="AA41">IFERROR(
(MEDIAN((IF(DATOS_[[Sexo]:[Sexo]]=$B41,IF(DATOS_[[AGRUP. VALOR. PTO.]:[AGRUP. VALOR. PTO.]]=$B39,IF(DATOS_[[Check Periodo Ref.]:[Check Periodo Ref.]]="Dentro",IF(DATOS_[[Check Equiparado]:[Check Equiparado]]="Sí",IF(DATOS!AV$5="Sí",(1/DATOS_[[% anualiz]:[% anualiz]]),1)*IF(DATOS!AV$4="Sí",1/DATOS_[[% normaliz]:[% normaliz]],1)*(DATOS_[Conc.Sal.18])))))))),
0)</f>
        <v>0</v>
      </c>
      <c r="AB41" s="119">
        <f t="array" ref="AB41">IFERROR(
(MEDIAN((IF(DATOS_[[Sexo]:[Sexo]]=$B41,IF(DATOS_[[AGRUP. VALOR. PTO.]:[AGRUP. VALOR. PTO.]]=$B39,IF(DATOS_[[Check Periodo Ref.]:[Check Periodo Ref.]]="Dentro",IF(DATOS_[[Check Equiparado]:[Check Equiparado]]="Sí",IF(DATOS!AW$5="Sí",(1/DATOS_[[% anualiz]:[% anualiz]]),1)*IF(DATOS!AW$4="Sí",1/DATOS_[[% normaliz]:[% normaliz]],1)*(DATOS_[Conc.Sal.19])))))))),
0)</f>
        <v>0</v>
      </c>
      <c r="AC41" s="119">
        <f t="array" ref="AC41">IFERROR(
(MEDIAN((IF(DATOS_[[Sexo]:[Sexo]]=$B41,IF(DATOS_[[AGRUP. VALOR. PTO.]:[AGRUP. VALOR. PTO.]]=$B39,IF(DATOS_[[Check Periodo Ref.]:[Check Periodo Ref.]]="Dentro",IF(DATOS_[[Check Equiparado]:[Check Equiparado]]="Sí",IF(DATOS!AX$5="Sí",(1/DATOS_[[% anualiz]:[% anualiz]]),1)*IF(DATOS!AX$4="Sí",1/DATOS_[[% normaliz]:[% normaliz]],1)*(DATOS_[Conc.Sal.20])))))))),
0)</f>
        <v>0</v>
      </c>
      <c r="AD41" s="119">
        <f t="array" ref="AD41">IFERROR(
(MEDIAN((IF(DATOS_[[Sexo]:[Sexo]]=$B41,IF(DATOS_[[AGRUP. VALOR. PTO.]:[AGRUP. VALOR. PTO.]]=$B39,IF(DATOS_[[Check Periodo Ref.]:[Check Periodo Ref.]]="Dentro",IF(DATOS_[[Check Equiparado]:[Check Equiparado]]="Sí",IF(DATOS!AY$5="Sí",(1/DATOS_[[% anualiz]:[% anualiz]]),1)*IF(DATOS!AY$4="Sí",1/DATOS_[[% normaliz]:[% normaliz]],1)*(DATOS_[Conc.Sal.21])))))))),
0)</f>
        <v>0</v>
      </c>
      <c r="AE41" s="119">
        <f t="array" ref="AE41">IFERROR(
(MEDIAN((IF(DATOS_[[Sexo]:[Sexo]]=$B41,IF(DATOS_[[AGRUP. VALOR. PTO.]:[AGRUP. VALOR. PTO.]]=$B39,IF(DATOS_[[Check Periodo Ref.]:[Check Periodo Ref.]]="Dentro",IF(DATOS_[[Check Equiparado]:[Check Equiparado]]="Sí",IF(DATOS!AZ$5="Sí",(1/DATOS_[[% anualiz]:[% anualiz]]),1)*IF(DATOS!AZ$4="Sí",1/DATOS_[[% normaliz]:[% normaliz]],1)*(DATOS_[Conc.Sal.22])))))))),
0)</f>
        <v>0</v>
      </c>
      <c r="AF41" s="119">
        <f t="array" ref="AF41">IFERROR(
(MEDIAN((IF(DATOS_[[Sexo]:[Sexo]]=$B41,IF(DATOS_[[AGRUP. VALOR. PTO.]:[AGRUP. VALOR. PTO.]]=$B39,IF(DATOS_[[Check Periodo Ref.]:[Check Periodo Ref.]]="Dentro",IF(DATOS_[[Check Equiparado]:[Check Equiparado]]="Sí",IF(DATOS!BA$5="Sí",(1/DATOS_[[% anualiz]:[% anualiz]]),1)*IF(DATOS!BA$4="Sí",1/DATOS_[[% normaliz]:[% normaliz]],1)*(DATOS_[Conc.Sal.23])))))))),
0)</f>
        <v>0</v>
      </c>
      <c r="AG41" s="119">
        <f t="array" ref="AG41">IFERROR(
(MEDIAN((IF(DATOS_[[Sexo]:[Sexo]]=$B41,IF(DATOS_[[AGRUP. VALOR. PTO.]:[AGRUP. VALOR. PTO.]]=$B39,IF(DATOS_[[Check Periodo Ref.]:[Check Periodo Ref.]]="Dentro",IF(DATOS_[[Check Equiparado]:[Check Equiparado]]="Sí",IF(DATOS!BB$5="Sí",(1/DATOS_[[% anualiz]:[% anualiz]]),1)*IF(DATOS!BB$4="Sí",1/DATOS_[[% normaliz]:[% normaliz]],1)*(DATOS_[Conc.Sal.24])))))))),
0)</f>
        <v>0</v>
      </c>
      <c r="AH41" s="119">
        <f t="array" ref="AH41">IFERROR(
(MEDIAN((IF(DATOS_[[Sexo]:[Sexo]]=$B41,IF(DATOS_[[AGRUP. VALOR. PTO.]:[AGRUP. VALOR. PTO.]]=$B39,IF(DATOS_[[Check Periodo Ref.]:[Check Periodo Ref.]]="Dentro",IF(DATOS_[[Check Equiparado]:[Check Equiparado]]="Sí",IF(DATOS!BC$5="Sí",(1/DATOS_[[% anualiz]:[% anualiz]]),1)*IF(DATOS!BC$4="Sí",1/DATOS_[[% normaliz]:[% normaliz]],1)*(DATOS_[Conc.Sal.25])))))))),
0)</f>
        <v>0</v>
      </c>
      <c r="AI41" s="119">
        <f t="array" ref="AI41">IFERROR(
(MEDIAN((IF(DATOS_[[Sexo]:[Sexo]]=$B41,IF(DATOS_[[AGRUP. VALOR. PTO.]:[AGRUP. VALOR. PTO.]]=$B39,IF(DATOS_[[Check Periodo Ref.]:[Check Periodo Ref.]]="Dentro",IF(DATOS_[[Check Equiparado]:[Check Equiparado]]="Sí",IF(DATOS!BD$5="Sí",(1/DATOS_[[% anualiz]:[% anualiz]]),1)*IF(DATOS!BD$4="Sí",1/DATOS_[[% normaliz]:[% normaliz]],1)*(DATOS_[Conc.Sal.26])))))))),
0)</f>
        <v>0</v>
      </c>
      <c r="AJ41" s="119">
        <f t="array" ref="AJ41">IFERROR(
(MEDIAN((IF(DATOS_[[Sexo]:[Sexo]]=$B41,IF(DATOS_[[AGRUP. VALOR. PTO.]:[AGRUP. VALOR. PTO.]]=$B39,IF(DATOS_[[Check Periodo Ref.]:[Check Periodo Ref.]]="Dentro",IF(DATOS_[[Check Equiparado]:[Check Equiparado]]="Sí",IF(DATOS!BE$5="Sí",(1/DATOS_[[% anualiz]:[% anualiz]]),1)*IF(DATOS!BE$4="Sí",1/DATOS_[[% normaliz]:[% normaliz]],1)*(DATOS_[Conc.Sal.27])))))))),
0)</f>
        <v>0</v>
      </c>
      <c r="AK41" s="119">
        <f t="array" ref="AK41">IFERROR(
(MEDIAN((IF(DATOS_[[Sexo]:[Sexo]]=$B41,IF(DATOS_[[AGRUP. VALOR. PTO.]:[AGRUP. VALOR. PTO.]]=$B39,IF(DATOS_[[Check Periodo Ref.]:[Check Periodo Ref.]]="Dentro",IF(DATOS_[[Check Equiparado]:[Check Equiparado]]="Sí",IF(DATOS!BF$5="Sí",(1/DATOS_[[% anualiz]:[% anualiz]]),1)*IF(DATOS!BF$4="Sí",1/DATOS_[[% normaliz]:[% normaliz]],1)*(DATOS_[Conc.Sal.28])))))))),
0)</f>
        <v>0</v>
      </c>
      <c r="AL41" s="119">
        <f t="array" ref="AL41">IFERROR(
(MEDIAN((IF(DATOS_[[Sexo]:[Sexo]]=$B41,IF(DATOS_[[AGRUP. VALOR. PTO.]:[AGRUP. VALOR. PTO.]]=$B39,IF(DATOS_[[Check Periodo Ref.]:[Check Periodo Ref.]]="Dentro",IF(DATOS_[[Check Equiparado]:[Check Equiparado]]="Sí",IF(DATOS!BG$5="Sí",(1/DATOS_[[% anualiz]:[% anualiz]]),1)*IF(DATOS!BG$4="Sí",1/DATOS_[[% normaliz]:[% normaliz]],1)*(DATOS_[Conc.Sal.29])))))))),
0)</f>
        <v>0</v>
      </c>
      <c r="AM41" s="119">
        <f t="array" ref="AM41">IFERROR(
(MEDIAN((IF(DATOS_[[Sexo]:[Sexo]]=$B41,IF(DATOS_[[AGRUP. VALOR. PTO.]:[AGRUP. VALOR. PTO.]]=$B39,IF(DATOS_[[Check Periodo Ref.]:[Check Periodo Ref.]]="Dentro",IF(DATOS_[[Check Equiparado]:[Check Equiparado]]="Sí",IF(DATOS!BH$5="Sí",(1/DATOS_[[% anualiz]:[% anualiz]]),1)*IF(DATOS!BH$4="Sí",1/DATOS_[[% normaliz]:[% normaliz]],1)*(DATOS_[Conc.Sal.30])))))))),
0)</f>
        <v>0</v>
      </c>
      <c r="AN41" s="120">
        <f t="array" ref="AN41">IFERROR(
MEDIAN(IF(DATOS_[Sexo]=$B41,IF(DATOS_[[AGRUP. VALOR. PTO.]:[AGRUP. VALOR. PTO.]]=$B39,IF(DATOS_[Check Equiparado]="Sí",IF(DATOS_[Check Periodo Ref.]="Dentro",DATOS_[Tot COMPL.SAL Eq],FALSE))))),
0)</f>
        <v>0</v>
      </c>
      <c r="AO41" s="121">
        <f t="array" ref="AO41">IFERROR(
MEDIAN(IF(DATOS_[Sexo]=$B41,IF(DATOS_[[AGRUP. VALOR. PTO.]:[AGRUP. VALOR. PTO.]]=$B39,IF(DATOS_[Check Equiparado]="Sí",IF(DATOS_[Check Periodo Ref.]="Dentro",DATOS_[TOTAL SALARIO Eq],FALSE))))),
0)</f>
        <v>0</v>
      </c>
      <c r="AP41" s="122">
        <f t="array" ref="AP41">IFERROR(
(MEDIAN((IF(DATOS_[[Sexo]:[Sexo]]=$B41,IF(DATOS_[[AGRUP. VALOR. PTO.]:[AGRUP. VALOR. PTO.]]=$B39,IF(DATOS_[[Check Periodo Ref.]:[Check Periodo Ref.]]="Dentro",IF(DATOS_[[Check Equiparado]:[Check Equiparado]]="Sí",IF(DATOS!BI$5="Sí",(1/DATOS_[[% anualiz]:[% anualiz]]),1)*IF(DATOS!BI$4="Sí",1/DATOS_[[% normaliz]:[% normaliz]],1)*(DATOS_[C.Extra.01])))))))),
0)</f>
        <v>0</v>
      </c>
      <c r="AQ41" s="122">
        <f t="array" ref="AQ41">IFERROR(
(MEDIAN((IF(DATOS_[[Sexo]:[Sexo]]=$B41,IF(DATOS_[[AGRUP. VALOR. PTO.]:[AGRUP. VALOR. PTO.]]=$B39,IF(DATOS_[[Check Periodo Ref.]:[Check Periodo Ref.]]="Dentro",IF(DATOS_[[Check Equiparado]:[Check Equiparado]]="Sí",IF(DATOS!BJ$5="Sí",(1/DATOS_[[% anualiz]:[% anualiz]]),1)*IF(DATOS!BJ$4="Sí",1/DATOS_[[% normaliz]:[% normaliz]],1)*(DATOS_[C.Extra.02])))))))),
0)</f>
        <v>0</v>
      </c>
      <c r="AR41" s="122">
        <f t="array" ref="AR41">IFERROR(
(MEDIAN((IF(DATOS_[[Sexo]:[Sexo]]=$B41,IF(DATOS_[[AGRUP. VALOR. PTO.]:[AGRUP. VALOR. PTO.]]=$B39,IF(DATOS_[[Check Periodo Ref.]:[Check Periodo Ref.]]="Dentro",IF(DATOS_[[Check Equiparado]:[Check Equiparado]]="Sí",IF(DATOS!BK$5="Sí",(1/DATOS_[[% anualiz]:[% anualiz]]),1)*IF(DATOS!BK$4="Sí",1/DATOS_[[% normaliz]:[% normaliz]],1)*(DATOS_[C.Extra.03])))))))),
0)</f>
        <v>0</v>
      </c>
      <c r="AS41" s="122">
        <f t="array" ref="AS41">IFERROR(
(MEDIAN((IF(DATOS_[[Sexo]:[Sexo]]=$B41,IF(DATOS_[[AGRUP. VALOR. PTO.]:[AGRUP. VALOR. PTO.]]=$B39,IF(DATOS_[[Check Periodo Ref.]:[Check Periodo Ref.]]="Dentro",IF(DATOS_[[Check Equiparado]:[Check Equiparado]]="Sí",IF(DATOS!BL$5="Sí",(1/DATOS_[[% anualiz]:[% anualiz]]),1)*IF(DATOS!BL$4="Sí",1/DATOS_[[% normaliz]:[% normaliz]],1)*(DATOS_[C.Extra.04])))))))),
0)</f>
        <v>0</v>
      </c>
      <c r="AT41" s="122">
        <f t="array" ref="AT41">IFERROR(
(MEDIAN((IF(DATOS_[[Sexo]:[Sexo]]=$B41,IF(DATOS_[[AGRUP. VALOR. PTO.]:[AGRUP. VALOR. PTO.]]=$B39,IF(DATOS_[[Check Periodo Ref.]:[Check Periodo Ref.]]="Dentro",IF(DATOS_[[Check Equiparado]:[Check Equiparado]]="Sí",IF(DATOS!BM$5="Sí",(1/DATOS_[[% anualiz]:[% anualiz]]),1)*IF(DATOS!BM$4="Sí",1/DATOS_[[% normaliz]:[% normaliz]],1)*(DATOS_[C.Extra.05])))))))),
0)</f>
        <v>0</v>
      </c>
      <c r="AU41" s="123">
        <f t="array" ref="AU41">IFERROR(
MEDIAN(IF(DATOS_[Sexo]=$B41,IF(DATOS_[[AGRUP. VALOR. PTO.]:[AGRUP. VALOR. PTO.]]=$B39,IF(DATOS_[Check Equiparado]="Sí",IF(DATOS_[Check Periodo Ref.]="Dentro",DATOS_[Tot Extrasalarial Eq],FALSE))))),
0)</f>
        <v>0</v>
      </c>
      <c r="AV41" s="124">
        <f t="array" ref="AV41">IFERROR(
MEDIAN(IF(DATOS_[Sexo]=$B41,IF(DATOS_[[AGRUP. VALOR. PTO.]:[AGRUP. VALOR. PTO.]]=$B39,IF(DATOS_[Check Equiparado]="Sí",IF(DATOS_[Check Periodo Ref.]="Dentro",DATOS_[TOTAL Retrib Eq],FALSE))))),
0)</f>
        <v>0</v>
      </c>
    </row>
    <row r="42" spans="1:48" ht="17.25" thickBot="1" x14ac:dyDescent="0.35">
      <c r="A42" s="48" t="str">
        <f t="shared" ref="A42" si="39">+A43</f>
        <v>[ocultar]</v>
      </c>
      <c r="B42" s="98" t="s">
        <v>269</v>
      </c>
      <c r="C42" s="117"/>
      <c r="D42" s="47"/>
      <c r="E42" s="47"/>
      <c r="F42" s="47"/>
      <c r="G42" s="47"/>
      <c r="H42" s="47"/>
      <c r="I42" s="127" t="str">
        <f t="shared" ref="I42:AV42" si="40">IFERROR((I43-I44)/I43,"")</f>
        <v/>
      </c>
      <c r="J42" s="131" t="str">
        <f t="shared" si="40"/>
        <v/>
      </c>
      <c r="K42" s="131" t="str">
        <f t="shared" si="40"/>
        <v/>
      </c>
      <c r="L42" s="131" t="str">
        <f t="shared" si="40"/>
        <v/>
      </c>
      <c r="M42" s="131" t="str">
        <f t="shared" si="40"/>
        <v/>
      </c>
      <c r="N42" s="131" t="str">
        <f t="shared" si="40"/>
        <v/>
      </c>
      <c r="O42" s="131" t="str">
        <f t="shared" si="40"/>
        <v/>
      </c>
      <c r="P42" s="131" t="str">
        <f t="shared" si="40"/>
        <v/>
      </c>
      <c r="Q42" s="131" t="str">
        <f t="shared" si="40"/>
        <v/>
      </c>
      <c r="R42" s="131" t="str">
        <f t="shared" si="40"/>
        <v/>
      </c>
      <c r="S42" s="131" t="str">
        <f t="shared" si="40"/>
        <v/>
      </c>
      <c r="T42" s="131" t="str">
        <f t="shared" si="40"/>
        <v/>
      </c>
      <c r="U42" s="131" t="str">
        <f t="shared" si="40"/>
        <v/>
      </c>
      <c r="V42" s="131" t="str">
        <f t="shared" si="40"/>
        <v/>
      </c>
      <c r="W42" s="131" t="str">
        <f t="shared" si="40"/>
        <v/>
      </c>
      <c r="X42" s="131" t="str">
        <f t="shared" si="40"/>
        <v/>
      </c>
      <c r="Y42" s="131" t="str">
        <f t="shared" si="40"/>
        <v/>
      </c>
      <c r="Z42" s="130" t="str">
        <f t="shared" si="40"/>
        <v/>
      </c>
      <c r="AA42" s="130" t="str">
        <f t="shared" si="40"/>
        <v/>
      </c>
      <c r="AB42" s="130" t="str">
        <f t="shared" si="40"/>
        <v/>
      </c>
      <c r="AC42" s="130" t="str">
        <f t="shared" si="40"/>
        <v/>
      </c>
      <c r="AD42" s="130" t="str">
        <f t="shared" si="40"/>
        <v/>
      </c>
      <c r="AE42" s="130" t="str">
        <f t="shared" si="40"/>
        <v/>
      </c>
      <c r="AF42" s="130" t="str">
        <f t="shared" si="40"/>
        <v/>
      </c>
      <c r="AG42" s="130" t="str">
        <f t="shared" si="40"/>
        <v/>
      </c>
      <c r="AH42" s="130" t="str">
        <f t="shared" si="40"/>
        <v/>
      </c>
      <c r="AI42" s="130" t="str">
        <f t="shared" si="40"/>
        <v/>
      </c>
      <c r="AJ42" s="130" t="str">
        <f t="shared" si="40"/>
        <v/>
      </c>
      <c r="AK42" s="130" t="str">
        <f t="shared" si="40"/>
        <v/>
      </c>
      <c r="AL42" s="130" t="str">
        <f t="shared" si="40"/>
        <v/>
      </c>
      <c r="AM42" s="130" t="str">
        <f t="shared" si="40"/>
        <v/>
      </c>
      <c r="AN42" s="132" t="str">
        <f t="shared" si="40"/>
        <v/>
      </c>
      <c r="AO42" s="136" t="str">
        <f t="shared" si="40"/>
        <v/>
      </c>
      <c r="AP42" s="133" t="str">
        <f t="shared" si="40"/>
        <v/>
      </c>
      <c r="AQ42" s="133" t="str">
        <f t="shared" si="40"/>
        <v/>
      </c>
      <c r="AR42" s="133" t="str">
        <f t="shared" si="40"/>
        <v/>
      </c>
      <c r="AS42" s="133" t="str">
        <f t="shared" si="40"/>
        <v/>
      </c>
      <c r="AT42" s="133" t="str">
        <f t="shared" si="40"/>
        <v/>
      </c>
      <c r="AU42" s="134" t="str">
        <f t="shared" si="40"/>
        <v/>
      </c>
      <c r="AV42" s="135" t="str">
        <f t="shared" si="40"/>
        <v/>
      </c>
    </row>
    <row r="43" spans="1:48" x14ac:dyDescent="0.3">
      <c r="A43" s="48" t="str">
        <f t="shared" ref="A43" si="41">+IF(C43+C44=0,"[ocultar]","")</f>
        <v>[ocultar]</v>
      </c>
      <c r="B43" s="94" t="s">
        <v>162</v>
      </c>
      <c r="C43" s="40">
        <f t="array" ref="C43">SUM(IF($B43=DATOS_[Sexo],
IF($B42=DATOS_[AGRUP. VALOR. PTO.],
IF("Dentro"=DATOS_[Check Periodo Ref.],
1/(COUNTIFS(DATOS_[Sexo],$B43,DATOS_[AGRUP. VALOR. PTO.],$B42,DATOS_[Check Periodo Ref.],"Dentro",DATOS_[id],DATOS_[id]))))))</f>
        <v>0</v>
      </c>
      <c r="D43" s="41">
        <f>COUNTIFS(DATOS_[AGRUP. VALOR. PTO.],$B42,DATOS_[Sexo],$B43,DATOS_[Check Periodo Ref.],"Dentro")</f>
        <v>0</v>
      </c>
      <c r="E43" s="41">
        <f>COUNTIFS(DATOS_[AGRUP. VALOR. PTO.],$B42,DATOS_[Sexo],$B43,DATOS_[Check Periodo Ref.],"Dentro",DATOS_[Check Nº SC Norm],"Sí")</f>
        <v>0</v>
      </c>
      <c r="F43" s="41">
        <f>COUNTIFS(DATOS_[AGRUP. VALOR. PTO.],$B42,DATOS_[Sexo],$B43,DATOS_[Check Periodo Ref.],"Dentro",DATOS_[Check Nº SC Anualiz],"Sí")</f>
        <v>0</v>
      </c>
      <c r="G43" s="41">
        <f>COUNTIFS(DATOS_[AGRUP. VALOR. PTO.],$B42,DATOS_[Sexo],$B43,DATOS_[Check Periodo Ref.],"Dentro",DATOS_[Check Nº SC Norm y Anualiz],"Sí")</f>
        <v>0</v>
      </c>
      <c r="H43" s="41">
        <f>COUNTIFS(DATOS_[AGRUP. VALOR. PTO.],$B42,DATOS_[Sexo],$B43,DATOS_[Check Periodo Ref.],"Dentro",DATOS_[Check Equiparación],"Sí")</f>
        <v>0</v>
      </c>
      <c r="I43" s="118">
        <f t="array" ref="I43">IFERROR(
MEDIAN(IF(DATOS_[Sexo]=$B43,IF(DATOS_[[AGRUP. VALOR. PTO.]:[AGRUP. VALOR. PTO.]]=$B42,IF(DATOS_[Check Equiparado]="Sí",IF(DATOS_[Check Periodo Ref.]="Dentro",DATOS_[SALARIO BASE Eq],FALSE))))),
0)</f>
        <v>0</v>
      </c>
      <c r="J43" s="119">
        <f t="array" ref="J43">IFERROR(
(MEDIAN((IF(DATOS_[[Sexo]:[Sexo]]=$B43,IF(DATOS_[[AGRUP. VALOR. PTO.]:[AGRUP. VALOR. PTO.]]=$B42,IF(DATOS_[[Check Periodo Ref.]:[Check Periodo Ref.]]="Dentro",IF(DATOS_[[Check Equiparado]:[Check Equiparado]]="Sí",IF(DATOS!AE$5="Sí",(1/DATOS_[[% anualiz]:[% anualiz]]),1)*IF(DATOS!AE$4="Sí",1/DATOS_[[% normaliz]:[% normaliz]],1)*(DATOS_[Conc.Sal.01])))))))),
0)</f>
        <v>0</v>
      </c>
      <c r="K43" s="119">
        <f t="array" ref="K43">IFERROR(
(MEDIAN((IF(DATOS_[[Sexo]:[Sexo]]=$B43,IF(DATOS_[[AGRUP. VALOR. PTO.]:[AGRUP. VALOR. PTO.]]=$B42,IF(DATOS_[[Check Periodo Ref.]:[Check Periodo Ref.]]="Dentro",IF(DATOS_[[Check Equiparado]:[Check Equiparado]]="Sí",IF(DATOS!AF$5="Sí",(1/DATOS_[[% anualiz]:[% anualiz]]),1)*IF(DATOS!AF$4="Sí",1/DATOS_[[% normaliz]:[% normaliz]],1)*(DATOS_[Conc.Sal.02])))))))),
0)</f>
        <v>0</v>
      </c>
      <c r="L43" s="119">
        <f t="array" ref="L43">IFERROR(
(MEDIAN((IF(DATOS_[[Sexo]:[Sexo]]=$B43,IF(DATOS_[[AGRUP. VALOR. PTO.]:[AGRUP. VALOR. PTO.]]=$B42,IF(DATOS_[[Check Periodo Ref.]:[Check Periodo Ref.]]="Dentro",IF(DATOS_[[Check Equiparado]:[Check Equiparado]]="Sí",IF(DATOS!AG$5="Sí",(1/DATOS_[[% anualiz]:[% anualiz]]),1)*IF(DATOS!AG$4="Sí",1/DATOS_[[% normaliz]:[% normaliz]],1)*(DATOS_[Conc.Sal.03])))))))),
0)</f>
        <v>0</v>
      </c>
      <c r="M43" s="119">
        <f t="array" ref="M43">IFERROR(
(MEDIAN((IF(DATOS_[[Sexo]:[Sexo]]=$B43,IF(DATOS_[[AGRUP. VALOR. PTO.]:[AGRUP. VALOR. PTO.]]=$B42,IF(DATOS_[[Check Periodo Ref.]:[Check Periodo Ref.]]="Dentro",IF(DATOS_[[Check Equiparado]:[Check Equiparado]]="Sí",IF(DATOS!AH$5="Sí",(1/DATOS_[[% anualiz]:[% anualiz]]),1)*IF(DATOS!AH$4="Sí",1/DATOS_[[% normaliz]:[% normaliz]],1)*(DATOS_[Conc.Sal.04])))))))),
0)</f>
        <v>0</v>
      </c>
      <c r="N43" s="119">
        <f t="array" ref="N43">IFERROR(
(MEDIAN((IF(DATOS_[[Sexo]:[Sexo]]=$B43,IF(DATOS_[[AGRUP. VALOR. PTO.]:[AGRUP. VALOR. PTO.]]=$B42,IF(DATOS_[[Check Periodo Ref.]:[Check Periodo Ref.]]="Dentro",IF(DATOS_[[Check Equiparado]:[Check Equiparado]]="Sí",IF(DATOS!AI$5="Sí",(1/DATOS_[[% anualiz]:[% anualiz]]),1)*IF(DATOS!AI$4="Sí",1/DATOS_[[% normaliz]:[% normaliz]],1)*(DATOS_[Conc.Sal.05])))))))),
0)</f>
        <v>0</v>
      </c>
      <c r="O43" s="119">
        <f t="array" ref="O43">IFERROR(
(MEDIAN((IF(DATOS_[[Sexo]:[Sexo]]=$B43,IF(DATOS_[[AGRUP. VALOR. PTO.]:[AGRUP. VALOR. PTO.]]=$B42,IF(DATOS_[[Check Periodo Ref.]:[Check Periodo Ref.]]="Dentro",IF(DATOS_[[Check Equiparado]:[Check Equiparado]]="Sí",IF(DATOS!AJ$5="Sí",(1/DATOS_[[% anualiz]:[% anualiz]]),1)*IF(DATOS!AJ$4="Sí",1/DATOS_[[% normaliz]:[% normaliz]],1)*(DATOS_[Conc.Sal.06])))))))),
0)</f>
        <v>0</v>
      </c>
      <c r="P43" s="119">
        <f t="array" ref="P43">IFERROR(
(MEDIAN((IF(DATOS_[[Sexo]:[Sexo]]=$B43,IF(DATOS_[[AGRUP. VALOR. PTO.]:[AGRUP. VALOR. PTO.]]=$B42,IF(DATOS_[[Check Periodo Ref.]:[Check Periodo Ref.]]="Dentro",IF(DATOS_[[Check Equiparado]:[Check Equiparado]]="Sí",IF(DATOS!AK$5="Sí",(1/DATOS_[[% anualiz]:[% anualiz]]),1)*IF(DATOS!AK$4="Sí",1/DATOS_[[% normaliz]:[% normaliz]],1)*(DATOS_[Conc.Sal.07])))))))),
0)</f>
        <v>0</v>
      </c>
      <c r="Q43" s="119">
        <f t="array" ref="Q43">IFERROR(
(MEDIAN((IF(DATOS_[[Sexo]:[Sexo]]=$B43,IF(DATOS_[[AGRUP. VALOR. PTO.]:[AGRUP. VALOR. PTO.]]=$B42,IF(DATOS_[[Check Periodo Ref.]:[Check Periodo Ref.]]="Dentro",IF(DATOS_[[Check Equiparado]:[Check Equiparado]]="Sí",IF(DATOS!AL$5="Sí",(1/DATOS_[[% anualiz]:[% anualiz]]),1)*IF(DATOS!AL$4="Sí",1/DATOS_[[% normaliz]:[% normaliz]],1)*(DATOS_[Conc.Sal.08])))))))),
0)</f>
        <v>0</v>
      </c>
      <c r="R43" s="119">
        <f t="array" ref="R43">IFERROR(
(MEDIAN((IF(DATOS_[[Sexo]:[Sexo]]=$B43,IF(DATOS_[[AGRUP. VALOR. PTO.]:[AGRUP. VALOR. PTO.]]=$B42,IF(DATOS_[[Check Periodo Ref.]:[Check Periodo Ref.]]="Dentro",IF(DATOS_[[Check Equiparado]:[Check Equiparado]]="Sí",IF(DATOS!AM$5="Sí",(1/DATOS_[[% anualiz]:[% anualiz]]),1)*IF(DATOS!AM$4="Sí",1/DATOS_[[% normaliz]:[% normaliz]],1)*(DATOS_[Conc.Sal.09])))))))),
0)</f>
        <v>0</v>
      </c>
      <c r="S43" s="119">
        <f t="array" ref="S43">IFERROR(
(MEDIAN((IF(DATOS_[[Sexo]:[Sexo]]=$B43,IF(DATOS_[[AGRUP. VALOR. PTO.]:[AGRUP. VALOR. PTO.]]=$B42,IF(DATOS_[[Check Periodo Ref.]:[Check Periodo Ref.]]="Dentro",IF(DATOS_[[Check Equiparado]:[Check Equiparado]]="Sí",IF(DATOS!AN$5="Sí",(1/DATOS_[[% anualiz]:[% anualiz]]),1)*IF(DATOS!AN$4="Sí",1/DATOS_[[% normaliz]:[% normaliz]],1)*(DATOS_[Conc.Sal.10])))))))),
0)</f>
        <v>0</v>
      </c>
      <c r="T43" s="119">
        <f t="array" ref="T43">IFERROR(
(MEDIAN((IF(DATOS_[[Sexo]:[Sexo]]=$B43,IF(DATOS_[[AGRUP. VALOR. PTO.]:[AGRUP. VALOR. PTO.]]=$B42,IF(DATOS_[[Check Periodo Ref.]:[Check Periodo Ref.]]="Dentro",IF(DATOS_[[Check Equiparado]:[Check Equiparado]]="Sí",IF(DATOS!AO$5="Sí",(1/DATOS_[[% anualiz]:[% anualiz]]),1)*IF(DATOS!AO$4="Sí",1/DATOS_[[% normaliz]:[% normaliz]],1)*(DATOS_[Conc.Sal.11])))))))),
0)</f>
        <v>0</v>
      </c>
      <c r="U43" s="119">
        <f t="array" ref="U43">IFERROR(
(MEDIAN((IF(DATOS_[[Sexo]:[Sexo]]=$B43,IF(DATOS_[[AGRUP. VALOR. PTO.]:[AGRUP. VALOR. PTO.]]=$B42,IF(DATOS_[[Check Periodo Ref.]:[Check Periodo Ref.]]="Dentro",IF(DATOS_[[Check Equiparado]:[Check Equiparado]]="Sí",IF(DATOS!AP$5="Sí",(1/DATOS_[[% anualiz]:[% anualiz]]),1)*IF(DATOS!AP$4="Sí",1/DATOS_[[% normaliz]:[% normaliz]],1)*(DATOS_[Conc.Sal.12])))))))),
0)</f>
        <v>0</v>
      </c>
      <c r="V43" s="119">
        <f t="array" ref="V43">IFERROR(
(MEDIAN((IF(DATOS_[[Sexo]:[Sexo]]=$B43,IF(DATOS_[[AGRUP. VALOR. PTO.]:[AGRUP. VALOR. PTO.]]=$B42,IF(DATOS_[[Check Periodo Ref.]:[Check Periodo Ref.]]="Dentro",IF(DATOS_[[Check Equiparado]:[Check Equiparado]]="Sí",IF(DATOS!AQ$5="Sí",(1/DATOS_[[% anualiz]:[% anualiz]]),1)*IF(DATOS!AQ$4="Sí",1/DATOS_[[% normaliz]:[% normaliz]],1)*(DATOS_[Conc.Sal.13])))))))),
0)</f>
        <v>0</v>
      </c>
      <c r="W43" s="119">
        <f t="array" ref="W43">IFERROR(
(MEDIAN((IF(DATOS_[[Sexo]:[Sexo]]=$B43,IF(DATOS_[[AGRUP. VALOR. PTO.]:[AGRUP. VALOR. PTO.]]=$B42,IF(DATOS_[[Check Periodo Ref.]:[Check Periodo Ref.]]="Dentro",IF(DATOS_[[Check Equiparado]:[Check Equiparado]]="Sí",IF(DATOS!AR$5="Sí",(1/DATOS_[[% anualiz]:[% anualiz]]),1)*IF(DATOS!AR$4="Sí",1/DATOS_[[% normaliz]:[% normaliz]],1)*(DATOS_[Conc.Sal.14])))))))),
0)</f>
        <v>0</v>
      </c>
      <c r="X43" s="119">
        <f t="array" ref="X43">IFERROR(
(MEDIAN((IF(DATOS_[[Sexo]:[Sexo]]=$B43,IF(DATOS_[[AGRUP. VALOR. PTO.]:[AGRUP. VALOR. PTO.]]=$B42,IF(DATOS_[[Check Periodo Ref.]:[Check Periodo Ref.]]="Dentro",IF(DATOS_[[Check Equiparado]:[Check Equiparado]]="Sí",IF(DATOS!AS$5="Sí",(1/DATOS_[[% anualiz]:[% anualiz]]),1)*IF(DATOS!AS$4="Sí",1/DATOS_[[% normaliz]:[% normaliz]],1)*(DATOS_[Conc.Sal.15])))))))),
0)</f>
        <v>0</v>
      </c>
      <c r="Y43" s="119">
        <f t="array" ref="Y43">IFERROR(
(MEDIAN((IF(DATOS_[[Sexo]:[Sexo]]=$B43,IF(DATOS_[[AGRUP. VALOR. PTO.]:[AGRUP. VALOR. PTO.]]=$B42,IF(DATOS_[[Check Periodo Ref.]:[Check Periodo Ref.]]="Dentro",IF(DATOS_[[Check Equiparado]:[Check Equiparado]]="Sí",IF(DATOS!AT$5="Sí",(1/DATOS_[[% anualiz]:[% anualiz]]),1)*IF(DATOS!AT$4="Sí",1/DATOS_[[% normaliz]:[% normaliz]],1)*(DATOS_[Conc.Sal.16])))))))),
0)</f>
        <v>0</v>
      </c>
      <c r="Z43" s="119">
        <f t="array" ref="Z43">IFERROR(
(MEDIAN((IF(DATOS_[[Sexo]:[Sexo]]=$B43,IF(DATOS_[[AGRUP. VALOR. PTO.]:[AGRUP. VALOR. PTO.]]=$B42,IF(DATOS_[[Check Periodo Ref.]:[Check Periodo Ref.]]="Dentro",IF(DATOS_[[Check Equiparado]:[Check Equiparado]]="Sí",IF(DATOS!AU$5="Sí",(1/DATOS_[[% anualiz]:[% anualiz]]),1)*IF(DATOS!AU$4="Sí",1/DATOS_[[% normaliz]:[% normaliz]],1)*(DATOS_[Conc.Sal.17])))))))),
0)</f>
        <v>0</v>
      </c>
      <c r="AA43" s="119">
        <f t="array" ref="AA43">IFERROR(
(MEDIAN((IF(DATOS_[[Sexo]:[Sexo]]=$B43,IF(DATOS_[[AGRUP. VALOR. PTO.]:[AGRUP. VALOR. PTO.]]=$B42,IF(DATOS_[[Check Periodo Ref.]:[Check Periodo Ref.]]="Dentro",IF(DATOS_[[Check Equiparado]:[Check Equiparado]]="Sí",IF(DATOS!AV$5="Sí",(1/DATOS_[[% anualiz]:[% anualiz]]),1)*IF(DATOS!AV$4="Sí",1/DATOS_[[% normaliz]:[% normaliz]],1)*(DATOS_[Conc.Sal.18])))))))),
0)</f>
        <v>0</v>
      </c>
      <c r="AB43" s="119">
        <f t="array" ref="AB43">IFERROR(
(MEDIAN((IF(DATOS_[[Sexo]:[Sexo]]=$B43,IF(DATOS_[[AGRUP. VALOR. PTO.]:[AGRUP. VALOR. PTO.]]=$B42,IF(DATOS_[[Check Periodo Ref.]:[Check Periodo Ref.]]="Dentro",IF(DATOS_[[Check Equiparado]:[Check Equiparado]]="Sí",IF(DATOS!AW$5="Sí",(1/DATOS_[[% anualiz]:[% anualiz]]),1)*IF(DATOS!AW$4="Sí",1/DATOS_[[% normaliz]:[% normaliz]],1)*(DATOS_[Conc.Sal.19])))))))),
0)</f>
        <v>0</v>
      </c>
      <c r="AC43" s="119">
        <f t="array" ref="AC43">IFERROR(
(MEDIAN((IF(DATOS_[[Sexo]:[Sexo]]=$B43,IF(DATOS_[[AGRUP. VALOR. PTO.]:[AGRUP. VALOR. PTO.]]=$B42,IF(DATOS_[[Check Periodo Ref.]:[Check Periodo Ref.]]="Dentro",IF(DATOS_[[Check Equiparado]:[Check Equiparado]]="Sí",IF(DATOS!AX$5="Sí",(1/DATOS_[[% anualiz]:[% anualiz]]),1)*IF(DATOS!AX$4="Sí",1/DATOS_[[% normaliz]:[% normaliz]],1)*(DATOS_[Conc.Sal.20])))))))),
0)</f>
        <v>0</v>
      </c>
      <c r="AD43" s="119">
        <f t="array" ref="AD43">IFERROR(
(MEDIAN((IF(DATOS_[[Sexo]:[Sexo]]=$B43,IF(DATOS_[[AGRUP. VALOR. PTO.]:[AGRUP. VALOR. PTO.]]=$B42,IF(DATOS_[[Check Periodo Ref.]:[Check Periodo Ref.]]="Dentro",IF(DATOS_[[Check Equiparado]:[Check Equiparado]]="Sí",IF(DATOS!AY$5="Sí",(1/DATOS_[[% anualiz]:[% anualiz]]),1)*IF(DATOS!AY$4="Sí",1/DATOS_[[% normaliz]:[% normaliz]],1)*(DATOS_[Conc.Sal.21])))))))),
0)</f>
        <v>0</v>
      </c>
      <c r="AE43" s="119">
        <f t="array" ref="AE43">IFERROR(
(MEDIAN((IF(DATOS_[[Sexo]:[Sexo]]=$B43,IF(DATOS_[[AGRUP. VALOR. PTO.]:[AGRUP. VALOR. PTO.]]=$B42,IF(DATOS_[[Check Periodo Ref.]:[Check Periodo Ref.]]="Dentro",IF(DATOS_[[Check Equiparado]:[Check Equiparado]]="Sí",IF(DATOS!AZ$5="Sí",(1/DATOS_[[% anualiz]:[% anualiz]]),1)*IF(DATOS!AZ$4="Sí",1/DATOS_[[% normaliz]:[% normaliz]],1)*(DATOS_[Conc.Sal.22])))))))),
0)</f>
        <v>0</v>
      </c>
      <c r="AF43" s="119">
        <f t="array" ref="AF43">IFERROR(
(MEDIAN((IF(DATOS_[[Sexo]:[Sexo]]=$B43,IF(DATOS_[[AGRUP. VALOR. PTO.]:[AGRUP. VALOR. PTO.]]=$B42,IF(DATOS_[[Check Periodo Ref.]:[Check Periodo Ref.]]="Dentro",IF(DATOS_[[Check Equiparado]:[Check Equiparado]]="Sí",IF(DATOS!BA$5="Sí",(1/DATOS_[[% anualiz]:[% anualiz]]),1)*IF(DATOS!BA$4="Sí",1/DATOS_[[% normaliz]:[% normaliz]],1)*(DATOS_[Conc.Sal.23])))))))),
0)</f>
        <v>0</v>
      </c>
      <c r="AG43" s="119">
        <f t="array" ref="AG43">IFERROR(
(MEDIAN((IF(DATOS_[[Sexo]:[Sexo]]=$B43,IF(DATOS_[[AGRUP. VALOR. PTO.]:[AGRUP. VALOR. PTO.]]=$B42,IF(DATOS_[[Check Periodo Ref.]:[Check Periodo Ref.]]="Dentro",IF(DATOS_[[Check Equiparado]:[Check Equiparado]]="Sí",IF(DATOS!BB$5="Sí",(1/DATOS_[[% anualiz]:[% anualiz]]),1)*IF(DATOS!BB$4="Sí",1/DATOS_[[% normaliz]:[% normaliz]],1)*(DATOS_[Conc.Sal.24])))))))),
0)</f>
        <v>0</v>
      </c>
      <c r="AH43" s="119">
        <f t="array" ref="AH43">IFERROR(
(MEDIAN((IF(DATOS_[[Sexo]:[Sexo]]=$B43,IF(DATOS_[[AGRUP. VALOR. PTO.]:[AGRUP. VALOR. PTO.]]=$B42,IF(DATOS_[[Check Periodo Ref.]:[Check Periodo Ref.]]="Dentro",IF(DATOS_[[Check Equiparado]:[Check Equiparado]]="Sí",IF(DATOS!BC$5="Sí",(1/DATOS_[[% anualiz]:[% anualiz]]),1)*IF(DATOS!BC$4="Sí",1/DATOS_[[% normaliz]:[% normaliz]],1)*(DATOS_[Conc.Sal.25])))))))),
0)</f>
        <v>0</v>
      </c>
      <c r="AI43" s="119">
        <f t="array" ref="AI43">IFERROR(
(MEDIAN((IF(DATOS_[[Sexo]:[Sexo]]=$B43,IF(DATOS_[[AGRUP. VALOR. PTO.]:[AGRUP. VALOR. PTO.]]=$B42,IF(DATOS_[[Check Periodo Ref.]:[Check Periodo Ref.]]="Dentro",IF(DATOS_[[Check Equiparado]:[Check Equiparado]]="Sí",IF(DATOS!BD$5="Sí",(1/DATOS_[[% anualiz]:[% anualiz]]),1)*IF(DATOS!BD$4="Sí",1/DATOS_[[% normaliz]:[% normaliz]],1)*(DATOS_[Conc.Sal.26])))))))),
0)</f>
        <v>0</v>
      </c>
      <c r="AJ43" s="119">
        <f t="array" ref="AJ43">IFERROR(
(MEDIAN((IF(DATOS_[[Sexo]:[Sexo]]=$B43,IF(DATOS_[[AGRUP. VALOR. PTO.]:[AGRUP. VALOR. PTO.]]=$B42,IF(DATOS_[[Check Periodo Ref.]:[Check Periodo Ref.]]="Dentro",IF(DATOS_[[Check Equiparado]:[Check Equiparado]]="Sí",IF(DATOS!BE$5="Sí",(1/DATOS_[[% anualiz]:[% anualiz]]),1)*IF(DATOS!BE$4="Sí",1/DATOS_[[% normaliz]:[% normaliz]],1)*(DATOS_[Conc.Sal.27])))))))),
0)</f>
        <v>0</v>
      </c>
      <c r="AK43" s="119">
        <f t="array" ref="AK43">IFERROR(
(MEDIAN((IF(DATOS_[[Sexo]:[Sexo]]=$B43,IF(DATOS_[[AGRUP. VALOR. PTO.]:[AGRUP. VALOR. PTO.]]=$B42,IF(DATOS_[[Check Periodo Ref.]:[Check Periodo Ref.]]="Dentro",IF(DATOS_[[Check Equiparado]:[Check Equiparado]]="Sí",IF(DATOS!BF$5="Sí",(1/DATOS_[[% anualiz]:[% anualiz]]),1)*IF(DATOS!BF$4="Sí",1/DATOS_[[% normaliz]:[% normaliz]],1)*(DATOS_[Conc.Sal.28])))))))),
0)</f>
        <v>0</v>
      </c>
      <c r="AL43" s="119">
        <f t="array" ref="AL43">IFERROR(
(MEDIAN((IF(DATOS_[[Sexo]:[Sexo]]=$B43,IF(DATOS_[[AGRUP. VALOR. PTO.]:[AGRUP. VALOR. PTO.]]=$B42,IF(DATOS_[[Check Periodo Ref.]:[Check Periodo Ref.]]="Dentro",IF(DATOS_[[Check Equiparado]:[Check Equiparado]]="Sí",IF(DATOS!BG$5="Sí",(1/DATOS_[[% anualiz]:[% anualiz]]),1)*IF(DATOS!BG$4="Sí",1/DATOS_[[% normaliz]:[% normaliz]],1)*(DATOS_[Conc.Sal.29])))))))),
0)</f>
        <v>0</v>
      </c>
      <c r="AM43" s="119">
        <f t="array" ref="AM43">IFERROR(
(MEDIAN((IF(DATOS_[[Sexo]:[Sexo]]=$B43,IF(DATOS_[[AGRUP. VALOR. PTO.]:[AGRUP. VALOR. PTO.]]=$B42,IF(DATOS_[[Check Periodo Ref.]:[Check Periodo Ref.]]="Dentro",IF(DATOS_[[Check Equiparado]:[Check Equiparado]]="Sí",IF(DATOS!BH$5="Sí",(1/DATOS_[[% anualiz]:[% anualiz]]),1)*IF(DATOS!BH$4="Sí",1/DATOS_[[% normaliz]:[% normaliz]],1)*(DATOS_[Conc.Sal.30])))))))),
0)</f>
        <v>0</v>
      </c>
      <c r="AN43" s="120">
        <f t="array" ref="AN43">IFERROR(
MEDIAN(IF(DATOS_[Sexo]=$B43,IF(DATOS_[[AGRUP. VALOR. PTO.]:[AGRUP. VALOR. PTO.]]=$B42,IF(DATOS_[Check Equiparado]="Sí",IF(DATOS_[Check Periodo Ref.]="Dentro",DATOS_[Tot COMPL.SAL Eq],FALSE))))),
0)</f>
        <v>0</v>
      </c>
      <c r="AO43" s="121">
        <f t="array" ref="AO43">IFERROR(
MEDIAN(IF(DATOS_[Sexo]=$B43,IF(DATOS_[[AGRUP. VALOR. PTO.]:[AGRUP. VALOR. PTO.]]=$B42,IF(DATOS_[Check Equiparado]="Sí",IF(DATOS_[Check Periodo Ref.]="Dentro",DATOS_[TOTAL SALARIO Eq],FALSE))))),
0)</f>
        <v>0</v>
      </c>
      <c r="AP43" s="122">
        <f t="array" ref="AP43">IFERROR(
(MEDIAN((IF(DATOS_[[Sexo]:[Sexo]]=$B43,IF(DATOS_[[AGRUP. VALOR. PTO.]:[AGRUP. VALOR. PTO.]]=$B42,IF(DATOS_[[Check Periodo Ref.]:[Check Periodo Ref.]]="Dentro",IF(DATOS_[[Check Equiparado]:[Check Equiparado]]="Sí",IF(DATOS!BI$5="Sí",(1/DATOS_[[% anualiz]:[% anualiz]]),1)*IF(DATOS!BI$4="Sí",1/DATOS_[[% normaliz]:[% normaliz]],1)*(DATOS_[C.Extra.01])))))))),
0)</f>
        <v>0</v>
      </c>
      <c r="AQ43" s="122">
        <f t="array" ref="AQ43">IFERROR(
(MEDIAN((IF(DATOS_[[Sexo]:[Sexo]]=$B43,IF(DATOS_[[AGRUP. VALOR. PTO.]:[AGRUP. VALOR. PTO.]]=$B42,IF(DATOS_[[Check Periodo Ref.]:[Check Periodo Ref.]]="Dentro",IF(DATOS_[[Check Equiparado]:[Check Equiparado]]="Sí",IF(DATOS!BJ$5="Sí",(1/DATOS_[[% anualiz]:[% anualiz]]),1)*IF(DATOS!BJ$4="Sí",1/DATOS_[[% normaliz]:[% normaliz]],1)*(DATOS_[C.Extra.02])))))))),
0)</f>
        <v>0</v>
      </c>
      <c r="AR43" s="122">
        <f t="array" ref="AR43">IFERROR(
(MEDIAN((IF(DATOS_[[Sexo]:[Sexo]]=$B43,IF(DATOS_[[AGRUP. VALOR. PTO.]:[AGRUP. VALOR. PTO.]]=$B42,IF(DATOS_[[Check Periodo Ref.]:[Check Periodo Ref.]]="Dentro",IF(DATOS_[[Check Equiparado]:[Check Equiparado]]="Sí",IF(DATOS!BK$5="Sí",(1/DATOS_[[% anualiz]:[% anualiz]]),1)*IF(DATOS!BK$4="Sí",1/DATOS_[[% normaliz]:[% normaliz]],1)*(DATOS_[C.Extra.03])))))))),
0)</f>
        <v>0</v>
      </c>
      <c r="AS43" s="122">
        <f t="array" ref="AS43">IFERROR(
(MEDIAN((IF(DATOS_[[Sexo]:[Sexo]]=$B43,IF(DATOS_[[AGRUP. VALOR. PTO.]:[AGRUP. VALOR. PTO.]]=$B42,IF(DATOS_[[Check Periodo Ref.]:[Check Periodo Ref.]]="Dentro",IF(DATOS_[[Check Equiparado]:[Check Equiparado]]="Sí",IF(DATOS!BL$5="Sí",(1/DATOS_[[% anualiz]:[% anualiz]]),1)*IF(DATOS!BL$4="Sí",1/DATOS_[[% normaliz]:[% normaliz]],1)*(DATOS_[C.Extra.04])))))))),
0)</f>
        <v>0</v>
      </c>
      <c r="AT43" s="122">
        <f t="array" ref="AT43">IFERROR(
(MEDIAN((IF(DATOS_[[Sexo]:[Sexo]]=$B43,IF(DATOS_[[AGRUP. VALOR. PTO.]:[AGRUP. VALOR. PTO.]]=$B42,IF(DATOS_[[Check Periodo Ref.]:[Check Periodo Ref.]]="Dentro",IF(DATOS_[[Check Equiparado]:[Check Equiparado]]="Sí",IF(DATOS!BM$5="Sí",(1/DATOS_[[% anualiz]:[% anualiz]]),1)*IF(DATOS!BM$4="Sí",1/DATOS_[[% normaliz]:[% normaliz]],1)*(DATOS_[C.Extra.05])))))))),
0)</f>
        <v>0</v>
      </c>
      <c r="AU43" s="123">
        <f t="array" ref="AU43">IFERROR(
MEDIAN(IF(DATOS_[Sexo]=$B43,IF(DATOS_[[AGRUP. VALOR. PTO.]:[AGRUP. VALOR. PTO.]]=$B42,IF(DATOS_[Check Equiparado]="Sí",IF(DATOS_[Check Periodo Ref.]="Dentro",DATOS_[Tot Extrasalarial Eq],FALSE))))),
0)</f>
        <v>0</v>
      </c>
      <c r="AV43" s="124">
        <f t="array" ref="AV43">IFERROR(
MEDIAN(IF(DATOS_[Sexo]=$B43,IF(DATOS_[[AGRUP. VALOR. PTO.]:[AGRUP. VALOR. PTO.]]=$B42,IF(DATOS_[Check Equiparado]="Sí",IF(DATOS_[Check Periodo Ref.]="Dentro",DATOS_[TOTAL Retrib Eq],FALSE))))),
0)</f>
        <v>0</v>
      </c>
    </row>
    <row r="44" spans="1:48" x14ac:dyDescent="0.3">
      <c r="A44" s="48" t="str">
        <f t="shared" ref="A44" si="42">+A43</f>
        <v>[ocultar]</v>
      </c>
      <c r="B44" s="94" t="s">
        <v>163</v>
      </c>
      <c r="C44" s="40">
        <f t="array" ref="C44">SUM(IF($B44=DATOS_[Sexo],
IF($B42=DATOS_[AGRUP. VALOR. PTO.],
IF("Dentro"=DATOS_[Check Periodo Ref.],
1/(COUNTIFS(DATOS_[Sexo],$B44,DATOS_[AGRUP. VALOR. PTO.],$B42,DATOS_[Check Periodo Ref.],"Dentro",DATOS_[id],DATOS_[id]))))))</f>
        <v>0</v>
      </c>
      <c r="D44" s="41">
        <f>COUNTIFS(DATOS_[AGRUP. VALOR. PTO.],$B42,DATOS_[Sexo],$B44,DATOS_[Check Periodo Ref.],"Dentro")</f>
        <v>0</v>
      </c>
      <c r="E44" s="41">
        <f>COUNTIFS(DATOS_[AGRUP. VALOR. PTO.],$B42,DATOS_[Sexo],$B44,DATOS_[Check Periodo Ref.],"Dentro",DATOS_[Check Nº SC Norm],"Sí")</f>
        <v>0</v>
      </c>
      <c r="F44" s="41">
        <f>COUNTIFS(DATOS_[AGRUP. VALOR. PTO.],$B42,DATOS_[Sexo],$B44,DATOS_[Check Periodo Ref.],"Dentro",DATOS_[Check Nº SC Anualiz],"Sí")</f>
        <v>0</v>
      </c>
      <c r="G44" s="41">
        <f>COUNTIFS(DATOS_[AGRUP. VALOR. PTO.],$B42,DATOS_[Sexo],$B44,DATOS_[Check Periodo Ref.],"Dentro",DATOS_[Check Nº SC Norm y Anualiz],"Sí")</f>
        <v>0</v>
      </c>
      <c r="H44" s="41">
        <f>COUNTIFS(DATOS_[AGRUP. VALOR. PTO.],$B42,DATOS_[Sexo],$B44,DATOS_[Check Periodo Ref.],"Dentro",DATOS_[Check Equiparación],"Sí")</f>
        <v>0</v>
      </c>
      <c r="I44" s="118" cm="1">
        <f t="array" ref="I44">IFERROR(
MEDIAN(IF(DATOS_[Sexo]=$B44,IF(DATOS_[[AGRUP. VALOR. PTO.]:[AGRUP. VALOR. PTO.]]=$B42,IF(DATOS_[Check Equiparado]="Sí",IF(DATOS_[Check Periodo Ref.]="Dentro",DATOS_[SALARIO BASE Eq],FALSE))))),
0)</f>
        <v>0</v>
      </c>
      <c r="J44" s="119">
        <f t="array" ref="J44">IFERROR(
(MEDIAN((IF(DATOS_[[Sexo]:[Sexo]]=$B44,IF(DATOS_[[AGRUP. VALOR. PTO.]:[AGRUP. VALOR. PTO.]]=$B42,IF(DATOS_[[Check Periodo Ref.]:[Check Periodo Ref.]]="Dentro",IF(DATOS_[[Check Equiparado]:[Check Equiparado]]="Sí",IF(DATOS!AE$5="Sí",(1/DATOS_[[% anualiz]:[% anualiz]]),1)*IF(DATOS!AE$4="Sí",1/DATOS_[[% normaliz]:[% normaliz]],1)*(DATOS_[Conc.Sal.01])))))))),
0)</f>
        <v>0</v>
      </c>
      <c r="K44" s="119">
        <f t="array" ref="K44">IFERROR(
(MEDIAN((IF(DATOS_[[Sexo]:[Sexo]]=$B44,IF(DATOS_[[AGRUP. VALOR. PTO.]:[AGRUP. VALOR. PTO.]]=$B42,IF(DATOS_[[Check Periodo Ref.]:[Check Periodo Ref.]]="Dentro",IF(DATOS_[[Check Equiparado]:[Check Equiparado]]="Sí",IF(DATOS!AF$5="Sí",(1/DATOS_[[% anualiz]:[% anualiz]]),1)*IF(DATOS!AF$4="Sí",1/DATOS_[[% normaliz]:[% normaliz]],1)*(DATOS_[Conc.Sal.02])))))))),
0)</f>
        <v>0</v>
      </c>
      <c r="L44" s="119">
        <f t="array" ref="L44">IFERROR(
(MEDIAN((IF(DATOS_[[Sexo]:[Sexo]]=$B44,IF(DATOS_[[AGRUP. VALOR. PTO.]:[AGRUP. VALOR. PTO.]]=$B42,IF(DATOS_[[Check Periodo Ref.]:[Check Periodo Ref.]]="Dentro",IF(DATOS_[[Check Equiparado]:[Check Equiparado]]="Sí",IF(DATOS!AG$5="Sí",(1/DATOS_[[% anualiz]:[% anualiz]]),1)*IF(DATOS!AG$4="Sí",1/DATOS_[[% normaliz]:[% normaliz]],1)*(DATOS_[Conc.Sal.03])))))))),
0)</f>
        <v>0</v>
      </c>
      <c r="M44" s="119">
        <f t="array" ref="M44">IFERROR(
(MEDIAN((IF(DATOS_[[Sexo]:[Sexo]]=$B44,IF(DATOS_[[AGRUP. VALOR. PTO.]:[AGRUP. VALOR. PTO.]]=$B42,IF(DATOS_[[Check Periodo Ref.]:[Check Periodo Ref.]]="Dentro",IF(DATOS_[[Check Equiparado]:[Check Equiparado]]="Sí",IF(DATOS!AH$5="Sí",(1/DATOS_[[% anualiz]:[% anualiz]]),1)*IF(DATOS!AH$4="Sí",1/DATOS_[[% normaliz]:[% normaliz]],1)*(DATOS_[Conc.Sal.04])))))))),
0)</f>
        <v>0</v>
      </c>
      <c r="N44" s="119">
        <f t="array" ref="N44">IFERROR(
(MEDIAN((IF(DATOS_[[Sexo]:[Sexo]]=$B44,IF(DATOS_[[AGRUP. VALOR. PTO.]:[AGRUP. VALOR. PTO.]]=$B42,IF(DATOS_[[Check Periodo Ref.]:[Check Periodo Ref.]]="Dentro",IF(DATOS_[[Check Equiparado]:[Check Equiparado]]="Sí",IF(DATOS!AI$5="Sí",(1/DATOS_[[% anualiz]:[% anualiz]]),1)*IF(DATOS!AI$4="Sí",1/DATOS_[[% normaliz]:[% normaliz]],1)*(DATOS_[Conc.Sal.05])))))))),
0)</f>
        <v>0</v>
      </c>
      <c r="O44" s="119">
        <f t="array" ref="O44">IFERROR(
(MEDIAN((IF(DATOS_[[Sexo]:[Sexo]]=$B44,IF(DATOS_[[AGRUP. VALOR. PTO.]:[AGRUP. VALOR. PTO.]]=$B42,IF(DATOS_[[Check Periodo Ref.]:[Check Periodo Ref.]]="Dentro",IF(DATOS_[[Check Equiparado]:[Check Equiparado]]="Sí",IF(DATOS!AJ$5="Sí",(1/DATOS_[[% anualiz]:[% anualiz]]),1)*IF(DATOS!AJ$4="Sí",1/DATOS_[[% normaliz]:[% normaliz]],1)*(DATOS_[Conc.Sal.06])))))))),
0)</f>
        <v>0</v>
      </c>
      <c r="P44" s="119">
        <f t="array" ref="P44">IFERROR(
(MEDIAN((IF(DATOS_[[Sexo]:[Sexo]]=$B44,IF(DATOS_[[AGRUP. VALOR. PTO.]:[AGRUP. VALOR. PTO.]]=$B42,IF(DATOS_[[Check Periodo Ref.]:[Check Periodo Ref.]]="Dentro",IF(DATOS_[[Check Equiparado]:[Check Equiparado]]="Sí",IF(DATOS!AK$5="Sí",(1/DATOS_[[% anualiz]:[% anualiz]]),1)*IF(DATOS!AK$4="Sí",1/DATOS_[[% normaliz]:[% normaliz]],1)*(DATOS_[Conc.Sal.07])))))))),
0)</f>
        <v>0</v>
      </c>
      <c r="Q44" s="119">
        <f t="array" ref="Q44">IFERROR(
(MEDIAN((IF(DATOS_[[Sexo]:[Sexo]]=$B44,IF(DATOS_[[AGRUP. VALOR. PTO.]:[AGRUP. VALOR. PTO.]]=$B42,IF(DATOS_[[Check Periodo Ref.]:[Check Periodo Ref.]]="Dentro",IF(DATOS_[[Check Equiparado]:[Check Equiparado]]="Sí",IF(DATOS!AL$5="Sí",(1/DATOS_[[% anualiz]:[% anualiz]]),1)*IF(DATOS!AL$4="Sí",1/DATOS_[[% normaliz]:[% normaliz]],1)*(DATOS_[Conc.Sal.08])))))))),
0)</f>
        <v>0</v>
      </c>
      <c r="R44" s="119">
        <f t="array" ref="R44">IFERROR(
(MEDIAN((IF(DATOS_[[Sexo]:[Sexo]]=$B44,IF(DATOS_[[AGRUP. VALOR. PTO.]:[AGRUP. VALOR. PTO.]]=$B42,IF(DATOS_[[Check Periodo Ref.]:[Check Periodo Ref.]]="Dentro",IF(DATOS_[[Check Equiparado]:[Check Equiparado]]="Sí",IF(DATOS!AM$5="Sí",(1/DATOS_[[% anualiz]:[% anualiz]]),1)*IF(DATOS!AM$4="Sí",1/DATOS_[[% normaliz]:[% normaliz]],1)*(DATOS_[Conc.Sal.09])))))))),
0)</f>
        <v>0</v>
      </c>
      <c r="S44" s="119">
        <f t="array" ref="S44">IFERROR(
(MEDIAN((IF(DATOS_[[Sexo]:[Sexo]]=$B44,IF(DATOS_[[AGRUP. VALOR. PTO.]:[AGRUP. VALOR. PTO.]]=$B42,IF(DATOS_[[Check Periodo Ref.]:[Check Periodo Ref.]]="Dentro",IF(DATOS_[[Check Equiparado]:[Check Equiparado]]="Sí",IF(DATOS!AN$5="Sí",(1/DATOS_[[% anualiz]:[% anualiz]]),1)*IF(DATOS!AN$4="Sí",1/DATOS_[[% normaliz]:[% normaliz]],1)*(DATOS_[Conc.Sal.10])))))))),
0)</f>
        <v>0</v>
      </c>
      <c r="T44" s="119">
        <f t="array" ref="T44">IFERROR(
(MEDIAN((IF(DATOS_[[Sexo]:[Sexo]]=$B44,IF(DATOS_[[AGRUP. VALOR. PTO.]:[AGRUP. VALOR. PTO.]]=$B42,IF(DATOS_[[Check Periodo Ref.]:[Check Periodo Ref.]]="Dentro",IF(DATOS_[[Check Equiparado]:[Check Equiparado]]="Sí",IF(DATOS!AO$5="Sí",(1/DATOS_[[% anualiz]:[% anualiz]]),1)*IF(DATOS!AO$4="Sí",1/DATOS_[[% normaliz]:[% normaliz]],1)*(DATOS_[Conc.Sal.11])))))))),
0)</f>
        <v>0</v>
      </c>
      <c r="U44" s="119">
        <f t="array" ref="U44">IFERROR(
(MEDIAN((IF(DATOS_[[Sexo]:[Sexo]]=$B44,IF(DATOS_[[AGRUP. VALOR. PTO.]:[AGRUP. VALOR. PTO.]]=$B42,IF(DATOS_[[Check Periodo Ref.]:[Check Periodo Ref.]]="Dentro",IF(DATOS_[[Check Equiparado]:[Check Equiparado]]="Sí",IF(DATOS!AP$5="Sí",(1/DATOS_[[% anualiz]:[% anualiz]]),1)*IF(DATOS!AP$4="Sí",1/DATOS_[[% normaliz]:[% normaliz]],1)*(DATOS_[Conc.Sal.12])))))))),
0)</f>
        <v>0</v>
      </c>
      <c r="V44" s="119">
        <f t="array" ref="V44">IFERROR(
(MEDIAN((IF(DATOS_[[Sexo]:[Sexo]]=$B44,IF(DATOS_[[AGRUP. VALOR. PTO.]:[AGRUP. VALOR. PTO.]]=$B42,IF(DATOS_[[Check Periodo Ref.]:[Check Periodo Ref.]]="Dentro",IF(DATOS_[[Check Equiparado]:[Check Equiparado]]="Sí",IF(DATOS!AQ$5="Sí",(1/DATOS_[[% anualiz]:[% anualiz]]),1)*IF(DATOS!AQ$4="Sí",1/DATOS_[[% normaliz]:[% normaliz]],1)*(DATOS_[Conc.Sal.13])))))))),
0)</f>
        <v>0</v>
      </c>
      <c r="W44" s="119">
        <f t="array" ref="W44">IFERROR(
(MEDIAN((IF(DATOS_[[Sexo]:[Sexo]]=$B44,IF(DATOS_[[AGRUP. VALOR. PTO.]:[AGRUP. VALOR. PTO.]]=$B42,IF(DATOS_[[Check Periodo Ref.]:[Check Periodo Ref.]]="Dentro",IF(DATOS_[[Check Equiparado]:[Check Equiparado]]="Sí",IF(DATOS!AR$5="Sí",(1/DATOS_[[% anualiz]:[% anualiz]]),1)*IF(DATOS!AR$4="Sí",1/DATOS_[[% normaliz]:[% normaliz]],1)*(DATOS_[Conc.Sal.14])))))))),
0)</f>
        <v>0</v>
      </c>
      <c r="X44" s="119">
        <f t="array" ref="X44">IFERROR(
(MEDIAN((IF(DATOS_[[Sexo]:[Sexo]]=$B44,IF(DATOS_[[AGRUP. VALOR. PTO.]:[AGRUP. VALOR. PTO.]]=$B42,IF(DATOS_[[Check Periodo Ref.]:[Check Periodo Ref.]]="Dentro",IF(DATOS_[[Check Equiparado]:[Check Equiparado]]="Sí",IF(DATOS!AS$5="Sí",(1/DATOS_[[% anualiz]:[% anualiz]]),1)*IF(DATOS!AS$4="Sí",1/DATOS_[[% normaliz]:[% normaliz]],1)*(DATOS_[Conc.Sal.15])))))))),
0)</f>
        <v>0</v>
      </c>
      <c r="Y44" s="119">
        <f t="array" ref="Y44">IFERROR(
(MEDIAN((IF(DATOS_[[Sexo]:[Sexo]]=$B44,IF(DATOS_[[AGRUP. VALOR. PTO.]:[AGRUP. VALOR. PTO.]]=$B42,IF(DATOS_[[Check Periodo Ref.]:[Check Periodo Ref.]]="Dentro",IF(DATOS_[[Check Equiparado]:[Check Equiparado]]="Sí",IF(DATOS!AT$5="Sí",(1/DATOS_[[% anualiz]:[% anualiz]]),1)*IF(DATOS!AT$4="Sí",1/DATOS_[[% normaliz]:[% normaliz]],1)*(DATOS_[Conc.Sal.16])))))))),
0)</f>
        <v>0</v>
      </c>
      <c r="Z44" s="119">
        <f t="array" ref="Z44">IFERROR(
(MEDIAN((IF(DATOS_[[Sexo]:[Sexo]]=$B44,IF(DATOS_[[AGRUP. VALOR. PTO.]:[AGRUP. VALOR. PTO.]]=$B42,IF(DATOS_[[Check Periodo Ref.]:[Check Periodo Ref.]]="Dentro",IF(DATOS_[[Check Equiparado]:[Check Equiparado]]="Sí",IF(DATOS!AU$5="Sí",(1/DATOS_[[% anualiz]:[% anualiz]]),1)*IF(DATOS!AU$4="Sí",1/DATOS_[[% normaliz]:[% normaliz]],1)*(DATOS_[Conc.Sal.17])))))))),
0)</f>
        <v>0</v>
      </c>
      <c r="AA44" s="119">
        <f t="array" ref="AA44">IFERROR(
(MEDIAN((IF(DATOS_[[Sexo]:[Sexo]]=$B44,IF(DATOS_[[AGRUP. VALOR. PTO.]:[AGRUP. VALOR. PTO.]]=$B42,IF(DATOS_[[Check Periodo Ref.]:[Check Periodo Ref.]]="Dentro",IF(DATOS_[[Check Equiparado]:[Check Equiparado]]="Sí",IF(DATOS!AV$5="Sí",(1/DATOS_[[% anualiz]:[% anualiz]]),1)*IF(DATOS!AV$4="Sí",1/DATOS_[[% normaliz]:[% normaliz]],1)*(DATOS_[Conc.Sal.18])))))))),
0)</f>
        <v>0</v>
      </c>
      <c r="AB44" s="119">
        <f t="array" ref="AB44">IFERROR(
(MEDIAN((IF(DATOS_[[Sexo]:[Sexo]]=$B44,IF(DATOS_[[AGRUP. VALOR. PTO.]:[AGRUP. VALOR. PTO.]]=$B42,IF(DATOS_[[Check Periodo Ref.]:[Check Periodo Ref.]]="Dentro",IF(DATOS_[[Check Equiparado]:[Check Equiparado]]="Sí",IF(DATOS!AW$5="Sí",(1/DATOS_[[% anualiz]:[% anualiz]]),1)*IF(DATOS!AW$4="Sí",1/DATOS_[[% normaliz]:[% normaliz]],1)*(DATOS_[Conc.Sal.19])))))))),
0)</f>
        <v>0</v>
      </c>
      <c r="AC44" s="119">
        <f t="array" ref="AC44">IFERROR(
(MEDIAN((IF(DATOS_[[Sexo]:[Sexo]]=$B44,IF(DATOS_[[AGRUP. VALOR. PTO.]:[AGRUP. VALOR. PTO.]]=$B42,IF(DATOS_[[Check Periodo Ref.]:[Check Periodo Ref.]]="Dentro",IF(DATOS_[[Check Equiparado]:[Check Equiparado]]="Sí",IF(DATOS!AX$5="Sí",(1/DATOS_[[% anualiz]:[% anualiz]]),1)*IF(DATOS!AX$4="Sí",1/DATOS_[[% normaliz]:[% normaliz]],1)*(DATOS_[Conc.Sal.20])))))))),
0)</f>
        <v>0</v>
      </c>
      <c r="AD44" s="119">
        <f t="array" ref="AD44">IFERROR(
(MEDIAN((IF(DATOS_[[Sexo]:[Sexo]]=$B44,IF(DATOS_[[AGRUP. VALOR. PTO.]:[AGRUP. VALOR. PTO.]]=$B42,IF(DATOS_[[Check Periodo Ref.]:[Check Periodo Ref.]]="Dentro",IF(DATOS_[[Check Equiparado]:[Check Equiparado]]="Sí",IF(DATOS!AY$5="Sí",(1/DATOS_[[% anualiz]:[% anualiz]]),1)*IF(DATOS!AY$4="Sí",1/DATOS_[[% normaliz]:[% normaliz]],1)*(DATOS_[Conc.Sal.21])))))))),
0)</f>
        <v>0</v>
      </c>
      <c r="AE44" s="119">
        <f t="array" ref="AE44">IFERROR(
(MEDIAN((IF(DATOS_[[Sexo]:[Sexo]]=$B44,IF(DATOS_[[AGRUP. VALOR. PTO.]:[AGRUP. VALOR. PTO.]]=$B42,IF(DATOS_[[Check Periodo Ref.]:[Check Periodo Ref.]]="Dentro",IF(DATOS_[[Check Equiparado]:[Check Equiparado]]="Sí",IF(DATOS!AZ$5="Sí",(1/DATOS_[[% anualiz]:[% anualiz]]),1)*IF(DATOS!AZ$4="Sí",1/DATOS_[[% normaliz]:[% normaliz]],1)*(DATOS_[Conc.Sal.22])))))))),
0)</f>
        <v>0</v>
      </c>
      <c r="AF44" s="119">
        <f t="array" ref="AF44">IFERROR(
(MEDIAN((IF(DATOS_[[Sexo]:[Sexo]]=$B44,IF(DATOS_[[AGRUP. VALOR. PTO.]:[AGRUP. VALOR. PTO.]]=$B42,IF(DATOS_[[Check Periodo Ref.]:[Check Periodo Ref.]]="Dentro",IF(DATOS_[[Check Equiparado]:[Check Equiparado]]="Sí",IF(DATOS!BA$5="Sí",(1/DATOS_[[% anualiz]:[% anualiz]]),1)*IF(DATOS!BA$4="Sí",1/DATOS_[[% normaliz]:[% normaliz]],1)*(DATOS_[Conc.Sal.23])))))))),
0)</f>
        <v>0</v>
      </c>
      <c r="AG44" s="119">
        <f t="array" ref="AG44">IFERROR(
(MEDIAN((IF(DATOS_[[Sexo]:[Sexo]]=$B44,IF(DATOS_[[AGRUP. VALOR. PTO.]:[AGRUP. VALOR. PTO.]]=$B42,IF(DATOS_[[Check Periodo Ref.]:[Check Periodo Ref.]]="Dentro",IF(DATOS_[[Check Equiparado]:[Check Equiparado]]="Sí",IF(DATOS!BB$5="Sí",(1/DATOS_[[% anualiz]:[% anualiz]]),1)*IF(DATOS!BB$4="Sí",1/DATOS_[[% normaliz]:[% normaliz]],1)*(DATOS_[Conc.Sal.24])))))))),
0)</f>
        <v>0</v>
      </c>
      <c r="AH44" s="119">
        <f t="array" ref="AH44">IFERROR(
(MEDIAN((IF(DATOS_[[Sexo]:[Sexo]]=$B44,IF(DATOS_[[AGRUP. VALOR. PTO.]:[AGRUP. VALOR. PTO.]]=$B42,IF(DATOS_[[Check Periodo Ref.]:[Check Periodo Ref.]]="Dentro",IF(DATOS_[[Check Equiparado]:[Check Equiparado]]="Sí",IF(DATOS!BC$5="Sí",(1/DATOS_[[% anualiz]:[% anualiz]]),1)*IF(DATOS!BC$4="Sí",1/DATOS_[[% normaliz]:[% normaliz]],1)*(DATOS_[Conc.Sal.25])))))))),
0)</f>
        <v>0</v>
      </c>
      <c r="AI44" s="119">
        <f t="array" ref="AI44">IFERROR(
(MEDIAN((IF(DATOS_[[Sexo]:[Sexo]]=$B44,IF(DATOS_[[AGRUP. VALOR. PTO.]:[AGRUP. VALOR. PTO.]]=$B42,IF(DATOS_[[Check Periodo Ref.]:[Check Periodo Ref.]]="Dentro",IF(DATOS_[[Check Equiparado]:[Check Equiparado]]="Sí",IF(DATOS!BD$5="Sí",(1/DATOS_[[% anualiz]:[% anualiz]]),1)*IF(DATOS!BD$4="Sí",1/DATOS_[[% normaliz]:[% normaliz]],1)*(DATOS_[Conc.Sal.26])))))))),
0)</f>
        <v>0</v>
      </c>
      <c r="AJ44" s="119">
        <f t="array" ref="AJ44">IFERROR(
(MEDIAN((IF(DATOS_[[Sexo]:[Sexo]]=$B44,IF(DATOS_[[AGRUP. VALOR. PTO.]:[AGRUP. VALOR. PTO.]]=$B42,IF(DATOS_[[Check Periodo Ref.]:[Check Periodo Ref.]]="Dentro",IF(DATOS_[[Check Equiparado]:[Check Equiparado]]="Sí",IF(DATOS!BE$5="Sí",(1/DATOS_[[% anualiz]:[% anualiz]]),1)*IF(DATOS!BE$4="Sí",1/DATOS_[[% normaliz]:[% normaliz]],1)*(DATOS_[Conc.Sal.27])))))))),
0)</f>
        <v>0</v>
      </c>
      <c r="AK44" s="119">
        <f t="array" ref="AK44">IFERROR(
(MEDIAN((IF(DATOS_[[Sexo]:[Sexo]]=$B44,IF(DATOS_[[AGRUP. VALOR. PTO.]:[AGRUP. VALOR. PTO.]]=$B42,IF(DATOS_[[Check Periodo Ref.]:[Check Periodo Ref.]]="Dentro",IF(DATOS_[[Check Equiparado]:[Check Equiparado]]="Sí",IF(DATOS!BF$5="Sí",(1/DATOS_[[% anualiz]:[% anualiz]]),1)*IF(DATOS!BF$4="Sí",1/DATOS_[[% normaliz]:[% normaliz]],1)*(DATOS_[Conc.Sal.28])))))))),
0)</f>
        <v>0</v>
      </c>
      <c r="AL44" s="119">
        <f t="array" ref="AL44">IFERROR(
(MEDIAN((IF(DATOS_[[Sexo]:[Sexo]]=$B44,IF(DATOS_[[AGRUP. VALOR. PTO.]:[AGRUP. VALOR. PTO.]]=$B42,IF(DATOS_[[Check Periodo Ref.]:[Check Periodo Ref.]]="Dentro",IF(DATOS_[[Check Equiparado]:[Check Equiparado]]="Sí",IF(DATOS!BG$5="Sí",(1/DATOS_[[% anualiz]:[% anualiz]]),1)*IF(DATOS!BG$4="Sí",1/DATOS_[[% normaliz]:[% normaliz]],1)*(DATOS_[Conc.Sal.29])))))))),
0)</f>
        <v>0</v>
      </c>
      <c r="AM44" s="119">
        <f t="array" ref="AM44">IFERROR(
(MEDIAN((IF(DATOS_[[Sexo]:[Sexo]]=$B44,IF(DATOS_[[AGRUP. VALOR. PTO.]:[AGRUP. VALOR. PTO.]]=$B42,IF(DATOS_[[Check Periodo Ref.]:[Check Periodo Ref.]]="Dentro",IF(DATOS_[[Check Equiparado]:[Check Equiparado]]="Sí",IF(DATOS!BH$5="Sí",(1/DATOS_[[% anualiz]:[% anualiz]]),1)*IF(DATOS!BH$4="Sí",1/DATOS_[[% normaliz]:[% normaliz]],1)*(DATOS_[Conc.Sal.30])))))))),
0)</f>
        <v>0</v>
      </c>
      <c r="AN44" s="120">
        <f t="array" ref="AN44">IFERROR(
MEDIAN(IF(DATOS_[Sexo]=$B44,IF(DATOS_[[AGRUP. VALOR. PTO.]:[AGRUP. VALOR. PTO.]]=$B42,IF(DATOS_[Check Equiparado]="Sí",IF(DATOS_[Check Periodo Ref.]="Dentro",DATOS_[Tot COMPL.SAL Eq],FALSE))))),
0)</f>
        <v>0</v>
      </c>
      <c r="AO44" s="121">
        <f t="array" ref="AO44">IFERROR(
MEDIAN(IF(DATOS_[Sexo]=$B44,IF(DATOS_[[AGRUP. VALOR. PTO.]:[AGRUP. VALOR. PTO.]]=$B42,IF(DATOS_[Check Equiparado]="Sí",IF(DATOS_[Check Periodo Ref.]="Dentro",DATOS_[TOTAL SALARIO Eq],FALSE))))),
0)</f>
        <v>0</v>
      </c>
      <c r="AP44" s="122">
        <f t="array" ref="AP44">IFERROR(
(MEDIAN((IF(DATOS_[[Sexo]:[Sexo]]=$B44,IF(DATOS_[[AGRUP. VALOR. PTO.]:[AGRUP. VALOR. PTO.]]=$B42,IF(DATOS_[[Check Periodo Ref.]:[Check Periodo Ref.]]="Dentro",IF(DATOS_[[Check Equiparado]:[Check Equiparado]]="Sí",IF(DATOS!BI$5="Sí",(1/DATOS_[[% anualiz]:[% anualiz]]),1)*IF(DATOS!BI$4="Sí",1/DATOS_[[% normaliz]:[% normaliz]],1)*(DATOS_[C.Extra.01])))))))),
0)</f>
        <v>0</v>
      </c>
      <c r="AQ44" s="122">
        <f t="array" ref="AQ44">IFERROR(
(MEDIAN((IF(DATOS_[[Sexo]:[Sexo]]=$B44,IF(DATOS_[[AGRUP. VALOR. PTO.]:[AGRUP. VALOR. PTO.]]=$B42,IF(DATOS_[[Check Periodo Ref.]:[Check Periodo Ref.]]="Dentro",IF(DATOS_[[Check Equiparado]:[Check Equiparado]]="Sí",IF(DATOS!BJ$5="Sí",(1/DATOS_[[% anualiz]:[% anualiz]]),1)*IF(DATOS!BJ$4="Sí",1/DATOS_[[% normaliz]:[% normaliz]],1)*(DATOS_[C.Extra.02])))))))),
0)</f>
        <v>0</v>
      </c>
      <c r="AR44" s="122">
        <f t="array" ref="AR44">IFERROR(
(MEDIAN((IF(DATOS_[[Sexo]:[Sexo]]=$B44,IF(DATOS_[[AGRUP. VALOR. PTO.]:[AGRUP. VALOR. PTO.]]=$B42,IF(DATOS_[[Check Periodo Ref.]:[Check Periodo Ref.]]="Dentro",IF(DATOS_[[Check Equiparado]:[Check Equiparado]]="Sí",IF(DATOS!BK$5="Sí",(1/DATOS_[[% anualiz]:[% anualiz]]),1)*IF(DATOS!BK$4="Sí",1/DATOS_[[% normaliz]:[% normaliz]],1)*(DATOS_[C.Extra.03])))))))),
0)</f>
        <v>0</v>
      </c>
      <c r="AS44" s="122">
        <f t="array" ref="AS44">IFERROR(
(MEDIAN((IF(DATOS_[[Sexo]:[Sexo]]=$B44,IF(DATOS_[[AGRUP. VALOR. PTO.]:[AGRUP. VALOR. PTO.]]=$B42,IF(DATOS_[[Check Periodo Ref.]:[Check Periodo Ref.]]="Dentro",IF(DATOS_[[Check Equiparado]:[Check Equiparado]]="Sí",IF(DATOS!BL$5="Sí",(1/DATOS_[[% anualiz]:[% anualiz]]),1)*IF(DATOS!BL$4="Sí",1/DATOS_[[% normaliz]:[% normaliz]],1)*(DATOS_[C.Extra.04])))))))),
0)</f>
        <v>0</v>
      </c>
      <c r="AT44" s="122">
        <f t="array" ref="AT44">IFERROR(
(MEDIAN((IF(DATOS_[[Sexo]:[Sexo]]=$B44,IF(DATOS_[[AGRUP. VALOR. PTO.]:[AGRUP. VALOR. PTO.]]=$B42,IF(DATOS_[[Check Periodo Ref.]:[Check Periodo Ref.]]="Dentro",IF(DATOS_[[Check Equiparado]:[Check Equiparado]]="Sí",IF(DATOS!BM$5="Sí",(1/DATOS_[[% anualiz]:[% anualiz]]),1)*IF(DATOS!BM$4="Sí",1/DATOS_[[% normaliz]:[% normaliz]],1)*(DATOS_[C.Extra.05])))))))),
0)</f>
        <v>0</v>
      </c>
      <c r="AU44" s="123">
        <f t="array" ref="AU44">IFERROR(
MEDIAN(IF(DATOS_[Sexo]=$B44,IF(DATOS_[[AGRUP. VALOR. PTO.]:[AGRUP. VALOR. PTO.]]=$B42,IF(DATOS_[Check Equiparado]="Sí",IF(DATOS_[Check Periodo Ref.]="Dentro",DATOS_[Tot Extrasalarial Eq],FALSE))))),
0)</f>
        <v>0</v>
      </c>
      <c r="AV44" s="124">
        <f t="array" ref="AV44">IFERROR(
MEDIAN(IF(DATOS_[Sexo]=$B44,IF(DATOS_[[AGRUP. VALOR. PTO.]:[AGRUP. VALOR. PTO.]]=$B42,IF(DATOS_[Check Equiparado]="Sí",IF(DATOS_[Check Periodo Ref.]="Dentro",DATOS_[TOTAL Retrib Eq],FALSE))))),
0)</f>
        <v>0</v>
      </c>
    </row>
    <row r="45" spans="1:48" ht="17.25" thickBot="1" x14ac:dyDescent="0.35">
      <c r="A45" s="48" t="str">
        <f t="shared" ref="A45" si="43">+A46</f>
        <v>[ocultar]</v>
      </c>
      <c r="B45" s="98" t="s">
        <v>270</v>
      </c>
      <c r="C45" s="117"/>
      <c r="D45" s="47"/>
      <c r="E45" s="47"/>
      <c r="F45" s="47"/>
      <c r="G45" s="47"/>
      <c r="H45" s="47"/>
      <c r="I45" s="127" t="str">
        <f t="shared" ref="I45:AV45" si="44">IFERROR((I46-I47)/I46,"")</f>
        <v/>
      </c>
      <c r="J45" s="131" t="str">
        <f t="shared" si="44"/>
        <v/>
      </c>
      <c r="K45" s="131" t="str">
        <f t="shared" si="44"/>
        <v/>
      </c>
      <c r="L45" s="131" t="str">
        <f t="shared" si="44"/>
        <v/>
      </c>
      <c r="M45" s="131" t="str">
        <f t="shared" si="44"/>
        <v/>
      </c>
      <c r="N45" s="131" t="str">
        <f t="shared" si="44"/>
        <v/>
      </c>
      <c r="O45" s="131" t="str">
        <f t="shared" si="44"/>
        <v/>
      </c>
      <c r="P45" s="131" t="str">
        <f t="shared" si="44"/>
        <v/>
      </c>
      <c r="Q45" s="131" t="str">
        <f t="shared" si="44"/>
        <v/>
      </c>
      <c r="R45" s="131" t="str">
        <f t="shared" si="44"/>
        <v/>
      </c>
      <c r="S45" s="131" t="str">
        <f t="shared" si="44"/>
        <v/>
      </c>
      <c r="T45" s="131" t="str">
        <f t="shared" si="44"/>
        <v/>
      </c>
      <c r="U45" s="131" t="str">
        <f t="shared" si="44"/>
        <v/>
      </c>
      <c r="V45" s="131" t="str">
        <f t="shared" si="44"/>
        <v/>
      </c>
      <c r="W45" s="131" t="str">
        <f t="shared" si="44"/>
        <v/>
      </c>
      <c r="X45" s="131" t="str">
        <f t="shared" si="44"/>
        <v/>
      </c>
      <c r="Y45" s="131" t="str">
        <f t="shared" si="44"/>
        <v/>
      </c>
      <c r="Z45" s="130" t="str">
        <f t="shared" si="44"/>
        <v/>
      </c>
      <c r="AA45" s="130" t="str">
        <f t="shared" si="44"/>
        <v/>
      </c>
      <c r="AB45" s="130" t="str">
        <f t="shared" si="44"/>
        <v/>
      </c>
      <c r="AC45" s="130" t="str">
        <f t="shared" si="44"/>
        <v/>
      </c>
      <c r="AD45" s="130" t="str">
        <f t="shared" si="44"/>
        <v/>
      </c>
      <c r="AE45" s="130" t="str">
        <f t="shared" si="44"/>
        <v/>
      </c>
      <c r="AF45" s="130" t="str">
        <f t="shared" si="44"/>
        <v/>
      </c>
      <c r="AG45" s="130" t="str">
        <f t="shared" si="44"/>
        <v/>
      </c>
      <c r="AH45" s="130" t="str">
        <f t="shared" si="44"/>
        <v/>
      </c>
      <c r="AI45" s="130" t="str">
        <f t="shared" si="44"/>
        <v/>
      </c>
      <c r="AJ45" s="130" t="str">
        <f t="shared" si="44"/>
        <v/>
      </c>
      <c r="AK45" s="130" t="str">
        <f t="shared" si="44"/>
        <v/>
      </c>
      <c r="AL45" s="130" t="str">
        <f t="shared" si="44"/>
        <v/>
      </c>
      <c r="AM45" s="130" t="str">
        <f t="shared" si="44"/>
        <v/>
      </c>
      <c r="AN45" s="132" t="str">
        <f t="shared" si="44"/>
        <v/>
      </c>
      <c r="AO45" s="136" t="str">
        <f t="shared" si="44"/>
        <v/>
      </c>
      <c r="AP45" s="133" t="str">
        <f t="shared" si="44"/>
        <v/>
      </c>
      <c r="AQ45" s="133" t="str">
        <f t="shared" si="44"/>
        <v/>
      </c>
      <c r="AR45" s="133" t="str">
        <f t="shared" si="44"/>
        <v/>
      </c>
      <c r="AS45" s="133" t="str">
        <f t="shared" si="44"/>
        <v/>
      </c>
      <c r="AT45" s="133" t="str">
        <f t="shared" si="44"/>
        <v/>
      </c>
      <c r="AU45" s="134" t="str">
        <f t="shared" si="44"/>
        <v/>
      </c>
      <c r="AV45" s="135" t="str">
        <f t="shared" si="44"/>
        <v/>
      </c>
    </row>
    <row r="46" spans="1:48" x14ac:dyDescent="0.3">
      <c r="A46" s="48" t="str">
        <f t="shared" ref="A46" si="45">+IF(C46+C47=0,"[ocultar]","")</f>
        <v>[ocultar]</v>
      </c>
      <c r="B46" s="94" t="s">
        <v>162</v>
      </c>
      <c r="C46" s="40">
        <f t="array" ref="C46">SUM(IF($B46=DATOS_[Sexo],
IF($B45=DATOS_[AGRUP. VALOR. PTO.],
IF("Dentro"=DATOS_[Check Periodo Ref.],
1/(COUNTIFS(DATOS_[Sexo],$B46,DATOS_[AGRUP. VALOR. PTO.],$B45,DATOS_[Check Periodo Ref.],"Dentro",DATOS_[id],DATOS_[id]))))))</f>
        <v>0</v>
      </c>
      <c r="D46" s="41">
        <f>COUNTIFS(DATOS_[AGRUP. VALOR. PTO.],$B45,DATOS_[Sexo],$B46,DATOS_[Check Periodo Ref.],"Dentro")</f>
        <v>0</v>
      </c>
      <c r="E46" s="41">
        <f>COUNTIFS(DATOS_[AGRUP. VALOR. PTO.],$B45,DATOS_[Sexo],$B46,DATOS_[Check Periodo Ref.],"Dentro",DATOS_[Check Nº SC Norm],"Sí")</f>
        <v>0</v>
      </c>
      <c r="F46" s="41">
        <f>COUNTIFS(DATOS_[AGRUP. VALOR. PTO.],$B45,DATOS_[Sexo],$B46,DATOS_[Check Periodo Ref.],"Dentro",DATOS_[Check Nº SC Anualiz],"Sí")</f>
        <v>0</v>
      </c>
      <c r="G46" s="41">
        <f>COUNTIFS(DATOS_[AGRUP. VALOR. PTO.],$B45,DATOS_[Sexo],$B46,DATOS_[Check Periodo Ref.],"Dentro",DATOS_[Check Nº SC Norm y Anualiz],"Sí")</f>
        <v>0</v>
      </c>
      <c r="H46" s="41">
        <f>COUNTIFS(DATOS_[AGRUP. VALOR. PTO.],$B45,DATOS_[Sexo],$B46,DATOS_[Check Periodo Ref.],"Dentro",DATOS_[Check Equiparación],"Sí")</f>
        <v>0</v>
      </c>
      <c r="I46" s="118">
        <f t="array" ref="I46">IFERROR(
MEDIAN(IF(DATOS_[Sexo]=$B46,IF(DATOS_[[AGRUP. VALOR. PTO.]:[AGRUP. VALOR. PTO.]]=$B45,IF(DATOS_[Check Equiparado]="Sí",IF(DATOS_[Check Periodo Ref.]="Dentro",DATOS_[SALARIO BASE Eq],FALSE))))),
0)</f>
        <v>0</v>
      </c>
      <c r="J46" s="119">
        <f t="array" ref="J46">IFERROR(
(MEDIAN((IF(DATOS_[[Sexo]:[Sexo]]=$B46,IF(DATOS_[[AGRUP. VALOR. PTO.]:[AGRUP. VALOR. PTO.]]=$B45,IF(DATOS_[[Check Periodo Ref.]:[Check Periodo Ref.]]="Dentro",IF(DATOS_[[Check Equiparado]:[Check Equiparado]]="Sí",IF(DATOS!AE$5="Sí",(1/DATOS_[[% anualiz]:[% anualiz]]),1)*IF(DATOS!AE$4="Sí",1/DATOS_[[% normaliz]:[% normaliz]],1)*(DATOS_[Conc.Sal.01])))))))),
0)</f>
        <v>0</v>
      </c>
      <c r="K46" s="119">
        <f t="array" ref="K46">IFERROR(
(MEDIAN((IF(DATOS_[[Sexo]:[Sexo]]=$B46,IF(DATOS_[[AGRUP. VALOR. PTO.]:[AGRUP. VALOR. PTO.]]=$B45,IF(DATOS_[[Check Periodo Ref.]:[Check Periodo Ref.]]="Dentro",IF(DATOS_[[Check Equiparado]:[Check Equiparado]]="Sí",IF(DATOS!AF$5="Sí",(1/DATOS_[[% anualiz]:[% anualiz]]),1)*IF(DATOS!AF$4="Sí",1/DATOS_[[% normaliz]:[% normaliz]],1)*(DATOS_[Conc.Sal.02])))))))),
0)</f>
        <v>0</v>
      </c>
      <c r="L46" s="119">
        <f t="array" ref="L46">IFERROR(
(MEDIAN((IF(DATOS_[[Sexo]:[Sexo]]=$B46,IF(DATOS_[[AGRUP. VALOR. PTO.]:[AGRUP. VALOR. PTO.]]=$B45,IF(DATOS_[[Check Periodo Ref.]:[Check Periodo Ref.]]="Dentro",IF(DATOS_[[Check Equiparado]:[Check Equiparado]]="Sí",IF(DATOS!AG$5="Sí",(1/DATOS_[[% anualiz]:[% anualiz]]),1)*IF(DATOS!AG$4="Sí",1/DATOS_[[% normaliz]:[% normaliz]],1)*(DATOS_[Conc.Sal.03])))))))),
0)</f>
        <v>0</v>
      </c>
      <c r="M46" s="119">
        <f t="array" ref="M46">IFERROR(
(MEDIAN((IF(DATOS_[[Sexo]:[Sexo]]=$B46,IF(DATOS_[[AGRUP. VALOR. PTO.]:[AGRUP. VALOR. PTO.]]=$B45,IF(DATOS_[[Check Periodo Ref.]:[Check Periodo Ref.]]="Dentro",IF(DATOS_[[Check Equiparado]:[Check Equiparado]]="Sí",IF(DATOS!AH$5="Sí",(1/DATOS_[[% anualiz]:[% anualiz]]),1)*IF(DATOS!AH$4="Sí",1/DATOS_[[% normaliz]:[% normaliz]],1)*(DATOS_[Conc.Sal.04])))))))),
0)</f>
        <v>0</v>
      </c>
      <c r="N46" s="119">
        <f t="array" ref="N46">IFERROR(
(MEDIAN((IF(DATOS_[[Sexo]:[Sexo]]=$B46,IF(DATOS_[[AGRUP. VALOR. PTO.]:[AGRUP. VALOR. PTO.]]=$B45,IF(DATOS_[[Check Periodo Ref.]:[Check Periodo Ref.]]="Dentro",IF(DATOS_[[Check Equiparado]:[Check Equiparado]]="Sí",IF(DATOS!AI$5="Sí",(1/DATOS_[[% anualiz]:[% anualiz]]),1)*IF(DATOS!AI$4="Sí",1/DATOS_[[% normaliz]:[% normaliz]],1)*(DATOS_[Conc.Sal.05])))))))),
0)</f>
        <v>0</v>
      </c>
      <c r="O46" s="119">
        <f t="array" ref="O46">IFERROR(
(MEDIAN((IF(DATOS_[[Sexo]:[Sexo]]=$B46,IF(DATOS_[[AGRUP. VALOR. PTO.]:[AGRUP. VALOR. PTO.]]=$B45,IF(DATOS_[[Check Periodo Ref.]:[Check Periodo Ref.]]="Dentro",IF(DATOS_[[Check Equiparado]:[Check Equiparado]]="Sí",IF(DATOS!AJ$5="Sí",(1/DATOS_[[% anualiz]:[% anualiz]]),1)*IF(DATOS!AJ$4="Sí",1/DATOS_[[% normaliz]:[% normaliz]],1)*(DATOS_[Conc.Sal.06])))))))),
0)</f>
        <v>0</v>
      </c>
      <c r="P46" s="119">
        <f t="array" ref="P46">IFERROR(
(MEDIAN((IF(DATOS_[[Sexo]:[Sexo]]=$B46,IF(DATOS_[[AGRUP. VALOR. PTO.]:[AGRUP. VALOR. PTO.]]=$B45,IF(DATOS_[[Check Periodo Ref.]:[Check Periodo Ref.]]="Dentro",IF(DATOS_[[Check Equiparado]:[Check Equiparado]]="Sí",IF(DATOS!AK$5="Sí",(1/DATOS_[[% anualiz]:[% anualiz]]),1)*IF(DATOS!AK$4="Sí",1/DATOS_[[% normaliz]:[% normaliz]],1)*(DATOS_[Conc.Sal.07])))))))),
0)</f>
        <v>0</v>
      </c>
      <c r="Q46" s="119">
        <f t="array" ref="Q46">IFERROR(
(MEDIAN((IF(DATOS_[[Sexo]:[Sexo]]=$B46,IF(DATOS_[[AGRUP. VALOR. PTO.]:[AGRUP. VALOR. PTO.]]=$B45,IF(DATOS_[[Check Periodo Ref.]:[Check Periodo Ref.]]="Dentro",IF(DATOS_[[Check Equiparado]:[Check Equiparado]]="Sí",IF(DATOS!AL$5="Sí",(1/DATOS_[[% anualiz]:[% anualiz]]),1)*IF(DATOS!AL$4="Sí",1/DATOS_[[% normaliz]:[% normaliz]],1)*(DATOS_[Conc.Sal.08])))))))),
0)</f>
        <v>0</v>
      </c>
      <c r="R46" s="119">
        <f t="array" ref="R46">IFERROR(
(MEDIAN((IF(DATOS_[[Sexo]:[Sexo]]=$B46,IF(DATOS_[[AGRUP. VALOR. PTO.]:[AGRUP. VALOR. PTO.]]=$B45,IF(DATOS_[[Check Periodo Ref.]:[Check Periodo Ref.]]="Dentro",IF(DATOS_[[Check Equiparado]:[Check Equiparado]]="Sí",IF(DATOS!AM$5="Sí",(1/DATOS_[[% anualiz]:[% anualiz]]),1)*IF(DATOS!AM$4="Sí",1/DATOS_[[% normaliz]:[% normaliz]],1)*(DATOS_[Conc.Sal.09])))))))),
0)</f>
        <v>0</v>
      </c>
      <c r="S46" s="119">
        <f t="array" ref="S46">IFERROR(
(MEDIAN((IF(DATOS_[[Sexo]:[Sexo]]=$B46,IF(DATOS_[[AGRUP. VALOR. PTO.]:[AGRUP. VALOR. PTO.]]=$B45,IF(DATOS_[[Check Periodo Ref.]:[Check Periodo Ref.]]="Dentro",IF(DATOS_[[Check Equiparado]:[Check Equiparado]]="Sí",IF(DATOS!AN$5="Sí",(1/DATOS_[[% anualiz]:[% anualiz]]),1)*IF(DATOS!AN$4="Sí",1/DATOS_[[% normaliz]:[% normaliz]],1)*(DATOS_[Conc.Sal.10])))))))),
0)</f>
        <v>0</v>
      </c>
      <c r="T46" s="119">
        <f t="array" ref="T46">IFERROR(
(MEDIAN((IF(DATOS_[[Sexo]:[Sexo]]=$B46,IF(DATOS_[[AGRUP. VALOR. PTO.]:[AGRUP. VALOR. PTO.]]=$B45,IF(DATOS_[[Check Periodo Ref.]:[Check Periodo Ref.]]="Dentro",IF(DATOS_[[Check Equiparado]:[Check Equiparado]]="Sí",IF(DATOS!AO$5="Sí",(1/DATOS_[[% anualiz]:[% anualiz]]),1)*IF(DATOS!AO$4="Sí",1/DATOS_[[% normaliz]:[% normaliz]],1)*(DATOS_[Conc.Sal.11])))))))),
0)</f>
        <v>0</v>
      </c>
      <c r="U46" s="119">
        <f t="array" ref="U46">IFERROR(
(MEDIAN((IF(DATOS_[[Sexo]:[Sexo]]=$B46,IF(DATOS_[[AGRUP. VALOR. PTO.]:[AGRUP. VALOR. PTO.]]=$B45,IF(DATOS_[[Check Periodo Ref.]:[Check Periodo Ref.]]="Dentro",IF(DATOS_[[Check Equiparado]:[Check Equiparado]]="Sí",IF(DATOS!AP$5="Sí",(1/DATOS_[[% anualiz]:[% anualiz]]),1)*IF(DATOS!AP$4="Sí",1/DATOS_[[% normaliz]:[% normaliz]],1)*(DATOS_[Conc.Sal.12])))))))),
0)</f>
        <v>0</v>
      </c>
      <c r="V46" s="119">
        <f t="array" ref="V46">IFERROR(
(MEDIAN((IF(DATOS_[[Sexo]:[Sexo]]=$B46,IF(DATOS_[[AGRUP. VALOR. PTO.]:[AGRUP. VALOR. PTO.]]=$B45,IF(DATOS_[[Check Periodo Ref.]:[Check Periodo Ref.]]="Dentro",IF(DATOS_[[Check Equiparado]:[Check Equiparado]]="Sí",IF(DATOS!AQ$5="Sí",(1/DATOS_[[% anualiz]:[% anualiz]]),1)*IF(DATOS!AQ$4="Sí",1/DATOS_[[% normaliz]:[% normaliz]],1)*(DATOS_[Conc.Sal.13])))))))),
0)</f>
        <v>0</v>
      </c>
      <c r="W46" s="119">
        <f t="array" ref="W46">IFERROR(
(MEDIAN((IF(DATOS_[[Sexo]:[Sexo]]=$B46,IF(DATOS_[[AGRUP. VALOR. PTO.]:[AGRUP. VALOR. PTO.]]=$B45,IF(DATOS_[[Check Periodo Ref.]:[Check Periodo Ref.]]="Dentro",IF(DATOS_[[Check Equiparado]:[Check Equiparado]]="Sí",IF(DATOS!AR$5="Sí",(1/DATOS_[[% anualiz]:[% anualiz]]),1)*IF(DATOS!AR$4="Sí",1/DATOS_[[% normaliz]:[% normaliz]],1)*(DATOS_[Conc.Sal.14])))))))),
0)</f>
        <v>0</v>
      </c>
      <c r="X46" s="119">
        <f t="array" ref="X46">IFERROR(
(MEDIAN((IF(DATOS_[[Sexo]:[Sexo]]=$B46,IF(DATOS_[[AGRUP. VALOR. PTO.]:[AGRUP. VALOR. PTO.]]=$B45,IF(DATOS_[[Check Periodo Ref.]:[Check Periodo Ref.]]="Dentro",IF(DATOS_[[Check Equiparado]:[Check Equiparado]]="Sí",IF(DATOS!AS$5="Sí",(1/DATOS_[[% anualiz]:[% anualiz]]),1)*IF(DATOS!AS$4="Sí",1/DATOS_[[% normaliz]:[% normaliz]],1)*(DATOS_[Conc.Sal.15])))))))),
0)</f>
        <v>0</v>
      </c>
      <c r="Y46" s="119">
        <f t="array" ref="Y46">IFERROR(
(MEDIAN((IF(DATOS_[[Sexo]:[Sexo]]=$B46,IF(DATOS_[[AGRUP. VALOR. PTO.]:[AGRUP. VALOR. PTO.]]=$B45,IF(DATOS_[[Check Periodo Ref.]:[Check Periodo Ref.]]="Dentro",IF(DATOS_[[Check Equiparado]:[Check Equiparado]]="Sí",IF(DATOS!AT$5="Sí",(1/DATOS_[[% anualiz]:[% anualiz]]),1)*IF(DATOS!AT$4="Sí",1/DATOS_[[% normaliz]:[% normaliz]],1)*(DATOS_[Conc.Sal.16])))))))),
0)</f>
        <v>0</v>
      </c>
      <c r="Z46" s="119">
        <f t="array" ref="Z46">IFERROR(
(MEDIAN((IF(DATOS_[[Sexo]:[Sexo]]=$B46,IF(DATOS_[[AGRUP. VALOR. PTO.]:[AGRUP. VALOR. PTO.]]=$B45,IF(DATOS_[[Check Periodo Ref.]:[Check Periodo Ref.]]="Dentro",IF(DATOS_[[Check Equiparado]:[Check Equiparado]]="Sí",IF(DATOS!AU$5="Sí",(1/DATOS_[[% anualiz]:[% anualiz]]),1)*IF(DATOS!AU$4="Sí",1/DATOS_[[% normaliz]:[% normaliz]],1)*(DATOS_[Conc.Sal.17])))))))),
0)</f>
        <v>0</v>
      </c>
      <c r="AA46" s="119">
        <f t="array" ref="AA46">IFERROR(
(MEDIAN((IF(DATOS_[[Sexo]:[Sexo]]=$B46,IF(DATOS_[[AGRUP. VALOR. PTO.]:[AGRUP. VALOR. PTO.]]=$B45,IF(DATOS_[[Check Periodo Ref.]:[Check Periodo Ref.]]="Dentro",IF(DATOS_[[Check Equiparado]:[Check Equiparado]]="Sí",IF(DATOS!AV$5="Sí",(1/DATOS_[[% anualiz]:[% anualiz]]),1)*IF(DATOS!AV$4="Sí",1/DATOS_[[% normaliz]:[% normaliz]],1)*(DATOS_[Conc.Sal.18])))))))),
0)</f>
        <v>0</v>
      </c>
      <c r="AB46" s="119">
        <f t="array" ref="AB46">IFERROR(
(MEDIAN((IF(DATOS_[[Sexo]:[Sexo]]=$B46,IF(DATOS_[[AGRUP. VALOR. PTO.]:[AGRUP. VALOR. PTO.]]=$B45,IF(DATOS_[[Check Periodo Ref.]:[Check Periodo Ref.]]="Dentro",IF(DATOS_[[Check Equiparado]:[Check Equiparado]]="Sí",IF(DATOS!AW$5="Sí",(1/DATOS_[[% anualiz]:[% anualiz]]),1)*IF(DATOS!AW$4="Sí",1/DATOS_[[% normaliz]:[% normaliz]],1)*(DATOS_[Conc.Sal.19])))))))),
0)</f>
        <v>0</v>
      </c>
      <c r="AC46" s="119">
        <f t="array" ref="AC46">IFERROR(
(MEDIAN((IF(DATOS_[[Sexo]:[Sexo]]=$B46,IF(DATOS_[[AGRUP. VALOR. PTO.]:[AGRUP. VALOR. PTO.]]=$B45,IF(DATOS_[[Check Periodo Ref.]:[Check Periodo Ref.]]="Dentro",IF(DATOS_[[Check Equiparado]:[Check Equiparado]]="Sí",IF(DATOS!AX$5="Sí",(1/DATOS_[[% anualiz]:[% anualiz]]),1)*IF(DATOS!AX$4="Sí",1/DATOS_[[% normaliz]:[% normaliz]],1)*(DATOS_[Conc.Sal.20])))))))),
0)</f>
        <v>0</v>
      </c>
      <c r="AD46" s="119">
        <f t="array" ref="AD46">IFERROR(
(MEDIAN((IF(DATOS_[[Sexo]:[Sexo]]=$B46,IF(DATOS_[[AGRUP. VALOR. PTO.]:[AGRUP. VALOR. PTO.]]=$B45,IF(DATOS_[[Check Periodo Ref.]:[Check Periodo Ref.]]="Dentro",IF(DATOS_[[Check Equiparado]:[Check Equiparado]]="Sí",IF(DATOS!AY$5="Sí",(1/DATOS_[[% anualiz]:[% anualiz]]),1)*IF(DATOS!AY$4="Sí",1/DATOS_[[% normaliz]:[% normaliz]],1)*(DATOS_[Conc.Sal.21])))))))),
0)</f>
        <v>0</v>
      </c>
      <c r="AE46" s="119">
        <f t="array" ref="AE46">IFERROR(
(MEDIAN((IF(DATOS_[[Sexo]:[Sexo]]=$B46,IF(DATOS_[[AGRUP. VALOR. PTO.]:[AGRUP. VALOR. PTO.]]=$B45,IF(DATOS_[[Check Periodo Ref.]:[Check Periodo Ref.]]="Dentro",IF(DATOS_[[Check Equiparado]:[Check Equiparado]]="Sí",IF(DATOS!AZ$5="Sí",(1/DATOS_[[% anualiz]:[% anualiz]]),1)*IF(DATOS!AZ$4="Sí",1/DATOS_[[% normaliz]:[% normaliz]],1)*(DATOS_[Conc.Sal.22])))))))),
0)</f>
        <v>0</v>
      </c>
      <c r="AF46" s="119">
        <f t="array" ref="AF46">IFERROR(
(MEDIAN((IF(DATOS_[[Sexo]:[Sexo]]=$B46,IF(DATOS_[[AGRUP. VALOR. PTO.]:[AGRUP. VALOR. PTO.]]=$B45,IF(DATOS_[[Check Periodo Ref.]:[Check Periodo Ref.]]="Dentro",IF(DATOS_[[Check Equiparado]:[Check Equiparado]]="Sí",IF(DATOS!BA$5="Sí",(1/DATOS_[[% anualiz]:[% anualiz]]),1)*IF(DATOS!BA$4="Sí",1/DATOS_[[% normaliz]:[% normaliz]],1)*(DATOS_[Conc.Sal.23])))))))),
0)</f>
        <v>0</v>
      </c>
      <c r="AG46" s="119">
        <f t="array" ref="AG46">IFERROR(
(MEDIAN((IF(DATOS_[[Sexo]:[Sexo]]=$B46,IF(DATOS_[[AGRUP. VALOR. PTO.]:[AGRUP. VALOR. PTO.]]=$B45,IF(DATOS_[[Check Periodo Ref.]:[Check Periodo Ref.]]="Dentro",IF(DATOS_[[Check Equiparado]:[Check Equiparado]]="Sí",IF(DATOS!BB$5="Sí",(1/DATOS_[[% anualiz]:[% anualiz]]),1)*IF(DATOS!BB$4="Sí",1/DATOS_[[% normaliz]:[% normaliz]],1)*(DATOS_[Conc.Sal.24])))))))),
0)</f>
        <v>0</v>
      </c>
      <c r="AH46" s="119">
        <f t="array" ref="AH46">IFERROR(
(MEDIAN((IF(DATOS_[[Sexo]:[Sexo]]=$B46,IF(DATOS_[[AGRUP. VALOR. PTO.]:[AGRUP. VALOR. PTO.]]=$B45,IF(DATOS_[[Check Periodo Ref.]:[Check Periodo Ref.]]="Dentro",IF(DATOS_[[Check Equiparado]:[Check Equiparado]]="Sí",IF(DATOS!BC$5="Sí",(1/DATOS_[[% anualiz]:[% anualiz]]),1)*IF(DATOS!BC$4="Sí",1/DATOS_[[% normaliz]:[% normaliz]],1)*(DATOS_[Conc.Sal.25])))))))),
0)</f>
        <v>0</v>
      </c>
      <c r="AI46" s="119">
        <f t="array" ref="AI46">IFERROR(
(MEDIAN((IF(DATOS_[[Sexo]:[Sexo]]=$B46,IF(DATOS_[[AGRUP. VALOR. PTO.]:[AGRUP. VALOR. PTO.]]=$B45,IF(DATOS_[[Check Periodo Ref.]:[Check Periodo Ref.]]="Dentro",IF(DATOS_[[Check Equiparado]:[Check Equiparado]]="Sí",IF(DATOS!BD$5="Sí",(1/DATOS_[[% anualiz]:[% anualiz]]),1)*IF(DATOS!BD$4="Sí",1/DATOS_[[% normaliz]:[% normaliz]],1)*(DATOS_[Conc.Sal.26])))))))),
0)</f>
        <v>0</v>
      </c>
      <c r="AJ46" s="119">
        <f t="array" ref="AJ46">IFERROR(
(MEDIAN((IF(DATOS_[[Sexo]:[Sexo]]=$B46,IF(DATOS_[[AGRUP. VALOR. PTO.]:[AGRUP. VALOR. PTO.]]=$B45,IF(DATOS_[[Check Periodo Ref.]:[Check Periodo Ref.]]="Dentro",IF(DATOS_[[Check Equiparado]:[Check Equiparado]]="Sí",IF(DATOS!BE$5="Sí",(1/DATOS_[[% anualiz]:[% anualiz]]),1)*IF(DATOS!BE$4="Sí",1/DATOS_[[% normaliz]:[% normaliz]],1)*(DATOS_[Conc.Sal.27])))))))),
0)</f>
        <v>0</v>
      </c>
      <c r="AK46" s="119">
        <f t="array" ref="AK46">IFERROR(
(MEDIAN((IF(DATOS_[[Sexo]:[Sexo]]=$B46,IF(DATOS_[[AGRUP. VALOR. PTO.]:[AGRUP. VALOR. PTO.]]=$B45,IF(DATOS_[[Check Periodo Ref.]:[Check Periodo Ref.]]="Dentro",IF(DATOS_[[Check Equiparado]:[Check Equiparado]]="Sí",IF(DATOS!BF$5="Sí",(1/DATOS_[[% anualiz]:[% anualiz]]),1)*IF(DATOS!BF$4="Sí",1/DATOS_[[% normaliz]:[% normaliz]],1)*(DATOS_[Conc.Sal.28])))))))),
0)</f>
        <v>0</v>
      </c>
      <c r="AL46" s="119">
        <f t="array" ref="AL46">IFERROR(
(MEDIAN((IF(DATOS_[[Sexo]:[Sexo]]=$B46,IF(DATOS_[[AGRUP. VALOR. PTO.]:[AGRUP. VALOR. PTO.]]=$B45,IF(DATOS_[[Check Periodo Ref.]:[Check Periodo Ref.]]="Dentro",IF(DATOS_[[Check Equiparado]:[Check Equiparado]]="Sí",IF(DATOS!BG$5="Sí",(1/DATOS_[[% anualiz]:[% anualiz]]),1)*IF(DATOS!BG$4="Sí",1/DATOS_[[% normaliz]:[% normaliz]],1)*(DATOS_[Conc.Sal.29])))))))),
0)</f>
        <v>0</v>
      </c>
      <c r="AM46" s="119">
        <f t="array" ref="AM46">IFERROR(
(MEDIAN((IF(DATOS_[[Sexo]:[Sexo]]=$B46,IF(DATOS_[[AGRUP. VALOR. PTO.]:[AGRUP. VALOR. PTO.]]=$B45,IF(DATOS_[[Check Periodo Ref.]:[Check Periodo Ref.]]="Dentro",IF(DATOS_[[Check Equiparado]:[Check Equiparado]]="Sí",IF(DATOS!BH$5="Sí",(1/DATOS_[[% anualiz]:[% anualiz]]),1)*IF(DATOS!BH$4="Sí",1/DATOS_[[% normaliz]:[% normaliz]],1)*(DATOS_[Conc.Sal.30])))))))),
0)</f>
        <v>0</v>
      </c>
      <c r="AN46" s="120">
        <f t="array" ref="AN46">IFERROR(
MEDIAN(IF(DATOS_[Sexo]=$B46,IF(DATOS_[[AGRUP. VALOR. PTO.]:[AGRUP. VALOR. PTO.]]=$B45,IF(DATOS_[Check Equiparado]="Sí",IF(DATOS_[Check Periodo Ref.]="Dentro",DATOS_[Tot COMPL.SAL Eq],FALSE))))),
0)</f>
        <v>0</v>
      </c>
      <c r="AO46" s="121">
        <f t="array" ref="AO46">IFERROR(
MEDIAN(IF(DATOS_[Sexo]=$B46,IF(DATOS_[[AGRUP. VALOR. PTO.]:[AGRUP. VALOR. PTO.]]=$B45,IF(DATOS_[Check Equiparado]="Sí",IF(DATOS_[Check Periodo Ref.]="Dentro",DATOS_[TOTAL SALARIO Eq],FALSE))))),
0)</f>
        <v>0</v>
      </c>
      <c r="AP46" s="122">
        <f t="array" ref="AP46">IFERROR(
(MEDIAN((IF(DATOS_[[Sexo]:[Sexo]]=$B46,IF(DATOS_[[AGRUP. VALOR. PTO.]:[AGRUP. VALOR. PTO.]]=$B45,IF(DATOS_[[Check Periodo Ref.]:[Check Periodo Ref.]]="Dentro",IF(DATOS_[[Check Equiparado]:[Check Equiparado]]="Sí",IF(DATOS!BI$5="Sí",(1/DATOS_[[% anualiz]:[% anualiz]]),1)*IF(DATOS!BI$4="Sí",1/DATOS_[[% normaliz]:[% normaliz]],1)*(DATOS_[C.Extra.01])))))))),
0)</f>
        <v>0</v>
      </c>
      <c r="AQ46" s="122">
        <f t="array" ref="AQ46">IFERROR(
(MEDIAN((IF(DATOS_[[Sexo]:[Sexo]]=$B46,IF(DATOS_[[AGRUP. VALOR. PTO.]:[AGRUP. VALOR. PTO.]]=$B45,IF(DATOS_[[Check Periodo Ref.]:[Check Periodo Ref.]]="Dentro",IF(DATOS_[[Check Equiparado]:[Check Equiparado]]="Sí",IF(DATOS!BJ$5="Sí",(1/DATOS_[[% anualiz]:[% anualiz]]),1)*IF(DATOS!BJ$4="Sí",1/DATOS_[[% normaliz]:[% normaliz]],1)*(DATOS_[C.Extra.02])))))))),
0)</f>
        <v>0</v>
      </c>
      <c r="AR46" s="122">
        <f t="array" ref="AR46">IFERROR(
(MEDIAN((IF(DATOS_[[Sexo]:[Sexo]]=$B46,IF(DATOS_[[AGRUP. VALOR. PTO.]:[AGRUP. VALOR. PTO.]]=$B45,IF(DATOS_[[Check Periodo Ref.]:[Check Periodo Ref.]]="Dentro",IF(DATOS_[[Check Equiparado]:[Check Equiparado]]="Sí",IF(DATOS!BK$5="Sí",(1/DATOS_[[% anualiz]:[% anualiz]]),1)*IF(DATOS!BK$4="Sí",1/DATOS_[[% normaliz]:[% normaliz]],1)*(DATOS_[C.Extra.03])))))))),
0)</f>
        <v>0</v>
      </c>
      <c r="AS46" s="122">
        <f t="array" ref="AS46">IFERROR(
(MEDIAN((IF(DATOS_[[Sexo]:[Sexo]]=$B46,IF(DATOS_[[AGRUP. VALOR. PTO.]:[AGRUP. VALOR. PTO.]]=$B45,IF(DATOS_[[Check Periodo Ref.]:[Check Periodo Ref.]]="Dentro",IF(DATOS_[[Check Equiparado]:[Check Equiparado]]="Sí",IF(DATOS!BL$5="Sí",(1/DATOS_[[% anualiz]:[% anualiz]]),1)*IF(DATOS!BL$4="Sí",1/DATOS_[[% normaliz]:[% normaliz]],1)*(DATOS_[C.Extra.04])))))))),
0)</f>
        <v>0</v>
      </c>
      <c r="AT46" s="122">
        <f t="array" ref="AT46">IFERROR(
(MEDIAN((IF(DATOS_[[Sexo]:[Sexo]]=$B46,IF(DATOS_[[AGRUP. VALOR. PTO.]:[AGRUP. VALOR. PTO.]]=$B45,IF(DATOS_[[Check Periodo Ref.]:[Check Periodo Ref.]]="Dentro",IF(DATOS_[[Check Equiparado]:[Check Equiparado]]="Sí",IF(DATOS!BM$5="Sí",(1/DATOS_[[% anualiz]:[% anualiz]]),1)*IF(DATOS!BM$4="Sí",1/DATOS_[[% normaliz]:[% normaliz]],1)*(DATOS_[C.Extra.05])))))))),
0)</f>
        <v>0</v>
      </c>
      <c r="AU46" s="123">
        <f t="array" ref="AU46">IFERROR(
MEDIAN(IF(DATOS_[Sexo]=$B46,IF(DATOS_[[AGRUP. VALOR. PTO.]:[AGRUP. VALOR. PTO.]]=$B45,IF(DATOS_[Check Equiparado]="Sí",IF(DATOS_[Check Periodo Ref.]="Dentro",DATOS_[Tot Extrasalarial Eq],FALSE))))),
0)</f>
        <v>0</v>
      </c>
      <c r="AV46" s="124">
        <f t="array" ref="AV46">IFERROR(
MEDIAN(IF(DATOS_[Sexo]=$B46,IF(DATOS_[[AGRUP. VALOR. PTO.]:[AGRUP. VALOR. PTO.]]=$B45,IF(DATOS_[Check Equiparado]="Sí",IF(DATOS_[Check Periodo Ref.]="Dentro",DATOS_[TOTAL Retrib Eq],FALSE))))),
0)</f>
        <v>0</v>
      </c>
    </row>
    <row r="47" spans="1:48" x14ac:dyDescent="0.3">
      <c r="A47" s="48" t="str">
        <f t="shared" ref="A47" si="46">+A46</f>
        <v>[ocultar]</v>
      </c>
      <c r="B47" s="94" t="s">
        <v>163</v>
      </c>
      <c r="C47" s="40">
        <f t="array" ref="C47">SUM(IF($B47=DATOS_[Sexo],
IF($B45=DATOS_[AGRUP. VALOR. PTO.],
IF("Dentro"=DATOS_[Check Periodo Ref.],
1/(COUNTIFS(DATOS_[Sexo],$B47,DATOS_[AGRUP. VALOR. PTO.],$B45,DATOS_[Check Periodo Ref.],"Dentro",DATOS_[id],DATOS_[id]))))))</f>
        <v>0</v>
      </c>
      <c r="D47" s="41">
        <f>COUNTIFS(DATOS_[AGRUP. VALOR. PTO.],$B45,DATOS_[Sexo],$B47,DATOS_[Check Periodo Ref.],"Dentro")</f>
        <v>0</v>
      </c>
      <c r="E47" s="41">
        <f>COUNTIFS(DATOS_[AGRUP. VALOR. PTO.],$B45,DATOS_[Sexo],$B47,DATOS_[Check Periodo Ref.],"Dentro",DATOS_[Check Nº SC Norm],"Sí")</f>
        <v>0</v>
      </c>
      <c r="F47" s="41">
        <f>COUNTIFS(DATOS_[AGRUP. VALOR. PTO.],$B45,DATOS_[Sexo],$B47,DATOS_[Check Periodo Ref.],"Dentro",DATOS_[Check Nº SC Anualiz],"Sí")</f>
        <v>0</v>
      </c>
      <c r="G47" s="41">
        <f>COUNTIFS(DATOS_[AGRUP. VALOR. PTO.],$B45,DATOS_[Sexo],$B47,DATOS_[Check Periodo Ref.],"Dentro",DATOS_[Check Nº SC Norm y Anualiz],"Sí")</f>
        <v>0</v>
      </c>
      <c r="H47" s="41">
        <f>COUNTIFS(DATOS_[AGRUP. VALOR. PTO.],$B45,DATOS_[Sexo],$B47,DATOS_[Check Periodo Ref.],"Dentro",DATOS_[Check Equiparación],"Sí")</f>
        <v>0</v>
      </c>
      <c r="I47" s="118" cm="1">
        <f t="array" ref="I47">IFERROR(
MEDIAN(IF(DATOS_[Sexo]=$B47,IF(DATOS_[[AGRUP. VALOR. PTO.]:[AGRUP. VALOR. PTO.]]=$B45,IF(DATOS_[Check Equiparado]="Sí",IF(DATOS_[Check Periodo Ref.]="Dentro",DATOS_[SALARIO BASE Eq],FALSE))))),
0)</f>
        <v>0</v>
      </c>
      <c r="J47" s="119">
        <f t="array" ref="J47">IFERROR(
(MEDIAN((IF(DATOS_[[Sexo]:[Sexo]]=$B47,IF(DATOS_[[AGRUP. VALOR. PTO.]:[AGRUP. VALOR. PTO.]]=$B45,IF(DATOS_[[Check Periodo Ref.]:[Check Periodo Ref.]]="Dentro",IF(DATOS_[[Check Equiparado]:[Check Equiparado]]="Sí",IF(DATOS!AE$5="Sí",(1/DATOS_[[% anualiz]:[% anualiz]]),1)*IF(DATOS!AE$4="Sí",1/DATOS_[[% normaliz]:[% normaliz]],1)*(DATOS_[Conc.Sal.01])))))))),
0)</f>
        <v>0</v>
      </c>
      <c r="K47" s="119">
        <f t="array" ref="K47">IFERROR(
(MEDIAN((IF(DATOS_[[Sexo]:[Sexo]]=$B47,IF(DATOS_[[AGRUP. VALOR. PTO.]:[AGRUP. VALOR. PTO.]]=$B45,IF(DATOS_[[Check Periodo Ref.]:[Check Periodo Ref.]]="Dentro",IF(DATOS_[[Check Equiparado]:[Check Equiparado]]="Sí",IF(DATOS!AF$5="Sí",(1/DATOS_[[% anualiz]:[% anualiz]]),1)*IF(DATOS!AF$4="Sí",1/DATOS_[[% normaliz]:[% normaliz]],1)*(DATOS_[Conc.Sal.02])))))))),
0)</f>
        <v>0</v>
      </c>
      <c r="L47" s="119">
        <f t="array" ref="L47">IFERROR(
(MEDIAN((IF(DATOS_[[Sexo]:[Sexo]]=$B47,IF(DATOS_[[AGRUP. VALOR. PTO.]:[AGRUP. VALOR. PTO.]]=$B45,IF(DATOS_[[Check Periodo Ref.]:[Check Periodo Ref.]]="Dentro",IF(DATOS_[[Check Equiparado]:[Check Equiparado]]="Sí",IF(DATOS!AG$5="Sí",(1/DATOS_[[% anualiz]:[% anualiz]]),1)*IF(DATOS!AG$4="Sí",1/DATOS_[[% normaliz]:[% normaliz]],1)*(DATOS_[Conc.Sal.03])))))))),
0)</f>
        <v>0</v>
      </c>
      <c r="M47" s="119">
        <f t="array" ref="M47">IFERROR(
(MEDIAN((IF(DATOS_[[Sexo]:[Sexo]]=$B47,IF(DATOS_[[AGRUP. VALOR. PTO.]:[AGRUP. VALOR. PTO.]]=$B45,IF(DATOS_[[Check Periodo Ref.]:[Check Periodo Ref.]]="Dentro",IF(DATOS_[[Check Equiparado]:[Check Equiparado]]="Sí",IF(DATOS!AH$5="Sí",(1/DATOS_[[% anualiz]:[% anualiz]]),1)*IF(DATOS!AH$4="Sí",1/DATOS_[[% normaliz]:[% normaliz]],1)*(DATOS_[Conc.Sal.04])))))))),
0)</f>
        <v>0</v>
      </c>
      <c r="N47" s="119">
        <f t="array" ref="N47">IFERROR(
(MEDIAN((IF(DATOS_[[Sexo]:[Sexo]]=$B47,IF(DATOS_[[AGRUP. VALOR. PTO.]:[AGRUP. VALOR. PTO.]]=$B45,IF(DATOS_[[Check Periodo Ref.]:[Check Periodo Ref.]]="Dentro",IF(DATOS_[[Check Equiparado]:[Check Equiparado]]="Sí",IF(DATOS!AI$5="Sí",(1/DATOS_[[% anualiz]:[% anualiz]]),1)*IF(DATOS!AI$4="Sí",1/DATOS_[[% normaliz]:[% normaliz]],1)*(DATOS_[Conc.Sal.05])))))))),
0)</f>
        <v>0</v>
      </c>
      <c r="O47" s="119">
        <f t="array" ref="O47">IFERROR(
(MEDIAN((IF(DATOS_[[Sexo]:[Sexo]]=$B47,IF(DATOS_[[AGRUP. VALOR. PTO.]:[AGRUP. VALOR. PTO.]]=$B45,IF(DATOS_[[Check Periodo Ref.]:[Check Periodo Ref.]]="Dentro",IF(DATOS_[[Check Equiparado]:[Check Equiparado]]="Sí",IF(DATOS!AJ$5="Sí",(1/DATOS_[[% anualiz]:[% anualiz]]),1)*IF(DATOS!AJ$4="Sí",1/DATOS_[[% normaliz]:[% normaliz]],1)*(DATOS_[Conc.Sal.06])))))))),
0)</f>
        <v>0</v>
      </c>
      <c r="P47" s="119">
        <f t="array" ref="P47">IFERROR(
(MEDIAN((IF(DATOS_[[Sexo]:[Sexo]]=$B47,IF(DATOS_[[AGRUP. VALOR. PTO.]:[AGRUP. VALOR. PTO.]]=$B45,IF(DATOS_[[Check Periodo Ref.]:[Check Periodo Ref.]]="Dentro",IF(DATOS_[[Check Equiparado]:[Check Equiparado]]="Sí",IF(DATOS!AK$5="Sí",(1/DATOS_[[% anualiz]:[% anualiz]]),1)*IF(DATOS!AK$4="Sí",1/DATOS_[[% normaliz]:[% normaliz]],1)*(DATOS_[Conc.Sal.07])))))))),
0)</f>
        <v>0</v>
      </c>
      <c r="Q47" s="119">
        <f t="array" ref="Q47">IFERROR(
(MEDIAN((IF(DATOS_[[Sexo]:[Sexo]]=$B47,IF(DATOS_[[AGRUP. VALOR. PTO.]:[AGRUP. VALOR. PTO.]]=$B45,IF(DATOS_[[Check Periodo Ref.]:[Check Periodo Ref.]]="Dentro",IF(DATOS_[[Check Equiparado]:[Check Equiparado]]="Sí",IF(DATOS!AL$5="Sí",(1/DATOS_[[% anualiz]:[% anualiz]]),1)*IF(DATOS!AL$4="Sí",1/DATOS_[[% normaliz]:[% normaliz]],1)*(DATOS_[Conc.Sal.08])))))))),
0)</f>
        <v>0</v>
      </c>
      <c r="R47" s="119">
        <f t="array" ref="R47">IFERROR(
(MEDIAN((IF(DATOS_[[Sexo]:[Sexo]]=$B47,IF(DATOS_[[AGRUP. VALOR. PTO.]:[AGRUP. VALOR. PTO.]]=$B45,IF(DATOS_[[Check Periodo Ref.]:[Check Periodo Ref.]]="Dentro",IF(DATOS_[[Check Equiparado]:[Check Equiparado]]="Sí",IF(DATOS!AM$5="Sí",(1/DATOS_[[% anualiz]:[% anualiz]]),1)*IF(DATOS!AM$4="Sí",1/DATOS_[[% normaliz]:[% normaliz]],1)*(DATOS_[Conc.Sal.09])))))))),
0)</f>
        <v>0</v>
      </c>
      <c r="S47" s="119">
        <f t="array" ref="S47">IFERROR(
(MEDIAN((IF(DATOS_[[Sexo]:[Sexo]]=$B47,IF(DATOS_[[AGRUP. VALOR. PTO.]:[AGRUP. VALOR. PTO.]]=$B45,IF(DATOS_[[Check Periodo Ref.]:[Check Periodo Ref.]]="Dentro",IF(DATOS_[[Check Equiparado]:[Check Equiparado]]="Sí",IF(DATOS!AN$5="Sí",(1/DATOS_[[% anualiz]:[% anualiz]]),1)*IF(DATOS!AN$4="Sí",1/DATOS_[[% normaliz]:[% normaliz]],1)*(DATOS_[Conc.Sal.10])))))))),
0)</f>
        <v>0</v>
      </c>
      <c r="T47" s="119">
        <f t="array" ref="T47">IFERROR(
(MEDIAN((IF(DATOS_[[Sexo]:[Sexo]]=$B47,IF(DATOS_[[AGRUP. VALOR. PTO.]:[AGRUP. VALOR. PTO.]]=$B45,IF(DATOS_[[Check Periodo Ref.]:[Check Periodo Ref.]]="Dentro",IF(DATOS_[[Check Equiparado]:[Check Equiparado]]="Sí",IF(DATOS!AO$5="Sí",(1/DATOS_[[% anualiz]:[% anualiz]]),1)*IF(DATOS!AO$4="Sí",1/DATOS_[[% normaliz]:[% normaliz]],1)*(DATOS_[Conc.Sal.11])))))))),
0)</f>
        <v>0</v>
      </c>
      <c r="U47" s="119">
        <f t="array" ref="U47">IFERROR(
(MEDIAN((IF(DATOS_[[Sexo]:[Sexo]]=$B47,IF(DATOS_[[AGRUP. VALOR. PTO.]:[AGRUP. VALOR. PTO.]]=$B45,IF(DATOS_[[Check Periodo Ref.]:[Check Periodo Ref.]]="Dentro",IF(DATOS_[[Check Equiparado]:[Check Equiparado]]="Sí",IF(DATOS!AP$5="Sí",(1/DATOS_[[% anualiz]:[% anualiz]]),1)*IF(DATOS!AP$4="Sí",1/DATOS_[[% normaliz]:[% normaliz]],1)*(DATOS_[Conc.Sal.12])))))))),
0)</f>
        <v>0</v>
      </c>
      <c r="V47" s="119">
        <f t="array" ref="V47">IFERROR(
(MEDIAN((IF(DATOS_[[Sexo]:[Sexo]]=$B47,IF(DATOS_[[AGRUP. VALOR. PTO.]:[AGRUP. VALOR. PTO.]]=$B45,IF(DATOS_[[Check Periodo Ref.]:[Check Periodo Ref.]]="Dentro",IF(DATOS_[[Check Equiparado]:[Check Equiparado]]="Sí",IF(DATOS!AQ$5="Sí",(1/DATOS_[[% anualiz]:[% anualiz]]),1)*IF(DATOS!AQ$4="Sí",1/DATOS_[[% normaliz]:[% normaliz]],1)*(DATOS_[Conc.Sal.13])))))))),
0)</f>
        <v>0</v>
      </c>
      <c r="W47" s="119">
        <f t="array" ref="W47">IFERROR(
(MEDIAN((IF(DATOS_[[Sexo]:[Sexo]]=$B47,IF(DATOS_[[AGRUP. VALOR. PTO.]:[AGRUP. VALOR. PTO.]]=$B45,IF(DATOS_[[Check Periodo Ref.]:[Check Periodo Ref.]]="Dentro",IF(DATOS_[[Check Equiparado]:[Check Equiparado]]="Sí",IF(DATOS!AR$5="Sí",(1/DATOS_[[% anualiz]:[% anualiz]]),1)*IF(DATOS!AR$4="Sí",1/DATOS_[[% normaliz]:[% normaliz]],1)*(DATOS_[Conc.Sal.14])))))))),
0)</f>
        <v>0</v>
      </c>
      <c r="X47" s="119">
        <f t="array" ref="X47">IFERROR(
(MEDIAN((IF(DATOS_[[Sexo]:[Sexo]]=$B47,IF(DATOS_[[AGRUP. VALOR. PTO.]:[AGRUP. VALOR. PTO.]]=$B45,IF(DATOS_[[Check Periodo Ref.]:[Check Periodo Ref.]]="Dentro",IF(DATOS_[[Check Equiparado]:[Check Equiparado]]="Sí",IF(DATOS!AS$5="Sí",(1/DATOS_[[% anualiz]:[% anualiz]]),1)*IF(DATOS!AS$4="Sí",1/DATOS_[[% normaliz]:[% normaliz]],1)*(DATOS_[Conc.Sal.15])))))))),
0)</f>
        <v>0</v>
      </c>
      <c r="Y47" s="119">
        <f t="array" ref="Y47">IFERROR(
(MEDIAN((IF(DATOS_[[Sexo]:[Sexo]]=$B47,IF(DATOS_[[AGRUP. VALOR. PTO.]:[AGRUP. VALOR. PTO.]]=$B45,IF(DATOS_[[Check Periodo Ref.]:[Check Periodo Ref.]]="Dentro",IF(DATOS_[[Check Equiparado]:[Check Equiparado]]="Sí",IF(DATOS!AT$5="Sí",(1/DATOS_[[% anualiz]:[% anualiz]]),1)*IF(DATOS!AT$4="Sí",1/DATOS_[[% normaliz]:[% normaliz]],1)*(DATOS_[Conc.Sal.16])))))))),
0)</f>
        <v>0</v>
      </c>
      <c r="Z47" s="119">
        <f t="array" ref="Z47">IFERROR(
(MEDIAN((IF(DATOS_[[Sexo]:[Sexo]]=$B47,IF(DATOS_[[AGRUP. VALOR. PTO.]:[AGRUP. VALOR. PTO.]]=$B45,IF(DATOS_[[Check Periodo Ref.]:[Check Periodo Ref.]]="Dentro",IF(DATOS_[[Check Equiparado]:[Check Equiparado]]="Sí",IF(DATOS!AU$5="Sí",(1/DATOS_[[% anualiz]:[% anualiz]]),1)*IF(DATOS!AU$4="Sí",1/DATOS_[[% normaliz]:[% normaliz]],1)*(DATOS_[Conc.Sal.17])))))))),
0)</f>
        <v>0</v>
      </c>
      <c r="AA47" s="119">
        <f t="array" ref="AA47">IFERROR(
(MEDIAN((IF(DATOS_[[Sexo]:[Sexo]]=$B47,IF(DATOS_[[AGRUP. VALOR. PTO.]:[AGRUP. VALOR. PTO.]]=$B45,IF(DATOS_[[Check Periodo Ref.]:[Check Periodo Ref.]]="Dentro",IF(DATOS_[[Check Equiparado]:[Check Equiparado]]="Sí",IF(DATOS!AV$5="Sí",(1/DATOS_[[% anualiz]:[% anualiz]]),1)*IF(DATOS!AV$4="Sí",1/DATOS_[[% normaliz]:[% normaliz]],1)*(DATOS_[Conc.Sal.18])))))))),
0)</f>
        <v>0</v>
      </c>
      <c r="AB47" s="119">
        <f t="array" ref="AB47">IFERROR(
(MEDIAN((IF(DATOS_[[Sexo]:[Sexo]]=$B47,IF(DATOS_[[AGRUP. VALOR. PTO.]:[AGRUP. VALOR. PTO.]]=$B45,IF(DATOS_[[Check Periodo Ref.]:[Check Periodo Ref.]]="Dentro",IF(DATOS_[[Check Equiparado]:[Check Equiparado]]="Sí",IF(DATOS!AW$5="Sí",(1/DATOS_[[% anualiz]:[% anualiz]]),1)*IF(DATOS!AW$4="Sí",1/DATOS_[[% normaliz]:[% normaliz]],1)*(DATOS_[Conc.Sal.19])))))))),
0)</f>
        <v>0</v>
      </c>
      <c r="AC47" s="119">
        <f t="array" ref="AC47">IFERROR(
(MEDIAN((IF(DATOS_[[Sexo]:[Sexo]]=$B47,IF(DATOS_[[AGRUP. VALOR. PTO.]:[AGRUP. VALOR. PTO.]]=$B45,IF(DATOS_[[Check Periodo Ref.]:[Check Periodo Ref.]]="Dentro",IF(DATOS_[[Check Equiparado]:[Check Equiparado]]="Sí",IF(DATOS!AX$5="Sí",(1/DATOS_[[% anualiz]:[% anualiz]]),1)*IF(DATOS!AX$4="Sí",1/DATOS_[[% normaliz]:[% normaliz]],1)*(DATOS_[Conc.Sal.20])))))))),
0)</f>
        <v>0</v>
      </c>
      <c r="AD47" s="119">
        <f t="array" ref="AD47">IFERROR(
(MEDIAN((IF(DATOS_[[Sexo]:[Sexo]]=$B47,IF(DATOS_[[AGRUP. VALOR. PTO.]:[AGRUP. VALOR. PTO.]]=$B45,IF(DATOS_[[Check Periodo Ref.]:[Check Periodo Ref.]]="Dentro",IF(DATOS_[[Check Equiparado]:[Check Equiparado]]="Sí",IF(DATOS!AY$5="Sí",(1/DATOS_[[% anualiz]:[% anualiz]]),1)*IF(DATOS!AY$4="Sí",1/DATOS_[[% normaliz]:[% normaliz]],1)*(DATOS_[Conc.Sal.21])))))))),
0)</f>
        <v>0</v>
      </c>
      <c r="AE47" s="119">
        <f t="array" ref="AE47">IFERROR(
(MEDIAN((IF(DATOS_[[Sexo]:[Sexo]]=$B47,IF(DATOS_[[AGRUP. VALOR. PTO.]:[AGRUP. VALOR. PTO.]]=$B45,IF(DATOS_[[Check Periodo Ref.]:[Check Periodo Ref.]]="Dentro",IF(DATOS_[[Check Equiparado]:[Check Equiparado]]="Sí",IF(DATOS!AZ$5="Sí",(1/DATOS_[[% anualiz]:[% anualiz]]),1)*IF(DATOS!AZ$4="Sí",1/DATOS_[[% normaliz]:[% normaliz]],1)*(DATOS_[Conc.Sal.22])))))))),
0)</f>
        <v>0</v>
      </c>
      <c r="AF47" s="119">
        <f t="array" ref="AF47">IFERROR(
(MEDIAN((IF(DATOS_[[Sexo]:[Sexo]]=$B47,IF(DATOS_[[AGRUP. VALOR. PTO.]:[AGRUP. VALOR. PTO.]]=$B45,IF(DATOS_[[Check Periodo Ref.]:[Check Periodo Ref.]]="Dentro",IF(DATOS_[[Check Equiparado]:[Check Equiparado]]="Sí",IF(DATOS!BA$5="Sí",(1/DATOS_[[% anualiz]:[% anualiz]]),1)*IF(DATOS!BA$4="Sí",1/DATOS_[[% normaliz]:[% normaliz]],1)*(DATOS_[Conc.Sal.23])))))))),
0)</f>
        <v>0</v>
      </c>
      <c r="AG47" s="119">
        <f t="array" ref="AG47">IFERROR(
(MEDIAN((IF(DATOS_[[Sexo]:[Sexo]]=$B47,IF(DATOS_[[AGRUP. VALOR. PTO.]:[AGRUP. VALOR. PTO.]]=$B45,IF(DATOS_[[Check Periodo Ref.]:[Check Periodo Ref.]]="Dentro",IF(DATOS_[[Check Equiparado]:[Check Equiparado]]="Sí",IF(DATOS!BB$5="Sí",(1/DATOS_[[% anualiz]:[% anualiz]]),1)*IF(DATOS!BB$4="Sí",1/DATOS_[[% normaliz]:[% normaliz]],1)*(DATOS_[Conc.Sal.24])))))))),
0)</f>
        <v>0</v>
      </c>
      <c r="AH47" s="119">
        <f t="array" ref="AH47">IFERROR(
(MEDIAN((IF(DATOS_[[Sexo]:[Sexo]]=$B47,IF(DATOS_[[AGRUP. VALOR. PTO.]:[AGRUP. VALOR. PTO.]]=$B45,IF(DATOS_[[Check Periodo Ref.]:[Check Periodo Ref.]]="Dentro",IF(DATOS_[[Check Equiparado]:[Check Equiparado]]="Sí",IF(DATOS!BC$5="Sí",(1/DATOS_[[% anualiz]:[% anualiz]]),1)*IF(DATOS!BC$4="Sí",1/DATOS_[[% normaliz]:[% normaliz]],1)*(DATOS_[Conc.Sal.25])))))))),
0)</f>
        <v>0</v>
      </c>
      <c r="AI47" s="119">
        <f t="array" ref="AI47">IFERROR(
(MEDIAN((IF(DATOS_[[Sexo]:[Sexo]]=$B47,IF(DATOS_[[AGRUP. VALOR. PTO.]:[AGRUP. VALOR. PTO.]]=$B45,IF(DATOS_[[Check Periodo Ref.]:[Check Periodo Ref.]]="Dentro",IF(DATOS_[[Check Equiparado]:[Check Equiparado]]="Sí",IF(DATOS!BD$5="Sí",(1/DATOS_[[% anualiz]:[% anualiz]]),1)*IF(DATOS!BD$4="Sí",1/DATOS_[[% normaliz]:[% normaliz]],1)*(DATOS_[Conc.Sal.26])))))))),
0)</f>
        <v>0</v>
      </c>
      <c r="AJ47" s="119">
        <f t="array" ref="AJ47">IFERROR(
(MEDIAN((IF(DATOS_[[Sexo]:[Sexo]]=$B47,IF(DATOS_[[AGRUP. VALOR. PTO.]:[AGRUP. VALOR. PTO.]]=$B45,IF(DATOS_[[Check Periodo Ref.]:[Check Periodo Ref.]]="Dentro",IF(DATOS_[[Check Equiparado]:[Check Equiparado]]="Sí",IF(DATOS!BE$5="Sí",(1/DATOS_[[% anualiz]:[% anualiz]]),1)*IF(DATOS!BE$4="Sí",1/DATOS_[[% normaliz]:[% normaliz]],1)*(DATOS_[Conc.Sal.27])))))))),
0)</f>
        <v>0</v>
      </c>
      <c r="AK47" s="119">
        <f t="array" ref="AK47">IFERROR(
(MEDIAN((IF(DATOS_[[Sexo]:[Sexo]]=$B47,IF(DATOS_[[AGRUP. VALOR. PTO.]:[AGRUP. VALOR. PTO.]]=$B45,IF(DATOS_[[Check Periodo Ref.]:[Check Periodo Ref.]]="Dentro",IF(DATOS_[[Check Equiparado]:[Check Equiparado]]="Sí",IF(DATOS!BF$5="Sí",(1/DATOS_[[% anualiz]:[% anualiz]]),1)*IF(DATOS!BF$4="Sí",1/DATOS_[[% normaliz]:[% normaliz]],1)*(DATOS_[Conc.Sal.28])))))))),
0)</f>
        <v>0</v>
      </c>
      <c r="AL47" s="119">
        <f t="array" ref="AL47">IFERROR(
(MEDIAN((IF(DATOS_[[Sexo]:[Sexo]]=$B47,IF(DATOS_[[AGRUP. VALOR. PTO.]:[AGRUP. VALOR. PTO.]]=$B45,IF(DATOS_[[Check Periodo Ref.]:[Check Periodo Ref.]]="Dentro",IF(DATOS_[[Check Equiparado]:[Check Equiparado]]="Sí",IF(DATOS!BG$5="Sí",(1/DATOS_[[% anualiz]:[% anualiz]]),1)*IF(DATOS!BG$4="Sí",1/DATOS_[[% normaliz]:[% normaliz]],1)*(DATOS_[Conc.Sal.29])))))))),
0)</f>
        <v>0</v>
      </c>
      <c r="AM47" s="119">
        <f t="array" ref="AM47">IFERROR(
(MEDIAN((IF(DATOS_[[Sexo]:[Sexo]]=$B47,IF(DATOS_[[AGRUP. VALOR. PTO.]:[AGRUP. VALOR. PTO.]]=$B45,IF(DATOS_[[Check Periodo Ref.]:[Check Periodo Ref.]]="Dentro",IF(DATOS_[[Check Equiparado]:[Check Equiparado]]="Sí",IF(DATOS!BH$5="Sí",(1/DATOS_[[% anualiz]:[% anualiz]]),1)*IF(DATOS!BH$4="Sí",1/DATOS_[[% normaliz]:[% normaliz]],1)*(DATOS_[Conc.Sal.30])))))))),
0)</f>
        <v>0</v>
      </c>
      <c r="AN47" s="120">
        <f t="array" ref="AN47">IFERROR(
MEDIAN(IF(DATOS_[Sexo]=$B47,IF(DATOS_[[AGRUP. VALOR. PTO.]:[AGRUP. VALOR. PTO.]]=$B45,IF(DATOS_[Check Equiparado]="Sí",IF(DATOS_[Check Periodo Ref.]="Dentro",DATOS_[Tot COMPL.SAL Eq],FALSE))))),
0)</f>
        <v>0</v>
      </c>
      <c r="AO47" s="121">
        <f t="array" ref="AO47">IFERROR(
MEDIAN(IF(DATOS_[Sexo]=$B47,IF(DATOS_[[AGRUP. VALOR. PTO.]:[AGRUP. VALOR. PTO.]]=$B45,IF(DATOS_[Check Equiparado]="Sí",IF(DATOS_[Check Periodo Ref.]="Dentro",DATOS_[TOTAL SALARIO Eq],FALSE))))),
0)</f>
        <v>0</v>
      </c>
      <c r="AP47" s="122">
        <f t="array" ref="AP47">IFERROR(
(MEDIAN((IF(DATOS_[[Sexo]:[Sexo]]=$B47,IF(DATOS_[[AGRUP. VALOR. PTO.]:[AGRUP. VALOR. PTO.]]=$B45,IF(DATOS_[[Check Periodo Ref.]:[Check Periodo Ref.]]="Dentro",IF(DATOS_[[Check Equiparado]:[Check Equiparado]]="Sí",IF(DATOS!BI$5="Sí",(1/DATOS_[[% anualiz]:[% anualiz]]),1)*IF(DATOS!BI$4="Sí",1/DATOS_[[% normaliz]:[% normaliz]],1)*(DATOS_[C.Extra.01])))))))),
0)</f>
        <v>0</v>
      </c>
      <c r="AQ47" s="122">
        <f t="array" ref="AQ47">IFERROR(
(MEDIAN((IF(DATOS_[[Sexo]:[Sexo]]=$B47,IF(DATOS_[[AGRUP. VALOR. PTO.]:[AGRUP. VALOR. PTO.]]=$B45,IF(DATOS_[[Check Periodo Ref.]:[Check Periodo Ref.]]="Dentro",IF(DATOS_[[Check Equiparado]:[Check Equiparado]]="Sí",IF(DATOS!BJ$5="Sí",(1/DATOS_[[% anualiz]:[% anualiz]]),1)*IF(DATOS!BJ$4="Sí",1/DATOS_[[% normaliz]:[% normaliz]],1)*(DATOS_[C.Extra.02])))))))),
0)</f>
        <v>0</v>
      </c>
      <c r="AR47" s="122">
        <f t="array" ref="AR47">IFERROR(
(MEDIAN((IF(DATOS_[[Sexo]:[Sexo]]=$B47,IF(DATOS_[[AGRUP. VALOR. PTO.]:[AGRUP. VALOR. PTO.]]=$B45,IF(DATOS_[[Check Periodo Ref.]:[Check Periodo Ref.]]="Dentro",IF(DATOS_[[Check Equiparado]:[Check Equiparado]]="Sí",IF(DATOS!BK$5="Sí",(1/DATOS_[[% anualiz]:[% anualiz]]),1)*IF(DATOS!BK$4="Sí",1/DATOS_[[% normaliz]:[% normaliz]],1)*(DATOS_[C.Extra.03])))))))),
0)</f>
        <v>0</v>
      </c>
      <c r="AS47" s="122">
        <f t="array" ref="AS47">IFERROR(
(MEDIAN((IF(DATOS_[[Sexo]:[Sexo]]=$B47,IF(DATOS_[[AGRUP. VALOR. PTO.]:[AGRUP. VALOR. PTO.]]=$B45,IF(DATOS_[[Check Periodo Ref.]:[Check Periodo Ref.]]="Dentro",IF(DATOS_[[Check Equiparado]:[Check Equiparado]]="Sí",IF(DATOS!BL$5="Sí",(1/DATOS_[[% anualiz]:[% anualiz]]),1)*IF(DATOS!BL$4="Sí",1/DATOS_[[% normaliz]:[% normaliz]],1)*(DATOS_[C.Extra.04])))))))),
0)</f>
        <v>0</v>
      </c>
      <c r="AT47" s="122">
        <f t="array" ref="AT47">IFERROR(
(MEDIAN((IF(DATOS_[[Sexo]:[Sexo]]=$B47,IF(DATOS_[[AGRUP. VALOR. PTO.]:[AGRUP. VALOR. PTO.]]=$B45,IF(DATOS_[[Check Periodo Ref.]:[Check Periodo Ref.]]="Dentro",IF(DATOS_[[Check Equiparado]:[Check Equiparado]]="Sí",IF(DATOS!BM$5="Sí",(1/DATOS_[[% anualiz]:[% anualiz]]),1)*IF(DATOS!BM$4="Sí",1/DATOS_[[% normaliz]:[% normaliz]],1)*(DATOS_[C.Extra.05])))))))),
0)</f>
        <v>0</v>
      </c>
      <c r="AU47" s="123">
        <f t="array" ref="AU47">IFERROR(
MEDIAN(IF(DATOS_[Sexo]=$B47,IF(DATOS_[[AGRUP. VALOR. PTO.]:[AGRUP. VALOR. PTO.]]=$B45,IF(DATOS_[Check Equiparado]="Sí",IF(DATOS_[Check Periodo Ref.]="Dentro",DATOS_[Tot Extrasalarial Eq],FALSE))))),
0)</f>
        <v>0</v>
      </c>
      <c r="AV47" s="124">
        <f t="array" ref="AV47">IFERROR(
MEDIAN(IF(DATOS_[Sexo]=$B47,IF(DATOS_[[AGRUP. VALOR. PTO.]:[AGRUP. VALOR. PTO.]]=$B45,IF(DATOS_[Check Equiparado]="Sí",IF(DATOS_[Check Periodo Ref.]="Dentro",DATOS_[TOTAL Retrib Eq],FALSE))))),
0)</f>
        <v>0</v>
      </c>
    </row>
    <row r="48" spans="1:48" ht="17.25" thickBot="1" x14ac:dyDescent="0.35">
      <c r="A48" s="48" t="str">
        <f t="shared" ref="A48" si="47">+A49</f>
        <v>[ocultar]</v>
      </c>
      <c r="B48" s="98" t="s">
        <v>271</v>
      </c>
      <c r="C48" s="117"/>
      <c r="D48" s="47"/>
      <c r="E48" s="47"/>
      <c r="F48" s="47"/>
      <c r="G48" s="47"/>
      <c r="H48" s="47"/>
      <c r="I48" s="127" t="str">
        <f t="shared" ref="I48:AV48" si="48">IFERROR((I49-I50)/I49,"")</f>
        <v/>
      </c>
      <c r="J48" s="131" t="str">
        <f t="shared" si="48"/>
        <v/>
      </c>
      <c r="K48" s="131" t="str">
        <f t="shared" si="48"/>
        <v/>
      </c>
      <c r="L48" s="131" t="str">
        <f t="shared" si="48"/>
        <v/>
      </c>
      <c r="M48" s="131" t="str">
        <f t="shared" si="48"/>
        <v/>
      </c>
      <c r="N48" s="131" t="str">
        <f t="shared" si="48"/>
        <v/>
      </c>
      <c r="O48" s="131" t="str">
        <f t="shared" si="48"/>
        <v/>
      </c>
      <c r="P48" s="131" t="str">
        <f t="shared" si="48"/>
        <v/>
      </c>
      <c r="Q48" s="131" t="str">
        <f t="shared" si="48"/>
        <v/>
      </c>
      <c r="R48" s="131" t="str">
        <f t="shared" si="48"/>
        <v/>
      </c>
      <c r="S48" s="131" t="str">
        <f t="shared" si="48"/>
        <v/>
      </c>
      <c r="T48" s="131" t="str">
        <f t="shared" si="48"/>
        <v/>
      </c>
      <c r="U48" s="131" t="str">
        <f t="shared" si="48"/>
        <v/>
      </c>
      <c r="V48" s="131" t="str">
        <f t="shared" si="48"/>
        <v/>
      </c>
      <c r="W48" s="131" t="str">
        <f t="shared" si="48"/>
        <v/>
      </c>
      <c r="X48" s="131" t="str">
        <f t="shared" si="48"/>
        <v/>
      </c>
      <c r="Y48" s="131" t="str">
        <f t="shared" si="48"/>
        <v/>
      </c>
      <c r="Z48" s="130" t="str">
        <f t="shared" si="48"/>
        <v/>
      </c>
      <c r="AA48" s="130" t="str">
        <f t="shared" si="48"/>
        <v/>
      </c>
      <c r="AB48" s="130" t="str">
        <f t="shared" si="48"/>
        <v/>
      </c>
      <c r="AC48" s="130" t="str">
        <f t="shared" si="48"/>
        <v/>
      </c>
      <c r="AD48" s="130" t="str">
        <f t="shared" si="48"/>
        <v/>
      </c>
      <c r="AE48" s="130" t="str">
        <f t="shared" si="48"/>
        <v/>
      </c>
      <c r="AF48" s="130" t="str">
        <f t="shared" si="48"/>
        <v/>
      </c>
      <c r="AG48" s="130" t="str">
        <f t="shared" si="48"/>
        <v/>
      </c>
      <c r="AH48" s="130" t="str">
        <f t="shared" si="48"/>
        <v/>
      </c>
      <c r="AI48" s="130" t="str">
        <f t="shared" si="48"/>
        <v/>
      </c>
      <c r="AJ48" s="130" t="str">
        <f t="shared" si="48"/>
        <v/>
      </c>
      <c r="AK48" s="130" t="str">
        <f t="shared" si="48"/>
        <v/>
      </c>
      <c r="AL48" s="130" t="str">
        <f t="shared" si="48"/>
        <v/>
      </c>
      <c r="AM48" s="130" t="str">
        <f t="shared" si="48"/>
        <v/>
      </c>
      <c r="AN48" s="132" t="str">
        <f t="shared" si="48"/>
        <v/>
      </c>
      <c r="AO48" s="136" t="str">
        <f t="shared" si="48"/>
        <v/>
      </c>
      <c r="AP48" s="133" t="str">
        <f t="shared" si="48"/>
        <v/>
      </c>
      <c r="AQ48" s="133" t="str">
        <f t="shared" si="48"/>
        <v/>
      </c>
      <c r="AR48" s="133" t="str">
        <f t="shared" si="48"/>
        <v/>
      </c>
      <c r="AS48" s="133" t="str">
        <f t="shared" si="48"/>
        <v/>
      </c>
      <c r="AT48" s="133" t="str">
        <f t="shared" si="48"/>
        <v/>
      </c>
      <c r="AU48" s="134" t="str">
        <f t="shared" si="48"/>
        <v/>
      </c>
      <c r="AV48" s="135" t="str">
        <f t="shared" si="48"/>
        <v/>
      </c>
    </row>
    <row r="49" spans="1:48" x14ac:dyDescent="0.3">
      <c r="A49" s="48" t="str">
        <f t="shared" ref="A49" si="49">+IF(C49+C50=0,"[ocultar]","")</f>
        <v>[ocultar]</v>
      </c>
      <c r="B49" s="94" t="s">
        <v>162</v>
      </c>
      <c r="C49" s="40">
        <f t="array" ref="C49">SUM(IF($B49=DATOS_[Sexo],
IF($B48=DATOS_[AGRUP. VALOR. PTO.],
IF("Dentro"=DATOS_[Check Periodo Ref.],
1/(COUNTIFS(DATOS_[Sexo],$B49,DATOS_[AGRUP. VALOR. PTO.],$B48,DATOS_[Check Periodo Ref.],"Dentro",DATOS_[id],DATOS_[id]))))))</f>
        <v>0</v>
      </c>
      <c r="D49" s="41">
        <f>COUNTIFS(DATOS_[AGRUP. VALOR. PTO.],$B48,DATOS_[Sexo],$B49,DATOS_[Check Periodo Ref.],"Dentro")</f>
        <v>0</v>
      </c>
      <c r="E49" s="41">
        <f>COUNTIFS(DATOS_[AGRUP. VALOR. PTO.],$B48,DATOS_[Sexo],$B49,DATOS_[Check Periodo Ref.],"Dentro",DATOS_[Check Nº SC Norm],"Sí")</f>
        <v>0</v>
      </c>
      <c r="F49" s="41">
        <f>COUNTIFS(DATOS_[AGRUP. VALOR. PTO.],$B48,DATOS_[Sexo],$B49,DATOS_[Check Periodo Ref.],"Dentro",DATOS_[Check Nº SC Anualiz],"Sí")</f>
        <v>0</v>
      </c>
      <c r="G49" s="41">
        <f>COUNTIFS(DATOS_[AGRUP. VALOR. PTO.],$B48,DATOS_[Sexo],$B49,DATOS_[Check Periodo Ref.],"Dentro",DATOS_[Check Nº SC Norm y Anualiz],"Sí")</f>
        <v>0</v>
      </c>
      <c r="H49" s="41">
        <f>COUNTIFS(DATOS_[AGRUP. VALOR. PTO.],$B48,DATOS_[Sexo],$B49,DATOS_[Check Periodo Ref.],"Dentro",DATOS_[Check Equiparación],"Sí")</f>
        <v>0</v>
      </c>
      <c r="I49" s="118">
        <f t="array" ref="I49">IFERROR(
MEDIAN(IF(DATOS_[Sexo]=$B49,IF(DATOS_[[AGRUP. VALOR. PTO.]:[AGRUP. VALOR. PTO.]]=$B48,IF(DATOS_[Check Equiparado]="Sí",IF(DATOS_[Check Periodo Ref.]="Dentro",DATOS_[SALARIO BASE Eq],FALSE))))),
0)</f>
        <v>0</v>
      </c>
      <c r="J49" s="119">
        <f t="array" ref="J49">IFERROR(
(MEDIAN((IF(DATOS_[[Sexo]:[Sexo]]=$B49,IF(DATOS_[[AGRUP. VALOR. PTO.]:[AGRUP. VALOR. PTO.]]=$B48,IF(DATOS_[[Check Periodo Ref.]:[Check Periodo Ref.]]="Dentro",IF(DATOS_[[Check Equiparado]:[Check Equiparado]]="Sí",IF(DATOS!AE$5="Sí",(1/DATOS_[[% anualiz]:[% anualiz]]),1)*IF(DATOS!AE$4="Sí",1/DATOS_[[% normaliz]:[% normaliz]],1)*(DATOS_[Conc.Sal.01])))))))),
0)</f>
        <v>0</v>
      </c>
      <c r="K49" s="119">
        <f t="array" ref="K49">IFERROR(
(MEDIAN((IF(DATOS_[[Sexo]:[Sexo]]=$B49,IF(DATOS_[[AGRUP. VALOR. PTO.]:[AGRUP. VALOR. PTO.]]=$B48,IF(DATOS_[[Check Periodo Ref.]:[Check Periodo Ref.]]="Dentro",IF(DATOS_[[Check Equiparado]:[Check Equiparado]]="Sí",IF(DATOS!AF$5="Sí",(1/DATOS_[[% anualiz]:[% anualiz]]),1)*IF(DATOS!AF$4="Sí",1/DATOS_[[% normaliz]:[% normaliz]],1)*(DATOS_[Conc.Sal.02])))))))),
0)</f>
        <v>0</v>
      </c>
      <c r="L49" s="119">
        <f t="array" ref="L49">IFERROR(
(MEDIAN((IF(DATOS_[[Sexo]:[Sexo]]=$B49,IF(DATOS_[[AGRUP. VALOR. PTO.]:[AGRUP. VALOR. PTO.]]=$B48,IF(DATOS_[[Check Periodo Ref.]:[Check Periodo Ref.]]="Dentro",IF(DATOS_[[Check Equiparado]:[Check Equiparado]]="Sí",IF(DATOS!AG$5="Sí",(1/DATOS_[[% anualiz]:[% anualiz]]),1)*IF(DATOS!AG$4="Sí",1/DATOS_[[% normaliz]:[% normaliz]],1)*(DATOS_[Conc.Sal.03])))))))),
0)</f>
        <v>0</v>
      </c>
      <c r="M49" s="119">
        <f t="array" ref="M49">IFERROR(
(MEDIAN((IF(DATOS_[[Sexo]:[Sexo]]=$B49,IF(DATOS_[[AGRUP. VALOR. PTO.]:[AGRUP. VALOR. PTO.]]=$B48,IF(DATOS_[[Check Periodo Ref.]:[Check Periodo Ref.]]="Dentro",IF(DATOS_[[Check Equiparado]:[Check Equiparado]]="Sí",IF(DATOS!AH$5="Sí",(1/DATOS_[[% anualiz]:[% anualiz]]),1)*IF(DATOS!AH$4="Sí",1/DATOS_[[% normaliz]:[% normaliz]],1)*(DATOS_[Conc.Sal.04])))))))),
0)</f>
        <v>0</v>
      </c>
      <c r="N49" s="119">
        <f t="array" ref="N49">IFERROR(
(MEDIAN((IF(DATOS_[[Sexo]:[Sexo]]=$B49,IF(DATOS_[[AGRUP. VALOR. PTO.]:[AGRUP. VALOR. PTO.]]=$B48,IF(DATOS_[[Check Periodo Ref.]:[Check Periodo Ref.]]="Dentro",IF(DATOS_[[Check Equiparado]:[Check Equiparado]]="Sí",IF(DATOS!AI$5="Sí",(1/DATOS_[[% anualiz]:[% anualiz]]),1)*IF(DATOS!AI$4="Sí",1/DATOS_[[% normaliz]:[% normaliz]],1)*(DATOS_[Conc.Sal.05])))))))),
0)</f>
        <v>0</v>
      </c>
      <c r="O49" s="119">
        <f t="array" ref="O49">IFERROR(
(MEDIAN((IF(DATOS_[[Sexo]:[Sexo]]=$B49,IF(DATOS_[[AGRUP. VALOR. PTO.]:[AGRUP. VALOR. PTO.]]=$B48,IF(DATOS_[[Check Periodo Ref.]:[Check Periodo Ref.]]="Dentro",IF(DATOS_[[Check Equiparado]:[Check Equiparado]]="Sí",IF(DATOS!AJ$5="Sí",(1/DATOS_[[% anualiz]:[% anualiz]]),1)*IF(DATOS!AJ$4="Sí",1/DATOS_[[% normaliz]:[% normaliz]],1)*(DATOS_[Conc.Sal.06])))))))),
0)</f>
        <v>0</v>
      </c>
      <c r="P49" s="119">
        <f t="array" ref="P49">IFERROR(
(MEDIAN((IF(DATOS_[[Sexo]:[Sexo]]=$B49,IF(DATOS_[[AGRUP. VALOR. PTO.]:[AGRUP. VALOR. PTO.]]=$B48,IF(DATOS_[[Check Periodo Ref.]:[Check Periodo Ref.]]="Dentro",IF(DATOS_[[Check Equiparado]:[Check Equiparado]]="Sí",IF(DATOS!AK$5="Sí",(1/DATOS_[[% anualiz]:[% anualiz]]),1)*IF(DATOS!AK$4="Sí",1/DATOS_[[% normaliz]:[% normaliz]],1)*(DATOS_[Conc.Sal.07])))))))),
0)</f>
        <v>0</v>
      </c>
      <c r="Q49" s="119">
        <f t="array" ref="Q49">IFERROR(
(MEDIAN((IF(DATOS_[[Sexo]:[Sexo]]=$B49,IF(DATOS_[[AGRUP. VALOR. PTO.]:[AGRUP. VALOR. PTO.]]=$B48,IF(DATOS_[[Check Periodo Ref.]:[Check Periodo Ref.]]="Dentro",IF(DATOS_[[Check Equiparado]:[Check Equiparado]]="Sí",IF(DATOS!AL$5="Sí",(1/DATOS_[[% anualiz]:[% anualiz]]),1)*IF(DATOS!AL$4="Sí",1/DATOS_[[% normaliz]:[% normaliz]],1)*(DATOS_[Conc.Sal.08])))))))),
0)</f>
        <v>0</v>
      </c>
      <c r="R49" s="119">
        <f t="array" ref="R49">IFERROR(
(MEDIAN((IF(DATOS_[[Sexo]:[Sexo]]=$B49,IF(DATOS_[[AGRUP. VALOR. PTO.]:[AGRUP. VALOR. PTO.]]=$B48,IF(DATOS_[[Check Periodo Ref.]:[Check Periodo Ref.]]="Dentro",IF(DATOS_[[Check Equiparado]:[Check Equiparado]]="Sí",IF(DATOS!AM$5="Sí",(1/DATOS_[[% anualiz]:[% anualiz]]),1)*IF(DATOS!AM$4="Sí",1/DATOS_[[% normaliz]:[% normaliz]],1)*(DATOS_[Conc.Sal.09])))))))),
0)</f>
        <v>0</v>
      </c>
      <c r="S49" s="119">
        <f t="array" ref="S49">IFERROR(
(MEDIAN((IF(DATOS_[[Sexo]:[Sexo]]=$B49,IF(DATOS_[[AGRUP. VALOR. PTO.]:[AGRUP. VALOR. PTO.]]=$B48,IF(DATOS_[[Check Periodo Ref.]:[Check Periodo Ref.]]="Dentro",IF(DATOS_[[Check Equiparado]:[Check Equiparado]]="Sí",IF(DATOS!AN$5="Sí",(1/DATOS_[[% anualiz]:[% anualiz]]),1)*IF(DATOS!AN$4="Sí",1/DATOS_[[% normaliz]:[% normaliz]],1)*(DATOS_[Conc.Sal.10])))))))),
0)</f>
        <v>0</v>
      </c>
      <c r="T49" s="119">
        <f t="array" ref="T49">IFERROR(
(MEDIAN((IF(DATOS_[[Sexo]:[Sexo]]=$B49,IF(DATOS_[[AGRUP. VALOR. PTO.]:[AGRUP. VALOR. PTO.]]=$B48,IF(DATOS_[[Check Periodo Ref.]:[Check Periodo Ref.]]="Dentro",IF(DATOS_[[Check Equiparado]:[Check Equiparado]]="Sí",IF(DATOS!AO$5="Sí",(1/DATOS_[[% anualiz]:[% anualiz]]),1)*IF(DATOS!AO$4="Sí",1/DATOS_[[% normaliz]:[% normaliz]],1)*(DATOS_[Conc.Sal.11])))))))),
0)</f>
        <v>0</v>
      </c>
      <c r="U49" s="119">
        <f t="array" ref="U49">IFERROR(
(MEDIAN((IF(DATOS_[[Sexo]:[Sexo]]=$B49,IF(DATOS_[[AGRUP. VALOR. PTO.]:[AGRUP. VALOR. PTO.]]=$B48,IF(DATOS_[[Check Periodo Ref.]:[Check Periodo Ref.]]="Dentro",IF(DATOS_[[Check Equiparado]:[Check Equiparado]]="Sí",IF(DATOS!AP$5="Sí",(1/DATOS_[[% anualiz]:[% anualiz]]),1)*IF(DATOS!AP$4="Sí",1/DATOS_[[% normaliz]:[% normaliz]],1)*(DATOS_[Conc.Sal.12])))))))),
0)</f>
        <v>0</v>
      </c>
      <c r="V49" s="119">
        <f t="array" ref="V49">IFERROR(
(MEDIAN((IF(DATOS_[[Sexo]:[Sexo]]=$B49,IF(DATOS_[[AGRUP. VALOR. PTO.]:[AGRUP. VALOR. PTO.]]=$B48,IF(DATOS_[[Check Periodo Ref.]:[Check Periodo Ref.]]="Dentro",IF(DATOS_[[Check Equiparado]:[Check Equiparado]]="Sí",IF(DATOS!AQ$5="Sí",(1/DATOS_[[% anualiz]:[% anualiz]]),1)*IF(DATOS!AQ$4="Sí",1/DATOS_[[% normaliz]:[% normaliz]],1)*(DATOS_[Conc.Sal.13])))))))),
0)</f>
        <v>0</v>
      </c>
      <c r="W49" s="119">
        <f t="array" ref="W49">IFERROR(
(MEDIAN((IF(DATOS_[[Sexo]:[Sexo]]=$B49,IF(DATOS_[[AGRUP. VALOR. PTO.]:[AGRUP. VALOR. PTO.]]=$B48,IF(DATOS_[[Check Periodo Ref.]:[Check Periodo Ref.]]="Dentro",IF(DATOS_[[Check Equiparado]:[Check Equiparado]]="Sí",IF(DATOS!AR$5="Sí",(1/DATOS_[[% anualiz]:[% anualiz]]),1)*IF(DATOS!AR$4="Sí",1/DATOS_[[% normaliz]:[% normaliz]],1)*(DATOS_[Conc.Sal.14])))))))),
0)</f>
        <v>0</v>
      </c>
      <c r="X49" s="119">
        <f t="array" ref="X49">IFERROR(
(MEDIAN((IF(DATOS_[[Sexo]:[Sexo]]=$B49,IF(DATOS_[[AGRUP. VALOR. PTO.]:[AGRUP. VALOR. PTO.]]=$B48,IF(DATOS_[[Check Periodo Ref.]:[Check Periodo Ref.]]="Dentro",IF(DATOS_[[Check Equiparado]:[Check Equiparado]]="Sí",IF(DATOS!AS$5="Sí",(1/DATOS_[[% anualiz]:[% anualiz]]),1)*IF(DATOS!AS$4="Sí",1/DATOS_[[% normaliz]:[% normaliz]],1)*(DATOS_[Conc.Sal.15])))))))),
0)</f>
        <v>0</v>
      </c>
      <c r="Y49" s="119">
        <f t="array" ref="Y49">IFERROR(
(MEDIAN((IF(DATOS_[[Sexo]:[Sexo]]=$B49,IF(DATOS_[[AGRUP. VALOR. PTO.]:[AGRUP. VALOR. PTO.]]=$B48,IF(DATOS_[[Check Periodo Ref.]:[Check Periodo Ref.]]="Dentro",IF(DATOS_[[Check Equiparado]:[Check Equiparado]]="Sí",IF(DATOS!AT$5="Sí",(1/DATOS_[[% anualiz]:[% anualiz]]),1)*IF(DATOS!AT$4="Sí",1/DATOS_[[% normaliz]:[% normaliz]],1)*(DATOS_[Conc.Sal.16])))))))),
0)</f>
        <v>0</v>
      </c>
      <c r="Z49" s="119">
        <f t="array" ref="Z49">IFERROR(
(MEDIAN((IF(DATOS_[[Sexo]:[Sexo]]=$B49,IF(DATOS_[[AGRUP. VALOR. PTO.]:[AGRUP. VALOR. PTO.]]=$B48,IF(DATOS_[[Check Periodo Ref.]:[Check Periodo Ref.]]="Dentro",IF(DATOS_[[Check Equiparado]:[Check Equiparado]]="Sí",IF(DATOS!AU$5="Sí",(1/DATOS_[[% anualiz]:[% anualiz]]),1)*IF(DATOS!AU$4="Sí",1/DATOS_[[% normaliz]:[% normaliz]],1)*(DATOS_[Conc.Sal.17])))))))),
0)</f>
        <v>0</v>
      </c>
      <c r="AA49" s="119">
        <f t="array" ref="AA49">IFERROR(
(MEDIAN((IF(DATOS_[[Sexo]:[Sexo]]=$B49,IF(DATOS_[[AGRUP. VALOR. PTO.]:[AGRUP. VALOR. PTO.]]=$B48,IF(DATOS_[[Check Periodo Ref.]:[Check Periodo Ref.]]="Dentro",IF(DATOS_[[Check Equiparado]:[Check Equiparado]]="Sí",IF(DATOS!AV$5="Sí",(1/DATOS_[[% anualiz]:[% anualiz]]),1)*IF(DATOS!AV$4="Sí",1/DATOS_[[% normaliz]:[% normaliz]],1)*(DATOS_[Conc.Sal.18])))))))),
0)</f>
        <v>0</v>
      </c>
      <c r="AB49" s="119">
        <f t="array" ref="AB49">IFERROR(
(MEDIAN((IF(DATOS_[[Sexo]:[Sexo]]=$B49,IF(DATOS_[[AGRUP. VALOR. PTO.]:[AGRUP. VALOR. PTO.]]=$B48,IF(DATOS_[[Check Periodo Ref.]:[Check Periodo Ref.]]="Dentro",IF(DATOS_[[Check Equiparado]:[Check Equiparado]]="Sí",IF(DATOS!AW$5="Sí",(1/DATOS_[[% anualiz]:[% anualiz]]),1)*IF(DATOS!AW$4="Sí",1/DATOS_[[% normaliz]:[% normaliz]],1)*(DATOS_[Conc.Sal.19])))))))),
0)</f>
        <v>0</v>
      </c>
      <c r="AC49" s="119">
        <f t="array" ref="AC49">IFERROR(
(MEDIAN((IF(DATOS_[[Sexo]:[Sexo]]=$B49,IF(DATOS_[[AGRUP. VALOR. PTO.]:[AGRUP. VALOR. PTO.]]=$B48,IF(DATOS_[[Check Periodo Ref.]:[Check Periodo Ref.]]="Dentro",IF(DATOS_[[Check Equiparado]:[Check Equiparado]]="Sí",IF(DATOS!AX$5="Sí",(1/DATOS_[[% anualiz]:[% anualiz]]),1)*IF(DATOS!AX$4="Sí",1/DATOS_[[% normaliz]:[% normaliz]],1)*(DATOS_[Conc.Sal.20])))))))),
0)</f>
        <v>0</v>
      </c>
      <c r="AD49" s="119">
        <f t="array" ref="AD49">IFERROR(
(MEDIAN((IF(DATOS_[[Sexo]:[Sexo]]=$B49,IF(DATOS_[[AGRUP. VALOR. PTO.]:[AGRUP. VALOR. PTO.]]=$B48,IF(DATOS_[[Check Periodo Ref.]:[Check Periodo Ref.]]="Dentro",IF(DATOS_[[Check Equiparado]:[Check Equiparado]]="Sí",IF(DATOS!AY$5="Sí",(1/DATOS_[[% anualiz]:[% anualiz]]),1)*IF(DATOS!AY$4="Sí",1/DATOS_[[% normaliz]:[% normaliz]],1)*(DATOS_[Conc.Sal.21])))))))),
0)</f>
        <v>0</v>
      </c>
      <c r="AE49" s="119">
        <f t="array" ref="AE49">IFERROR(
(MEDIAN((IF(DATOS_[[Sexo]:[Sexo]]=$B49,IF(DATOS_[[AGRUP. VALOR. PTO.]:[AGRUP. VALOR. PTO.]]=$B48,IF(DATOS_[[Check Periodo Ref.]:[Check Periodo Ref.]]="Dentro",IF(DATOS_[[Check Equiparado]:[Check Equiparado]]="Sí",IF(DATOS!AZ$5="Sí",(1/DATOS_[[% anualiz]:[% anualiz]]),1)*IF(DATOS!AZ$4="Sí",1/DATOS_[[% normaliz]:[% normaliz]],1)*(DATOS_[Conc.Sal.22])))))))),
0)</f>
        <v>0</v>
      </c>
      <c r="AF49" s="119">
        <f t="array" ref="AF49">IFERROR(
(MEDIAN((IF(DATOS_[[Sexo]:[Sexo]]=$B49,IF(DATOS_[[AGRUP. VALOR. PTO.]:[AGRUP. VALOR. PTO.]]=$B48,IF(DATOS_[[Check Periodo Ref.]:[Check Periodo Ref.]]="Dentro",IF(DATOS_[[Check Equiparado]:[Check Equiparado]]="Sí",IF(DATOS!BA$5="Sí",(1/DATOS_[[% anualiz]:[% anualiz]]),1)*IF(DATOS!BA$4="Sí",1/DATOS_[[% normaliz]:[% normaliz]],1)*(DATOS_[Conc.Sal.23])))))))),
0)</f>
        <v>0</v>
      </c>
      <c r="AG49" s="119">
        <f t="array" ref="AG49">IFERROR(
(MEDIAN((IF(DATOS_[[Sexo]:[Sexo]]=$B49,IF(DATOS_[[AGRUP. VALOR. PTO.]:[AGRUP. VALOR. PTO.]]=$B48,IF(DATOS_[[Check Periodo Ref.]:[Check Periodo Ref.]]="Dentro",IF(DATOS_[[Check Equiparado]:[Check Equiparado]]="Sí",IF(DATOS!BB$5="Sí",(1/DATOS_[[% anualiz]:[% anualiz]]),1)*IF(DATOS!BB$4="Sí",1/DATOS_[[% normaliz]:[% normaliz]],1)*(DATOS_[Conc.Sal.24])))))))),
0)</f>
        <v>0</v>
      </c>
      <c r="AH49" s="119">
        <f t="array" ref="AH49">IFERROR(
(MEDIAN((IF(DATOS_[[Sexo]:[Sexo]]=$B49,IF(DATOS_[[AGRUP. VALOR. PTO.]:[AGRUP. VALOR. PTO.]]=$B48,IF(DATOS_[[Check Periodo Ref.]:[Check Periodo Ref.]]="Dentro",IF(DATOS_[[Check Equiparado]:[Check Equiparado]]="Sí",IF(DATOS!BC$5="Sí",(1/DATOS_[[% anualiz]:[% anualiz]]),1)*IF(DATOS!BC$4="Sí",1/DATOS_[[% normaliz]:[% normaliz]],1)*(DATOS_[Conc.Sal.25])))))))),
0)</f>
        <v>0</v>
      </c>
      <c r="AI49" s="119">
        <f t="array" ref="AI49">IFERROR(
(MEDIAN((IF(DATOS_[[Sexo]:[Sexo]]=$B49,IF(DATOS_[[AGRUP. VALOR. PTO.]:[AGRUP. VALOR. PTO.]]=$B48,IF(DATOS_[[Check Periodo Ref.]:[Check Periodo Ref.]]="Dentro",IF(DATOS_[[Check Equiparado]:[Check Equiparado]]="Sí",IF(DATOS!BD$5="Sí",(1/DATOS_[[% anualiz]:[% anualiz]]),1)*IF(DATOS!BD$4="Sí",1/DATOS_[[% normaliz]:[% normaliz]],1)*(DATOS_[Conc.Sal.26])))))))),
0)</f>
        <v>0</v>
      </c>
      <c r="AJ49" s="119">
        <f t="array" ref="AJ49">IFERROR(
(MEDIAN((IF(DATOS_[[Sexo]:[Sexo]]=$B49,IF(DATOS_[[AGRUP. VALOR. PTO.]:[AGRUP. VALOR. PTO.]]=$B48,IF(DATOS_[[Check Periodo Ref.]:[Check Periodo Ref.]]="Dentro",IF(DATOS_[[Check Equiparado]:[Check Equiparado]]="Sí",IF(DATOS!BE$5="Sí",(1/DATOS_[[% anualiz]:[% anualiz]]),1)*IF(DATOS!BE$4="Sí",1/DATOS_[[% normaliz]:[% normaliz]],1)*(DATOS_[Conc.Sal.27])))))))),
0)</f>
        <v>0</v>
      </c>
      <c r="AK49" s="119">
        <f t="array" ref="AK49">IFERROR(
(MEDIAN((IF(DATOS_[[Sexo]:[Sexo]]=$B49,IF(DATOS_[[AGRUP. VALOR. PTO.]:[AGRUP. VALOR. PTO.]]=$B48,IF(DATOS_[[Check Periodo Ref.]:[Check Periodo Ref.]]="Dentro",IF(DATOS_[[Check Equiparado]:[Check Equiparado]]="Sí",IF(DATOS!BF$5="Sí",(1/DATOS_[[% anualiz]:[% anualiz]]),1)*IF(DATOS!BF$4="Sí",1/DATOS_[[% normaliz]:[% normaliz]],1)*(DATOS_[Conc.Sal.28])))))))),
0)</f>
        <v>0</v>
      </c>
      <c r="AL49" s="119">
        <f t="array" ref="AL49">IFERROR(
(MEDIAN((IF(DATOS_[[Sexo]:[Sexo]]=$B49,IF(DATOS_[[AGRUP. VALOR. PTO.]:[AGRUP. VALOR. PTO.]]=$B48,IF(DATOS_[[Check Periodo Ref.]:[Check Periodo Ref.]]="Dentro",IF(DATOS_[[Check Equiparado]:[Check Equiparado]]="Sí",IF(DATOS!BG$5="Sí",(1/DATOS_[[% anualiz]:[% anualiz]]),1)*IF(DATOS!BG$4="Sí",1/DATOS_[[% normaliz]:[% normaliz]],1)*(DATOS_[Conc.Sal.29])))))))),
0)</f>
        <v>0</v>
      </c>
      <c r="AM49" s="119">
        <f t="array" ref="AM49">IFERROR(
(MEDIAN((IF(DATOS_[[Sexo]:[Sexo]]=$B49,IF(DATOS_[[AGRUP. VALOR. PTO.]:[AGRUP. VALOR. PTO.]]=$B48,IF(DATOS_[[Check Periodo Ref.]:[Check Periodo Ref.]]="Dentro",IF(DATOS_[[Check Equiparado]:[Check Equiparado]]="Sí",IF(DATOS!BH$5="Sí",(1/DATOS_[[% anualiz]:[% anualiz]]),1)*IF(DATOS!BH$4="Sí",1/DATOS_[[% normaliz]:[% normaliz]],1)*(DATOS_[Conc.Sal.30])))))))),
0)</f>
        <v>0</v>
      </c>
      <c r="AN49" s="120">
        <f t="array" ref="AN49">IFERROR(
MEDIAN(IF(DATOS_[Sexo]=$B49,IF(DATOS_[[AGRUP. VALOR. PTO.]:[AGRUP. VALOR. PTO.]]=$B48,IF(DATOS_[Check Equiparado]="Sí",IF(DATOS_[Check Periodo Ref.]="Dentro",DATOS_[Tot COMPL.SAL Eq],FALSE))))),
0)</f>
        <v>0</v>
      </c>
      <c r="AO49" s="121">
        <f t="array" ref="AO49">IFERROR(
MEDIAN(IF(DATOS_[Sexo]=$B49,IF(DATOS_[[AGRUP. VALOR. PTO.]:[AGRUP. VALOR. PTO.]]=$B48,IF(DATOS_[Check Equiparado]="Sí",IF(DATOS_[Check Periodo Ref.]="Dentro",DATOS_[TOTAL SALARIO Eq],FALSE))))),
0)</f>
        <v>0</v>
      </c>
      <c r="AP49" s="122">
        <f t="array" ref="AP49">IFERROR(
(MEDIAN((IF(DATOS_[[Sexo]:[Sexo]]=$B49,IF(DATOS_[[AGRUP. VALOR. PTO.]:[AGRUP. VALOR. PTO.]]=$B48,IF(DATOS_[[Check Periodo Ref.]:[Check Periodo Ref.]]="Dentro",IF(DATOS_[[Check Equiparado]:[Check Equiparado]]="Sí",IF(DATOS!BI$5="Sí",(1/DATOS_[[% anualiz]:[% anualiz]]),1)*IF(DATOS!BI$4="Sí",1/DATOS_[[% normaliz]:[% normaliz]],1)*(DATOS_[C.Extra.01])))))))),
0)</f>
        <v>0</v>
      </c>
      <c r="AQ49" s="122">
        <f t="array" ref="AQ49">IFERROR(
(MEDIAN((IF(DATOS_[[Sexo]:[Sexo]]=$B49,IF(DATOS_[[AGRUP. VALOR. PTO.]:[AGRUP. VALOR. PTO.]]=$B48,IF(DATOS_[[Check Periodo Ref.]:[Check Periodo Ref.]]="Dentro",IF(DATOS_[[Check Equiparado]:[Check Equiparado]]="Sí",IF(DATOS!BJ$5="Sí",(1/DATOS_[[% anualiz]:[% anualiz]]),1)*IF(DATOS!BJ$4="Sí",1/DATOS_[[% normaliz]:[% normaliz]],1)*(DATOS_[C.Extra.02])))))))),
0)</f>
        <v>0</v>
      </c>
      <c r="AR49" s="122">
        <f t="array" ref="AR49">IFERROR(
(MEDIAN((IF(DATOS_[[Sexo]:[Sexo]]=$B49,IF(DATOS_[[AGRUP. VALOR. PTO.]:[AGRUP. VALOR. PTO.]]=$B48,IF(DATOS_[[Check Periodo Ref.]:[Check Periodo Ref.]]="Dentro",IF(DATOS_[[Check Equiparado]:[Check Equiparado]]="Sí",IF(DATOS!BK$5="Sí",(1/DATOS_[[% anualiz]:[% anualiz]]),1)*IF(DATOS!BK$4="Sí",1/DATOS_[[% normaliz]:[% normaliz]],1)*(DATOS_[C.Extra.03])))))))),
0)</f>
        <v>0</v>
      </c>
      <c r="AS49" s="122">
        <f t="array" ref="AS49">IFERROR(
(MEDIAN((IF(DATOS_[[Sexo]:[Sexo]]=$B49,IF(DATOS_[[AGRUP. VALOR. PTO.]:[AGRUP. VALOR. PTO.]]=$B48,IF(DATOS_[[Check Periodo Ref.]:[Check Periodo Ref.]]="Dentro",IF(DATOS_[[Check Equiparado]:[Check Equiparado]]="Sí",IF(DATOS!BL$5="Sí",(1/DATOS_[[% anualiz]:[% anualiz]]),1)*IF(DATOS!BL$4="Sí",1/DATOS_[[% normaliz]:[% normaliz]],1)*(DATOS_[C.Extra.04])))))))),
0)</f>
        <v>0</v>
      </c>
      <c r="AT49" s="122">
        <f t="array" ref="AT49">IFERROR(
(MEDIAN((IF(DATOS_[[Sexo]:[Sexo]]=$B49,IF(DATOS_[[AGRUP. VALOR. PTO.]:[AGRUP. VALOR. PTO.]]=$B48,IF(DATOS_[[Check Periodo Ref.]:[Check Periodo Ref.]]="Dentro",IF(DATOS_[[Check Equiparado]:[Check Equiparado]]="Sí",IF(DATOS!BM$5="Sí",(1/DATOS_[[% anualiz]:[% anualiz]]),1)*IF(DATOS!BM$4="Sí",1/DATOS_[[% normaliz]:[% normaliz]],1)*(DATOS_[C.Extra.05])))))))),
0)</f>
        <v>0</v>
      </c>
      <c r="AU49" s="123">
        <f t="array" ref="AU49">IFERROR(
MEDIAN(IF(DATOS_[Sexo]=$B49,IF(DATOS_[[AGRUP. VALOR. PTO.]:[AGRUP. VALOR. PTO.]]=$B48,IF(DATOS_[Check Equiparado]="Sí",IF(DATOS_[Check Periodo Ref.]="Dentro",DATOS_[Tot Extrasalarial Eq],FALSE))))),
0)</f>
        <v>0</v>
      </c>
      <c r="AV49" s="124">
        <f t="array" ref="AV49">IFERROR(
MEDIAN(IF(DATOS_[Sexo]=$B49,IF(DATOS_[[AGRUP. VALOR. PTO.]:[AGRUP. VALOR. PTO.]]=$B48,IF(DATOS_[Check Equiparado]="Sí",IF(DATOS_[Check Periodo Ref.]="Dentro",DATOS_[TOTAL Retrib Eq],FALSE))))),
0)</f>
        <v>0</v>
      </c>
    </row>
    <row r="50" spans="1:48" x14ac:dyDescent="0.3">
      <c r="A50" s="48" t="str">
        <f t="shared" ref="A50" si="50">+A49</f>
        <v>[ocultar]</v>
      </c>
      <c r="B50" s="94" t="s">
        <v>163</v>
      </c>
      <c r="C50" s="40">
        <f t="array" ref="C50">SUM(IF($B50=DATOS_[Sexo],
IF($B48=DATOS_[AGRUP. VALOR. PTO.],
IF("Dentro"=DATOS_[Check Periodo Ref.],
1/(COUNTIFS(DATOS_[Sexo],$B50,DATOS_[AGRUP. VALOR. PTO.],$B48,DATOS_[Check Periodo Ref.],"Dentro",DATOS_[id],DATOS_[id]))))))</f>
        <v>0</v>
      </c>
      <c r="D50" s="41">
        <f>COUNTIFS(DATOS_[AGRUP. VALOR. PTO.],$B48,DATOS_[Sexo],$B50,DATOS_[Check Periodo Ref.],"Dentro")</f>
        <v>0</v>
      </c>
      <c r="E50" s="41">
        <f>COUNTIFS(DATOS_[AGRUP. VALOR. PTO.],$B48,DATOS_[Sexo],$B50,DATOS_[Check Periodo Ref.],"Dentro",DATOS_[Check Nº SC Norm],"Sí")</f>
        <v>0</v>
      </c>
      <c r="F50" s="41">
        <f>COUNTIFS(DATOS_[AGRUP. VALOR. PTO.],$B48,DATOS_[Sexo],$B50,DATOS_[Check Periodo Ref.],"Dentro",DATOS_[Check Nº SC Anualiz],"Sí")</f>
        <v>0</v>
      </c>
      <c r="G50" s="41">
        <f>COUNTIFS(DATOS_[AGRUP. VALOR. PTO.],$B48,DATOS_[Sexo],$B50,DATOS_[Check Periodo Ref.],"Dentro",DATOS_[Check Nº SC Norm y Anualiz],"Sí")</f>
        <v>0</v>
      </c>
      <c r="H50" s="41">
        <f>COUNTIFS(DATOS_[AGRUP. VALOR. PTO.],$B48,DATOS_[Sexo],$B50,DATOS_[Check Periodo Ref.],"Dentro",DATOS_[Check Equiparación],"Sí")</f>
        <v>0</v>
      </c>
      <c r="I50" s="118" cm="1">
        <f t="array" ref="I50">IFERROR(
MEDIAN(IF(DATOS_[Sexo]=$B50,IF(DATOS_[[AGRUP. VALOR. PTO.]:[AGRUP. VALOR. PTO.]]=$B48,IF(DATOS_[Check Equiparado]="Sí",IF(DATOS_[Check Periodo Ref.]="Dentro",DATOS_[SALARIO BASE Eq],FALSE))))),
0)</f>
        <v>0</v>
      </c>
      <c r="J50" s="119">
        <f t="array" ref="J50">IFERROR(
(MEDIAN((IF(DATOS_[[Sexo]:[Sexo]]=$B50,IF(DATOS_[[AGRUP. VALOR. PTO.]:[AGRUP. VALOR. PTO.]]=$B48,IF(DATOS_[[Check Periodo Ref.]:[Check Periodo Ref.]]="Dentro",IF(DATOS_[[Check Equiparado]:[Check Equiparado]]="Sí",IF(DATOS!AE$5="Sí",(1/DATOS_[[% anualiz]:[% anualiz]]),1)*IF(DATOS!AE$4="Sí",1/DATOS_[[% normaliz]:[% normaliz]],1)*(DATOS_[Conc.Sal.01])))))))),
0)</f>
        <v>0</v>
      </c>
      <c r="K50" s="119">
        <f t="array" ref="K50">IFERROR(
(MEDIAN((IF(DATOS_[[Sexo]:[Sexo]]=$B50,IF(DATOS_[[AGRUP. VALOR. PTO.]:[AGRUP. VALOR. PTO.]]=$B48,IF(DATOS_[[Check Periodo Ref.]:[Check Periodo Ref.]]="Dentro",IF(DATOS_[[Check Equiparado]:[Check Equiparado]]="Sí",IF(DATOS!AF$5="Sí",(1/DATOS_[[% anualiz]:[% anualiz]]),1)*IF(DATOS!AF$4="Sí",1/DATOS_[[% normaliz]:[% normaliz]],1)*(DATOS_[Conc.Sal.02])))))))),
0)</f>
        <v>0</v>
      </c>
      <c r="L50" s="119">
        <f t="array" ref="L50">IFERROR(
(MEDIAN((IF(DATOS_[[Sexo]:[Sexo]]=$B50,IF(DATOS_[[AGRUP. VALOR. PTO.]:[AGRUP. VALOR. PTO.]]=$B48,IF(DATOS_[[Check Periodo Ref.]:[Check Periodo Ref.]]="Dentro",IF(DATOS_[[Check Equiparado]:[Check Equiparado]]="Sí",IF(DATOS!AG$5="Sí",(1/DATOS_[[% anualiz]:[% anualiz]]),1)*IF(DATOS!AG$4="Sí",1/DATOS_[[% normaliz]:[% normaliz]],1)*(DATOS_[Conc.Sal.03])))))))),
0)</f>
        <v>0</v>
      </c>
      <c r="M50" s="119">
        <f t="array" ref="M50">IFERROR(
(MEDIAN((IF(DATOS_[[Sexo]:[Sexo]]=$B50,IF(DATOS_[[AGRUP. VALOR. PTO.]:[AGRUP. VALOR. PTO.]]=$B48,IF(DATOS_[[Check Periodo Ref.]:[Check Periodo Ref.]]="Dentro",IF(DATOS_[[Check Equiparado]:[Check Equiparado]]="Sí",IF(DATOS!AH$5="Sí",(1/DATOS_[[% anualiz]:[% anualiz]]),1)*IF(DATOS!AH$4="Sí",1/DATOS_[[% normaliz]:[% normaliz]],1)*(DATOS_[Conc.Sal.04])))))))),
0)</f>
        <v>0</v>
      </c>
      <c r="N50" s="119">
        <f t="array" ref="N50">IFERROR(
(MEDIAN((IF(DATOS_[[Sexo]:[Sexo]]=$B50,IF(DATOS_[[AGRUP. VALOR. PTO.]:[AGRUP. VALOR. PTO.]]=$B48,IF(DATOS_[[Check Periodo Ref.]:[Check Periodo Ref.]]="Dentro",IF(DATOS_[[Check Equiparado]:[Check Equiparado]]="Sí",IF(DATOS!AI$5="Sí",(1/DATOS_[[% anualiz]:[% anualiz]]),1)*IF(DATOS!AI$4="Sí",1/DATOS_[[% normaliz]:[% normaliz]],1)*(DATOS_[Conc.Sal.05])))))))),
0)</f>
        <v>0</v>
      </c>
      <c r="O50" s="119">
        <f t="array" ref="O50">IFERROR(
(MEDIAN((IF(DATOS_[[Sexo]:[Sexo]]=$B50,IF(DATOS_[[AGRUP. VALOR. PTO.]:[AGRUP. VALOR. PTO.]]=$B48,IF(DATOS_[[Check Periodo Ref.]:[Check Periodo Ref.]]="Dentro",IF(DATOS_[[Check Equiparado]:[Check Equiparado]]="Sí",IF(DATOS!AJ$5="Sí",(1/DATOS_[[% anualiz]:[% anualiz]]),1)*IF(DATOS!AJ$4="Sí",1/DATOS_[[% normaliz]:[% normaliz]],1)*(DATOS_[Conc.Sal.06])))))))),
0)</f>
        <v>0</v>
      </c>
      <c r="P50" s="119">
        <f t="array" ref="P50">IFERROR(
(MEDIAN((IF(DATOS_[[Sexo]:[Sexo]]=$B50,IF(DATOS_[[AGRUP. VALOR. PTO.]:[AGRUP. VALOR. PTO.]]=$B48,IF(DATOS_[[Check Periodo Ref.]:[Check Periodo Ref.]]="Dentro",IF(DATOS_[[Check Equiparado]:[Check Equiparado]]="Sí",IF(DATOS!AK$5="Sí",(1/DATOS_[[% anualiz]:[% anualiz]]),1)*IF(DATOS!AK$4="Sí",1/DATOS_[[% normaliz]:[% normaliz]],1)*(DATOS_[Conc.Sal.07])))))))),
0)</f>
        <v>0</v>
      </c>
      <c r="Q50" s="119">
        <f t="array" ref="Q50">IFERROR(
(MEDIAN((IF(DATOS_[[Sexo]:[Sexo]]=$B50,IF(DATOS_[[AGRUP. VALOR. PTO.]:[AGRUP. VALOR. PTO.]]=$B48,IF(DATOS_[[Check Periodo Ref.]:[Check Periodo Ref.]]="Dentro",IF(DATOS_[[Check Equiparado]:[Check Equiparado]]="Sí",IF(DATOS!AL$5="Sí",(1/DATOS_[[% anualiz]:[% anualiz]]),1)*IF(DATOS!AL$4="Sí",1/DATOS_[[% normaliz]:[% normaliz]],1)*(DATOS_[Conc.Sal.08])))))))),
0)</f>
        <v>0</v>
      </c>
      <c r="R50" s="119">
        <f t="array" ref="R50">IFERROR(
(MEDIAN((IF(DATOS_[[Sexo]:[Sexo]]=$B50,IF(DATOS_[[AGRUP. VALOR. PTO.]:[AGRUP. VALOR. PTO.]]=$B48,IF(DATOS_[[Check Periodo Ref.]:[Check Periodo Ref.]]="Dentro",IF(DATOS_[[Check Equiparado]:[Check Equiparado]]="Sí",IF(DATOS!AM$5="Sí",(1/DATOS_[[% anualiz]:[% anualiz]]),1)*IF(DATOS!AM$4="Sí",1/DATOS_[[% normaliz]:[% normaliz]],1)*(DATOS_[Conc.Sal.09])))))))),
0)</f>
        <v>0</v>
      </c>
      <c r="S50" s="119">
        <f t="array" ref="S50">IFERROR(
(MEDIAN((IF(DATOS_[[Sexo]:[Sexo]]=$B50,IF(DATOS_[[AGRUP. VALOR. PTO.]:[AGRUP. VALOR. PTO.]]=$B48,IF(DATOS_[[Check Periodo Ref.]:[Check Periodo Ref.]]="Dentro",IF(DATOS_[[Check Equiparado]:[Check Equiparado]]="Sí",IF(DATOS!AN$5="Sí",(1/DATOS_[[% anualiz]:[% anualiz]]),1)*IF(DATOS!AN$4="Sí",1/DATOS_[[% normaliz]:[% normaliz]],1)*(DATOS_[Conc.Sal.10])))))))),
0)</f>
        <v>0</v>
      </c>
      <c r="T50" s="119">
        <f t="array" ref="T50">IFERROR(
(MEDIAN((IF(DATOS_[[Sexo]:[Sexo]]=$B50,IF(DATOS_[[AGRUP. VALOR. PTO.]:[AGRUP. VALOR. PTO.]]=$B48,IF(DATOS_[[Check Periodo Ref.]:[Check Periodo Ref.]]="Dentro",IF(DATOS_[[Check Equiparado]:[Check Equiparado]]="Sí",IF(DATOS!AO$5="Sí",(1/DATOS_[[% anualiz]:[% anualiz]]),1)*IF(DATOS!AO$4="Sí",1/DATOS_[[% normaliz]:[% normaliz]],1)*(DATOS_[Conc.Sal.11])))))))),
0)</f>
        <v>0</v>
      </c>
      <c r="U50" s="119">
        <f t="array" ref="U50">IFERROR(
(MEDIAN((IF(DATOS_[[Sexo]:[Sexo]]=$B50,IF(DATOS_[[AGRUP. VALOR. PTO.]:[AGRUP. VALOR. PTO.]]=$B48,IF(DATOS_[[Check Periodo Ref.]:[Check Periodo Ref.]]="Dentro",IF(DATOS_[[Check Equiparado]:[Check Equiparado]]="Sí",IF(DATOS!AP$5="Sí",(1/DATOS_[[% anualiz]:[% anualiz]]),1)*IF(DATOS!AP$4="Sí",1/DATOS_[[% normaliz]:[% normaliz]],1)*(DATOS_[Conc.Sal.12])))))))),
0)</f>
        <v>0</v>
      </c>
      <c r="V50" s="119">
        <f t="array" ref="V50">IFERROR(
(MEDIAN((IF(DATOS_[[Sexo]:[Sexo]]=$B50,IF(DATOS_[[AGRUP. VALOR. PTO.]:[AGRUP. VALOR. PTO.]]=$B48,IF(DATOS_[[Check Periodo Ref.]:[Check Periodo Ref.]]="Dentro",IF(DATOS_[[Check Equiparado]:[Check Equiparado]]="Sí",IF(DATOS!AQ$5="Sí",(1/DATOS_[[% anualiz]:[% anualiz]]),1)*IF(DATOS!AQ$4="Sí",1/DATOS_[[% normaliz]:[% normaliz]],1)*(DATOS_[Conc.Sal.13])))))))),
0)</f>
        <v>0</v>
      </c>
      <c r="W50" s="119">
        <f t="array" ref="W50">IFERROR(
(MEDIAN((IF(DATOS_[[Sexo]:[Sexo]]=$B50,IF(DATOS_[[AGRUP. VALOR. PTO.]:[AGRUP. VALOR. PTO.]]=$B48,IF(DATOS_[[Check Periodo Ref.]:[Check Periodo Ref.]]="Dentro",IF(DATOS_[[Check Equiparado]:[Check Equiparado]]="Sí",IF(DATOS!AR$5="Sí",(1/DATOS_[[% anualiz]:[% anualiz]]),1)*IF(DATOS!AR$4="Sí",1/DATOS_[[% normaliz]:[% normaliz]],1)*(DATOS_[Conc.Sal.14])))))))),
0)</f>
        <v>0</v>
      </c>
      <c r="X50" s="119">
        <f t="array" ref="X50">IFERROR(
(MEDIAN((IF(DATOS_[[Sexo]:[Sexo]]=$B50,IF(DATOS_[[AGRUP. VALOR. PTO.]:[AGRUP. VALOR. PTO.]]=$B48,IF(DATOS_[[Check Periodo Ref.]:[Check Periodo Ref.]]="Dentro",IF(DATOS_[[Check Equiparado]:[Check Equiparado]]="Sí",IF(DATOS!AS$5="Sí",(1/DATOS_[[% anualiz]:[% anualiz]]),1)*IF(DATOS!AS$4="Sí",1/DATOS_[[% normaliz]:[% normaliz]],1)*(DATOS_[Conc.Sal.15])))))))),
0)</f>
        <v>0</v>
      </c>
      <c r="Y50" s="119">
        <f t="array" ref="Y50">IFERROR(
(MEDIAN((IF(DATOS_[[Sexo]:[Sexo]]=$B50,IF(DATOS_[[AGRUP. VALOR. PTO.]:[AGRUP. VALOR. PTO.]]=$B48,IF(DATOS_[[Check Periodo Ref.]:[Check Periodo Ref.]]="Dentro",IF(DATOS_[[Check Equiparado]:[Check Equiparado]]="Sí",IF(DATOS!AT$5="Sí",(1/DATOS_[[% anualiz]:[% anualiz]]),1)*IF(DATOS!AT$4="Sí",1/DATOS_[[% normaliz]:[% normaliz]],1)*(DATOS_[Conc.Sal.16])))))))),
0)</f>
        <v>0</v>
      </c>
      <c r="Z50" s="119">
        <f t="array" ref="Z50">IFERROR(
(MEDIAN((IF(DATOS_[[Sexo]:[Sexo]]=$B50,IF(DATOS_[[AGRUP. VALOR. PTO.]:[AGRUP. VALOR. PTO.]]=$B48,IF(DATOS_[[Check Periodo Ref.]:[Check Periodo Ref.]]="Dentro",IF(DATOS_[[Check Equiparado]:[Check Equiparado]]="Sí",IF(DATOS!AU$5="Sí",(1/DATOS_[[% anualiz]:[% anualiz]]),1)*IF(DATOS!AU$4="Sí",1/DATOS_[[% normaliz]:[% normaliz]],1)*(DATOS_[Conc.Sal.17])))))))),
0)</f>
        <v>0</v>
      </c>
      <c r="AA50" s="119">
        <f t="array" ref="AA50">IFERROR(
(MEDIAN((IF(DATOS_[[Sexo]:[Sexo]]=$B50,IF(DATOS_[[AGRUP. VALOR. PTO.]:[AGRUP. VALOR. PTO.]]=$B48,IF(DATOS_[[Check Periodo Ref.]:[Check Periodo Ref.]]="Dentro",IF(DATOS_[[Check Equiparado]:[Check Equiparado]]="Sí",IF(DATOS!AV$5="Sí",(1/DATOS_[[% anualiz]:[% anualiz]]),1)*IF(DATOS!AV$4="Sí",1/DATOS_[[% normaliz]:[% normaliz]],1)*(DATOS_[Conc.Sal.18])))))))),
0)</f>
        <v>0</v>
      </c>
      <c r="AB50" s="119">
        <f t="array" ref="AB50">IFERROR(
(MEDIAN((IF(DATOS_[[Sexo]:[Sexo]]=$B50,IF(DATOS_[[AGRUP. VALOR. PTO.]:[AGRUP. VALOR. PTO.]]=$B48,IF(DATOS_[[Check Periodo Ref.]:[Check Periodo Ref.]]="Dentro",IF(DATOS_[[Check Equiparado]:[Check Equiparado]]="Sí",IF(DATOS!AW$5="Sí",(1/DATOS_[[% anualiz]:[% anualiz]]),1)*IF(DATOS!AW$4="Sí",1/DATOS_[[% normaliz]:[% normaliz]],1)*(DATOS_[Conc.Sal.19])))))))),
0)</f>
        <v>0</v>
      </c>
      <c r="AC50" s="119">
        <f t="array" ref="AC50">IFERROR(
(MEDIAN((IF(DATOS_[[Sexo]:[Sexo]]=$B50,IF(DATOS_[[AGRUP. VALOR. PTO.]:[AGRUP. VALOR. PTO.]]=$B48,IF(DATOS_[[Check Periodo Ref.]:[Check Periodo Ref.]]="Dentro",IF(DATOS_[[Check Equiparado]:[Check Equiparado]]="Sí",IF(DATOS!AX$5="Sí",(1/DATOS_[[% anualiz]:[% anualiz]]),1)*IF(DATOS!AX$4="Sí",1/DATOS_[[% normaliz]:[% normaliz]],1)*(DATOS_[Conc.Sal.20])))))))),
0)</f>
        <v>0</v>
      </c>
      <c r="AD50" s="119">
        <f t="array" ref="AD50">IFERROR(
(MEDIAN((IF(DATOS_[[Sexo]:[Sexo]]=$B50,IF(DATOS_[[AGRUP. VALOR. PTO.]:[AGRUP. VALOR. PTO.]]=$B48,IF(DATOS_[[Check Periodo Ref.]:[Check Periodo Ref.]]="Dentro",IF(DATOS_[[Check Equiparado]:[Check Equiparado]]="Sí",IF(DATOS!AY$5="Sí",(1/DATOS_[[% anualiz]:[% anualiz]]),1)*IF(DATOS!AY$4="Sí",1/DATOS_[[% normaliz]:[% normaliz]],1)*(DATOS_[Conc.Sal.21])))))))),
0)</f>
        <v>0</v>
      </c>
      <c r="AE50" s="119">
        <f t="array" ref="AE50">IFERROR(
(MEDIAN((IF(DATOS_[[Sexo]:[Sexo]]=$B50,IF(DATOS_[[AGRUP. VALOR. PTO.]:[AGRUP. VALOR. PTO.]]=$B48,IF(DATOS_[[Check Periodo Ref.]:[Check Periodo Ref.]]="Dentro",IF(DATOS_[[Check Equiparado]:[Check Equiparado]]="Sí",IF(DATOS!AZ$5="Sí",(1/DATOS_[[% anualiz]:[% anualiz]]),1)*IF(DATOS!AZ$4="Sí",1/DATOS_[[% normaliz]:[% normaliz]],1)*(DATOS_[Conc.Sal.22])))))))),
0)</f>
        <v>0</v>
      </c>
      <c r="AF50" s="119">
        <f t="array" ref="AF50">IFERROR(
(MEDIAN((IF(DATOS_[[Sexo]:[Sexo]]=$B50,IF(DATOS_[[AGRUP. VALOR. PTO.]:[AGRUP. VALOR. PTO.]]=$B48,IF(DATOS_[[Check Periodo Ref.]:[Check Periodo Ref.]]="Dentro",IF(DATOS_[[Check Equiparado]:[Check Equiparado]]="Sí",IF(DATOS!BA$5="Sí",(1/DATOS_[[% anualiz]:[% anualiz]]),1)*IF(DATOS!BA$4="Sí",1/DATOS_[[% normaliz]:[% normaliz]],1)*(DATOS_[Conc.Sal.23])))))))),
0)</f>
        <v>0</v>
      </c>
      <c r="AG50" s="119">
        <f t="array" ref="AG50">IFERROR(
(MEDIAN((IF(DATOS_[[Sexo]:[Sexo]]=$B50,IF(DATOS_[[AGRUP. VALOR. PTO.]:[AGRUP. VALOR. PTO.]]=$B48,IF(DATOS_[[Check Periodo Ref.]:[Check Periodo Ref.]]="Dentro",IF(DATOS_[[Check Equiparado]:[Check Equiparado]]="Sí",IF(DATOS!BB$5="Sí",(1/DATOS_[[% anualiz]:[% anualiz]]),1)*IF(DATOS!BB$4="Sí",1/DATOS_[[% normaliz]:[% normaliz]],1)*(DATOS_[Conc.Sal.24])))))))),
0)</f>
        <v>0</v>
      </c>
      <c r="AH50" s="119">
        <f t="array" ref="AH50">IFERROR(
(MEDIAN((IF(DATOS_[[Sexo]:[Sexo]]=$B50,IF(DATOS_[[AGRUP. VALOR. PTO.]:[AGRUP. VALOR. PTO.]]=$B48,IF(DATOS_[[Check Periodo Ref.]:[Check Periodo Ref.]]="Dentro",IF(DATOS_[[Check Equiparado]:[Check Equiparado]]="Sí",IF(DATOS!BC$5="Sí",(1/DATOS_[[% anualiz]:[% anualiz]]),1)*IF(DATOS!BC$4="Sí",1/DATOS_[[% normaliz]:[% normaliz]],1)*(DATOS_[Conc.Sal.25])))))))),
0)</f>
        <v>0</v>
      </c>
      <c r="AI50" s="119">
        <f t="array" ref="AI50">IFERROR(
(MEDIAN((IF(DATOS_[[Sexo]:[Sexo]]=$B50,IF(DATOS_[[AGRUP. VALOR. PTO.]:[AGRUP. VALOR. PTO.]]=$B48,IF(DATOS_[[Check Periodo Ref.]:[Check Periodo Ref.]]="Dentro",IF(DATOS_[[Check Equiparado]:[Check Equiparado]]="Sí",IF(DATOS!BD$5="Sí",(1/DATOS_[[% anualiz]:[% anualiz]]),1)*IF(DATOS!BD$4="Sí",1/DATOS_[[% normaliz]:[% normaliz]],1)*(DATOS_[Conc.Sal.26])))))))),
0)</f>
        <v>0</v>
      </c>
      <c r="AJ50" s="119">
        <f t="array" ref="AJ50">IFERROR(
(MEDIAN((IF(DATOS_[[Sexo]:[Sexo]]=$B50,IF(DATOS_[[AGRUP. VALOR. PTO.]:[AGRUP. VALOR. PTO.]]=$B48,IF(DATOS_[[Check Periodo Ref.]:[Check Periodo Ref.]]="Dentro",IF(DATOS_[[Check Equiparado]:[Check Equiparado]]="Sí",IF(DATOS!BE$5="Sí",(1/DATOS_[[% anualiz]:[% anualiz]]),1)*IF(DATOS!BE$4="Sí",1/DATOS_[[% normaliz]:[% normaliz]],1)*(DATOS_[Conc.Sal.27])))))))),
0)</f>
        <v>0</v>
      </c>
      <c r="AK50" s="119">
        <f t="array" ref="AK50">IFERROR(
(MEDIAN((IF(DATOS_[[Sexo]:[Sexo]]=$B50,IF(DATOS_[[AGRUP. VALOR. PTO.]:[AGRUP. VALOR. PTO.]]=$B48,IF(DATOS_[[Check Periodo Ref.]:[Check Periodo Ref.]]="Dentro",IF(DATOS_[[Check Equiparado]:[Check Equiparado]]="Sí",IF(DATOS!BF$5="Sí",(1/DATOS_[[% anualiz]:[% anualiz]]),1)*IF(DATOS!BF$4="Sí",1/DATOS_[[% normaliz]:[% normaliz]],1)*(DATOS_[Conc.Sal.28])))))))),
0)</f>
        <v>0</v>
      </c>
      <c r="AL50" s="119">
        <f t="array" ref="AL50">IFERROR(
(MEDIAN((IF(DATOS_[[Sexo]:[Sexo]]=$B50,IF(DATOS_[[AGRUP. VALOR. PTO.]:[AGRUP. VALOR. PTO.]]=$B48,IF(DATOS_[[Check Periodo Ref.]:[Check Periodo Ref.]]="Dentro",IF(DATOS_[[Check Equiparado]:[Check Equiparado]]="Sí",IF(DATOS!BG$5="Sí",(1/DATOS_[[% anualiz]:[% anualiz]]),1)*IF(DATOS!BG$4="Sí",1/DATOS_[[% normaliz]:[% normaliz]],1)*(DATOS_[Conc.Sal.29])))))))),
0)</f>
        <v>0</v>
      </c>
      <c r="AM50" s="119">
        <f t="array" ref="AM50">IFERROR(
(MEDIAN((IF(DATOS_[[Sexo]:[Sexo]]=$B50,IF(DATOS_[[AGRUP. VALOR. PTO.]:[AGRUP. VALOR. PTO.]]=$B48,IF(DATOS_[[Check Periodo Ref.]:[Check Periodo Ref.]]="Dentro",IF(DATOS_[[Check Equiparado]:[Check Equiparado]]="Sí",IF(DATOS!BH$5="Sí",(1/DATOS_[[% anualiz]:[% anualiz]]),1)*IF(DATOS!BH$4="Sí",1/DATOS_[[% normaliz]:[% normaliz]],1)*(DATOS_[Conc.Sal.30])))))))),
0)</f>
        <v>0</v>
      </c>
      <c r="AN50" s="120">
        <f t="array" ref="AN50">IFERROR(
MEDIAN(IF(DATOS_[Sexo]=$B50,IF(DATOS_[[AGRUP. VALOR. PTO.]:[AGRUP. VALOR. PTO.]]=$B48,IF(DATOS_[Check Equiparado]="Sí",IF(DATOS_[Check Periodo Ref.]="Dentro",DATOS_[Tot COMPL.SAL Eq],FALSE))))),
0)</f>
        <v>0</v>
      </c>
      <c r="AO50" s="121">
        <f t="array" ref="AO50">IFERROR(
MEDIAN(IF(DATOS_[Sexo]=$B50,IF(DATOS_[[AGRUP. VALOR. PTO.]:[AGRUP. VALOR. PTO.]]=$B48,IF(DATOS_[Check Equiparado]="Sí",IF(DATOS_[Check Periodo Ref.]="Dentro",DATOS_[TOTAL SALARIO Eq],FALSE))))),
0)</f>
        <v>0</v>
      </c>
      <c r="AP50" s="122">
        <f t="array" ref="AP50">IFERROR(
(MEDIAN((IF(DATOS_[[Sexo]:[Sexo]]=$B50,IF(DATOS_[[AGRUP. VALOR. PTO.]:[AGRUP. VALOR. PTO.]]=$B48,IF(DATOS_[[Check Periodo Ref.]:[Check Periodo Ref.]]="Dentro",IF(DATOS_[[Check Equiparado]:[Check Equiparado]]="Sí",IF(DATOS!BI$5="Sí",(1/DATOS_[[% anualiz]:[% anualiz]]),1)*IF(DATOS!BI$4="Sí",1/DATOS_[[% normaliz]:[% normaliz]],1)*(DATOS_[C.Extra.01])))))))),
0)</f>
        <v>0</v>
      </c>
      <c r="AQ50" s="122">
        <f t="array" ref="AQ50">IFERROR(
(MEDIAN((IF(DATOS_[[Sexo]:[Sexo]]=$B50,IF(DATOS_[[AGRUP. VALOR. PTO.]:[AGRUP. VALOR. PTO.]]=$B48,IF(DATOS_[[Check Periodo Ref.]:[Check Periodo Ref.]]="Dentro",IF(DATOS_[[Check Equiparado]:[Check Equiparado]]="Sí",IF(DATOS!BJ$5="Sí",(1/DATOS_[[% anualiz]:[% anualiz]]),1)*IF(DATOS!BJ$4="Sí",1/DATOS_[[% normaliz]:[% normaliz]],1)*(DATOS_[C.Extra.02])))))))),
0)</f>
        <v>0</v>
      </c>
      <c r="AR50" s="122">
        <f t="array" ref="AR50">IFERROR(
(MEDIAN((IF(DATOS_[[Sexo]:[Sexo]]=$B50,IF(DATOS_[[AGRUP. VALOR. PTO.]:[AGRUP. VALOR. PTO.]]=$B48,IF(DATOS_[[Check Periodo Ref.]:[Check Periodo Ref.]]="Dentro",IF(DATOS_[[Check Equiparado]:[Check Equiparado]]="Sí",IF(DATOS!BK$5="Sí",(1/DATOS_[[% anualiz]:[% anualiz]]),1)*IF(DATOS!BK$4="Sí",1/DATOS_[[% normaliz]:[% normaliz]],1)*(DATOS_[C.Extra.03])))))))),
0)</f>
        <v>0</v>
      </c>
      <c r="AS50" s="122">
        <f t="array" ref="AS50">IFERROR(
(MEDIAN((IF(DATOS_[[Sexo]:[Sexo]]=$B50,IF(DATOS_[[AGRUP. VALOR. PTO.]:[AGRUP. VALOR. PTO.]]=$B48,IF(DATOS_[[Check Periodo Ref.]:[Check Periodo Ref.]]="Dentro",IF(DATOS_[[Check Equiparado]:[Check Equiparado]]="Sí",IF(DATOS!BL$5="Sí",(1/DATOS_[[% anualiz]:[% anualiz]]),1)*IF(DATOS!BL$4="Sí",1/DATOS_[[% normaliz]:[% normaliz]],1)*(DATOS_[C.Extra.04])))))))),
0)</f>
        <v>0</v>
      </c>
      <c r="AT50" s="122">
        <f t="array" ref="AT50">IFERROR(
(MEDIAN((IF(DATOS_[[Sexo]:[Sexo]]=$B50,IF(DATOS_[[AGRUP. VALOR. PTO.]:[AGRUP. VALOR. PTO.]]=$B48,IF(DATOS_[[Check Periodo Ref.]:[Check Periodo Ref.]]="Dentro",IF(DATOS_[[Check Equiparado]:[Check Equiparado]]="Sí",IF(DATOS!BM$5="Sí",(1/DATOS_[[% anualiz]:[% anualiz]]),1)*IF(DATOS!BM$4="Sí",1/DATOS_[[% normaliz]:[% normaliz]],1)*(DATOS_[C.Extra.05])))))))),
0)</f>
        <v>0</v>
      </c>
      <c r="AU50" s="123">
        <f t="array" ref="AU50">IFERROR(
MEDIAN(IF(DATOS_[Sexo]=$B50,IF(DATOS_[[AGRUP. VALOR. PTO.]:[AGRUP. VALOR. PTO.]]=$B48,IF(DATOS_[Check Equiparado]="Sí",IF(DATOS_[Check Periodo Ref.]="Dentro",DATOS_[Tot Extrasalarial Eq],FALSE))))),
0)</f>
        <v>0</v>
      </c>
      <c r="AV50" s="124">
        <f t="array" ref="AV50">IFERROR(
MEDIAN(IF(DATOS_[Sexo]=$B50,IF(DATOS_[[AGRUP. VALOR. PTO.]:[AGRUP. VALOR. PTO.]]=$B48,IF(DATOS_[Check Equiparado]="Sí",IF(DATOS_[Check Periodo Ref.]="Dentro",DATOS_[TOTAL Retrib Eq],FALSE))))),
0)</f>
        <v>0</v>
      </c>
    </row>
    <row r="51" spans="1:48" ht="17.25" thickBot="1" x14ac:dyDescent="0.35">
      <c r="A51" s="48" t="str">
        <f t="shared" ref="A51" si="51">+A52</f>
        <v>[ocultar]</v>
      </c>
      <c r="B51" s="98" t="s">
        <v>272</v>
      </c>
      <c r="C51" s="117"/>
      <c r="D51" s="47"/>
      <c r="E51" s="47"/>
      <c r="F51" s="47"/>
      <c r="G51" s="47"/>
      <c r="H51" s="47"/>
      <c r="I51" s="127" t="str">
        <f t="shared" ref="I51:AV51" si="52">IFERROR((I52-I53)/I52,"")</f>
        <v/>
      </c>
      <c r="J51" s="131" t="str">
        <f t="shared" si="52"/>
        <v/>
      </c>
      <c r="K51" s="131" t="str">
        <f t="shared" si="52"/>
        <v/>
      </c>
      <c r="L51" s="131" t="str">
        <f t="shared" si="52"/>
        <v/>
      </c>
      <c r="M51" s="131" t="str">
        <f t="shared" si="52"/>
        <v/>
      </c>
      <c r="N51" s="131" t="str">
        <f t="shared" si="52"/>
        <v/>
      </c>
      <c r="O51" s="131" t="str">
        <f t="shared" si="52"/>
        <v/>
      </c>
      <c r="P51" s="131" t="str">
        <f t="shared" si="52"/>
        <v/>
      </c>
      <c r="Q51" s="131" t="str">
        <f t="shared" si="52"/>
        <v/>
      </c>
      <c r="R51" s="131" t="str">
        <f t="shared" si="52"/>
        <v/>
      </c>
      <c r="S51" s="131" t="str">
        <f t="shared" si="52"/>
        <v/>
      </c>
      <c r="T51" s="131" t="str">
        <f t="shared" si="52"/>
        <v/>
      </c>
      <c r="U51" s="131" t="str">
        <f t="shared" si="52"/>
        <v/>
      </c>
      <c r="V51" s="131" t="str">
        <f t="shared" si="52"/>
        <v/>
      </c>
      <c r="W51" s="131" t="str">
        <f t="shared" si="52"/>
        <v/>
      </c>
      <c r="X51" s="131" t="str">
        <f t="shared" si="52"/>
        <v/>
      </c>
      <c r="Y51" s="131" t="str">
        <f t="shared" si="52"/>
        <v/>
      </c>
      <c r="Z51" s="130" t="str">
        <f t="shared" si="52"/>
        <v/>
      </c>
      <c r="AA51" s="130" t="str">
        <f t="shared" si="52"/>
        <v/>
      </c>
      <c r="AB51" s="130" t="str">
        <f t="shared" si="52"/>
        <v/>
      </c>
      <c r="AC51" s="130" t="str">
        <f t="shared" si="52"/>
        <v/>
      </c>
      <c r="AD51" s="130" t="str">
        <f t="shared" si="52"/>
        <v/>
      </c>
      <c r="AE51" s="130" t="str">
        <f t="shared" si="52"/>
        <v/>
      </c>
      <c r="AF51" s="130" t="str">
        <f t="shared" si="52"/>
        <v/>
      </c>
      <c r="AG51" s="130" t="str">
        <f t="shared" si="52"/>
        <v/>
      </c>
      <c r="AH51" s="130" t="str">
        <f t="shared" si="52"/>
        <v/>
      </c>
      <c r="AI51" s="130" t="str">
        <f t="shared" si="52"/>
        <v/>
      </c>
      <c r="AJ51" s="130" t="str">
        <f t="shared" si="52"/>
        <v/>
      </c>
      <c r="AK51" s="130" t="str">
        <f t="shared" si="52"/>
        <v/>
      </c>
      <c r="AL51" s="130" t="str">
        <f t="shared" si="52"/>
        <v/>
      </c>
      <c r="AM51" s="130" t="str">
        <f t="shared" si="52"/>
        <v/>
      </c>
      <c r="AN51" s="132" t="str">
        <f t="shared" si="52"/>
        <v/>
      </c>
      <c r="AO51" s="136" t="str">
        <f t="shared" si="52"/>
        <v/>
      </c>
      <c r="AP51" s="133" t="str">
        <f t="shared" si="52"/>
        <v/>
      </c>
      <c r="AQ51" s="133" t="str">
        <f t="shared" si="52"/>
        <v/>
      </c>
      <c r="AR51" s="133" t="str">
        <f t="shared" si="52"/>
        <v/>
      </c>
      <c r="AS51" s="133" t="str">
        <f t="shared" si="52"/>
        <v/>
      </c>
      <c r="AT51" s="133" t="str">
        <f t="shared" si="52"/>
        <v/>
      </c>
      <c r="AU51" s="134" t="str">
        <f t="shared" si="52"/>
        <v/>
      </c>
      <c r="AV51" s="135" t="str">
        <f t="shared" si="52"/>
        <v/>
      </c>
    </row>
    <row r="52" spans="1:48" x14ac:dyDescent="0.3">
      <c r="A52" s="48" t="str">
        <f t="shared" ref="A52" si="53">+IF(C52+C53=0,"[ocultar]","")</f>
        <v>[ocultar]</v>
      </c>
      <c r="B52" s="94" t="s">
        <v>162</v>
      </c>
      <c r="C52" s="40">
        <f t="array" ref="C52">SUM(IF($B52=DATOS_[Sexo],
IF($B51=DATOS_[AGRUP. VALOR. PTO.],
IF("Dentro"=DATOS_[Check Periodo Ref.],
1/(COUNTIFS(DATOS_[Sexo],$B52,DATOS_[AGRUP. VALOR. PTO.],$B51,DATOS_[Check Periodo Ref.],"Dentro",DATOS_[id],DATOS_[id]))))))</f>
        <v>0</v>
      </c>
      <c r="D52" s="41">
        <f>COUNTIFS(DATOS_[AGRUP. VALOR. PTO.],$B51,DATOS_[Sexo],$B52,DATOS_[Check Periodo Ref.],"Dentro")</f>
        <v>0</v>
      </c>
      <c r="E52" s="41">
        <f>COUNTIFS(DATOS_[AGRUP. VALOR. PTO.],$B51,DATOS_[Sexo],$B52,DATOS_[Check Periodo Ref.],"Dentro",DATOS_[Check Nº SC Norm],"Sí")</f>
        <v>0</v>
      </c>
      <c r="F52" s="41">
        <f>COUNTIFS(DATOS_[AGRUP. VALOR. PTO.],$B51,DATOS_[Sexo],$B52,DATOS_[Check Periodo Ref.],"Dentro",DATOS_[Check Nº SC Anualiz],"Sí")</f>
        <v>0</v>
      </c>
      <c r="G52" s="41">
        <f>COUNTIFS(DATOS_[AGRUP. VALOR. PTO.],$B51,DATOS_[Sexo],$B52,DATOS_[Check Periodo Ref.],"Dentro",DATOS_[Check Nº SC Norm y Anualiz],"Sí")</f>
        <v>0</v>
      </c>
      <c r="H52" s="41">
        <f>COUNTIFS(DATOS_[AGRUP. VALOR. PTO.],$B51,DATOS_[Sexo],$B52,DATOS_[Check Periodo Ref.],"Dentro",DATOS_[Check Equiparación],"Sí")</f>
        <v>0</v>
      </c>
      <c r="I52" s="118">
        <f t="array" ref="I52">IFERROR(
MEDIAN(IF(DATOS_[Sexo]=$B52,IF(DATOS_[[AGRUP. VALOR. PTO.]:[AGRUP. VALOR. PTO.]]=$B51,IF(DATOS_[Check Equiparado]="Sí",IF(DATOS_[Check Periodo Ref.]="Dentro",DATOS_[SALARIO BASE Eq],FALSE))))),
0)</f>
        <v>0</v>
      </c>
      <c r="J52" s="119">
        <f t="array" ref="J52">IFERROR(
(MEDIAN((IF(DATOS_[[Sexo]:[Sexo]]=$B52,IF(DATOS_[[AGRUP. VALOR. PTO.]:[AGRUP. VALOR. PTO.]]=$B51,IF(DATOS_[[Check Periodo Ref.]:[Check Periodo Ref.]]="Dentro",IF(DATOS_[[Check Equiparado]:[Check Equiparado]]="Sí",IF(DATOS!AE$5="Sí",(1/DATOS_[[% anualiz]:[% anualiz]]),1)*IF(DATOS!AE$4="Sí",1/DATOS_[[% normaliz]:[% normaliz]],1)*(DATOS_[Conc.Sal.01])))))))),
0)</f>
        <v>0</v>
      </c>
      <c r="K52" s="119">
        <f t="array" ref="K52">IFERROR(
(MEDIAN((IF(DATOS_[[Sexo]:[Sexo]]=$B52,IF(DATOS_[[AGRUP. VALOR. PTO.]:[AGRUP. VALOR. PTO.]]=$B51,IF(DATOS_[[Check Periodo Ref.]:[Check Periodo Ref.]]="Dentro",IF(DATOS_[[Check Equiparado]:[Check Equiparado]]="Sí",IF(DATOS!AF$5="Sí",(1/DATOS_[[% anualiz]:[% anualiz]]),1)*IF(DATOS!AF$4="Sí",1/DATOS_[[% normaliz]:[% normaliz]],1)*(DATOS_[Conc.Sal.02])))))))),
0)</f>
        <v>0</v>
      </c>
      <c r="L52" s="119">
        <f t="array" ref="L52">IFERROR(
(MEDIAN((IF(DATOS_[[Sexo]:[Sexo]]=$B52,IF(DATOS_[[AGRUP. VALOR. PTO.]:[AGRUP. VALOR. PTO.]]=$B51,IF(DATOS_[[Check Periodo Ref.]:[Check Periodo Ref.]]="Dentro",IF(DATOS_[[Check Equiparado]:[Check Equiparado]]="Sí",IF(DATOS!AG$5="Sí",(1/DATOS_[[% anualiz]:[% anualiz]]),1)*IF(DATOS!AG$4="Sí",1/DATOS_[[% normaliz]:[% normaliz]],1)*(DATOS_[Conc.Sal.03])))))))),
0)</f>
        <v>0</v>
      </c>
      <c r="M52" s="119">
        <f t="array" ref="M52">IFERROR(
(MEDIAN((IF(DATOS_[[Sexo]:[Sexo]]=$B52,IF(DATOS_[[AGRUP. VALOR. PTO.]:[AGRUP. VALOR. PTO.]]=$B51,IF(DATOS_[[Check Periodo Ref.]:[Check Periodo Ref.]]="Dentro",IF(DATOS_[[Check Equiparado]:[Check Equiparado]]="Sí",IF(DATOS!AH$5="Sí",(1/DATOS_[[% anualiz]:[% anualiz]]),1)*IF(DATOS!AH$4="Sí",1/DATOS_[[% normaliz]:[% normaliz]],1)*(DATOS_[Conc.Sal.04])))))))),
0)</f>
        <v>0</v>
      </c>
      <c r="N52" s="119">
        <f t="array" ref="N52">IFERROR(
(MEDIAN((IF(DATOS_[[Sexo]:[Sexo]]=$B52,IF(DATOS_[[AGRUP. VALOR. PTO.]:[AGRUP. VALOR. PTO.]]=$B51,IF(DATOS_[[Check Periodo Ref.]:[Check Periodo Ref.]]="Dentro",IF(DATOS_[[Check Equiparado]:[Check Equiparado]]="Sí",IF(DATOS!AI$5="Sí",(1/DATOS_[[% anualiz]:[% anualiz]]),1)*IF(DATOS!AI$4="Sí",1/DATOS_[[% normaliz]:[% normaliz]],1)*(DATOS_[Conc.Sal.05])))))))),
0)</f>
        <v>0</v>
      </c>
      <c r="O52" s="119">
        <f t="array" ref="O52">IFERROR(
(MEDIAN((IF(DATOS_[[Sexo]:[Sexo]]=$B52,IF(DATOS_[[AGRUP. VALOR. PTO.]:[AGRUP. VALOR. PTO.]]=$B51,IF(DATOS_[[Check Periodo Ref.]:[Check Periodo Ref.]]="Dentro",IF(DATOS_[[Check Equiparado]:[Check Equiparado]]="Sí",IF(DATOS!AJ$5="Sí",(1/DATOS_[[% anualiz]:[% anualiz]]),1)*IF(DATOS!AJ$4="Sí",1/DATOS_[[% normaliz]:[% normaliz]],1)*(DATOS_[Conc.Sal.06])))))))),
0)</f>
        <v>0</v>
      </c>
      <c r="P52" s="119">
        <f t="array" ref="P52">IFERROR(
(MEDIAN((IF(DATOS_[[Sexo]:[Sexo]]=$B52,IF(DATOS_[[AGRUP. VALOR. PTO.]:[AGRUP. VALOR. PTO.]]=$B51,IF(DATOS_[[Check Periodo Ref.]:[Check Periodo Ref.]]="Dentro",IF(DATOS_[[Check Equiparado]:[Check Equiparado]]="Sí",IF(DATOS!AK$5="Sí",(1/DATOS_[[% anualiz]:[% anualiz]]),1)*IF(DATOS!AK$4="Sí",1/DATOS_[[% normaliz]:[% normaliz]],1)*(DATOS_[Conc.Sal.07])))))))),
0)</f>
        <v>0</v>
      </c>
      <c r="Q52" s="119">
        <f t="array" ref="Q52">IFERROR(
(MEDIAN((IF(DATOS_[[Sexo]:[Sexo]]=$B52,IF(DATOS_[[AGRUP. VALOR. PTO.]:[AGRUP. VALOR. PTO.]]=$B51,IF(DATOS_[[Check Periodo Ref.]:[Check Periodo Ref.]]="Dentro",IF(DATOS_[[Check Equiparado]:[Check Equiparado]]="Sí",IF(DATOS!AL$5="Sí",(1/DATOS_[[% anualiz]:[% anualiz]]),1)*IF(DATOS!AL$4="Sí",1/DATOS_[[% normaliz]:[% normaliz]],1)*(DATOS_[Conc.Sal.08])))))))),
0)</f>
        <v>0</v>
      </c>
      <c r="R52" s="119">
        <f t="array" ref="R52">IFERROR(
(MEDIAN((IF(DATOS_[[Sexo]:[Sexo]]=$B52,IF(DATOS_[[AGRUP. VALOR. PTO.]:[AGRUP. VALOR. PTO.]]=$B51,IF(DATOS_[[Check Periodo Ref.]:[Check Periodo Ref.]]="Dentro",IF(DATOS_[[Check Equiparado]:[Check Equiparado]]="Sí",IF(DATOS!AM$5="Sí",(1/DATOS_[[% anualiz]:[% anualiz]]),1)*IF(DATOS!AM$4="Sí",1/DATOS_[[% normaliz]:[% normaliz]],1)*(DATOS_[Conc.Sal.09])))))))),
0)</f>
        <v>0</v>
      </c>
      <c r="S52" s="119">
        <f t="array" ref="S52">IFERROR(
(MEDIAN((IF(DATOS_[[Sexo]:[Sexo]]=$B52,IF(DATOS_[[AGRUP. VALOR. PTO.]:[AGRUP. VALOR. PTO.]]=$B51,IF(DATOS_[[Check Periodo Ref.]:[Check Periodo Ref.]]="Dentro",IF(DATOS_[[Check Equiparado]:[Check Equiparado]]="Sí",IF(DATOS!AN$5="Sí",(1/DATOS_[[% anualiz]:[% anualiz]]),1)*IF(DATOS!AN$4="Sí",1/DATOS_[[% normaliz]:[% normaliz]],1)*(DATOS_[Conc.Sal.10])))))))),
0)</f>
        <v>0</v>
      </c>
      <c r="T52" s="119">
        <f t="array" ref="T52">IFERROR(
(MEDIAN((IF(DATOS_[[Sexo]:[Sexo]]=$B52,IF(DATOS_[[AGRUP. VALOR. PTO.]:[AGRUP. VALOR. PTO.]]=$B51,IF(DATOS_[[Check Periodo Ref.]:[Check Periodo Ref.]]="Dentro",IF(DATOS_[[Check Equiparado]:[Check Equiparado]]="Sí",IF(DATOS!AO$5="Sí",(1/DATOS_[[% anualiz]:[% anualiz]]),1)*IF(DATOS!AO$4="Sí",1/DATOS_[[% normaliz]:[% normaliz]],1)*(DATOS_[Conc.Sal.11])))))))),
0)</f>
        <v>0</v>
      </c>
      <c r="U52" s="119">
        <f t="array" ref="U52">IFERROR(
(MEDIAN((IF(DATOS_[[Sexo]:[Sexo]]=$B52,IF(DATOS_[[AGRUP. VALOR. PTO.]:[AGRUP. VALOR. PTO.]]=$B51,IF(DATOS_[[Check Periodo Ref.]:[Check Periodo Ref.]]="Dentro",IF(DATOS_[[Check Equiparado]:[Check Equiparado]]="Sí",IF(DATOS!AP$5="Sí",(1/DATOS_[[% anualiz]:[% anualiz]]),1)*IF(DATOS!AP$4="Sí",1/DATOS_[[% normaliz]:[% normaliz]],1)*(DATOS_[Conc.Sal.12])))))))),
0)</f>
        <v>0</v>
      </c>
      <c r="V52" s="119">
        <f t="array" ref="V52">IFERROR(
(MEDIAN((IF(DATOS_[[Sexo]:[Sexo]]=$B52,IF(DATOS_[[AGRUP. VALOR. PTO.]:[AGRUP. VALOR. PTO.]]=$B51,IF(DATOS_[[Check Periodo Ref.]:[Check Periodo Ref.]]="Dentro",IF(DATOS_[[Check Equiparado]:[Check Equiparado]]="Sí",IF(DATOS!AQ$5="Sí",(1/DATOS_[[% anualiz]:[% anualiz]]),1)*IF(DATOS!AQ$4="Sí",1/DATOS_[[% normaliz]:[% normaliz]],1)*(DATOS_[Conc.Sal.13])))))))),
0)</f>
        <v>0</v>
      </c>
      <c r="W52" s="119">
        <f t="array" ref="W52">IFERROR(
(MEDIAN((IF(DATOS_[[Sexo]:[Sexo]]=$B52,IF(DATOS_[[AGRUP. VALOR. PTO.]:[AGRUP. VALOR. PTO.]]=$B51,IF(DATOS_[[Check Periodo Ref.]:[Check Periodo Ref.]]="Dentro",IF(DATOS_[[Check Equiparado]:[Check Equiparado]]="Sí",IF(DATOS!AR$5="Sí",(1/DATOS_[[% anualiz]:[% anualiz]]),1)*IF(DATOS!AR$4="Sí",1/DATOS_[[% normaliz]:[% normaliz]],1)*(DATOS_[Conc.Sal.14])))))))),
0)</f>
        <v>0</v>
      </c>
      <c r="X52" s="119">
        <f t="array" ref="X52">IFERROR(
(MEDIAN((IF(DATOS_[[Sexo]:[Sexo]]=$B52,IF(DATOS_[[AGRUP. VALOR. PTO.]:[AGRUP. VALOR. PTO.]]=$B51,IF(DATOS_[[Check Periodo Ref.]:[Check Periodo Ref.]]="Dentro",IF(DATOS_[[Check Equiparado]:[Check Equiparado]]="Sí",IF(DATOS!AS$5="Sí",(1/DATOS_[[% anualiz]:[% anualiz]]),1)*IF(DATOS!AS$4="Sí",1/DATOS_[[% normaliz]:[% normaliz]],1)*(DATOS_[Conc.Sal.15])))))))),
0)</f>
        <v>0</v>
      </c>
      <c r="Y52" s="119">
        <f t="array" ref="Y52">IFERROR(
(MEDIAN((IF(DATOS_[[Sexo]:[Sexo]]=$B52,IF(DATOS_[[AGRUP. VALOR. PTO.]:[AGRUP. VALOR. PTO.]]=$B51,IF(DATOS_[[Check Periodo Ref.]:[Check Periodo Ref.]]="Dentro",IF(DATOS_[[Check Equiparado]:[Check Equiparado]]="Sí",IF(DATOS!AT$5="Sí",(1/DATOS_[[% anualiz]:[% anualiz]]),1)*IF(DATOS!AT$4="Sí",1/DATOS_[[% normaliz]:[% normaliz]],1)*(DATOS_[Conc.Sal.16])))))))),
0)</f>
        <v>0</v>
      </c>
      <c r="Z52" s="119">
        <f t="array" ref="Z52">IFERROR(
(MEDIAN((IF(DATOS_[[Sexo]:[Sexo]]=$B52,IF(DATOS_[[AGRUP. VALOR. PTO.]:[AGRUP. VALOR. PTO.]]=$B51,IF(DATOS_[[Check Periodo Ref.]:[Check Periodo Ref.]]="Dentro",IF(DATOS_[[Check Equiparado]:[Check Equiparado]]="Sí",IF(DATOS!AU$5="Sí",(1/DATOS_[[% anualiz]:[% anualiz]]),1)*IF(DATOS!AU$4="Sí",1/DATOS_[[% normaliz]:[% normaliz]],1)*(DATOS_[Conc.Sal.17])))))))),
0)</f>
        <v>0</v>
      </c>
      <c r="AA52" s="119">
        <f t="array" ref="AA52">IFERROR(
(MEDIAN((IF(DATOS_[[Sexo]:[Sexo]]=$B52,IF(DATOS_[[AGRUP. VALOR. PTO.]:[AGRUP. VALOR. PTO.]]=$B51,IF(DATOS_[[Check Periodo Ref.]:[Check Periodo Ref.]]="Dentro",IF(DATOS_[[Check Equiparado]:[Check Equiparado]]="Sí",IF(DATOS!AV$5="Sí",(1/DATOS_[[% anualiz]:[% anualiz]]),1)*IF(DATOS!AV$4="Sí",1/DATOS_[[% normaliz]:[% normaliz]],1)*(DATOS_[Conc.Sal.18])))))))),
0)</f>
        <v>0</v>
      </c>
      <c r="AB52" s="119">
        <f t="array" ref="AB52">IFERROR(
(MEDIAN((IF(DATOS_[[Sexo]:[Sexo]]=$B52,IF(DATOS_[[AGRUP. VALOR. PTO.]:[AGRUP. VALOR. PTO.]]=$B51,IF(DATOS_[[Check Periodo Ref.]:[Check Periodo Ref.]]="Dentro",IF(DATOS_[[Check Equiparado]:[Check Equiparado]]="Sí",IF(DATOS!AW$5="Sí",(1/DATOS_[[% anualiz]:[% anualiz]]),1)*IF(DATOS!AW$4="Sí",1/DATOS_[[% normaliz]:[% normaliz]],1)*(DATOS_[Conc.Sal.19])))))))),
0)</f>
        <v>0</v>
      </c>
      <c r="AC52" s="119">
        <f t="array" ref="AC52">IFERROR(
(MEDIAN((IF(DATOS_[[Sexo]:[Sexo]]=$B52,IF(DATOS_[[AGRUP. VALOR. PTO.]:[AGRUP. VALOR. PTO.]]=$B51,IF(DATOS_[[Check Periodo Ref.]:[Check Periodo Ref.]]="Dentro",IF(DATOS_[[Check Equiparado]:[Check Equiparado]]="Sí",IF(DATOS!AX$5="Sí",(1/DATOS_[[% anualiz]:[% anualiz]]),1)*IF(DATOS!AX$4="Sí",1/DATOS_[[% normaliz]:[% normaliz]],1)*(DATOS_[Conc.Sal.20])))))))),
0)</f>
        <v>0</v>
      </c>
      <c r="AD52" s="119">
        <f t="array" ref="AD52">IFERROR(
(MEDIAN((IF(DATOS_[[Sexo]:[Sexo]]=$B52,IF(DATOS_[[AGRUP. VALOR. PTO.]:[AGRUP. VALOR. PTO.]]=$B51,IF(DATOS_[[Check Periodo Ref.]:[Check Periodo Ref.]]="Dentro",IF(DATOS_[[Check Equiparado]:[Check Equiparado]]="Sí",IF(DATOS!AY$5="Sí",(1/DATOS_[[% anualiz]:[% anualiz]]),1)*IF(DATOS!AY$4="Sí",1/DATOS_[[% normaliz]:[% normaliz]],1)*(DATOS_[Conc.Sal.21])))))))),
0)</f>
        <v>0</v>
      </c>
      <c r="AE52" s="119">
        <f t="array" ref="AE52">IFERROR(
(MEDIAN((IF(DATOS_[[Sexo]:[Sexo]]=$B52,IF(DATOS_[[AGRUP. VALOR. PTO.]:[AGRUP. VALOR. PTO.]]=$B51,IF(DATOS_[[Check Periodo Ref.]:[Check Periodo Ref.]]="Dentro",IF(DATOS_[[Check Equiparado]:[Check Equiparado]]="Sí",IF(DATOS!AZ$5="Sí",(1/DATOS_[[% anualiz]:[% anualiz]]),1)*IF(DATOS!AZ$4="Sí",1/DATOS_[[% normaliz]:[% normaliz]],1)*(DATOS_[Conc.Sal.22])))))))),
0)</f>
        <v>0</v>
      </c>
      <c r="AF52" s="119">
        <f t="array" ref="AF52">IFERROR(
(MEDIAN((IF(DATOS_[[Sexo]:[Sexo]]=$B52,IF(DATOS_[[AGRUP. VALOR. PTO.]:[AGRUP. VALOR. PTO.]]=$B51,IF(DATOS_[[Check Periodo Ref.]:[Check Periodo Ref.]]="Dentro",IF(DATOS_[[Check Equiparado]:[Check Equiparado]]="Sí",IF(DATOS!BA$5="Sí",(1/DATOS_[[% anualiz]:[% anualiz]]),1)*IF(DATOS!BA$4="Sí",1/DATOS_[[% normaliz]:[% normaliz]],1)*(DATOS_[Conc.Sal.23])))))))),
0)</f>
        <v>0</v>
      </c>
      <c r="AG52" s="119">
        <f t="array" ref="AG52">IFERROR(
(MEDIAN((IF(DATOS_[[Sexo]:[Sexo]]=$B52,IF(DATOS_[[AGRUP. VALOR. PTO.]:[AGRUP. VALOR. PTO.]]=$B51,IF(DATOS_[[Check Periodo Ref.]:[Check Periodo Ref.]]="Dentro",IF(DATOS_[[Check Equiparado]:[Check Equiparado]]="Sí",IF(DATOS!BB$5="Sí",(1/DATOS_[[% anualiz]:[% anualiz]]),1)*IF(DATOS!BB$4="Sí",1/DATOS_[[% normaliz]:[% normaliz]],1)*(DATOS_[Conc.Sal.24])))))))),
0)</f>
        <v>0</v>
      </c>
      <c r="AH52" s="119">
        <f t="array" ref="AH52">IFERROR(
(MEDIAN((IF(DATOS_[[Sexo]:[Sexo]]=$B52,IF(DATOS_[[AGRUP. VALOR. PTO.]:[AGRUP. VALOR. PTO.]]=$B51,IF(DATOS_[[Check Periodo Ref.]:[Check Periodo Ref.]]="Dentro",IF(DATOS_[[Check Equiparado]:[Check Equiparado]]="Sí",IF(DATOS!BC$5="Sí",(1/DATOS_[[% anualiz]:[% anualiz]]),1)*IF(DATOS!BC$4="Sí",1/DATOS_[[% normaliz]:[% normaliz]],1)*(DATOS_[Conc.Sal.25])))))))),
0)</f>
        <v>0</v>
      </c>
      <c r="AI52" s="119">
        <f t="array" ref="AI52">IFERROR(
(MEDIAN((IF(DATOS_[[Sexo]:[Sexo]]=$B52,IF(DATOS_[[AGRUP. VALOR. PTO.]:[AGRUP. VALOR. PTO.]]=$B51,IF(DATOS_[[Check Periodo Ref.]:[Check Periodo Ref.]]="Dentro",IF(DATOS_[[Check Equiparado]:[Check Equiparado]]="Sí",IF(DATOS!BD$5="Sí",(1/DATOS_[[% anualiz]:[% anualiz]]),1)*IF(DATOS!BD$4="Sí",1/DATOS_[[% normaliz]:[% normaliz]],1)*(DATOS_[Conc.Sal.26])))))))),
0)</f>
        <v>0</v>
      </c>
      <c r="AJ52" s="119">
        <f t="array" ref="AJ52">IFERROR(
(MEDIAN((IF(DATOS_[[Sexo]:[Sexo]]=$B52,IF(DATOS_[[AGRUP. VALOR. PTO.]:[AGRUP. VALOR. PTO.]]=$B51,IF(DATOS_[[Check Periodo Ref.]:[Check Periodo Ref.]]="Dentro",IF(DATOS_[[Check Equiparado]:[Check Equiparado]]="Sí",IF(DATOS!BE$5="Sí",(1/DATOS_[[% anualiz]:[% anualiz]]),1)*IF(DATOS!BE$4="Sí",1/DATOS_[[% normaliz]:[% normaliz]],1)*(DATOS_[Conc.Sal.27])))))))),
0)</f>
        <v>0</v>
      </c>
      <c r="AK52" s="119">
        <f t="array" ref="AK52">IFERROR(
(MEDIAN((IF(DATOS_[[Sexo]:[Sexo]]=$B52,IF(DATOS_[[AGRUP. VALOR. PTO.]:[AGRUP. VALOR. PTO.]]=$B51,IF(DATOS_[[Check Periodo Ref.]:[Check Periodo Ref.]]="Dentro",IF(DATOS_[[Check Equiparado]:[Check Equiparado]]="Sí",IF(DATOS!BF$5="Sí",(1/DATOS_[[% anualiz]:[% anualiz]]),1)*IF(DATOS!BF$4="Sí",1/DATOS_[[% normaliz]:[% normaliz]],1)*(DATOS_[Conc.Sal.28])))))))),
0)</f>
        <v>0</v>
      </c>
      <c r="AL52" s="119">
        <f t="array" ref="AL52">IFERROR(
(MEDIAN((IF(DATOS_[[Sexo]:[Sexo]]=$B52,IF(DATOS_[[AGRUP. VALOR. PTO.]:[AGRUP. VALOR. PTO.]]=$B51,IF(DATOS_[[Check Periodo Ref.]:[Check Periodo Ref.]]="Dentro",IF(DATOS_[[Check Equiparado]:[Check Equiparado]]="Sí",IF(DATOS!BG$5="Sí",(1/DATOS_[[% anualiz]:[% anualiz]]),1)*IF(DATOS!BG$4="Sí",1/DATOS_[[% normaliz]:[% normaliz]],1)*(DATOS_[Conc.Sal.29])))))))),
0)</f>
        <v>0</v>
      </c>
      <c r="AM52" s="119">
        <f t="array" ref="AM52">IFERROR(
(MEDIAN((IF(DATOS_[[Sexo]:[Sexo]]=$B52,IF(DATOS_[[AGRUP. VALOR. PTO.]:[AGRUP. VALOR. PTO.]]=$B51,IF(DATOS_[[Check Periodo Ref.]:[Check Periodo Ref.]]="Dentro",IF(DATOS_[[Check Equiparado]:[Check Equiparado]]="Sí",IF(DATOS!BH$5="Sí",(1/DATOS_[[% anualiz]:[% anualiz]]),1)*IF(DATOS!BH$4="Sí",1/DATOS_[[% normaliz]:[% normaliz]],1)*(DATOS_[Conc.Sal.30])))))))),
0)</f>
        <v>0</v>
      </c>
      <c r="AN52" s="120">
        <f t="array" ref="AN52">IFERROR(
MEDIAN(IF(DATOS_[Sexo]=$B52,IF(DATOS_[[AGRUP. VALOR. PTO.]:[AGRUP. VALOR. PTO.]]=$B51,IF(DATOS_[Check Equiparado]="Sí",IF(DATOS_[Check Periodo Ref.]="Dentro",DATOS_[Tot COMPL.SAL Eq],FALSE))))),
0)</f>
        <v>0</v>
      </c>
      <c r="AO52" s="121">
        <f t="array" ref="AO52">IFERROR(
MEDIAN(IF(DATOS_[Sexo]=$B52,IF(DATOS_[[AGRUP. VALOR. PTO.]:[AGRUP. VALOR. PTO.]]=$B51,IF(DATOS_[Check Equiparado]="Sí",IF(DATOS_[Check Periodo Ref.]="Dentro",DATOS_[TOTAL SALARIO Eq],FALSE))))),
0)</f>
        <v>0</v>
      </c>
      <c r="AP52" s="122">
        <f t="array" ref="AP52">IFERROR(
(MEDIAN((IF(DATOS_[[Sexo]:[Sexo]]=$B52,IF(DATOS_[[AGRUP. VALOR. PTO.]:[AGRUP. VALOR. PTO.]]=$B51,IF(DATOS_[[Check Periodo Ref.]:[Check Periodo Ref.]]="Dentro",IF(DATOS_[[Check Equiparado]:[Check Equiparado]]="Sí",IF(DATOS!BI$5="Sí",(1/DATOS_[[% anualiz]:[% anualiz]]),1)*IF(DATOS!BI$4="Sí",1/DATOS_[[% normaliz]:[% normaliz]],1)*(DATOS_[C.Extra.01])))))))),
0)</f>
        <v>0</v>
      </c>
      <c r="AQ52" s="122">
        <f t="array" ref="AQ52">IFERROR(
(MEDIAN((IF(DATOS_[[Sexo]:[Sexo]]=$B52,IF(DATOS_[[AGRUP. VALOR. PTO.]:[AGRUP. VALOR. PTO.]]=$B51,IF(DATOS_[[Check Periodo Ref.]:[Check Periodo Ref.]]="Dentro",IF(DATOS_[[Check Equiparado]:[Check Equiparado]]="Sí",IF(DATOS!BJ$5="Sí",(1/DATOS_[[% anualiz]:[% anualiz]]),1)*IF(DATOS!BJ$4="Sí",1/DATOS_[[% normaliz]:[% normaliz]],1)*(DATOS_[C.Extra.02])))))))),
0)</f>
        <v>0</v>
      </c>
      <c r="AR52" s="122">
        <f t="array" ref="AR52">IFERROR(
(MEDIAN((IF(DATOS_[[Sexo]:[Sexo]]=$B52,IF(DATOS_[[AGRUP. VALOR. PTO.]:[AGRUP. VALOR. PTO.]]=$B51,IF(DATOS_[[Check Periodo Ref.]:[Check Periodo Ref.]]="Dentro",IF(DATOS_[[Check Equiparado]:[Check Equiparado]]="Sí",IF(DATOS!BK$5="Sí",(1/DATOS_[[% anualiz]:[% anualiz]]),1)*IF(DATOS!BK$4="Sí",1/DATOS_[[% normaliz]:[% normaliz]],1)*(DATOS_[C.Extra.03])))))))),
0)</f>
        <v>0</v>
      </c>
      <c r="AS52" s="122">
        <f t="array" ref="AS52">IFERROR(
(MEDIAN((IF(DATOS_[[Sexo]:[Sexo]]=$B52,IF(DATOS_[[AGRUP. VALOR. PTO.]:[AGRUP. VALOR. PTO.]]=$B51,IF(DATOS_[[Check Periodo Ref.]:[Check Periodo Ref.]]="Dentro",IF(DATOS_[[Check Equiparado]:[Check Equiparado]]="Sí",IF(DATOS!BL$5="Sí",(1/DATOS_[[% anualiz]:[% anualiz]]),1)*IF(DATOS!BL$4="Sí",1/DATOS_[[% normaliz]:[% normaliz]],1)*(DATOS_[C.Extra.04])))))))),
0)</f>
        <v>0</v>
      </c>
      <c r="AT52" s="122">
        <f t="array" ref="AT52">IFERROR(
(MEDIAN((IF(DATOS_[[Sexo]:[Sexo]]=$B52,IF(DATOS_[[AGRUP. VALOR. PTO.]:[AGRUP. VALOR. PTO.]]=$B51,IF(DATOS_[[Check Periodo Ref.]:[Check Periodo Ref.]]="Dentro",IF(DATOS_[[Check Equiparado]:[Check Equiparado]]="Sí",IF(DATOS!BM$5="Sí",(1/DATOS_[[% anualiz]:[% anualiz]]),1)*IF(DATOS!BM$4="Sí",1/DATOS_[[% normaliz]:[% normaliz]],1)*(DATOS_[C.Extra.05])))))))),
0)</f>
        <v>0</v>
      </c>
      <c r="AU52" s="123">
        <f t="array" ref="AU52">IFERROR(
MEDIAN(IF(DATOS_[Sexo]=$B52,IF(DATOS_[[AGRUP. VALOR. PTO.]:[AGRUP. VALOR. PTO.]]=$B51,IF(DATOS_[Check Equiparado]="Sí",IF(DATOS_[Check Periodo Ref.]="Dentro",DATOS_[Tot Extrasalarial Eq],FALSE))))),
0)</f>
        <v>0</v>
      </c>
      <c r="AV52" s="124">
        <f t="array" ref="AV52">IFERROR(
MEDIAN(IF(DATOS_[Sexo]=$B52,IF(DATOS_[[AGRUP. VALOR. PTO.]:[AGRUP. VALOR. PTO.]]=$B51,IF(DATOS_[Check Equiparado]="Sí",IF(DATOS_[Check Periodo Ref.]="Dentro",DATOS_[TOTAL Retrib Eq],FALSE))))),
0)</f>
        <v>0</v>
      </c>
    </row>
    <row r="53" spans="1:48" x14ac:dyDescent="0.3">
      <c r="A53" s="48" t="str">
        <f t="shared" ref="A53" si="54">+A52</f>
        <v>[ocultar]</v>
      </c>
      <c r="B53" s="94" t="s">
        <v>163</v>
      </c>
      <c r="C53" s="40">
        <f t="array" ref="C53">SUM(IF($B53=DATOS_[Sexo],
IF($B51=DATOS_[AGRUP. VALOR. PTO.],
IF("Dentro"=DATOS_[Check Periodo Ref.],
1/(COUNTIFS(DATOS_[Sexo],$B53,DATOS_[AGRUP. VALOR. PTO.],$B51,DATOS_[Check Periodo Ref.],"Dentro",DATOS_[id],DATOS_[id]))))))</f>
        <v>0</v>
      </c>
      <c r="D53" s="41">
        <f>COUNTIFS(DATOS_[AGRUP. VALOR. PTO.],$B51,DATOS_[Sexo],$B53,DATOS_[Check Periodo Ref.],"Dentro")</f>
        <v>0</v>
      </c>
      <c r="E53" s="41">
        <f>COUNTIFS(DATOS_[AGRUP. VALOR. PTO.],$B51,DATOS_[Sexo],$B53,DATOS_[Check Periodo Ref.],"Dentro",DATOS_[Check Nº SC Norm],"Sí")</f>
        <v>0</v>
      </c>
      <c r="F53" s="41">
        <f>COUNTIFS(DATOS_[AGRUP. VALOR. PTO.],$B51,DATOS_[Sexo],$B53,DATOS_[Check Periodo Ref.],"Dentro",DATOS_[Check Nº SC Anualiz],"Sí")</f>
        <v>0</v>
      </c>
      <c r="G53" s="41">
        <f>COUNTIFS(DATOS_[AGRUP. VALOR. PTO.],$B51,DATOS_[Sexo],$B53,DATOS_[Check Periodo Ref.],"Dentro",DATOS_[Check Nº SC Norm y Anualiz],"Sí")</f>
        <v>0</v>
      </c>
      <c r="H53" s="41">
        <f>COUNTIFS(DATOS_[AGRUP. VALOR. PTO.],$B51,DATOS_[Sexo],$B53,DATOS_[Check Periodo Ref.],"Dentro",DATOS_[Check Equiparación],"Sí")</f>
        <v>0</v>
      </c>
      <c r="I53" s="118" cm="1">
        <f t="array" ref="I53">IFERROR(
MEDIAN(IF(DATOS_[Sexo]=$B53,IF(DATOS_[[AGRUP. VALOR. PTO.]:[AGRUP. VALOR. PTO.]]=$B51,IF(DATOS_[Check Equiparado]="Sí",IF(DATOS_[Check Periodo Ref.]="Dentro",DATOS_[SALARIO BASE Eq],FALSE))))),
0)</f>
        <v>0</v>
      </c>
      <c r="J53" s="119">
        <f t="array" ref="J53">IFERROR(
(MEDIAN((IF(DATOS_[[Sexo]:[Sexo]]=$B53,IF(DATOS_[[AGRUP. VALOR. PTO.]:[AGRUP. VALOR. PTO.]]=$B51,IF(DATOS_[[Check Periodo Ref.]:[Check Periodo Ref.]]="Dentro",IF(DATOS_[[Check Equiparado]:[Check Equiparado]]="Sí",IF(DATOS!AE$5="Sí",(1/DATOS_[[% anualiz]:[% anualiz]]),1)*IF(DATOS!AE$4="Sí",1/DATOS_[[% normaliz]:[% normaliz]],1)*(DATOS_[Conc.Sal.01])))))))),
0)</f>
        <v>0</v>
      </c>
      <c r="K53" s="119">
        <f t="array" ref="K53">IFERROR(
(MEDIAN((IF(DATOS_[[Sexo]:[Sexo]]=$B53,IF(DATOS_[[AGRUP. VALOR. PTO.]:[AGRUP. VALOR. PTO.]]=$B51,IF(DATOS_[[Check Periodo Ref.]:[Check Periodo Ref.]]="Dentro",IF(DATOS_[[Check Equiparado]:[Check Equiparado]]="Sí",IF(DATOS!AF$5="Sí",(1/DATOS_[[% anualiz]:[% anualiz]]),1)*IF(DATOS!AF$4="Sí",1/DATOS_[[% normaliz]:[% normaliz]],1)*(DATOS_[Conc.Sal.02])))))))),
0)</f>
        <v>0</v>
      </c>
      <c r="L53" s="119">
        <f t="array" ref="L53">IFERROR(
(MEDIAN((IF(DATOS_[[Sexo]:[Sexo]]=$B53,IF(DATOS_[[AGRUP. VALOR. PTO.]:[AGRUP. VALOR. PTO.]]=$B51,IF(DATOS_[[Check Periodo Ref.]:[Check Periodo Ref.]]="Dentro",IF(DATOS_[[Check Equiparado]:[Check Equiparado]]="Sí",IF(DATOS!AG$5="Sí",(1/DATOS_[[% anualiz]:[% anualiz]]),1)*IF(DATOS!AG$4="Sí",1/DATOS_[[% normaliz]:[% normaliz]],1)*(DATOS_[Conc.Sal.03])))))))),
0)</f>
        <v>0</v>
      </c>
      <c r="M53" s="119">
        <f t="array" ref="M53">IFERROR(
(MEDIAN((IF(DATOS_[[Sexo]:[Sexo]]=$B53,IF(DATOS_[[AGRUP. VALOR. PTO.]:[AGRUP. VALOR. PTO.]]=$B51,IF(DATOS_[[Check Periodo Ref.]:[Check Periodo Ref.]]="Dentro",IF(DATOS_[[Check Equiparado]:[Check Equiparado]]="Sí",IF(DATOS!AH$5="Sí",(1/DATOS_[[% anualiz]:[% anualiz]]),1)*IF(DATOS!AH$4="Sí",1/DATOS_[[% normaliz]:[% normaliz]],1)*(DATOS_[Conc.Sal.04])))))))),
0)</f>
        <v>0</v>
      </c>
      <c r="N53" s="119">
        <f t="array" ref="N53">IFERROR(
(MEDIAN((IF(DATOS_[[Sexo]:[Sexo]]=$B53,IF(DATOS_[[AGRUP. VALOR. PTO.]:[AGRUP. VALOR. PTO.]]=$B51,IF(DATOS_[[Check Periodo Ref.]:[Check Periodo Ref.]]="Dentro",IF(DATOS_[[Check Equiparado]:[Check Equiparado]]="Sí",IF(DATOS!AI$5="Sí",(1/DATOS_[[% anualiz]:[% anualiz]]),1)*IF(DATOS!AI$4="Sí",1/DATOS_[[% normaliz]:[% normaliz]],1)*(DATOS_[Conc.Sal.05])))))))),
0)</f>
        <v>0</v>
      </c>
      <c r="O53" s="119">
        <f t="array" ref="O53">IFERROR(
(MEDIAN((IF(DATOS_[[Sexo]:[Sexo]]=$B53,IF(DATOS_[[AGRUP. VALOR. PTO.]:[AGRUP. VALOR. PTO.]]=$B51,IF(DATOS_[[Check Periodo Ref.]:[Check Periodo Ref.]]="Dentro",IF(DATOS_[[Check Equiparado]:[Check Equiparado]]="Sí",IF(DATOS!AJ$5="Sí",(1/DATOS_[[% anualiz]:[% anualiz]]),1)*IF(DATOS!AJ$4="Sí",1/DATOS_[[% normaliz]:[% normaliz]],1)*(DATOS_[Conc.Sal.06])))))))),
0)</f>
        <v>0</v>
      </c>
      <c r="P53" s="119">
        <f t="array" ref="P53">IFERROR(
(MEDIAN((IF(DATOS_[[Sexo]:[Sexo]]=$B53,IF(DATOS_[[AGRUP. VALOR. PTO.]:[AGRUP. VALOR. PTO.]]=$B51,IF(DATOS_[[Check Periodo Ref.]:[Check Periodo Ref.]]="Dentro",IF(DATOS_[[Check Equiparado]:[Check Equiparado]]="Sí",IF(DATOS!AK$5="Sí",(1/DATOS_[[% anualiz]:[% anualiz]]),1)*IF(DATOS!AK$4="Sí",1/DATOS_[[% normaliz]:[% normaliz]],1)*(DATOS_[Conc.Sal.07])))))))),
0)</f>
        <v>0</v>
      </c>
      <c r="Q53" s="119">
        <f t="array" ref="Q53">IFERROR(
(MEDIAN((IF(DATOS_[[Sexo]:[Sexo]]=$B53,IF(DATOS_[[AGRUP. VALOR. PTO.]:[AGRUP. VALOR. PTO.]]=$B51,IF(DATOS_[[Check Periodo Ref.]:[Check Periodo Ref.]]="Dentro",IF(DATOS_[[Check Equiparado]:[Check Equiparado]]="Sí",IF(DATOS!AL$5="Sí",(1/DATOS_[[% anualiz]:[% anualiz]]),1)*IF(DATOS!AL$4="Sí",1/DATOS_[[% normaliz]:[% normaliz]],1)*(DATOS_[Conc.Sal.08])))))))),
0)</f>
        <v>0</v>
      </c>
      <c r="R53" s="119">
        <f t="array" ref="R53">IFERROR(
(MEDIAN((IF(DATOS_[[Sexo]:[Sexo]]=$B53,IF(DATOS_[[AGRUP. VALOR. PTO.]:[AGRUP. VALOR. PTO.]]=$B51,IF(DATOS_[[Check Periodo Ref.]:[Check Periodo Ref.]]="Dentro",IF(DATOS_[[Check Equiparado]:[Check Equiparado]]="Sí",IF(DATOS!AM$5="Sí",(1/DATOS_[[% anualiz]:[% anualiz]]),1)*IF(DATOS!AM$4="Sí",1/DATOS_[[% normaliz]:[% normaliz]],1)*(DATOS_[Conc.Sal.09])))))))),
0)</f>
        <v>0</v>
      </c>
      <c r="S53" s="119">
        <f t="array" ref="S53">IFERROR(
(MEDIAN((IF(DATOS_[[Sexo]:[Sexo]]=$B53,IF(DATOS_[[AGRUP. VALOR. PTO.]:[AGRUP. VALOR. PTO.]]=$B51,IF(DATOS_[[Check Periodo Ref.]:[Check Periodo Ref.]]="Dentro",IF(DATOS_[[Check Equiparado]:[Check Equiparado]]="Sí",IF(DATOS!AN$5="Sí",(1/DATOS_[[% anualiz]:[% anualiz]]),1)*IF(DATOS!AN$4="Sí",1/DATOS_[[% normaliz]:[% normaliz]],1)*(DATOS_[Conc.Sal.10])))))))),
0)</f>
        <v>0</v>
      </c>
      <c r="T53" s="119">
        <f t="array" ref="T53">IFERROR(
(MEDIAN((IF(DATOS_[[Sexo]:[Sexo]]=$B53,IF(DATOS_[[AGRUP. VALOR. PTO.]:[AGRUP. VALOR. PTO.]]=$B51,IF(DATOS_[[Check Periodo Ref.]:[Check Periodo Ref.]]="Dentro",IF(DATOS_[[Check Equiparado]:[Check Equiparado]]="Sí",IF(DATOS!AO$5="Sí",(1/DATOS_[[% anualiz]:[% anualiz]]),1)*IF(DATOS!AO$4="Sí",1/DATOS_[[% normaliz]:[% normaliz]],1)*(DATOS_[Conc.Sal.11])))))))),
0)</f>
        <v>0</v>
      </c>
      <c r="U53" s="119">
        <f t="array" ref="U53">IFERROR(
(MEDIAN((IF(DATOS_[[Sexo]:[Sexo]]=$B53,IF(DATOS_[[AGRUP. VALOR. PTO.]:[AGRUP. VALOR. PTO.]]=$B51,IF(DATOS_[[Check Periodo Ref.]:[Check Periodo Ref.]]="Dentro",IF(DATOS_[[Check Equiparado]:[Check Equiparado]]="Sí",IF(DATOS!AP$5="Sí",(1/DATOS_[[% anualiz]:[% anualiz]]),1)*IF(DATOS!AP$4="Sí",1/DATOS_[[% normaliz]:[% normaliz]],1)*(DATOS_[Conc.Sal.12])))))))),
0)</f>
        <v>0</v>
      </c>
      <c r="V53" s="119">
        <f t="array" ref="V53">IFERROR(
(MEDIAN((IF(DATOS_[[Sexo]:[Sexo]]=$B53,IF(DATOS_[[AGRUP. VALOR. PTO.]:[AGRUP. VALOR. PTO.]]=$B51,IF(DATOS_[[Check Periodo Ref.]:[Check Periodo Ref.]]="Dentro",IF(DATOS_[[Check Equiparado]:[Check Equiparado]]="Sí",IF(DATOS!AQ$5="Sí",(1/DATOS_[[% anualiz]:[% anualiz]]),1)*IF(DATOS!AQ$4="Sí",1/DATOS_[[% normaliz]:[% normaliz]],1)*(DATOS_[Conc.Sal.13])))))))),
0)</f>
        <v>0</v>
      </c>
      <c r="W53" s="119">
        <f t="array" ref="W53">IFERROR(
(MEDIAN((IF(DATOS_[[Sexo]:[Sexo]]=$B53,IF(DATOS_[[AGRUP. VALOR. PTO.]:[AGRUP. VALOR. PTO.]]=$B51,IF(DATOS_[[Check Periodo Ref.]:[Check Periodo Ref.]]="Dentro",IF(DATOS_[[Check Equiparado]:[Check Equiparado]]="Sí",IF(DATOS!AR$5="Sí",(1/DATOS_[[% anualiz]:[% anualiz]]),1)*IF(DATOS!AR$4="Sí",1/DATOS_[[% normaliz]:[% normaliz]],1)*(DATOS_[Conc.Sal.14])))))))),
0)</f>
        <v>0</v>
      </c>
      <c r="X53" s="119">
        <f t="array" ref="X53">IFERROR(
(MEDIAN((IF(DATOS_[[Sexo]:[Sexo]]=$B53,IF(DATOS_[[AGRUP. VALOR. PTO.]:[AGRUP. VALOR. PTO.]]=$B51,IF(DATOS_[[Check Periodo Ref.]:[Check Periodo Ref.]]="Dentro",IF(DATOS_[[Check Equiparado]:[Check Equiparado]]="Sí",IF(DATOS!AS$5="Sí",(1/DATOS_[[% anualiz]:[% anualiz]]),1)*IF(DATOS!AS$4="Sí",1/DATOS_[[% normaliz]:[% normaliz]],1)*(DATOS_[Conc.Sal.15])))))))),
0)</f>
        <v>0</v>
      </c>
      <c r="Y53" s="119">
        <f t="array" ref="Y53">IFERROR(
(MEDIAN((IF(DATOS_[[Sexo]:[Sexo]]=$B53,IF(DATOS_[[AGRUP. VALOR. PTO.]:[AGRUP. VALOR. PTO.]]=$B51,IF(DATOS_[[Check Periodo Ref.]:[Check Periodo Ref.]]="Dentro",IF(DATOS_[[Check Equiparado]:[Check Equiparado]]="Sí",IF(DATOS!AT$5="Sí",(1/DATOS_[[% anualiz]:[% anualiz]]),1)*IF(DATOS!AT$4="Sí",1/DATOS_[[% normaliz]:[% normaliz]],1)*(DATOS_[Conc.Sal.16])))))))),
0)</f>
        <v>0</v>
      </c>
      <c r="Z53" s="119">
        <f t="array" ref="Z53">IFERROR(
(MEDIAN((IF(DATOS_[[Sexo]:[Sexo]]=$B53,IF(DATOS_[[AGRUP. VALOR. PTO.]:[AGRUP. VALOR. PTO.]]=$B51,IF(DATOS_[[Check Periodo Ref.]:[Check Periodo Ref.]]="Dentro",IF(DATOS_[[Check Equiparado]:[Check Equiparado]]="Sí",IF(DATOS!AU$5="Sí",(1/DATOS_[[% anualiz]:[% anualiz]]),1)*IF(DATOS!AU$4="Sí",1/DATOS_[[% normaliz]:[% normaliz]],1)*(DATOS_[Conc.Sal.17])))))))),
0)</f>
        <v>0</v>
      </c>
      <c r="AA53" s="119">
        <f t="array" ref="AA53">IFERROR(
(MEDIAN((IF(DATOS_[[Sexo]:[Sexo]]=$B53,IF(DATOS_[[AGRUP. VALOR. PTO.]:[AGRUP. VALOR. PTO.]]=$B51,IF(DATOS_[[Check Periodo Ref.]:[Check Periodo Ref.]]="Dentro",IF(DATOS_[[Check Equiparado]:[Check Equiparado]]="Sí",IF(DATOS!AV$5="Sí",(1/DATOS_[[% anualiz]:[% anualiz]]),1)*IF(DATOS!AV$4="Sí",1/DATOS_[[% normaliz]:[% normaliz]],1)*(DATOS_[Conc.Sal.18])))))))),
0)</f>
        <v>0</v>
      </c>
      <c r="AB53" s="119">
        <f t="array" ref="AB53">IFERROR(
(MEDIAN((IF(DATOS_[[Sexo]:[Sexo]]=$B53,IF(DATOS_[[AGRUP. VALOR. PTO.]:[AGRUP. VALOR. PTO.]]=$B51,IF(DATOS_[[Check Periodo Ref.]:[Check Periodo Ref.]]="Dentro",IF(DATOS_[[Check Equiparado]:[Check Equiparado]]="Sí",IF(DATOS!AW$5="Sí",(1/DATOS_[[% anualiz]:[% anualiz]]),1)*IF(DATOS!AW$4="Sí",1/DATOS_[[% normaliz]:[% normaliz]],1)*(DATOS_[Conc.Sal.19])))))))),
0)</f>
        <v>0</v>
      </c>
      <c r="AC53" s="119">
        <f t="array" ref="AC53">IFERROR(
(MEDIAN((IF(DATOS_[[Sexo]:[Sexo]]=$B53,IF(DATOS_[[AGRUP. VALOR. PTO.]:[AGRUP. VALOR. PTO.]]=$B51,IF(DATOS_[[Check Periodo Ref.]:[Check Periodo Ref.]]="Dentro",IF(DATOS_[[Check Equiparado]:[Check Equiparado]]="Sí",IF(DATOS!AX$5="Sí",(1/DATOS_[[% anualiz]:[% anualiz]]),1)*IF(DATOS!AX$4="Sí",1/DATOS_[[% normaliz]:[% normaliz]],1)*(DATOS_[Conc.Sal.20])))))))),
0)</f>
        <v>0</v>
      </c>
      <c r="AD53" s="119">
        <f t="array" ref="AD53">IFERROR(
(MEDIAN((IF(DATOS_[[Sexo]:[Sexo]]=$B53,IF(DATOS_[[AGRUP. VALOR. PTO.]:[AGRUP. VALOR. PTO.]]=$B51,IF(DATOS_[[Check Periodo Ref.]:[Check Periodo Ref.]]="Dentro",IF(DATOS_[[Check Equiparado]:[Check Equiparado]]="Sí",IF(DATOS!AY$5="Sí",(1/DATOS_[[% anualiz]:[% anualiz]]),1)*IF(DATOS!AY$4="Sí",1/DATOS_[[% normaliz]:[% normaliz]],1)*(DATOS_[Conc.Sal.21])))))))),
0)</f>
        <v>0</v>
      </c>
      <c r="AE53" s="119">
        <f t="array" ref="AE53">IFERROR(
(MEDIAN((IF(DATOS_[[Sexo]:[Sexo]]=$B53,IF(DATOS_[[AGRUP. VALOR. PTO.]:[AGRUP. VALOR. PTO.]]=$B51,IF(DATOS_[[Check Periodo Ref.]:[Check Periodo Ref.]]="Dentro",IF(DATOS_[[Check Equiparado]:[Check Equiparado]]="Sí",IF(DATOS!AZ$5="Sí",(1/DATOS_[[% anualiz]:[% anualiz]]),1)*IF(DATOS!AZ$4="Sí",1/DATOS_[[% normaliz]:[% normaliz]],1)*(DATOS_[Conc.Sal.22])))))))),
0)</f>
        <v>0</v>
      </c>
      <c r="AF53" s="119">
        <f t="array" ref="AF53">IFERROR(
(MEDIAN((IF(DATOS_[[Sexo]:[Sexo]]=$B53,IF(DATOS_[[AGRUP. VALOR. PTO.]:[AGRUP. VALOR. PTO.]]=$B51,IF(DATOS_[[Check Periodo Ref.]:[Check Periodo Ref.]]="Dentro",IF(DATOS_[[Check Equiparado]:[Check Equiparado]]="Sí",IF(DATOS!BA$5="Sí",(1/DATOS_[[% anualiz]:[% anualiz]]),1)*IF(DATOS!BA$4="Sí",1/DATOS_[[% normaliz]:[% normaliz]],1)*(DATOS_[Conc.Sal.23])))))))),
0)</f>
        <v>0</v>
      </c>
      <c r="AG53" s="119">
        <f t="array" ref="AG53">IFERROR(
(MEDIAN((IF(DATOS_[[Sexo]:[Sexo]]=$B53,IF(DATOS_[[AGRUP. VALOR. PTO.]:[AGRUP. VALOR. PTO.]]=$B51,IF(DATOS_[[Check Periodo Ref.]:[Check Periodo Ref.]]="Dentro",IF(DATOS_[[Check Equiparado]:[Check Equiparado]]="Sí",IF(DATOS!BB$5="Sí",(1/DATOS_[[% anualiz]:[% anualiz]]),1)*IF(DATOS!BB$4="Sí",1/DATOS_[[% normaliz]:[% normaliz]],1)*(DATOS_[Conc.Sal.24])))))))),
0)</f>
        <v>0</v>
      </c>
      <c r="AH53" s="119">
        <f t="array" ref="AH53">IFERROR(
(MEDIAN((IF(DATOS_[[Sexo]:[Sexo]]=$B53,IF(DATOS_[[AGRUP. VALOR. PTO.]:[AGRUP. VALOR. PTO.]]=$B51,IF(DATOS_[[Check Periodo Ref.]:[Check Periodo Ref.]]="Dentro",IF(DATOS_[[Check Equiparado]:[Check Equiparado]]="Sí",IF(DATOS!BC$5="Sí",(1/DATOS_[[% anualiz]:[% anualiz]]),1)*IF(DATOS!BC$4="Sí",1/DATOS_[[% normaliz]:[% normaliz]],1)*(DATOS_[Conc.Sal.25])))))))),
0)</f>
        <v>0</v>
      </c>
      <c r="AI53" s="119">
        <f t="array" ref="AI53">IFERROR(
(MEDIAN((IF(DATOS_[[Sexo]:[Sexo]]=$B53,IF(DATOS_[[AGRUP. VALOR. PTO.]:[AGRUP. VALOR. PTO.]]=$B51,IF(DATOS_[[Check Periodo Ref.]:[Check Periodo Ref.]]="Dentro",IF(DATOS_[[Check Equiparado]:[Check Equiparado]]="Sí",IF(DATOS!BD$5="Sí",(1/DATOS_[[% anualiz]:[% anualiz]]),1)*IF(DATOS!BD$4="Sí",1/DATOS_[[% normaliz]:[% normaliz]],1)*(DATOS_[Conc.Sal.26])))))))),
0)</f>
        <v>0</v>
      </c>
      <c r="AJ53" s="119">
        <f t="array" ref="AJ53">IFERROR(
(MEDIAN((IF(DATOS_[[Sexo]:[Sexo]]=$B53,IF(DATOS_[[AGRUP. VALOR. PTO.]:[AGRUP. VALOR. PTO.]]=$B51,IF(DATOS_[[Check Periodo Ref.]:[Check Periodo Ref.]]="Dentro",IF(DATOS_[[Check Equiparado]:[Check Equiparado]]="Sí",IF(DATOS!BE$5="Sí",(1/DATOS_[[% anualiz]:[% anualiz]]),1)*IF(DATOS!BE$4="Sí",1/DATOS_[[% normaliz]:[% normaliz]],1)*(DATOS_[Conc.Sal.27])))))))),
0)</f>
        <v>0</v>
      </c>
      <c r="AK53" s="119">
        <f t="array" ref="AK53">IFERROR(
(MEDIAN((IF(DATOS_[[Sexo]:[Sexo]]=$B53,IF(DATOS_[[AGRUP. VALOR. PTO.]:[AGRUP. VALOR. PTO.]]=$B51,IF(DATOS_[[Check Periodo Ref.]:[Check Periodo Ref.]]="Dentro",IF(DATOS_[[Check Equiparado]:[Check Equiparado]]="Sí",IF(DATOS!BF$5="Sí",(1/DATOS_[[% anualiz]:[% anualiz]]),1)*IF(DATOS!BF$4="Sí",1/DATOS_[[% normaliz]:[% normaliz]],1)*(DATOS_[Conc.Sal.28])))))))),
0)</f>
        <v>0</v>
      </c>
      <c r="AL53" s="119">
        <f t="array" ref="AL53">IFERROR(
(MEDIAN((IF(DATOS_[[Sexo]:[Sexo]]=$B53,IF(DATOS_[[AGRUP. VALOR. PTO.]:[AGRUP. VALOR. PTO.]]=$B51,IF(DATOS_[[Check Periodo Ref.]:[Check Periodo Ref.]]="Dentro",IF(DATOS_[[Check Equiparado]:[Check Equiparado]]="Sí",IF(DATOS!BG$5="Sí",(1/DATOS_[[% anualiz]:[% anualiz]]),1)*IF(DATOS!BG$4="Sí",1/DATOS_[[% normaliz]:[% normaliz]],1)*(DATOS_[Conc.Sal.29])))))))),
0)</f>
        <v>0</v>
      </c>
      <c r="AM53" s="119">
        <f t="array" ref="AM53">IFERROR(
(MEDIAN((IF(DATOS_[[Sexo]:[Sexo]]=$B53,IF(DATOS_[[AGRUP. VALOR. PTO.]:[AGRUP. VALOR. PTO.]]=$B51,IF(DATOS_[[Check Periodo Ref.]:[Check Periodo Ref.]]="Dentro",IF(DATOS_[[Check Equiparado]:[Check Equiparado]]="Sí",IF(DATOS!BH$5="Sí",(1/DATOS_[[% anualiz]:[% anualiz]]),1)*IF(DATOS!BH$4="Sí",1/DATOS_[[% normaliz]:[% normaliz]],1)*(DATOS_[Conc.Sal.30])))))))),
0)</f>
        <v>0</v>
      </c>
      <c r="AN53" s="120">
        <f t="array" ref="AN53">IFERROR(
MEDIAN(IF(DATOS_[Sexo]=$B53,IF(DATOS_[[AGRUP. VALOR. PTO.]:[AGRUP. VALOR. PTO.]]=$B51,IF(DATOS_[Check Equiparado]="Sí",IF(DATOS_[Check Periodo Ref.]="Dentro",DATOS_[Tot COMPL.SAL Eq],FALSE))))),
0)</f>
        <v>0</v>
      </c>
      <c r="AO53" s="121">
        <f t="array" ref="AO53">IFERROR(
MEDIAN(IF(DATOS_[Sexo]=$B53,IF(DATOS_[[AGRUP. VALOR. PTO.]:[AGRUP. VALOR. PTO.]]=$B51,IF(DATOS_[Check Equiparado]="Sí",IF(DATOS_[Check Periodo Ref.]="Dentro",DATOS_[TOTAL SALARIO Eq],FALSE))))),
0)</f>
        <v>0</v>
      </c>
      <c r="AP53" s="122">
        <f t="array" ref="AP53">IFERROR(
(MEDIAN((IF(DATOS_[[Sexo]:[Sexo]]=$B53,IF(DATOS_[[AGRUP. VALOR. PTO.]:[AGRUP. VALOR. PTO.]]=$B52,IF(DATOS_[[Check Periodo Ref.]:[Check Periodo Ref.]]="Dentro",IF(DATOS_[[Check Equiparado]:[Check Equiparado]]="Sí",IF(DATOS!BI$5="Sí",(1/DATOS_[[% anualiz]:[% anualiz]]),1)*IF(DATOS!BI$4="Sí",1/DATOS_[[% normaliz]:[% normaliz]],1)*(DATOS_[C.Extra.01])))))))),
0)</f>
        <v>0</v>
      </c>
      <c r="AQ53" s="122">
        <f t="array" ref="AQ53">IFERROR(
(MEDIAN((IF(DATOS_[[Sexo]:[Sexo]]=$B53,IF(DATOS_[[AGRUP. VALOR. PTO.]:[AGRUP. VALOR. PTO.]]=$B52,IF(DATOS_[[Check Periodo Ref.]:[Check Periodo Ref.]]="Dentro",IF(DATOS_[[Check Equiparado]:[Check Equiparado]]="Sí",IF(DATOS!BJ$5="Sí",(1/DATOS_[[% anualiz]:[% anualiz]]),1)*IF(DATOS!BJ$4="Sí",1/DATOS_[[% normaliz]:[% normaliz]],1)*(DATOS_[C.Extra.02])))))))),
0)</f>
        <v>0</v>
      </c>
      <c r="AR53" s="122">
        <f t="array" ref="AR53">IFERROR(
(MEDIAN((IF(DATOS_[[Sexo]:[Sexo]]=$B53,IF(DATOS_[[AGRUP. VALOR. PTO.]:[AGRUP. VALOR. PTO.]]=$B52,IF(DATOS_[[Check Periodo Ref.]:[Check Periodo Ref.]]="Dentro",IF(DATOS_[[Check Equiparado]:[Check Equiparado]]="Sí",IF(DATOS!BK$5="Sí",(1/DATOS_[[% anualiz]:[% anualiz]]),1)*IF(DATOS!BK$4="Sí",1/DATOS_[[% normaliz]:[% normaliz]],1)*(DATOS_[C.Extra.03])))))))),
0)</f>
        <v>0</v>
      </c>
      <c r="AS53" s="122">
        <f t="array" ref="AS53">IFERROR(
(MEDIAN((IF(DATOS_[[Sexo]:[Sexo]]=$B53,IF(DATOS_[[AGRUP. VALOR. PTO.]:[AGRUP. VALOR. PTO.]]=$B52,IF(DATOS_[[Check Periodo Ref.]:[Check Periodo Ref.]]="Dentro",IF(DATOS_[[Check Equiparado]:[Check Equiparado]]="Sí",IF(DATOS!BL$5="Sí",(1/DATOS_[[% anualiz]:[% anualiz]]),1)*IF(DATOS!BL$4="Sí",1/DATOS_[[% normaliz]:[% normaliz]],1)*(DATOS_[C.Extra.04])))))))),
0)</f>
        <v>0</v>
      </c>
      <c r="AT53" s="122">
        <f t="array" ref="AT53">IFERROR(
(MEDIAN((IF(DATOS_[[Sexo]:[Sexo]]=$B53,IF(DATOS_[[AGRUP. VALOR. PTO.]:[AGRUP. VALOR. PTO.]]=$B52,IF(DATOS_[[Check Periodo Ref.]:[Check Periodo Ref.]]="Dentro",IF(DATOS_[[Check Equiparado]:[Check Equiparado]]="Sí",IF(DATOS!BM$5="Sí",(1/DATOS_[[% anualiz]:[% anualiz]]),1)*IF(DATOS!BM$4="Sí",1/DATOS_[[% normaliz]:[% normaliz]],1)*(DATOS_[C.Extra.05])))))))),
0)</f>
        <v>0</v>
      </c>
      <c r="AU53" s="123">
        <f t="array" ref="AU53">IFERROR(
MEDIAN(IF(DATOS_[Sexo]=$B53,IF(DATOS_[[AGRUP. VALOR. PTO.]:[AGRUP. VALOR. PTO.]]=$B51,IF(DATOS_[Check Equiparado]="Sí",IF(DATOS_[Check Periodo Ref.]="Dentro",DATOS_[Tot Extrasalarial Eq],FALSE))))),
0)</f>
        <v>0</v>
      </c>
      <c r="AV53" s="124">
        <f t="array" ref="AV53">IFERROR(
MEDIAN(IF(DATOS_[Sexo]=$B53,IF(DATOS_[[AGRUP. VALOR. PTO.]:[AGRUP. VALOR. PTO.]]=$B51,IF(DATOS_[Check Equiparado]="Sí",IF(DATOS_[Check Periodo Ref.]="Dentro",DATOS_[TOTAL Retrib Eq],FALSE))))),
0)</f>
        <v>0</v>
      </c>
    </row>
    <row r="54" spans="1:48" ht="17.25" thickBot="1" x14ac:dyDescent="0.35">
      <c r="A54" s="48" t="str">
        <f t="shared" ref="A54" si="55">+A55</f>
        <v>[ocultar]</v>
      </c>
      <c r="B54" s="98" t="s">
        <v>273</v>
      </c>
      <c r="C54" s="117"/>
      <c r="D54" s="47"/>
      <c r="E54" s="47"/>
      <c r="F54" s="47"/>
      <c r="G54" s="47"/>
      <c r="H54" s="47"/>
      <c r="I54" s="127" t="str">
        <f t="shared" ref="I54:AV54" si="56">IFERROR((I55-I56)/I55,"")</f>
        <v/>
      </c>
      <c r="J54" s="131" t="str">
        <f t="shared" si="56"/>
        <v/>
      </c>
      <c r="K54" s="131" t="str">
        <f t="shared" si="56"/>
        <v/>
      </c>
      <c r="L54" s="131" t="str">
        <f t="shared" si="56"/>
        <v/>
      </c>
      <c r="M54" s="131" t="str">
        <f t="shared" si="56"/>
        <v/>
      </c>
      <c r="N54" s="131" t="str">
        <f t="shared" si="56"/>
        <v/>
      </c>
      <c r="O54" s="131" t="str">
        <f t="shared" si="56"/>
        <v/>
      </c>
      <c r="P54" s="131" t="str">
        <f t="shared" si="56"/>
        <v/>
      </c>
      <c r="Q54" s="131" t="str">
        <f t="shared" si="56"/>
        <v/>
      </c>
      <c r="R54" s="131" t="str">
        <f t="shared" si="56"/>
        <v/>
      </c>
      <c r="S54" s="131" t="str">
        <f t="shared" si="56"/>
        <v/>
      </c>
      <c r="T54" s="131" t="str">
        <f t="shared" si="56"/>
        <v/>
      </c>
      <c r="U54" s="131" t="str">
        <f t="shared" si="56"/>
        <v/>
      </c>
      <c r="V54" s="131" t="str">
        <f t="shared" si="56"/>
        <v/>
      </c>
      <c r="W54" s="131" t="str">
        <f t="shared" si="56"/>
        <v/>
      </c>
      <c r="X54" s="131" t="str">
        <f t="shared" si="56"/>
        <v/>
      </c>
      <c r="Y54" s="131" t="str">
        <f t="shared" si="56"/>
        <v/>
      </c>
      <c r="Z54" s="130" t="str">
        <f t="shared" si="56"/>
        <v/>
      </c>
      <c r="AA54" s="130" t="str">
        <f t="shared" si="56"/>
        <v/>
      </c>
      <c r="AB54" s="130" t="str">
        <f t="shared" si="56"/>
        <v/>
      </c>
      <c r="AC54" s="130" t="str">
        <f t="shared" si="56"/>
        <v/>
      </c>
      <c r="AD54" s="130" t="str">
        <f t="shared" si="56"/>
        <v/>
      </c>
      <c r="AE54" s="130" t="str">
        <f t="shared" si="56"/>
        <v/>
      </c>
      <c r="AF54" s="130" t="str">
        <f t="shared" si="56"/>
        <v/>
      </c>
      <c r="AG54" s="130" t="str">
        <f t="shared" si="56"/>
        <v/>
      </c>
      <c r="AH54" s="130" t="str">
        <f t="shared" si="56"/>
        <v/>
      </c>
      <c r="AI54" s="130" t="str">
        <f t="shared" si="56"/>
        <v/>
      </c>
      <c r="AJ54" s="130" t="str">
        <f t="shared" si="56"/>
        <v/>
      </c>
      <c r="AK54" s="130" t="str">
        <f t="shared" si="56"/>
        <v/>
      </c>
      <c r="AL54" s="130" t="str">
        <f t="shared" si="56"/>
        <v/>
      </c>
      <c r="AM54" s="130" t="str">
        <f t="shared" si="56"/>
        <v/>
      </c>
      <c r="AN54" s="132" t="str">
        <f t="shared" si="56"/>
        <v/>
      </c>
      <c r="AO54" s="136" t="str">
        <f t="shared" si="56"/>
        <v/>
      </c>
      <c r="AP54" s="133" t="str">
        <f t="shared" si="56"/>
        <v/>
      </c>
      <c r="AQ54" s="133" t="str">
        <f t="shared" si="56"/>
        <v/>
      </c>
      <c r="AR54" s="133" t="str">
        <f t="shared" si="56"/>
        <v/>
      </c>
      <c r="AS54" s="133" t="str">
        <f t="shared" si="56"/>
        <v/>
      </c>
      <c r="AT54" s="133" t="str">
        <f t="shared" si="56"/>
        <v/>
      </c>
      <c r="AU54" s="134" t="str">
        <f t="shared" si="56"/>
        <v/>
      </c>
      <c r="AV54" s="135" t="str">
        <f t="shared" si="56"/>
        <v/>
      </c>
    </row>
    <row r="55" spans="1:48" x14ac:dyDescent="0.3">
      <c r="A55" s="48" t="str">
        <f t="shared" ref="A55" si="57">+IF(C55+C56=0,"[ocultar]","")</f>
        <v>[ocultar]</v>
      </c>
      <c r="B55" s="94" t="s">
        <v>162</v>
      </c>
      <c r="C55" s="40">
        <f t="array" ref="C55">SUM(IF($B55=DATOS_[Sexo],
IF($B54=DATOS_[AGRUP. VALOR. PTO.],
IF("Dentro"=DATOS_[Check Periodo Ref.],
1/(COUNTIFS(DATOS_[Sexo],$B55,DATOS_[AGRUP. VALOR. PTO.],$B54,DATOS_[Check Periodo Ref.],"Dentro",DATOS_[id],DATOS_[id]))))))</f>
        <v>0</v>
      </c>
      <c r="D55" s="41">
        <f>COUNTIFS(DATOS_[AGRUP. VALOR. PTO.],$B54,DATOS_[Sexo],$B55,DATOS_[Check Periodo Ref.],"Dentro")</f>
        <v>0</v>
      </c>
      <c r="E55" s="41">
        <f>COUNTIFS(DATOS_[AGRUP. VALOR. PTO.],$B54,DATOS_[Sexo],$B55,DATOS_[Check Periodo Ref.],"Dentro",DATOS_[Check Nº SC Norm],"Sí")</f>
        <v>0</v>
      </c>
      <c r="F55" s="41">
        <f>COUNTIFS(DATOS_[AGRUP. VALOR. PTO.],$B54,DATOS_[Sexo],$B55,DATOS_[Check Periodo Ref.],"Dentro",DATOS_[Check Nº SC Anualiz],"Sí")</f>
        <v>0</v>
      </c>
      <c r="G55" s="41">
        <f>COUNTIFS(DATOS_[AGRUP. VALOR. PTO.],$B54,DATOS_[Sexo],$B55,DATOS_[Check Periodo Ref.],"Dentro",DATOS_[Check Nº SC Norm y Anualiz],"Sí")</f>
        <v>0</v>
      </c>
      <c r="H55" s="41">
        <f>COUNTIFS(DATOS_[AGRUP. VALOR. PTO.],$B54,DATOS_[Sexo],$B55,DATOS_[Check Periodo Ref.],"Dentro",DATOS_[Check Equiparación],"Sí")</f>
        <v>0</v>
      </c>
      <c r="I55" s="118">
        <f t="array" ref="I55">IFERROR(
MEDIAN(IF(DATOS_[Sexo]=$B55,IF(DATOS_[[AGRUP. VALOR. PTO.]:[AGRUP. VALOR. PTO.]]=$B54,IF(DATOS_[Check Equiparado]="Sí",IF(DATOS_[Check Periodo Ref.]="Dentro",DATOS_[SALARIO BASE Eq],FALSE))))),
0)</f>
        <v>0</v>
      </c>
      <c r="J55" s="119">
        <f t="array" ref="J55">IFERROR(
(MEDIAN((IF(DATOS_[[Sexo]:[Sexo]]=$B55,IF(DATOS_[[AGRUP. VALOR. PTO.]:[AGRUP. VALOR. PTO.]]=$B54,IF(DATOS_[[Check Periodo Ref.]:[Check Periodo Ref.]]="Dentro",IF(DATOS_[[Check Equiparado]:[Check Equiparado]]="Sí",IF(DATOS!AE$5="Sí",(1/DATOS_[[% anualiz]:[% anualiz]]),1)*IF(DATOS!AE$4="Sí",1/DATOS_[[% normaliz]:[% normaliz]],1)*(DATOS_[Conc.Sal.01])))))))),
0)</f>
        <v>0</v>
      </c>
      <c r="K55" s="119">
        <f t="array" ref="K55">IFERROR(
(MEDIAN((IF(DATOS_[[Sexo]:[Sexo]]=$B55,IF(DATOS_[[AGRUP. VALOR. PTO.]:[AGRUP. VALOR. PTO.]]=$B54,IF(DATOS_[[Check Periodo Ref.]:[Check Periodo Ref.]]="Dentro",IF(DATOS_[[Check Equiparado]:[Check Equiparado]]="Sí",IF(DATOS!AF$5="Sí",(1/DATOS_[[% anualiz]:[% anualiz]]),1)*IF(DATOS!AF$4="Sí",1/DATOS_[[% normaliz]:[% normaliz]],1)*(DATOS_[Conc.Sal.02])))))))),
0)</f>
        <v>0</v>
      </c>
      <c r="L55" s="119">
        <f t="array" ref="L55">IFERROR(
(MEDIAN((IF(DATOS_[[Sexo]:[Sexo]]=$B55,IF(DATOS_[[AGRUP. VALOR. PTO.]:[AGRUP. VALOR. PTO.]]=$B54,IF(DATOS_[[Check Periodo Ref.]:[Check Periodo Ref.]]="Dentro",IF(DATOS_[[Check Equiparado]:[Check Equiparado]]="Sí",IF(DATOS!AG$5="Sí",(1/DATOS_[[% anualiz]:[% anualiz]]),1)*IF(DATOS!AG$4="Sí",1/DATOS_[[% normaliz]:[% normaliz]],1)*(DATOS_[Conc.Sal.03])))))))),
0)</f>
        <v>0</v>
      </c>
      <c r="M55" s="119">
        <f t="array" ref="M55">IFERROR(
(MEDIAN((IF(DATOS_[[Sexo]:[Sexo]]=$B55,IF(DATOS_[[AGRUP. VALOR. PTO.]:[AGRUP. VALOR. PTO.]]=$B54,IF(DATOS_[[Check Periodo Ref.]:[Check Periodo Ref.]]="Dentro",IF(DATOS_[[Check Equiparado]:[Check Equiparado]]="Sí",IF(DATOS!AH$5="Sí",(1/DATOS_[[% anualiz]:[% anualiz]]),1)*IF(DATOS!AH$4="Sí",1/DATOS_[[% normaliz]:[% normaliz]],1)*(DATOS_[Conc.Sal.04])))))))),
0)</f>
        <v>0</v>
      </c>
      <c r="N55" s="119">
        <f t="array" ref="N55">IFERROR(
(MEDIAN((IF(DATOS_[[Sexo]:[Sexo]]=$B55,IF(DATOS_[[AGRUP. VALOR. PTO.]:[AGRUP. VALOR. PTO.]]=$B54,IF(DATOS_[[Check Periodo Ref.]:[Check Periodo Ref.]]="Dentro",IF(DATOS_[[Check Equiparado]:[Check Equiparado]]="Sí",IF(DATOS!AI$5="Sí",(1/DATOS_[[% anualiz]:[% anualiz]]),1)*IF(DATOS!AI$4="Sí",1/DATOS_[[% normaliz]:[% normaliz]],1)*(DATOS_[Conc.Sal.05])))))))),
0)</f>
        <v>0</v>
      </c>
      <c r="O55" s="119">
        <f t="array" ref="O55">IFERROR(
(MEDIAN((IF(DATOS_[[Sexo]:[Sexo]]=$B55,IF(DATOS_[[AGRUP. VALOR. PTO.]:[AGRUP. VALOR. PTO.]]=$B54,IF(DATOS_[[Check Periodo Ref.]:[Check Periodo Ref.]]="Dentro",IF(DATOS_[[Check Equiparado]:[Check Equiparado]]="Sí",IF(DATOS!AJ$5="Sí",(1/DATOS_[[% anualiz]:[% anualiz]]),1)*IF(DATOS!AJ$4="Sí",1/DATOS_[[% normaliz]:[% normaliz]],1)*(DATOS_[Conc.Sal.06])))))))),
0)</f>
        <v>0</v>
      </c>
      <c r="P55" s="119">
        <f t="array" ref="P55">IFERROR(
(MEDIAN((IF(DATOS_[[Sexo]:[Sexo]]=$B55,IF(DATOS_[[AGRUP. VALOR. PTO.]:[AGRUP. VALOR. PTO.]]=$B54,IF(DATOS_[[Check Periodo Ref.]:[Check Periodo Ref.]]="Dentro",IF(DATOS_[[Check Equiparado]:[Check Equiparado]]="Sí",IF(DATOS!AK$5="Sí",(1/DATOS_[[% anualiz]:[% anualiz]]),1)*IF(DATOS!AK$4="Sí",1/DATOS_[[% normaliz]:[% normaliz]],1)*(DATOS_[Conc.Sal.07])))))))),
0)</f>
        <v>0</v>
      </c>
      <c r="Q55" s="119">
        <f t="array" ref="Q55">IFERROR(
(MEDIAN((IF(DATOS_[[Sexo]:[Sexo]]=$B55,IF(DATOS_[[AGRUP. VALOR. PTO.]:[AGRUP. VALOR. PTO.]]=$B54,IF(DATOS_[[Check Periodo Ref.]:[Check Periodo Ref.]]="Dentro",IF(DATOS_[[Check Equiparado]:[Check Equiparado]]="Sí",IF(DATOS!AL$5="Sí",(1/DATOS_[[% anualiz]:[% anualiz]]),1)*IF(DATOS!AL$4="Sí",1/DATOS_[[% normaliz]:[% normaliz]],1)*(DATOS_[Conc.Sal.08])))))))),
0)</f>
        <v>0</v>
      </c>
      <c r="R55" s="119">
        <f t="array" ref="R55">IFERROR(
(MEDIAN((IF(DATOS_[[Sexo]:[Sexo]]=$B55,IF(DATOS_[[AGRUP. VALOR. PTO.]:[AGRUP. VALOR. PTO.]]=$B54,IF(DATOS_[[Check Periodo Ref.]:[Check Periodo Ref.]]="Dentro",IF(DATOS_[[Check Equiparado]:[Check Equiparado]]="Sí",IF(DATOS!AM$5="Sí",(1/DATOS_[[% anualiz]:[% anualiz]]),1)*IF(DATOS!AM$4="Sí",1/DATOS_[[% normaliz]:[% normaliz]],1)*(DATOS_[Conc.Sal.09])))))))),
0)</f>
        <v>0</v>
      </c>
      <c r="S55" s="119">
        <f t="array" ref="S55">IFERROR(
(MEDIAN((IF(DATOS_[[Sexo]:[Sexo]]=$B55,IF(DATOS_[[AGRUP. VALOR. PTO.]:[AGRUP. VALOR. PTO.]]=$B54,IF(DATOS_[[Check Periodo Ref.]:[Check Periodo Ref.]]="Dentro",IF(DATOS_[[Check Equiparado]:[Check Equiparado]]="Sí",IF(DATOS!AN$5="Sí",(1/DATOS_[[% anualiz]:[% anualiz]]),1)*IF(DATOS!AN$4="Sí",1/DATOS_[[% normaliz]:[% normaliz]],1)*(DATOS_[Conc.Sal.10])))))))),
0)</f>
        <v>0</v>
      </c>
      <c r="T55" s="119">
        <f t="array" ref="T55">IFERROR(
(MEDIAN((IF(DATOS_[[Sexo]:[Sexo]]=$B55,IF(DATOS_[[AGRUP. VALOR. PTO.]:[AGRUP. VALOR. PTO.]]=$B54,IF(DATOS_[[Check Periodo Ref.]:[Check Periodo Ref.]]="Dentro",IF(DATOS_[[Check Equiparado]:[Check Equiparado]]="Sí",IF(DATOS!AO$5="Sí",(1/DATOS_[[% anualiz]:[% anualiz]]),1)*IF(DATOS!AO$4="Sí",1/DATOS_[[% normaliz]:[% normaliz]],1)*(DATOS_[Conc.Sal.11])))))))),
0)</f>
        <v>0</v>
      </c>
      <c r="U55" s="119">
        <f t="array" ref="U55">IFERROR(
(MEDIAN((IF(DATOS_[[Sexo]:[Sexo]]=$B55,IF(DATOS_[[AGRUP. VALOR. PTO.]:[AGRUP. VALOR. PTO.]]=$B54,IF(DATOS_[[Check Periodo Ref.]:[Check Periodo Ref.]]="Dentro",IF(DATOS_[[Check Equiparado]:[Check Equiparado]]="Sí",IF(DATOS!AP$5="Sí",(1/DATOS_[[% anualiz]:[% anualiz]]),1)*IF(DATOS!AP$4="Sí",1/DATOS_[[% normaliz]:[% normaliz]],1)*(DATOS_[Conc.Sal.12])))))))),
0)</f>
        <v>0</v>
      </c>
      <c r="V55" s="119">
        <f t="array" ref="V55">IFERROR(
(MEDIAN((IF(DATOS_[[Sexo]:[Sexo]]=$B55,IF(DATOS_[[AGRUP. VALOR. PTO.]:[AGRUP. VALOR. PTO.]]=$B54,IF(DATOS_[[Check Periodo Ref.]:[Check Periodo Ref.]]="Dentro",IF(DATOS_[[Check Equiparado]:[Check Equiparado]]="Sí",IF(DATOS!AQ$5="Sí",(1/DATOS_[[% anualiz]:[% anualiz]]),1)*IF(DATOS!AQ$4="Sí",1/DATOS_[[% normaliz]:[% normaliz]],1)*(DATOS_[Conc.Sal.13])))))))),
0)</f>
        <v>0</v>
      </c>
      <c r="W55" s="119">
        <f t="array" ref="W55">IFERROR(
(MEDIAN((IF(DATOS_[[Sexo]:[Sexo]]=$B55,IF(DATOS_[[AGRUP. VALOR. PTO.]:[AGRUP. VALOR. PTO.]]=$B54,IF(DATOS_[[Check Periodo Ref.]:[Check Periodo Ref.]]="Dentro",IF(DATOS_[[Check Equiparado]:[Check Equiparado]]="Sí",IF(DATOS!AR$5="Sí",(1/DATOS_[[% anualiz]:[% anualiz]]),1)*IF(DATOS!AR$4="Sí",1/DATOS_[[% normaliz]:[% normaliz]],1)*(DATOS_[Conc.Sal.14])))))))),
0)</f>
        <v>0</v>
      </c>
      <c r="X55" s="119">
        <f t="array" ref="X55">IFERROR(
(MEDIAN((IF(DATOS_[[Sexo]:[Sexo]]=$B55,IF(DATOS_[[AGRUP. VALOR. PTO.]:[AGRUP. VALOR. PTO.]]=$B54,IF(DATOS_[[Check Periodo Ref.]:[Check Periodo Ref.]]="Dentro",IF(DATOS_[[Check Equiparado]:[Check Equiparado]]="Sí",IF(DATOS!AS$5="Sí",(1/DATOS_[[% anualiz]:[% anualiz]]),1)*IF(DATOS!AS$4="Sí",1/DATOS_[[% normaliz]:[% normaliz]],1)*(DATOS_[Conc.Sal.15])))))))),
0)</f>
        <v>0</v>
      </c>
      <c r="Y55" s="119">
        <f t="array" ref="Y55">IFERROR(
(MEDIAN((IF(DATOS_[[Sexo]:[Sexo]]=$B55,IF(DATOS_[[AGRUP. VALOR. PTO.]:[AGRUP. VALOR. PTO.]]=$B54,IF(DATOS_[[Check Periodo Ref.]:[Check Periodo Ref.]]="Dentro",IF(DATOS_[[Check Equiparado]:[Check Equiparado]]="Sí",IF(DATOS!AT$5="Sí",(1/DATOS_[[% anualiz]:[% anualiz]]),1)*IF(DATOS!AT$4="Sí",1/DATOS_[[% normaliz]:[% normaliz]],1)*(DATOS_[Conc.Sal.16])))))))),
0)</f>
        <v>0</v>
      </c>
      <c r="Z55" s="119">
        <f t="array" ref="Z55">IFERROR(
(MEDIAN((IF(DATOS_[[Sexo]:[Sexo]]=$B55,IF(DATOS_[[AGRUP. VALOR. PTO.]:[AGRUP. VALOR. PTO.]]=$B54,IF(DATOS_[[Check Periodo Ref.]:[Check Periodo Ref.]]="Dentro",IF(DATOS_[[Check Equiparado]:[Check Equiparado]]="Sí",IF(DATOS!AU$5="Sí",(1/DATOS_[[% anualiz]:[% anualiz]]),1)*IF(DATOS!AU$4="Sí",1/DATOS_[[% normaliz]:[% normaliz]],1)*(DATOS_[Conc.Sal.17])))))))),
0)</f>
        <v>0</v>
      </c>
      <c r="AA55" s="119">
        <f t="array" ref="AA55">IFERROR(
(MEDIAN((IF(DATOS_[[Sexo]:[Sexo]]=$B55,IF(DATOS_[[AGRUP. VALOR. PTO.]:[AGRUP. VALOR. PTO.]]=$B54,IF(DATOS_[[Check Periodo Ref.]:[Check Periodo Ref.]]="Dentro",IF(DATOS_[[Check Equiparado]:[Check Equiparado]]="Sí",IF(DATOS!AV$5="Sí",(1/DATOS_[[% anualiz]:[% anualiz]]),1)*IF(DATOS!AV$4="Sí",1/DATOS_[[% normaliz]:[% normaliz]],1)*(DATOS_[Conc.Sal.18])))))))),
0)</f>
        <v>0</v>
      </c>
      <c r="AB55" s="119">
        <f t="array" ref="AB55">IFERROR(
(MEDIAN((IF(DATOS_[[Sexo]:[Sexo]]=$B55,IF(DATOS_[[AGRUP. VALOR. PTO.]:[AGRUP. VALOR. PTO.]]=$B54,IF(DATOS_[[Check Periodo Ref.]:[Check Periodo Ref.]]="Dentro",IF(DATOS_[[Check Equiparado]:[Check Equiparado]]="Sí",IF(DATOS!AW$5="Sí",(1/DATOS_[[% anualiz]:[% anualiz]]),1)*IF(DATOS!AW$4="Sí",1/DATOS_[[% normaliz]:[% normaliz]],1)*(DATOS_[Conc.Sal.19])))))))),
0)</f>
        <v>0</v>
      </c>
      <c r="AC55" s="119">
        <f t="array" ref="AC55">IFERROR(
(MEDIAN((IF(DATOS_[[Sexo]:[Sexo]]=$B55,IF(DATOS_[[AGRUP. VALOR. PTO.]:[AGRUP. VALOR. PTO.]]=$B54,IF(DATOS_[[Check Periodo Ref.]:[Check Periodo Ref.]]="Dentro",IF(DATOS_[[Check Equiparado]:[Check Equiparado]]="Sí",IF(DATOS!AX$5="Sí",(1/DATOS_[[% anualiz]:[% anualiz]]),1)*IF(DATOS!AX$4="Sí",1/DATOS_[[% normaliz]:[% normaliz]],1)*(DATOS_[Conc.Sal.20])))))))),
0)</f>
        <v>0</v>
      </c>
      <c r="AD55" s="119">
        <f t="array" ref="AD55">IFERROR(
(MEDIAN((IF(DATOS_[[Sexo]:[Sexo]]=$B55,IF(DATOS_[[AGRUP. VALOR. PTO.]:[AGRUP. VALOR. PTO.]]=$B54,IF(DATOS_[[Check Periodo Ref.]:[Check Periodo Ref.]]="Dentro",IF(DATOS_[[Check Equiparado]:[Check Equiparado]]="Sí",IF(DATOS!AY$5="Sí",(1/DATOS_[[% anualiz]:[% anualiz]]),1)*IF(DATOS!AY$4="Sí",1/DATOS_[[% normaliz]:[% normaliz]],1)*(DATOS_[Conc.Sal.21])))))))),
0)</f>
        <v>0</v>
      </c>
      <c r="AE55" s="119">
        <f t="array" ref="AE55">IFERROR(
(MEDIAN((IF(DATOS_[[Sexo]:[Sexo]]=$B55,IF(DATOS_[[AGRUP. VALOR. PTO.]:[AGRUP. VALOR. PTO.]]=$B54,IF(DATOS_[[Check Periodo Ref.]:[Check Periodo Ref.]]="Dentro",IF(DATOS_[[Check Equiparado]:[Check Equiparado]]="Sí",IF(DATOS!AZ$5="Sí",(1/DATOS_[[% anualiz]:[% anualiz]]),1)*IF(DATOS!AZ$4="Sí",1/DATOS_[[% normaliz]:[% normaliz]],1)*(DATOS_[Conc.Sal.22])))))))),
0)</f>
        <v>0</v>
      </c>
      <c r="AF55" s="119">
        <f t="array" ref="AF55">IFERROR(
(MEDIAN((IF(DATOS_[[Sexo]:[Sexo]]=$B55,IF(DATOS_[[AGRUP. VALOR. PTO.]:[AGRUP. VALOR. PTO.]]=$B54,IF(DATOS_[[Check Periodo Ref.]:[Check Periodo Ref.]]="Dentro",IF(DATOS_[[Check Equiparado]:[Check Equiparado]]="Sí",IF(DATOS!BA$5="Sí",(1/DATOS_[[% anualiz]:[% anualiz]]),1)*IF(DATOS!BA$4="Sí",1/DATOS_[[% normaliz]:[% normaliz]],1)*(DATOS_[Conc.Sal.23])))))))),
0)</f>
        <v>0</v>
      </c>
      <c r="AG55" s="119">
        <f t="array" ref="AG55">IFERROR(
(MEDIAN((IF(DATOS_[[Sexo]:[Sexo]]=$B55,IF(DATOS_[[AGRUP. VALOR. PTO.]:[AGRUP. VALOR. PTO.]]=$B54,IF(DATOS_[[Check Periodo Ref.]:[Check Periodo Ref.]]="Dentro",IF(DATOS_[[Check Equiparado]:[Check Equiparado]]="Sí",IF(DATOS!BB$5="Sí",(1/DATOS_[[% anualiz]:[% anualiz]]),1)*IF(DATOS!BB$4="Sí",1/DATOS_[[% normaliz]:[% normaliz]],1)*(DATOS_[Conc.Sal.24])))))))),
0)</f>
        <v>0</v>
      </c>
      <c r="AH55" s="119">
        <f t="array" ref="AH55">IFERROR(
(MEDIAN((IF(DATOS_[[Sexo]:[Sexo]]=$B55,IF(DATOS_[[AGRUP. VALOR. PTO.]:[AGRUP. VALOR. PTO.]]=$B54,IF(DATOS_[[Check Periodo Ref.]:[Check Periodo Ref.]]="Dentro",IF(DATOS_[[Check Equiparado]:[Check Equiparado]]="Sí",IF(DATOS!BC$5="Sí",(1/DATOS_[[% anualiz]:[% anualiz]]),1)*IF(DATOS!BC$4="Sí",1/DATOS_[[% normaliz]:[% normaliz]],1)*(DATOS_[Conc.Sal.25])))))))),
0)</f>
        <v>0</v>
      </c>
      <c r="AI55" s="119">
        <f t="array" ref="AI55">IFERROR(
(MEDIAN((IF(DATOS_[[Sexo]:[Sexo]]=$B55,IF(DATOS_[[AGRUP. VALOR. PTO.]:[AGRUP. VALOR. PTO.]]=$B54,IF(DATOS_[[Check Periodo Ref.]:[Check Periodo Ref.]]="Dentro",IF(DATOS_[[Check Equiparado]:[Check Equiparado]]="Sí",IF(DATOS!BD$5="Sí",(1/DATOS_[[% anualiz]:[% anualiz]]),1)*IF(DATOS!BD$4="Sí",1/DATOS_[[% normaliz]:[% normaliz]],1)*(DATOS_[Conc.Sal.26])))))))),
0)</f>
        <v>0</v>
      </c>
      <c r="AJ55" s="119">
        <f t="array" ref="AJ55">IFERROR(
(MEDIAN((IF(DATOS_[[Sexo]:[Sexo]]=$B55,IF(DATOS_[[AGRUP. VALOR. PTO.]:[AGRUP. VALOR. PTO.]]=$B54,IF(DATOS_[[Check Periodo Ref.]:[Check Periodo Ref.]]="Dentro",IF(DATOS_[[Check Equiparado]:[Check Equiparado]]="Sí",IF(DATOS!BE$5="Sí",(1/DATOS_[[% anualiz]:[% anualiz]]),1)*IF(DATOS!BE$4="Sí",1/DATOS_[[% normaliz]:[% normaliz]],1)*(DATOS_[Conc.Sal.27])))))))),
0)</f>
        <v>0</v>
      </c>
      <c r="AK55" s="119">
        <f t="array" ref="AK55">IFERROR(
(MEDIAN((IF(DATOS_[[Sexo]:[Sexo]]=$B55,IF(DATOS_[[AGRUP. VALOR. PTO.]:[AGRUP. VALOR. PTO.]]=$B54,IF(DATOS_[[Check Periodo Ref.]:[Check Periodo Ref.]]="Dentro",IF(DATOS_[[Check Equiparado]:[Check Equiparado]]="Sí",IF(DATOS!BF$5="Sí",(1/DATOS_[[% anualiz]:[% anualiz]]),1)*IF(DATOS!BF$4="Sí",1/DATOS_[[% normaliz]:[% normaliz]],1)*(DATOS_[Conc.Sal.28])))))))),
0)</f>
        <v>0</v>
      </c>
      <c r="AL55" s="119">
        <f t="array" ref="AL55">IFERROR(
(MEDIAN((IF(DATOS_[[Sexo]:[Sexo]]=$B55,IF(DATOS_[[AGRUP. VALOR. PTO.]:[AGRUP. VALOR. PTO.]]=$B54,IF(DATOS_[[Check Periodo Ref.]:[Check Periodo Ref.]]="Dentro",IF(DATOS_[[Check Equiparado]:[Check Equiparado]]="Sí",IF(DATOS!BG$5="Sí",(1/DATOS_[[% anualiz]:[% anualiz]]),1)*IF(DATOS!BG$4="Sí",1/DATOS_[[% normaliz]:[% normaliz]],1)*(DATOS_[Conc.Sal.29])))))))),
0)</f>
        <v>0</v>
      </c>
      <c r="AM55" s="119">
        <f t="array" ref="AM55">IFERROR(
(MEDIAN((IF(DATOS_[[Sexo]:[Sexo]]=$B55,IF(DATOS_[[AGRUP. VALOR. PTO.]:[AGRUP. VALOR. PTO.]]=$B54,IF(DATOS_[[Check Periodo Ref.]:[Check Periodo Ref.]]="Dentro",IF(DATOS_[[Check Equiparado]:[Check Equiparado]]="Sí",IF(DATOS!BH$5="Sí",(1/DATOS_[[% anualiz]:[% anualiz]]),1)*IF(DATOS!BH$4="Sí",1/DATOS_[[% normaliz]:[% normaliz]],1)*(DATOS_[Conc.Sal.30])))))))),
0)</f>
        <v>0</v>
      </c>
      <c r="AN55" s="120">
        <f t="array" ref="AN55">IFERROR(
MEDIAN(IF(DATOS_[Sexo]=$B55,IF(DATOS_[[AGRUP. VALOR. PTO.]:[AGRUP. VALOR. PTO.]]=$B54,IF(DATOS_[Check Equiparado]="Sí",IF(DATOS_[Check Periodo Ref.]="Dentro",DATOS_[Tot COMPL.SAL Eq],FALSE))))),
0)</f>
        <v>0</v>
      </c>
      <c r="AO55" s="121">
        <f t="array" ref="AO55">IFERROR(
MEDIAN(IF(DATOS_[Sexo]=$B55,IF(DATOS_[[AGRUP. VALOR. PTO.]:[AGRUP. VALOR. PTO.]]=$B54,IF(DATOS_[Check Equiparado]="Sí",IF(DATOS_[Check Periodo Ref.]="Dentro",DATOS_[TOTAL SALARIO Eq],FALSE))))),
0)</f>
        <v>0</v>
      </c>
      <c r="AP55" s="122">
        <f t="array" ref="AP55">IFERROR(
(MEDIAN((IF(DATOS_[[Sexo]:[Sexo]]=$B55,IF(DATOS_[[AGRUP. VALOR. PTO.]:[AGRUP. VALOR. PTO.]]=$B54,IF(DATOS_[[Check Periodo Ref.]:[Check Periodo Ref.]]="Dentro",IF(DATOS_[[Check Equiparado]:[Check Equiparado]]="Sí",IF(DATOS!BI$5="Sí",(1/DATOS_[[% anualiz]:[% anualiz]]),1)*IF(DATOS!BI$4="Sí",1/DATOS_[[% normaliz]:[% normaliz]],1)*(DATOS_[C.Extra.01])))))))),
0)</f>
        <v>0</v>
      </c>
      <c r="AQ55" s="122">
        <f t="array" ref="AQ55">IFERROR(
(MEDIAN((IF(DATOS_[[Sexo]:[Sexo]]=$B55,IF(DATOS_[[AGRUP. VALOR. PTO.]:[AGRUP. VALOR. PTO.]]=$B54,IF(DATOS_[[Check Periodo Ref.]:[Check Periodo Ref.]]="Dentro",IF(DATOS_[[Check Equiparado]:[Check Equiparado]]="Sí",IF(DATOS!BJ$5="Sí",(1/DATOS_[[% anualiz]:[% anualiz]]),1)*IF(DATOS!BJ$4="Sí",1/DATOS_[[% normaliz]:[% normaliz]],1)*(DATOS_[C.Extra.02])))))))),
0)</f>
        <v>0</v>
      </c>
      <c r="AR55" s="122">
        <f t="array" ref="AR55">IFERROR(
(MEDIAN((IF(DATOS_[[Sexo]:[Sexo]]=$B55,IF(DATOS_[[AGRUP. VALOR. PTO.]:[AGRUP. VALOR. PTO.]]=$B54,IF(DATOS_[[Check Periodo Ref.]:[Check Periodo Ref.]]="Dentro",IF(DATOS_[[Check Equiparado]:[Check Equiparado]]="Sí",IF(DATOS!BK$5="Sí",(1/DATOS_[[% anualiz]:[% anualiz]]),1)*IF(DATOS!BK$4="Sí",1/DATOS_[[% normaliz]:[% normaliz]],1)*(DATOS_[C.Extra.03])))))))),
0)</f>
        <v>0</v>
      </c>
      <c r="AS55" s="122">
        <f t="array" ref="AS55">IFERROR(
(MEDIAN((IF(DATOS_[[Sexo]:[Sexo]]=$B55,IF(DATOS_[[AGRUP. VALOR. PTO.]:[AGRUP. VALOR. PTO.]]=$B54,IF(DATOS_[[Check Periodo Ref.]:[Check Periodo Ref.]]="Dentro",IF(DATOS_[[Check Equiparado]:[Check Equiparado]]="Sí",IF(DATOS!BL$5="Sí",(1/DATOS_[[% anualiz]:[% anualiz]]),1)*IF(DATOS!BL$4="Sí",1/DATOS_[[% normaliz]:[% normaliz]],1)*(DATOS_[C.Extra.04])))))))),
0)</f>
        <v>0</v>
      </c>
      <c r="AT55" s="122">
        <f t="array" ref="AT55">IFERROR(
(MEDIAN((IF(DATOS_[[Sexo]:[Sexo]]=$B55,IF(DATOS_[[AGRUP. VALOR. PTO.]:[AGRUP. VALOR. PTO.]]=$B54,IF(DATOS_[[Check Periodo Ref.]:[Check Periodo Ref.]]="Dentro",IF(DATOS_[[Check Equiparado]:[Check Equiparado]]="Sí",IF(DATOS!BM$5="Sí",(1/DATOS_[[% anualiz]:[% anualiz]]),1)*IF(DATOS!BM$4="Sí",1/DATOS_[[% normaliz]:[% normaliz]],1)*(DATOS_[C.Extra.05])))))))),
0)</f>
        <v>0</v>
      </c>
      <c r="AU55" s="123">
        <f t="array" ref="AU55">IFERROR(
MEDIAN(IF(DATOS_[Sexo]=$B55,IF(DATOS_[[AGRUP. VALOR. PTO.]:[AGRUP. VALOR. PTO.]]=$B54,IF(DATOS_[Check Equiparado]="Sí",IF(DATOS_[Check Periodo Ref.]="Dentro",DATOS_[Tot Extrasalarial Eq],FALSE))))),
0)</f>
        <v>0</v>
      </c>
      <c r="AV55" s="124">
        <f t="array" ref="AV55">IFERROR(
MEDIAN(IF(DATOS_[Sexo]=$B55,IF(DATOS_[[AGRUP. VALOR. PTO.]:[AGRUP. VALOR. PTO.]]=$B54,IF(DATOS_[Check Equiparado]="Sí",IF(DATOS_[Check Periodo Ref.]="Dentro",DATOS_[TOTAL Retrib Eq],FALSE))))),
0)</f>
        <v>0</v>
      </c>
    </row>
    <row r="56" spans="1:48" x14ac:dyDescent="0.3">
      <c r="A56" s="48" t="str">
        <f t="shared" ref="A56" si="58">+A55</f>
        <v>[ocultar]</v>
      </c>
      <c r="B56" s="94" t="s">
        <v>163</v>
      </c>
      <c r="C56" s="40">
        <f t="array" ref="C56">SUM(IF($B56=DATOS_[Sexo],
IF($B54=DATOS_[AGRUP. VALOR. PTO.],
IF("Dentro"=DATOS_[Check Periodo Ref.],
1/(COUNTIFS(DATOS_[Sexo],$B56,DATOS_[AGRUP. VALOR. PTO.],$B54,DATOS_[Check Periodo Ref.],"Dentro",DATOS_[id],DATOS_[id]))))))</f>
        <v>0</v>
      </c>
      <c r="D56" s="41">
        <f>COUNTIFS(DATOS_[AGRUP. VALOR. PTO.],$B54,DATOS_[Sexo],$B56,DATOS_[Check Periodo Ref.],"Dentro")</f>
        <v>0</v>
      </c>
      <c r="E56" s="41">
        <f>COUNTIFS(DATOS_[AGRUP. VALOR. PTO.],$B54,DATOS_[Sexo],$B56,DATOS_[Check Periodo Ref.],"Dentro",DATOS_[Check Nº SC Norm],"Sí")</f>
        <v>0</v>
      </c>
      <c r="F56" s="41">
        <f>COUNTIFS(DATOS_[AGRUP. VALOR. PTO.],$B54,DATOS_[Sexo],$B56,DATOS_[Check Periodo Ref.],"Dentro",DATOS_[Check Nº SC Anualiz],"Sí")</f>
        <v>0</v>
      </c>
      <c r="G56" s="41">
        <f>COUNTIFS(DATOS_[AGRUP. VALOR. PTO.],$B54,DATOS_[Sexo],$B56,DATOS_[Check Periodo Ref.],"Dentro",DATOS_[Check Nº SC Norm y Anualiz],"Sí")</f>
        <v>0</v>
      </c>
      <c r="H56" s="41">
        <f>COUNTIFS(DATOS_[AGRUP. VALOR. PTO.],$B54,DATOS_[Sexo],$B56,DATOS_[Check Periodo Ref.],"Dentro",DATOS_[Check Equiparación],"Sí")</f>
        <v>0</v>
      </c>
      <c r="I56" s="118" cm="1">
        <f t="array" ref="I56">IFERROR(
MEDIAN(IF(DATOS_[Sexo]=$B56,IF(DATOS_[[AGRUP. VALOR. PTO.]:[AGRUP. VALOR. PTO.]]=$B54,IF(DATOS_[Check Equiparado]="Sí",IF(DATOS_[Check Periodo Ref.]="Dentro",DATOS_[SALARIO BASE Eq],FALSE))))),
0)</f>
        <v>0</v>
      </c>
      <c r="J56" s="119">
        <f t="array" ref="J56">IFERROR(
(MEDIAN((IF(DATOS_[[Sexo]:[Sexo]]=$B56,IF(DATOS_[[AGRUP. VALOR. PTO.]:[AGRUP. VALOR. PTO.]]=$B54,IF(DATOS_[[Check Periodo Ref.]:[Check Periodo Ref.]]="Dentro",IF(DATOS_[[Check Equiparado]:[Check Equiparado]]="Sí",IF(DATOS!AE$5="Sí",(1/DATOS_[[% anualiz]:[% anualiz]]),1)*IF(DATOS!AE$4="Sí",1/DATOS_[[% normaliz]:[% normaliz]],1)*(DATOS_[Conc.Sal.01])))))))),
0)</f>
        <v>0</v>
      </c>
      <c r="K56" s="119">
        <f t="array" ref="K56">IFERROR(
(MEDIAN((IF(DATOS_[[Sexo]:[Sexo]]=$B56,IF(DATOS_[[AGRUP. VALOR. PTO.]:[AGRUP. VALOR. PTO.]]=$B54,IF(DATOS_[[Check Periodo Ref.]:[Check Periodo Ref.]]="Dentro",IF(DATOS_[[Check Equiparado]:[Check Equiparado]]="Sí",IF(DATOS!AF$5="Sí",(1/DATOS_[[% anualiz]:[% anualiz]]),1)*IF(DATOS!AF$4="Sí",1/DATOS_[[% normaliz]:[% normaliz]],1)*(DATOS_[Conc.Sal.02])))))))),
0)</f>
        <v>0</v>
      </c>
      <c r="L56" s="119">
        <f t="array" ref="L56">IFERROR(
(MEDIAN((IF(DATOS_[[Sexo]:[Sexo]]=$B56,IF(DATOS_[[AGRUP. VALOR. PTO.]:[AGRUP. VALOR. PTO.]]=$B54,IF(DATOS_[[Check Periodo Ref.]:[Check Periodo Ref.]]="Dentro",IF(DATOS_[[Check Equiparado]:[Check Equiparado]]="Sí",IF(DATOS!AG$5="Sí",(1/DATOS_[[% anualiz]:[% anualiz]]),1)*IF(DATOS!AG$4="Sí",1/DATOS_[[% normaliz]:[% normaliz]],1)*(DATOS_[Conc.Sal.03])))))))),
0)</f>
        <v>0</v>
      </c>
      <c r="M56" s="119">
        <f t="array" ref="M56">IFERROR(
(MEDIAN((IF(DATOS_[[Sexo]:[Sexo]]=$B56,IF(DATOS_[[AGRUP. VALOR. PTO.]:[AGRUP. VALOR. PTO.]]=$B54,IF(DATOS_[[Check Periodo Ref.]:[Check Periodo Ref.]]="Dentro",IF(DATOS_[[Check Equiparado]:[Check Equiparado]]="Sí",IF(DATOS!AH$5="Sí",(1/DATOS_[[% anualiz]:[% anualiz]]),1)*IF(DATOS!AH$4="Sí",1/DATOS_[[% normaliz]:[% normaliz]],1)*(DATOS_[Conc.Sal.04])))))))),
0)</f>
        <v>0</v>
      </c>
      <c r="N56" s="119">
        <f t="array" ref="N56">IFERROR(
(MEDIAN((IF(DATOS_[[Sexo]:[Sexo]]=$B56,IF(DATOS_[[AGRUP. VALOR. PTO.]:[AGRUP. VALOR. PTO.]]=$B54,IF(DATOS_[[Check Periodo Ref.]:[Check Periodo Ref.]]="Dentro",IF(DATOS_[[Check Equiparado]:[Check Equiparado]]="Sí",IF(DATOS!AI$5="Sí",(1/DATOS_[[% anualiz]:[% anualiz]]),1)*IF(DATOS!AI$4="Sí",1/DATOS_[[% normaliz]:[% normaliz]],1)*(DATOS_[Conc.Sal.05])))))))),
0)</f>
        <v>0</v>
      </c>
      <c r="O56" s="119">
        <f t="array" ref="O56">IFERROR(
(MEDIAN((IF(DATOS_[[Sexo]:[Sexo]]=$B56,IF(DATOS_[[AGRUP. VALOR. PTO.]:[AGRUP. VALOR. PTO.]]=$B54,IF(DATOS_[[Check Periodo Ref.]:[Check Periodo Ref.]]="Dentro",IF(DATOS_[[Check Equiparado]:[Check Equiparado]]="Sí",IF(DATOS!AJ$5="Sí",(1/DATOS_[[% anualiz]:[% anualiz]]),1)*IF(DATOS!AJ$4="Sí",1/DATOS_[[% normaliz]:[% normaliz]],1)*(DATOS_[Conc.Sal.06])))))))),
0)</f>
        <v>0</v>
      </c>
      <c r="P56" s="119">
        <f t="array" ref="P56">IFERROR(
(MEDIAN((IF(DATOS_[[Sexo]:[Sexo]]=$B56,IF(DATOS_[[AGRUP. VALOR. PTO.]:[AGRUP. VALOR. PTO.]]=$B54,IF(DATOS_[[Check Periodo Ref.]:[Check Periodo Ref.]]="Dentro",IF(DATOS_[[Check Equiparado]:[Check Equiparado]]="Sí",IF(DATOS!AK$5="Sí",(1/DATOS_[[% anualiz]:[% anualiz]]),1)*IF(DATOS!AK$4="Sí",1/DATOS_[[% normaliz]:[% normaliz]],1)*(DATOS_[Conc.Sal.07])))))))),
0)</f>
        <v>0</v>
      </c>
      <c r="Q56" s="119">
        <f t="array" ref="Q56">IFERROR(
(MEDIAN((IF(DATOS_[[Sexo]:[Sexo]]=$B56,IF(DATOS_[[AGRUP. VALOR. PTO.]:[AGRUP. VALOR. PTO.]]=$B54,IF(DATOS_[[Check Periodo Ref.]:[Check Periodo Ref.]]="Dentro",IF(DATOS_[[Check Equiparado]:[Check Equiparado]]="Sí",IF(DATOS!AL$5="Sí",(1/DATOS_[[% anualiz]:[% anualiz]]),1)*IF(DATOS!AL$4="Sí",1/DATOS_[[% normaliz]:[% normaliz]],1)*(DATOS_[Conc.Sal.08])))))))),
0)</f>
        <v>0</v>
      </c>
      <c r="R56" s="119">
        <f t="array" ref="R56">IFERROR(
(MEDIAN((IF(DATOS_[[Sexo]:[Sexo]]=$B56,IF(DATOS_[[AGRUP. VALOR. PTO.]:[AGRUP. VALOR. PTO.]]=$B54,IF(DATOS_[[Check Periodo Ref.]:[Check Periodo Ref.]]="Dentro",IF(DATOS_[[Check Equiparado]:[Check Equiparado]]="Sí",IF(DATOS!AM$5="Sí",(1/DATOS_[[% anualiz]:[% anualiz]]),1)*IF(DATOS!AM$4="Sí",1/DATOS_[[% normaliz]:[% normaliz]],1)*(DATOS_[Conc.Sal.09])))))))),
0)</f>
        <v>0</v>
      </c>
      <c r="S56" s="119">
        <f t="array" ref="S56">IFERROR(
(MEDIAN((IF(DATOS_[[Sexo]:[Sexo]]=$B56,IF(DATOS_[[AGRUP. VALOR. PTO.]:[AGRUP. VALOR. PTO.]]=$B54,IF(DATOS_[[Check Periodo Ref.]:[Check Periodo Ref.]]="Dentro",IF(DATOS_[[Check Equiparado]:[Check Equiparado]]="Sí",IF(DATOS!AN$5="Sí",(1/DATOS_[[% anualiz]:[% anualiz]]),1)*IF(DATOS!AN$4="Sí",1/DATOS_[[% normaliz]:[% normaliz]],1)*(DATOS_[Conc.Sal.10])))))))),
0)</f>
        <v>0</v>
      </c>
      <c r="T56" s="119">
        <f t="array" ref="T56">IFERROR(
(MEDIAN((IF(DATOS_[[Sexo]:[Sexo]]=$B56,IF(DATOS_[[AGRUP. VALOR. PTO.]:[AGRUP. VALOR. PTO.]]=$B54,IF(DATOS_[[Check Periodo Ref.]:[Check Periodo Ref.]]="Dentro",IF(DATOS_[[Check Equiparado]:[Check Equiparado]]="Sí",IF(DATOS!AO$5="Sí",(1/DATOS_[[% anualiz]:[% anualiz]]),1)*IF(DATOS!AO$4="Sí",1/DATOS_[[% normaliz]:[% normaliz]],1)*(DATOS_[Conc.Sal.11])))))))),
0)</f>
        <v>0</v>
      </c>
      <c r="U56" s="119">
        <f t="array" ref="U56">IFERROR(
(MEDIAN((IF(DATOS_[[Sexo]:[Sexo]]=$B56,IF(DATOS_[[AGRUP. VALOR. PTO.]:[AGRUP. VALOR. PTO.]]=$B54,IF(DATOS_[[Check Periodo Ref.]:[Check Periodo Ref.]]="Dentro",IF(DATOS_[[Check Equiparado]:[Check Equiparado]]="Sí",IF(DATOS!AP$5="Sí",(1/DATOS_[[% anualiz]:[% anualiz]]),1)*IF(DATOS!AP$4="Sí",1/DATOS_[[% normaliz]:[% normaliz]],1)*(DATOS_[Conc.Sal.12])))))))),
0)</f>
        <v>0</v>
      </c>
      <c r="V56" s="119">
        <f t="array" ref="V56">IFERROR(
(MEDIAN((IF(DATOS_[[Sexo]:[Sexo]]=$B56,IF(DATOS_[[AGRUP. VALOR. PTO.]:[AGRUP. VALOR. PTO.]]=$B54,IF(DATOS_[[Check Periodo Ref.]:[Check Periodo Ref.]]="Dentro",IF(DATOS_[[Check Equiparado]:[Check Equiparado]]="Sí",IF(DATOS!AQ$5="Sí",(1/DATOS_[[% anualiz]:[% anualiz]]),1)*IF(DATOS!AQ$4="Sí",1/DATOS_[[% normaliz]:[% normaliz]],1)*(DATOS_[Conc.Sal.13])))))))),
0)</f>
        <v>0</v>
      </c>
      <c r="W56" s="119">
        <f t="array" ref="W56">IFERROR(
(MEDIAN((IF(DATOS_[[Sexo]:[Sexo]]=$B56,IF(DATOS_[[AGRUP. VALOR. PTO.]:[AGRUP. VALOR. PTO.]]=$B54,IF(DATOS_[[Check Periodo Ref.]:[Check Periodo Ref.]]="Dentro",IF(DATOS_[[Check Equiparado]:[Check Equiparado]]="Sí",IF(DATOS!AR$5="Sí",(1/DATOS_[[% anualiz]:[% anualiz]]),1)*IF(DATOS!AR$4="Sí",1/DATOS_[[% normaliz]:[% normaliz]],1)*(DATOS_[Conc.Sal.14])))))))),
0)</f>
        <v>0</v>
      </c>
      <c r="X56" s="119">
        <f t="array" ref="X56">IFERROR(
(MEDIAN((IF(DATOS_[[Sexo]:[Sexo]]=$B56,IF(DATOS_[[AGRUP. VALOR. PTO.]:[AGRUP. VALOR. PTO.]]=$B54,IF(DATOS_[[Check Periodo Ref.]:[Check Periodo Ref.]]="Dentro",IF(DATOS_[[Check Equiparado]:[Check Equiparado]]="Sí",IF(DATOS!AS$5="Sí",(1/DATOS_[[% anualiz]:[% anualiz]]),1)*IF(DATOS!AS$4="Sí",1/DATOS_[[% normaliz]:[% normaliz]],1)*(DATOS_[Conc.Sal.15])))))))),
0)</f>
        <v>0</v>
      </c>
      <c r="Y56" s="119">
        <f t="array" ref="Y56">IFERROR(
(MEDIAN((IF(DATOS_[[Sexo]:[Sexo]]=$B56,IF(DATOS_[[AGRUP. VALOR. PTO.]:[AGRUP. VALOR. PTO.]]=$B54,IF(DATOS_[[Check Periodo Ref.]:[Check Periodo Ref.]]="Dentro",IF(DATOS_[[Check Equiparado]:[Check Equiparado]]="Sí",IF(DATOS!AT$5="Sí",(1/DATOS_[[% anualiz]:[% anualiz]]),1)*IF(DATOS!AT$4="Sí",1/DATOS_[[% normaliz]:[% normaliz]],1)*(DATOS_[Conc.Sal.16])))))))),
0)</f>
        <v>0</v>
      </c>
      <c r="Z56" s="119">
        <f t="array" ref="Z56">IFERROR(
(MEDIAN((IF(DATOS_[[Sexo]:[Sexo]]=$B56,IF(DATOS_[[AGRUP. VALOR. PTO.]:[AGRUP. VALOR. PTO.]]=$B54,IF(DATOS_[[Check Periodo Ref.]:[Check Periodo Ref.]]="Dentro",IF(DATOS_[[Check Equiparado]:[Check Equiparado]]="Sí",IF(DATOS!AU$5="Sí",(1/DATOS_[[% anualiz]:[% anualiz]]),1)*IF(DATOS!AU$4="Sí",1/DATOS_[[% normaliz]:[% normaliz]],1)*(DATOS_[Conc.Sal.17])))))))),
0)</f>
        <v>0</v>
      </c>
      <c r="AA56" s="119">
        <f t="array" ref="AA56">IFERROR(
(MEDIAN((IF(DATOS_[[Sexo]:[Sexo]]=$B56,IF(DATOS_[[AGRUP. VALOR. PTO.]:[AGRUP. VALOR. PTO.]]=$B54,IF(DATOS_[[Check Periodo Ref.]:[Check Periodo Ref.]]="Dentro",IF(DATOS_[[Check Equiparado]:[Check Equiparado]]="Sí",IF(DATOS!AV$5="Sí",(1/DATOS_[[% anualiz]:[% anualiz]]),1)*IF(DATOS!AV$4="Sí",1/DATOS_[[% normaliz]:[% normaliz]],1)*(DATOS_[Conc.Sal.18])))))))),
0)</f>
        <v>0</v>
      </c>
      <c r="AB56" s="119">
        <f t="array" ref="AB56">IFERROR(
(MEDIAN((IF(DATOS_[[Sexo]:[Sexo]]=$B56,IF(DATOS_[[AGRUP. VALOR. PTO.]:[AGRUP. VALOR. PTO.]]=$B54,IF(DATOS_[[Check Periodo Ref.]:[Check Periodo Ref.]]="Dentro",IF(DATOS_[[Check Equiparado]:[Check Equiparado]]="Sí",IF(DATOS!AW$5="Sí",(1/DATOS_[[% anualiz]:[% anualiz]]),1)*IF(DATOS!AW$4="Sí",1/DATOS_[[% normaliz]:[% normaliz]],1)*(DATOS_[Conc.Sal.19])))))))),
0)</f>
        <v>0</v>
      </c>
      <c r="AC56" s="119">
        <f t="array" ref="AC56">IFERROR(
(MEDIAN((IF(DATOS_[[Sexo]:[Sexo]]=$B56,IF(DATOS_[[AGRUP. VALOR. PTO.]:[AGRUP. VALOR. PTO.]]=$B54,IF(DATOS_[[Check Periodo Ref.]:[Check Periodo Ref.]]="Dentro",IF(DATOS_[[Check Equiparado]:[Check Equiparado]]="Sí",IF(DATOS!AX$5="Sí",(1/DATOS_[[% anualiz]:[% anualiz]]),1)*IF(DATOS!AX$4="Sí",1/DATOS_[[% normaliz]:[% normaliz]],1)*(DATOS_[Conc.Sal.20])))))))),
0)</f>
        <v>0</v>
      </c>
      <c r="AD56" s="119">
        <f t="array" ref="AD56">IFERROR(
(MEDIAN((IF(DATOS_[[Sexo]:[Sexo]]=$B56,IF(DATOS_[[AGRUP. VALOR. PTO.]:[AGRUP. VALOR. PTO.]]=$B54,IF(DATOS_[[Check Periodo Ref.]:[Check Periodo Ref.]]="Dentro",IF(DATOS_[[Check Equiparado]:[Check Equiparado]]="Sí",IF(DATOS!AY$5="Sí",(1/DATOS_[[% anualiz]:[% anualiz]]),1)*IF(DATOS!AY$4="Sí",1/DATOS_[[% normaliz]:[% normaliz]],1)*(DATOS_[Conc.Sal.21])))))))),
0)</f>
        <v>0</v>
      </c>
      <c r="AE56" s="119">
        <f t="array" ref="AE56">IFERROR(
(MEDIAN((IF(DATOS_[[Sexo]:[Sexo]]=$B56,IF(DATOS_[[AGRUP. VALOR. PTO.]:[AGRUP. VALOR. PTO.]]=$B54,IF(DATOS_[[Check Periodo Ref.]:[Check Periodo Ref.]]="Dentro",IF(DATOS_[[Check Equiparado]:[Check Equiparado]]="Sí",IF(DATOS!AZ$5="Sí",(1/DATOS_[[% anualiz]:[% anualiz]]),1)*IF(DATOS!AZ$4="Sí",1/DATOS_[[% normaliz]:[% normaliz]],1)*(DATOS_[Conc.Sal.22])))))))),
0)</f>
        <v>0</v>
      </c>
      <c r="AF56" s="119">
        <f t="array" ref="AF56">IFERROR(
(MEDIAN((IF(DATOS_[[Sexo]:[Sexo]]=$B56,IF(DATOS_[[AGRUP. VALOR. PTO.]:[AGRUP. VALOR. PTO.]]=$B54,IF(DATOS_[[Check Periodo Ref.]:[Check Periodo Ref.]]="Dentro",IF(DATOS_[[Check Equiparado]:[Check Equiparado]]="Sí",IF(DATOS!BA$5="Sí",(1/DATOS_[[% anualiz]:[% anualiz]]),1)*IF(DATOS!BA$4="Sí",1/DATOS_[[% normaliz]:[% normaliz]],1)*(DATOS_[Conc.Sal.23])))))))),
0)</f>
        <v>0</v>
      </c>
      <c r="AG56" s="119">
        <f t="array" ref="AG56">IFERROR(
(MEDIAN((IF(DATOS_[[Sexo]:[Sexo]]=$B56,IF(DATOS_[[AGRUP. VALOR. PTO.]:[AGRUP. VALOR. PTO.]]=$B54,IF(DATOS_[[Check Periodo Ref.]:[Check Periodo Ref.]]="Dentro",IF(DATOS_[[Check Equiparado]:[Check Equiparado]]="Sí",IF(DATOS!BB$5="Sí",(1/DATOS_[[% anualiz]:[% anualiz]]),1)*IF(DATOS!BB$4="Sí",1/DATOS_[[% normaliz]:[% normaliz]],1)*(DATOS_[Conc.Sal.24])))))))),
0)</f>
        <v>0</v>
      </c>
      <c r="AH56" s="119">
        <f t="array" ref="AH56">IFERROR(
(MEDIAN((IF(DATOS_[[Sexo]:[Sexo]]=$B56,IF(DATOS_[[AGRUP. VALOR. PTO.]:[AGRUP. VALOR. PTO.]]=$B54,IF(DATOS_[[Check Periodo Ref.]:[Check Periodo Ref.]]="Dentro",IF(DATOS_[[Check Equiparado]:[Check Equiparado]]="Sí",IF(DATOS!BC$5="Sí",(1/DATOS_[[% anualiz]:[% anualiz]]),1)*IF(DATOS!BC$4="Sí",1/DATOS_[[% normaliz]:[% normaliz]],1)*(DATOS_[Conc.Sal.25])))))))),
0)</f>
        <v>0</v>
      </c>
      <c r="AI56" s="119">
        <f t="array" ref="AI56">IFERROR(
(MEDIAN((IF(DATOS_[[Sexo]:[Sexo]]=$B56,IF(DATOS_[[AGRUP. VALOR. PTO.]:[AGRUP. VALOR. PTO.]]=$B54,IF(DATOS_[[Check Periodo Ref.]:[Check Periodo Ref.]]="Dentro",IF(DATOS_[[Check Equiparado]:[Check Equiparado]]="Sí",IF(DATOS!BD$5="Sí",(1/DATOS_[[% anualiz]:[% anualiz]]),1)*IF(DATOS!BD$4="Sí",1/DATOS_[[% normaliz]:[% normaliz]],1)*(DATOS_[Conc.Sal.26])))))))),
0)</f>
        <v>0</v>
      </c>
      <c r="AJ56" s="119">
        <f t="array" ref="AJ56">IFERROR(
(MEDIAN((IF(DATOS_[[Sexo]:[Sexo]]=$B56,IF(DATOS_[[AGRUP. VALOR. PTO.]:[AGRUP. VALOR. PTO.]]=$B54,IF(DATOS_[[Check Periodo Ref.]:[Check Periodo Ref.]]="Dentro",IF(DATOS_[[Check Equiparado]:[Check Equiparado]]="Sí",IF(DATOS!BE$5="Sí",(1/DATOS_[[% anualiz]:[% anualiz]]),1)*IF(DATOS!BE$4="Sí",1/DATOS_[[% normaliz]:[% normaliz]],1)*(DATOS_[Conc.Sal.27])))))))),
0)</f>
        <v>0</v>
      </c>
      <c r="AK56" s="119">
        <f t="array" ref="AK56">IFERROR(
(MEDIAN((IF(DATOS_[[Sexo]:[Sexo]]=$B56,IF(DATOS_[[AGRUP. VALOR. PTO.]:[AGRUP. VALOR. PTO.]]=$B54,IF(DATOS_[[Check Periodo Ref.]:[Check Periodo Ref.]]="Dentro",IF(DATOS_[[Check Equiparado]:[Check Equiparado]]="Sí",IF(DATOS!BF$5="Sí",(1/DATOS_[[% anualiz]:[% anualiz]]),1)*IF(DATOS!BF$4="Sí",1/DATOS_[[% normaliz]:[% normaliz]],1)*(DATOS_[Conc.Sal.28])))))))),
0)</f>
        <v>0</v>
      </c>
      <c r="AL56" s="119">
        <f t="array" ref="AL56">IFERROR(
(MEDIAN((IF(DATOS_[[Sexo]:[Sexo]]=$B56,IF(DATOS_[[AGRUP. VALOR. PTO.]:[AGRUP. VALOR. PTO.]]=$B54,IF(DATOS_[[Check Periodo Ref.]:[Check Periodo Ref.]]="Dentro",IF(DATOS_[[Check Equiparado]:[Check Equiparado]]="Sí",IF(DATOS!BG$5="Sí",(1/DATOS_[[% anualiz]:[% anualiz]]),1)*IF(DATOS!BG$4="Sí",1/DATOS_[[% normaliz]:[% normaliz]],1)*(DATOS_[Conc.Sal.29])))))))),
0)</f>
        <v>0</v>
      </c>
      <c r="AM56" s="119">
        <f t="array" ref="AM56">IFERROR(
(MEDIAN((IF(DATOS_[[Sexo]:[Sexo]]=$B56,IF(DATOS_[[AGRUP. VALOR. PTO.]:[AGRUP. VALOR. PTO.]]=$B54,IF(DATOS_[[Check Periodo Ref.]:[Check Periodo Ref.]]="Dentro",IF(DATOS_[[Check Equiparado]:[Check Equiparado]]="Sí",IF(DATOS!BH$5="Sí",(1/DATOS_[[% anualiz]:[% anualiz]]),1)*IF(DATOS!BH$4="Sí",1/DATOS_[[% normaliz]:[% normaliz]],1)*(DATOS_[Conc.Sal.30])))))))),
0)</f>
        <v>0</v>
      </c>
      <c r="AN56" s="120">
        <f t="array" ref="AN56">IFERROR(
MEDIAN(IF(DATOS_[Sexo]=$B56,IF(DATOS_[[AGRUP. VALOR. PTO.]:[AGRUP. VALOR. PTO.]]=$B54,IF(DATOS_[Check Equiparado]="Sí",IF(DATOS_[Check Periodo Ref.]="Dentro",DATOS_[Tot COMPL.SAL Eq],FALSE))))),
0)</f>
        <v>0</v>
      </c>
      <c r="AO56" s="121">
        <f t="array" ref="AO56">IFERROR(
MEDIAN(IF(DATOS_[Sexo]=$B56,IF(DATOS_[[AGRUP. VALOR. PTO.]:[AGRUP. VALOR. PTO.]]=$B54,IF(DATOS_[Check Equiparado]="Sí",IF(DATOS_[Check Periodo Ref.]="Dentro",DATOS_[TOTAL SALARIO Eq],FALSE))))),
0)</f>
        <v>0</v>
      </c>
      <c r="AP56" s="122">
        <f t="array" ref="AP56">IFERROR(
(MEDIAN((IF(DATOS_[[Sexo]:[Sexo]]=$B56,IF(DATOS_[[AGRUP. VALOR. PTO.]:[AGRUP. VALOR. PTO.]]=$B55,IF(DATOS_[[Check Periodo Ref.]:[Check Periodo Ref.]]="Dentro",IF(DATOS_[[Check Equiparado]:[Check Equiparado]]="Sí",IF(DATOS!BI$5="Sí",(1/DATOS_[[% anualiz]:[% anualiz]]),1)*IF(DATOS!BI$4="Sí",1/DATOS_[[% normaliz]:[% normaliz]],1)*(DATOS_[C.Extra.01])))))))),
0)</f>
        <v>0</v>
      </c>
      <c r="AQ56" s="122">
        <f t="array" ref="AQ56">IFERROR(
(MEDIAN((IF(DATOS_[[Sexo]:[Sexo]]=$B56,IF(DATOS_[[AGRUP. VALOR. PTO.]:[AGRUP. VALOR. PTO.]]=$B55,IF(DATOS_[[Check Periodo Ref.]:[Check Periodo Ref.]]="Dentro",IF(DATOS_[[Check Equiparado]:[Check Equiparado]]="Sí",IF(DATOS!BJ$5="Sí",(1/DATOS_[[% anualiz]:[% anualiz]]),1)*IF(DATOS!BJ$4="Sí",1/DATOS_[[% normaliz]:[% normaliz]],1)*(DATOS_[C.Extra.02])))))))),
0)</f>
        <v>0</v>
      </c>
      <c r="AR56" s="122">
        <f t="array" ref="AR56">IFERROR(
(MEDIAN((IF(DATOS_[[Sexo]:[Sexo]]=$B56,IF(DATOS_[[AGRUP. VALOR. PTO.]:[AGRUP. VALOR. PTO.]]=$B55,IF(DATOS_[[Check Periodo Ref.]:[Check Periodo Ref.]]="Dentro",IF(DATOS_[[Check Equiparado]:[Check Equiparado]]="Sí",IF(DATOS!BK$5="Sí",(1/DATOS_[[% anualiz]:[% anualiz]]),1)*IF(DATOS!BK$4="Sí",1/DATOS_[[% normaliz]:[% normaliz]],1)*(DATOS_[C.Extra.03])))))))),
0)</f>
        <v>0</v>
      </c>
      <c r="AS56" s="122">
        <f t="array" ref="AS56">IFERROR(
(MEDIAN((IF(DATOS_[[Sexo]:[Sexo]]=$B56,IF(DATOS_[[AGRUP. VALOR. PTO.]:[AGRUP. VALOR. PTO.]]=$B55,IF(DATOS_[[Check Periodo Ref.]:[Check Periodo Ref.]]="Dentro",IF(DATOS_[[Check Equiparado]:[Check Equiparado]]="Sí",IF(DATOS!BL$5="Sí",(1/DATOS_[[% anualiz]:[% anualiz]]),1)*IF(DATOS!BL$4="Sí",1/DATOS_[[% normaliz]:[% normaliz]],1)*(DATOS_[C.Extra.04])))))))),
0)</f>
        <v>0</v>
      </c>
      <c r="AT56" s="122">
        <f t="array" ref="AT56">IFERROR(
(MEDIAN((IF(DATOS_[[Sexo]:[Sexo]]=$B56,IF(DATOS_[[AGRUP. VALOR. PTO.]:[AGRUP. VALOR. PTO.]]=$B55,IF(DATOS_[[Check Periodo Ref.]:[Check Periodo Ref.]]="Dentro",IF(DATOS_[[Check Equiparado]:[Check Equiparado]]="Sí",IF(DATOS!BM$5="Sí",(1/DATOS_[[% anualiz]:[% anualiz]]),1)*IF(DATOS!BM$4="Sí",1/DATOS_[[% normaliz]:[% normaliz]],1)*(DATOS_[C.Extra.05])))))))),
0)</f>
        <v>0</v>
      </c>
      <c r="AU56" s="123">
        <f t="array" ref="AU56">IFERROR(
MEDIAN(IF(DATOS_[Sexo]=$B56,IF(DATOS_[[AGRUP. VALOR. PTO.]:[AGRUP. VALOR. PTO.]]=$B54,IF(DATOS_[Check Equiparado]="Sí",IF(DATOS_[Check Periodo Ref.]="Dentro",DATOS_[Tot Extrasalarial Eq],FALSE))))),
0)</f>
        <v>0</v>
      </c>
      <c r="AV56" s="124">
        <f t="array" ref="AV56">IFERROR(
MEDIAN(IF(DATOS_[Sexo]=$B56,IF(DATOS_[[AGRUP. VALOR. PTO.]:[AGRUP. VALOR. PTO.]]=$B54,IF(DATOS_[Check Equiparado]="Sí",IF(DATOS_[Check Periodo Ref.]="Dentro",DATOS_[TOTAL Retrib Eq],FALSE))))),
0)</f>
        <v>0</v>
      </c>
    </row>
    <row r="57" spans="1:48" ht="17.25" thickBot="1" x14ac:dyDescent="0.35">
      <c r="A57" s="48" t="str">
        <f t="shared" ref="A57" si="59">+A58</f>
        <v>[ocultar]</v>
      </c>
      <c r="B57" s="98" t="s">
        <v>274</v>
      </c>
      <c r="C57" s="117"/>
      <c r="D57" s="47"/>
      <c r="E57" s="47"/>
      <c r="F57" s="47"/>
      <c r="G57" s="47"/>
      <c r="H57" s="47"/>
      <c r="I57" s="127" t="str">
        <f t="shared" ref="I57:AV57" si="60">IFERROR((I58-I59)/I58,"")</f>
        <v/>
      </c>
      <c r="J57" s="131" t="str">
        <f t="shared" si="60"/>
        <v/>
      </c>
      <c r="K57" s="131" t="str">
        <f t="shared" si="60"/>
        <v/>
      </c>
      <c r="L57" s="131" t="str">
        <f t="shared" si="60"/>
        <v/>
      </c>
      <c r="M57" s="131" t="str">
        <f t="shared" si="60"/>
        <v/>
      </c>
      <c r="N57" s="131" t="str">
        <f t="shared" si="60"/>
        <v/>
      </c>
      <c r="O57" s="131" t="str">
        <f t="shared" si="60"/>
        <v/>
      </c>
      <c r="P57" s="131" t="str">
        <f t="shared" si="60"/>
        <v/>
      </c>
      <c r="Q57" s="131" t="str">
        <f t="shared" si="60"/>
        <v/>
      </c>
      <c r="R57" s="131" t="str">
        <f t="shared" si="60"/>
        <v/>
      </c>
      <c r="S57" s="131" t="str">
        <f t="shared" si="60"/>
        <v/>
      </c>
      <c r="T57" s="131" t="str">
        <f t="shared" si="60"/>
        <v/>
      </c>
      <c r="U57" s="131" t="str">
        <f t="shared" si="60"/>
        <v/>
      </c>
      <c r="V57" s="131" t="str">
        <f t="shared" si="60"/>
        <v/>
      </c>
      <c r="W57" s="131" t="str">
        <f t="shared" si="60"/>
        <v/>
      </c>
      <c r="X57" s="131" t="str">
        <f t="shared" si="60"/>
        <v/>
      </c>
      <c r="Y57" s="131" t="str">
        <f t="shared" si="60"/>
        <v/>
      </c>
      <c r="Z57" s="130" t="str">
        <f t="shared" si="60"/>
        <v/>
      </c>
      <c r="AA57" s="130" t="str">
        <f t="shared" si="60"/>
        <v/>
      </c>
      <c r="AB57" s="130" t="str">
        <f t="shared" si="60"/>
        <v/>
      </c>
      <c r="AC57" s="130" t="str">
        <f t="shared" si="60"/>
        <v/>
      </c>
      <c r="AD57" s="130" t="str">
        <f t="shared" si="60"/>
        <v/>
      </c>
      <c r="AE57" s="130" t="str">
        <f t="shared" si="60"/>
        <v/>
      </c>
      <c r="AF57" s="130" t="str">
        <f t="shared" si="60"/>
        <v/>
      </c>
      <c r="AG57" s="130" t="str">
        <f t="shared" si="60"/>
        <v/>
      </c>
      <c r="AH57" s="130" t="str">
        <f t="shared" si="60"/>
        <v/>
      </c>
      <c r="AI57" s="130" t="str">
        <f t="shared" si="60"/>
        <v/>
      </c>
      <c r="AJ57" s="130" t="str">
        <f t="shared" si="60"/>
        <v/>
      </c>
      <c r="AK57" s="130" t="str">
        <f t="shared" si="60"/>
        <v/>
      </c>
      <c r="AL57" s="130" t="str">
        <f t="shared" si="60"/>
        <v/>
      </c>
      <c r="AM57" s="130" t="str">
        <f t="shared" si="60"/>
        <v/>
      </c>
      <c r="AN57" s="132" t="str">
        <f t="shared" si="60"/>
        <v/>
      </c>
      <c r="AO57" s="136" t="str">
        <f t="shared" si="60"/>
        <v/>
      </c>
      <c r="AP57" s="133" t="str">
        <f t="shared" si="60"/>
        <v/>
      </c>
      <c r="AQ57" s="133" t="str">
        <f t="shared" si="60"/>
        <v/>
      </c>
      <c r="AR57" s="133" t="str">
        <f t="shared" si="60"/>
        <v/>
      </c>
      <c r="AS57" s="133" t="str">
        <f t="shared" si="60"/>
        <v/>
      </c>
      <c r="AT57" s="133" t="str">
        <f t="shared" si="60"/>
        <v/>
      </c>
      <c r="AU57" s="134" t="str">
        <f t="shared" si="60"/>
        <v/>
      </c>
      <c r="AV57" s="135" t="str">
        <f t="shared" si="60"/>
        <v/>
      </c>
    </row>
    <row r="58" spans="1:48" x14ac:dyDescent="0.3">
      <c r="A58" s="48" t="str">
        <f t="shared" ref="A58" si="61">+IF(C58+C59=0,"[ocultar]","")</f>
        <v>[ocultar]</v>
      </c>
      <c r="B58" s="94" t="s">
        <v>162</v>
      </c>
      <c r="C58" s="40">
        <f t="array" ref="C58">SUM(IF($B58=DATOS_[Sexo],
IF($B57=DATOS_[AGRUP. VALOR. PTO.],
IF("Dentro"=DATOS_[Check Periodo Ref.],
1/(COUNTIFS(DATOS_[Sexo],$B58,DATOS_[AGRUP. VALOR. PTO.],$B57,DATOS_[Check Periodo Ref.],"Dentro",DATOS_[id],DATOS_[id]))))))</f>
        <v>0</v>
      </c>
      <c r="D58" s="41">
        <f>COUNTIFS(DATOS_[AGRUP. VALOR. PTO.],$B57,DATOS_[Sexo],$B58,DATOS_[Check Periodo Ref.],"Dentro")</f>
        <v>0</v>
      </c>
      <c r="E58" s="41">
        <f>COUNTIFS(DATOS_[AGRUP. VALOR. PTO.],$B57,DATOS_[Sexo],$B58,DATOS_[Check Periodo Ref.],"Dentro",DATOS_[Check Nº SC Norm],"Sí")</f>
        <v>0</v>
      </c>
      <c r="F58" s="41">
        <f>COUNTIFS(DATOS_[AGRUP. VALOR. PTO.],$B57,DATOS_[Sexo],$B58,DATOS_[Check Periodo Ref.],"Dentro",DATOS_[Check Nº SC Anualiz],"Sí")</f>
        <v>0</v>
      </c>
      <c r="G58" s="41">
        <f>COUNTIFS(DATOS_[AGRUP. VALOR. PTO.],$B57,DATOS_[Sexo],$B58,DATOS_[Check Periodo Ref.],"Dentro",DATOS_[Check Nº SC Norm y Anualiz],"Sí")</f>
        <v>0</v>
      </c>
      <c r="H58" s="41">
        <f>COUNTIFS(DATOS_[AGRUP. VALOR. PTO.],$B57,DATOS_[Sexo],$B58,DATOS_[Check Periodo Ref.],"Dentro",DATOS_[Check Equiparación],"Sí")</f>
        <v>0</v>
      </c>
      <c r="I58" s="118">
        <f t="array" ref="I58">IFERROR(
MEDIAN(IF(DATOS_[Sexo]=$B58,IF(DATOS_[[AGRUP. VALOR. PTO.]:[AGRUP. VALOR. PTO.]]=$B57,IF(DATOS_[Check Equiparado]="Sí",IF(DATOS_[Check Periodo Ref.]="Dentro",DATOS_[SALARIO BASE Eq],FALSE))))),
0)</f>
        <v>0</v>
      </c>
      <c r="J58" s="119">
        <f t="array" ref="J58">IFERROR(
(MEDIAN((IF(DATOS_[[Sexo]:[Sexo]]=$B58,IF(DATOS_[[AGRUP. VALOR. PTO.]:[AGRUP. VALOR. PTO.]]=$B57,IF(DATOS_[[Check Periodo Ref.]:[Check Periodo Ref.]]="Dentro",IF(DATOS_[[Check Equiparado]:[Check Equiparado]]="Sí",IF(DATOS!AE$5="Sí",(1/DATOS_[[% anualiz]:[% anualiz]]),1)*IF(DATOS!AE$4="Sí",1/DATOS_[[% normaliz]:[% normaliz]],1)*(DATOS_[Conc.Sal.01])))))))),
0)</f>
        <v>0</v>
      </c>
      <c r="K58" s="119">
        <f t="array" ref="K58">IFERROR(
(MEDIAN((IF(DATOS_[[Sexo]:[Sexo]]=$B58,IF(DATOS_[[AGRUP. VALOR. PTO.]:[AGRUP. VALOR. PTO.]]=$B57,IF(DATOS_[[Check Periodo Ref.]:[Check Periodo Ref.]]="Dentro",IF(DATOS_[[Check Equiparado]:[Check Equiparado]]="Sí",IF(DATOS!AF$5="Sí",(1/DATOS_[[% anualiz]:[% anualiz]]),1)*IF(DATOS!AF$4="Sí",1/DATOS_[[% normaliz]:[% normaliz]],1)*(DATOS_[Conc.Sal.02])))))))),
0)</f>
        <v>0</v>
      </c>
      <c r="L58" s="119">
        <f t="array" ref="L58">IFERROR(
(MEDIAN((IF(DATOS_[[Sexo]:[Sexo]]=$B58,IF(DATOS_[[AGRUP. VALOR. PTO.]:[AGRUP. VALOR. PTO.]]=$B57,IF(DATOS_[[Check Periodo Ref.]:[Check Periodo Ref.]]="Dentro",IF(DATOS_[[Check Equiparado]:[Check Equiparado]]="Sí",IF(DATOS!AG$5="Sí",(1/DATOS_[[% anualiz]:[% anualiz]]),1)*IF(DATOS!AG$4="Sí",1/DATOS_[[% normaliz]:[% normaliz]],1)*(DATOS_[Conc.Sal.03])))))))),
0)</f>
        <v>0</v>
      </c>
      <c r="M58" s="119">
        <f t="array" ref="M58">IFERROR(
(MEDIAN((IF(DATOS_[[Sexo]:[Sexo]]=$B58,IF(DATOS_[[AGRUP. VALOR. PTO.]:[AGRUP. VALOR. PTO.]]=$B57,IF(DATOS_[[Check Periodo Ref.]:[Check Periodo Ref.]]="Dentro",IF(DATOS_[[Check Equiparado]:[Check Equiparado]]="Sí",IF(DATOS!AH$5="Sí",(1/DATOS_[[% anualiz]:[% anualiz]]),1)*IF(DATOS!AH$4="Sí",1/DATOS_[[% normaliz]:[% normaliz]],1)*(DATOS_[Conc.Sal.04])))))))),
0)</f>
        <v>0</v>
      </c>
      <c r="N58" s="119">
        <f t="array" ref="N58">IFERROR(
(MEDIAN((IF(DATOS_[[Sexo]:[Sexo]]=$B58,IF(DATOS_[[AGRUP. VALOR. PTO.]:[AGRUP. VALOR. PTO.]]=$B57,IF(DATOS_[[Check Periodo Ref.]:[Check Periodo Ref.]]="Dentro",IF(DATOS_[[Check Equiparado]:[Check Equiparado]]="Sí",IF(DATOS!AI$5="Sí",(1/DATOS_[[% anualiz]:[% anualiz]]),1)*IF(DATOS!AI$4="Sí",1/DATOS_[[% normaliz]:[% normaliz]],1)*(DATOS_[Conc.Sal.05])))))))),
0)</f>
        <v>0</v>
      </c>
      <c r="O58" s="119">
        <f t="array" ref="O58">IFERROR(
(MEDIAN((IF(DATOS_[[Sexo]:[Sexo]]=$B58,IF(DATOS_[[AGRUP. VALOR. PTO.]:[AGRUP. VALOR. PTO.]]=$B57,IF(DATOS_[[Check Periodo Ref.]:[Check Periodo Ref.]]="Dentro",IF(DATOS_[[Check Equiparado]:[Check Equiparado]]="Sí",IF(DATOS!AJ$5="Sí",(1/DATOS_[[% anualiz]:[% anualiz]]),1)*IF(DATOS!AJ$4="Sí",1/DATOS_[[% normaliz]:[% normaliz]],1)*(DATOS_[Conc.Sal.06])))))))),
0)</f>
        <v>0</v>
      </c>
      <c r="P58" s="119">
        <f t="array" ref="P58">IFERROR(
(MEDIAN((IF(DATOS_[[Sexo]:[Sexo]]=$B58,IF(DATOS_[[AGRUP. VALOR. PTO.]:[AGRUP. VALOR. PTO.]]=$B57,IF(DATOS_[[Check Periodo Ref.]:[Check Periodo Ref.]]="Dentro",IF(DATOS_[[Check Equiparado]:[Check Equiparado]]="Sí",IF(DATOS!AK$5="Sí",(1/DATOS_[[% anualiz]:[% anualiz]]),1)*IF(DATOS!AK$4="Sí",1/DATOS_[[% normaliz]:[% normaliz]],1)*(DATOS_[Conc.Sal.07])))))))),
0)</f>
        <v>0</v>
      </c>
      <c r="Q58" s="119">
        <f t="array" ref="Q58">IFERROR(
(MEDIAN((IF(DATOS_[[Sexo]:[Sexo]]=$B58,IF(DATOS_[[AGRUP. VALOR. PTO.]:[AGRUP. VALOR. PTO.]]=$B57,IF(DATOS_[[Check Periodo Ref.]:[Check Periodo Ref.]]="Dentro",IF(DATOS_[[Check Equiparado]:[Check Equiparado]]="Sí",IF(DATOS!AL$5="Sí",(1/DATOS_[[% anualiz]:[% anualiz]]),1)*IF(DATOS!AL$4="Sí",1/DATOS_[[% normaliz]:[% normaliz]],1)*(DATOS_[Conc.Sal.08])))))))),
0)</f>
        <v>0</v>
      </c>
      <c r="R58" s="119">
        <f t="array" ref="R58">IFERROR(
(MEDIAN((IF(DATOS_[[Sexo]:[Sexo]]=$B58,IF(DATOS_[[AGRUP. VALOR. PTO.]:[AGRUP. VALOR. PTO.]]=$B57,IF(DATOS_[[Check Periodo Ref.]:[Check Periodo Ref.]]="Dentro",IF(DATOS_[[Check Equiparado]:[Check Equiparado]]="Sí",IF(DATOS!AM$5="Sí",(1/DATOS_[[% anualiz]:[% anualiz]]),1)*IF(DATOS!AM$4="Sí",1/DATOS_[[% normaliz]:[% normaliz]],1)*(DATOS_[Conc.Sal.09])))))))),
0)</f>
        <v>0</v>
      </c>
      <c r="S58" s="119">
        <f t="array" ref="S58">IFERROR(
(MEDIAN((IF(DATOS_[[Sexo]:[Sexo]]=$B58,IF(DATOS_[[AGRUP. VALOR. PTO.]:[AGRUP. VALOR. PTO.]]=$B57,IF(DATOS_[[Check Periodo Ref.]:[Check Periodo Ref.]]="Dentro",IF(DATOS_[[Check Equiparado]:[Check Equiparado]]="Sí",IF(DATOS!AN$5="Sí",(1/DATOS_[[% anualiz]:[% anualiz]]),1)*IF(DATOS!AN$4="Sí",1/DATOS_[[% normaliz]:[% normaliz]],1)*(DATOS_[Conc.Sal.10])))))))),
0)</f>
        <v>0</v>
      </c>
      <c r="T58" s="119">
        <f t="array" ref="T58">IFERROR(
(MEDIAN((IF(DATOS_[[Sexo]:[Sexo]]=$B58,IF(DATOS_[[AGRUP. VALOR. PTO.]:[AGRUP. VALOR. PTO.]]=$B57,IF(DATOS_[[Check Periodo Ref.]:[Check Periodo Ref.]]="Dentro",IF(DATOS_[[Check Equiparado]:[Check Equiparado]]="Sí",IF(DATOS!AO$5="Sí",(1/DATOS_[[% anualiz]:[% anualiz]]),1)*IF(DATOS!AO$4="Sí",1/DATOS_[[% normaliz]:[% normaliz]],1)*(DATOS_[Conc.Sal.11])))))))),
0)</f>
        <v>0</v>
      </c>
      <c r="U58" s="119">
        <f t="array" ref="U58">IFERROR(
(MEDIAN((IF(DATOS_[[Sexo]:[Sexo]]=$B58,IF(DATOS_[[AGRUP. VALOR. PTO.]:[AGRUP. VALOR. PTO.]]=$B57,IF(DATOS_[[Check Periodo Ref.]:[Check Periodo Ref.]]="Dentro",IF(DATOS_[[Check Equiparado]:[Check Equiparado]]="Sí",IF(DATOS!AP$5="Sí",(1/DATOS_[[% anualiz]:[% anualiz]]),1)*IF(DATOS!AP$4="Sí",1/DATOS_[[% normaliz]:[% normaliz]],1)*(DATOS_[Conc.Sal.12])))))))),
0)</f>
        <v>0</v>
      </c>
      <c r="V58" s="119">
        <f t="array" ref="V58">IFERROR(
(MEDIAN((IF(DATOS_[[Sexo]:[Sexo]]=$B58,IF(DATOS_[[AGRUP. VALOR. PTO.]:[AGRUP. VALOR. PTO.]]=$B57,IF(DATOS_[[Check Periodo Ref.]:[Check Periodo Ref.]]="Dentro",IF(DATOS_[[Check Equiparado]:[Check Equiparado]]="Sí",IF(DATOS!AQ$5="Sí",(1/DATOS_[[% anualiz]:[% anualiz]]),1)*IF(DATOS!AQ$4="Sí",1/DATOS_[[% normaliz]:[% normaliz]],1)*(DATOS_[Conc.Sal.13])))))))),
0)</f>
        <v>0</v>
      </c>
      <c r="W58" s="119">
        <f t="array" ref="W58">IFERROR(
(MEDIAN((IF(DATOS_[[Sexo]:[Sexo]]=$B58,IF(DATOS_[[AGRUP. VALOR. PTO.]:[AGRUP. VALOR. PTO.]]=$B57,IF(DATOS_[[Check Periodo Ref.]:[Check Periodo Ref.]]="Dentro",IF(DATOS_[[Check Equiparado]:[Check Equiparado]]="Sí",IF(DATOS!AR$5="Sí",(1/DATOS_[[% anualiz]:[% anualiz]]),1)*IF(DATOS!AR$4="Sí",1/DATOS_[[% normaliz]:[% normaliz]],1)*(DATOS_[Conc.Sal.14])))))))),
0)</f>
        <v>0</v>
      </c>
      <c r="X58" s="119">
        <f t="array" ref="X58">IFERROR(
(MEDIAN((IF(DATOS_[[Sexo]:[Sexo]]=$B58,IF(DATOS_[[AGRUP. VALOR. PTO.]:[AGRUP. VALOR. PTO.]]=$B57,IF(DATOS_[[Check Periodo Ref.]:[Check Periodo Ref.]]="Dentro",IF(DATOS_[[Check Equiparado]:[Check Equiparado]]="Sí",IF(DATOS!AS$5="Sí",(1/DATOS_[[% anualiz]:[% anualiz]]),1)*IF(DATOS!AS$4="Sí",1/DATOS_[[% normaliz]:[% normaliz]],1)*(DATOS_[Conc.Sal.15])))))))),
0)</f>
        <v>0</v>
      </c>
      <c r="Y58" s="119">
        <f t="array" ref="Y58">IFERROR(
(MEDIAN((IF(DATOS_[[Sexo]:[Sexo]]=$B58,IF(DATOS_[[AGRUP. VALOR. PTO.]:[AGRUP. VALOR. PTO.]]=$B57,IF(DATOS_[[Check Periodo Ref.]:[Check Periodo Ref.]]="Dentro",IF(DATOS_[[Check Equiparado]:[Check Equiparado]]="Sí",IF(DATOS!AT$5="Sí",(1/DATOS_[[% anualiz]:[% anualiz]]),1)*IF(DATOS!AT$4="Sí",1/DATOS_[[% normaliz]:[% normaliz]],1)*(DATOS_[Conc.Sal.16])))))))),
0)</f>
        <v>0</v>
      </c>
      <c r="Z58" s="119">
        <f t="array" ref="Z58">IFERROR(
(MEDIAN((IF(DATOS_[[Sexo]:[Sexo]]=$B58,IF(DATOS_[[AGRUP. VALOR. PTO.]:[AGRUP. VALOR. PTO.]]=$B57,IF(DATOS_[[Check Periodo Ref.]:[Check Periodo Ref.]]="Dentro",IF(DATOS_[[Check Equiparado]:[Check Equiparado]]="Sí",IF(DATOS!AU$5="Sí",(1/DATOS_[[% anualiz]:[% anualiz]]),1)*IF(DATOS!AU$4="Sí",1/DATOS_[[% normaliz]:[% normaliz]],1)*(DATOS_[Conc.Sal.17])))))))),
0)</f>
        <v>0</v>
      </c>
      <c r="AA58" s="119">
        <f t="array" ref="AA58">IFERROR(
(MEDIAN((IF(DATOS_[[Sexo]:[Sexo]]=$B58,IF(DATOS_[[AGRUP. VALOR. PTO.]:[AGRUP. VALOR. PTO.]]=$B57,IF(DATOS_[[Check Periodo Ref.]:[Check Periodo Ref.]]="Dentro",IF(DATOS_[[Check Equiparado]:[Check Equiparado]]="Sí",IF(DATOS!AV$5="Sí",(1/DATOS_[[% anualiz]:[% anualiz]]),1)*IF(DATOS!AV$4="Sí",1/DATOS_[[% normaliz]:[% normaliz]],1)*(DATOS_[Conc.Sal.18])))))))),
0)</f>
        <v>0</v>
      </c>
      <c r="AB58" s="119">
        <f t="array" ref="AB58">IFERROR(
(MEDIAN((IF(DATOS_[[Sexo]:[Sexo]]=$B58,IF(DATOS_[[AGRUP. VALOR. PTO.]:[AGRUP. VALOR. PTO.]]=$B57,IF(DATOS_[[Check Periodo Ref.]:[Check Periodo Ref.]]="Dentro",IF(DATOS_[[Check Equiparado]:[Check Equiparado]]="Sí",IF(DATOS!AW$5="Sí",(1/DATOS_[[% anualiz]:[% anualiz]]),1)*IF(DATOS!AW$4="Sí",1/DATOS_[[% normaliz]:[% normaliz]],1)*(DATOS_[Conc.Sal.19])))))))),
0)</f>
        <v>0</v>
      </c>
      <c r="AC58" s="119">
        <f t="array" ref="AC58">IFERROR(
(MEDIAN((IF(DATOS_[[Sexo]:[Sexo]]=$B58,IF(DATOS_[[AGRUP. VALOR. PTO.]:[AGRUP. VALOR. PTO.]]=$B57,IF(DATOS_[[Check Periodo Ref.]:[Check Periodo Ref.]]="Dentro",IF(DATOS_[[Check Equiparado]:[Check Equiparado]]="Sí",IF(DATOS!AX$5="Sí",(1/DATOS_[[% anualiz]:[% anualiz]]),1)*IF(DATOS!AX$4="Sí",1/DATOS_[[% normaliz]:[% normaliz]],1)*(DATOS_[Conc.Sal.20])))))))),
0)</f>
        <v>0</v>
      </c>
      <c r="AD58" s="119">
        <f t="array" ref="AD58">IFERROR(
(MEDIAN((IF(DATOS_[[Sexo]:[Sexo]]=$B58,IF(DATOS_[[AGRUP. VALOR. PTO.]:[AGRUP. VALOR. PTO.]]=$B57,IF(DATOS_[[Check Periodo Ref.]:[Check Periodo Ref.]]="Dentro",IF(DATOS_[[Check Equiparado]:[Check Equiparado]]="Sí",IF(DATOS!AY$5="Sí",(1/DATOS_[[% anualiz]:[% anualiz]]),1)*IF(DATOS!AY$4="Sí",1/DATOS_[[% normaliz]:[% normaliz]],1)*(DATOS_[Conc.Sal.21])))))))),
0)</f>
        <v>0</v>
      </c>
      <c r="AE58" s="119">
        <f t="array" ref="AE58">IFERROR(
(MEDIAN((IF(DATOS_[[Sexo]:[Sexo]]=$B58,IF(DATOS_[[AGRUP. VALOR. PTO.]:[AGRUP. VALOR. PTO.]]=$B57,IF(DATOS_[[Check Periodo Ref.]:[Check Periodo Ref.]]="Dentro",IF(DATOS_[[Check Equiparado]:[Check Equiparado]]="Sí",IF(DATOS!AZ$5="Sí",(1/DATOS_[[% anualiz]:[% anualiz]]),1)*IF(DATOS!AZ$4="Sí",1/DATOS_[[% normaliz]:[% normaliz]],1)*(DATOS_[Conc.Sal.22])))))))),
0)</f>
        <v>0</v>
      </c>
      <c r="AF58" s="119">
        <f t="array" ref="AF58">IFERROR(
(MEDIAN((IF(DATOS_[[Sexo]:[Sexo]]=$B58,IF(DATOS_[[AGRUP. VALOR. PTO.]:[AGRUP. VALOR. PTO.]]=$B57,IF(DATOS_[[Check Periodo Ref.]:[Check Periodo Ref.]]="Dentro",IF(DATOS_[[Check Equiparado]:[Check Equiparado]]="Sí",IF(DATOS!BA$5="Sí",(1/DATOS_[[% anualiz]:[% anualiz]]),1)*IF(DATOS!BA$4="Sí",1/DATOS_[[% normaliz]:[% normaliz]],1)*(DATOS_[Conc.Sal.23])))))))),
0)</f>
        <v>0</v>
      </c>
      <c r="AG58" s="119">
        <f t="array" ref="AG58">IFERROR(
(MEDIAN((IF(DATOS_[[Sexo]:[Sexo]]=$B58,IF(DATOS_[[AGRUP. VALOR. PTO.]:[AGRUP. VALOR. PTO.]]=$B57,IF(DATOS_[[Check Periodo Ref.]:[Check Periodo Ref.]]="Dentro",IF(DATOS_[[Check Equiparado]:[Check Equiparado]]="Sí",IF(DATOS!BB$5="Sí",(1/DATOS_[[% anualiz]:[% anualiz]]),1)*IF(DATOS!BB$4="Sí",1/DATOS_[[% normaliz]:[% normaliz]],1)*(DATOS_[Conc.Sal.24])))))))),
0)</f>
        <v>0</v>
      </c>
      <c r="AH58" s="119">
        <f t="array" ref="AH58">IFERROR(
(MEDIAN((IF(DATOS_[[Sexo]:[Sexo]]=$B58,IF(DATOS_[[AGRUP. VALOR. PTO.]:[AGRUP. VALOR. PTO.]]=$B57,IF(DATOS_[[Check Periodo Ref.]:[Check Periodo Ref.]]="Dentro",IF(DATOS_[[Check Equiparado]:[Check Equiparado]]="Sí",IF(DATOS!BC$5="Sí",(1/DATOS_[[% anualiz]:[% anualiz]]),1)*IF(DATOS!BC$4="Sí",1/DATOS_[[% normaliz]:[% normaliz]],1)*(DATOS_[Conc.Sal.25])))))))),
0)</f>
        <v>0</v>
      </c>
      <c r="AI58" s="119">
        <f t="array" ref="AI58">IFERROR(
(MEDIAN((IF(DATOS_[[Sexo]:[Sexo]]=$B58,IF(DATOS_[[AGRUP. VALOR. PTO.]:[AGRUP. VALOR. PTO.]]=$B57,IF(DATOS_[[Check Periodo Ref.]:[Check Periodo Ref.]]="Dentro",IF(DATOS_[[Check Equiparado]:[Check Equiparado]]="Sí",IF(DATOS!BD$5="Sí",(1/DATOS_[[% anualiz]:[% anualiz]]),1)*IF(DATOS!BD$4="Sí",1/DATOS_[[% normaliz]:[% normaliz]],1)*(DATOS_[Conc.Sal.26])))))))),
0)</f>
        <v>0</v>
      </c>
      <c r="AJ58" s="119">
        <f t="array" ref="AJ58">IFERROR(
(MEDIAN((IF(DATOS_[[Sexo]:[Sexo]]=$B58,IF(DATOS_[[AGRUP. VALOR. PTO.]:[AGRUP. VALOR. PTO.]]=$B57,IF(DATOS_[[Check Periodo Ref.]:[Check Periodo Ref.]]="Dentro",IF(DATOS_[[Check Equiparado]:[Check Equiparado]]="Sí",IF(DATOS!BE$5="Sí",(1/DATOS_[[% anualiz]:[% anualiz]]),1)*IF(DATOS!BE$4="Sí",1/DATOS_[[% normaliz]:[% normaliz]],1)*(DATOS_[Conc.Sal.27])))))))),
0)</f>
        <v>0</v>
      </c>
      <c r="AK58" s="119">
        <f t="array" ref="AK58">IFERROR(
(MEDIAN((IF(DATOS_[[Sexo]:[Sexo]]=$B58,IF(DATOS_[[AGRUP. VALOR. PTO.]:[AGRUP. VALOR. PTO.]]=$B57,IF(DATOS_[[Check Periodo Ref.]:[Check Periodo Ref.]]="Dentro",IF(DATOS_[[Check Equiparado]:[Check Equiparado]]="Sí",IF(DATOS!BF$5="Sí",(1/DATOS_[[% anualiz]:[% anualiz]]),1)*IF(DATOS!BF$4="Sí",1/DATOS_[[% normaliz]:[% normaliz]],1)*(DATOS_[Conc.Sal.28])))))))),
0)</f>
        <v>0</v>
      </c>
      <c r="AL58" s="119">
        <f t="array" ref="AL58">IFERROR(
(MEDIAN((IF(DATOS_[[Sexo]:[Sexo]]=$B58,IF(DATOS_[[AGRUP. VALOR. PTO.]:[AGRUP. VALOR. PTO.]]=$B57,IF(DATOS_[[Check Periodo Ref.]:[Check Periodo Ref.]]="Dentro",IF(DATOS_[[Check Equiparado]:[Check Equiparado]]="Sí",IF(DATOS!BG$5="Sí",(1/DATOS_[[% anualiz]:[% anualiz]]),1)*IF(DATOS!BG$4="Sí",1/DATOS_[[% normaliz]:[% normaliz]],1)*(DATOS_[Conc.Sal.29])))))))),
0)</f>
        <v>0</v>
      </c>
      <c r="AM58" s="119">
        <f t="array" ref="AM58">IFERROR(
(MEDIAN((IF(DATOS_[[Sexo]:[Sexo]]=$B58,IF(DATOS_[[AGRUP. VALOR. PTO.]:[AGRUP. VALOR. PTO.]]=$B57,IF(DATOS_[[Check Periodo Ref.]:[Check Periodo Ref.]]="Dentro",IF(DATOS_[[Check Equiparado]:[Check Equiparado]]="Sí",IF(DATOS!BH$5="Sí",(1/DATOS_[[% anualiz]:[% anualiz]]),1)*IF(DATOS!BH$4="Sí",1/DATOS_[[% normaliz]:[% normaliz]],1)*(DATOS_[Conc.Sal.30])))))))),
0)</f>
        <v>0</v>
      </c>
      <c r="AN58" s="120">
        <f t="array" ref="AN58">IFERROR(
MEDIAN(IF(DATOS_[Sexo]=$B58,IF(DATOS_[[AGRUP. VALOR. PTO.]:[AGRUP. VALOR. PTO.]]=$B57,IF(DATOS_[Check Equiparado]="Sí",IF(DATOS_[Check Periodo Ref.]="Dentro",DATOS_[Tot COMPL.SAL Eq],FALSE))))),
0)</f>
        <v>0</v>
      </c>
      <c r="AO58" s="121">
        <f t="array" ref="AO58">IFERROR(
MEDIAN(IF(DATOS_[Sexo]=$B58,IF(DATOS_[[AGRUP. VALOR. PTO.]:[AGRUP. VALOR. PTO.]]=$B57,IF(DATOS_[Check Equiparado]="Sí",IF(DATOS_[Check Periodo Ref.]="Dentro",DATOS_[TOTAL SALARIO Eq],FALSE))))),
0)</f>
        <v>0</v>
      </c>
      <c r="AP58" s="122">
        <f t="array" ref="AP58">IFERROR(
(MEDIAN((IF(DATOS_[[Sexo]:[Sexo]]=$B58,IF(DATOS_[[AGRUP. VALOR. PTO.]:[AGRUP. VALOR. PTO.]]=$B57,IF(DATOS_[[Check Periodo Ref.]:[Check Periodo Ref.]]="Dentro",IF(DATOS_[[Check Equiparado]:[Check Equiparado]]="Sí",IF(DATOS!BI$5="Sí",(1/DATOS_[[% anualiz]:[% anualiz]]),1)*IF(DATOS!BI$4="Sí",1/DATOS_[[% normaliz]:[% normaliz]],1)*(DATOS_[C.Extra.01])))))))),
0)</f>
        <v>0</v>
      </c>
      <c r="AQ58" s="122">
        <f t="array" ref="AQ58">IFERROR(
(MEDIAN((IF(DATOS_[[Sexo]:[Sexo]]=$B58,IF(DATOS_[[AGRUP. VALOR. PTO.]:[AGRUP. VALOR. PTO.]]=$B57,IF(DATOS_[[Check Periodo Ref.]:[Check Periodo Ref.]]="Dentro",IF(DATOS_[[Check Equiparado]:[Check Equiparado]]="Sí",IF(DATOS!BJ$5="Sí",(1/DATOS_[[% anualiz]:[% anualiz]]),1)*IF(DATOS!BJ$4="Sí",1/DATOS_[[% normaliz]:[% normaliz]],1)*(DATOS_[C.Extra.02])))))))),
0)</f>
        <v>0</v>
      </c>
      <c r="AR58" s="122">
        <f t="array" ref="AR58">IFERROR(
(MEDIAN((IF(DATOS_[[Sexo]:[Sexo]]=$B58,IF(DATOS_[[AGRUP. VALOR. PTO.]:[AGRUP. VALOR. PTO.]]=$B57,IF(DATOS_[[Check Periodo Ref.]:[Check Periodo Ref.]]="Dentro",IF(DATOS_[[Check Equiparado]:[Check Equiparado]]="Sí",IF(DATOS!BK$5="Sí",(1/DATOS_[[% anualiz]:[% anualiz]]),1)*IF(DATOS!BK$4="Sí",1/DATOS_[[% normaliz]:[% normaliz]],1)*(DATOS_[C.Extra.03])))))))),
0)</f>
        <v>0</v>
      </c>
      <c r="AS58" s="122">
        <f t="array" ref="AS58">IFERROR(
(MEDIAN((IF(DATOS_[[Sexo]:[Sexo]]=$B58,IF(DATOS_[[AGRUP. VALOR. PTO.]:[AGRUP. VALOR. PTO.]]=$B57,IF(DATOS_[[Check Periodo Ref.]:[Check Periodo Ref.]]="Dentro",IF(DATOS_[[Check Equiparado]:[Check Equiparado]]="Sí",IF(DATOS!BL$5="Sí",(1/DATOS_[[% anualiz]:[% anualiz]]),1)*IF(DATOS!BL$4="Sí",1/DATOS_[[% normaliz]:[% normaliz]],1)*(DATOS_[C.Extra.04])))))))),
0)</f>
        <v>0</v>
      </c>
      <c r="AT58" s="122">
        <f t="array" ref="AT58">IFERROR(
(MEDIAN((IF(DATOS_[[Sexo]:[Sexo]]=$B58,IF(DATOS_[[AGRUP. VALOR. PTO.]:[AGRUP. VALOR. PTO.]]=$B57,IF(DATOS_[[Check Periodo Ref.]:[Check Periodo Ref.]]="Dentro",IF(DATOS_[[Check Equiparado]:[Check Equiparado]]="Sí",IF(DATOS!BM$5="Sí",(1/DATOS_[[% anualiz]:[% anualiz]]),1)*IF(DATOS!BM$4="Sí",1/DATOS_[[% normaliz]:[% normaliz]],1)*(DATOS_[C.Extra.05])))))))),
0)</f>
        <v>0</v>
      </c>
      <c r="AU58" s="123">
        <f t="array" ref="AU58">IFERROR(
MEDIAN(IF(DATOS_[Sexo]=$B58,IF(DATOS_[[AGRUP. VALOR. PTO.]:[AGRUP. VALOR. PTO.]]=$B57,IF(DATOS_[Check Equiparado]="Sí",IF(DATOS_[Check Periodo Ref.]="Dentro",DATOS_[Tot Extrasalarial Eq],FALSE))))),
0)</f>
        <v>0</v>
      </c>
      <c r="AV58" s="124">
        <f t="array" ref="AV58">IFERROR(
MEDIAN(IF(DATOS_[Sexo]=$B58,IF(DATOS_[[AGRUP. VALOR. PTO.]:[AGRUP. VALOR. PTO.]]=$B57,IF(DATOS_[Check Equiparado]="Sí",IF(DATOS_[Check Periodo Ref.]="Dentro",DATOS_[TOTAL Retrib Eq],FALSE))))),
0)</f>
        <v>0</v>
      </c>
    </row>
    <row r="59" spans="1:48" x14ac:dyDescent="0.3">
      <c r="A59" s="48" t="str">
        <f t="shared" ref="A59" si="62">+A58</f>
        <v>[ocultar]</v>
      </c>
      <c r="B59" s="94" t="s">
        <v>163</v>
      </c>
      <c r="C59" s="40">
        <f t="array" ref="C59">SUM(IF($B59=DATOS_[Sexo],
IF($B57=DATOS_[AGRUP. VALOR. PTO.],
IF("Dentro"=DATOS_[Check Periodo Ref.],
1/(COUNTIFS(DATOS_[Sexo],$B59,DATOS_[AGRUP. VALOR. PTO.],$B57,DATOS_[Check Periodo Ref.],"Dentro",DATOS_[id],DATOS_[id]))))))</f>
        <v>0</v>
      </c>
      <c r="D59" s="41">
        <f>COUNTIFS(DATOS_[AGRUP. VALOR. PTO.],$B57,DATOS_[Sexo],$B59,DATOS_[Check Periodo Ref.],"Dentro")</f>
        <v>0</v>
      </c>
      <c r="E59" s="41">
        <f>COUNTIFS(DATOS_[AGRUP. VALOR. PTO.],$B57,DATOS_[Sexo],$B59,DATOS_[Check Periodo Ref.],"Dentro",DATOS_[Check Nº SC Norm],"Sí")</f>
        <v>0</v>
      </c>
      <c r="F59" s="41">
        <f>COUNTIFS(DATOS_[AGRUP. VALOR. PTO.],$B57,DATOS_[Sexo],$B59,DATOS_[Check Periodo Ref.],"Dentro",DATOS_[Check Nº SC Anualiz],"Sí")</f>
        <v>0</v>
      </c>
      <c r="G59" s="41">
        <f>COUNTIFS(DATOS_[AGRUP. VALOR. PTO.],$B57,DATOS_[Sexo],$B59,DATOS_[Check Periodo Ref.],"Dentro",DATOS_[Check Nº SC Norm y Anualiz],"Sí")</f>
        <v>0</v>
      </c>
      <c r="H59" s="41">
        <f>COUNTIFS(DATOS_[AGRUP. VALOR. PTO.],$B57,DATOS_[Sexo],$B59,DATOS_[Check Periodo Ref.],"Dentro",DATOS_[Check Equiparación],"Sí")</f>
        <v>0</v>
      </c>
      <c r="I59" s="118" cm="1">
        <f t="array" ref="I59">IFERROR(
MEDIAN(IF(DATOS_[Sexo]=$B59,IF(DATOS_[[AGRUP. VALOR. PTO.]:[AGRUP. VALOR. PTO.]]=$B57,IF(DATOS_[Check Equiparado]="Sí",IF(DATOS_[Check Periodo Ref.]="Dentro",DATOS_[SALARIO BASE Eq],FALSE))))),
0)</f>
        <v>0</v>
      </c>
      <c r="J59" s="119">
        <f t="array" ref="J59">IFERROR(
(MEDIAN((IF(DATOS_[[Sexo]:[Sexo]]=$B59,IF(DATOS_[[AGRUP. VALOR. PTO.]:[AGRUP. VALOR. PTO.]]=$B57,IF(DATOS_[[Check Periodo Ref.]:[Check Periodo Ref.]]="Dentro",IF(DATOS_[[Check Equiparado]:[Check Equiparado]]="Sí",IF(DATOS!AE$5="Sí",(1/DATOS_[[% anualiz]:[% anualiz]]),1)*IF(DATOS!AE$4="Sí",1/DATOS_[[% normaliz]:[% normaliz]],1)*(DATOS_[Conc.Sal.01])))))))),
0)</f>
        <v>0</v>
      </c>
      <c r="K59" s="119">
        <f t="array" ref="K59">IFERROR(
(MEDIAN((IF(DATOS_[[Sexo]:[Sexo]]=$B59,IF(DATOS_[[AGRUP. VALOR. PTO.]:[AGRUP. VALOR. PTO.]]=$B57,IF(DATOS_[[Check Periodo Ref.]:[Check Periodo Ref.]]="Dentro",IF(DATOS_[[Check Equiparado]:[Check Equiparado]]="Sí",IF(DATOS!AF$5="Sí",(1/DATOS_[[% anualiz]:[% anualiz]]),1)*IF(DATOS!AF$4="Sí",1/DATOS_[[% normaliz]:[% normaliz]],1)*(DATOS_[Conc.Sal.02])))))))),
0)</f>
        <v>0</v>
      </c>
      <c r="L59" s="119">
        <f t="array" ref="L59">IFERROR(
(MEDIAN((IF(DATOS_[[Sexo]:[Sexo]]=$B59,IF(DATOS_[[AGRUP. VALOR. PTO.]:[AGRUP. VALOR. PTO.]]=$B57,IF(DATOS_[[Check Periodo Ref.]:[Check Periodo Ref.]]="Dentro",IF(DATOS_[[Check Equiparado]:[Check Equiparado]]="Sí",IF(DATOS!AG$5="Sí",(1/DATOS_[[% anualiz]:[% anualiz]]),1)*IF(DATOS!AG$4="Sí",1/DATOS_[[% normaliz]:[% normaliz]],1)*(DATOS_[Conc.Sal.03])))))))),
0)</f>
        <v>0</v>
      </c>
      <c r="M59" s="119">
        <f t="array" ref="M59">IFERROR(
(MEDIAN((IF(DATOS_[[Sexo]:[Sexo]]=$B59,IF(DATOS_[[AGRUP. VALOR. PTO.]:[AGRUP. VALOR. PTO.]]=$B57,IF(DATOS_[[Check Periodo Ref.]:[Check Periodo Ref.]]="Dentro",IF(DATOS_[[Check Equiparado]:[Check Equiparado]]="Sí",IF(DATOS!AH$5="Sí",(1/DATOS_[[% anualiz]:[% anualiz]]),1)*IF(DATOS!AH$4="Sí",1/DATOS_[[% normaliz]:[% normaliz]],1)*(DATOS_[Conc.Sal.04])))))))),
0)</f>
        <v>0</v>
      </c>
      <c r="N59" s="119">
        <f t="array" ref="N59">IFERROR(
(MEDIAN((IF(DATOS_[[Sexo]:[Sexo]]=$B59,IF(DATOS_[[AGRUP. VALOR. PTO.]:[AGRUP. VALOR. PTO.]]=$B57,IF(DATOS_[[Check Periodo Ref.]:[Check Periodo Ref.]]="Dentro",IF(DATOS_[[Check Equiparado]:[Check Equiparado]]="Sí",IF(DATOS!AI$5="Sí",(1/DATOS_[[% anualiz]:[% anualiz]]),1)*IF(DATOS!AI$4="Sí",1/DATOS_[[% normaliz]:[% normaliz]],1)*(DATOS_[Conc.Sal.05])))))))),
0)</f>
        <v>0</v>
      </c>
      <c r="O59" s="119">
        <f t="array" ref="O59">IFERROR(
(MEDIAN((IF(DATOS_[[Sexo]:[Sexo]]=$B59,IF(DATOS_[[AGRUP. VALOR. PTO.]:[AGRUP. VALOR. PTO.]]=$B57,IF(DATOS_[[Check Periodo Ref.]:[Check Periodo Ref.]]="Dentro",IF(DATOS_[[Check Equiparado]:[Check Equiparado]]="Sí",IF(DATOS!AJ$5="Sí",(1/DATOS_[[% anualiz]:[% anualiz]]),1)*IF(DATOS!AJ$4="Sí",1/DATOS_[[% normaliz]:[% normaliz]],1)*(DATOS_[Conc.Sal.06])))))))),
0)</f>
        <v>0</v>
      </c>
      <c r="P59" s="119">
        <f t="array" ref="P59">IFERROR(
(MEDIAN((IF(DATOS_[[Sexo]:[Sexo]]=$B59,IF(DATOS_[[AGRUP. VALOR. PTO.]:[AGRUP. VALOR. PTO.]]=$B57,IF(DATOS_[[Check Periodo Ref.]:[Check Periodo Ref.]]="Dentro",IF(DATOS_[[Check Equiparado]:[Check Equiparado]]="Sí",IF(DATOS!AK$5="Sí",(1/DATOS_[[% anualiz]:[% anualiz]]),1)*IF(DATOS!AK$4="Sí",1/DATOS_[[% normaliz]:[% normaliz]],1)*(DATOS_[Conc.Sal.07])))))))),
0)</f>
        <v>0</v>
      </c>
      <c r="Q59" s="119">
        <f t="array" ref="Q59">IFERROR(
(MEDIAN((IF(DATOS_[[Sexo]:[Sexo]]=$B59,IF(DATOS_[[AGRUP. VALOR. PTO.]:[AGRUP. VALOR. PTO.]]=$B57,IF(DATOS_[[Check Periodo Ref.]:[Check Periodo Ref.]]="Dentro",IF(DATOS_[[Check Equiparado]:[Check Equiparado]]="Sí",IF(DATOS!AL$5="Sí",(1/DATOS_[[% anualiz]:[% anualiz]]),1)*IF(DATOS!AL$4="Sí",1/DATOS_[[% normaliz]:[% normaliz]],1)*(DATOS_[Conc.Sal.08])))))))),
0)</f>
        <v>0</v>
      </c>
      <c r="R59" s="119">
        <f t="array" ref="R59">IFERROR(
(MEDIAN((IF(DATOS_[[Sexo]:[Sexo]]=$B59,IF(DATOS_[[AGRUP. VALOR. PTO.]:[AGRUP. VALOR. PTO.]]=$B57,IF(DATOS_[[Check Periodo Ref.]:[Check Periodo Ref.]]="Dentro",IF(DATOS_[[Check Equiparado]:[Check Equiparado]]="Sí",IF(DATOS!AM$5="Sí",(1/DATOS_[[% anualiz]:[% anualiz]]),1)*IF(DATOS!AM$4="Sí",1/DATOS_[[% normaliz]:[% normaliz]],1)*(DATOS_[Conc.Sal.09])))))))),
0)</f>
        <v>0</v>
      </c>
      <c r="S59" s="119">
        <f t="array" ref="S59">IFERROR(
(MEDIAN((IF(DATOS_[[Sexo]:[Sexo]]=$B59,IF(DATOS_[[AGRUP. VALOR. PTO.]:[AGRUP. VALOR. PTO.]]=$B57,IF(DATOS_[[Check Periodo Ref.]:[Check Periodo Ref.]]="Dentro",IF(DATOS_[[Check Equiparado]:[Check Equiparado]]="Sí",IF(DATOS!AN$5="Sí",(1/DATOS_[[% anualiz]:[% anualiz]]),1)*IF(DATOS!AN$4="Sí",1/DATOS_[[% normaliz]:[% normaliz]],1)*(DATOS_[Conc.Sal.10])))))))),
0)</f>
        <v>0</v>
      </c>
      <c r="T59" s="119">
        <f t="array" ref="T59">IFERROR(
(MEDIAN((IF(DATOS_[[Sexo]:[Sexo]]=$B59,IF(DATOS_[[AGRUP. VALOR. PTO.]:[AGRUP. VALOR. PTO.]]=$B57,IF(DATOS_[[Check Periodo Ref.]:[Check Periodo Ref.]]="Dentro",IF(DATOS_[[Check Equiparado]:[Check Equiparado]]="Sí",IF(DATOS!AO$5="Sí",(1/DATOS_[[% anualiz]:[% anualiz]]),1)*IF(DATOS!AO$4="Sí",1/DATOS_[[% normaliz]:[% normaliz]],1)*(DATOS_[Conc.Sal.11])))))))),
0)</f>
        <v>0</v>
      </c>
      <c r="U59" s="119">
        <f t="array" ref="U59">IFERROR(
(MEDIAN((IF(DATOS_[[Sexo]:[Sexo]]=$B59,IF(DATOS_[[AGRUP. VALOR. PTO.]:[AGRUP. VALOR. PTO.]]=$B57,IF(DATOS_[[Check Periodo Ref.]:[Check Periodo Ref.]]="Dentro",IF(DATOS_[[Check Equiparado]:[Check Equiparado]]="Sí",IF(DATOS!AP$5="Sí",(1/DATOS_[[% anualiz]:[% anualiz]]),1)*IF(DATOS!AP$4="Sí",1/DATOS_[[% normaliz]:[% normaliz]],1)*(DATOS_[Conc.Sal.12])))))))),
0)</f>
        <v>0</v>
      </c>
      <c r="V59" s="119">
        <f t="array" ref="V59">IFERROR(
(MEDIAN((IF(DATOS_[[Sexo]:[Sexo]]=$B59,IF(DATOS_[[AGRUP. VALOR. PTO.]:[AGRUP. VALOR. PTO.]]=$B57,IF(DATOS_[[Check Periodo Ref.]:[Check Periodo Ref.]]="Dentro",IF(DATOS_[[Check Equiparado]:[Check Equiparado]]="Sí",IF(DATOS!AQ$5="Sí",(1/DATOS_[[% anualiz]:[% anualiz]]),1)*IF(DATOS!AQ$4="Sí",1/DATOS_[[% normaliz]:[% normaliz]],1)*(DATOS_[Conc.Sal.13])))))))),
0)</f>
        <v>0</v>
      </c>
      <c r="W59" s="119">
        <f t="array" ref="W59">IFERROR(
(MEDIAN((IF(DATOS_[[Sexo]:[Sexo]]=$B59,IF(DATOS_[[AGRUP. VALOR. PTO.]:[AGRUP. VALOR. PTO.]]=$B57,IF(DATOS_[[Check Periodo Ref.]:[Check Periodo Ref.]]="Dentro",IF(DATOS_[[Check Equiparado]:[Check Equiparado]]="Sí",IF(DATOS!AR$5="Sí",(1/DATOS_[[% anualiz]:[% anualiz]]),1)*IF(DATOS!AR$4="Sí",1/DATOS_[[% normaliz]:[% normaliz]],1)*(DATOS_[Conc.Sal.14])))))))),
0)</f>
        <v>0</v>
      </c>
      <c r="X59" s="119">
        <f t="array" ref="X59">IFERROR(
(MEDIAN((IF(DATOS_[[Sexo]:[Sexo]]=$B59,IF(DATOS_[[AGRUP. VALOR. PTO.]:[AGRUP. VALOR. PTO.]]=$B57,IF(DATOS_[[Check Periodo Ref.]:[Check Periodo Ref.]]="Dentro",IF(DATOS_[[Check Equiparado]:[Check Equiparado]]="Sí",IF(DATOS!AS$5="Sí",(1/DATOS_[[% anualiz]:[% anualiz]]),1)*IF(DATOS!AS$4="Sí",1/DATOS_[[% normaliz]:[% normaliz]],1)*(DATOS_[Conc.Sal.15])))))))),
0)</f>
        <v>0</v>
      </c>
      <c r="Y59" s="119">
        <f t="array" ref="Y59">IFERROR(
(MEDIAN((IF(DATOS_[[Sexo]:[Sexo]]=$B59,IF(DATOS_[[AGRUP. VALOR. PTO.]:[AGRUP. VALOR. PTO.]]=$B57,IF(DATOS_[[Check Periodo Ref.]:[Check Periodo Ref.]]="Dentro",IF(DATOS_[[Check Equiparado]:[Check Equiparado]]="Sí",IF(DATOS!AT$5="Sí",(1/DATOS_[[% anualiz]:[% anualiz]]),1)*IF(DATOS!AT$4="Sí",1/DATOS_[[% normaliz]:[% normaliz]],1)*(DATOS_[Conc.Sal.16])))))))),
0)</f>
        <v>0</v>
      </c>
      <c r="Z59" s="119">
        <f t="array" ref="Z59">IFERROR(
(MEDIAN((IF(DATOS_[[Sexo]:[Sexo]]=$B59,IF(DATOS_[[AGRUP. VALOR. PTO.]:[AGRUP. VALOR. PTO.]]=$B57,IF(DATOS_[[Check Periodo Ref.]:[Check Periodo Ref.]]="Dentro",IF(DATOS_[[Check Equiparado]:[Check Equiparado]]="Sí",IF(DATOS!AU$5="Sí",(1/DATOS_[[% anualiz]:[% anualiz]]),1)*IF(DATOS!AU$4="Sí",1/DATOS_[[% normaliz]:[% normaliz]],1)*(DATOS_[Conc.Sal.17])))))))),
0)</f>
        <v>0</v>
      </c>
      <c r="AA59" s="119">
        <f t="array" ref="AA59">IFERROR(
(MEDIAN((IF(DATOS_[[Sexo]:[Sexo]]=$B59,IF(DATOS_[[AGRUP. VALOR. PTO.]:[AGRUP. VALOR. PTO.]]=$B57,IF(DATOS_[[Check Periodo Ref.]:[Check Periodo Ref.]]="Dentro",IF(DATOS_[[Check Equiparado]:[Check Equiparado]]="Sí",IF(DATOS!AV$5="Sí",(1/DATOS_[[% anualiz]:[% anualiz]]),1)*IF(DATOS!AV$4="Sí",1/DATOS_[[% normaliz]:[% normaliz]],1)*(DATOS_[Conc.Sal.18])))))))),
0)</f>
        <v>0</v>
      </c>
      <c r="AB59" s="119">
        <f t="array" ref="AB59">IFERROR(
(MEDIAN((IF(DATOS_[[Sexo]:[Sexo]]=$B59,IF(DATOS_[[AGRUP. VALOR. PTO.]:[AGRUP. VALOR. PTO.]]=$B57,IF(DATOS_[[Check Periodo Ref.]:[Check Periodo Ref.]]="Dentro",IF(DATOS_[[Check Equiparado]:[Check Equiparado]]="Sí",IF(DATOS!AW$5="Sí",(1/DATOS_[[% anualiz]:[% anualiz]]),1)*IF(DATOS!AW$4="Sí",1/DATOS_[[% normaliz]:[% normaliz]],1)*(DATOS_[Conc.Sal.19])))))))),
0)</f>
        <v>0</v>
      </c>
      <c r="AC59" s="119">
        <f t="array" ref="AC59">IFERROR(
(MEDIAN((IF(DATOS_[[Sexo]:[Sexo]]=$B59,IF(DATOS_[[AGRUP. VALOR. PTO.]:[AGRUP. VALOR. PTO.]]=$B57,IF(DATOS_[[Check Periodo Ref.]:[Check Periodo Ref.]]="Dentro",IF(DATOS_[[Check Equiparado]:[Check Equiparado]]="Sí",IF(DATOS!AX$5="Sí",(1/DATOS_[[% anualiz]:[% anualiz]]),1)*IF(DATOS!AX$4="Sí",1/DATOS_[[% normaliz]:[% normaliz]],1)*(DATOS_[Conc.Sal.20])))))))),
0)</f>
        <v>0</v>
      </c>
      <c r="AD59" s="119">
        <f t="array" ref="AD59">IFERROR(
(MEDIAN((IF(DATOS_[[Sexo]:[Sexo]]=$B59,IF(DATOS_[[AGRUP. VALOR. PTO.]:[AGRUP. VALOR. PTO.]]=$B57,IF(DATOS_[[Check Periodo Ref.]:[Check Periodo Ref.]]="Dentro",IF(DATOS_[[Check Equiparado]:[Check Equiparado]]="Sí",IF(DATOS!AY$5="Sí",(1/DATOS_[[% anualiz]:[% anualiz]]),1)*IF(DATOS!AY$4="Sí",1/DATOS_[[% normaliz]:[% normaliz]],1)*(DATOS_[Conc.Sal.21])))))))),
0)</f>
        <v>0</v>
      </c>
      <c r="AE59" s="119">
        <f t="array" ref="AE59">IFERROR(
(MEDIAN((IF(DATOS_[[Sexo]:[Sexo]]=$B59,IF(DATOS_[[AGRUP. VALOR. PTO.]:[AGRUP. VALOR. PTO.]]=$B57,IF(DATOS_[[Check Periodo Ref.]:[Check Periodo Ref.]]="Dentro",IF(DATOS_[[Check Equiparado]:[Check Equiparado]]="Sí",IF(DATOS!AZ$5="Sí",(1/DATOS_[[% anualiz]:[% anualiz]]),1)*IF(DATOS!AZ$4="Sí",1/DATOS_[[% normaliz]:[% normaliz]],1)*(DATOS_[Conc.Sal.22])))))))),
0)</f>
        <v>0</v>
      </c>
      <c r="AF59" s="119">
        <f t="array" ref="AF59">IFERROR(
(MEDIAN((IF(DATOS_[[Sexo]:[Sexo]]=$B59,IF(DATOS_[[AGRUP. VALOR. PTO.]:[AGRUP. VALOR. PTO.]]=$B57,IF(DATOS_[[Check Periodo Ref.]:[Check Periodo Ref.]]="Dentro",IF(DATOS_[[Check Equiparado]:[Check Equiparado]]="Sí",IF(DATOS!BA$5="Sí",(1/DATOS_[[% anualiz]:[% anualiz]]),1)*IF(DATOS!BA$4="Sí",1/DATOS_[[% normaliz]:[% normaliz]],1)*(DATOS_[Conc.Sal.23])))))))),
0)</f>
        <v>0</v>
      </c>
      <c r="AG59" s="119">
        <f t="array" ref="AG59">IFERROR(
(MEDIAN((IF(DATOS_[[Sexo]:[Sexo]]=$B59,IF(DATOS_[[AGRUP. VALOR. PTO.]:[AGRUP. VALOR. PTO.]]=$B57,IF(DATOS_[[Check Periodo Ref.]:[Check Periodo Ref.]]="Dentro",IF(DATOS_[[Check Equiparado]:[Check Equiparado]]="Sí",IF(DATOS!BB$5="Sí",(1/DATOS_[[% anualiz]:[% anualiz]]),1)*IF(DATOS!BB$4="Sí",1/DATOS_[[% normaliz]:[% normaliz]],1)*(DATOS_[Conc.Sal.24])))))))),
0)</f>
        <v>0</v>
      </c>
      <c r="AH59" s="119">
        <f t="array" ref="AH59">IFERROR(
(MEDIAN((IF(DATOS_[[Sexo]:[Sexo]]=$B59,IF(DATOS_[[AGRUP. VALOR. PTO.]:[AGRUP. VALOR. PTO.]]=$B57,IF(DATOS_[[Check Periodo Ref.]:[Check Periodo Ref.]]="Dentro",IF(DATOS_[[Check Equiparado]:[Check Equiparado]]="Sí",IF(DATOS!BC$5="Sí",(1/DATOS_[[% anualiz]:[% anualiz]]),1)*IF(DATOS!BC$4="Sí",1/DATOS_[[% normaliz]:[% normaliz]],1)*(DATOS_[Conc.Sal.25])))))))),
0)</f>
        <v>0</v>
      </c>
      <c r="AI59" s="119">
        <f t="array" ref="AI59">IFERROR(
(MEDIAN((IF(DATOS_[[Sexo]:[Sexo]]=$B59,IF(DATOS_[[AGRUP. VALOR. PTO.]:[AGRUP. VALOR. PTO.]]=$B57,IF(DATOS_[[Check Periodo Ref.]:[Check Periodo Ref.]]="Dentro",IF(DATOS_[[Check Equiparado]:[Check Equiparado]]="Sí",IF(DATOS!BD$5="Sí",(1/DATOS_[[% anualiz]:[% anualiz]]),1)*IF(DATOS!BD$4="Sí",1/DATOS_[[% normaliz]:[% normaliz]],1)*(DATOS_[Conc.Sal.26])))))))),
0)</f>
        <v>0</v>
      </c>
      <c r="AJ59" s="119">
        <f t="array" ref="AJ59">IFERROR(
(MEDIAN((IF(DATOS_[[Sexo]:[Sexo]]=$B59,IF(DATOS_[[AGRUP. VALOR. PTO.]:[AGRUP. VALOR. PTO.]]=$B57,IF(DATOS_[[Check Periodo Ref.]:[Check Periodo Ref.]]="Dentro",IF(DATOS_[[Check Equiparado]:[Check Equiparado]]="Sí",IF(DATOS!BE$5="Sí",(1/DATOS_[[% anualiz]:[% anualiz]]),1)*IF(DATOS!BE$4="Sí",1/DATOS_[[% normaliz]:[% normaliz]],1)*(DATOS_[Conc.Sal.27])))))))),
0)</f>
        <v>0</v>
      </c>
      <c r="AK59" s="119">
        <f t="array" ref="AK59">IFERROR(
(MEDIAN((IF(DATOS_[[Sexo]:[Sexo]]=$B59,IF(DATOS_[[AGRUP. VALOR. PTO.]:[AGRUP. VALOR. PTO.]]=$B57,IF(DATOS_[[Check Periodo Ref.]:[Check Periodo Ref.]]="Dentro",IF(DATOS_[[Check Equiparado]:[Check Equiparado]]="Sí",IF(DATOS!BF$5="Sí",(1/DATOS_[[% anualiz]:[% anualiz]]),1)*IF(DATOS!BF$4="Sí",1/DATOS_[[% normaliz]:[% normaliz]],1)*(DATOS_[Conc.Sal.28])))))))),
0)</f>
        <v>0</v>
      </c>
      <c r="AL59" s="119">
        <f t="array" ref="AL59">IFERROR(
(MEDIAN((IF(DATOS_[[Sexo]:[Sexo]]=$B59,IF(DATOS_[[AGRUP. VALOR. PTO.]:[AGRUP. VALOR. PTO.]]=$B57,IF(DATOS_[[Check Periodo Ref.]:[Check Periodo Ref.]]="Dentro",IF(DATOS_[[Check Equiparado]:[Check Equiparado]]="Sí",IF(DATOS!BG$5="Sí",(1/DATOS_[[% anualiz]:[% anualiz]]),1)*IF(DATOS!BG$4="Sí",1/DATOS_[[% normaliz]:[% normaliz]],1)*(DATOS_[Conc.Sal.29])))))))),
0)</f>
        <v>0</v>
      </c>
      <c r="AM59" s="119">
        <f t="array" ref="AM59">IFERROR(
(MEDIAN((IF(DATOS_[[Sexo]:[Sexo]]=$B59,IF(DATOS_[[AGRUP. VALOR. PTO.]:[AGRUP. VALOR. PTO.]]=$B57,IF(DATOS_[[Check Periodo Ref.]:[Check Periodo Ref.]]="Dentro",IF(DATOS_[[Check Equiparado]:[Check Equiparado]]="Sí",IF(DATOS!BH$5="Sí",(1/DATOS_[[% anualiz]:[% anualiz]]),1)*IF(DATOS!BH$4="Sí",1/DATOS_[[% normaliz]:[% normaliz]],1)*(DATOS_[Conc.Sal.30])))))))),
0)</f>
        <v>0</v>
      </c>
      <c r="AN59" s="120">
        <f t="array" ref="AN59">IFERROR(
MEDIAN(IF(DATOS_[Sexo]=$B59,IF(DATOS_[[AGRUP. VALOR. PTO.]:[AGRUP. VALOR. PTO.]]=$B57,IF(DATOS_[Check Equiparado]="Sí",IF(DATOS_[Check Periodo Ref.]="Dentro",DATOS_[Tot COMPL.SAL Eq],FALSE))))),
0)</f>
        <v>0</v>
      </c>
      <c r="AO59" s="121">
        <f t="array" ref="AO59">IFERROR(
MEDIAN(IF(DATOS_[Sexo]=$B59,IF(DATOS_[[AGRUP. VALOR. PTO.]:[AGRUP. VALOR. PTO.]]=$B57,IF(DATOS_[Check Equiparado]="Sí",IF(DATOS_[Check Periodo Ref.]="Dentro",DATOS_[TOTAL SALARIO Eq],FALSE))))),
0)</f>
        <v>0</v>
      </c>
      <c r="AP59" s="122">
        <f t="array" ref="AP59">IFERROR(
(MEDIAN((IF(DATOS_[[Sexo]:[Sexo]]=$B59,IF(DATOS_[[AGRUP. VALOR. PTO.]:[AGRUP. VALOR. PTO.]]=$B58,IF(DATOS_[[Check Periodo Ref.]:[Check Periodo Ref.]]="Dentro",IF(DATOS_[[Check Equiparado]:[Check Equiparado]]="Sí",IF(DATOS!BI$5="Sí",(1/DATOS_[[% anualiz]:[% anualiz]]),1)*IF(DATOS!BI$4="Sí",1/DATOS_[[% normaliz]:[% normaliz]],1)*(DATOS_[C.Extra.01])))))))),
0)</f>
        <v>0</v>
      </c>
      <c r="AQ59" s="122">
        <f t="array" ref="AQ59">IFERROR(
(MEDIAN((IF(DATOS_[[Sexo]:[Sexo]]=$B59,IF(DATOS_[[AGRUP. VALOR. PTO.]:[AGRUP. VALOR. PTO.]]=$B58,IF(DATOS_[[Check Periodo Ref.]:[Check Periodo Ref.]]="Dentro",IF(DATOS_[[Check Equiparado]:[Check Equiparado]]="Sí",IF(DATOS!BJ$5="Sí",(1/DATOS_[[% anualiz]:[% anualiz]]),1)*IF(DATOS!BJ$4="Sí",1/DATOS_[[% normaliz]:[% normaliz]],1)*(DATOS_[C.Extra.02])))))))),
0)</f>
        <v>0</v>
      </c>
      <c r="AR59" s="122">
        <f t="array" ref="AR59">IFERROR(
(MEDIAN((IF(DATOS_[[Sexo]:[Sexo]]=$B59,IF(DATOS_[[AGRUP. VALOR. PTO.]:[AGRUP. VALOR. PTO.]]=$B58,IF(DATOS_[[Check Periodo Ref.]:[Check Periodo Ref.]]="Dentro",IF(DATOS_[[Check Equiparado]:[Check Equiparado]]="Sí",IF(DATOS!BK$5="Sí",(1/DATOS_[[% anualiz]:[% anualiz]]),1)*IF(DATOS!BK$4="Sí",1/DATOS_[[% normaliz]:[% normaliz]],1)*(DATOS_[C.Extra.03])))))))),
0)</f>
        <v>0</v>
      </c>
      <c r="AS59" s="122">
        <f t="array" ref="AS59">IFERROR(
(MEDIAN((IF(DATOS_[[Sexo]:[Sexo]]=$B59,IF(DATOS_[[AGRUP. VALOR. PTO.]:[AGRUP. VALOR. PTO.]]=$B58,IF(DATOS_[[Check Periodo Ref.]:[Check Periodo Ref.]]="Dentro",IF(DATOS_[[Check Equiparado]:[Check Equiparado]]="Sí",IF(DATOS!BL$5="Sí",(1/DATOS_[[% anualiz]:[% anualiz]]),1)*IF(DATOS!BL$4="Sí",1/DATOS_[[% normaliz]:[% normaliz]],1)*(DATOS_[C.Extra.04])))))))),
0)</f>
        <v>0</v>
      </c>
      <c r="AT59" s="122">
        <f t="array" ref="AT59">IFERROR(
(MEDIAN((IF(DATOS_[[Sexo]:[Sexo]]=$B59,IF(DATOS_[[AGRUP. VALOR. PTO.]:[AGRUP. VALOR. PTO.]]=$B58,IF(DATOS_[[Check Periodo Ref.]:[Check Periodo Ref.]]="Dentro",IF(DATOS_[[Check Equiparado]:[Check Equiparado]]="Sí",IF(DATOS!BM$5="Sí",(1/DATOS_[[% anualiz]:[% anualiz]]),1)*IF(DATOS!BM$4="Sí",1/DATOS_[[% normaliz]:[% normaliz]],1)*(DATOS_[C.Extra.05])))))))),
0)</f>
        <v>0</v>
      </c>
      <c r="AU59" s="123">
        <f t="array" ref="AU59">IFERROR(
MEDIAN(IF(DATOS_[Sexo]=$B59,IF(DATOS_[[AGRUP. VALOR. PTO.]:[AGRUP. VALOR. PTO.]]=$B57,IF(DATOS_[Check Equiparado]="Sí",IF(DATOS_[Check Periodo Ref.]="Dentro",DATOS_[Tot Extrasalarial Eq],FALSE))))),
0)</f>
        <v>0</v>
      </c>
      <c r="AV59" s="124">
        <f t="array" ref="AV59">IFERROR(
MEDIAN(IF(DATOS_[Sexo]=$B59,IF(DATOS_[[AGRUP. VALOR. PTO.]:[AGRUP. VALOR. PTO.]]=$B57,IF(DATOS_[Check Equiparado]="Sí",IF(DATOS_[Check Periodo Ref.]="Dentro",DATOS_[TOTAL Retrib Eq],FALSE))))),
0)</f>
        <v>0</v>
      </c>
    </row>
    <row r="60" spans="1:48" ht="17.25" thickBot="1" x14ac:dyDescent="0.35">
      <c r="A60" s="48" t="str">
        <f t="shared" ref="A60" si="63">+A61</f>
        <v>[ocultar]</v>
      </c>
      <c r="B60" s="98" t="s">
        <v>275</v>
      </c>
      <c r="C60" s="117"/>
      <c r="D60" s="47"/>
      <c r="E60" s="47"/>
      <c r="F60" s="47"/>
      <c r="G60" s="47"/>
      <c r="H60" s="47"/>
      <c r="I60" s="127" t="str">
        <f t="shared" ref="I60:AV60" si="64">IFERROR((I61-I62)/I61,"")</f>
        <v/>
      </c>
      <c r="J60" s="131" t="str">
        <f t="shared" si="64"/>
        <v/>
      </c>
      <c r="K60" s="131" t="str">
        <f t="shared" si="64"/>
        <v/>
      </c>
      <c r="L60" s="131" t="str">
        <f t="shared" si="64"/>
        <v/>
      </c>
      <c r="M60" s="131" t="str">
        <f t="shared" si="64"/>
        <v/>
      </c>
      <c r="N60" s="131" t="str">
        <f t="shared" si="64"/>
        <v/>
      </c>
      <c r="O60" s="131" t="str">
        <f t="shared" si="64"/>
        <v/>
      </c>
      <c r="P60" s="131" t="str">
        <f t="shared" si="64"/>
        <v/>
      </c>
      <c r="Q60" s="131" t="str">
        <f t="shared" si="64"/>
        <v/>
      </c>
      <c r="R60" s="131" t="str">
        <f t="shared" si="64"/>
        <v/>
      </c>
      <c r="S60" s="131" t="str">
        <f t="shared" si="64"/>
        <v/>
      </c>
      <c r="T60" s="131" t="str">
        <f t="shared" si="64"/>
        <v/>
      </c>
      <c r="U60" s="131" t="str">
        <f t="shared" si="64"/>
        <v/>
      </c>
      <c r="V60" s="131" t="str">
        <f t="shared" si="64"/>
        <v/>
      </c>
      <c r="W60" s="131" t="str">
        <f t="shared" si="64"/>
        <v/>
      </c>
      <c r="X60" s="131" t="str">
        <f t="shared" si="64"/>
        <v/>
      </c>
      <c r="Y60" s="131" t="str">
        <f t="shared" si="64"/>
        <v/>
      </c>
      <c r="Z60" s="130" t="str">
        <f t="shared" si="64"/>
        <v/>
      </c>
      <c r="AA60" s="130" t="str">
        <f t="shared" si="64"/>
        <v/>
      </c>
      <c r="AB60" s="130" t="str">
        <f t="shared" si="64"/>
        <v/>
      </c>
      <c r="AC60" s="130" t="str">
        <f t="shared" si="64"/>
        <v/>
      </c>
      <c r="AD60" s="130" t="str">
        <f t="shared" si="64"/>
        <v/>
      </c>
      <c r="AE60" s="130" t="str">
        <f t="shared" si="64"/>
        <v/>
      </c>
      <c r="AF60" s="130" t="str">
        <f t="shared" si="64"/>
        <v/>
      </c>
      <c r="AG60" s="130" t="str">
        <f t="shared" si="64"/>
        <v/>
      </c>
      <c r="AH60" s="130" t="str">
        <f t="shared" si="64"/>
        <v/>
      </c>
      <c r="AI60" s="130" t="str">
        <f t="shared" si="64"/>
        <v/>
      </c>
      <c r="AJ60" s="130" t="str">
        <f t="shared" si="64"/>
        <v/>
      </c>
      <c r="AK60" s="130" t="str">
        <f t="shared" si="64"/>
        <v/>
      </c>
      <c r="AL60" s="130" t="str">
        <f t="shared" si="64"/>
        <v/>
      </c>
      <c r="AM60" s="130" t="str">
        <f t="shared" si="64"/>
        <v/>
      </c>
      <c r="AN60" s="132" t="str">
        <f t="shared" si="64"/>
        <v/>
      </c>
      <c r="AO60" s="136" t="str">
        <f t="shared" si="64"/>
        <v/>
      </c>
      <c r="AP60" s="133" t="str">
        <f t="shared" si="64"/>
        <v/>
      </c>
      <c r="AQ60" s="133" t="str">
        <f t="shared" si="64"/>
        <v/>
      </c>
      <c r="AR60" s="133" t="str">
        <f t="shared" si="64"/>
        <v/>
      </c>
      <c r="AS60" s="133" t="str">
        <f t="shared" si="64"/>
        <v/>
      </c>
      <c r="AT60" s="133" t="str">
        <f t="shared" si="64"/>
        <v/>
      </c>
      <c r="AU60" s="134" t="str">
        <f t="shared" si="64"/>
        <v/>
      </c>
      <c r="AV60" s="135" t="str">
        <f t="shared" si="64"/>
        <v/>
      </c>
    </row>
    <row r="61" spans="1:48" x14ac:dyDescent="0.3">
      <c r="A61" s="48" t="str">
        <f t="shared" ref="A61" si="65">+IF(C61+C62=0,"[ocultar]","")</f>
        <v>[ocultar]</v>
      </c>
      <c r="B61" s="94" t="s">
        <v>162</v>
      </c>
      <c r="C61" s="40">
        <f t="array" ref="C61">SUM(IF($B61=DATOS_[Sexo],
IF($B60=DATOS_[AGRUP. VALOR. PTO.],
IF("Dentro"=DATOS_[Check Periodo Ref.],
1/(COUNTIFS(DATOS_[Sexo],$B61,DATOS_[AGRUP. VALOR. PTO.],$B60,DATOS_[Check Periodo Ref.],"Dentro",DATOS_[id],DATOS_[id]))))))</f>
        <v>0</v>
      </c>
      <c r="D61" s="41">
        <f>COUNTIFS(DATOS_[AGRUP. VALOR. PTO.],$B60,DATOS_[Sexo],$B61,DATOS_[Check Periodo Ref.],"Dentro")</f>
        <v>0</v>
      </c>
      <c r="E61" s="41">
        <f>COUNTIFS(DATOS_[AGRUP. VALOR. PTO.],$B60,DATOS_[Sexo],$B61,DATOS_[Check Periodo Ref.],"Dentro",DATOS_[Check Nº SC Norm],"Sí")</f>
        <v>0</v>
      </c>
      <c r="F61" s="41">
        <f>COUNTIFS(DATOS_[AGRUP. VALOR. PTO.],$B60,DATOS_[Sexo],$B61,DATOS_[Check Periodo Ref.],"Dentro",DATOS_[Check Nº SC Anualiz],"Sí")</f>
        <v>0</v>
      </c>
      <c r="G61" s="41">
        <f>COUNTIFS(DATOS_[AGRUP. VALOR. PTO.],$B60,DATOS_[Sexo],$B61,DATOS_[Check Periodo Ref.],"Dentro",DATOS_[Check Nº SC Norm y Anualiz],"Sí")</f>
        <v>0</v>
      </c>
      <c r="H61" s="41">
        <f>COUNTIFS(DATOS_[AGRUP. VALOR. PTO.],$B60,DATOS_[Sexo],$B61,DATOS_[Check Periodo Ref.],"Dentro",DATOS_[Check Equiparación],"Sí")</f>
        <v>0</v>
      </c>
      <c r="I61" s="118">
        <f t="array" ref="I61">IFERROR(
MEDIAN(IF(DATOS_[Sexo]=$B61,IF(DATOS_[[AGRUP. VALOR. PTO.]:[AGRUP. VALOR. PTO.]]=$B60,IF(DATOS_[Check Equiparado]="Sí",IF(DATOS_[Check Periodo Ref.]="Dentro",DATOS_[SALARIO BASE Eq],FALSE))))),
0)</f>
        <v>0</v>
      </c>
      <c r="J61" s="119">
        <f t="array" ref="J61">IFERROR(
(MEDIAN((IF(DATOS_[[Sexo]:[Sexo]]=$B61,IF(DATOS_[[AGRUP. VALOR. PTO.]:[AGRUP. VALOR. PTO.]]=$B60,IF(DATOS_[[Check Periodo Ref.]:[Check Periodo Ref.]]="Dentro",IF(DATOS_[[Check Equiparado]:[Check Equiparado]]="Sí",IF(DATOS!AE$5="Sí",(1/DATOS_[[% anualiz]:[% anualiz]]),1)*IF(DATOS!AE$4="Sí",1/DATOS_[[% normaliz]:[% normaliz]],1)*(DATOS_[Conc.Sal.01])))))))),
0)</f>
        <v>0</v>
      </c>
      <c r="K61" s="119">
        <f t="array" ref="K61">IFERROR(
(MEDIAN((IF(DATOS_[[Sexo]:[Sexo]]=$B61,IF(DATOS_[[AGRUP. VALOR. PTO.]:[AGRUP. VALOR. PTO.]]=$B60,IF(DATOS_[[Check Periodo Ref.]:[Check Periodo Ref.]]="Dentro",IF(DATOS_[[Check Equiparado]:[Check Equiparado]]="Sí",IF(DATOS!AF$5="Sí",(1/DATOS_[[% anualiz]:[% anualiz]]),1)*IF(DATOS!AF$4="Sí",1/DATOS_[[% normaliz]:[% normaliz]],1)*(DATOS_[Conc.Sal.02])))))))),
0)</f>
        <v>0</v>
      </c>
      <c r="L61" s="119">
        <f t="array" ref="L61">IFERROR(
(MEDIAN((IF(DATOS_[[Sexo]:[Sexo]]=$B61,IF(DATOS_[[AGRUP. VALOR. PTO.]:[AGRUP. VALOR. PTO.]]=$B60,IF(DATOS_[[Check Periodo Ref.]:[Check Periodo Ref.]]="Dentro",IF(DATOS_[[Check Equiparado]:[Check Equiparado]]="Sí",IF(DATOS!AG$5="Sí",(1/DATOS_[[% anualiz]:[% anualiz]]),1)*IF(DATOS!AG$4="Sí",1/DATOS_[[% normaliz]:[% normaliz]],1)*(DATOS_[Conc.Sal.03])))))))),
0)</f>
        <v>0</v>
      </c>
      <c r="M61" s="119">
        <f t="array" ref="M61">IFERROR(
(MEDIAN((IF(DATOS_[[Sexo]:[Sexo]]=$B61,IF(DATOS_[[AGRUP. VALOR. PTO.]:[AGRUP. VALOR. PTO.]]=$B60,IF(DATOS_[[Check Periodo Ref.]:[Check Periodo Ref.]]="Dentro",IF(DATOS_[[Check Equiparado]:[Check Equiparado]]="Sí",IF(DATOS!AH$5="Sí",(1/DATOS_[[% anualiz]:[% anualiz]]),1)*IF(DATOS!AH$4="Sí",1/DATOS_[[% normaliz]:[% normaliz]],1)*(DATOS_[Conc.Sal.04])))))))),
0)</f>
        <v>0</v>
      </c>
      <c r="N61" s="119">
        <f t="array" ref="N61">IFERROR(
(MEDIAN((IF(DATOS_[[Sexo]:[Sexo]]=$B61,IF(DATOS_[[AGRUP. VALOR. PTO.]:[AGRUP. VALOR. PTO.]]=$B60,IF(DATOS_[[Check Periodo Ref.]:[Check Periodo Ref.]]="Dentro",IF(DATOS_[[Check Equiparado]:[Check Equiparado]]="Sí",IF(DATOS!AI$5="Sí",(1/DATOS_[[% anualiz]:[% anualiz]]),1)*IF(DATOS!AI$4="Sí",1/DATOS_[[% normaliz]:[% normaliz]],1)*(DATOS_[Conc.Sal.05])))))))),
0)</f>
        <v>0</v>
      </c>
      <c r="O61" s="119">
        <f t="array" ref="O61">IFERROR(
(MEDIAN((IF(DATOS_[[Sexo]:[Sexo]]=$B61,IF(DATOS_[[AGRUP. VALOR. PTO.]:[AGRUP. VALOR. PTO.]]=$B60,IF(DATOS_[[Check Periodo Ref.]:[Check Periodo Ref.]]="Dentro",IF(DATOS_[[Check Equiparado]:[Check Equiparado]]="Sí",IF(DATOS!AJ$5="Sí",(1/DATOS_[[% anualiz]:[% anualiz]]),1)*IF(DATOS!AJ$4="Sí",1/DATOS_[[% normaliz]:[% normaliz]],1)*(DATOS_[Conc.Sal.06])))))))),
0)</f>
        <v>0</v>
      </c>
      <c r="P61" s="119">
        <f t="array" ref="P61">IFERROR(
(MEDIAN((IF(DATOS_[[Sexo]:[Sexo]]=$B61,IF(DATOS_[[AGRUP. VALOR. PTO.]:[AGRUP. VALOR. PTO.]]=$B60,IF(DATOS_[[Check Periodo Ref.]:[Check Periodo Ref.]]="Dentro",IF(DATOS_[[Check Equiparado]:[Check Equiparado]]="Sí",IF(DATOS!AK$5="Sí",(1/DATOS_[[% anualiz]:[% anualiz]]),1)*IF(DATOS!AK$4="Sí",1/DATOS_[[% normaliz]:[% normaliz]],1)*(DATOS_[Conc.Sal.07])))))))),
0)</f>
        <v>0</v>
      </c>
      <c r="Q61" s="119">
        <f t="array" ref="Q61">IFERROR(
(MEDIAN((IF(DATOS_[[Sexo]:[Sexo]]=$B61,IF(DATOS_[[AGRUP. VALOR. PTO.]:[AGRUP. VALOR. PTO.]]=$B60,IF(DATOS_[[Check Periodo Ref.]:[Check Periodo Ref.]]="Dentro",IF(DATOS_[[Check Equiparado]:[Check Equiparado]]="Sí",IF(DATOS!AL$5="Sí",(1/DATOS_[[% anualiz]:[% anualiz]]),1)*IF(DATOS!AL$4="Sí",1/DATOS_[[% normaliz]:[% normaliz]],1)*(DATOS_[Conc.Sal.08])))))))),
0)</f>
        <v>0</v>
      </c>
      <c r="R61" s="119">
        <f t="array" ref="R61">IFERROR(
(MEDIAN((IF(DATOS_[[Sexo]:[Sexo]]=$B61,IF(DATOS_[[AGRUP. VALOR. PTO.]:[AGRUP. VALOR. PTO.]]=$B60,IF(DATOS_[[Check Periodo Ref.]:[Check Periodo Ref.]]="Dentro",IF(DATOS_[[Check Equiparado]:[Check Equiparado]]="Sí",IF(DATOS!AM$5="Sí",(1/DATOS_[[% anualiz]:[% anualiz]]),1)*IF(DATOS!AM$4="Sí",1/DATOS_[[% normaliz]:[% normaliz]],1)*(DATOS_[Conc.Sal.09])))))))),
0)</f>
        <v>0</v>
      </c>
      <c r="S61" s="119">
        <f t="array" ref="S61">IFERROR(
(MEDIAN((IF(DATOS_[[Sexo]:[Sexo]]=$B61,IF(DATOS_[[AGRUP. VALOR. PTO.]:[AGRUP. VALOR. PTO.]]=$B60,IF(DATOS_[[Check Periodo Ref.]:[Check Periodo Ref.]]="Dentro",IF(DATOS_[[Check Equiparado]:[Check Equiparado]]="Sí",IF(DATOS!AN$5="Sí",(1/DATOS_[[% anualiz]:[% anualiz]]),1)*IF(DATOS!AN$4="Sí",1/DATOS_[[% normaliz]:[% normaliz]],1)*(DATOS_[Conc.Sal.10])))))))),
0)</f>
        <v>0</v>
      </c>
      <c r="T61" s="119">
        <f t="array" ref="T61">IFERROR(
(MEDIAN((IF(DATOS_[[Sexo]:[Sexo]]=$B61,IF(DATOS_[[AGRUP. VALOR. PTO.]:[AGRUP. VALOR. PTO.]]=$B60,IF(DATOS_[[Check Periodo Ref.]:[Check Periodo Ref.]]="Dentro",IF(DATOS_[[Check Equiparado]:[Check Equiparado]]="Sí",IF(DATOS!AO$5="Sí",(1/DATOS_[[% anualiz]:[% anualiz]]),1)*IF(DATOS!AO$4="Sí",1/DATOS_[[% normaliz]:[% normaliz]],1)*(DATOS_[Conc.Sal.11])))))))),
0)</f>
        <v>0</v>
      </c>
      <c r="U61" s="119">
        <f t="array" ref="U61">IFERROR(
(MEDIAN((IF(DATOS_[[Sexo]:[Sexo]]=$B61,IF(DATOS_[[AGRUP. VALOR. PTO.]:[AGRUP. VALOR. PTO.]]=$B60,IF(DATOS_[[Check Periodo Ref.]:[Check Periodo Ref.]]="Dentro",IF(DATOS_[[Check Equiparado]:[Check Equiparado]]="Sí",IF(DATOS!AP$5="Sí",(1/DATOS_[[% anualiz]:[% anualiz]]),1)*IF(DATOS!AP$4="Sí",1/DATOS_[[% normaliz]:[% normaliz]],1)*(DATOS_[Conc.Sal.12])))))))),
0)</f>
        <v>0</v>
      </c>
      <c r="V61" s="119">
        <f t="array" ref="V61">IFERROR(
(MEDIAN((IF(DATOS_[[Sexo]:[Sexo]]=$B61,IF(DATOS_[[AGRUP. VALOR. PTO.]:[AGRUP. VALOR. PTO.]]=$B60,IF(DATOS_[[Check Periodo Ref.]:[Check Periodo Ref.]]="Dentro",IF(DATOS_[[Check Equiparado]:[Check Equiparado]]="Sí",IF(DATOS!AQ$5="Sí",(1/DATOS_[[% anualiz]:[% anualiz]]),1)*IF(DATOS!AQ$4="Sí",1/DATOS_[[% normaliz]:[% normaliz]],1)*(DATOS_[Conc.Sal.13])))))))),
0)</f>
        <v>0</v>
      </c>
      <c r="W61" s="119">
        <f t="array" ref="W61">IFERROR(
(MEDIAN((IF(DATOS_[[Sexo]:[Sexo]]=$B61,IF(DATOS_[[AGRUP. VALOR. PTO.]:[AGRUP. VALOR. PTO.]]=$B60,IF(DATOS_[[Check Periodo Ref.]:[Check Periodo Ref.]]="Dentro",IF(DATOS_[[Check Equiparado]:[Check Equiparado]]="Sí",IF(DATOS!AR$5="Sí",(1/DATOS_[[% anualiz]:[% anualiz]]),1)*IF(DATOS!AR$4="Sí",1/DATOS_[[% normaliz]:[% normaliz]],1)*(DATOS_[Conc.Sal.14])))))))),
0)</f>
        <v>0</v>
      </c>
      <c r="X61" s="119">
        <f t="array" ref="X61">IFERROR(
(MEDIAN((IF(DATOS_[[Sexo]:[Sexo]]=$B61,IF(DATOS_[[AGRUP. VALOR. PTO.]:[AGRUP. VALOR. PTO.]]=$B60,IF(DATOS_[[Check Periodo Ref.]:[Check Periodo Ref.]]="Dentro",IF(DATOS_[[Check Equiparado]:[Check Equiparado]]="Sí",IF(DATOS!AS$5="Sí",(1/DATOS_[[% anualiz]:[% anualiz]]),1)*IF(DATOS!AS$4="Sí",1/DATOS_[[% normaliz]:[% normaliz]],1)*(DATOS_[Conc.Sal.15])))))))),
0)</f>
        <v>0</v>
      </c>
      <c r="Y61" s="119">
        <f t="array" ref="Y61">IFERROR(
(MEDIAN((IF(DATOS_[[Sexo]:[Sexo]]=$B61,IF(DATOS_[[AGRUP. VALOR. PTO.]:[AGRUP. VALOR. PTO.]]=$B60,IF(DATOS_[[Check Periodo Ref.]:[Check Periodo Ref.]]="Dentro",IF(DATOS_[[Check Equiparado]:[Check Equiparado]]="Sí",IF(DATOS!AT$5="Sí",(1/DATOS_[[% anualiz]:[% anualiz]]),1)*IF(DATOS!AT$4="Sí",1/DATOS_[[% normaliz]:[% normaliz]],1)*(DATOS_[Conc.Sal.16])))))))),
0)</f>
        <v>0</v>
      </c>
      <c r="Z61" s="119">
        <f t="array" ref="Z61">IFERROR(
(MEDIAN((IF(DATOS_[[Sexo]:[Sexo]]=$B61,IF(DATOS_[[AGRUP. VALOR. PTO.]:[AGRUP. VALOR. PTO.]]=$B60,IF(DATOS_[[Check Periodo Ref.]:[Check Periodo Ref.]]="Dentro",IF(DATOS_[[Check Equiparado]:[Check Equiparado]]="Sí",IF(DATOS!AU$5="Sí",(1/DATOS_[[% anualiz]:[% anualiz]]),1)*IF(DATOS!AU$4="Sí",1/DATOS_[[% normaliz]:[% normaliz]],1)*(DATOS_[Conc.Sal.17])))))))),
0)</f>
        <v>0</v>
      </c>
      <c r="AA61" s="119">
        <f t="array" ref="AA61">IFERROR(
(MEDIAN((IF(DATOS_[[Sexo]:[Sexo]]=$B61,IF(DATOS_[[AGRUP. VALOR. PTO.]:[AGRUP. VALOR. PTO.]]=$B60,IF(DATOS_[[Check Periodo Ref.]:[Check Periodo Ref.]]="Dentro",IF(DATOS_[[Check Equiparado]:[Check Equiparado]]="Sí",IF(DATOS!AV$5="Sí",(1/DATOS_[[% anualiz]:[% anualiz]]),1)*IF(DATOS!AV$4="Sí",1/DATOS_[[% normaliz]:[% normaliz]],1)*(DATOS_[Conc.Sal.18])))))))),
0)</f>
        <v>0</v>
      </c>
      <c r="AB61" s="119">
        <f t="array" ref="AB61">IFERROR(
(MEDIAN((IF(DATOS_[[Sexo]:[Sexo]]=$B61,IF(DATOS_[[AGRUP. VALOR. PTO.]:[AGRUP. VALOR. PTO.]]=$B60,IF(DATOS_[[Check Periodo Ref.]:[Check Periodo Ref.]]="Dentro",IF(DATOS_[[Check Equiparado]:[Check Equiparado]]="Sí",IF(DATOS!AW$5="Sí",(1/DATOS_[[% anualiz]:[% anualiz]]),1)*IF(DATOS!AW$4="Sí",1/DATOS_[[% normaliz]:[% normaliz]],1)*(DATOS_[Conc.Sal.19])))))))),
0)</f>
        <v>0</v>
      </c>
      <c r="AC61" s="119">
        <f t="array" ref="AC61">IFERROR(
(MEDIAN((IF(DATOS_[[Sexo]:[Sexo]]=$B61,IF(DATOS_[[AGRUP. VALOR. PTO.]:[AGRUP. VALOR. PTO.]]=$B60,IF(DATOS_[[Check Periodo Ref.]:[Check Periodo Ref.]]="Dentro",IF(DATOS_[[Check Equiparado]:[Check Equiparado]]="Sí",IF(DATOS!AX$5="Sí",(1/DATOS_[[% anualiz]:[% anualiz]]),1)*IF(DATOS!AX$4="Sí",1/DATOS_[[% normaliz]:[% normaliz]],1)*(DATOS_[Conc.Sal.20])))))))),
0)</f>
        <v>0</v>
      </c>
      <c r="AD61" s="119">
        <f t="array" ref="AD61">IFERROR(
(MEDIAN((IF(DATOS_[[Sexo]:[Sexo]]=$B61,IF(DATOS_[[AGRUP. VALOR. PTO.]:[AGRUP. VALOR. PTO.]]=$B60,IF(DATOS_[[Check Periodo Ref.]:[Check Periodo Ref.]]="Dentro",IF(DATOS_[[Check Equiparado]:[Check Equiparado]]="Sí",IF(DATOS!AY$5="Sí",(1/DATOS_[[% anualiz]:[% anualiz]]),1)*IF(DATOS!AY$4="Sí",1/DATOS_[[% normaliz]:[% normaliz]],1)*(DATOS_[Conc.Sal.21])))))))),
0)</f>
        <v>0</v>
      </c>
      <c r="AE61" s="119">
        <f t="array" ref="AE61">IFERROR(
(MEDIAN((IF(DATOS_[[Sexo]:[Sexo]]=$B61,IF(DATOS_[[AGRUP. VALOR. PTO.]:[AGRUP. VALOR. PTO.]]=$B60,IF(DATOS_[[Check Periodo Ref.]:[Check Periodo Ref.]]="Dentro",IF(DATOS_[[Check Equiparado]:[Check Equiparado]]="Sí",IF(DATOS!AZ$5="Sí",(1/DATOS_[[% anualiz]:[% anualiz]]),1)*IF(DATOS!AZ$4="Sí",1/DATOS_[[% normaliz]:[% normaliz]],1)*(DATOS_[Conc.Sal.22])))))))),
0)</f>
        <v>0</v>
      </c>
      <c r="AF61" s="119">
        <f t="array" ref="AF61">IFERROR(
(MEDIAN((IF(DATOS_[[Sexo]:[Sexo]]=$B61,IF(DATOS_[[AGRUP. VALOR. PTO.]:[AGRUP. VALOR. PTO.]]=$B60,IF(DATOS_[[Check Periodo Ref.]:[Check Periodo Ref.]]="Dentro",IF(DATOS_[[Check Equiparado]:[Check Equiparado]]="Sí",IF(DATOS!BA$5="Sí",(1/DATOS_[[% anualiz]:[% anualiz]]),1)*IF(DATOS!BA$4="Sí",1/DATOS_[[% normaliz]:[% normaliz]],1)*(DATOS_[Conc.Sal.23])))))))),
0)</f>
        <v>0</v>
      </c>
      <c r="AG61" s="119">
        <f t="array" ref="AG61">IFERROR(
(MEDIAN((IF(DATOS_[[Sexo]:[Sexo]]=$B61,IF(DATOS_[[AGRUP. VALOR. PTO.]:[AGRUP. VALOR. PTO.]]=$B60,IF(DATOS_[[Check Periodo Ref.]:[Check Periodo Ref.]]="Dentro",IF(DATOS_[[Check Equiparado]:[Check Equiparado]]="Sí",IF(DATOS!BB$5="Sí",(1/DATOS_[[% anualiz]:[% anualiz]]),1)*IF(DATOS!BB$4="Sí",1/DATOS_[[% normaliz]:[% normaliz]],1)*(DATOS_[Conc.Sal.24])))))))),
0)</f>
        <v>0</v>
      </c>
      <c r="AH61" s="119">
        <f t="array" ref="AH61">IFERROR(
(MEDIAN((IF(DATOS_[[Sexo]:[Sexo]]=$B61,IF(DATOS_[[AGRUP. VALOR. PTO.]:[AGRUP. VALOR. PTO.]]=$B60,IF(DATOS_[[Check Periodo Ref.]:[Check Periodo Ref.]]="Dentro",IF(DATOS_[[Check Equiparado]:[Check Equiparado]]="Sí",IF(DATOS!BC$5="Sí",(1/DATOS_[[% anualiz]:[% anualiz]]),1)*IF(DATOS!BC$4="Sí",1/DATOS_[[% normaliz]:[% normaliz]],1)*(DATOS_[Conc.Sal.25])))))))),
0)</f>
        <v>0</v>
      </c>
      <c r="AI61" s="119">
        <f t="array" ref="AI61">IFERROR(
(MEDIAN((IF(DATOS_[[Sexo]:[Sexo]]=$B61,IF(DATOS_[[AGRUP. VALOR. PTO.]:[AGRUP. VALOR. PTO.]]=$B60,IF(DATOS_[[Check Periodo Ref.]:[Check Periodo Ref.]]="Dentro",IF(DATOS_[[Check Equiparado]:[Check Equiparado]]="Sí",IF(DATOS!BD$5="Sí",(1/DATOS_[[% anualiz]:[% anualiz]]),1)*IF(DATOS!BD$4="Sí",1/DATOS_[[% normaliz]:[% normaliz]],1)*(DATOS_[Conc.Sal.26])))))))),
0)</f>
        <v>0</v>
      </c>
      <c r="AJ61" s="119">
        <f t="array" ref="AJ61">IFERROR(
(MEDIAN((IF(DATOS_[[Sexo]:[Sexo]]=$B61,IF(DATOS_[[AGRUP. VALOR. PTO.]:[AGRUP. VALOR. PTO.]]=$B60,IF(DATOS_[[Check Periodo Ref.]:[Check Periodo Ref.]]="Dentro",IF(DATOS_[[Check Equiparado]:[Check Equiparado]]="Sí",IF(DATOS!BE$5="Sí",(1/DATOS_[[% anualiz]:[% anualiz]]),1)*IF(DATOS!BE$4="Sí",1/DATOS_[[% normaliz]:[% normaliz]],1)*(DATOS_[Conc.Sal.27])))))))),
0)</f>
        <v>0</v>
      </c>
      <c r="AK61" s="119">
        <f t="array" ref="AK61">IFERROR(
(MEDIAN((IF(DATOS_[[Sexo]:[Sexo]]=$B61,IF(DATOS_[[AGRUP. VALOR. PTO.]:[AGRUP. VALOR. PTO.]]=$B60,IF(DATOS_[[Check Periodo Ref.]:[Check Periodo Ref.]]="Dentro",IF(DATOS_[[Check Equiparado]:[Check Equiparado]]="Sí",IF(DATOS!BF$5="Sí",(1/DATOS_[[% anualiz]:[% anualiz]]),1)*IF(DATOS!BF$4="Sí",1/DATOS_[[% normaliz]:[% normaliz]],1)*(DATOS_[Conc.Sal.28])))))))),
0)</f>
        <v>0</v>
      </c>
      <c r="AL61" s="119">
        <f t="array" ref="AL61">IFERROR(
(MEDIAN((IF(DATOS_[[Sexo]:[Sexo]]=$B61,IF(DATOS_[[AGRUP. VALOR. PTO.]:[AGRUP. VALOR. PTO.]]=$B60,IF(DATOS_[[Check Periodo Ref.]:[Check Periodo Ref.]]="Dentro",IF(DATOS_[[Check Equiparado]:[Check Equiparado]]="Sí",IF(DATOS!BG$5="Sí",(1/DATOS_[[% anualiz]:[% anualiz]]),1)*IF(DATOS!BG$4="Sí",1/DATOS_[[% normaliz]:[% normaliz]],1)*(DATOS_[Conc.Sal.29])))))))),
0)</f>
        <v>0</v>
      </c>
      <c r="AM61" s="119">
        <f t="array" ref="AM61">IFERROR(
(MEDIAN((IF(DATOS_[[Sexo]:[Sexo]]=$B61,IF(DATOS_[[AGRUP. VALOR. PTO.]:[AGRUP. VALOR. PTO.]]=$B60,IF(DATOS_[[Check Periodo Ref.]:[Check Periodo Ref.]]="Dentro",IF(DATOS_[[Check Equiparado]:[Check Equiparado]]="Sí",IF(DATOS!BH$5="Sí",(1/DATOS_[[% anualiz]:[% anualiz]]),1)*IF(DATOS!BH$4="Sí",1/DATOS_[[% normaliz]:[% normaliz]],1)*(DATOS_[Conc.Sal.30])))))))),
0)</f>
        <v>0</v>
      </c>
      <c r="AN61" s="120">
        <f t="array" ref="AN61">IFERROR(
MEDIAN(IF(DATOS_[Sexo]=$B61,IF(DATOS_[[AGRUP. VALOR. PTO.]:[AGRUP. VALOR. PTO.]]=$B60,IF(DATOS_[Check Equiparado]="Sí",IF(DATOS_[Check Periodo Ref.]="Dentro",DATOS_[Tot COMPL.SAL Eq],FALSE))))),
0)</f>
        <v>0</v>
      </c>
      <c r="AO61" s="121">
        <f t="array" ref="AO61">IFERROR(
MEDIAN(IF(DATOS_[Sexo]=$B61,IF(DATOS_[[AGRUP. VALOR. PTO.]:[AGRUP. VALOR. PTO.]]=$B60,IF(DATOS_[Check Equiparado]="Sí",IF(DATOS_[Check Periodo Ref.]="Dentro",DATOS_[TOTAL SALARIO Eq],FALSE))))),
0)</f>
        <v>0</v>
      </c>
      <c r="AP61" s="122">
        <f t="array" ref="AP61">IFERROR(
(MEDIAN((IF(DATOS_[[Sexo]:[Sexo]]=$B61,IF(DATOS_[[AGRUP. VALOR. PTO.]:[AGRUP. VALOR. PTO.]]=$B60,IF(DATOS_[[Check Periodo Ref.]:[Check Periodo Ref.]]="Dentro",IF(DATOS_[[Check Equiparado]:[Check Equiparado]]="Sí",IF(DATOS!BI$5="Sí",(1/DATOS_[[% anualiz]:[% anualiz]]),1)*IF(DATOS!BI$4="Sí",1/DATOS_[[% normaliz]:[% normaliz]],1)*(DATOS_[C.Extra.01])))))))),
0)</f>
        <v>0</v>
      </c>
      <c r="AQ61" s="122">
        <f t="array" ref="AQ61">IFERROR(
(MEDIAN((IF(DATOS_[[Sexo]:[Sexo]]=$B61,IF(DATOS_[[AGRUP. VALOR. PTO.]:[AGRUP. VALOR. PTO.]]=$B60,IF(DATOS_[[Check Periodo Ref.]:[Check Periodo Ref.]]="Dentro",IF(DATOS_[[Check Equiparado]:[Check Equiparado]]="Sí",IF(DATOS!BJ$5="Sí",(1/DATOS_[[% anualiz]:[% anualiz]]),1)*IF(DATOS!BJ$4="Sí",1/DATOS_[[% normaliz]:[% normaliz]],1)*(DATOS_[C.Extra.02])))))))),
0)</f>
        <v>0</v>
      </c>
      <c r="AR61" s="122">
        <f t="array" ref="AR61">IFERROR(
(MEDIAN((IF(DATOS_[[Sexo]:[Sexo]]=$B61,IF(DATOS_[[AGRUP. VALOR. PTO.]:[AGRUP. VALOR. PTO.]]=$B60,IF(DATOS_[[Check Periodo Ref.]:[Check Periodo Ref.]]="Dentro",IF(DATOS_[[Check Equiparado]:[Check Equiparado]]="Sí",IF(DATOS!BK$5="Sí",(1/DATOS_[[% anualiz]:[% anualiz]]),1)*IF(DATOS!BK$4="Sí",1/DATOS_[[% normaliz]:[% normaliz]],1)*(DATOS_[C.Extra.03])))))))),
0)</f>
        <v>0</v>
      </c>
      <c r="AS61" s="122">
        <f t="array" ref="AS61">IFERROR(
(MEDIAN((IF(DATOS_[[Sexo]:[Sexo]]=$B61,IF(DATOS_[[AGRUP. VALOR. PTO.]:[AGRUP. VALOR. PTO.]]=$B60,IF(DATOS_[[Check Periodo Ref.]:[Check Periodo Ref.]]="Dentro",IF(DATOS_[[Check Equiparado]:[Check Equiparado]]="Sí",IF(DATOS!BL$5="Sí",(1/DATOS_[[% anualiz]:[% anualiz]]),1)*IF(DATOS!BL$4="Sí",1/DATOS_[[% normaliz]:[% normaliz]],1)*(DATOS_[C.Extra.04])))))))),
0)</f>
        <v>0</v>
      </c>
      <c r="AT61" s="122">
        <f t="array" ref="AT61">IFERROR(
(MEDIAN((IF(DATOS_[[Sexo]:[Sexo]]=$B61,IF(DATOS_[[AGRUP. VALOR. PTO.]:[AGRUP. VALOR. PTO.]]=$B60,IF(DATOS_[[Check Periodo Ref.]:[Check Periodo Ref.]]="Dentro",IF(DATOS_[[Check Equiparado]:[Check Equiparado]]="Sí",IF(DATOS!BM$5="Sí",(1/DATOS_[[% anualiz]:[% anualiz]]),1)*IF(DATOS!BM$4="Sí",1/DATOS_[[% normaliz]:[% normaliz]],1)*(DATOS_[C.Extra.05])))))))),
0)</f>
        <v>0</v>
      </c>
      <c r="AU61" s="123">
        <f t="array" ref="AU61">IFERROR(
MEDIAN(IF(DATOS_[Sexo]=$B61,IF(DATOS_[[AGRUP. VALOR. PTO.]:[AGRUP. VALOR. PTO.]]=$B60,IF(DATOS_[Check Equiparado]="Sí",IF(DATOS_[Check Periodo Ref.]="Dentro",DATOS_[Tot Extrasalarial Eq],FALSE))))),
0)</f>
        <v>0</v>
      </c>
      <c r="AV61" s="124">
        <f t="array" ref="AV61">IFERROR(
MEDIAN(IF(DATOS_[Sexo]=$B61,IF(DATOS_[[AGRUP. VALOR. PTO.]:[AGRUP. VALOR. PTO.]]=$B60,IF(DATOS_[Check Equiparado]="Sí",IF(DATOS_[Check Periodo Ref.]="Dentro",DATOS_[TOTAL Retrib Eq],FALSE))))),
0)</f>
        <v>0</v>
      </c>
    </row>
    <row r="62" spans="1:48" x14ac:dyDescent="0.3">
      <c r="A62" s="48" t="str">
        <f t="shared" ref="A62" si="66">+A61</f>
        <v>[ocultar]</v>
      </c>
      <c r="B62" s="94" t="s">
        <v>163</v>
      </c>
      <c r="C62" s="40">
        <f t="array" ref="C62">SUM(IF($B62=DATOS_[Sexo],
IF($B60=DATOS_[AGRUP. VALOR. PTO.],
IF("Dentro"=DATOS_[Check Periodo Ref.],
1/(COUNTIFS(DATOS_[Sexo],$B62,DATOS_[AGRUP. VALOR. PTO.],$B60,DATOS_[Check Periodo Ref.],"Dentro",DATOS_[id],DATOS_[id]))))))</f>
        <v>0</v>
      </c>
      <c r="D62" s="41">
        <f>COUNTIFS(DATOS_[AGRUP. VALOR. PTO.],$B60,DATOS_[Sexo],$B62,DATOS_[Check Periodo Ref.],"Dentro")</f>
        <v>0</v>
      </c>
      <c r="E62" s="41">
        <f>COUNTIFS(DATOS_[AGRUP. VALOR. PTO.],$B60,DATOS_[Sexo],$B62,DATOS_[Check Periodo Ref.],"Dentro",DATOS_[Check Nº SC Norm],"Sí")</f>
        <v>0</v>
      </c>
      <c r="F62" s="41">
        <f>COUNTIFS(DATOS_[AGRUP. VALOR. PTO.],$B60,DATOS_[Sexo],$B62,DATOS_[Check Periodo Ref.],"Dentro",DATOS_[Check Nº SC Anualiz],"Sí")</f>
        <v>0</v>
      </c>
      <c r="G62" s="41">
        <f>COUNTIFS(DATOS_[AGRUP. VALOR. PTO.],$B60,DATOS_[Sexo],$B62,DATOS_[Check Periodo Ref.],"Dentro",DATOS_[Check Nº SC Norm y Anualiz],"Sí")</f>
        <v>0</v>
      </c>
      <c r="H62" s="41">
        <f>COUNTIFS(DATOS_[AGRUP. VALOR. PTO.],$B60,DATOS_[Sexo],$B62,DATOS_[Check Periodo Ref.],"Dentro",DATOS_[Check Equiparación],"Sí")</f>
        <v>0</v>
      </c>
      <c r="I62" s="118" cm="1">
        <f t="array" ref="I62">IFERROR(
MEDIAN(IF(DATOS_[Sexo]=$B62,IF(DATOS_[[AGRUP. VALOR. PTO.]:[AGRUP. VALOR. PTO.]]=$B60,IF(DATOS_[Check Equiparado]="Sí",IF(DATOS_[Check Periodo Ref.]="Dentro",DATOS_[SALARIO BASE Eq],FALSE))))),
0)</f>
        <v>0</v>
      </c>
      <c r="J62" s="119">
        <f t="array" ref="J62">IFERROR(
(MEDIAN((IF(DATOS_[[Sexo]:[Sexo]]=$B62,IF(DATOS_[[AGRUP. VALOR. PTO.]:[AGRUP. VALOR. PTO.]]=$B60,IF(DATOS_[[Check Periodo Ref.]:[Check Periodo Ref.]]="Dentro",IF(DATOS_[[Check Equiparado]:[Check Equiparado]]="Sí",IF(DATOS!AE$5="Sí",(1/DATOS_[[% anualiz]:[% anualiz]]),1)*IF(DATOS!AE$4="Sí",1/DATOS_[[% normaliz]:[% normaliz]],1)*(DATOS_[Conc.Sal.01])))))))),
0)</f>
        <v>0</v>
      </c>
      <c r="K62" s="119">
        <f t="array" ref="K62">IFERROR(
(MEDIAN((IF(DATOS_[[Sexo]:[Sexo]]=$B62,IF(DATOS_[[AGRUP. VALOR. PTO.]:[AGRUP. VALOR. PTO.]]=$B60,IF(DATOS_[[Check Periodo Ref.]:[Check Periodo Ref.]]="Dentro",IF(DATOS_[[Check Equiparado]:[Check Equiparado]]="Sí",IF(DATOS!AF$5="Sí",(1/DATOS_[[% anualiz]:[% anualiz]]),1)*IF(DATOS!AF$4="Sí",1/DATOS_[[% normaliz]:[% normaliz]],1)*(DATOS_[Conc.Sal.02])))))))),
0)</f>
        <v>0</v>
      </c>
      <c r="L62" s="119">
        <f t="array" ref="L62">IFERROR(
(MEDIAN((IF(DATOS_[[Sexo]:[Sexo]]=$B62,IF(DATOS_[[AGRUP. VALOR. PTO.]:[AGRUP. VALOR. PTO.]]=$B60,IF(DATOS_[[Check Periodo Ref.]:[Check Periodo Ref.]]="Dentro",IF(DATOS_[[Check Equiparado]:[Check Equiparado]]="Sí",IF(DATOS!AG$5="Sí",(1/DATOS_[[% anualiz]:[% anualiz]]),1)*IF(DATOS!AG$4="Sí",1/DATOS_[[% normaliz]:[% normaliz]],1)*(DATOS_[Conc.Sal.03])))))))),
0)</f>
        <v>0</v>
      </c>
      <c r="M62" s="119">
        <f t="array" ref="M62">IFERROR(
(MEDIAN((IF(DATOS_[[Sexo]:[Sexo]]=$B62,IF(DATOS_[[AGRUP. VALOR. PTO.]:[AGRUP. VALOR. PTO.]]=$B60,IF(DATOS_[[Check Periodo Ref.]:[Check Periodo Ref.]]="Dentro",IF(DATOS_[[Check Equiparado]:[Check Equiparado]]="Sí",IF(DATOS!AH$5="Sí",(1/DATOS_[[% anualiz]:[% anualiz]]),1)*IF(DATOS!AH$4="Sí",1/DATOS_[[% normaliz]:[% normaliz]],1)*(DATOS_[Conc.Sal.04])))))))),
0)</f>
        <v>0</v>
      </c>
      <c r="N62" s="119">
        <f t="array" ref="N62">IFERROR(
(MEDIAN((IF(DATOS_[[Sexo]:[Sexo]]=$B62,IF(DATOS_[[AGRUP. VALOR. PTO.]:[AGRUP. VALOR. PTO.]]=$B60,IF(DATOS_[[Check Periodo Ref.]:[Check Periodo Ref.]]="Dentro",IF(DATOS_[[Check Equiparado]:[Check Equiparado]]="Sí",IF(DATOS!AI$5="Sí",(1/DATOS_[[% anualiz]:[% anualiz]]),1)*IF(DATOS!AI$4="Sí",1/DATOS_[[% normaliz]:[% normaliz]],1)*(DATOS_[Conc.Sal.05])))))))),
0)</f>
        <v>0</v>
      </c>
      <c r="O62" s="119">
        <f t="array" ref="O62">IFERROR(
(MEDIAN((IF(DATOS_[[Sexo]:[Sexo]]=$B62,IF(DATOS_[[AGRUP. VALOR. PTO.]:[AGRUP. VALOR. PTO.]]=$B60,IF(DATOS_[[Check Periodo Ref.]:[Check Periodo Ref.]]="Dentro",IF(DATOS_[[Check Equiparado]:[Check Equiparado]]="Sí",IF(DATOS!AJ$5="Sí",(1/DATOS_[[% anualiz]:[% anualiz]]),1)*IF(DATOS!AJ$4="Sí",1/DATOS_[[% normaliz]:[% normaliz]],1)*(DATOS_[Conc.Sal.06])))))))),
0)</f>
        <v>0</v>
      </c>
      <c r="P62" s="119">
        <f t="array" ref="P62">IFERROR(
(MEDIAN((IF(DATOS_[[Sexo]:[Sexo]]=$B62,IF(DATOS_[[AGRUP. VALOR. PTO.]:[AGRUP. VALOR. PTO.]]=$B60,IF(DATOS_[[Check Periodo Ref.]:[Check Periodo Ref.]]="Dentro",IF(DATOS_[[Check Equiparado]:[Check Equiparado]]="Sí",IF(DATOS!AK$5="Sí",(1/DATOS_[[% anualiz]:[% anualiz]]),1)*IF(DATOS!AK$4="Sí",1/DATOS_[[% normaliz]:[% normaliz]],1)*(DATOS_[Conc.Sal.07])))))))),
0)</f>
        <v>0</v>
      </c>
      <c r="Q62" s="119">
        <f t="array" ref="Q62">IFERROR(
(MEDIAN((IF(DATOS_[[Sexo]:[Sexo]]=$B62,IF(DATOS_[[AGRUP. VALOR. PTO.]:[AGRUP. VALOR. PTO.]]=$B60,IF(DATOS_[[Check Periodo Ref.]:[Check Periodo Ref.]]="Dentro",IF(DATOS_[[Check Equiparado]:[Check Equiparado]]="Sí",IF(DATOS!AL$5="Sí",(1/DATOS_[[% anualiz]:[% anualiz]]),1)*IF(DATOS!AL$4="Sí",1/DATOS_[[% normaliz]:[% normaliz]],1)*(DATOS_[Conc.Sal.08])))))))),
0)</f>
        <v>0</v>
      </c>
      <c r="R62" s="119">
        <f t="array" ref="R62">IFERROR(
(MEDIAN((IF(DATOS_[[Sexo]:[Sexo]]=$B62,IF(DATOS_[[AGRUP. VALOR. PTO.]:[AGRUP. VALOR. PTO.]]=$B60,IF(DATOS_[[Check Periodo Ref.]:[Check Periodo Ref.]]="Dentro",IF(DATOS_[[Check Equiparado]:[Check Equiparado]]="Sí",IF(DATOS!AM$5="Sí",(1/DATOS_[[% anualiz]:[% anualiz]]),1)*IF(DATOS!AM$4="Sí",1/DATOS_[[% normaliz]:[% normaliz]],1)*(DATOS_[Conc.Sal.09])))))))),
0)</f>
        <v>0</v>
      </c>
      <c r="S62" s="119">
        <f t="array" ref="S62">IFERROR(
(MEDIAN((IF(DATOS_[[Sexo]:[Sexo]]=$B62,IF(DATOS_[[AGRUP. VALOR. PTO.]:[AGRUP. VALOR. PTO.]]=$B60,IF(DATOS_[[Check Periodo Ref.]:[Check Periodo Ref.]]="Dentro",IF(DATOS_[[Check Equiparado]:[Check Equiparado]]="Sí",IF(DATOS!AN$5="Sí",(1/DATOS_[[% anualiz]:[% anualiz]]),1)*IF(DATOS!AN$4="Sí",1/DATOS_[[% normaliz]:[% normaliz]],1)*(DATOS_[Conc.Sal.10])))))))),
0)</f>
        <v>0</v>
      </c>
      <c r="T62" s="119">
        <f t="array" ref="T62">IFERROR(
(MEDIAN((IF(DATOS_[[Sexo]:[Sexo]]=$B62,IF(DATOS_[[AGRUP. VALOR. PTO.]:[AGRUP. VALOR. PTO.]]=$B60,IF(DATOS_[[Check Periodo Ref.]:[Check Periodo Ref.]]="Dentro",IF(DATOS_[[Check Equiparado]:[Check Equiparado]]="Sí",IF(DATOS!AO$5="Sí",(1/DATOS_[[% anualiz]:[% anualiz]]),1)*IF(DATOS!AO$4="Sí",1/DATOS_[[% normaliz]:[% normaliz]],1)*(DATOS_[Conc.Sal.11])))))))),
0)</f>
        <v>0</v>
      </c>
      <c r="U62" s="119">
        <f t="array" ref="U62">IFERROR(
(MEDIAN((IF(DATOS_[[Sexo]:[Sexo]]=$B62,IF(DATOS_[[AGRUP. VALOR. PTO.]:[AGRUP. VALOR. PTO.]]=$B60,IF(DATOS_[[Check Periodo Ref.]:[Check Periodo Ref.]]="Dentro",IF(DATOS_[[Check Equiparado]:[Check Equiparado]]="Sí",IF(DATOS!AP$5="Sí",(1/DATOS_[[% anualiz]:[% anualiz]]),1)*IF(DATOS!AP$4="Sí",1/DATOS_[[% normaliz]:[% normaliz]],1)*(DATOS_[Conc.Sal.12])))))))),
0)</f>
        <v>0</v>
      </c>
      <c r="V62" s="119">
        <f t="array" ref="V62">IFERROR(
(MEDIAN((IF(DATOS_[[Sexo]:[Sexo]]=$B62,IF(DATOS_[[AGRUP. VALOR. PTO.]:[AGRUP. VALOR. PTO.]]=$B60,IF(DATOS_[[Check Periodo Ref.]:[Check Periodo Ref.]]="Dentro",IF(DATOS_[[Check Equiparado]:[Check Equiparado]]="Sí",IF(DATOS!AQ$5="Sí",(1/DATOS_[[% anualiz]:[% anualiz]]),1)*IF(DATOS!AQ$4="Sí",1/DATOS_[[% normaliz]:[% normaliz]],1)*(DATOS_[Conc.Sal.13])))))))),
0)</f>
        <v>0</v>
      </c>
      <c r="W62" s="119">
        <f t="array" ref="W62">IFERROR(
(MEDIAN((IF(DATOS_[[Sexo]:[Sexo]]=$B62,IF(DATOS_[[AGRUP. VALOR. PTO.]:[AGRUP. VALOR. PTO.]]=$B60,IF(DATOS_[[Check Periodo Ref.]:[Check Periodo Ref.]]="Dentro",IF(DATOS_[[Check Equiparado]:[Check Equiparado]]="Sí",IF(DATOS!AR$5="Sí",(1/DATOS_[[% anualiz]:[% anualiz]]),1)*IF(DATOS!AR$4="Sí",1/DATOS_[[% normaliz]:[% normaliz]],1)*(DATOS_[Conc.Sal.14])))))))),
0)</f>
        <v>0</v>
      </c>
      <c r="X62" s="119">
        <f t="array" ref="X62">IFERROR(
(MEDIAN((IF(DATOS_[[Sexo]:[Sexo]]=$B62,IF(DATOS_[[AGRUP. VALOR. PTO.]:[AGRUP. VALOR. PTO.]]=$B60,IF(DATOS_[[Check Periodo Ref.]:[Check Periodo Ref.]]="Dentro",IF(DATOS_[[Check Equiparado]:[Check Equiparado]]="Sí",IF(DATOS!AS$5="Sí",(1/DATOS_[[% anualiz]:[% anualiz]]),1)*IF(DATOS!AS$4="Sí",1/DATOS_[[% normaliz]:[% normaliz]],1)*(DATOS_[Conc.Sal.15])))))))),
0)</f>
        <v>0</v>
      </c>
      <c r="Y62" s="119">
        <f t="array" ref="Y62">IFERROR(
(MEDIAN((IF(DATOS_[[Sexo]:[Sexo]]=$B62,IF(DATOS_[[AGRUP. VALOR. PTO.]:[AGRUP. VALOR. PTO.]]=$B60,IF(DATOS_[[Check Periodo Ref.]:[Check Periodo Ref.]]="Dentro",IF(DATOS_[[Check Equiparado]:[Check Equiparado]]="Sí",IF(DATOS!AT$5="Sí",(1/DATOS_[[% anualiz]:[% anualiz]]),1)*IF(DATOS!AT$4="Sí",1/DATOS_[[% normaliz]:[% normaliz]],1)*(DATOS_[Conc.Sal.16])))))))),
0)</f>
        <v>0</v>
      </c>
      <c r="Z62" s="119">
        <f t="array" ref="Z62">IFERROR(
(MEDIAN((IF(DATOS_[[Sexo]:[Sexo]]=$B62,IF(DATOS_[[AGRUP. VALOR. PTO.]:[AGRUP. VALOR. PTO.]]=$B60,IF(DATOS_[[Check Periodo Ref.]:[Check Periodo Ref.]]="Dentro",IF(DATOS_[[Check Equiparado]:[Check Equiparado]]="Sí",IF(DATOS!AU$5="Sí",(1/DATOS_[[% anualiz]:[% anualiz]]),1)*IF(DATOS!AU$4="Sí",1/DATOS_[[% normaliz]:[% normaliz]],1)*(DATOS_[Conc.Sal.17])))))))),
0)</f>
        <v>0</v>
      </c>
      <c r="AA62" s="119">
        <f t="array" ref="AA62">IFERROR(
(MEDIAN((IF(DATOS_[[Sexo]:[Sexo]]=$B62,IF(DATOS_[[AGRUP. VALOR. PTO.]:[AGRUP. VALOR. PTO.]]=$B60,IF(DATOS_[[Check Periodo Ref.]:[Check Periodo Ref.]]="Dentro",IF(DATOS_[[Check Equiparado]:[Check Equiparado]]="Sí",IF(DATOS!AV$5="Sí",(1/DATOS_[[% anualiz]:[% anualiz]]),1)*IF(DATOS!AV$4="Sí",1/DATOS_[[% normaliz]:[% normaliz]],1)*(DATOS_[Conc.Sal.18])))))))),
0)</f>
        <v>0</v>
      </c>
      <c r="AB62" s="119">
        <f t="array" ref="AB62">IFERROR(
(MEDIAN((IF(DATOS_[[Sexo]:[Sexo]]=$B62,IF(DATOS_[[AGRUP. VALOR. PTO.]:[AGRUP. VALOR. PTO.]]=$B60,IF(DATOS_[[Check Periodo Ref.]:[Check Periodo Ref.]]="Dentro",IF(DATOS_[[Check Equiparado]:[Check Equiparado]]="Sí",IF(DATOS!AW$5="Sí",(1/DATOS_[[% anualiz]:[% anualiz]]),1)*IF(DATOS!AW$4="Sí",1/DATOS_[[% normaliz]:[% normaliz]],1)*(DATOS_[Conc.Sal.19])))))))),
0)</f>
        <v>0</v>
      </c>
      <c r="AC62" s="119">
        <f t="array" ref="AC62">IFERROR(
(MEDIAN((IF(DATOS_[[Sexo]:[Sexo]]=$B62,IF(DATOS_[[AGRUP. VALOR. PTO.]:[AGRUP. VALOR. PTO.]]=$B60,IF(DATOS_[[Check Periodo Ref.]:[Check Periodo Ref.]]="Dentro",IF(DATOS_[[Check Equiparado]:[Check Equiparado]]="Sí",IF(DATOS!AX$5="Sí",(1/DATOS_[[% anualiz]:[% anualiz]]),1)*IF(DATOS!AX$4="Sí",1/DATOS_[[% normaliz]:[% normaliz]],1)*(DATOS_[Conc.Sal.20])))))))),
0)</f>
        <v>0</v>
      </c>
      <c r="AD62" s="119">
        <f t="array" ref="AD62">IFERROR(
(MEDIAN((IF(DATOS_[[Sexo]:[Sexo]]=$B62,IF(DATOS_[[AGRUP. VALOR. PTO.]:[AGRUP. VALOR. PTO.]]=$B60,IF(DATOS_[[Check Periodo Ref.]:[Check Periodo Ref.]]="Dentro",IF(DATOS_[[Check Equiparado]:[Check Equiparado]]="Sí",IF(DATOS!AY$5="Sí",(1/DATOS_[[% anualiz]:[% anualiz]]),1)*IF(DATOS!AY$4="Sí",1/DATOS_[[% normaliz]:[% normaliz]],1)*(DATOS_[Conc.Sal.21])))))))),
0)</f>
        <v>0</v>
      </c>
      <c r="AE62" s="119">
        <f t="array" ref="AE62">IFERROR(
(MEDIAN((IF(DATOS_[[Sexo]:[Sexo]]=$B62,IF(DATOS_[[AGRUP. VALOR. PTO.]:[AGRUP. VALOR. PTO.]]=$B60,IF(DATOS_[[Check Periodo Ref.]:[Check Periodo Ref.]]="Dentro",IF(DATOS_[[Check Equiparado]:[Check Equiparado]]="Sí",IF(DATOS!AZ$5="Sí",(1/DATOS_[[% anualiz]:[% anualiz]]),1)*IF(DATOS!AZ$4="Sí",1/DATOS_[[% normaliz]:[% normaliz]],1)*(DATOS_[Conc.Sal.22])))))))),
0)</f>
        <v>0</v>
      </c>
      <c r="AF62" s="119">
        <f t="array" ref="AF62">IFERROR(
(MEDIAN((IF(DATOS_[[Sexo]:[Sexo]]=$B62,IF(DATOS_[[AGRUP. VALOR. PTO.]:[AGRUP. VALOR. PTO.]]=$B60,IF(DATOS_[[Check Periodo Ref.]:[Check Periodo Ref.]]="Dentro",IF(DATOS_[[Check Equiparado]:[Check Equiparado]]="Sí",IF(DATOS!BA$5="Sí",(1/DATOS_[[% anualiz]:[% anualiz]]),1)*IF(DATOS!BA$4="Sí",1/DATOS_[[% normaliz]:[% normaliz]],1)*(DATOS_[Conc.Sal.23])))))))),
0)</f>
        <v>0</v>
      </c>
      <c r="AG62" s="119">
        <f t="array" ref="AG62">IFERROR(
(MEDIAN((IF(DATOS_[[Sexo]:[Sexo]]=$B62,IF(DATOS_[[AGRUP. VALOR. PTO.]:[AGRUP. VALOR. PTO.]]=$B60,IF(DATOS_[[Check Periodo Ref.]:[Check Periodo Ref.]]="Dentro",IF(DATOS_[[Check Equiparado]:[Check Equiparado]]="Sí",IF(DATOS!BB$5="Sí",(1/DATOS_[[% anualiz]:[% anualiz]]),1)*IF(DATOS!BB$4="Sí",1/DATOS_[[% normaliz]:[% normaliz]],1)*(DATOS_[Conc.Sal.24])))))))),
0)</f>
        <v>0</v>
      </c>
      <c r="AH62" s="119">
        <f t="array" ref="AH62">IFERROR(
(MEDIAN((IF(DATOS_[[Sexo]:[Sexo]]=$B62,IF(DATOS_[[AGRUP. VALOR. PTO.]:[AGRUP. VALOR. PTO.]]=$B60,IF(DATOS_[[Check Periodo Ref.]:[Check Periodo Ref.]]="Dentro",IF(DATOS_[[Check Equiparado]:[Check Equiparado]]="Sí",IF(DATOS!BC$5="Sí",(1/DATOS_[[% anualiz]:[% anualiz]]),1)*IF(DATOS!BC$4="Sí",1/DATOS_[[% normaliz]:[% normaliz]],1)*(DATOS_[Conc.Sal.25])))))))),
0)</f>
        <v>0</v>
      </c>
      <c r="AI62" s="119">
        <f t="array" ref="AI62">IFERROR(
(MEDIAN((IF(DATOS_[[Sexo]:[Sexo]]=$B62,IF(DATOS_[[AGRUP. VALOR. PTO.]:[AGRUP. VALOR. PTO.]]=$B60,IF(DATOS_[[Check Periodo Ref.]:[Check Periodo Ref.]]="Dentro",IF(DATOS_[[Check Equiparado]:[Check Equiparado]]="Sí",IF(DATOS!BD$5="Sí",(1/DATOS_[[% anualiz]:[% anualiz]]),1)*IF(DATOS!BD$4="Sí",1/DATOS_[[% normaliz]:[% normaliz]],1)*(DATOS_[Conc.Sal.26])))))))),
0)</f>
        <v>0</v>
      </c>
      <c r="AJ62" s="119">
        <f t="array" ref="AJ62">IFERROR(
(MEDIAN((IF(DATOS_[[Sexo]:[Sexo]]=$B62,IF(DATOS_[[AGRUP. VALOR. PTO.]:[AGRUP. VALOR. PTO.]]=$B60,IF(DATOS_[[Check Periodo Ref.]:[Check Periodo Ref.]]="Dentro",IF(DATOS_[[Check Equiparado]:[Check Equiparado]]="Sí",IF(DATOS!BE$5="Sí",(1/DATOS_[[% anualiz]:[% anualiz]]),1)*IF(DATOS!BE$4="Sí",1/DATOS_[[% normaliz]:[% normaliz]],1)*(DATOS_[Conc.Sal.27])))))))),
0)</f>
        <v>0</v>
      </c>
      <c r="AK62" s="119">
        <f t="array" ref="AK62">IFERROR(
(MEDIAN((IF(DATOS_[[Sexo]:[Sexo]]=$B62,IF(DATOS_[[AGRUP. VALOR. PTO.]:[AGRUP. VALOR. PTO.]]=$B60,IF(DATOS_[[Check Periodo Ref.]:[Check Periodo Ref.]]="Dentro",IF(DATOS_[[Check Equiparado]:[Check Equiparado]]="Sí",IF(DATOS!BF$5="Sí",(1/DATOS_[[% anualiz]:[% anualiz]]),1)*IF(DATOS!BF$4="Sí",1/DATOS_[[% normaliz]:[% normaliz]],1)*(DATOS_[Conc.Sal.28])))))))),
0)</f>
        <v>0</v>
      </c>
      <c r="AL62" s="119">
        <f t="array" ref="AL62">IFERROR(
(MEDIAN((IF(DATOS_[[Sexo]:[Sexo]]=$B62,IF(DATOS_[[AGRUP. VALOR. PTO.]:[AGRUP. VALOR. PTO.]]=$B60,IF(DATOS_[[Check Periodo Ref.]:[Check Periodo Ref.]]="Dentro",IF(DATOS_[[Check Equiparado]:[Check Equiparado]]="Sí",IF(DATOS!BG$5="Sí",(1/DATOS_[[% anualiz]:[% anualiz]]),1)*IF(DATOS!BG$4="Sí",1/DATOS_[[% normaliz]:[% normaliz]],1)*(DATOS_[Conc.Sal.29])))))))),
0)</f>
        <v>0</v>
      </c>
      <c r="AM62" s="119">
        <f t="array" ref="AM62">IFERROR(
(MEDIAN((IF(DATOS_[[Sexo]:[Sexo]]=$B62,IF(DATOS_[[AGRUP. VALOR. PTO.]:[AGRUP. VALOR. PTO.]]=$B60,IF(DATOS_[[Check Periodo Ref.]:[Check Periodo Ref.]]="Dentro",IF(DATOS_[[Check Equiparado]:[Check Equiparado]]="Sí",IF(DATOS!BH$5="Sí",(1/DATOS_[[% anualiz]:[% anualiz]]),1)*IF(DATOS!BH$4="Sí",1/DATOS_[[% normaliz]:[% normaliz]],1)*(DATOS_[Conc.Sal.30])))))))),
0)</f>
        <v>0</v>
      </c>
      <c r="AN62" s="120">
        <f t="array" ref="AN62">IFERROR(
MEDIAN(IF(DATOS_[Sexo]=$B62,IF(DATOS_[[AGRUP. VALOR. PTO.]:[AGRUP. VALOR. PTO.]]=$B60,IF(DATOS_[Check Equiparado]="Sí",IF(DATOS_[Check Periodo Ref.]="Dentro",DATOS_[Tot COMPL.SAL Eq],FALSE))))),
0)</f>
        <v>0</v>
      </c>
      <c r="AO62" s="121">
        <f t="array" ref="AO62">IFERROR(
MEDIAN(IF(DATOS_[Sexo]=$B62,IF(DATOS_[[AGRUP. VALOR. PTO.]:[AGRUP. VALOR. PTO.]]=$B60,IF(DATOS_[Check Equiparado]="Sí",IF(DATOS_[Check Periodo Ref.]="Dentro",DATOS_[TOTAL SALARIO Eq],FALSE))))),
0)</f>
        <v>0</v>
      </c>
      <c r="AP62" s="122">
        <f t="array" ref="AP62">IFERROR(
(MEDIAN((IF(DATOS_[[Sexo]:[Sexo]]=$B62,IF(DATOS_[[AGRUP. VALOR. PTO.]:[AGRUP. VALOR. PTO.]]=$B61,IF(DATOS_[[Check Periodo Ref.]:[Check Periodo Ref.]]="Dentro",IF(DATOS_[[Check Equiparado]:[Check Equiparado]]="Sí",IF(DATOS!BI$5="Sí",(1/DATOS_[[% anualiz]:[% anualiz]]),1)*IF(DATOS!BI$4="Sí",1/DATOS_[[% normaliz]:[% normaliz]],1)*(DATOS_[C.Extra.01])))))))),
0)</f>
        <v>0</v>
      </c>
      <c r="AQ62" s="122">
        <f t="array" ref="AQ62">IFERROR(
(MEDIAN((IF(DATOS_[[Sexo]:[Sexo]]=$B62,IF(DATOS_[[AGRUP. VALOR. PTO.]:[AGRUP. VALOR. PTO.]]=$B61,IF(DATOS_[[Check Periodo Ref.]:[Check Periodo Ref.]]="Dentro",IF(DATOS_[[Check Equiparado]:[Check Equiparado]]="Sí",IF(DATOS!BJ$5="Sí",(1/DATOS_[[% anualiz]:[% anualiz]]),1)*IF(DATOS!BJ$4="Sí",1/DATOS_[[% normaliz]:[% normaliz]],1)*(DATOS_[C.Extra.02])))))))),
0)</f>
        <v>0</v>
      </c>
      <c r="AR62" s="122">
        <f t="array" ref="AR62">IFERROR(
(MEDIAN((IF(DATOS_[[Sexo]:[Sexo]]=$B62,IF(DATOS_[[AGRUP. VALOR. PTO.]:[AGRUP. VALOR. PTO.]]=$B61,IF(DATOS_[[Check Periodo Ref.]:[Check Periodo Ref.]]="Dentro",IF(DATOS_[[Check Equiparado]:[Check Equiparado]]="Sí",IF(DATOS!BK$5="Sí",(1/DATOS_[[% anualiz]:[% anualiz]]),1)*IF(DATOS!BK$4="Sí",1/DATOS_[[% normaliz]:[% normaliz]],1)*(DATOS_[C.Extra.03])))))))),
0)</f>
        <v>0</v>
      </c>
      <c r="AS62" s="122">
        <f t="array" ref="AS62">IFERROR(
(MEDIAN((IF(DATOS_[[Sexo]:[Sexo]]=$B62,IF(DATOS_[[AGRUP. VALOR. PTO.]:[AGRUP. VALOR. PTO.]]=$B61,IF(DATOS_[[Check Periodo Ref.]:[Check Periodo Ref.]]="Dentro",IF(DATOS_[[Check Equiparado]:[Check Equiparado]]="Sí",IF(DATOS!BL$5="Sí",(1/DATOS_[[% anualiz]:[% anualiz]]),1)*IF(DATOS!BL$4="Sí",1/DATOS_[[% normaliz]:[% normaliz]],1)*(DATOS_[C.Extra.04])))))))),
0)</f>
        <v>0</v>
      </c>
      <c r="AT62" s="122">
        <f t="array" ref="AT62">IFERROR(
(MEDIAN((IF(DATOS_[[Sexo]:[Sexo]]=$B62,IF(DATOS_[[AGRUP. VALOR. PTO.]:[AGRUP. VALOR. PTO.]]=$B61,IF(DATOS_[[Check Periodo Ref.]:[Check Periodo Ref.]]="Dentro",IF(DATOS_[[Check Equiparado]:[Check Equiparado]]="Sí",IF(DATOS!BM$5="Sí",(1/DATOS_[[% anualiz]:[% anualiz]]),1)*IF(DATOS!BM$4="Sí",1/DATOS_[[% normaliz]:[% normaliz]],1)*(DATOS_[C.Extra.05])))))))),
0)</f>
        <v>0</v>
      </c>
      <c r="AU62" s="123">
        <f t="array" ref="AU62">IFERROR(
MEDIAN(IF(DATOS_[Sexo]=$B62,IF(DATOS_[[AGRUP. VALOR. PTO.]:[AGRUP. VALOR. PTO.]]=$B60,IF(DATOS_[Check Equiparado]="Sí",IF(DATOS_[Check Periodo Ref.]="Dentro",DATOS_[Tot Extrasalarial Eq],FALSE))))),
0)</f>
        <v>0</v>
      </c>
      <c r="AV62" s="124">
        <f t="array" ref="AV62">IFERROR(
MEDIAN(IF(DATOS_[Sexo]=$B62,IF(DATOS_[[AGRUP. VALOR. PTO.]:[AGRUP. VALOR. PTO.]]=$B60,IF(DATOS_[Check Equiparado]="Sí",IF(DATOS_[Check Periodo Ref.]="Dentro",DATOS_[TOTAL Retrib Eq],FALSE))))),
0)</f>
        <v>0</v>
      </c>
    </row>
    <row r="63" spans="1:48" ht="17.25" thickBot="1" x14ac:dyDescent="0.35">
      <c r="A63" s="48" t="str">
        <f t="shared" ref="A63" si="67">+A64</f>
        <v>[ocultar]</v>
      </c>
      <c r="B63" s="98" t="s">
        <v>276</v>
      </c>
      <c r="C63" s="117"/>
      <c r="D63" s="47"/>
      <c r="E63" s="47"/>
      <c r="F63" s="47"/>
      <c r="G63" s="47"/>
      <c r="H63" s="47"/>
      <c r="I63" s="127" t="str">
        <f t="shared" ref="I63:AV63" si="68">IFERROR((I64-I65)/I64,"")</f>
        <v/>
      </c>
      <c r="J63" s="131" t="str">
        <f t="shared" si="68"/>
        <v/>
      </c>
      <c r="K63" s="131" t="str">
        <f t="shared" si="68"/>
        <v/>
      </c>
      <c r="L63" s="131" t="str">
        <f t="shared" si="68"/>
        <v/>
      </c>
      <c r="M63" s="131" t="str">
        <f t="shared" si="68"/>
        <v/>
      </c>
      <c r="N63" s="131" t="str">
        <f t="shared" si="68"/>
        <v/>
      </c>
      <c r="O63" s="131" t="str">
        <f t="shared" si="68"/>
        <v/>
      </c>
      <c r="P63" s="131" t="str">
        <f t="shared" si="68"/>
        <v/>
      </c>
      <c r="Q63" s="131" t="str">
        <f t="shared" si="68"/>
        <v/>
      </c>
      <c r="R63" s="131" t="str">
        <f t="shared" si="68"/>
        <v/>
      </c>
      <c r="S63" s="131" t="str">
        <f t="shared" si="68"/>
        <v/>
      </c>
      <c r="T63" s="131" t="str">
        <f t="shared" si="68"/>
        <v/>
      </c>
      <c r="U63" s="131" t="str">
        <f t="shared" si="68"/>
        <v/>
      </c>
      <c r="V63" s="131" t="str">
        <f t="shared" si="68"/>
        <v/>
      </c>
      <c r="W63" s="131" t="str">
        <f t="shared" si="68"/>
        <v/>
      </c>
      <c r="X63" s="131" t="str">
        <f t="shared" si="68"/>
        <v/>
      </c>
      <c r="Y63" s="131" t="str">
        <f t="shared" si="68"/>
        <v/>
      </c>
      <c r="Z63" s="130" t="str">
        <f t="shared" si="68"/>
        <v/>
      </c>
      <c r="AA63" s="130" t="str">
        <f t="shared" si="68"/>
        <v/>
      </c>
      <c r="AB63" s="130" t="str">
        <f t="shared" si="68"/>
        <v/>
      </c>
      <c r="AC63" s="130" t="str">
        <f t="shared" si="68"/>
        <v/>
      </c>
      <c r="AD63" s="130" t="str">
        <f t="shared" si="68"/>
        <v/>
      </c>
      <c r="AE63" s="130" t="str">
        <f t="shared" si="68"/>
        <v/>
      </c>
      <c r="AF63" s="130" t="str">
        <f t="shared" si="68"/>
        <v/>
      </c>
      <c r="AG63" s="130" t="str">
        <f t="shared" si="68"/>
        <v/>
      </c>
      <c r="AH63" s="130" t="str">
        <f t="shared" si="68"/>
        <v/>
      </c>
      <c r="AI63" s="130" t="str">
        <f t="shared" si="68"/>
        <v/>
      </c>
      <c r="AJ63" s="130" t="str">
        <f t="shared" si="68"/>
        <v/>
      </c>
      <c r="AK63" s="130" t="str">
        <f t="shared" si="68"/>
        <v/>
      </c>
      <c r="AL63" s="130" t="str">
        <f t="shared" si="68"/>
        <v/>
      </c>
      <c r="AM63" s="130" t="str">
        <f t="shared" si="68"/>
        <v/>
      </c>
      <c r="AN63" s="132" t="str">
        <f t="shared" si="68"/>
        <v/>
      </c>
      <c r="AO63" s="136" t="str">
        <f t="shared" si="68"/>
        <v/>
      </c>
      <c r="AP63" s="133" t="str">
        <f t="shared" si="68"/>
        <v/>
      </c>
      <c r="AQ63" s="133" t="str">
        <f t="shared" si="68"/>
        <v/>
      </c>
      <c r="AR63" s="133" t="str">
        <f t="shared" si="68"/>
        <v/>
      </c>
      <c r="AS63" s="133" t="str">
        <f t="shared" si="68"/>
        <v/>
      </c>
      <c r="AT63" s="133" t="str">
        <f t="shared" si="68"/>
        <v/>
      </c>
      <c r="AU63" s="134" t="str">
        <f t="shared" si="68"/>
        <v/>
      </c>
      <c r="AV63" s="135" t="str">
        <f t="shared" si="68"/>
        <v/>
      </c>
    </row>
    <row r="64" spans="1:48" x14ac:dyDescent="0.3">
      <c r="A64" s="48" t="str">
        <f t="shared" ref="A64" si="69">+IF(C64+C65=0,"[ocultar]","")</f>
        <v>[ocultar]</v>
      </c>
      <c r="B64" s="94" t="s">
        <v>162</v>
      </c>
      <c r="C64" s="40">
        <f t="array" ref="C64">SUM(IF($B64=DATOS_[Sexo],
IF($B63=DATOS_[AGRUP. VALOR. PTO.],
IF("Dentro"=DATOS_[Check Periodo Ref.],
1/(COUNTIFS(DATOS_[Sexo],$B64,DATOS_[AGRUP. VALOR. PTO.],$B63,DATOS_[Check Periodo Ref.],"Dentro",DATOS_[id],DATOS_[id]))))))</f>
        <v>0</v>
      </c>
      <c r="D64" s="41">
        <f>COUNTIFS(DATOS_[AGRUP. VALOR. PTO.],$B63,DATOS_[Sexo],$B64,DATOS_[Check Periodo Ref.],"Dentro")</f>
        <v>0</v>
      </c>
      <c r="E64" s="41">
        <f>COUNTIFS(DATOS_[AGRUP. VALOR. PTO.],$B63,DATOS_[Sexo],$B64,DATOS_[Check Periodo Ref.],"Dentro",DATOS_[Check Nº SC Norm],"Sí")</f>
        <v>0</v>
      </c>
      <c r="F64" s="41">
        <f>COUNTIFS(DATOS_[AGRUP. VALOR. PTO.],$B63,DATOS_[Sexo],$B64,DATOS_[Check Periodo Ref.],"Dentro",DATOS_[Check Nº SC Anualiz],"Sí")</f>
        <v>0</v>
      </c>
      <c r="G64" s="41">
        <f>COUNTIFS(DATOS_[AGRUP. VALOR. PTO.],$B63,DATOS_[Sexo],$B64,DATOS_[Check Periodo Ref.],"Dentro",DATOS_[Check Nº SC Norm y Anualiz],"Sí")</f>
        <v>0</v>
      </c>
      <c r="H64" s="41">
        <f>COUNTIFS(DATOS_[AGRUP. VALOR. PTO.],$B63,DATOS_[Sexo],$B64,DATOS_[Check Periodo Ref.],"Dentro",DATOS_[Check Equiparación],"Sí")</f>
        <v>0</v>
      </c>
      <c r="I64" s="118">
        <f t="array" ref="I64">IFERROR(
MEDIAN(IF(DATOS_[Sexo]=$B64,IF(DATOS_[[AGRUP. VALOR. PTO.]:[AGRUP. VALOR. PTO.]]=$B63,IF(DATOS_[Check Equiparado]="Sí",IF(DATOS_[Check Periodo Ref.]="Dentro",DATOS_[SALARIO BASE Eq],FALSE))))),
0)</f>
        <v>0</v>
      </c>
      <c r="J64" s="119">
        <f t="array" ref="J64">IFERROR(
(MEDIAN((IF(DATOS_[[Sexo]:[Sexo]]=$B64,IF(DATOS_[[AGRUP. VALOR. PTO.]:[AGRUP. VALOR. PTO.]]=$B63,IF(DATOS_[[Check Periodo Ref.]:[Check Periodo Ref.]]="Dentro",IF(DATOS_[[Check Equiparado]:[Check Equiparado]]="Sí",IF(DATOS!AE$5="Sí",(1/DATOS_[[% anualiz]:[% anualiz]]),1)*IF(DATOS!AE$4="Sí",1/DATOS_[[% normaliz]:[% normaliz]],1)*(DATOS_[Conc.Sal.01])))))))),
0)</f>
        <v>0</v>
      </c>
      <c r="K64" s="119">
        <f t="array" ref="K64">IFERROR(
(MEDIAN((IF(DATOS_[[Sexo]:[Sexo]]=$B64,IF(DATOS_[[AGRUP. VALOR. PTO.]:[AGRUP. VALOR. PTO.]]=$B63,IF(DATOS_[[Check Periodo Ref.]:[Check Periodo Ref.]]="Dentro",IF(DATOS_[[Check Equiparado]:[Check Equiparado]]="Sí",IF(DATOS!AF$5="Sí",(1/DATOS_[[% anualiz]:[% anualiz]]),1)*IF(DATOS!AF$4="Sí",1/DATOS_[[% normaliz]:[% normaliz]],1)*(DATOS_[Conc.Sal.02])))))))),
0)</f>
        <v>0</v>
      </c>
      <c r="L64" s="119">
        <f t="array" ref="L64">IFERROR(
(MEDIAN((IF(DATOS_[[Sexo]:[Sexo]]=$B64,IF(DATOS_[[AGRUP. VALOR. PTO.]:[AGRUP. VALOR. PTO.]]=$B63,IF(DATOS_[[Check Periodo Ref.]:[Check Periodo Ref.]]="Dentro",IF(DATOS_[[Check Equiparado]:[Check Equiparado]]="Sí",IF(DATOS!AG$5="Sí",(1/DATOS_[[% anualiz]:[% anualiz]]),1)*IF(DATOS!AG$4="Sí",1/DATOS_[[% normaliz]:[% normaliz]],1)*(DATOS_[Conc.Sal.03])))))))),
0)</f>
        <v>0</v>
      </c>
      <c r="M64" s="119">
        <f t="array" ref="M64">IFERROR(
(MEDIAN((IF(DATOS_[[Sexo]:[Sexo]]=$B64,IF(DATOS_[[AGRUP. VALOR. PTO.]:[AGRUP. VALOR. PTO.]]=$B63,IF(DATOS_[[Check Periodo Ref.]:[Check Periodo Ref.]]="Dentro",IF(DATOS_[[Check Equiparado]:[Check Equiparado]]="Sí",IF(DATOS!AH$5="Sí",(1/DATOS_[[% anualiz]:[% anualiz]]),1)*IF(DATOS!AH$4="Sí",1/DATOS_[[% normaliz]:[% normaliz]],1)*(DATOS_[Conc.Sal.04])))))))),
0)</f>
        <v>0</v>
      </c>
      <c r="N64" s="119">
        <f t="array" ref="N64">IFERROR(
(MEDIAN((IF(DATOS_[[Sexo]:[Sexo]]=$B64,IF(DATOS_[[AGRUP. VALOR. PTO.]:[AGRUP. VALOR. PTO.]]=$B63,IF(DATOS_[[Check Periodo Ref.]:[Check Periodo Ref.]]="Dentro",IF(DATOS_[[Check Equiparado]:[Check Equiparado]]="Sí",IF(DATOS!AI$5="Sí",(1/DATOS_[[% anualiz]:[% anualiz]]),1)*IF(DATOS!AI$4="Sí",1/DATOS_[[% normaliz]:[% normaliz]],1)*(DATOS_[Conc.Sal.05])))))))),
0)</f>
        <v>0</v>
      </c>
      <c r="O64" s="119">
        <f t="array" ref="O64">IFERROR(
(MEDIAN((IF(DATOS_[[Sexo]:[Sexo]]=$B64,IF(DATOS_[[AGRUP. VALOR. PTO.]:[AGRUP. VALOR. PTO.]]=$B63,IF(DATOS_[[Check Periodo Ref.]:[Check Periodo Ref.]]="Dentro",IF(DATOS_[[Check Equiparado]:[Check Equiparado]]="Sí",IF(DATOS!AJ$5="Sí",(1/DATOS_[[% anualiz]:[% anualiz]]),1)*IF(DATOS!AJ$4="Sí",1/DATOS_[[% normaliz]:[% normaliz]],1)*(DATOS_[Conc.Sal.06])))))))),
0)</f>
        <v>0</v>
      </c>
      <c r="P64" s="119">
        <f t="array" ref="P64">IFERROR(
(MEDIAN((IF(DATOS_[[Sexo]:[Sexo]]=$B64,IF(DATOS_[[AGRUP. VALOR. PTO.]:[AGRUP. VALOR. PTO.]]=$B63,IF(DATOS_[[Check Periodo Ref.]:[Check Periodo Ref.]]="Dentro",IF(DATOS_[[Check Equiparado]:[Check Equiparado]]="Sí",IF(DATOS!AK$5="Sí",(1/DATOS_[[% anualiz]:[% anualiz]]),1)*IF(DATOS!AK$4="Sí",1/DATOS_[[% normaliz]:[% normaliz]],1)*(DATOS_[Conc.Sal.07])))))))),
0)</f>
        <v>0</v>
      </c>
      <c r="Q64" s="119">
        <f t="array" ref="Q64">IFERROR(
(MEDIAN((IF(DATOS_[[Sexo]:[Sexo]]=$B64,IF(DATOS_[[AGRUP. VALOR. PTO.]:[AGRUP. VALOR. PTO.]]=$B63,IF(DATOS_[[Check Periodo Ref.]:[Check Periodo Ref.]]="Dentro",IF(DATOS_[[Check Equiparado]:[Check Equiparado]]="Sí",IF(DATOS!AL$5="Sí",(1/DATOS_[[% anualiz]:[% anualiz]]),1)*IF(DATOS!AL$4="Sí",1/DATOS_[[% normaliz]:[% normaliz]],1)*(DATOS_[Conc.Sal.08])))))))),
0)</f>
        <v>0</v>
      </c>
      <c r="R64" s="119">
        <f t="array" ref="R64">IFERROR(
(MEDIAN((IF(DATOS_[[Sexo]:[Sexo]]=$B64,IF(DATOS_[[AGRUP. VALOR. PTO.]:[AGRUP. VALOR. PTO.]]=$B63,IF(DATOS_[[Check Periodo Ref.]:[Check Periodo Ref.]]="Dentro",IF(DATOS_[[Check Equiparado]:[Check Equiparado]]="Sí",IF(DATOS!AM$5="Sí",(1/DATOS_[[% anualiz]:[% anualiz]]),1)*IF(DATOS!AM$4="Sí",1/DATOS_[[% normaliz]:[% normaliz]],1)*(DATOS_[Conc.Sal.09])))))))),
0)</f>
        <v>0</v>
      </c>
      <c r="S64" s="119">
        <f t="array" ref="S64">IFERROR(
(MEDIAN((IF(DATOS_[[Sexo]:[Sexo]]=$B64,IF(DATOS_[[AGRUP. VALOR. PTO.]:[AGRUP. VALOR. PTO.]]=$B63,IF(DATOS_[[Check Periodo Ref.]:[Check Periodo Ref.]]="Dentro",IF(DATOS_[[Check Equiparado]:[Check Equiparado]]="Sí",IF(DATOS!AN$5="Sí",(1/DATOS_[[% anualiz]:[% anualiz]]),1)*IF(DATOS!AN$4="Sí",1/DATOS_[[% normaliz]:[% normaliz]],1)*(DATOS_[Conc.Sal.10])))))))),
0)</f>
        <v>0</v>
      </c>
      <c r="T64" s="119">
        <f t="array" ref="T64">IFERROR(
(MEDIAN((IF(DATOS_[[Sexo]:[Sexo]]=$B64,IF(DATOS_[[AGRUP. VALOR. PTO.]:[AGRUP. VALOR. PTO.]]=$B63,IF(DATOS_[[Check Periodo Ref.]:[Check Periodo Ref.]]="Dentro",IF(DATOS_[[Check Equiparado]:[Check Equiparado]]="Sí",IF(DATOS!AO$5="Sí",(1/DATOS_[[% anualiz]:[% anualiz]]),1)*IF(DATOS!AO$4="Sí",1/DATOS_[[% normaliz]:[% normaliz]],1)*(DATOS_[Conc.Sal.11])))))))),
0)</f>
        <v>0</v>
      </c>
      <c r="U64" s="119">
        <f t="array" ref="U64">IFERROR(
(MEDIAN((IF(DATOS_[[Sexo]:[Sexo]]=$B64,IF(DATOS_[[AGRUP. VALOR. PTO.]:[AGRUP. VALOR. PTO.]]=$B63,IF(DATOS_[[Check Periodo Ref.]:[Check Periodo Ref.]]="Dentro",IF(DATOS_[[Check Equiparado]:[Check Equiparado]]="Sí",IF(DATOS!AP$5="Sí",(1/DATOS_[[% anualiz]:[% anualiz]]),1)*IF(DATOS!AP$4="Sí",1/DATOS_[[% normaliz]:[% normaliz]],1)*(DATOS_[Conc.Sal.12])))))))),
0)</f>
        <v>0</v>
      </c>
      <c r="V64" s="119">
        <f t="array" ref="V64">IFERROR(
(MEDIAN((IF(DATOS_[[Sexo]:[Sexo]]=$B64,IF(DATOS_[[AGRUP. VALOR. PTO.]:[AGRUP. VALOR. PTO.]]=$B63,IF(DATOS_[[Check Periodo Ref.]:[Check Periodo Ref.]]="Dentro",IF(DATOS_[[Check Equiparado]:[Check Equiparado]]="Sí",IF(DATOS!AQ$5="Sí",(1/DATOS_[[% anualiz]:[% anualiz]]),1)*IF(DATOS!AQ$4="Sí",1/DATOS_[[% normaliz]:[% normaliz]],1)*(DATOS_[Conc.Sal.13])))))))),
0)</f>
        <v>0</v>
      </c>
      <c r="W64" s="119">
        <f t="array" ref="W64">IFERROR(
(MEDIAN((IF(DATOS_[[Sexo]:[Sexo]]=$B64,IF(DATOS_[[AGRUP. VALOR. PTO.]:[AGRUP. VALOR. PTO.]]=$B63,IF(DATOS_[[Check Periodo Ref.]:[Check Periodo Ref.]]="Dentro",IF(DATOS_[[Check Equiparado]:[Check Equiparado]]="Sí",IF(DATOS!AR$5="Sí",(1/DATOS_[[% anualiz]:[% anualiz]]),1)*IF(DATOS!AR$4="Sí",1/DATOS_[[% normaliz]:[% normaliz]],1)*(DATOS_[Conc.Sal.14])))))))),
0)</f>
        <v>0</v>
      </c>
      <c r="X64" s="119">
        <f t="array" ref="X64">IFERROR(
(MEDIAN((IF(DATOS_[[Sexo]:[Sexo]]=$B64,IF(DATOS_[[AGRUP. VALOR. PTO.]:[AGRUP. VALOR. PTO.]]=$B63,IF(DATOS_[[Check Periodo Ref.]:[Check Periodo Ref.]]="Dentro",IF(DATOS_[[Check Equiparado]:[Check Equiparado]]="Sí",IF(DATOS!AS$5="Sí",(1/DATOS_[[% anualiz]:[% anualiz]]),1)*IF(DATOS!AS$4="Sí",1/DATOS_[[% normaliz]:[% normaliz]],1)*(DATOS_[Conc.Sal.15])))))))),
0)</f>
        <v>0</v>
      </c>
      <c r="Y64" s="119">
        <f t="array" ref="Y64">IFERROR(
(MEDIAN((IF(DATOS_[[Sexo]:[Sexo]]=$B64,IF(DATOS_[[AGRUP. VALOR. PTO.]:[AGRUP. VALOR. PTO.]]=$B63,IF(DATOS_[[Check Periodo Ref.]:[Check Periodo Ref.]]="Dentro",IF(DATOS_[[Check Equiparado]:[Check Equiparado]]="Sí",IF(DATOS!AT$5="Sí",(1/DATOS_[[% anualiz]:[% anualiz]]),1)*IF(DATOS!AT$4="Sí",1/DATOS_[[% normaliz]:[% normaliz]],1)*(DATOS_[Conc.Sal.16])))))))),
0)</f>
        <v>0</v>
      </c>
      <c r="Z64" s="119">
        <f t="array" ref="Z64">IFERROR(
(MEDIAN((IF(DATOS_[[Sexo]:[Sexo]]=$B64,IF(DATOS_[[AGRUP. VALOR. PTO.]:[AGRUP. VALOR. PTO.]]=$B63,IF(DATOS_[[Check Periodo Ref.]:[Check Periodo Ref.]]="Dentro",IF(DATOS_[[Check Equiparado]:[Check Equiparado]]="Sí",IF(DATOS!AU$5="Sí",(1/DATOS_[[% anualiz]:[% anualiz]]),1)*IF(DATOS!AU$4="Sí",1/DATOS_[[% normaliz]:[% normaliz]],1)*(DATOS_[Conc.Sal.17])))))))),
0)</f>
        <v>0</v>
      </c>
      <c r="AA64" s="119">
        <f t="array" ref="AA64">IFERROR(
(MEDIAN((IF(DATOS_[[Sexo]:[Sexo]]=$B64,IF(DATOS_[[AGRUP. VALOR. PTO.]:[AGRUP. VALOR. PTO.]]=$B63,IF(DATOS_[[Check Periodo Ref.]:[Check Periodo Ref.]]="Dentro",IF(DATOS_[[Check Equiparado]:[Check Equiparado]]="Sí",IF(DATOS!AV$5="Sí",(1/DATOS_[[% anualiz]:[% anualiz]]),1)*IF(DATOS!AV$4="Sí",1/DATOS_[[% normaliz]:[% normaliz]],1)*(DATOS_[Conc.Sal.18])))))))),
0)</f>
        <v>0</v>
      </c>
      <c r="AB64" s="119">
        <f t="array" ref="AB64">IFERROR(
(MEDIAN((IF(DATOS_[[Sexo]:[Sexo]]=$B64,IF(DATOS_[[AGRUP. VALOR. PTO.]:[AGRUP. VALOR. PTO.]]=$B63,IF(DATOS_[[Check Periodo Ref.]:[Check Periodo Ref.]]="Dentro",IF(DATOS_[[Check Equiparado]:[Check Equiparado]]="Sí",IF(DATOS!AW$5="Sí",(1/DATOS_[[% anualiz]:[% anualiz]]),1)*IF(DATOS!AW$4="Sí",1/DATOS_[[% normaliz]:[% normaliz]],1)*(DATOS_[Conc.Sal.19])))))))),
0)</f>
        <v>0</v>
      </c>
      <c r="AC64" s="119">
        <f t="array" ref="AC64">IFERROR(
(MEDIAN((IF(DATOS_[[Sexo]:[Sexo]]=$B64,IF(DATOS_[[AGRUP. VALOR. PTO.]:[AGRUP. VALOR. PTO.]]=$B63,IF(DATOS_[[Check Periodo Ref.]:[Check Periodo Ref.]]="Dentro",IF(DATOS_[[Check Equiparado]:[Check Equiparado]]="Sí",IF(DATOS!AX$5="Sí",(1/DATOS_[[% anualiz]:[% anualiz]]),1)*IF(DATOS!AX$4="Sí",1/DATOS_[[% normaliz]:[% normaliz]],1)*(DATOS_[Conc.Sal.20])))))))),
0)</f>
        <v>0</v>
      </c>
      <c r="AD64" s="119">
        <f t="array" ref="AD64">IFERROR(
(MEDIAN((IF(DATOS_[[Sexo]:[Sexo]]=$B64,IF(DATOS_[[AGRUP. VALOR. PTO.]:[AGRUP. VALOR. PTO.]]=$B63,IF(DATOS_[[Check Periodo Ref.]:[Check Periodo Ref.]]="Dentro",IF(DATOS_[[Check Equiparado]:[Check Equiparado]]="Sí",IF(DATOS!AY$5="Sí",(1/DATOS_[[% anualiz]:[% anualiz]]),1)*IF(DATOS!AY$4="Sí",1/DATOS_[[% normaliz]:[% normaliz]],1)*(DATOS_[Conc.Sal.21])))))))),
0)</f>
        <v>0</v>
      </c>
      <c r="AE64" s="119">
        <f t="array" ref="AE64">IFERROR(
(MEDIAN((IF(DATOS_[[Sexo]:[Sexo]]=$B64,IF(DATOS_[[AGRUP. VALOR. PTO.]:[AGRUP. VALOR. PTO.]]=$B63,IF(DATOS_[[Check Periodo Ref.]:[Check Periodo Ref.]]="Dentro",IF(DATOS_[[Check Equiparado]:[Check Equiparado]]="Sí",IF(DATOS!AZ$5="Sí",(1/DATOS_[[% anualiz]:[% anualiz]]),1)*IF(DATOS!AZ$4="Sí",1/DATOS_[[% normaliz]:[% normaliz]],1)*(DATOS_[Conc.Sal.22])))))))),
0)</f>
        <v>0</v>
      </c>
      <c r="AF64" s="119">
        <f t="array" ref="AF64">IFERROR(
(MEDIAN((IF(DATOS_[[Sexo]:[Sexo]]=$B64,IF(DATOS_[[AGRUP. VALOR. PTO.]:[AGRUP. VALOR. PTO.]]=$B63,IF(DATOS_[[Check Periodo Ref.]:[Check Periodo Ref.]]="Dentro",IF(DATOS_[[Check Equiparado]:[Check Equiparado]]="Sí",IF(DATOS!BA$5="Sí",(1/DATOS_[[% anualiz]:[% anualiz]]),1)*IF(DATOS!BA$4="Sí",1/DATOS_[[% normaliz]:[% normaliz]],1)*(DATOS_[Conc.Sal.23])))))))),
0)</f>
        <v>0</v>
      </c>
      <c r="AG64" s="119">
        <f t="array" ref="AG64">IFERROR(
(MEDIAN((IF(DATOS_[[Sexo]:[Sexo]]=$B64,IF(DATOS_[[AGRUP. VALOR. PTO.]:[AGRUP. VALOR. PTO.]]=$B63,IF(DATOS_[[Check Periodo Ref.]:[Check Periodo Ref.]]="Dentro",IF(DATOS_[[Check Equiparado]:[Check Equiparado]]="Sí",IF(DATOS!BB$5="Sí",(1/DATOS_[[% anualiz]:[% anualiz]]),1)*IF(DATOS!BB$4="Sí",1/DATOS_[[% normaliz]:[% normaliz]],1)*(DATOS_[Conc.Sal.24])))))))),
0)</f>
        <v>0</v>
      </c>
      <c r="AH64" s="119">
        <f t="array" ref="AH64">IFERROR(
(MEDIAN((IF(DATOS_[[Sexo]:[Sexo]]=$B64,IF(DATOS_[[AGRUP. VALOR. PTO.]:[AGRUP. VALOR. PTO.]]=$B63,IF(DATOS_[[Check Periodo Ref.]:[Check Periodo Ref.]]="Dentro",IF(DATOS_[[Check Equiparado]:[Check Equiparado]]="Sí",IF(DATOS!BC$5="Sí",(1/DATOS_[[% anualiz]:[% anualiz]]),1)*IF(DATOS!BC$4="Sí",1/DATOS_[[% normaliz]:[% normaliz]],1)*(DATOS_[Conc.Sal.25])))))))),
0)</f>
        <v>0</v>
      </c>
      <c r="AI64" s="119">
        <f t="array" ref="AI64">IFERROR(
(MEDIAN((IF(DATOS_[[Sexo]:[Sexo]]=$B64,IF(DATOS_[[AGRUP. VALOR. PTO.]:[AGRUP. VALOR. PTO.]]=$B63,IF(DATOS_[[Check Periodo Ref.]:[Check Periodo Ref.]]="Dentro",IF(DATOS_[[Check Equiparado]:[Check Equiparado]]="Sí",IF(DATOS!BD$5="Sí",(1/DATOS_[[% anualiz]:[% anualiz]]),1)*IF(DATOS!BD$4="Sí",1/DATOS_[[% normaliz]:[% normaliz]],1)*(DATOS_[Conc.Sal.26])))))))),
0)</f>
        <v>0</v>
      </c>
      <c r="AJ64" s="119">
        <f t="array" ref="AJ64">IFERROR(
(MEDIAN((IF(DATOS_[[Sexo]:[Sexo]]=$B64,IF(DATOS_[[AGRUP. VALOR. PTO.]:[AGRUP. VALOR. PTO.]]=$B63,IF(DATOS_[[Check Periodo Ref.]:[Check Periodo Ref.]]="Dentro",IF(DATOS_[[Check Equiparado]:[Check Equiparado]]="Sí",IF(DATOS!BE$5="Sí",(1/DATOS_[[% anualiz]:[% anualiz]]),1)*IF(DATOS!BE$4="Sí",1/DATOS_[[% normaliz]:[% normaliz]],1)*(DATOS_[Conc.Sal.27])))))))),
0)</f>
        <v>0</v>
      </c>
      <c r="AK64" s="119">
        <f t="array" ref="AK64">IFERROR(
(MEDIAN((IF(DATOS_[[Sexo]:[Sexo]]=$B64,IF(DATOS_[[AGRUP. VALOR. PTO.]:[AGRUP. VALOR. PTO.]]=$B63,IF(DATOS_[[Check Periodo Ref.]:[Check Periodo Ref.]]="Dentro",IF(DATOS_[[Check Equiparado]:[Check Equiparado]]="Sí",IF(DATOS!BF$5="Sí",(1/DATOS_[[% anualiz]:[% anualiz]]),1)*IF(DATOS!BF$4="Sí",1/DATOS_[[% normaliz]:[% normaliz]],1)*(DATOS_[Conc.Sal.28])))))))),
0)</f>
        <v>0</v>
      </c>
      <c r="AL64" s="119">
        <f t="array" ref="AL64">IFERROR(
(MEDIAN((IF(DATOS_[[Sexo]:[Sexo]]=$B64,IF(DATOS_[[AGRUP. VALOR. PTO.]:[AGRUP. VALOR. PTO.]]=$B63,IF(DATOS_[[Check Periodo Ref.]:[Check Periodo Ref.]]="Dentro",IF(DATOS_[[Check Equiparado]:[Check Equiparado]]="Sí",IF(DATOS!BG$5="Sí",(1/DATOS_[[% anualiz]:[% anualiz]]),1)*IF(DATOS!BG$4="Sí",1/DATOS_[[% normaliz]:[% normaliz]],1)*(DATOS_[Conc.Sal.29])))))))),
0)</f>
        <v>0</v>
      </c>
      <c r="AM64" s="119">
        <f t="array" ref="AM64">IFERROR(
(MEDIAN((IF(DATOS_[[Sexo]:[Sexo]]=$B64,IF(DATOS_[[AGRUP. VALOR. PTO.]:[AGRUP. VALOR. PTO.]]=$B63,IF(DATOS_[[Check Periodo Ref.]:[Check Periodo Ref.]]="Dentro",IF(DATOS_[[Check Equiparado]:[Check Equiparado]]="Sí",IF(DATOS!BH$5="Sí",(1/DATOS_[[% anualiz]:[% anualiz]]),1)*IF(DATOS!BH$4="Sí",1/DATOS_[[% normaliz]:[% normaliz]],1)*(DATOS_[Conc.Sal.30])))))))),
0)</f>
        <v>0</v>
      </c>
      <c r="AN64" s="120">
        <f t="array" ref="AN64">IFERROR(
MEDIAN(IF(DATOS_[Sexo]=$B64,IF(DATOS_[[AGRUP. VALOR. PTO.]:[AGRUP. VALOR. PTO.]]=$B63,IF(DATOS_[Check Equiparado]="Sí",IF(DATOS_[Check Periodo Ref.]="Dentro",DATOS_[Tot COMPL.SAL Eq],FALSE))))),
0)</f>
        <v>0</v>
      </c>
      <c r="AO64" s="121">
        <f t="array" ref="AO64">IFERROR(
MEDIAN(IF(DATOS_[Sexo]=$B64,IF(DATOS_[[AGRUP. VALOR. PTO.]:[AGRUP. VALOR. PTO.]]=$B63,IF(DATOS_[Check Equiparado]="Sí",IF(DATOS_[Check Periodo Ref.]="Dentro",DATOS_[TOTAL SALARIO Eq],FALSE))))),
0)</f>
        <v>0</v>
      </c>
      <c r="AP64" s="122">
        <f t="array" ref="AP64">IFERROR(
(MEDIAN((IF(DATOS_[[Sexo]:[Sexo]]=$B64,IF(DATOS_[[AGRUP. VALOR. PTO.]:[AGRUP. VALOR. PTO.]]=$B63,IF(DATOS_[[Check Periodo Ref.]:[Check Periodo Ref.]]="Dentro",IF(DATOS_[[Check Equiparado]:[Check Equiparado]]="Sí",IF(DATOS!BI$5="Sí",(1/DATOS_[[% anualiz]:[% anualiz]]),1)*IF(DATOS!BI$4="Sí",1/DATOS_[[% normaliz]:[% normaliz]],1)*(DATOS_[C.Extra.01])))))))),
0)</f>
        <v>0</v>
      </c>
      <c r="AQ64" s="122">
        <f t="array" ref="AQ64">IFERROR(
(MEDIAN((IF(DATOS_[[Sexo]:[Sexo]]=$B64,IF(DATOS_[[AGRUP. VALOR. PTO.]:[AGRUP. VALOR. PTO.]]=$B63,IF(DATOS_[[Check Periodo Ref.]:[Check Periodo Ref.]]="Dentro",IF(DATOS_[[Check Equiparado]:[Check Equiparado]]="Sí",IF(DATOS!BJ$5="Sí",(1/DATOS_[[% anualiz]:[% anualiz]]),1)*IF(DATOS!BJ$4="Sí",1/DATOS_[[% normaliz]:[% normaliz]],1)*(DATOS_[C.Extra.02])))))))),
0)</f>
        <v>0</v>
      </c>
      <c r="AR64" s="122">
        <f t="array" ref="AR64">IFERROR(
(MEDIAN((IF(DATOS_[[Sexo]:[Sexo]]=$B64,IF(DATOS_[[AGRUP. VALOR. PTO.]:[AGRUP. VALOR. PTO.]]=$B63,IF(DATOS_[[Check Periodo Ref.]:[Check Periodo Ref.]]="Dentro",IF(DATOS_[[Check Equiparado]:[Check Equiparado]]="Sí",IF(DATOS!BK$5="Sí",(1/DATOS_[[% anualiz]:[% anualiz]]),1)*IF(DATOS!BK$4="Sí",1/DATOS_[[% normaliz]:[% normaliz]],1)*(DATOS_[C.Extra.03])))))))),
0)</f>
        <v>0</v>
      </c>
      <c r="AS64" s="122">
        <f t="array" ref="AS64">IFERROR(
(MEDIAN((IF(DATOS_[[Sexo]:[Sexo]]=$B64,IF(DATOS_[[AGRUP. VALOR. PTO.]:[AGRUP. VALOR. PTO.]]=$B63,IF(DATOS_[[Check Periodo Ref.]:[Check Periodo Ref.]]="Dentro",IF(DATOS_[[Check Equiparado]:[Check Equiparado]]="Sí",IF(DATOS!BL$5="Sí",(1/DATOS_[[% anualiz]:[% anualiz]]),1)*IF(DATOS!BL$4="Sí",1/DATOS_[[% normaliz]:[% normaliz]],1)*(DATOS_[C.Extra.04])))))))),
0)</f>
        <v>0</v>
      </c>
      <c r="AT64" s="122">
        <f t="array" ref="AT64">IFERROR(
(MEDIAN((IF(DATOS_[[Sexo]:[Sexo]]=$B64,IF(DATOS_[[AGRUP. VALOR. PTO.]:[AGRUP. VALOR. PTO.]]=$B63,IF(DATOS_[[Check Periodo Ref.]:[Check Periodo Ref.]]="Dentro",IF(DATOS_[[Check Equiparado]:[Check Equiparado]]="Sí",IF(DATOS!BM$5="Sí",(1/DATOS_[[% anualiz]:[% anualiz]]),1)*IF(DATOS!BM$4="Sí",1/DATOS_[[% normaliz]:[% normaliz]],1)*(DATOS_[C.Extra.05])))))))),
0)</f>
        <v>0</v>
      </c>
      <c r="AU64" s="123">
        <f t="array" ref="AU64">IFERROR(
MEDIAN(IF(DATOS_[Sexo]=$B64,IF(DATOS_[[AGRUP. VALOR. PTO.]:[AGRUP. VALOR. PTO.]]=$B63,IF(DATOS_[Check Equiparado]="Sí",IF(DATOS_[Check Periodo Ref.]="Dentro",DATOS_[Tot Extrasalarial Eq],FALSE))))),
0)</f>
        <v>0</v>
      </c>
      <c r="AV64" s="124">
        <f t="array" ref="AV64">IFERROR(
MEDIAN(IF(DATOS_[Sexo]=$B64,IF(DATOS_[[AGRUP. VALOR. PTO.]:[AGRUP. VALOR. PTO.]]=$B63,IF(DATOS_[Check Equiparado]="Sí",IF(DATOS_[Check Periodo Ref.]="Dentro",DATOS_[TOTAL Retrib Eq],FALSE))))),
0)</f>
        <v>0</v>
      </c>
    </row>
    <row r="65" spans="1:48" x14ac:dyDescent="0.3">
      <c r="A65" s="48" t="str">
        <f t="shared" ref="A65" si="70">+A64</f>
        <v>[ocultar]</v>
      </c>
      <c r="B65" s="94" t="s">
        <v>163</v>
      </c>
      <c r="C65" s="40">
        <f t="array" ref="C65">SUM(IF($B65=DATOS_[Sexo],
IF($B63=DATOS_[AGRUP. VALOR. PTO.],
IF("Dentro"=DATOS_[Check Periodo Ref.],
1/(COUNTIFS(DATOS_[Sexo],$B65,DATOS_[AGRUP. VALOR. PTO.],$B63,DATOS_[Check Periodo Ref.],"Dentro",DATOS_[id],DATOS_[id]))))))</f>
        <v>0</v>
      </c>
      <c r="D65" s="41">
        <f>COUNTIFS(DATOS_[AGRUP. VALOR. PTO.],$B63,DATOS_[Sexo],$B65,DATOS_[Check Periodo Ref.],"Dentro")</f>
        <v>0</v>
      </c>
      <c r="E65" s="41">
        <f>COUNTIFS(DATOS_[AGRUP. VALOR. PTO.],$B63,DATOS_[Sexo],$B65,DATOS_[Check Periodo Ref.],"Dentro",DATOS_[Check Nº SC Norm],"Sí")</f>
        <v>0</v>
      </c>
      <c r="F65" s="41">
        <f>COUNTIFS(DATOS_[AGRUP. VALOR. PTO.],$B63,DATOS_[Sexo],$B65,DATOS_[Check Periodo Ref.],"Dentro",DATOS_[Check Nº SC Anualiz],"Sí")</f>
        <v>0</v>
      </c>
      <c r="G65" s="41">
        <f>COUNTIFS(DATOS_[AGRUP. VALOR. PTO.],$B63,DATOS_[Sexo],$B65,DATOS_[Check Periodo Ref.],"Dentro",DATOS_[Check Nº SC Norm y Anualiz],"Sí")</f>
        <v>0</v>
      </c>
      <c r="H65" s="41">
        <f>COUNTIFS(DATOS_[AGRUP. VALOR. PTO.],$B63,DATOS_[Sexo],$B65,DATOS_[Check Periodo Ref.],"Dentro",DATOS_[Check Equiparación],"Sí")</f>
        <v>0</v>
      </c>
      <c r="I65" s="118" cm="1">
        <f t="array" ref="I65">IFERROR(
MEDIAN(IF(DATOS_[Sexo]=$B65,IF(DATOS_[[AGRUP. VALOR. PTO.]:[AGRUP. VALOR. PTO.]]=$B63,IF(DATOS_[Check Equiparado]="Sí",IF(DATOS_[Check Periodo Ref.]="Dentro",DATOS_[SALARIO BASE Eq],FALSE))))),
0)</f>
        <v>0</v>
      </c>
      <c r="J65" s="119">
        <f t="array" ref="J65">IFERROR(
(MEDIAN((IF(DATOS_[[Sexo]:[Sexo]]=$B65,IF(DATOS_[[AGRUP. VALOR. PTO.]:[AGRUP. VALOR. PTO.]]=$B63,IF(DATOS_[[Check Periodo Ref.]:[Check Periodo Ref.]]="Dentro",IF(DATOS_[[Check Equiparado]:[Check Equiparado]]="Sí",IF(DATOS!AE$5="Sí",(1/DATOS_[[% anualiz]:[% anualiz]]),1)*IF(DATOS!AE$4="Sí",1/DATOS_[[% normaliz]:[% normaliz]],1)*(DATOS_[Conc.Sal.01])))))))),
0)</f>
        <v>0</v>
      </c>
      <c r="K65" s="119">
        <f t="array" ref="K65">IFERROR(
(MEDIAN((IF(DATOS_[[Sexo]:[Sexo]]=$B65,IF(DATOS_[[AGRUP. VALOR. PTO.]:[AGRUP. VALOR. PTO.]]=$B63,IF(DATOS_[[Check Periodo Ref.]:[Check Periodo Ref.]]="Dentro",IF(DATOS_[[Check Equiparado]:[Check Equiparado]]="Sí",IF(DATOS!AF$5="Sí",(1/DATOS_[[% anualiz]:[% anualiz]]),1)*IF(DATOS!AF$4="Sí",1/DATOS_[[% normaliz]:[% normaliz]],1)*(DATOS_[Conc.Sal.02])))))))),
0)</f>
        <v>0</v>
      </c>
      <c r="L65" s="119">
        <f t="array" ref="L65">IFERROR(
(MEDIAN((IF(DATOS_[[Sexo]:[Sexo]]=$B65,IF(DATOS_[[AGRUP. VALOR. PTO.]:[AGRUP. VALOR. PTO.]]=$B63,IF(DATOS_[[Check Periodo Ref.]:[Check Periodo Ref.]]="Dentro",IF(DATOS_[[Check Equiparado]:[Check Equiparado]]="Sí",IF(DATOS!AG$5="Sí",(1/DATOS_[[% anualiz]:[% anualiz]]),1)*IF(DATOS!AG$4="Sí",1/DATOS_[[% normaliz]:[% normaliz]],1)*(DATOS_[Conc.Sal.03])))))))),
0)</f>
        <v>0</v>
      </c>
      <c r="M65" s="119">
        <f t="array" ref="M65">IFERROR(
(MEDIAN((IF(DATOS_[[Sexo]:[Sexo]]=$B65,IF(DATOS_[[AGRUP. VALOR. PTO.]:[AGRUP. VALOR. PTO.]]=$B63,IF(DATOS_[[Check Periodo Ref.]:[Check Periodo Ref.]]="Dentro",IF(DATOS_[[Check Equiparado]:[Check Equiparado]]="Sí",IF(DATOS!AH$5="Sí",(1/DATOS_[[% anualiz]:[% anualiz]]),1)*IF(DATOS!AH$4="Sí",1/DATOS_[[% normaliz]:[% normaliz]],1)*(DATOS_[Conc.Sal.04])))))))),
0)</f>
        <v>0</v>
      </c>
      <c r="N65" s="119">
        <f t="array" ref="N65">IFERROR(
(MEDIAN((IF(DATOS_[[Sexo]:[Sexo]]=$B65,IF(DATOS_[[AGRUP. VALOR. PTO.]:[AGRUP. VALOR. PTO.]]=$B63,IF(DATOS_[[Check Periodo Ref.]:[Check Periodo Ref.]]="Dentro",IF(DATOS_[[Check Equiparado]:[Check Equiparado]]="Sí",IF(DATOS!AI$5="Sí",(1/DATOS_[[% anualiz]:[% anualiz]]),1)*IF(DATOS!AI$4="Sí",1/DATOS_[[% normaliz]:[% normaliz]],1)*(DATOS_[Conc.Sal.05])))))))),
0)</f>
        <v>0</v>
      </c>
      <c r="O65" s="119">
        <f t="array" ref="O65">IFERROR(
(MEDIAN((IF(DATOS_[[Sexo]:[Sexo]]=$B65,IF(DATOS_[[AGRUP. VALOR. PTO.]:[AGRUP. VALOR. PTO.]]=$B63,IF(DATOS_[[Check Periodo Ref.]:[Check Periodo Ref.]]="Dentro",IF(DATOS_[[Check Equiparado]:[Check Equiparado]]="Sí",IF(DATOS!AJ$5="Sí",(1/DATOS_[[% anualiz]:[% anualiz]]),1)*IF(DATOS!AJ$4="Sí",1/DATOS_[[% normaliz]:[% normaliz]],1)*(DATOS_[Conc.Sal.06])))))))),
0)</f>
        <v>0</v>
      </c>
      <c r="P65" s="119">
        <f t="array" ref="P65">IFERROR(
(MEDIAN((IF(DATOS_[[Sexo]:[Sexo]]=$B65,IF(DATOS_[[AGRUP. VALOR. PTO.]:[AGRUP. VALOR. PTO.]]=$B63,IF(DATOS_[[Check Periodo Ref.]:[Check Periodo Ref.]]="Dentro",IF(DATOS_[[Check Equiparado]:[Check Equiparado]]="Sí",IF(DATOS!AK$5="Sí",(1/DATOS_[[% anualiz]:[% anualiz]]),1)*IF(DATOS!AK$4="Sí",1/DATOS_[[% normaliz]:[% normaliz]],1)*(DATOS_[Conc.Sal.07])))))))),
0)</f>
        <v>0</v>
      </c>
      <c r="Q65" s="119">
        <f t="array" ref="Q65">IFERROR(
(MEDIAN((IF(DATOS_[[Sexo]:[Sexo]]=$B65,IF(DATOS_[[AGRUP. VALOR. PTO.]:[AGRUP. VALOR. PTO.]]=$B63,IF(DATOS_[[Check Periodo Ref.]:[Check Periodo Ref.]]="Dentro",IF(DATOS_[[Check Equiparado]:[Check Equiparado]]="Sí",IF(DATOS!AL$5="Sí",(1/DATOS_[[% anualiz]:[% anualiz]]),1)*IF(DATOS!AL$4="Sí",1/DATOS_[[% normaliz]:[% normaliz]],1)*(DATOS_[Conc.Sal.08])))))))),
0)</f>
        <v>0</v>
      </c>
      <c r="R65" s="119">
        <f t="array" ref="R65">IFERROR(
(MEDIAN((IF(DATOS_[[Sexo]:[Sexo]]=$B65,IF(DATOS_[[AGRUP. VALOR. PTO.]:[AGRUP. VALOR. PTO.]]=$B63,IF(DATOS_[[Check Periodo Ref.]:[Check Periodo Ref.]]="Dentro",IF(DATOS_[[Check Equiparado]:[Check Equiparado]]="Sí",IF(DATOS!AM$5="Sí",(1/DATOS_[[% anualiz]:[% anualiz]]),1)*IF(DATOS!AM$4="Sí",1/DATOS_[[% normaliz]:[% normaliz]],1)*(DATOS_[Conc.Sal.09])))))))),
0)</f>
        <v>0</v>
      </c>
      <c r="S65" s="119">
        <f t="array" ref="S65">IFERROR(
(MEDIAN((IF(DATOS_[[Sexo]:[Sexo]]=$B65,IF(DATOS_[[AGRUP. VALOR. PTO.]:[AGRUP. VALOR. PTO.]]=$B63,IF(DATOS_[[Check Periodo Ref.]:[Check Periodo Ref.]]="Dentro",IF(DATOS_[[Check Equiparado]:[Check Equiparado]]="Sí",IF(DATOS!AN$5="Sí",(1/DATOS_[[% anualiz]:[% anualiz]]),1)*IF(DATOS!AN$4="Sí",1/DATOS_[[% normaliz]:[% normaliz]],1)*(DATOS_[Conc.Sal.10])))))))),
0)</f>
        <v>0</v>
      </c>
      <c r="T65" s="119">
        <f t="array" ref="T65">IFERROR(
(MEDIAN((IF(DATOS_[[Sexo]:[Sexo]]=$B65,IF(DATOS_[[AGRUP. VALOR. PTO.]:[AGRUP. VALOR. PTO.]]=$B63,IF(DATOS_[[Check Periodo Ref.]:[Check Periodo Ref.]]="Dentro",IF(DATOS_[[Check Equiparado]:[Check Equiparado]]="Sí",IF(DATOS!AO$5="Sí",(1/DATOS_[[% anualiz]:[% anualiz]]),1)*IF(DATOS!AO$4="Sí",1/DATOS_[[% normaliz]:[% normaliz]],1)*(DATOS_[Conc.Sal.11])))))))),
0)</f>
        <v>0</v>
      </c>
      <c r="U65" s="119">
        <f t="array" ref="U65">IFERROR(
(MEDIAN((IF(DATOS_[[Sexo]:[Sexo]]=$B65,IF(DATOS_[[AGRUP. VALOR. PTO.]:[AGRUP. VALOR. PTO.]]=$B63,IF(DATOS_[[Check Periodo Ref.]:[Check Periodo Ref.]]="Dentro",IF(DATOS_[[Check Equiparado]:[Check Equiparado]]="Sí",IF(DATOS!AP$5="Sí",(1/DATOS_[[% anualiz]:[% anualiz]]),1)*IF(DATOS!AP$4="Sí",1/DATOS_[[% normaliz]:[% normaliz]],1)*(DATOS_[Conc.Sal.12])))))))),
0)</f>
        <v>0</v>
      </c>
      <c r="V65" s="119">
        <f t="array" ref="V65">IFERROR(
(MEDIAN((IF(DATOS_[[Sexo]:[Sexo]]=$B65,IF(DATOS_[[AGRUP. VALOR. PTO.]:[AGRUP. VALOR. PTO.]]=$B63,IF(DATOS_[[Check Periodo Ref.]:[Check Periodo Ref.]]="Dentro",IF(DATOS_[[Check Equiparado]:[Check Equiparado]]="Sí",IF(DATOS!AQ$5="Sí",(1/DATOS_[[% anualiz]:[% anualiz]]),1)*IF(DATOS!AQ$4="Sí",1/DATOS_[[% normaliz]:[% normaliz]],1)*(DATOS_[Conc.Sal.13])))))))),
0)</f>
        <v>0</v>
      </c>
      <c r="W65" s="119">
        <f t="array" ref="W65">IFERROR(
(MEDIAN((IF(DATOS_[[Sexo]:[Sexo]]=$B65,IF(DATOS_[[AGRUP. VALOR. PTO.]:[AGRUP. VALOR. PTO.]]=$B63,IF(DATOS_[[Check Periodo Ref.]:[Check Periodo Ref.]]="Dentro",IF(DATOS_[[Check Equiparado]:[Check Equiparado]]="Sí",IF(DATOS!AR$5="Sí",(1/DATOS_[[% anualiz]:[% anualiz]]),1)*IF(DATOS!AR$4="Sí",1/DATOS_[[% normaliz]:[% normaliz]],1)*(DATOS_[Conc.Sal.14])))))))),
0)</f>
        <v>0</v>
      </c>
      <c r="X65" s="119">
        <f t="array" ref="X65">IFERROR(
(MEDIAN((IF(DATOS_[[Sexo]:[Sexo]]=$B65,IF(DATOS_[[AGRUP. VALOR. PTO.]:[AGRUP. VALOR. PTO.]]=$B63,IF(DATOS_[[Check Periodo Ref.]:[Check Periodo Ref.]]="Dentro",IF(DATOS_[[Check Equiparado]:[Check Equiparado]]="Sí",IF(DATOS!AS$5="Sí",(1/DATOS_[[% anualiz]:[% anualiz]]),1)*IF(DATOS!AS$4="Sí",1/DATOS_[[% normaliz]:[% normaliz]],1)*(DATOS_[Conc.Sal.15])))))))),
0)</f>
        <v>0</v>
      </c>
      <c r="Y65" s="119">
        <f t="array" ref="Y65">IFERROR(
(MEDIAN((IF(DATOS_[[Sexo]:[Sexo]]=$B65,IF(DATOS_[[AGRUP. VALOR. PTO.]:[AGRUP. VALOR. PTO.]]=$B63,IF(DATOS_[[Check Periodo Ref.]:[Check Periodo Ref.]]="Dentro",IF(DATOS_[[Check Equiparado]:[Check Equiparado]]="Sí",IF(DATOS!AT$5="Sí",(1/DATOS_[[% anualiz]:[% anualiz]]),1)*IF(DATOS!AT$4="Sí",1/DATOS_[[% normaliz]:[% normaliz]],1)*(DATOS_[Conc.Sal.16])))))))),
0)</f>
        <v>0</v>
      </c>
      <c r="Z65" s="119">
        <f t="array" ref="Z65">IFERROR(
(MEDIAN((IF(DATOS_[[Sexo]:[Sexo]]=$B65,IF(DATOS_[[AGRUP. VALOR. PTO.]:[AGRUP. VALOR. PTO.]]=$B63,IF(DATOS_[[Check Periodo Ref.]:[Check Periodo Ref.]]="Dentro",IF(DATOS_[[Check Equiparado]:[Check Equiparado]]="Sí",IF(DATOS!AU$5="Sí",(1/DATOS_[[% anualiz]:[% anualiz]]),1)*IF(DATOS!AU$4="Sí",1/DATOS_[[% normaliz]:[% normaliz]],1)*(DATOS_[Conc.Sal.17])))))))),
0)</f>
        <v>0</v>
      </c>
      <c r="AA65" s="119">
        <f t="array" ref="AA65">IFERROR(
(MEDIAN((IF(DATOS_[[Sexo]:[Sexo]]=$B65,IF(DATOS_[[AGRUP. VALOR. PTO.]:[AGRUP. VALOR. PTO.]]=$B63,IF(DATOS_[[Check Periodo Ref.]:[Check Periodo Ref.]]="Dentro",IF(DATOS_[[Check Equiparado]:[Check Equiparado]]="Sí",IF(DATOS!AV$5="Sí",(1/DATOS_[[% anualiz]:[% anualiz]]),1)*IF(DATOS!AV$4="Sí",1/DATOS_[[% normaliz]:[% normaliz]],1)*(DATOS_[Conc.Sal.18])))))))),
0)</f>
        <v>0</v>
      </c>
      <c r="AB65" s="119">
        <f t="array" ref="AB65">IFERROR(
(MEDIAN((IF(DATOS_[[Sexo]:[Sexo]]=$B65,IF(DATOS_[[AGRUP. VALOR. PTO.]:[AGRUP. VALOR. PTO.]]=$B63,IF(DATOS_[[Check Periodo Ref.]:[Check Periodo Ref.]]="Dentro",IF(DATOS_[[Check Equiparado]:[Check Equiparado]]="Sí",IF(DATOS!AW$5="Sí",(1/DATOS_[[% anualiz]:[% anualiz]]),1)*IF(DATOS!AW$4="Sí",1/DATOS_[[% normaliz]:[% normaliz]],1)*(DATOS_[Conc.Sal.19])))))))),
0)</f>
        <v>0</v>
      </c>
      <c r="AC65" s="119">
        <f t="array" ref="AC65">IFERROR(
(MEDIAN((IF(DATOS_[[Sexo]:[Sexo]]=$B65,IF(DATOS_[[AGRUP. VALOR. PTO.]:[AGRUP. VALOR. PTO.]]=$B63,IF(DATOS_[[Check Periodo Ref.]:[Check Periodo Ref.]]="Dentro",IF(DATOS_[[Check Equiparado]:[Check Equiparado]]="Sí",IF(DATOS!AX$5="Sí",(1/DATOS_[[% anualiz]:[% anualiz]]),1)*IF(DATOS!AX$4="Sí",1/DATOS_[[% normaliz]:[% normaliz]],1)*(DATOS_[Conc.Sal.20])))))))),
0)</f>
        <v>0</v>
      </c>
      <c r="AD65" s="119">
        <f t="array" ref="AD65">IFERROR(
(MEDIAN((IF(DATOS_[[Sexo]:[Sexo]]=$B65,IF(DATOS_[[AGRUP. VALOR. PTO.]:[AGRUP. VALOR. PTO.]]=$B63,IF(DATOS_[[Check Periodo Ref.]:[Check Periodo Ref.]]="Dentro",IF(DATOS_[[Check Equiparado]:[Check Equiparado]]="Sí",IF(DATOS!AY$5="Sí",(1/DATOS_[[% anualiz]:[% anualiz]]),1)*IF(DATOS!AY$4="Sí",1/DATOS_[[% normaliz]:[% normaliz]],1)*(DATOS_[Conc.Sal.21])))))))),
0)</f>
        <v>0</v>
      </c>
      <c r="AE65" s="119">
        <f t="array" ref="AE65">IFERROR(
(MEDIAN((IF(DATOS_[[Sexo]:[Sexo]]=$B65,IF(DATOS_[[AGRUP. VALOR. PTO.]:[AGRUP. VALOR. PTO.]]=$B63,IF(DATOS_[[Check Periodo Ref.]:[Check Periodo Ref.]]="Dentro",IF(DATOS_[[Check Equiparado]:[Check Equiparado]]="Sí",IF(DATOS!AZ$5="Sí",(1/DATOS_[[% anualiz]:[% anualiz]]),1)*IF(DATOS!AZ$4="Sí",1/DATOS_[[% normaliz]:[% normaliz]],1)*(DATOS_[Conc.Sal.22])))))))),
0)</f>
        <v>0</v>
      </c>
      <c r="AF65" s="119">
        <f t="array" ref="AF65">IFERROR(
(MEDIAN((IF(DATOS_[[Sexo]:[Sexo]]=$B65,IF(DATOS_[[AGRUP. VALOR. PTO.]:[AGRUP. VALOR. PTO.]]=$B63,IF(DATOS_[[Check Periodo Ref.]:[Check Periodo Ref.]]="Dentro",IF(DATOS_[[Check Equiparado]:[Check Equiparado]]="Sí",IF(DATOS!BA$5="Sí",(1/DATOS_[[% anualiz]:[% anualiz]]),1)*IF(DATOS!BA$4="Sí",1/DATOS_[[% normaliz]:[% normaliz]],1)*(DATOS_[Conc.Sal.23])))))))),
0)</f>
        <v>0</v>
      </c>
      <c r="AG65" s="119">
        <f t="array" ref="AG65">IFERROR(
(MEDIAN((IF(DATOS_[[Sexo]:[Sexo]]=$B65,IF(DATOS_[[AGRUP. VALOR. PTO.]:[AGRUP. VALOR. PTO.]]=$B63,IF(DATOS_[[Check Periodo Ref.]:[Check Periodo Ref.]]="Dentro",IF(DATOS_[[Check Equiparado]:[Check Equiparado]]="Sí",IF(DATOS!BB$5="Sí",(1/DATOS_[[% anualiz]:[% anualiz]]),1)*IF(DATOS!BB$4="Sí",1/DATOS_[[% normaliz]:[% normaliz]],1)*(DATOS_[Conc.Sal.24])))))))),
0)</f>
        <v>0</v>
      </c>
      <c r="AH65" s="119">
        <f t="array" ref="AH65">IFERROR(
(MEDIAN((IF(DATOS_[[Sexo]:[Sexo]]=$B65,IF(DATOS_[[AGRUP. VALOR. PTO.]:[AGRUP. VALOR. PTO.]]=$B63,IF(DATOS_[[Check Periodo Ref.]:[Check Periodo Ref.]]="Dentro",IF(DATOS_[[Check Equiparado]:[Check Equiparado]]="Sí",IF(DATOS!BC$5="Sí",(1/DATOS_[[% anualiz]:[% anualiz]]),1)*IF(DATOS!BC$4="Sí",1/DATOS_[[% normaliz]:[% normaliz]],1)*(DATOS_[Conc.Sal.25])))))))),
0)</f>
        <v>0</v>
      </c>
      <c r="AI65" s="119">
        <f t="array" ref="AI65">IFERROR(
(MEDIAN((IF(DATOS_[[Sexo]:[Sexo]]=$B65,IF(DATOS_[[AGRUP. VALOR. PTO.]:[AGRUP. VALOR. PTO.]]=$B63,IF(DATOS_[[Check Periodo Ref.]:[Check Periodo Ref.]]="Dentro",IF(DATOS_[[Check Equiparado]:[Check Equiparado]]="Sí",IF(DATOS!BD$5="Sí",(1/DATOS_[[% anualiz]:[% anualiz]]),1)*IF(DATOS!BD$4="Sí",1/DATOS_[[% normaliz]:[% normaliz]],1)*(DATOS_[Conc.Sal.26])))))))),
0)</f>
        <v>0</v>
      </c>
      <c r="AJ65" s="119">
        <f t="array" ref="AJ65">IFERROR(
(MEDIAN((IF(DATOS_[[Sexo]:[Sexo]]=$B65,IF(DATOS_[[AGRUP. VALOR. PTO.]:[AGRUP. VALOR. PTO.]]=$B63,IF(DATOS_[[Check Periodo Ref.]:[Check Periodo Ref.]]="Dentro",IF(DATOS_[[Check Equiparado]:[Check Equiparado]]="Sí",IF(DATOS!BE$5="Sí",(1/DATOS_[[% anualiz]:[% anualiz]]),1)*IF(DATOS!BE$4="Sí",1/DATOS_[[% normaliz]:[% normaliz]],1)*(DATOS_[Conc.Sal.27])))))))),
0)</f>
        <v>0</v>
      </c>
      <c r="AK65" s="119">
        <f t="array" ref="AK65">IFERROR(
(MEDIAN((IF(DATOS_[[Sexo]:[Sexo]]=$B65,IF(DATOS_[[AGRUP. VALOR. PTO.]:[AGRUP. VALOR. PTO.]]=$B63,IF(DATOS_[[Check Periodo Ref.]:[Check Periodo Ref.]]="Dentro",IF(DATOS_[[Check Equiparado]:[Check Equiparado]]="Sí",IF(DATOS!BF$5="Sí",(1/DATOS_[[% anualiz]:[% anualiz]]),1)*IF(DATOS!BF$4="Sí",1/DATOS_[[% normaliz]:[% normaliz]],1)*(DATOS_[Conc.Sal.28])))))))),
0)</f>
        <v>0</v>
      </c>
      <c r="AL65" s="119">
        <f t="array" ref="AL65">IFERROR(
(MEDIAN((IF(DATOS_[[Sexo]:[Sexo]]=$B65,IF(DATOS_[[AGRUP. VALOR. PTO.]:[AGRUP. VALOR. PTO.]]=$B63,IF(DATOS_[[Check Periodo Ref.]:[Check Periodo Ref.]]="Dentro",IF(DATOS_[[Check Equiparado]:[Check Equiparado]]="Sí",IF(DATOS!BG$5="Sí",(1/DATOS_[[% anualiz]:[% anualiz]]),1)*IF(DATOS!BG$4="Sí",1/DATOS_[[% normaliz]:[% normaliz]],1)*(DATOS_[Conc.Sal.29])))))))),
0)</f>
        <v>0</v>
      </c>
      <c r="AM65" s="119">
        <f t="array" ref="AM65">IFERROR(
(MEDIAN((IF(DATOS_[[Sexo]:[Sexo]]=$B65,IF(DATOS_[[AGRUP. VALOR. PTO.]:[AGRUP. VALOR. PTO.]]=$B63,IF(DATOS_[[Check Periodo Ref.]:[Check Periodo Ref.]]="Dentro",IF(DATOS_[[Check Equiparado]:[Check Equiparado]]="Sí",IF(DATOS!BH$5="Sí",(1/DATOS_[[% anualiz]:[% anualiz]]),1)*IF(DATOS!BH$4="Sí",1/DATOS_[[% normaliz]:[% normaliz]],1)*(DATOS_[Conc.Sal.30])))))))),
0)</f>
        <v>0</v>
      </c>
      <c r="AN65" s="120">
        <f t="array" ref="AN65">IFERROR(
MEDIAN(IF(DATOS_[Sexo]=$B65,IF(DATOS_[[AGRUP. VALOR. PTO.]:[AGRUP. VALOR. PTO.]]=$B63,IF(DATOS_[Check Equiparado]="Sí",IF(DATOS_[Check Periodo Ref.]="Dentro",DATOS_[Tot COMPL.SAL Eq],FALSE))))),
0)</f>
        <v>0</v>
      </c>
      <c r="AO65" s="121">
        <f t="array" ref="AO65">IFERROR(
MEDIAN(IF(DATOS_[Sexo]=$B65,IF(DATOS_[[AGRUP. VALOR. PTO.]:[AGRUP. VALOR. PTO.]]=$B63,IF(DATOS_[Check Equiparado]="Sí",IF(DATOS_[Check Periodo Ref.]="Dentro",DATOS_[TOTAL SALARIO Eq],FALSE))))),
0)</f>
        <v>0</v>
      </c>
      <c r="AP65" s="122">
        <f t="array" ref="AP65">IFERROR(
(MEDIAN((IF(DATOS_[[Sexo]:[Sexo]]=$B65,IF(DATOS_[[AGRUP. VALOR. PTO.]:[AGRUP. VALOR. PTO.]]=$B64,IF(DATOS_[[Check Periodo Ref.]:[Check Periodo Ref.]]="Dentro",IF(DATOS_[[Check Equiparado]:[Check Equiparado]]="Sí",IF(DATOS!BI$5="Sí",(1/DATOS_[[% anualiz]:[% anualiz]]),1)*IF(DATOS!BI$4="Sí",1/DATOS_[[% normaliz]:[% normaliz]],1)*(DATOS_[C.Extra.01])))))))),
0)</f>
        <v>0</v>
      </c>
      <c r="AQ65" s="122">
        <f t="array" ref="AQ65">IFERROR(
(MEDIAN((IF(DATOS_[[Sexo]:[Sexo]]=$B65,IF(DATOS_[[AGRUP. VALOR. PTO.]:[AGRUP. VALOR. PTO.]]=$B64,IF(DATOS_[[Check Periodo Ref.]:[Check Periodo Ref.]]="Dentro",IF(DATOS_[[Check Equiparado]:[Check Equiparado]]="Sí",IF(DATOS!BJ$5="Sí",(1/DATOS_[[% anualiz]:[% anualiz]]),1)*IF(DATOS!BJ$4="Sí",1/DATOS_[[% normaliz]:[% normaliz]],1)*(DATOS_[C.Extra.02])))))))),
0)</f>
        <v>0</v>
      </c>
      <c r="AR65" s="122">
        <f t="array" ref="AR65">IFERROR(
(MEDIAN((IF(DATOS_[[Sexo]:[Sexo]]=$B65,IF(DATOS_[[AGRUP. VALOR. PTO.]:[AGRUP. VALOR. PTO.]]=$B64,IF(DATOS_[[Check Periodo Ref.]:[Check Periodo Ref.]]="Dentro",IF(DATOS_[[Check Equiparado]:[Check Equiparado]]="Sí",IF(DATOS!BK$5="Sí",(1/DATOS_[[% anualiz]:[% anualiz]]),1)*IF(DATOS!BK$4="Sí",1/DATOS_[[% normaliz]:[% normaliz]],1)*(DATOS_[C.Extra.03])))))))),
0)</f>
        <v>0</v>
      </c>
      <c r="AS65" s="122">
        <f t="array" ref="AS65">IFERROR(
(MEDIAN((IF(DATOS_[[Sexo]:[Sexo]]=$B65,IF(DATOS_[[AGRUP. VALOR. PTO.]:[AGRUP. VALOR. PTO.]]=$B64,IF(DATOS_[[Check Periodo Ref.]:[Check Periodo Ref.]]="Dentro",IF(DATOS_[[Check Equiparado]:[Check Equiparado]]="Sí",IF(DATOS!BL$5="Sí",(1/DATOS_[[% anualiz]:[% anualiz]]),1)*IF(DATOS!BL$4="Sí",1/DATOS_[[% normaliz]:[% normaliz]],1)*(DATOS_[C.Extra.04])))))))),
0)</f>
        <v>0</v>
      </c>
      <c r="AT65" s="122">
        <f t="array" ref="AT65">IFERROR(
(MEDIAN((IF(DATOS_[[Sexo]:[Sexo]]=$B65,IF(DATOS_[[AGRUP. VALOR. PTO.]:[AGRUP. VALOR. PTO.]]=$B64,IF(DATOS_[[Check Periodo Ref.]:[Check Periodo Ref.]]="Dentro",IF(DATOS_[[Check Equiparado]:[Check Equiparado]]="Sí",IF(DATOS!BM$5="Sí",(1/DATOS_[[% anualiz]:[% anualiz]]),1)*IF(DATOS!BM$4="Sí",1/DATOS_[[% normaliz]:[% normaliz]],1)*(DATOS_[C.Extra.05])))))))),
0)</f>
        <v>0</v>
      </c>
      <c r="AU65" s="123">
        <f t="array" ref="AU65">IFERROR(
MEDIAN(IF(DATOS_[Sexo]=$B65,IF(DATOS_[[AGRUP. VALOR. PTO.]:[AGRUP. VALOR. PTO.]]=$B63,IF(DATOS_[Check Equiparado]="Sí",IF(DATOS_[Check Periodo Ref.]="Dentro",DATOS_[Tot Extrasalarial Eq],FALSE))))),
0)</f>
        <v>0</v>
      </c>
      <c r="AV65" s="124">
        <f t="array" ref="AV65">IFERROR(
MEDIAN(IF(DATOS_[Sexo]=$B65,IF(DATOS_[[AGRUP. VALOR. PTO.]:[AGRUP. VALOR. PTO.]]=$B63,IF(DATOS_[Check Equiparado]="Sí",IF(DATOS_[Check Periodo Ref.]="Dentro",DATOS_[TOTAL Retrib Eq],FALSE))))),
0)</f>
        <v>0</v>
      </c>
    </row>
    <row r="66" spans="1:48" ht="17.25" thickBot="1" x14ac:dyDescent="0.35">
      <c r="A66" s="48" t="str">
        <f t="shared" ref="A66" si="71">+A67</f>
        <v>[ocultar]</v>
      </c>
      <c r="B66" s="98" t="s">
        <v>277</v>
      </c>
      <c r="C66" s="117"/>
      <c r="D66" s="47"/>
      <c r="E66" s="47"/>
      <c r="F66" s="47"/>
      <c r="G66" s="47"/>
      <c r="H66" s="47"/>
      <c r="I66" s="127" t="str">
        <f t="shared" ref="I66:AV66" si="72">IFERROR((I67-I68)/I67,"")</f>
        <v/>
      </c>
      <c r="J66" s="131" t="str">
        <f t="shared" si="72"/>
        <v/>
      </c>
      <c r="K66" s="131" t="str">
        <f t="shared" si="72"/>
        <v/>
      </c>
      <c r="L66" s="131" t="str">
        <f t="shared" si="72"/>
        <v/>
      </c>
      <c r="M66" s="131" t="str">
        <f t="shared" si="72"/>
        <v/>
      </c>
      <c r="N66" s="131" t="str">
        <f t="shared" si="72"/>
        <v/>
      </c>
      <c r="O66" s="131" t="str">
        <f t="shared" si="72"/>
        <v/>
      </c>
      <c r="P66" s="131" t="str">
        <f t="shared" si="72"/>
        <v/>
      </c>
      <c r="Q66" s="131" t="str">
        <f t="shared" si="72"/>
        <v/>
      </c>
      <c r="R66" s="131" t="str">
        <f t="shared" si="72"/>
        <v/>
      </c>
      <c r="S66" s="131" t="str">
        <f t="shared" si="72"/>
        <v/>
      </c>
      <c r="T66" s="131" t="str">
        <f t="shared" si="72"/>
        <v/>
      </c>
      <c r="U66" s="131" t="str">
        <f t="shared" si="72"/>
        <v/>
      </c>
      <c r="V66" s="131" t="str">
        <f t="shared" si="72"/>
        <v/>
      </c>
      <c r="W66" s="131" t="str">
        <f t="shared" si="72"/>
        <v/>
      </c>
      <c r="X66" s="131" t="str">
        <f t="shared" si="72"/>
        <v/>
      </c>
      <c r="Y66" s="131" t="str">
        <f t="shared" si="72"/>
        <v/>
      </c>
      <c r="Z66" s="130" t="str">
        <f t="shared" si="72"/>
        <v/>
      </c>
      <c r="AA66" s="130" t="str">
        <f t="shared" si="72"/>
        <v/>
      </c>
      <c r="AB66" s="130" t="str">
        <f t="shared" si="72"/>
        <v/>
      </c>
      <c r="AC66" s="130" t="str">
        <f t="shared" si="72"/>
        <v/>
      </c>
      <c r="AD66" s="130" t="str">
        <f t="shared" si="72"/>
        <v/>
      </c>
      <c r="AE66" s="130" t="str">
        <f t="shared" si="72"/>
        <v/>
      </c>
      <c r="AF66" s="130" t="str">
        <f t="shared" si="72"/>
        <v/>
      </c>
      <c r="AG66" s="130" t="str">
        <f t="shared" si="72"/>
        <v/>
      </c>
      <c r="AH66" s="130" t="str">
        <f t="shared" si="72"/>
        <v/>
      </c>
      <c r="AI66" s="130" t="str">
        <f t="shared" si="72"/>
        <v/>
      </c>
      <c r="AJ66" s="130" t="str">
        <f t="shared" si="72"/>
        <v/>
      </c>
      <c r="AK66" s="130" t="str">
        <f t="shared" si="72"/>
        <v/>
      </c>
      <c r="AL66" s="130" t="str">
        <f t="shared" si="72"/>
        <v/>
      </c>
      <c r="AM66" s="130" t="str">
        <f t="shared" si="72"/>
        <v/>
      </c>
      <c r="AN66" s="132" t="str">
        <f t="shared" si="72"/>
        <v/>
      </c>
      <c r="AO66" s="136" t="str">
        <f t="shared" si="72"/>
        <v/>
      </c>
      <c r="AP66" s="133" t="str">
        <f t="shared" si="72"/>
        <v/>
      </c>
      <c r="AQ66" s="133" t="str">
        <f t="shared" si="72"/>
        <v/>
      </c>
      <c r="AR66" s="133" t="str">
        <f t="shared" si="72"/>
        <v/>
      </c>
      <c r="AS66" s="133" t="str">
        <f t="shared" si="72"/>
        <v/>
      </c>
      <c r="AT66" s="133" t="str">
        <f t="shared" si="72"/>
        <v/>
      </c>
      <c r="AU66" s="134" t="str">
        <f t="shared" si="72"/>
        <v/>
      </c>
      <c r="AV66" s="135" t="str">
        <f t="shared" si="72"/>
        <v/>
      </c>
    </row>
    <row r="67" spans="1:48" x14ac:dyDescent="0.3">
      <c r="A67" s="48" t="str">
        <f t="shared" ref="A67" si="73">+IF(C67+C68=0,"[ocultar]","")</f>
        <v>[ocultar]</v>
      </c>
      <c r="B67" s="94" t="s">
        <v>162</v>
      </c>
      <c r="C67" s="40">
        <f t="array" ref="C67">SUM(IF($B67=DATOS_[Sexo],
IF($B66=DATOS_[AGRUP. VALOR. PTO.],
IF("Dentro"=DATOS_[Check Periodo Ref.],
1/(COUNTIFS(DATOS_[Sexo],$B67,DATOS_[AGRUP. VALOR. PTO.],$B66,DATOS_[Check Periodo Ref.],"Dentro",DATOS_[id],DATOS_[id]))))))</f>
        <v>0</v>
      </c>
      <c r="D67" s="41">
        <f>COUNTIFS(DATOS_[AGRUP. VALOR. PTO.],$B66,DATOS_[Sexo],$B67,DATOS_[Check Periodo Ref.],"Dentro")</f>
        <v>0</v>
      </c>
      <c r="E67" s="41">
        <f>COUNTIFS(DATOS_[AGRUP. VALOR. PTO.],$B66,DATOS_[Sexo],$B67,DATOS_[Check Periodo Ref.],"Dentro",DATOS_[Check Nº SC Norm],"Sí")</f>
        <v>0</v>
      </c>
      <c r="F67" s="41">
        <f>COUNTIFS(DATOS_[AGRUP. VALOR. PTO.],$B66,DATOS_[Sexo],$B67,DATOS_[Check Periodo Ref.],"Dentro",DATOS_[Check Nº SC Anualiz],"Sí")</f>
        <v>0</v>
      </c>
      <c r="G67" s="41">
        <f>COUNTIFS(DATOS_[AGRUP. VALOR. PTO.],$B66,DATOS_[Sexo],$B67,DATOS_[Check Periodo Ref.],"Dentro",DATOS_[Check Nº SC Norm y Anualiz],"Sí")</f>
        <v>0</v>
      </c>
      <c r="H67" s="41">
        <f>COUNTIFS(DATOS_[AGRUP. VALOR. PTO.],$B66,DATOS_[Sexo],$B67,DATOS_[Check Periodo Ref.],"Dentro",DATOS_[Check Equiparación],"Sí")</f>
        <v>0</v>
      </c>
      <c r="I67" s="118">
        <f t="array" ref="I67">IFERROR(
MEDIAN(IF(DATOS_[Sexo]=$B67,IF(DATOS_[[AGRUP. VALOR. PTO.]:[AGRUP. VALOR. PTO.]]=$B66,IF(DATOS_[Check Equiparado]="Sí",IF(DATOS_[Check Periodo Ref.]="Dentro",DATOS_[SALARIO BASE Eq],FALSE))))),
0)</f>
        <v>0</v>
      </c>
      <c r="J67" s="119">
        <f t="array" ref="J67">IFERROR(
(MEDIAN((IF(DATOS_[[Sexo]:[Sexo]]=$B67,IF(DATOS_[[AGRUP. VALOR. PTO.]:[AGRUP. VALOR. PTO.]]=$B66,IF(DATOS_[[Check Periodo Ref.]:[Check Periodo Ref.]]="Dentro",IF(DATOS_[[Check Equiparado]:[Check Equiparado]]="Sí",IF(DATOS!AE$5="Sí",(1/DATOS_[[% anualiz]:[% anualiz]]),1)*IF(DATOS!AE$4="Sí",1/DATOS_[[% normaliz]:[% normaliz]],1)*(DATOS_[Conc.Sal.01])))))))),
0)</f>
        <v>0</v>
      </c>
      <c r="K67" s="119">
        <f t="array" ref="K67">IFERROR(
(MEDIAN((IF(DATOS_[[Sexo]:[Sexo]]=$B67,IF(DATOS_[[AGRUP. VALOR. PTO.]:[AGRUP. VALOR. PTO.]]=$B66,IF(DATOS_[[Check Periodo Ref.]:[Check Periodo Ref.]]="Dentro",IF(DATOS_[[Check Equiparado]:[Check Equiparado]]="Sí",IF(DATOS!AF$5="Sí",(1/DATOS_[[% anualiz]:[% anualiz]]),1)*IF(DATOS!AF$4="Sí",1/DATOS_[[% normaliz]:[% normaliz]],1)*(DATOS_[Conc.Sal.02])))))))),
0)</f>
        <v>0</v>
      </c>
      <c r="L67" s="119">
        <f t="array" ref="L67">IFERROR(
(MEDIAN((IF(DATOS_[[Sexo]:[Sexo]]=$B67,IF(DATOS_[[AGRUP. VALOR. PTO.]:[AGRUP. VALOR. PTO.]]=$B66,IF(DATOS_[[Check Periodo Ref.]:[Check Periodo Ref.]]="Dentro",IF(DATOS_[[Check Equiparado]:[Check Equiparado]]="Sí",IF(DATOS!AG$5="Sí",(1/DATOS_[[% anualiz]:[% anualiz]]),1)*IF(DATOS!AG$4="Sí",1/DATOS_[[% normaliz]:[% normaliz]],1)*(DATOS_[Conc.Sal.03])))))))),
0)</f>
        <v>0</v>
      </c>
      <c r="M67" s="119">
        <f t="array" ref="M67">IFERROR(
(MEDIAN((IF(DATOS_[[Sexo]:[Sexo]]=$B67,IF(DATOS_[[AGRUP. VALOR. PTO.]:[AGRUP. VALOR. PTO.]]=$B66,IF(DATOS_[[Check Periodo Ref.]:[Check Periodo Ref.]]="Dentro",IF(DATOS_[[Check Equiparado]:[Check Equiparado]]="Sí",IF(DATOS!AH$5="Sí",(1/DATOS_[[% anualiz]:[% anualiz]]),1)*IF(DATOS!AH$4="Sí",1/DATOS_[[% normaliz]:[% normaliz]],1)*(DATOS_[Conc.Sal.04])))))))),
0)</f>
        <v>0</v>
      </c>
      <c r="N67" s="119">
        <f t="array" ref="N67">IFERROR(
(MEDIAN((IF(DATOS_[[Sexo]:[Sexo]]=$B67,IF(DATOS_[[AGRUP. VALOR. PTO.]:[AGRUP. VALOR. PTO.]]=$B66,IF(DATOS_[[Check Periodo Ref.]:[Check Periodo Ref.]]="Dentro",IF(DATOS_[[Check Equiparado]:[Check Equiparado]]="Sí",IF(DATOS!AI$5="Sí",(1/DATOS_[[% anualiz]:[% anualiz]]),1)*IF(DATOS!AI$4="Sí",1/DATOS_[[% normaliz]:[% normaliz]],1)*(DATOS_[Conc.Sal.05])))))))),
0)</f>
        <v>0</v>
      </c>
      <c r="O67" s="119">
        <f t="array" ref="O67">IFERROR(
(MEDIAN((IF(DATOS_[[Sexo]:[Sexo]]=$B67,IF(DATOS_[[AGRUP. VALOR. PTO.]:[AGRUP. VALOR. PTO.]]=$B66,IF(DATOS_[[Check Periodo Ref.]:[Check Periodo Ref.]]="Dentro",IF(DATOS_[[Check Equiparado]:[Check Equiparado]]="Sí",IF(DATOS!AJ$5="Sí",(1/DATOS_[[% anualiz]:[% anualiz]]),1)*IF(DATOS!AJ$4="Sí",1/DATOS_[[% normaliz]:[% normaliz]],1)*(DATOS_[Conc.Sal.06])))))))),
0)</f>
        <v>0</v>
      </c>
      <c r="P67" s="119">
        <f t="array" ref="P67">IFERROR(
(MEDIAN((IF(DATOS_[[Sexo]:[Sexo]]=$B67,IF(DATOS_[[AGRUP. VALOR. PTO.]:[AGRUP. VALOR. PTO.]]=$B66,IF(DATOS_[[Check Periodo Ref.]:[Check Periodo Ref.]]="Dentro",IF(DATOS_[[Check Equiparado]:[Check Equiparado]]="Sí",IF(DATOS!AK$5="Sí",(1/DATOS_[[% anualiz]:[% anualiz]]),1)*IF(DATOS!AK$4="Sí",1/DATOS_[[% normaliz]:[% normaliz]],1)*(DATOS_[Conc.Sal.07])))))))),
0)</f>
        <v>0</v>
      </c>
      <c r="Q67" s="119">
        <f t="array" ref="Q67">IFERROR(
(MEDIAN((IF(DATOS_[[Sexo]:[Sexo]]=$B67,IF(DATOS_[[AGRUP. VALOR. PTO.]:[AGRUP. VALOR. PTO.]]=$B66,IF(DATOS_[[Check Periodo Ref.]:[Check Periodo Ref.]]="Dentro",IF(DATOS_[[Check Equiparado]:[Check Equiparado]]="Sí",IF(DATOS!AL$5="Sí",(1/DATOS_[[% anualiz]:[% anualiz]]),1)*IF(DATOS!AL$4="Sí",1/DATOS_[[% normaliz]:[% normaliz]],1)*(DATOS_[Conc.Sal.08])))))))),
0)</f>
        <v>0</v>
      </c>
      <c r="R67" s="119">
        <f t="array" ref="R67">IFERROR(
(MEDIAN((IF(DATOS_[[Sexo]:[Sexo]]=$B67,IF(DATOS_[[AGRUP. VALOR. PTO.]:[AGRUP. VALOR. PTO.]]=$B66,IF(DATOS_[[Check Periodo Ref.]:[Check Periodo Ref.]]="Dentro",IF(DATOS_[[Check Equiparado]:[Check Equiparado]]="Sí",IF(DATOS!AM$5="Sí",(1/DATOS_[[% anualiz]:[% anualiz]]),1)*IF(DATOS!AM$4="Sí",1/DATOS_[[% normaliz]:[% normaliz]],1)*(DATOS_[Conc.Sal.09])))))))),
0)</f>
        <v>0</v>
      </c>
      <c r="S67" s="119">
        <f t="array" ref="S67">IFERROR(
(MEDIAN((IF(DATOS_[[Sexo]:[Sexo]]=$B67,IF(DATOS_[[AGRUP. VALOR. PTO.]:[AGRUP. VALOR. PTO.]]=$B66,IF(DATOS_[[Check Periodo Ref.]:[Check Periodo Ref.]]="Dentro",IF(DATOS_[[Check Equiparado]:[Check Equiparado]]="Sí",IF(DATOS!AN$5="Sí",(1/DATOS_[[% anualiz]:[% anualiz]]),1)*IF(DATOS!AN$4="Sí",1/DATOS_[[% normaliz]:[% normaliz]],1)*(DATOS_[Conc.Sal.10])))))))),
0)</f>
        <v>0</v>
      </c>
      <c r="T67" s="119">
        <f t="array" ref="T67">IFERROR(
(MEDIAN((IF(DATOS_[[Sexo]:[Sexo]]=$B67,IF(DATOS_[[AGRUP. VALOR. PTO.]:[AGRUP. VALOR. PTO.]]=$B66,IF(DATOS_[[Check Periodo Ref.]:[Check Periodo Ref.]]="Dentro",IF(DATOS_[[Check Equiparado]:[Check Equiparado]]="Sí",IF(DATOS!AO$5="Sí",(1/DATOS_[[% anualiz]:[% anualiz]]),1)*IF(DATOS!AO$4="Sí",1/DATOS_[[% normaliz]:[% normaliz]],1)*(DATOS_[Conc.Sal.11])))))))),
0)</f>
        <v>0</v>
      </c>
      <c r="U67" s="119">
        <f t="array" ref="U67">IFERROR(
(MEDIAN((IF(DATOS_[[Sexo]:[Sexo]]=$B67,IF(DATOS_[[AGRUP. VALOR. PTO.]:[AGRUP. VALOR. PTO.]]=$B66,IF(DATOS_[[Check Periodo Ref.]:[Check Periodo Ref.]]="Dentro",IF(DATOS_[[Check Equiparado]:[Check Equiparado]]="Sí",IF(DATOS!AP$5="Sí",(1/DATOS_[[% anualiz]:[% anualiz]]),1)*IF(DATOS!AP$4="Sí",1/DATOS_[[% normaliz]:[% normaliz]],1)*(DATOS_[Conc.Sal.12])))))))),
0)</f>
        <v>0</v>
      </c>
      <c r="V67" s="119">
        <f t="array" ref="V67">IFERROR(
(MEDIAN((IF(DATOS_[[Sexo]:[Sexo]]=$B67,IF(DATOS_[[AGRUP. VALOR. PTO.]:[AGRUP. VALOR. PTO.]]=$B66,IF(DATOS_[[Check Periodo Ref.]:[Check Periodo Ref.]]="Dentro",IF(DATOS_[[Check Equiparado]:[Check Equiparado]]="Sí",IF(DATOS!AQ$5="Sí",(1/DATOS_[[% anualiz]:[% anualiz]]),1)*IF(DATOS!AQ$4="Sí",1/DATOS_[[% normaliz]:[% normaliz]],1)*(DATOS_[Conc.Sal.13])))))))),
0)</f>
        <v>0</v>
      </c>
      <c r="W67" s="119">
        <f t="array" ref="W67">IFERROR(
(MEDIAN((IF(DATOS_[[Sexo]:[Sexo]]=$B67,IF(DATOS_[[AGRUP. VALOR. PTO.]:[AGRUP. VALOR. PTO.]]=$B66,IF(DATOS_[[Check Periodo Ref.]:[Check Periodo Ref.]]="Dentro",IF(DATOS_[[Check Equiparado]:[Check Equiparado]]="Sí",IF(DATOS!AR$5="Sí",(1/DATOS_[[% anualiz]:[% anualiz]]),1)*IF(DATOS!AR$4="Sí",1/DATOS_[[% normaliz]:[% normaliz]],1)*(DATOS_[Conc.Sal.14])))))))),
0)</f>
        <v>0</v>
      </c>
      <c r="X67" s="119">
        <f t="array" ref="X67">IFERROR(
(MEDIAN((IF(DATOS_[[Sexo]:[Sexo]]=$B67,IF(DATOS_[[AGRUP. VALOR. PTO.]:[AGRUP. VALOR. PTO.]]=$B66,IF(DATOS_[[Check Periodo Ref.]:[Check Periodo Ref.]]="Dentro",IF(DATOS_[[Check Equiparado]:[Check Equiparado]]="Sí",IF(DATOS!AS$5="Sí",(1/DATOS_[[% anualiz]:[% anualiz]]),1)*IF(DATOS!AS$4="Sí",1/DATOS_[[% normaliz]:[% normaliz]],1)*(DATOS_[Conc.Sal.15])))))))),
0)</f>
        <v>0</v>
      </c>
      <c r="Y67" s="119">
        <f t="array" ref="Y67">IFERROR(
(MEDIAN((IF(DATOS_[[Sexo]:[Sexo]]=$B67,IF(DATOS_[[AGRUP. VALOR. PTO.]:[AGRUP. VALOR. PTO.]]=$B66,IF(DATOS_[[Check Periodo Ref.]:[Check Periodo Ref.]]="Dentro",IF(DATOS_[[Check Equiparado]:[Check Equiparado]]="Sí",IF(DATOS!AT$5="Sí",(1/DATOS_[[% anualiz]:[% anualiz]]),1)*IF(DATOS!AT$4="Sí",1/DATOS_[[% normaliz]:[% normaliz]],1)*(DATOS_[Conc.Sal.16])))))))),
0)</f>
        <v>0</v>
      </c>
      <c r="Z67" s="119">
        <f t="array" ref="Z67">IFERROR(
(MEDIAN((IF(DATOS_[[Sexo]:[Sexo]]=$B67,IF(DATOS_[[AGRUP. VALOR. PTO.]:[AGRUP. VALOR. PTO.]]=$B66,IF(DATOS_[[Check Periodo Ref.]:[Check Periodo Ref.]]="Dentro",IF(DATOS_[[Check Equiparado]:[Check Equiparado]]="Sí",IF(DATOS!AU$5="Sí",(1/DATOS_[[% anualiz]:[% anualiz]]),1)*IF(DATOS!AU$4="Sí",1/DATOS_[[% normaliz]:[% normaliz]],1)*(DATOS_[Conc.Sal.17])))))))),
0)</f>
        <v>0</v>
      </c>
      <c r="AA67" s="119">
        <f t="array" ref="AA67">IFERROR(
(MEDIAN((IF(DATOS_[[Sexo]:[Sexo]]=$B67,IF(DATOS_[[AGRUP. VALOR. PTO.]:[AGRUP. VALOR. PTO.]]=$B66,IF(DATOS_[[Check Periodo Ref.]:[Check Periodo Ref.]]="Dentro",IF(DATOS_[[Check Equiparado]:[Check Equiparado]]="Sí",IF(DATOS!AV$5="Sí",(1/DATOS_[[% anualiz]:[% anualiz]]),1)*IF(DATOS!AV$4="Sí",1/DATOS_[[% normaliz]:[% normaliz]],1)*(DATOS_[Conc.Sal.18])))))))),
0)</f>
        <v>0</v>
      </c>
      <c r="AB67" s="119">
        <f t="array" ref="AB67">IFERROR(
(MEDIAN((IF(DATOS_[[Sexo]:[Sexo]]=$B67,IF(DATOS_[[AGRUP. VALOR. PTO.]:[AGRUP. VALOR. PTO.]]=$B66,IF(DATOS_[[Check Periodo Ref.]:[Check Periodo Ref.]]="Dentro",IF(DATOS_[[Check Equiparado]:[Check Equiparado]]="Sí",IF(DATOS!AW$5="Sí",(1/DATOS_[[% anualiz]:[% anualiz]]),1)*IF(DATOS!AW$4="Sí",1/DATOS_[[% normaliz]:[% normaliz]],1)*(DATOS_[Conc.Sal.19])))))))),
0)</f>
        <v>0</v>
      </c>
      <c r="AC67" s="119">
        <f t="array" ref="AC67">IFERROR(
(MEDIAN((IF(DATOS_[[Sexo]:[Sexo]]=$B67,IF(DATOS_[[AGRUP. VALOR. PTO.]:[AGRUP. VALOR. PTO.]]=$B66,IF(DATOS_[[Check Periodo Ref.]:[Check Periodo Ref.]]="Dentro",IF(DATOS_[[Check Equiparado]:[Check Equiparado]]="Sí",IF(DATOS!AX$5="Sí",(1/DATOS_[[% anualiz]:[% anualiz]]),1)*IF(DATOS!AX$4="Sí",1/DATOS_[[% normaliz]:[% normaliz]],1)*(DATOS_[Conc.Sal.20])))))))),
0)</f>
        <v>0</v>
      </c>
      <c r="AD67" s="119">
        <f t="array" ref="AD67">IFERROR(
(MEDIAN((IF(DATOS_[[Sexo]:[Sexo]]=$B67,IF(DATOS_[[AGRUP. VALOR. PTO.]:[AGRUP. VALOR. PTO.]]=$B66,IF(DATOS_[[Check Periodo Ref.]:[Check Periodo Ref.]]="Dentro",IF(DATOS_[[Check Equiparado]:[Check Equiparado]]="Sí",IF(DATOS!AY$5="Sí",(1/DATOS_[[% anualiz]:[% anualiz]]),1)*IF(DATOS!AY$4="Sí",1/DATOS_[[% normaliz]:[% normaliz]],1)*(DATOS_[Conc.Sal.21])))))))),
0)</f>
        <v>0</v>
      </c>
      <c r="AE67" s="119">
        <f t="array" ref="AE67">IFERROR(
(MEDIAN((IF(DATOS_[[Sexo]:[Sexo]]=$B67,IF(DATOS_[[AGRUP. VALOR. PTO.]:[AGRUP. VALOR. PTO.]]=$B66,IF(DATOS_[[Check Periodo Ref.]:[Check Periodo Ref.]]="Dentro",IF(DATOS_[[Check Equiparado]:[Check Equiparado]]="Sí",IF(DATOS!AZ$5="Sí",(1/DATOS_[[% anualiz]:[% anualiz]]),1)*IF(DATOS!AZ$4="Sí",1/DATOS_[[% normaliz]:[% normaliz]],1)*(DATOS_[Conc.Sal.22])))))))),
0)</f>
        <v>0</v>
      </c>
      <c r="AF67" s="119">
        <f t="array" ref="AF67">IFERROR(
(MEDIAN((IF(DATOS_[[Sexo]:[Sexo]]=$B67,IF(DATOS_[[AGRUP. VALOR. PTO.]:[AGRUP. VALOR. PTO.]]=$B66,IF(DATOS_[[Check Periodo Ref.]:[Check Periodo Ref.]]="Dentro",IF(DATOS_[[Check Equiparado]:[Check Equiparado]]="Sí",IF(DATOS!BA$5="Sí",(1/DATOS_[[% anualiz]:[% anualiz]]),1)*IF(DATOS!BA$4="Sí",1/DATOS_[[% normaliz]:[% normaliz]],1)*(DATOS_[Conc.Sal.23])))))))),
0)</f>
        <v>0</v>
      </c>
      <c r="AG67" s="119">
        <f t="array" ref="AG67">IFERROR(
(MEDIAN((IF(DATOS_[[Sexo]:[Sexo]]=$B67,IF(DATOS_[[AGRUP. VALOR. PTO.]:[AGRUP. VALOR. PTO.]]=$B66,IF(DATOS_[[Check Periodo Ref.]:[Check Periodo Ref.]]="Dentro",IF(DATOS_[[Check Equiparado]:[Check Equiparado]]="Sí",IF(DATOS!BB$5="Sí",(1/DATOS_[[% anualiz]:[% anualiz]]),1)*IF(DATOS!BB$4="Sí",1/DATOS_[[% normaliz]:[% normaliz]],1)*(DATOS_[Conc.Sal.24])))))))),
0)</f>
        <v>0</v>
      </c>
      <c r="AH67" s="119">
        <f t="array" ref="AH67">IFERROR(
(MEDIAN((IF(DATOS_[[Sexo]:[Sexo]]=$B67,IF(DATOS_[[AGRUP. VALOR. PTO.]:[AGRUP. VALOR. PTO.]]=$B66,IF(DATOS_[[Check Periodo Ref.]:[Check Periodo Ref.]]="Dentro",IF(DATOS_[[Check Equiparado]:[Check Equiparado]]="Sí",IF(DATOS!BC$5="Sí",(1/DATOS_[[% anualiz]:[% anualiz]]),1)*IF(DATOS!BC$4="Sí",1/DATOS_[[% normaliz]:[% normaliz]],1)*(DATOS_[Conc.Sal.25])))))))),
0)</f>
        <v>0</v>
      </c>
      <c r="AI67" s="119">
        <f t="array" ref="AI67">IFERROR(
(MEDIAN((IF(DATOS_[[Sexo]:[Sexo]]=$B67,IF(DATOS_[[AGRUP. VALOR. PTO.]:[AGRUP. VALOR. PTO.]]=$B66,IF(DATOS_[[Check Periodo Ref.]:[Check Periodo Ref.]]="Dentro",IF(DATOS_[[Check Equiparado]:[Check Equiparado]]="Sí",IF(DATOS!BD$5="Sí",(1/DATOS_[[% anualiz]:[% anualiz]]),1)*IF(DATOS!BD$4="Sí",1/DATOS_[[% normaliz]:[% normaliz]],1)*(DATOS_[Conc.Sal.26])))))))),
0)</f>
        <v>0</v>
      </c>
      <c r="AJ67" s="119">
        <f t="array" ref="AJ67">IFERROR(
(MEDIAN((IF(DATOS_[[Sexo]:[Sexo]]=$B67,IF(DATOS_[[AGRUP. VALOR. PTO.]:[AGRUP. VALOR. PTO.]]=$B66,IF(DATOS_[[Check Periodo Ref.]:[Check Periodo Ref.]]="Dentro",IF(DATOS_[[Check Equiparado]:[Check Equiparado]]="Sí",IF(DATOS!BE$5="Sí",(1/DATOS_[[% anualiz]:[% anualiz]]),1)*IF(DATOS!BE$4="Sí",1/DATOS_[[% normaliz]:[% normaliz]],1)*(DATOS_[Conc.Sal.27])))))))),
0)</f>
        <v>0</v>
      </c>
      <c r="AK67" s="119">
        <f t="array" ref="AK67">IFERROR(
(MEDIAN((IF(DATOS_[[Sexo]:[Sexo]]=$B67,IF(DATOS_[[AGRUP. VALOR. PTO.]:[AGRUP. VALOR. PTO.]]=$B66,IF(DATOS_[[Check Periodo Ref.]:[Check Periodo Ref.]]="Dentro",IF(DATOS_[[Check Equiparado]:[Check Equiparado]]="Sí",IF(DATOS!BF$5="Sí",(1/DATOS_[[% anualiz]:[% anualiz]]),1)*IF(DATOS!BF$4="Sí",1/DATOS_[[% normaliz]:[% normaliz]],1)*(DATOS_[Conc.Sal.28])))))))),
0)</f>
        <v>0</v>
      </c>
      <c r="AL67" s="119">
        <f t="array" ref="AL67">IFERROR(
(MEDIAN((IF(DATOS_[[Sexo]:[Sexo]]=$B67,IF(DATOS_[[AGRUP. VALOR. PTO.]:[AGRUP. VALOR. PTO.]]=$B66,IF(DATOS_[[Check Periodo Ref.]:[Check Periodo Ref.]]="Dentro",IF(DATOS_[[Check Equiparado]:[Check Equiparado]]="Sí",IF(DATOS!BG$5="Sí",(1/DATOS_[[% anualiz]:[% anualiz]]),1)*IF(DATOS!BG$4="Sí",1/DATOS_[[% normaliz]:[% normaliz]],1)*(DATOS_[Conc.Sal.29])))))))),
0)</f>
        <v>0</v>
      </c>
      <c r="AM67" s="119">
        <f t="array" ref="AM67">IFERROR(
(MEDIAN((IF(DATOS_[[Sexo]:[Sexo]]=$B67,IF(DATOS_[[AGRUP. VALOR. PTO.]:[AGRUP. VALOR. PTO.]]=$B66,IF(DATOS_[[Check Periodo Ref.]:[Check Periodo Ref.]]="Dentro",IF(DATOS_[[Check Equiparado]:[Check Equiparado]]="Sí",IF(DATOS!BH$5="Sí",(1/DATOS_[[% anualiz]:[% anualiz]]),1)*IF(DATOS!BH$4="Sí",1/DATOS_[[% normaliz]:[% normaliz]],1)*(DATOS_[Conc.Sal.30])))))))),
0)</f>
        <v>0</v>
      </c>
      <c r="AN67" s="120">
        <f t="array" ref="AN67">IFERROR(
MEDIAN(IF(DATOS_[Sexo]=$B67,IF(DATOS_[[AGRUP. VALOR. PTO.]:[AGRUP. VALOR. PTO.]]=$B66,IF(DATOS_[Check Equiparado]="Sí",IF(DATOS_[Check Periodo Ref.]="Dentro",DATOS_[Tot COMPL.SAL Eq],FALSE))))),
0)</f>
        <v>0</v>
      </c>
      <c r="AO67" s="121">
        <f t="array" ref="AO67">IFERROR(
MEDIAN(IF(DATOS_[Sexo]=$B67,IF(DATOS_[[AGRUP. VALOR. PTO.]:[AGRUP. VALOR. PTO.]]=$B66,IF(DATOS_[Check Equiparado]="Sí",IF(DATOS_[Check Periodo Ref.]="Dentro",DATOS_[TOTAL SALARIO Eq],FALSE))))),
0)</f>
        <v>0</v>
      </c>
      <c r="AP67" s="122">
        <f t="array" ref="AP67">IFERROR(
(MEDIAN((IF(DATOS_[[Sexo]:[Sexo]]=$B67,IF(DATOS_[[AGRUP. VALOR. PTO.]:[AGRUP. VALOR. PTO.]]=$B66,IF(DATOS_[[Check Periodo Ref.]:[Check Periodo Ref.]]="Dentro",IF(DATOS_[[Check Equiparado]:[Check Equiparado]]="Sí",IF(DATOS!BI$5="Sí",(1/DATOS_[[% anualiz]:[% anualiz]]),1)*IF(DATOS!BI$4="Sí",1/DATOS_[[% normaliz]:[% normaliz]],1)*(DATOS_[C.Extra.01])))))))),
0)</f>
        <v>0</v>
      </c>
      <c r="AQ67" s="122">
        <f t="array" ref="AQ67">IFERROR(
(MEDIAN((IF(DATOS_[[Sexo]:[Sexo]]=$B67,IF(DATOS_[[AGRUP. VALOR. PTO.]:[AGRUP. VALOR. PTO.]]=$B66,IF(DATOS_[[Check Periodo Ref.]:[Check Periodo Ref.]]="Dentro",IF(DATOS_[[Check Equiparado]:[Check Equiparado]]="Sí",IF(DATOS!BJ$5="Sí",(1/DATOS_[[% anualiz]:[% anualiz]]),1)*IF(DATOS!BJ$4="Sí",1/DATOS_[[% normaliz]:[% normaliz]],1)*(DATOS_[C.Extra.02])))))))),
0)</f>
        <v>0</v>
      </c>
      <c r="AR67" s="122">
        <f t="array" ref="AR67">IFERROR(
(MEDIAN((IF(DATOS_[[Sexo]:[Sexo]]=$B67,IF(DATOS_[[AGRUP. VALOR. PTO.]:[AGRUP. VALOR. PTO.]]=$B66,IF(DATOS_[[Check Periodo Ref.]:[Check Periodo Ref.]]="Dentro",IF(DATOS_[[Check Equiparado]:[Check Equiparado]]="Sí",IF(DATOS!BK$5="Sí",(1/DATOS_[[% anualiz]:[% anualiz]]),1)*IF(DATOS!BK$4="Sí",1/DATOS_[[% normaliz]:[% normaliz]],1)*(DATOS_[C.Extra.03])))))))),
0)</f>
        <v>0</v>
      </c>
      <c r="AS67" s="122">
        <f t="array" ref="AS67">IFERROR(
(MEDIAN((IF(DATOS_[[Sexo]:[Sexo]]=$B67,IF(DATOS_[[AGRUP. VALOR. PTO.]:[AGRUP. VALOR. PTO.]]=$B66,IF(DATOS_[[Check Periodo Ref.]:[Check Periodo Ref.]]="Dentro",IF(DATOS_[[Check Equiparado]:[Check Equiparado]]="Sí",IF(DATOS!BL$5="Sí",(1/DATOS_[[% anualiz]:[% anualiz]]),1)*IF(DATOS!BL$4="Sí",1/DATOS_[[% normaliz]:[% normaliz]],1)*(DATOS_[C.Extra.04])))))))),
0)</f>
        <v>0</v>
      </c>
      <c r="AT67" s="122">
        <f t="array" ref="AT67">IFERROR(
(MEDIAN((IF(DATOS_[[Sexo]:[Sexo]]=$B67,IF(DATOS_[[AGRUP. VALOR. PTO.]:[AGRUP. VALOR. PTO.]]=$B66,IF(DATOS_[[Check Periodo Ref.]:[Check Periodo Ref.]]="Dentro",IF(DATOS_[[Check Equiparado]:[Check Equiparado]]="Sí",IF(DATOS!BM$5="Sí",(1/DATOS_[[% anualiz]:[% anualiz]]),1)*IF(DATOS!BM$4="Sí",1/DATOS_[[% normaliz]:[% normaliz]],1)*(DATOS_[C.Extra.05])))))))),
0)</f>
        <v>0</v>
      </c>
      <c r="AU67" s="123">
        <f t="array" ref="AU67">IFERROR(
MEDIAN(IF(DATOS_[Sexo]=$B67,IF(DATOS_[[AGRUP. VALOR. PTO.]:[AGRUP. VALOR. PTO.]]=$B66,IF(DATOS_[Check Equiparado]="Sí",IF(DATOS_[Check Periodo Ref.]="Dentro",DATOS_[Tot Extrasalarial Eq],FALSE))))),
0)</f>
        <v>0</v>
      </c>
      <c r="AV67" s="124">
        <f t="array" ref="AV67">IFERROR(
MEDIAN(IF(DATOS_[Sexo]=$B67,IF(DATOS_[[AGRUP. VALOR. PTO.]:[AGRUP. VALOR. PTO.]]=$B66,IF(DATOS_[Check Equiparado]="Sí",IF(DATOS_[Check Periodo Ref.]="Dentro",DATOS_[TOTAL Retrib Eq],FALSE))))),
0)</f>
        <v>0</v>
      </c>
    </row>
    <row r="68" spans="1:48" x14ac:dyDescent="0.3">
      <c r="A68" s="48" t="str">
        <f t="shared" ref="A68" si="74">+A67</f>
        <v>[ocultar]</v>
      </c>
      <c r="B68" s="94" t="s">
        <v>163</v>
      </c>
      <c r="C68" s="40">
        <f t="array" ref="C68">SUM(IF($B68=DATOS_[Sexo],
IF($B66=DATOS_[AGRUP. VALOR. PTO.],
IF("Dentro"=DATOS_[Check Periodo Ref.],
1/(COUNTIFS(DATOS_[Sexo],$B68,DATOS_[AGRUP. VALOR. PTO.],$B66,DATOS_[Check Periodo Ref.],"Dentro",DATOS_[id],DATOS_[id]))))))</f>
        <v>0</v>
      </c>
      <c r="D68" s="41">
        <f>COUNTIFS(DATOS_[AGRUP. VALOR. PTO.],$B66,DATOS_[Sexo],$B68,DATOS_[Check Periodo Ref.],"Dentro")</f>
        <v>0</v>
      </c>
      <c r="E68" s="41">
        <f>COUNTIFS(DATOS_[AGRUP. VALOR. PTO.],$B66,DATOS_[Sexo],$B68,DATOS_[Check Periodo Ref.],"Dentro",DATOS_[Check Nº SC Norm],"Sí")</f>
        <v>0</v>
      </c>
      <c r="F68" s="41">
        <f>COUNTIFS(DATOS_[AGRUP. VALOR. PTO.],$B66,DATOS_[Sexo],$B68,DATOS_[Check Periodo Ref.],"Dentro",DATOS_[Check Nº SC Anualiz],"Sí")</f>
        <v>0</v>
      </c>
      <c r="G68" s="41">
        <f>COUNTIFS(DATOS_[AGRUP. VALOR. PTO.],$B66,DATOS_[Sexo],$B68,DATOS_[Check Periodo Ref.],"Dentro",DATOS_[Check Nº SC Norm y Anualiz],"Sí")</f>
        <v>0</v>
      </c>
      <c r="H68" s="41">
        <f>COUNTIFS(DATOS_[AGRUP. VALOR. PTO.],$B66,DATOS_[Sexo],$B68,DATOS_[Check Periodo Ref.],"Dentro",DATOS_[Check Equiparación],"Sí")</f>
        <v>0</v>
      </c>
      <c r="I68" s="118" cm="1">
        <f t="array" ref="I68">IFERROR(
MEDIAN(IF(DATOS_[Sexo]=$B68,IF(DATOS_[[AGRUP. VALOR. PTO.]:[AGRUP. VALOR. PTO.]]=$B66,IF(DATOS_[Check Equiparado]="Sí",IF(DATOS_[Check Periodo Ref.]="Dentro",DATOS_[SALARIO BASE Eq],FALSE))))),
0)</f>
        <v>0</v>
      </c>
      <c r="J68" s="119">
        <f t="array" ref="J68">IFERROR(
(MEDIAN((IF(DATOS_[[Sexo]:[Sexo]]=$B68,IF(DATOS_[[AGRUP. VALOR. PTO.]:[AGRUP. VALOR. PTO.]]=$B66,IF(DATOS_[[Check Periodo Ref.]:[Check Periodo Ref.]]="Dentro",IF(DATOS_[[Check Equiparado]:[Check Equiparado]]="Sí",IF(DATOS!AE$5="Sí",(1/DATOS_[[% anualiz]:[% anualiz]]),1)*IF(DATOS!AE$4="Sí",1/DATOS_[[% normaliz]:[% normaliz]],1)*(DATOS_[Conc.Sal.01])))))))),
0)</f>
        <v>0</v>
      </c>
      <c r="K68" s="119">
        <f t="array" ref="K68">IFERROR(
(MEDIAN((IF(DATOS_[[Sexo]:[Sexo]]=$B68,IF(DATOS_[[AGRUP. VALOR. PTO.]:[AGRUP. VALOR. PTO.]]=$B66,IF(DATOS_[[Check Periodo Ref.]:[Check Periodo Ref.]]="Dentro",IF(DATOS_[[Check Equiparado]:[Check Equiparado]]="Sí",IF(DATOS!AF$5="Sí",(1/DATOS_[[% anualiz]:[% anualiz]]),1)*IF(DATOS!AF$4="Sí",1/DATOS_[[% normaliz]:[% normaliz]],1)*(DATOS_[Conc.Sal.02])))))))),
0)</f>
        <v>0</v>
      </c>
      <c r="L68" s="119">
        <f t="array" ref="L68">IFERROR(
(MEDIAN((IF(DATOS_[[Sexo]:[Sexo]]=$B68,IF(DATOS_[[AGRUP. VALOR. PTO.]:[AGRUP. VALOR. PTO.]]=$B66,IF(DATOS_[[Check Periodo Ref.]:[Check Periodo Ref.]]="Dentro",IF(DATOS_[[Check Equiparado]:[Check Equiparado]]="Sí",IF(DATOS!AG$5="Sí",(1/DATOS_[[% anualiz]:[% anualiz]]),1)*IF(DATOS!AG$4="Sí",1/DATOS_[[% normaliz]:[% normaliz]],1)*(DATOS_[Conc.Sal.03])))))))),
0)</f>
        <v>0</v>
      </c>
      <c r="M68" s="119">
        <f t="array" ref="M68">IFERROR(
(MEDIAN((IF(DATOS_[[Sexo]:[Sexo]]=$B68,IF(DATOS_[[AGRUP. VALOR. PTO.]:[AGRUP. VALOR. PTO.]]=$B66,IF(DATOS_[[Check Periodo Ref.]:[Check Periodo Ref.]]="Dentro",IF(DATOS_[[Check Equiparado]:[Check Equiparado]]="Sí",IF(DATOS!AH$5="Sí",(1/DATOS_[[% anualiz]:[% anualiz]]),1)*IF(DATOS!AH$4="Sí",1/DATOS_[[% normaliz]:[% normaliz]],1)*(DATOS_[Conc.Sal.04])))))))),
0)</f>
        <v>0</v>
      </c>
      <c r="N68" s="119">
        <f t="array" ref="N68">IFERROR(
(MEDIAN((IF(DATOS_[[Sexo]:[Sexo]]=$B68,IF(DATOS_[[AGRUP. VALOR. PTO.]:[AGRUP. VALOR. PTO.]]=$B66,IF(DATOS_[[Check Periodo Ref.]:[Check Periodo Ref.]]="Dentro",IF(DATOS_[[Check Equiparado]:[Check Equiparado]]="Sí",IF(DATOS!AI$5="Sí",(1/DATOS_[[% anualiz]:[% anualiz]]),1)*IF(DATOS!AI$4="Sí",1/DATOS_[[% normaliz]:[% normaliz]],1)*(DATOS_[Conc.Sal.05])))))))),
0)</f>
        <v>0</v>
      </c>
      <c r="O68" s="119">
        <f t="array" ref="O68">IFERROR(
(MEDIAN((IF(DATOS_[[Sexo]:[Sexo]]=$B68,IF(DATOS_[[AGRUP. VALOR. PTO.]:[AGRUP. VALOR. PTO.]]=$B66,IF(DATOS_[[Check Periodo Ref.]:[Check Periodo Ref.]]="Dentro",IF(DATOS_[[Check Equiparado]:[Check Equiparado]]="Sí",IF(DATOS!AJ$5="Sí",(1/DATOS_[[% anualiz]:[% anualiz]]),1)*IF(DATOS!AJ$4="Sí",1/DATOS_[[% normaliz]:[% normaliz]],1)*(DATOS_[Conc.Sal.06])))))))),
0)</f>
        <v>0</v>
      </c>
      <c r="P68" s="119">
        <f t="array" ref="P68">IFERROR(
(MEDIAN((IF(DATOS_[[Sexo]:[Sexo]]=$B68,IF(DATOS_[[AGRUP. VALOR. PTO.]:[AGRUP. VALOR. PTO.]]=$B66,IF(DATOS_[[Check Periodo Ref.]:[Check Periodo Ref.]]="Dentro",IF(DATOS_[[Check Equiparado]:[Check Equiparado]]="Sí",IF(DATOS!AK$5="Sí",(1/DATOS_[[% anualiz]:[% anualiz]]),1)*IF(DATOS!AK$4="Sí",1/DATOS_[[% normaliz]:[% normaliz]],1)*(DATOS_[Conc.Sal.07])))))))),
0)</f>
        <v>0</v>
      </c>
      <c r="Q68" s="119">
        <f t="array" ref="Q68">IFERROR(
(MEDIAN((IF(DATOS_[[Sexo]:[Sexo]]=$B68,IF(DATOS_[[AGRUP. VALOR. PTO.]:[AGRUP. VALOR. PTO.]]=$B66,IF(DATOS_[[Check Periodo Ref.]:[Check Periodo Ref.]]="Dentro",IF(DATOS_[[Check Equiparado]:[Check Equiparado]]="Sí",IF(DATOS!AL$5="Sí",(1/DATOS_[[% anualiz]:[% anualiz]]),1)*IF(DATOS!AL$4="Sí",1/DATOS_[[% normaliz]:[% normaliz]],1)*(DATOS_[Conc.Sal.08])))))))),
0)</f>
        <v>0</v>
      </c>
      <c r="R68" s="119">
        <f t="array" ref="R68">IFERROR(
(MEDIAN((IF(DATOS_[[Sexo]:[Sexo]]=$B68,IF(DATOS_[[AGRUP. VALOR. PTO.]:[AGRUP. VALOR. PTO.]]=$B66,IF(DATOS_[[Check Periodo Ref.]:[Check Periodo Ref.]]="Dentro",IF(DATOS_[[Check Equiparado]:[Check Equiparado]]="Sí",IF(DATOS!AM$5="Sí",(1/DATOS_[[% anualiz]:[% anualiz]]),1)*IF(DATOS!AM$4="Sí",1/DATOS_[[% normaliz]:[% normaliz]],1)*(DATOS_[Conc.Sal.09])))))))),
0)</f>
        <v>0</v>
      </c>
      <c r="S68" s="119">
        <f t="array" ref="S68">IFERROR(
(MEDIAN((IF(DATOS_[[Sexo]:[Sexo]]=$B68,IF(DATOS_[[AGRUP. VALOR. PTO.]:[AGRUP. VALOR. PTO.]]=$B66,IF(DATOS_[[Check Periodo Ref.]:[Check Periodo Ref.]]="Dentro",IF(DATOS_[[Check Equiparado]:[Check Equiparado]]="Sí",IF(DATOS!AN$5="Sí",(1/DATOS_[[% anualiz]:[% anualiz]]),1)*IF(DATOS!AN$4="Sí",1/DATOS_[[% normaliz]:[% normaliz]],1)*(DATOS_[Conc.Sal.10])))))))),
0)</f>
        <v>0</v>
      </c>
      <c r="T68" s="119">
        <f t="array" ref="T68">IFERROR(
(MEDIAN((IF(DATOS_[[Sexo]:[Sexo]]=$B68,IF(DATOS_[[AGRUP. VALOR. PTO.]:[AGRUP. VALOR. PTO.]]=$B66,IF(DATOS_[[Check Periodo Ref.]:[Check Periodo Ref.]]="Dentro",IF(DATOS_[[Check Equiparado]:[Check Equiparado]]="Sí",IF(DATOS!AO$5="Sí",(1/DATOS_[[% anualiz]:[% anualiz]]),1)*IF(DATOS!AO$4="Sí",1/DATOS_[[% normaliz]:[% normaliz]],1)*(DATOS_[Conc.Sal.11])))))))),
0)</f>
        <v>0</v>
      </c>
      <c r="U68" s="119">
        <f t="array" ref="U68">IFERROR(
(MEDIAN((IF(DATOS_[[Sexo]:[Sexo]]=$B68,IF(DATOS_[[AGRUP. VALOR. PTO.]:[AGRUP. VALOR. PTO.]]=$B66,IF(DATOS_[[Check Periodo Ref.]:[Check Periodo Ref.]]="Dentro",IF(DATOS_[[Check Equiparado]:[Check Equiparado]]="Sí",IF(DATOS!AP$5="Sí",(1/DATOS_[[% anualiz]:[% anualiz]]),1)*IF(DATOS!AP$4="Sí",1/DATOS_[[% normaliz]:[% normaliz]],1)*(DATOS_[Conc.Sal.12])))))))),
0)</f>
        <v>0</v>
      </c>
      <c r="V68" s="119">
        <f t="array" ref="V68">IFERROR(
(MEDIAN((IF(DATOS_[[Sexo]:[Sexo]]=$B68,IF(DATOS_[[AGRUP. VALOR. PTO.]:[AGRUP. VALOR. PTO.]]=$B66,IF(DATOS_[[Check Periodo Ref.]:[Check Periodo Ref.]]="Dentro",IF(DATOS_[[Check Equiparado]:[Check Equiparado]]="Sí",IF(DATOS!AQ$5="Sí",(1/DATOS_[[% anualiz]:[% anualiz]]),1)*IF(DATOS!AQ$4="Sí",1/DATOS_[[% normaliz]:[% normaliz]],1)*(DATOS_[Conc.Sal.13])))))))),
0)</f>
        <v>0</v>
      </c>
      <c r="W68" s="119">
        <f t="array" ref="W68">IFERROR(
(MEDIAN((IF(DATOS_[[Sexo]:[Sexo]]=$B68,IF(DATOS_[[AGRUP. VALOR. PTO.]:[AGRUP. VALOR. PTO.]]=$B66,IF(DATOS_[[Check Periodo Ref.]:[Check Periodo Ref.]]="Dentro",IF(DATOS_[[Check Equiparado]:[Check Equiparado]]="Sí",IF(DATOS!AR$5="Sí",(1/DATOS_[[% anualiz]:[% anualiz]]),1)*IF(DATOS!AR$4="Sí",1/DATOS_[[% normaliz]:[% normaliz]],1)*(DATOS_[Conc.Sal.14])))))))),
0)</f>
        <v>0</v>
      </c>
      <c r="X68" s="119">
        <f t="array" ref="X68">IFERROR(
(MEDIAN((IF(DATOS_[[Sexo]:[Sexo]]=$B68,IF(DATOS_[[AGRUP. VALOR. PTO.]:[AGRUP. VALOR. PTO.]]=$B66,IF(DATOS_[[Check Periodo Ref.]:[Check Periodo Ref.]]="Dentro",IF(DATOS_[[Check Equiparado]:[Check Equiparado]]="Sí",IF(DATOS!AS$5="Sí",(1/DATOS_[[% anualiz]:[% anualiz]]),1)*IF(DATOS!AS$4="Sí",1/DATOS_[[% normaliz]:[% normaliz]],1)*(DATOS_[Conc.Sal.15])))))))),
0)</f>
        <v>0</v>
      </c>
      <c r="Y68" s="119">
        <f t="array" ref="Y68">IFERROR(
(MEDIAN((IF(DATOS_[[Sexo]:[Sexo]]=$B68,IF(DATOS_[[AGRUP. VALOR. PTO.]:[AGRUP. VALOR. PTO.]]=$B66,IF(DATOS_[[Check Periodo Ref.]:[Check Periodo Ref.]]="Dentro",IF(DATOS_[[Check Equiparado]:[Check Equiparado]]="Sí",IF(DATOS!AT$5="Sí",(1/DATOS_[[% anualiz]:[% anualiz]]),1)*IF(DATOS!AT$4="Sí",1/DATOS_[[% normaliz]:[% normaliz]],1)*(DATOS_[Conc.Sal.16])))))))),
0)</f>
        <v>0</v>
      </c>
      <c r="Z68" s="119">
        <f t="array" ref="Z68">IFERROR(
(MEDIAN((IF(DATOS_[[Sexo]:[Sexo]]=$B68,IF(DATOS_[[AGRUP. VALOR. PTO.]:[AGRUP. VALOR. PTO.]]=$B66,IF(DATOS_[[Check Periodo Ref.]:[Check Periodo Ref.]]="Dentro",IF(DATOS_[[Check Equiparado]:[Check Equiparado]]="Sí",IF(DATOS!AU$5="Sí",(1/DATOS_[[% anualiz]:[% anualiz]]),1)*IF(DATOS!AU$4="Sí",1/DATOS_[[% normaliz]:[% normaliz]],1)*(DATOS_[Conc.Sal.17])))))))),
0)</f>
        <v>0</v>
      </c>
      <c r="AA68" s="119">
        <f t="array" ref="AA68">IFERROR(
(MEDIAN((IF(DATOS_[[Sexo]:[Sexo]]=$B68,IF(DATOS_[[AGRUP. VALOR. PTO.]:[AGRUP. VALOR. PTO.]]=$B66,IF(DATOS_[[Check Periodo Ref.]:[Check Periodo Ref.]]="Dentro",IF(DATOS_[[Check Equiparado]:[Check Equiparado]]="Sí",IF(DATOS!AV$5="Sí",(1/DATOS_[[% anualiz]:[% anualiz]]),1)*IF(DATOS!AV$4="Sí",1/DATOS_[[% normaliz]:[% normaliz]],1)*(DATOS_[Conc.Sal.18])))))))),
0)</f>
        <v>0</v>
      </c>
      <c r="AB68" s="119">
        <f t="array" ref="AB68">IFERROR(
(MEDIAN((IF(DATOS_[[Sexo]:[Sexo]]=$B68,IF(DATOS_[[AGRUP. VALOR. PTO.]:[AGRUP. VALOR. PTO.]]=$B66,IF(DATOS_[[Check Periodo Ref.]:[Check Periodo Ref.]]="Dentro",IF(DATOS_[[Check Equiparado]:[Check Equiparado]]="Sí",IF(DATOS!AW$5="Sí",(1/DATOS_[[% anualiz]:[% anualiz]]),1)*IF(DATOS!AW$4="Sí",1/DATOS_[[% normaliz]:[% normaliz]],1)*(DATOS_[Conc.Sal.19])))))))),
0)</f>
        <v>0</v>
      </c>
      <c r="AC68" s="119">
        <f t="array" ref="AC68">IFERROR(
(MEDIAN((IF(DATOS_[[Sexo]:[Sexo]]=$B68,IF(DATOS_[[AGRUP. VALOR. PTO.]:[AGRUP. VALOR. PTO.]]=$B66,IF(DATOS_[[Check Periodo Ref.]:[Check Periodo Ref.]]="Dentro",IF(DATOS_[[Check Equiparado]:[Check Equiparado]]="Sí",IF(DATOS!AX$5="Sí",(1/DATOS_[[% anualiz]:[% anualiz]]),1)*IF(DATOS!AX$4="Sí",1/DATOS_[[% normaliz]:[% normaliz]],1)*(DATOS_[Conc.Sal.20])))))))),
0)</f>
        <v>0</v>
      </c>
      <c r="AD68" s="119">
        <f t="array" ref="AD68">IFERROR(
(MEDIAN((IF(DATOS_[[Sexo]:[Sexo]]=$B68,IF(DATOS_[[AGRUP. VALOR. PTO.]:[AGRUP. VALOR. PTO.]]=$B66,IF(DATOS_[[Check Periodo Ref.]:[Check Periodo Ref.]]="Dentro",IF(DATOS_[[Check Equiparado]:[Check Equiparado]]="Sí",IF(DATOS!AY$5="Sí",(1/DATOS_[[% anualiz]:[% anualiz]]),1)*IF(DATOS!AY$4="Sí",1/DATOS_[[% normaliz]:[% normaliz]],1)*(DATOS_[Conc.Sal.21])))))))),
0)</f>
        <v>0</v>
      </c>
      <c r="AE68" s="119">
        <f t="array" ref="AE68">IFERROR(
(MEDIAN((IF(DATOS_[[Sexo]:[Sexo]]=$B68,IF(DATOS_[[AGRUP. VALOR. PTO.]:[AGRUP. VALOR. PTO.]]=$B66,IF(DATOS_[[Check Periodo Ref.]:[Check Periodo Ref.]]="Dentro",IF(DATOS_[[Check Equiparado]:[Check Equiparado]]="Sí",IF(DATOS!AZ$5="Sí",(1/DATOS_[[% anualiz]:[% anualiz]]),1)*IF(DATOS!AZ$4="Sí",1/DATOS_[[% normaliz]:[% normaliz]],1)*(DATOS_[Conc.Sal.22])))))))),
0)</f>
        <v>0</v>
      </c>
      <c r="AF68" s="119">
        <f t="array" ref="AF68">IFERROR(
(MEDIAN((IF(DATOS_[[Sexo]:[Sexo]]=$B68,IF(DATOS_[[AGRUP. VALOR. PTO.]:[AGRUP. VALOR. PTO.]]=$B66,IF(DATOS_[[Check Periodo Ref.]:[Check Periodo Ref.]]="Dentro",IF(DATOS_[[Check Equiparado]:[Check Equiparado]]="Sí",IF(DATOS!BA$5="Sí",(1/DATOS_[[% anualiz]:[% anualiz]]),1)*IF(DATOS!BA$4="Sí",1/DATOS_[[% normaliz]:[% normaliz]],1)*(DATOS_[Conc.Sal.23])))))))),
0)</f>
        <v>0</v>
      </c>
      <c r="AG68" s="119">
        <f t="array" ref="AG68">IFERROR(
(MEDIAN((IF(DATOS_[[Sexo]:[Sexo]]=$B68,IF(DATOS_[[AGRUP. VALOR. PTO.]:[AGRUP. VALOR. PTO.]]=$B66,IF(DATOS_[[Check Periodo Ref.]:[Check Periodo Ref.]]="Dentro",IF(DATOS_[[Check Equiparado]:[Check Equiparado]]="Sí",IF(DATOS!BB$5="Sí",(1/DATOS_[[% anualiz]:[% anualiz]]),1)*IF(DATOS!BB$4="Sí",1/DATOS_[[% normaliz]:[% normaliz]],1)*(DATOS_[Conc.Sal.24])))))))),
0)</f>
        <v>0</v>
      </c>
      <c r="AH68" s="119">
        <f t="array" ref="AH68">IFERROR(
(MEDIAN((IF(DATOS_[[Sexo]:[Sexo]]=$B68,IF(DATOS_[[AGRUP. VALOR. PTO.]:[AGRUP. VALOR. PTO.]]=$B66,IF(DATOS_[[Check Periodo Ref.]:[Check Periodo Ref.]]="Dentro",IF(DATOS_[[Check Equiparado]:[Check Equiparado]]="Sí",IF(DATOS!BC$5="Sí",(1/DATOS_[[% anualiz]:[% anualiz]]),1)*IF(DATOS!BC$4="Sí",1/DATOS_[[% normaliz]:[% normaliz]],1)*(DATOS_[Conc.Sal.25])))))))),
0)</f>
        <v>0</v>
      </c>
      <c r="AI68" s="119">
        <f t="array" ref="AI68">IFERROR(
(MEDIAN((IF(DATOS_[[Sexo]:[Sexo]]=$B68,IF(DATOS_[[AGRUP. VALOR. PTO.]:[AGRUP. VALOR. PTO.]]=$B66,IF(DATOS_[[Check Periodo Ref.]:[Check Periodo Ref.]]="Dentro",IF(DATOS_[[Check Equiparado]:[Check Equiparado]]="Sí",IF(DATOS!BD$5="Sí",(1/DATOS_[[% anualiz]:[% anualiz]]),1)*IF(DATOS!BD$4="Sí",1/DATOS_[[% normaliz]:[% normaliz]],1)*(DATOS_[Conc.Sal.26])))))))),
0)</f>
        <v>0</v>
      </c>
      <c r="AJ68" s="119">
        <f t="array" ref="AJ68">IFERROR(
(MEDIAN((IF(DATOS_[[Sexo]:[Sexo]]=$B68,IF(DATOS_[[AGRUP. VALOR. PTO.]:[AGRUP. VALOR. PTO.]]=$B66,IF(DATOS_[[Check Periodo Ref.]:[Check Periodo Ref.]]="Dentro",IF(DATOS_[[Check Equiparado]:[Check Equiparado]]="Sí",IF(DATOS!BE$5="Sí",(1/DATOS_[[% anualiz]:[% anualiz]]),1)*IF(DATOS!BE$4="Sí",1/DATOS_[[% normaliz]:[% normaliz]],1)*(DATOS_[Conc.Sal.27])))))))),
0)</f>
        <v>0</v>
      </c>
      <c r="AK68" s="119">
        <f t="array" ref="AK68">IFERROR(
(MEDIAN((IF(DATOS_[[Sexo]:[Sexo]]=$B68,IF(DATOS_[[AGRUP. VALOR. PTO.]:[AGRUP. VALOR. PTO.]]=$B66,IF(DATOS_[[Check Periodo Ref.]:[Check Periodo Ref.]]="Dentro",IF(DATOS_[[Check Equiparado]:[Check Equiparado]]="Sí",IF(DATOS!BF$5="Sí",(1/DATOS_[[% anualiz]:[% anualiz]]),1)*IF(DATOS!BF$4="Sí",1/DATOS_[[% normaliz]:[% normaliz]],1)*(DATOS_[Conc.Sal.28])))))))),
0)</f>
        <v>0</v>
      </c>
      <c r="AL68" s="119">
        <f t="array" ref="AL68">IFERROR(
(MEDIAN((IF(DATOS_[[Sexo]:[Sexo]]=$B68,IF(DATOS_[[AGRUP. VALOR. PTO.]:[AGRUP. VALOR. PTO.]]=$B66,IF(DATOS_[[Check Periodo Ref.]:[Check Periodo Ref.]]="Dentro",IF(DATOS_[[Check Equiparado]:[Check Equiparado]]="Sí",IF(DATOS!BG$5="Sí",(1/DATOS_[[% anualiz]:[% anualiz]]),1)*IF(DATOS!BG$4="Sí",1/DATOS_[[% normaliz]:[% normaliz]],1)*(DATOS_[Conc.Sal.29])))))))),
0)</f>
        <v>0</v>
      </c>
      <c r="AM68" s="119">
        <f t="array" ref="AM68">IFERROR(
(MEDIAN((IF(DATOS_[[Sexo]:[Sexo]]=$B68,IF(DATOS_[[AGRUP. VALOR. PTO.]:[AGRUP. VALOR. PTO.]]=$B66,IF(DATOS_[[Check Periodo Ref.]:[Check Periodo Ref.]]="Dentro",IF(DATOS_[[Check Equiparado]:[Check Equiparado]]="Sí",IF(DATOS!BH$5="Sí",(1/DATOS_[[% anualiz]:[% anualiz]]),1)*IF(DATOS!BH$4="Sí",1/DATOS_[[% normaliz]:[% normaliz]],1)*(DATOS_[Conc.Sal.30])))))))),
0)</f>
        <v>0</v>
      </c>
      <c r="AN68" s="120">
        <f t="array" ref="AN68">IFERROR(
MEDIAN(IF(DATOS_[Sexo]=$B68,IF(DATOS_[[AGRUP. VALOR. PTO.]:[AGRUP. VALOR. PTO.]]=$B66,IF(DATOS_[Check Equiparado]="Sí",IF(DATOS_[Check Periodo Ref.]="Dentro",DATOS_[Tot COMPL.SAL Eq],FALSE))))),
0)</f>
        <v>0</v>
      </c>
      <c r="AO68" s="121">
        <f t="array" ref="AO68">IFERROR(
MEDIAN(IF(DATOS_[Sexo]=$B68,IF(DATOS_[[AGRUP. VALOR. PTO.]:[AGRUP. VALOR. PTO.]]=$B66,IF(DATOS_[Check Equiparado]="Sí",IF(DATOS_[Check Periodo Ref.]="Dentro",DATOS_[TOTAL SALARIO Eq],FALSE))))),
0)</f>
        <v>0</v>
      </c>
      <c r="AP68" s="122">
        <f t="array" ref="AP68">IFERROR(
(MEDIAN((IF(DATOS_[[Sexo]:[Sexo]]=$B68,IF(DATOS_[[AGRUP. VALOR. PTO.]:[AGRUP. VALOR. PTO.]]=$B67,IF(DATOS_[[Check Periodo Ref.]:[Check Periodo Ref.]]="Dentro",IF(DATOS_[[Check Equiparado]:[Check Equiparado]]="Sí",IF(DATOS!BI$5="Sí",(1/DATOS_[[% anualiz]:[% anualiz]]),1)*IF(DATOS!BI$4="Sí",1/DATOS_[[% normaliz]:[% normaliz]],1)*(DATOS_[C.Extra.01])))))))),
0)</f>
        <v>0</v>
      </c>
      <c r="AQ68" s="122">
        <f t="array" ref="AQ68">IFERROR(
(MEDIAN((IF(DATOS_[[Sexo]:[Sexo]]=$B68,IF(DATOS_[[AGRUP. VALOR. PTO.]:[AGRUP. VALOR. PTO.]]=$B67,IF(DATOS_[[Check Periodo Ref.]:[Check Periodo Ref.]]="Dentro",IF(DATOS_[[Check Equiparado]:[Check Equiparado]]="Sí",IF(DATOS!BJ$5="Sí",(1/DATOS_[[% anualiz]:[% anualiz]]),1)*IF(DATOS!BJ$4="Sí",1/DATOS_[[% normaliz]:[% normaliz]],1)*(DATOS_[C.Extra.02])))))))),
0)</f>
        <v>0</v>
      </c>
      <c r="AR68" s="122">
        <f t="array" ref="AR68">IFERROR(
(MEDIAN((IF(DATOS_[[Sexo]:[Sexo]]=$B68,IF(DATOS_[[AGRUP. VALOR. PTO.]:[AGRUP. VALOR. PTO.]]=$B67,IF(DATOS_[[Check Periodo Ref.]:[Check Periodo Ref.]]="Dentro",IF(DATOS_[[Check Equiparado]:[Check Equiparado]]="Sí",IF(DATOS!BK$5="Sí",(1/DATOS_[[% anualiz]:[% anualiz]]),1)*IF(DATOS!BK$4="Sí",1/DATOS_[[% normaliz]:[% normaliz]],1)*(DATOS_[C.Extra.03])))))))),
0)</f>
        <v>0</v>
      </c>
      <c r="AS68" s="122">
        <f t="array" ref="AS68">IFERROR(
(MEDIAN((IF(DATOS_[[Sexo]:[Sexo]]=$B68,IF(DATOS_[[AGRUP. VALOR. PTO.]:[AGRUP. VALOR. PTO.]]=$B67,IF(DATOS_[[Check Periodo Ref.]:[Check Periodo Ref.]]="Dentro",IF(DATOS_[[Check Equiparado]:[Check Equiparado]]="Sí",IF(DATOS!BL$5="Sí",(1/DATOS_[[% anualiz]:[% anualiz]]),1)*IF(DATOS!BL$4="Sí",1/DATOS_[[% normaliz]:[% normaliz]],1)*(DATOS_[C.Extra.04])))))))),
0)</f>
        <v>0</v>
      </c>
      <c r="AT68" s="122">
        <f t="array" ref="AT68">IFERROR(
(MEDIAN((IF(DATOS_[[Sexo]:[Sexo]]=$B68,IF(DATOS_[[AGRUP. VALOR. PTO.]:[AGRUP. VALOR. PTO.]]=$B67,IF(DATOS_[[Check Periodo Ref.]:[Check Periodo Ref.]]="Dentro",IF(DATOS_[[Check Equiparado]:[Check Equiparado]]="Sí",IF(DATOS!BM$5="Sí",(1/DATOS_[[% anualiz]:[% anualiz]]),1)*IF(DATOS!BM$4="Sí",1/DATOS_[[% normaliz]:[% normaliz]],1)*(DATOS_[C.Extra.05])))))))),
0)</f>
        <v>0</v>
      </c>
      <c r="AU68" s="123">
        <f t="array" ref="AU68">IFERROR(
MEDIAN(IF(DATOS_[Sexo]=$B68,IF(DATOS_[[AGRUP. VALOR. PTO.]:[AGRUP. VALOR. PTO.]]=$B66,IF(DATOS_[Check Equiparado]="Sí",IF(DATOS_[Check Periodo Ref.]="Dentro",DATOS_[Tot Extrasalarial Eq],FALSE))))),
0)</f>
        <v>0</v>
      </c>
      <c r="AV68" s="124">
        <f t="array" ref="AV68">IFERROR(
MEDIAN(IF(DATOS_[Sexo]=$B68,IF(DATOS_[[AGRUP. VALOR. PTO.]:[AGRUP. VALOR. PTO.]]=$B66,IF(DATOS_[Check Equiparado]="Sí",IF(DATOS_[Check Periodo Ref.]="Dentro",DATOS_[TOTAL Retrib Eq],FALSE))))),
0)</f>
        <v>0</v>
      </c>
    </row>
    <row r="69" spans="1:48" ht="17.25" thickBot="1" x14ac:dyDescent="0.35">
      <c r="A69" s="48" t="str">
        <f t="shared" ref="A69" si="75">+A70</f>
        <v>[ocultar]</v>
      </c>
      <c r="B69" s="98" t="s">
        <v>278</v>
      </c>
      <c r="C69" s="117"/>
      <c r="D69" s="47"/>
      <c r="E69" s="47"/>
      <c r="F69" s="47"/>
      <c r="G69" s="47"/>
      <c r="H69" s="47"/>
      <c r="I69" s="127" t="str">
        <f t="shared" ref="I69:AV69" si="76">IFERROR((I70-I71)/I70,"")</f>
        <v/>
      </c>
      <c r="J69" s="131" t="str">
        <f t="shared" si="76"/>
        <v/>
      </c>
      <c r="K69" s="131" t="str">
        <f t="shared" si="76"/>
        <v/>
      </c>
      <c r="L69" s="131" t="str">
        <f t="shared" si="76"/>
        <v/>
      </c>
      <c r="M69" s="131" t="str">
        <f t="shared" si="76"/>
        <v/>
      </c>
      <c r="N69" s="131" t="str">
        <f t="shared" si="76"/>
        <v/>
      </c>
      <c r="O69" s="131" t="str">
        <f t="shared" si="76"/>
        <v/>
      </c>
      <c r="P69" s="131" t="str">
        <f t="shared" si="76"/>
        <v/>
      </c>
      <c r="Q69" s="131" t="str">
        <f t="shared" si="76"/>
        <v/>
      </c>
      <c r="R69" s="131" t="str">
        <f t="shared" si="76"/>
        <v/>
      </c>
      <c r="S69" s="131" t="str">
        <f t="shared" si="76"/>
        <v/>
      </c>
      <c r="T69" s="131" t="str">
        <f t="shared" si="76"/>
        <v/>
      </c>
      <c r="U69" s="131" t="str">
        <f t="shared" si="76"/>
        <v/>
      </c>
      <c r="V69" s="131" t="str">
        <f t="shared" si="76"/>
        <v/>
      </c>
      <c r="W69" s="131" t="str">
        <f t="shared" si="76"/>
        <v/>
      </c>
      <c r="X69" s="131" t="str">
        <f t="shared" si="76"/>
        <v/>
      </c>
      <c r="Y69" s="131" t="str">
        <f t="shared" si="76"/>
        <v/>
      </c>
      <c r="Z69" s="130" t="str">
        <f t="shared" si="76"/>
        <v/>
      </c>
      <c r="AA69" s="130" t="str">
        <f t="shared" si="76"/>
        <v/>
      </c>
      <c r="AB69" s="130" t="str">
        <f t="shared" si="76"/>
        <v/>
      </c>
      <c r="AC69" s="130" t="str">
        <f t="shared" si="76"/>
        <v/>
      </c>
      <c r="AD69" s="130" t="str">
        <f t="shared" si="76"/>
        <v/>
      </c>
      <c r="AE69" s="130" t="str">
        <f t="shared" si="76"/>
        <v/>
      </c>
      <c r="AF69" s="130" t="str">
        <f t="shared" si="76"/>
        <v/>
      </c>
      <c r="AG69" s="130" t="str">
        <f t="shared" si="76"/>
        <v/>
      </c>
      <c r="AH69" s="130" t="str">
        <f t="shared" si="76"/>
        <v/>
      </c>
      <c r="AI69" s="130" t="str">
        <f t="shared" si="76"/>
        <v/>
      </c>
      <c r="AJ69" s="130" t="str">
        <f t="shared" si="76"/>
        <v/>
      </c>
      <c r="AK69" s="130" t="str">
        <f t="shared" si="76"/>
        <v/>
      </c>
      <c r="AL69" s="130" t="str">
        <f t="shared" si="76"/>
        <v/>
      </c>
      <c r="AM69" s="130" t="str">
        <f t="shared" si="76"/>
        <v/>
      </c>
      <c r="AN69" s="132" t="str">
        <f t="shared" si="76"/>
        <v/>
      </c>
      <c r="AO69" s="136" t="str">
        <f t="shared" si="76"/>
        <v/>
      </c>
      <c r="AP69" s="133" t="str">
        <f t="shared" si="76"/>
        <v/>
      </c>
      <c r="AQ69" s="133" t="str">
        <f t="shared" si="76"/>
        <v/>
      </c>
      <c r="AR69" s="133" t="str">
        <f t="shared" si="76"/>
        <v/>
      </c>
      <c r="AS69" s="133" t="str">
        <f t="shared" si="76"/>
        <v/>
      </c>
      <c r="AT69" s="133" t="str">
        <f t="shared" si="76"/>
        <v/>
      </c>
      <c r="AU69" s="134" t="str">
        <f t="shared" si="76"/>
        <v/>
      </c>
      <c r="AV69" s="135" t="str">
        <f t="shared" si="76"/>
        <v/>
      </c>
    </row>
    <row r="70" spans="1:48" x14ac:dyDescent="0.3">
      <c r="A70" s="48" t="str">
        <f t="shared" ref="A70" si="77">+IF(C70+C71=0,"[ocultar]","")</f>
        <v>[ocultar]</v>
      </c>
      <c r="B70" s="94" t="s">
        <v>162</v>
      </c>
      <c r="C70" s="40">
        <f t="array" ref="C70">SUM(IF($B70=DATOS_[Sexo],
IF($B69=DATOS_[AGRUP. VALOR. PTO.],
IF("Dentro"=DATOS_[Check Periodo Ref.],
1/(COUNTIFS(DATOS_[Sexo],$B70,DATOS_[AGRUP. VALOR. PTO.],$B69,DATOS_[Check Periodo Ref.],"Dentro",DATOS_[id],DATOS_[id]))))))</f>
        <v>0</v>
      </c>
      <c r="D70" s="41">
        <f>COUNTIFS(DATOS_[AGRUP. VALOR. PTO.],$B69,DATOS_[Sexo],$B70,DATOS_[Check Periodo Ref.],"Dentro")</f>
        <v>0</v>
      </c>
      <c r="E70" s="41">
        <f>COUNTIFS(DATOS_[AGRUP. VALOR. PTO.],$B69,DATOS_[Sexo],$B70,DATOS_[Check Periodo Ref.],"Dentro",DATOS_[Check Nº SC Norm],"Sí")</f>
        <v>0</v>
      </c>
      <c r="F70" s="41">
        <f>COUNTIFS(DATOS_[AGRUP. VALOR. PTO.],$B69,DATOS_[Sexo],$B70,DATOS_[Check Periodo Ref.],"Dentro",DATOS_[Check Nº SC Anualiz],"Sí")</f>
        <v>0</v>
      </c>
      <c r="G70" s="41">
        <f>COUNTIFS(DATOS_[AGRUP. VALOR. PTO.],$B69,DATOS_[Sexo],$B70,DATOS_[Check Periodo Ref.],"Dentro",DATOS_[Check Nº SC Norm y Anualiz],"Sí")</f>
        <v>0</v>
      </c>
      <c r="H70" s="41">
        <f>COUNTIFS(DATOS_[AGRUP. VALOR. PTO.],$B69,DATOS_[Sexo],$B70,DATOS_[Check Periodo Ref.],"Dentro",DATOS_[Check Equiparación],"Sí")</f>
        <v>0</v>
      </c>
      <c r="I70" s="118">
        <f t="array" ref="I70">IFERROR(
MEDIAN(IF(DATOS_[Sexo]=$B70,IF(DATOS_[[AGRUP. VALOR. PTO.]:[AGRUP. VALOR. PTO.]]=$B69,IF(DATOS_[Check Equiparado]="Sí",IF(DATOS_[Check Periodo Ref.]="Dentro",DATOS_[SALARIO BASE Eq],FALSE))))),
0)</f>
        <v>0</v>
      </c>
      <c r="J70" s="119">
        <f t="array" ref="J70">IFERROR(
(MEDIAN((IF(DATOS_[[Sexo]:[Sexo]]=$B70,IF(DATOS_[[AGRUP. VALOR. PTO.]:[AGRUP. VALOR. PTO.]]=$B69,IF(DATOS_[[Check Periodo Ref.]:[Check Periodo Ref.]]="Dentro",IF(DATOS_[[Check Equiparado]:[Check Equiparado]]="Sí",IF(DATOS!AE$5="Sí",(1/DATOS_[[% anualiz]:[% anualiz]]),1)*IF(DATOS!AE$4="Sí",1/DATOS_[[% normaliz]:[% normaliz]],1)*(DATOS_[Conc.Sal.01])))))))),
0)</f>
        <v>0</v>
      </c>
      <c r="K70" s="119">
        <f t="array" ref="K70">IFERROR(
(MEDIAN((IF(DATOS_[[Sexo]:[Sexo]]=$B70,IF(DATOS_[[AGRUP. VALOR. PTO.]:[AGRUP. VALOR. PTO.]]=$B69,IF(DATOS_[[Check Periodo Ref.]:[Check Periodo Ref.]]="Dentro",IF(DATOS_[[Check Equiparado]:[Check Equiparado]]="Sí",IF(DATOS!AF$5="Sí",(1/DATOS_[[% anualiz]:[% anualiz]]),1)*IF(DATOS!AF$4="Sí",1/DATOS_[[% normaliz]:[% normaliz]],1)*(DATOS_[Conc.Sal.02])))))))),
0)</f>
        <v>0</v>
      </c>
      <c r="L70" s="119">
        <f t="array" ref="L70">IFERROR(
(MEDIAN((IF(DATOS_[[Sexo]:[Sexo]]=$B70,IF(DATOS_[[AGRUP. VALOR. PTO.]:[AGRUP. VALOR. PTO.]]=$B69,IF(DATOS_[[Check Periodo Ref.]:[Check Periodo Ref.]]="Dentro",IF(DATOS_[[Check Equiparado]:[Check Equiparado]]="Sí",IF(DATOS!AG$5="Sí",(1/DATOS_[[% anualiz]:[% anualiz]]),1)*IF(DATOS!AG$4="Sí",1/DATOS_[[% normaliz]:[% normaliz]],1)*(DATOS_[Conc.Sal.03])))))))),
0)</f>
        <v>0</v>
      </c>
      <c r="M70" s="119">
        <f t="array" ref="M70">IFERROR(
(MEDIAN((IF(DATOS_[[Sexo]:[Sexo]]=$B70,IF(DATOS_[[AGRUP. VALOR. PTO.]:[AGRUP. VALOR. PTO.]]=$B69,IF(DATOS_[[Check Periodo Ref.]:[Check Periodo Ref.]]="Dentro",IF(DATOS_[[Check Equiparado]:[Check Equiparado]]="Sí",IF(DATOS!AH$5="Sí",(1/DATOS_[[% anualiz]:[% anualiz]]),1)*IF(DATOS!AH$4="Sí",1/DATOS_[[% normaliz]:[% normaliz]],1)*(DATOS_[Conc.Sal.04])))))))),
0)</f>
        <v>0</v>
      </c>
      <c r="N70" s="119">
        <f t="array" ref="N70">IFERROR(
(MEDIAN((IF(DATOS_[[Sexo]:[Sexo]]=$B70,IF(DATOS_[[AGRUP. VALOR. PTO.]:[AGRUP. VALOR. PTO.]]=$B69,IF(DATOS_[[Check Periodo Ref.]:[Check Periodo Ref.]]="Dentro",IF(DATOS_[[Check Equiparado]:[Check Equiparado]]="Sí",IF(DATOS!AI$5="Sí",(1/DATOS_[[% anualiz]:[% anualiz]]),1)*IF(DATOS!AI$4="Sí",1/DATOS_[[% normaliz]:[% normaliz]],1)*(DATOS_[Conc.Sal.05])))))))),
0)</f>
        <v>0</v>
      </c>
      <c r="O70" s="119">
        <f t="array" ref="O70">IFERROR(
(MEDIAN((IF(DATOS_[[Sexo]:[Sexo]]=$B70,IF(DATOS_[[AGRUP. VALOR. PTO.]:[AGRUP. VALOR. PTO.]]=$B69,IF(DATOS_[[Check Periodo Ref.]:[Check Periodo Ref.]]="Dentro",IF(DATOS_[[Check Equiparado]:[Check Equiparado]]="Sí",IF(DATOS!AJ$5="Sí",(1/DATOS_[[% anualiz]:[% anualiz]]),1)*IF(DATOS!AJ$4="Sí",1/DATOS_[[% normaliz]:[% normaliz]],1)*(DATOS_[Conc.Sal.06])))))))),
0)</f>
        <v>0</v>
      </c>
      <c r="P70" s="119">
        <f t="array" ref="P70">IFERROR(
(MEDIAN((IF(DATOS_[[Sexo]:[Sexo]]=$B70,IF(DATOS_[[AGRUP. VALOR. PTO.]:[AGRUP. VALOR. PTO.]]=$B69,IF(DATOS_[[Check Periodo Ref.]:[Check Periodo Ref.]]="Dentro",IF(DATOS_[[Check Equiparado]:[Check Equiparado]]="Sí",IF(DATOS!AK$5="Sí",(1/DATOS_[[% anualiz]:[% anualiz]]),1)*IF(DATOS!AK$4="Sí",1/DATOS_[[% normaliz]:[% normaliz]],1)*(DATOS_[Conc.Sal.07])))))))),
0)</f>
        <v>0</v>
      </c>
      <c r="Q70" s="119">
        <f t="array" ref="Q70">IFERROR(
(MEDIAN((IF(DATOS_[[Sexo]:[Sexo]]=$B70,IF(DATOS_[[AGRUP. VALOR. PTO.]:[AGRUP. VALOR. PTO.]]=$B69,IF(DATOS_[[Check Periodo Ref.]:[Check Periodo Ref.]]="Dentro",IF(DATOS_[[Check Equiparado]:[Check Equiparado]]="Sí",IF(DATOS!AL$5="Sí",(1/DATOS_[[% anualiz]:[% anualiz]]),1)*IF(DATOS!AL$4="Sí",1/DATOS_[[% normaliz]:[% normaliz]],1)*(DATOS_[Conc.Sal.08])))))))),
0)</f>
        <v>0</v>
      </c>
      <c r="R70" s="119">
        <f t="array" ref="R70">IFERROR(
(MEDIAN((IF(DATOS_[[Sexo]:[Sexo]]=$B70,IF(DATOS_[[AGRUP. VALOR. PTO.]:[AGRUP. VALOR. PTO.]]=$B69,IF(DATOS_[[Check Periodo Ref.]:[Check Periodo Ref.]]="Dentro",IF(DATOS_[[Check Equiparado]:[Check Equiparado]]="Sí",IF(DATOS!AM$5="Sí",(1/DATOS_[[% anualiz]:[% anualiz]]),1)*IF(DATOS!AM$4="Sí",1/DATOS_[[% normaliz]:[% normaliz]],1)*(DATOS_[Conc.Sal.09])))))))),
0)</f>
        <v>0</v>
      </c>
      <c r="S70" s="119">
        <f t="array" ref="S70">IFERROR(
(MEDIAN((IF(DATOS_[[Sexo]:[Sexo]]=$B70,IF(DATOS_[[AGRUP. VALOR. PTO.]:[AGRUP. VALOR. PTO.]]=$B69,IF(DATOS_[[Check Periodo Ref.]:[Check Periodo Ref.]]="Dentro",IF(DATOS_[[Check Equiparado]:[Check Equiparado]]="Sí",IF(DATOS!AN$5="Sí",(1/DATOS_[[% anualiz]:[% anualiz]]),1)*IF(DATOS!AN$4="Sí",1/DATOS_[[% normaliz]:[% normaliz]],1)*(DATOS_[Conc.Sal.10])))))))),
0)</f>
        <v>0</v>
      </c>
      <c r="T70" s="119">
        <f t="array" ref="T70">IFERROR(
(MEDIAN((IF(DATOS_[[Sexo]:[Sexo]]=$B70,IF(DATOS_[[AGRUP. VALOR. PTO.]:[AGRUP. VALOR. PTO.]]=$B69,IF(DATOS_[[Check Periodo Ref.]:[Check Periodo Ref.]]="Dentro",IF(DATOS_[[Check Equiparado]:[Check Equiparado]]="Sí",IF(DATOS!AO$5="Sí",(1/DATOS_[[% anualiz]:[% anualiz]]),1)*IF(DATOS!AO$4="Sí",1/DATOS_[[% normaliz]:[% normaliz]],1)*(DATOS_[Conc.Sal.11])))))))),
0)</f>
        <v>0</v>
      </c>
      <c r="U70" s="119">
        <f t="array" ref="U70">IFERROR(
(MEDIAN((IF(DATOS_[[Sexo]:[Sexo]]=$B70,IF(DATOS_[[AGRUP. VALOR. PTO.]:[AGRUP. VALOR. PTO.]]=$B69,IF(DATOS_[[Check Periodo Ref.]:[Check Periodo Ref.]]="Dentro",IF(DATOS_[[Check Equiparado]:[Check Equiparado]]="Sí",IF(DATOS!AP$5="Sí",(1/DATOS_[[% anualiz]:[% anualiz]]),1)*IF(DATOS!AP$4="Sí",1/DATOS_[[% normaliz]:[% normaliz]],1)*(DATOS_[Conc.Sal.12])))))))),
0)</f>
        <v>0</v>
      </c>
      <c r="V70" s="119">
        <f t="array" ref="V70">IFERROR(
(MEDIAN((IF(DATOS_[[Sexo]:[Sexo]]=$B70,IF(DATOS_[[AGRUP. VALOR. PTO.]:[AGRUP. VALOR. PTO.]]=$B69,IF(DATOS_[[Check Periodo Ref.]:[Check Periodo Ref.]]="Dentro",IF(DATOS_[[Check Equiparado]:[Check Equiparado]]="Sí",IF(DATOS!AQ$5="Sí",(1/DATOS_[[% anualiz]:[% anualiz]]),1)*IF(DATOS!AQ$4="Sí",1/DATOS_[[% normaliz]:[% normaliz]],1)*(DATOS_[Conc.Sal.13])))))))),
0)</f>
        <v>0</v>
      </c>
      <c r="W70" s="119">
        <f t="array" ref="W70">IFERROR(
(MEDIAN((IF(DATOS_[[Sexo]:[Sexo]]=$B70,IF(DATOS_[[AGRUP. VALOR. PTO.]:[AGRUP. VALOR. PTO.]]=$B69,IF(DATOS_[[Check Periodo Ref.]:[Check Periodo Ref.]]="Dentro",IF(DATOS_[[Check Equiparado]:[Check Equiparado]]="Sí",IF(DATOS!AR$5="Sí",(1/DATOS_[[% anualiz]:[% anualiz]]),1)*IF(DATOS!AR$4="Sí",1/DATOS_[[% normaliz]:[% normaliz]],1)*(DATOS_[Conc.Sal.14])))))))),
0)</f>
        <v>0</v>
      </c>
      <c r="X70" s="119">
        <f t="array" ref="X70">IFERROR(
(MEDIAN((IF(DATOS_[[Sexo]:[Sexo]]=$B70,IF(DATOS_[[AGRUP. VALOR. PTO.]:[AGRUP. VALOR. PTO.]]=$B69,IF(DATOS_[[Check Periodo Ref.]:[Check Periodo Ref.]]="Dentro",IF(DATOS_[[Check Equiparado]:[Check Equiparado]]="Sí",IF(DATOS!AS$5="Sí",(1/DATOS_[[% anualiz]:[% anualiz]]),1)*IF(DATOS!AS$4="Sí",1/DATOS_[[% normaliz]:[% normaliz]],1)*(DATOS_[Conc.Sal.15])))))))),
0)</f>
        <v>0</v>
      </c>
      <c r="Y70" s="119">
        <f t="array" ref="Y70">IFERROR(
(MEDIAN((IF(DATOS_[[Sexo]:[Sexo]]=$B70,IF(DATOS_[[AGRUP. VALOR. PTO.]:[AGRUP. VALOR. PTO.]]=$B69,IF(DATOS_[[Check Periodo Ref.]:[Check Periodo Ref.]]="Dentro",IF(DATOS_[[Check Equiparado]:[Check Equiparado]]="Sí",IF(DATOS!AT$5="Sí",(1/DATOS_[[% anualiz]:[% anualiz]]),1)*IF(DATOS!AT$4="Sí",1/DATOS_[[% normaliz]:[% normaliz]],1)*(DATOS_[Conc.Sal.16])))))))),
0)</f>
        <v>0</v>
      </c>
      <c r="Z70" s="119">
        <f t="array" ref="Z70">IFERROR(
(MEDIAN((IF(DATOS_[[Sexo]:[Sexo]]=$B70,IF(DATOS_[[AGRUP. VALOR. PTO.]:[AGRUP. VALOR. PTO.]]=$B69,IF(DATOS_[[Check Periodo Ref.]:[Check Periodo Ref.]]="Dentro",IF(DATOS_[[Check Equiparado]:[Check Equiparado]]="Sí",IF(DATOS!AU$5="Sí",(1/DATOS_[[% anualiz]:[% anualiz]]),1)*IF(DATOS!AU$4="Sí",1/DATOS_[[% normaliz]:[% normaliz]],1)*(DATOS_[Conc.Sal.17])))))))),
0)</f>
        <v>0</v>
      </c>
      <c r="AA70" s="119">
        <f t="array" ref="AA70">IFERROR(
(MEDIAN((IF(DATOS_[[Sexo]:[Sexo]]=$B70,IF(DATOS_[[AGRUP. VALOR. PTO.]:[AGRUP. VALOR. PTO.]]=$B69,IF(DATOS_[[Check Periodo Ref.]:[Check Periodo Ref.]]="Dentro",IF(DATOS_[[Check Equiparado]:[Check Equiparado]]="Sí",IF(DATOS!AV$5="Sí",(1/DATOS_[[% anualiz]:[% anualiz]]),1)*IF(DATOS!AV$4="Sí",1/DATOS_[[% normaliz]:[% normaliz]],1)*(DATOS_[Conc.Sal.18])))))))),
0)</f>
        <v>0</v>
      </c>
      <c r="AB70" s="119">
        <f t="array" ref="AB70">IFERROR(
(MEDIAN((IF(DATOS_[[Sexo]:[Sexo]]=$B70,IF(DATOS_[[AGRUP. VALOR. PTO.]:[AGRUP. VALOR. PTO.]]=$B69,IF(DATOS_[[Check Periodo Ref.]:[Check Periodo Ref.]]="Dentro",IF(DATOS_[[Check Equiparado]:[Check Equiparado]]="Sí",IF(DATOS!AW$5="Sí",(1/DATOS_[[% anualiz]:[% anualiz]]),1)*IF(DATOS!AW$4="Sí",1/DATOS_[[% normaliz]:[% normaliz]],1)*(DATOS_[Conc.Sal.19])))))))),
0)</f>
        <v>0</v>
      </c>
      <c r="AC70" s="119">
        <f t="array" ref="AC70">IFERROR(
(MEDIAN((IF(DATOS_[[Sexo]:[Sexo]]=$B70,IF(DATOS_[[AGRUP. VALOR. PTO.]:[AGRUP. VALOR. PTO.]]=$B69,IF(DATOS_[[Check Periodo Ref.]:[Check Periodo Ref.]]="Dentro",IF(DATOS_[[Check Equiparado]:[Check Equiparado]]="Sí",IF(DATOS!AX$5="Sí",(1/DATOS_[[% anualiz]:[% anualiz]]),1)*IF(DATOS!AX$4="Sí",1/DATOS_[[% normaliz]:[% normaliz]],1)*(DATOS_[Conc.Sal.20])))))))),
0)</f>
        <v>0</v>
      </c>
      <c r="AD70" s="119">
        <f t="array" ref="AD70">IFERROR(
(MEDIAN((IF(DATOS_[[Sexo]:[Sexo]]=$B70,IF(DATOS_[[AGRUP. VALOR. PTO.]:[AGRUP. VALOR. PTO.]]=$B69,IF(DATOS_[[Check Periodo Ref.]:[Check Periodo Ref.]]="Dentro",IF(DATOS_[[Check Equiparado]:[Check Equiparado]]="Sí",IF(DATOS!AY$5="Sí",(1/DATOS_[[% anualiz]:[% anualiz]]),1)*IF(DATOS!AY$4="Sí",1/DATOS_[[% normaliz]:[% normaliz]],1)*(DATOS_[Conc.Sal.21])))))))),
0)</f>
        <v>0</v>
      </c>
      <c r="AE70" s="119">
        <f t="array" ref="AE70">IFERROR(
(MEDIAN((IF(DATOS_[[Sexo]:[Sexo]]=$B70,IF(DATOS_[[AGRUP. VALOR. PTO.]:[AGRUP. VALOR. PTO.]]=$B69,IF(DATOS_[[Check Periodo Ref.]:[Check Periodo Ref.]]="Dentro",IF(DATOS_[[Check Equiparado]:[Check Equiparado]]="Sí",IF(DATOS!AZ$5="Sí",(1/DATOS_[[% anualiz]:[% anualiz]]),1)*IF(DATOS!AZ$4="Sí",1/DATOS_[[% normaliz]:[% normaliz]],1)*(DATOS_[Conc.Sal.22])))))))),
0)</f>
        <v>0</v>
      </c>
      <c r="AF70" s="119">
        <f t="array" ref="AF70">IFERROR(
(MEDIAN((IF(DATOS_[[Sexo]:[Sexo]]=$B70,IF(DATOS_[[AGRUP. VALOR. PTO.]:[AGRUP. VALOR. PTO.]]=$B69,IF(DATOS_[[Check Periodo Ref.]:[Check Periodo Ref.]]="Dentro",IF(DATOS_[[Check Equiparado]:[Check Equiparado]]="Sí",IF(DATOS!BA$5="Sí",(1/DATOS_[[% anualiz]:[% anualiz]]),1)*IF(DATOS!BA$4="Sí",1/DATOS_[[% normaliz]:[% normaliz]],1)*(DATOS_[Conc.Sal.23])))))))),
0)</f>
        <v>0</v>
      </c>
      <c r="AG70" s="119">
        <f t="array" ref="AG70">IFERROR(
(MEDIAN((IF(DATOS_[[Sexo]:[Sexo]]=$B70,IF(DATOS_[[AGRUP. VALOR. PTO.]:[AGRUP. VALOR. PTO.]]=$B69,IF(DATOS_[[Check Periodo Ref.]:[Check Periodo Ref.]]="Dentro",IF(DATOS_[[Check Equiparado]:[Check Equiparado]]="Sí",IF(DATOS!BB$5="Sí",(1/DATOS_[[% anualiz]:[% anualiz]]),1)*IF(DATOS!BB$4="Sí",1/DATOS_[[% normaliz]:[% normaliz]],1)*(DATOS_[Conc.Sal.24])))))))),
0)</f>
        <v>0</v>
      </c>
      <c r="AH70" s="119">
        <f t="array" ref="AH70">IFERROR(
(MEDIAN((IF(DATOS_[[Sexo]:[Sexo]]=$B70,IF(DATOS_[[AGRUP. VALOR. PTO.]:[AGRUP. VALOR. PTO.]]=$B69,IF(DATOS_[[Check Periodo Ref.]:[Check Periodo Ref.]]="Dentro",IF(DATOS_[[Check Equiparado]:[Check Equiparado]]="Sí",IF(DATOS!BC$5="Sí",(1/DATOS_[[% anualiz]:[% anualiz]]),1)*IF(DATOS!BC$4="Sí",1/DATOS_[[% normaliz]:[% normaliz]],1)*(DATOS_[Conc.Sal.25])))))))),
0)</f>
        <v>0</v>
      </c>
      <c r="AI70" s="119">
        <f t="array" ref="AI70">IFERROR(
(MEDIAN((IF(DATOS_[[Sexo]:[Sexo]]=$B70,IF(DATOS_[[AGRUP. VALOR. PTO.]:[AGRUP. VALOR. PTO.]]=$B69,IF(DATOS_[[Check Periodo Ref.]:[Check Periodo Ref.]]="Dentro",IF(DATOS_[[Check Equiparado]:[Check Equiparado]]="Sí",IF(DATOS!BD$5="Sí",(1/DATOS_[[% anualiz]:[% anualiz]]),1)*IF(DATOS!BD$4="Sí",1/DATOS_[[% normaliz]:[% normaliz]],1)*(DATOS_[Conc.Sal.26])))))))),
0)</f>
        <v>0</v>
      </c>
      <c r="AJ70" s="119">
        <f t="array" ref="AJ70">IFERROR(
(MEDIAN((IF(DATOS_[[Sexo]:[Sexo]]=$B70,IF(DATOS_[[AGRUP. VALOR. PTO.]:[AGRUP. VALOR. PTO.]]=$B69,IF(DATOS_[[Check Periodo Ref.]:[Check Periodo Ref.]]="Dentro",IF(DATOS_[[Check Equiparado]:[Check Equiparado]]="Sí",IF(DATOS!BE$5="Sí",(1/DATOS_[[% anualiz]:[% anualiz]]),1)*IF(DATOS!BE$4="Sí",1/DATOS_[[% normaliz]:[% normaliz]],1)*(DATOS_[Conc.Sal.27])))))))),
0)</f>
        <v>0</v>
      </c>
      <c r="AK70" s="119">
        <f t="array" ref="AK70">IFERROR(
(MEDIAN((IF(DATOS_[[Sexo]:[Sexo]]=$B70,IF(DATOS_[[AGRUP. VALOR. PTO.]:[AGRUP. VALOR. PTO.]]=$B69,IF(DATOS_[[Check Periodo Ref.]:[Check Periodo Ref.]]="Dentro",IF(DATOS_[[Check Equiparado]:[Check Equiparado]]="Sí",IF(DATOS!BF$5="Sí",(1/DATOS_[[% anualiz]:[% anualiz]]),1)*IF(DATOS!BF$4="Sí",1/DATOS_[[% normaliz]:[% normaliz]],1)*(DATOS_[Conc.Sal.28])))))))),
0)</f>
        <v>0</v>
      </c>
      <c r="AL70" s="119">
        <f t="array" ref="AL70">IFERROR(
(MEDIAN((IF(DATOS_[[Sexo]:[Sexo]]=$B70,IF(DATOS_[[AGRUP. VALOR. PTO.]:[AGRUP. VALOR. PTO.]]=$B69,IF(DATOS_[[Check Periodo Ref.]:[Check Periodo Ref.]]="Dentro",IF(DATOS_[[Check Equiparado]:[Check Equiparado]]="Sí",IF(DATOS!BG$5="Sí",(1/DATOS_[[% anualiz]:[% anualiz]]),1)*IF(DATOS!BG$4="Sí",1/DATOS_[[% normaliz]:[% normaliz]],1)*(DATOS_[Conc.Sal.29])))))))),
0)</f>
        <v>0</v>
      </c>
      <c r="AM70" s="119">
        <f t="array" ref="AM70">IFERROR(
(MEDIAN((IF(DATOS_[[Sexo]:[Sexo]]=$B70,IF(DATOS_[[AGRUP. VALOR. PTO.]:[AGRUP. VALOR. PTO.]]=$B69,IF(DATOS_[[Check Periodo Ref.]:[Check Periodo Ref.]]="Dentro",IF(DATOS_[[Check Equiparado]:[Check Equiparado]]="Sí",IF(DATOS!BH$5="Sí",(1/DATOS_[[% anualiz]:[% anualiz]]),1)*IF(DATOS!BH$4="Sí",1/DATOS_[[% normaliz]:[% normaliz]],1)*(DATOS_[Conc.Sal.30])))))))),
0)</f>
        <v>0</v>
      </c>
      <c r="AN70" s="120">
        <f t="array" ref="AN70">IFERROR(
MEDIAN(IF(DATOS_[Sexo]=$B70,IF(DATOS_[[AGRUP. VALOR. PTO.]:[AGRUP. VALOR. PTO.]]=$B69,IF(DATOS_[Check Equiparado]="Sí",IF(DATOS_[Check Periodo Ref.]="Dentro",DATOS_[Tot COMPL.SAL Eq],FALSE))))),
0)</f>
        <v>0</v>
      </c>
      <c r="AO70" s="121">
        <f t="array" ref="AO70">IFERROR(
MEDIAN(IF(DATOS_[Sexo]=$B70,IF(DATOS_[[AGRUP. VALOR. PTO.]:[AGRUP. VALOR. PTO.]]=$B69,IF(DATOS_[Check Equiparado]="Sí",IF(DATOS_[Check Periodo Ref.]="Dentro",DATOS_[TOTAL SALARIO Eq],FALSE))))),
0)</f>
        <v>0</v>
      </c>
      <c r="AP70" s="122">
        <f t="array" ref="AP70">IFERROR(
(MEDIAN((IF(DATOS_[[Sexo]:[Sexo]]=$B70,IF(DATOS_[[AGRUP. VALOR. PTO.]:[AGRUP. VALOR. PTO.]]=$B69,IF(DATOS_[[Check Periodo Ref.]:[Check Periodo Ref.]]="Dentro",IF(DATOS_[[Check Equiparado]:[Check Equiparado]]="Sí",IF(DATOS!BI$5="Sí",(1/DATOS_[[% anualiz]:[% anualiz]]),1)*IF(DATOS!BI$4="Sí",1/DATOS_[[% normaliz]:[% normaliz]],1)*(DATOS_[C.Extra.01])))))))),
0)</f>
        <v>0</v>
      </c>
      <c r="AQ70" s="122">
        <f t="array" ref="AQ70">IFERROR(
(MEDIAN((IF(DATOS_[[Sexo]:[Sexo]]=$B70,IF(DATOS_[[AGRUP. VALOR. PTO.]:[AGRUP. VALOR. PTO.]]=$B69,IF(DATOS_[[Check Periodo Ref.]:[Check Periodo Ref.]]="Dentro",IF(DATOS_[[Check Equiparado]:[Check Equiparado]]="Sí",IF(DATOS!BJ$5="Sí",(1/DATOS_[[% anualiz]:[% anualiz]]),1)*IF(DATOS!BJ$4="Sí",1/DATOS_[[% normaliz]:[% normaliz]],1)*(DATOS_[C.Extra.02])))))))),
0)</f>
        <v>0</v>
      </c>
      <c r="AR70" s="122">
        <f t="array" ref="AR70">IFERROR(
(MEDIAN((IF(DATOS_[[Sexo]:[Sexo]]=$B70,IF(DATOS_[[AGRUP. VALOR. PTO.]:[AGRUP. VALOR. PTO.]]=$B69,IF(DATOS_[[Check Periodo Ref.]:[Check Periodo Ref.]]="Dentro",IF(DATOS_[[Check Equiparado]:[Check Equiparado]]="Sí",IF(DATOS!BK$5="Sí",(1/DATOS_[[% anualiz]:[% anualiz]]),1)*IF(DATOS!BK$4="Sí",1/DATOS_[[% normaliz]:[% normaliz]],1)*(DATOS_[C.Extra.03])))))))),
0)</f>
        <v>0</v>
      </c>
      <c r="AS70" s="122">
        <f t="array" ref="AS70">IFERROR(
(MEDIAN((IF(DATOS_[[Sexo]:[Sexo]]=$B70,IF(DATOS_[[AGRUP. VALOR. PTO.]:[AGRUP. VALOR. PTO.]]=$B69,IF(DATOS_[[Check Periodo Ref.]:[Check Periodo Ref.]]="Dentro",IF(DATOS_[[Check Equiparado]:[Check Equiparado]]="Sí",IF(DATOS!BL$5="Sí",(1/DATOS_[[% anualiz]:[% anualiz]]),1)*IF(DATOS!BL$4="Sí",1/DATOS_[[% normaliz]:[% normaliz]],1)*(DATOS_[C.Extra.04])))))))),
0)</f>
        <v>0</v>
      </c>
      <c r="AT70" s="122">
        <f t="array" ref="AT70">IFERROR(
(MEDIAN((IF(DATOS_[[Sexo]:[Sexo]]=$B70,IF(DATOS_[[AGRUP. VALOR. PTO.]:[AGRUP. VALOR. PTO.]]=$B69,IF(DATOS_[[Check Periodo Ref.]:[Check Periodo Ref.]]="Dentro",IF(DATOS_[[Check Equiparado]:[Check Equiparado]]="Sí",IF(DATOS!BM$5="Sí",(1/DATOS_[[% anualiz]:[% anualiz]]),1)*IF(DATOS!BM$4="Sí",1/DATOS_[[% normaliz]:[% normaliz]],1)*(DATOS_[C.Extra.05])))))))),
0)</f>
        <v>0</v>
      </c>
      <c r="AU70" s="123">
        <f t="array" ref="AU70">IFERROR(
MEDIAN(IF(DATOS_[Sexo]=$B70,IF(DATOS_[[AGRUP. VALOR. PTO.]:[AGRUP. VALOR. PTO.]]=$B69,IF(DATOS_[Check Equiparado]="Sí",IF(DATOS_[Check Periodo Ref.]="Dentro",DATOS_[Tot Extrasalarial Eq],FALSE))))),
0)</f>
        <v>0</v>
      </c>
      <c r="AV70" s="124">
        <f t="array" ref="AV70">IFERROR(
MEDIAN(IF(DATOS_[Sexo]=$B70,IF(DATOS_[[AGRUP. VALOR. PTO.]:[AGRUP. VALOR. PTO.]]=$B69,IF(DATOS_[Check Equiparado]="Sí",IF(DATOS_[Check Periodo Ref.]="Dentro",DATOS_[TOTAL Retrib Eq],FALSE))))),
0)</f>
        <v>0</v>
      </c>
    </row>
    <row r="71" spans="1:48" x14ac:dyDescent="0.3">
      <c r="A71" s="48" t="str">
        <f t="shared" ref="A71" si="78">+A70</f>
        <v>[ocultar]</v>
      </c>
      <c r="B71" s="94" t="s">
        <v>163</v>
      </c>
      <c r="C71" s="40">
        <f t="array" ref="C71">SUM(IF($B71=DATOS_[Sexo],
IF($B69=DATOS_[AGRUP. VALOR. PTO.],
IF("Dentro"=DATOS_[Check Periodo Ref.],
1/(COUNTIFS(DATOS_[Sexo],$B71,DATOS_[AGRUP. VALOR. PTO.],$B69,DATOS_[Check Periodo Ref.],"Dentro",DATOS_[id],DATOS_[id]))))))</f>
        <v>0</v>
      </c>
      <c r="D71" s="41">
        <f>COUNTIFS(DATOS_[AGRUP. VALOR. PTO.],$B69,DATOS_[Sexo],$B71,DATOS_[Check Periodo Ref.],"Dentro")</f>
        <v>0</v>
      </c>
      <c r="E71" s="41">
        <f>COUNTIFS(DATOS_[AGRUP. VALOR. PTO.],$B69,DATOS_[Sexo],$B71,DATOS_[Check Periodo Ref.],"Dentro",DATOS_[Check Nº SC Norm],"Sí")</f>
        <v>0</v>
      </c>
      <c r="F71" s="41">
        <f>COUNTIFS(DATOS_[AGRUP. VALOR. PTO.],$B69,DATOS_[Sexo],$B71,DATOS_[Check Periodo Ref.],"Dentro",DATOS_[Check Nº SC Anualiz],"Sí")</f>
        <v>0</v>
      </c>
      <c r="G71" s="41">
        <f>COUNTIFS(DATOS_[AGRUP. VALOR. PTO.],$B69,DATOS_[Sexo],$B71,DATOS_[Check Periodo Ref.],"Dentro",DATOS_[Check Nº SC Norm y Anualiz],"Sí")</f>
        <v>0</v>
      </c>
      <c r="H71" s="41">
        <f>COUNTIFS(DATOS_[AGRUP. VALOR. PTO.],$B69,DATOS_[Sexo],$B71,DATOS_[Check Periodo Ref.],"Dentro",DATOS_[Check Equiparación],"Sí")</f>
        <v>0</v>
      </c>
      <c r="I71" s="118" cm="1">
        <f t="array" ref="I71">IFERROR(
MEDIAN(IF(DATOS_[Sexo]=$B71,IF(DATOS_[[AGRUP. VALOR. PTO.]:[AGRUP. VALOR. PTO.]]=$B69,IF(DATOS_[Check Equiparado]="Sí",IF(DATOS_[Check Periodo Ref.]="Dentro",DATOS_[SALARIO BASE Eq],FALSE))))),
0)</f>
        <v>0</v>
      </c>
      <c r="J71" s="119">
        <f t="array" ref="J71">IFERROR(
(MEDIAN((IF(DATOS_[[Sexo]:[Sexo]]=$B71,IF(DATOS_[[AGRUP. VALOR. PTO.]:[AGRUP. VALOR. PTO.]]=$B69,IF(DATOS_[[Check Periodo Ref.]:[Check Periodo Ref.]]="Dentro",IF(DATOS_[[Check Equiparado]:[Check Equiparado]]="Sí",IF(DATOS!AE$5="Sí",(1/DATOS_[[% anualiz]:[% anualiz]]),1)*IF(DATOS!AE$4="Sí",1/DATOS_[[% normaliz]:[% normaliz]],1)*(DATOS_[Conc.Sal.01])))))))),
0)</f>
        <v>0</v>
      </c>
      <c r="K71" s="119">
        <f t="array" ref="K71">IFERROR(
(MEDIAN((IF(DATOS_[[Sexo]:[Sexo]]=$B71,IF(DATOS_[[AGRUP. VALOR. PTO.]:[AGRUP. VALOR. PTO.]]=$B69,IF(DATOS_[[Check Periodo Ref.]:[Check Periodo Ref.]]="Dentro",IF(DATOS_[[Check Equiparado]:[Check Equiparado]]="Sí",IF(DATOS!AF$5="Sí",(1/DATOS_[[% anualiz]:[% anualiz]]),1)*IF(DATOS!AF$4="Sí",1/DATOS_[[% normaliz]:[% normaliz]],1)*(DATOS_[Conc.Sal.02])))))))),
0)</f>
        <v>0</v>
      </c>
      <c r="L71" s="119">
        <f t="array" ref="L71">IFERROR(
(MEDIAN((IF(DATOS_[[Sexo]:[Sexo]]=$B71,IF(DATOS_[[AGRUP. VALOR. PTO.]:[AGRUP. VALOR. PTO.]]=$B69,IF(DATOS_[[Check Periodo Ref.]:[Check Periodo Ref.]]="Dentro",IF(DATOS_[[Check Equiparado]:[Check Equiparado]]="Sí",IF(DATOS!AG$5="Sí",(1/DATOS_[[% anualiz]:[% anualiz]]),1)*IF(DATOS!AG$4="Sí",1/DATOS_[[% normaliz]:[% normaliz]],1)*(DATOS_[Conc.Sal.03])))))))),
0)</f>
        <v>0</v>
      </c>
      <c r="M71" s="119">
        <f t="array" ref="M71">IFERROR(
(MEDIAN((IF(DATOS_[[Sexo]:[Sexo]]=$B71,IF(DATOS_[[AGRUP. VALOR. PTO.]:[AGRUP. VALOR. PTO.]]=$B69,IF(DATOS_[[Check Periodo Ref.]:[Check Periodo Ref.]]="Dentro",IF(DATOS_[[Check Equiparado]:[Check Equiparado]]="Sí",IF(DATOS!AH$5="Sí",(1/DATOS_[[% anualiz]:[% anualiz]]),1)*IF(DATOS!AH$4="Sí",1/DATOS_[[% normaliz]:[% normaliz]],1)*(DATOS_[Conc.Sal.04])))))))),
0)</f>
        <v>0</v>
      </c>
      <c r="N71" s="119">
        <f t="array" ref="N71">IFERROR(
(MEDIAN((IF(DATOS_[[Sexo]:[Sexo]]=$B71,IF(DATOS_[[AGRUP. VALOR. PTO.]:[AGRUP. VALOR. PTO.]]=$B69,IF(DATOS_[[Check Periodo Ref.]:[Check Periodo Ref.]]="Dentro",IF(DATOS_[[Check Equiparado]:[Check Equiparado]]="Sí",IF(DATOS!AI$5="Sí",(1/DATOS_[[% anualiz]:[% anualiz]]),1)*IF(DATOS!AI$4="Sí",1/DATOS_[[% normaliz]:[% normaliz]],1)*(DATOS_[Conc.Sal.05])))))))),
0)</f>
        <v>0</v>
      </c>
      <c r="O71" s="119">
        <f t="array" ref="O71">IFERROR(
(MEDIAN((IF(DATOS_[[Sexo]:[Sexo]]=$B71,IF(DATOS_[[AGRUP. VALOR. PTO.]:[AGRUP. VALOR. PTO.]]=$B69,IF(DATOS_[[Check Periodo Ref.]:[Check Periodo Ref.]]="Dentro",IF(DATOS_[[Check Equiparado]:[Check Equiparado]]="Sí",IF(DATOS!AJ$5="Sí",(1/DATOS_[[% anualiz]:[% anualiz]]),1)*IF(DATOS!AJ$4="Sí",1/DATOS_[[% normaliz]:[% normaliz]],1)*(DATOS_[Conc.Sal.06])))))))),
0)</f>
        <v>0</v>
      </c>
      <c r="P71" s="119">
        <f t="array" ref="P71">IFERROR(
(MEDIAN((IF(DATOS_[[Sexo]:[Sexo]]=$B71,IF(DATOS_[[AGRUP. VALOR. PTO.]:[AGRUP. VALOR. PTO.]]=$B69,IF(DATOS_[[Check Periodo Ref.]:[Check Periodo Ref.]]="Dentro",IF(DATOS_[[Check Equiparado]:[Check Equiparado]]="Sí",IF(DATOS!AK$5="Sí",(1/DATOS_[[% anualiz]:[% anualiz]]),1)*IF(DATOS!AK$4="Sí",1/DATOS_[[% normaliz]:[% normaliz]],1)*(DATOS_[Conc.Sal.07])))))))),
0)</f>
        <v>0</v>
      </c>
      <c r="Q71" s="119">
        <f t="array" ref="Q71">IFERROR(
(MEDIAN((IF(DATOS_[[Sexo]:[Sexo]]=$B71,IF(DATOS_[[AGRUP. VALOR. PTO.]:[AGRUP. VALOR. PTO.]]=$B69,IF(DATOS_[[Check Periodo Ref.]:[Check Periodo Ref.]]="Dentro",IF(DATOS_[[Check Equiparado]:[Check Equiparado]]="Sí",IF(DATOS!AL$5="Sí",(1/DATOS_[[% anualiz]:[% anualiz]]),1)*IF(DATOS!AL$4="Sí",1/DATOS_[[% normaliz]:[% normaliz]],1)*(DATOS_[Conc.Sal.08])))))))),
0)</f>
        <v>0</v>
      </c>
      <c r="R71" s="119">
        <f t="array" ref="R71">IFERROR(
(MEDIAN((IF(DATOS_[[Sexo]:[Sexo]]=$B71,IF(DATOS_[[AGRUP. VALOR. PTO.]:[AGRUP. VALOR. PTO.]]=$B69,IF(DATOS_[[Check Periodo Ref.]:[Check Periodo Ref.]]="Dentro",IF(DATOS_[[Check Equiparado]:[Check Equiparado]]="Sí",IF(DATOS!AM$5="Sí",(1/DATOS_[[% anualiz]:[% anualiz]]),1)*IF(DATOS!AM$4="Sí",1/DATOS_[[% normaliz]:[% normaliz]],1)*(DATOS_[Conc.Sal.09])))))))),
0)</f>
        <v>0</v>
      </c>
      <c r="S71" s="119">
        <f t="array" ref="S71">IFERROR(
(MEDIAN((IF(DATOS_[[Sexo]:[Sexo]]=$B71,IF(DATOS_[[AGRUP. VALOR. PTO.]:[AGRUP. VALOR. PTO.]]=$B69,IF(DATOS_[[Check Periodo Ref.]:[Check Periodo Ref.]]="Dentro",IF(DATOS_[[Check Equiparado]:[Check Equiparado]]="Sí",IF(DATOS!AN$5="Sí",(1/DATOS_[[% anualiz]:[% anualiz]]),1)*IF(DATOS!AN$4="Sí",1/DATOS_[[% normaliz]:[% normaliz]],1)*(DATOS_[Conc.Sal.10])))))))),
0)</f>
        <v>0</v>
      </c>
      <c r="T71" s="119">
        <f t="array" ref="T71">IFERROR(
(MEDIAN((IF(DATOS_[[Sexo]:[Sexo]]=$B71,IF(DATOS_[[AGRUP. VALOR. PTO.]:[AGRUP. VALOR. PTO.]]=$B69,IF(DATOS_[[Check Periodo Ref.]:[Check Periodo Ref.]]="Dentro",IF(DATOS_[[Check Equiparado]:[Check Equiparado]]="Sí",IF(DATOS!AO$5="Sí",(1/DATOS_[[% anualiz]:[% anualiz]]),1)*IF(DATOS!AO$4="Sí",1/DATOS_[[% normaliz]:[% normaliz]],1)*(DATOS_[Conc.Sal.11])))))))),
0)</f>
        <v>0</v>
      </c>
      <c r="U71" s="119">
        <f t="array" ref="U71">IFERROR(
(MEDIAN((IF(DATOS_[[Sexo]:[Sexo]]=$B71,IF(DATOS_[[AGRUP. VALOR. PTO.]:[AGRUP. VALOR. PTO.]]=$B69,IF(DATOS_[[Check Periodo Ref.]:[Check Periodo Ref.]]="Dentro",IF(DATOS_[[Check Equiparado]:[Check Equiparado]]="Sí",IF(DATOS!AP$5="Sí",(1/DATOS_[[% anualiz]:[% anualiz]]),1)*IF(DATOS!AP$4="Sí",1/DATOS_[[% normaliz]:[% normaliz]],1)*(DATOS_[Conc.Sal.12])))))))),
0)</f>
        <v>0</v>
      </c>
      <c r="V71" s="119">
        <f t="array" ref="V71">IFERROR(
(MEDIAN((IF(DATOS_[[Sexo]:[Sexo]]=$B71,IF(DATOS_[[AGRUP. VALOR. PTO.]:[AGRUP. VALOR. PTO.]]=$B69,IF(DATOS_[[Check Periodo Ref.]:[Check Periodo Ref.]]="Dentro",IF(DATOS_[[Check Equiparado]:[Check Equiparado]]="Sí",IF(DATOS!AQ$5="Sí",(1/DATOS_[[% anualiz]:[% anualiz]]),1)*IF(DATOS!AQ$4="Sí",1/DATOS_[[% normaliz]:[% normaliz]],1)*(DATOS_[Conc.Sal.13])))))))),
0)</f>
        <v>0</v>
      </c>
      <c r="W71" s="119">
        <f t="array" ref="W71">IFERROR(
(MEDIAN((IF(DATOS_[[Sexo]:[Sexo]]=$B71,IF(DATOS_[[AGRUP. VALOR. PTO.]:[AGRUP. VALOR. PTO.]]=$B69,IF(DATOS_[[Check Periodo Ref.]:[Check Periodo Ref.]]="Dentro",IF(DATOS_[[Check Equiparado]:[Check Equiparado]]="Sí",IF(DATOS!AR$5="Sí",(1/DATOS_[[% anualiz]:[% anualiz]]),1)*IF(DATOS!AR$4="Sí",1/DATOS_[[% normaliz]:[% normaliz]],1)*(DATOS_[Conc.Sal.14])))))))),
0)</f>
        <v>0</v>
      </c>
      <c r="X71" s="119">
        <f t="array" ref="X71">IFERROR(
(MEDIAN((IF(DATOS_[[Sexo]:[Sexo]]=$B71,IF(DATOS_[[AGRUP. VALOR. PTO.]:[AGRUP. VALOR. PTO.]]=$B69,IF(DATOS_[[Check Periodo Ref.]:[Check Periodo Ref.]]="Dentro",IF(DATOS_[[Check Equiparado]:[Check Equiparado]]="Sí",IF(DATOS!AS$5="Sí",(1/DATOS_[[% anualiz]:[% anualiz]]),1)*IF(DATOS!AS$4="Sí",1/DATOS_[[% normaliz]:[% normaliz]],1)*(DATOS_[Conc.Sal.15])))))))),
0)</f>
        <v>0</v>
      </c>
      <c r="Y71" s="119">
        <f t="array" ref="Y71">IFERROR(
(MEDIAN((IF(DATOS_[[Sexo]:[Sexo]]=$B71,IF(DATOS_[[AGRUP. VALOR. PTO.]:[AGRUP. VALOR. PTO.]]=$B69,IF(DATOS_[[Check Periodo Ref.]:[Check Periodo Ref.]]="Dentro",IF(DATOS_[[Check Equiparado]:[Check Equiparado]]="Sí",IF(DATOS!AT$5="Sí",(1/DATOS_[[% anualiz]:[% anualiz]]),1)*IF(DATOS!AT$4="Sí",1/DATOS_[[% normaliz]:[% normaliz]],1)*(DATOS_[Conc.Sal.16])))))))),
0)</f>
        <v>0</v>
      </c>
      <c r="Z71" s="119">
        <f t="array" ref="Z71">IFERROR(
(MEDIAN((IF(DATOS_[[Sexo]:[Sexo]]=$B71,IF(DATOS_[[AGRUP. VALOR. PTO.]:[AGRUP. VALOR. PTO.]]=$B69,IF(DATOS_[[Check Periodo Ref.]:[Check Periodo Ref.]]="Dentro",IF(DATOS_[[Check Equiparado]:[Check Equiparado]]="Sí",IF(DATOS!AU$5="Sí",(1/DATOS_[[% anualiz]:[% anualiz]]),1)*IF(DATOS!AU$4="Sí",1/DATOS_[[% normaliz]:[% normaliz]],1)*(DATOS_[Conc.Sal.17])))))))),
0)</f>
        <v>0</v>
      </c>
      <c r="AA71" s="119">
        <f t="array" ref="AA71">IFERROR(
(MEDIAN((IF(DATOS_[[Sexo]:[Sexo]]=$B71,IF(DATOS_[[AGRUP. VALOR. PTO.]:[AGRUP. VALOR. PTO.]]=$B69,IF(DATOS_[[Check Periodo Ref.]:[Check Periodo Ref.]]="Dentro",IF(DATOS_[[Check Equiparado]:[Check Equiparado]]="Sí",IF(DATOS!AV$5="Sí",(1/DATOS_[[% anualiz]:[% anualiz]]),1)*IF(DATOS!AV$4="Sí",1/DATOS_[[% normaliz]:[% normaliz]],1)*(DATOS_[Conc.Sal.18])))))))),
0)</f>
        <v>0</v>
      </c>
      <c r="AB71" s="119">
        <f t="array" ref="AB71">IFERROR(
(MEDIAN((IF(DATOS_[[Sexo]:[Sexo]]=$B71,IF(DATOS_[[AGRUP. VALOR. PTO.]:[AGRUP. VALOR. PTO.]]=$B69,IF(DATOS_[[Check Periodo Ref.]:[Check Periodo Ref.]]="Dentro",IF(DATOS_[[Check Equiparado]:[Check Equiparado]]="Sí",IF(DATOS!AW$5="Sí",(1/DATOS_[[% anualiz]:[% anualiz]]),1)*IF(DATOS!AW$4="Sí",1/DATOS_[[% normaliz]:[% normaliz]],1)*(DATOS_[Conc.Sal.19])))))))),
0)</f>
        <v>0</v>
      </c>
      <c r="AC71" s="119">
        <f t="array" ref="AC71">IFERROR(
(MEDIAN((IF(DATOS_[[Sexo]:[Sexo]]=$B71,IF(DATOS_[[AGRUP. VALOR. PTO.]:[AGRUP. VALOR. PTO.]]=$B69,IF(DATOS_[[Check Periodo Ref.]:[Check Periodo Ref.]]="Dentro",IF(DATOS_[[Check Equiparado]:[Check Equiparado]]="Sí",IF(DATOS!AX$5="Sí",(1/DATOS_[[% anualiz]:[% anualiz]]),1)*IF(DATOS!AX$4="Sí",1/DATOS_[[% normaliz]:[% normaliz]],1)*(DATOS_[Conc.Sal.20])))))))),
0)</f>
        <v>0</v>
      </c>
      <c r="AD71" s="119">
        <f t="array" ref="AD71">IFERROR(
(MEDIAN((IF(DATOS_[[Sexo]:[Sexo]]=$B71,IF(DATOS_[[AGRUP. VALOR. PTO.]:[AGRUP. VALOR. PTO.]]=$B69,IF(DATOS_[[Check Periodo Ref.]:[Check Periodo Ref.]]="Dentro",IF(DATOS_[[Check Equiparado]:[Check Equiparado]]="Sí",IF(DATOS!AY$5="Sí",(1/DATOS_[[% anualiz]:[% anualiz]]),1)*IF(DATOS!AY$4="Sí",1/DATOS_[[% normaliz]:[% normaliz]],1)*(DATOS_[Conc.Sal.21])))))))),
0)</f>
        <v>0</v>
      </c>
      <c r="AE71" s="119">
        <f t="array" ref="AE71">IFERROR(
(MEDIAN((IF(DATOS_[[Sexo]:[Sexo]]=$B71,IF(DATOS_[[AGRUP. VALOR. PTO.]:[AGRUP. VALOR. PTO.]]=$B69,IF(DATOS_[[Check Periodo Ref.]:[Check Periodo Ref.]]="Dentro",IF(DATOS_[[Check Equiparado]:[Check Equiparado]]="Sí",IF(DATOS!AZ$5="Sí",(1/DATOS_[[% anualiz]:[% anualiz]]),1)*IF(DATOS!AZ$4="Sí",1/DATOS_[[% normaliz]:[% normaliz]],1)*(DATOS_[Conc.Sal.22])))))))),
0)</f>
        <v>0</v>
      </c>
      <c r="AF71" s="119">
        <f t="array" ref="AF71">IFERROR(
(MEDIAN((IF(DATOS_[[Sexo]:[Sexo]]=$B71,IF(DATOS_[[AGRUP. VALOR. PTO.]:[AGRUP. VALOR. PTO.]]=$B69,IF(DATOS_[[Check Periodo Ref.]:[Check Periodo Ref.]]="Dentro",IF(DATOS_[[Check Equiparado]:[Check Equiparado]]="Sí",IF(DATOS!BA$5="Sí",(1/DATOS_[[% anualiz]:[% anualiz]]),1)*IF(DATOS!BA$4="Sí",1/DATOS_[[% normaliz]:[% normaliz]],1)*(DATOS_[Conc.Sal.23])))))))),
0)</f>
        <v>0</v>
      </c>
      <c r="AG71" s="119">
        <f t="array" ref="AG71">IFERROR(
(MEDIAN((IF(DATOS_[[Sexo]:[Sexo]]=$B71,IF(DATOS_[[AGRUP. VALOR. PTO.]:[AGRUP. VALOR. PTO.]]=$B69,IF(DATOS_[[Check Periodo Ref.]:[Check Periodo Ref.]]="Dentro",IF(DATOS_[[Check Equiparado]:[Check Equiparado]]="Sí",IF(DATOS!BB$5="Sí",(1/DATOS_[[% anualiz]:[% anualiz]]),1)*IF(DATOS!BB$4="Sí",1/DATOS_[[% normaliz]:[% normaliz]],1)*(DATOS_[Conc.Sal.24])))))))),
0)</f>
        <v>0</v>
      </c>
      <c r="AH71" s="119">
        <f t="array" ref="AH71">IFERROR(
(MEDIAN((IF(DATOS_[[Sexo]:[Sexo]]=$B71,IF(DATOS_[[AGRUP. VALOR. PTO.]:[AGRUP. VALOR. PTO.]]=$B69,IF(DATOS_[[Check Periodo Ref.]:[Check Periodo Ref.]]="Dentro",IF(DATOS_[[Check Equiparado]:[Check Equiparado]]="Sí",IF(DATOS!BC$5="Sí",(1/DATOS_[[% anualiz]:[% anualiz]]),1)*IF(DATOS!BC$4="Sí",1/DATOS_[[% normaliz]:[% normaliz]],1)*(DATOS_[Conc.Sal.25])))))))),
0)</f>
        <v>0</v>
      </c>
      <c r="AI71" s="119">
        <f t="array" ref="AI71">IFERROR(
(MEDIAN((IF(DATOS_[[Sexo]:[Sexo]]=$B71,IF(DATOS_[[AGRUP. VALOR. PTO.]:[AGRUP. VALOR. PTO.]]=$B69,IF(DATOS_[[Check Periodo Ref.]:[Check Periodo Ref.]]="Dentro",IF(DATOS_[[Check Equiparado]:[Check Equiparado]]="Sí",IF(DATOS!BD$5="Sí",(1/DATOS_[[% anualiz]:[% anualiz]]),1)*IF(DATOS!BD$4="Sí",1/DATOS_[[% normaliz]:[% normaliz]],1)*(DATOS_[Conc.Sal.26])))))))),
0)</f>
        <v>0</v>
      </c>
      <c r="AJ71" s="119">
        <f t="array" ref="AJ71">IFERROR(
(MEDIAN((IF(DATOS_[[Sexo]:[Sexo]]=$B71,IF(DATOS_[[AGRUP. VALOR. PTO.]:[AGRUP. VALOR. PTO.]]=$B69,IF(DATOS_[[Check Periodo Ref.]:[Check Periodo Ref.]]="Dentro",IF(DATOS_[[Check Equiparado]:[Check Equiparado]]="Sí",IF(DATOS!BE$5="Sí",(1/DATOS_[[% anualiz]:[% anualiz]]),1)*IF(DATOS!BE$4="Sí",1/DATOS_[[% normaliz]:[% normaliz]],1)*(DATOS_[Conc.Sal.27])))))))),
0)</f>
        <v>0</v>
      </c>
      <c r="AK71" s="119">
        <f t="array" ref="AK71">IFERROR(
(MEDIAN((IF(DATOS_[[Sexo]:[Sexo]]=$B71,IF(DATOS_[[AGRUP. VALOR. PTO.]:[AGRUP. VALOR. PTO.]]=$B69,IF(DATOS_[[Check Periodo Ref.]:[Check Periodo Ref.]]="Dentro",IF(DATOS_[[Check Equiparado]:[Check Equiparado]]="Sí",IF(DATOS!BF$5="Sí",(1/DATOS_[[% anualiz]:[% anualiz]]),1)*IF(DATOS!BF$4="Sí",1/DATOS_[[% normaliz]:[% normaliz]],1)*(DATOS_[Conc.Sal.28])))))))),
0)</f>
        <v>0</v>
      </c>
      <c r="AL71" s="119">
        <f t="array" ref="AL71">IFERROR(
(MEDIAN((IF(DATOS_[[Sexo]:[Sexo]]=$B71,IF(DATOS_[[AGRUP. VALOR. PTO.]:[AGRUP. VALOR. PTO.]]=$B69,IF(DATOS_[[Check Periodo Ref.]:[Check Periodo Ref.]]="Dentro",IF(DATOS_[[Check Equiparado]:[Check Equiparado]]="Sí",IF(DATOS!BG$5="Sí",(1/DATOS_[[% anualiz]:[% anualiz]]),1)*IF(DATOS!BG$4="Sí",1/DATOS_[[% normaliz]:[% normaliz]],1)*(DATOS_[Conc.Sal.29])))))))),
0)</f>
        <v>0</v>
      </c>
      <c r="AM71" s="119">
        <f t="array" ref="AM71">IFERROR(
(MEDIAN((IF(DATOS_[[Sexo]:[Sexo]]=$B71,IF(DATOS_[[AGRUP. VALOR. PTO.]:[AGRUP. VALOR. PTO.]]=$B69,IF(DATOS_[[Check Periodo Ref.]:[Check Periodo Ref.]]="Dentro",IF(DATOS_[[Check Equiparado]:[Check Equiparado]]="Sí",IF(DATOS!BH$5="Sí",(1/DATOS_[[% anualiz]:[% anualiz]]),1)*IF(DATOS!BH$4="Sí",1/DATOS_[[% normaliz]:[% normaliz]],1)*(DATOS_[Conc.Sal.30])))))))),
0)</f>
        <v>0</v>
      </c>
      <c r="AN71" s="120">
        <f t="array" ref="AN71">IFERROR(
MEDIAN(IF(DATOS_[Sexo]=$B71,IF(DATOS_[[AGRUP. VALOR. PTO.]:[AGRUP. VALOR. PTO.]]=$B69,IF(DATOS_[Check Equiparado]="Sí",IF(DATOS_[Check Periodo Ref.]="Dentro",DATOS_[Tot COMPL.SAL Eq],FALSE))))),
0)</f>
        <v>0</v>
      </c>
      <c r="AO71" s="121">
        <f t="array" ref="AO71">IFERROR(
MEDIAN(IF(DATOS_[Sexo]=$B71,IF(DATOS_[[AGRUP. VALOR. PTO.]:[AGRUP. VALOR. PTO.]]=$B69,IF(DATOS_[Check Equiparado]="Sí",IF(DATOS_[Check Periodo Ref.]="Dentro",DATOS_[TOTAL SALARIO Eq],FALSE))))),
0)</f>
        <v>0</v>
      </c>
      <c r="AP71" s="122">
        <f t="array" ref="AP71">IFERROR(
(MEDIAN((IF(DATOS_[[Sexo]:[Sexo]]=$B71,IF(DATOS_[[AGRUP. VALOR. PTO.]:[AGRUP. VALOR. PTO.]]=$B70,IF(DATOS_[[Check Periodo Ref.]:[Check Periodo Ref.]]="Dentro",IF(DATOS_[[Check Equiparado]:[Check Equiparado]]="Sí",IF(DATOS!BI$5="Sí",(1/DATOS_[[% anualiz]:[% anualiz]]),1)*IF(DATOS!BI$4="Sí",1/DATOS_[[% normaliz]:[% normaliz]],1)*(DATOS_[C.Extra.01])))))))),
0)</f>
        <v>0</v>
      </c>
      <c r="AQ71" s="122">
        <f t="array" ref="AQ71">IFERROR(
(MEDIAN((IF(DATOS_[[Sexo]:[Sexo]]=$B71,IF(DATOS_[[AGRUP. VALOR. PTO.]:[AGRUP. VALOR. PTO.]]=$B70,IF(DATOS_[[Check Periodo Ref.]:[Check Periodo Ref.]]="Dentro",IF(DATOS_[[Check Equiparado]:[Check Equiparado]]="Sí",IF(DATOS!BJ$5="Sí",(1/DATOS_[[% anualiz]:[% anualiz]]),1)*IF(DATOS!BJ$4="Sí",1/DATOS_[[% normaliz]:[% normaliz]],1)*(DATOS_[C.Extra.02])))))))),
0)</f>
        <v>0</v>
      </c>
      <c r="AR71" s="122">
        <f t="array" ref="AR71">IFERROR(
(MEDIAN((IF(DATOS_[[Sexo]:[Sexo]]=$B71,IF(DATOS_[[AGRUP. VALOR. PTO.]:[AGRUP. VALOR. PTO.]]=$B70,IF(DATOS_[[Check Periodo Ref.]:[Check Periodo Ref.]]="Dentro",IF(DATOS_[[Check Equiparado]:[Check Equiparado]]="Sí",IF(DATOS!BK$5="Sí",(1/DATOS_[[% anualiz]:[% anualiz]]),1)*IF(DATOS!BK$4="Sí",1/DATOS_[[% normaliz]:[% normaliz]],1)*(DATOS_[C.Extra.03])))))))),
0)</f>
        <v>0</v>
      </c>
      <c r="AS71" s="122">
        <f t="array" ref="AS71">IFERROR(
(MEDIAN((IF(DATOS_[[Sexo]:[Sexo]]=$B71,IF(DATOS_[[AGRUP. VALOR. PTO.]:[AGRUP. VALOR. PTO.]]=$B70,IF(DATOS_[[Check Periodo Ref.]:[Check Periodo Ref.]]="Dentro",IF(DATOS_[[Check Equiparado]:[Check Equiparado]]="Sí",IF(DATOS!BL$5="Sí",(1/DATOS_[[% anualiz]:[% anualiz]]),1)*IF(DATOS!BL$4="Sí",1/DATOS_[[% normaliz]:[% normaliz]],1)*(DATOS_[C.Extra.04])))))))),
0)</f>
        <v>0</v>
      </c>
      <c r="AT71" s="122">
        <f t="array" ref="AT71">IFERROR(
(MEDIAN((IF(DATOS_[[Sexo]:[Sexo]]=$B71,IF(DATOS_[[AGRUP. VALOR. PTO.]:[AGRUP. VALOR. PTO.]]=$B70,IF(DATOS_[[Check Periodo Ref.]:[Check Periodo Ref.]]="Dentro",IF(DATOS_[[Check Equiparado]:[Check Equiparado]]="Sí",IF(DATOS!BM$5="Sí",(1/DATOS_[[% anualiz]:[% anualiz]]),1)*IF(DATOS!BM$4="Sí",1/DATOS_[[% normaliz]:[% normaliz]],1)*(DATOS_[C.Extra.05])))))))),
0)</f>
        <v>0</v>
      </c>
      <c r="AU71" s="123">
        <f t="array" ref="AU71">IFERROR(
MEDIAN(IF(DATOS_[Sexo]=$B71,IF(DATOS_[[AGRUP. VALOR. PTO.]:[AGRUP. VALOR. PTO.]]=$B69,IF(DATOS_[Check Equiparado]="Sí",IF(DATOS_[Check Periodo Ref.]="Dentro",DATOS_[Tot Extrasalarial Eq],FALSE))))),
0)</f>
        <v>0</v>
      </c>
      <c r="AV71" s="124">
        <f t="array" ref="AV71">IFERROR(
MEDIAN(IF(DATOS_[Sexo]=$B71,IF(DATOS_[[AGRUP. VALOR. PTO.]:[AGRUP. VALOR. PTO.]]=$B69,IF(DATOS_[Check Equiparado]="Sí",IF(DATOS_[Check Periodo Ref.]="Dentro",DATOS_[TOTAL Retrib Eq],FALSE))))),
0)</f>
        <v>0</v>
      </c>
    </row>
    <row r="72" spans="1:48" ht="17.25" thickBot="1" x14ac:dyDescent="0.35">
      <c r="A72" s="48" t="str">
        <f t="shared" ref="A72" si="79">+A73</f>
        <v>[ocultar]</v>
      </c>
      <c r="B72" s="98" t="s">
        <v>279</v>
      </c>
      <c r="C72" s="117"/>
      <c r="D72" s="47"/>
      <c r="E72" s="47"/>
      <c r="F72" s="47"/>
      <c r="G72" s="47"/>
      <c r="H72" s="47"/>
      <c r="I72" s="127" t="str">
        <f t="shared" ref="I72:AV72" si="80">IFERROR((I73-I74)/I73,"")</f>
        <v/>
      </c>
      <c r="J72" s="131" t="str">
        <f t="shared" si="80"/>
        <v/>
      </c>
      <c r="K72" s="131" t="str">
        <f t="shared" si="80"/>
        <v/>
      </c>
      <c r="L72" s="131" t="str">
        <f t="shared" si="80"/>
        <v/>
      </c>
      <c r="M72" s="131" t="str">
        <f t="shared" si="80"/>
        <v/>
      </c>
      <c r="N72" s="131" t="str">
        <f t="shared" si="80"/>
        <v/>
      </c>
      <c r="O72" s="131" t="str">
        <f t="shared" si="80"/>
        <v/>
      </c>
      <c r="P72" s="131" t="str">
        <f t="shared" si="80"/>
        <v/>
      </c>
      <c r="Q72" s="131" t="str">
        <f t="shared" si="80"/>
        <v/>
      </c>
      <c r="R72" s="131" t="str">
        <f t="shared" si="80"/>
        <v/>
      </c>
      <c r="S72" s="131" t="str">
        <f t="shared" si="80"/>
        <v/>
      </c>
      <c r="T72" s="131" t="str">
        <f t="shared" si="80"/>
        <v/>
      </c>
      <c r="U72" s="131" t="str">
        <f t="shared" si="80"/>
        <v/>
      </c>
      <c r="V72" s="131" t="str">
        <f t="shared" si="80"/>
        <v/>
      </c>
      <c r="W72" s="131" t="str">
        <f t="shared" si="80"/>
        <v/>
      </c>
      <c r="X72" s="131" t="str">
        <f t="shared" si="80"/>
        <v/>
      </c>
      <c r="Y72" s="131" t="str">
        <f t="shared" si="80"/>
        <v/>
      </c>
      <c r="Z72" s="130" t="str">
        <f t="shared" si="80"/>
        <v/>
      </c>
      <c r="AA72" s="130" t="str">
        <f t="shared" si="80"/>
        <v/>
      </c>
      <c r="AB72" s="130" t="str">
        <f t="shared" si="80"/>
        <v/>
      </c>
      <c r="AC72" s="130" t="str">
        <f t="shared" si="80"/>
        <v/>
      </c>
      <c r="AD72" s="130" t="str">
        <f t="shared" si="80"/>
        <v/>
      </c>
      <c r="AE72" s="130" t="str">
        <f t="shared" si="80"/>
        <v/>
      </c>
      <c r="AF72" s="130" t="str">
        <f t="shared" si="80"/>
        <v/>
      </c>
      <c r="AG72" s="130" t="str">
        <f t="shared" si="80"/>
        <v/>
      </c>
      <c r="AH72" s="130" t="str">
        <f t="shared" si="80"/>
        <v/>
      </c>
      <c r="AI72" s="130" t="str">
        <f t="shared" si="80"/>
        <v/>
      </c>
      <c r="AJ72" s="130" t="str">
        <f t="shared" si="80"/>
        <v/>
      </c>
      <c r="AK72" s="130" t="str">
        <f t="shared" si="80"/>
        <v/>
      </c>
      <c r="AL72" s="130" t="str">
        <f t="shared" si="80"/>
        <v/>
      </c>
      <c r="AM72" s="130" t="str">
        <f t="shared" si="80"/>
        <v/>
      </c>
      <c r="AN72" s="132" t="str">
        <f t="shared" si="80"/>
        <v/>
      </c>
      <c r="AO72" s="136" t="str">
        <f t="shared" si="80"/>
        <v/>
      </c>
      <c r="AP72" s="133" t="str">
        <f t="shared" si="80"/>
        <v/>
      </c>
      <c r="AQ72" s="133" t="str">
        <f t="shared" si="80"/>
        <v/>
      </c>
      <c r="AR72" s="133" t="str">
        <f t="shared" si="80"/>
        <v/>
      </c>
      <c r="AS72" s="133" t="str">
        <f t="shared" si="80"/>
        <v/>
      </c>
      <c r="AT72" s="133" t="str">
        <f t="shared" si="80"/>
        <v/>
      </c>
      <c r="AU72" s="134" t="str">
        <f t="shared" si="80"/>
        <v/>
      </c>
      <c r="AV72" s="135" t="str">
        <f t="shared" si="80"/>
        <v/>
      </c>
    </row>
    <row r="73" spans="1:48" x14ac:dyDescent="0.3">
      <c r="A73" s="48" t="str">
        <f t="shared" ref="A73" si="81">+IF(C73+C74=0,"[ocultar]","")</f>
        <v>[ocultar]</v>
      </c>
      <c r="B73" s="94" t="s">
        <v>162</v>
      </c>
      <c r="C73" s="40">
        <f t="array" ref="C73">SUM(IF($B73=DATOS_[Sexo],
IF($B72=DATOS_[AGRUP. VALOR. PTO.],
IF("Dentro"=DATOS_[Check Periodo Ref.],
1/(COUNTIFS(DATOS_[Sexo],$B73,DATOS_[AGRUP. VALOR. PTO.],$B72,DATOS_[Check Periodo Ref.],"Dentro",DATOS_[id],DATOS_[id]))))))</f>
        <v>0</v>
      </c>
      <c r="D73" s="41">
        <f>COUNTIFS(DATOS_[AGRUP. VALOR. PTO.],$B72,DATOS_[Sexo],$B73,DATOS_[Check Periodo Ref.],"Dentro")</f>
        <v>0</v>
      </c>
      <c r="E73" s="41">
        <f>COUNTIFS(DATOS_[AGRUP. VALOR. PTO.],$B72,DATOS_[Sexo],$B73,DATOS_[Check Periodo Ref.],"Dentro",DATOS_[Check Nº SC Norm],"Sí")</f>
        <v>0</v>
      </c>
      <c r="F73" s="41">
        <f>COUNTIFS(DATOS_[AGRUP. VALOR. PTO.],$B72,DATOS_[Sexo],$B73,DATOS_[Check Periodo Ref.],"Dentro",DATOS_[Check Nº SC Anualiz],"Sí")</f>
        <v>0</v>
      </c>
      <c r="G73" s="41">
        <f>COUNTIFS(DATOS_[AGRUP. VALOR. PTO.],$B72,DATOS_[Sexo],$B73,DATOS_[Check Periodo Ref.],"Dentro",DATOS_[Check Nº SC Norm y Anualiz],"Sí")</f>
        <v>0</v>
      </c>
      <c r="H73" s="41">
        <f>COUNTIFS(DATOS_[AGRUP. VALOR. PTO.],$B72,DATOS_[Sexo],$B73,DATOS_[Check Periodo Ref.],"Dentro",DATOS_[Check Equiparación],"Sí")</f>
        <v>0</v>
      </c>
      <c r="I73" s="118">
        <f t="array" ref="I73">IFERROR(
MEDIAN(IF(DATOS_[Sexo]=$B73,IF(DATOS_[[AGRUP. VALOR. PTO.]:[AGRUP. VALOR. PTO.]]=$B72,IF(DATOS_[Check Equiparado]="Sí",IF(DATOS_[Check Periodo Ref.]="Dentro",DATOS_[SALARIO BASE Eq],FALSE))))),
0)</f>
        <v>0</v>
      </c>
      <c r="J73" s="119">
        <f t="array" ref="J73">IFERROR(
(MEDIAN((IF(DATOS_[[Sexo]:[Sexo]]=$B73,IF(DATOS_[[AGRUP. VALOR. PTO.]:[AGRUP. VALOR. PTO.]]=$B72,IF(DATOS_[[Check Periodo Ref.]:[Check Periodo Ref.]]="Dentro",IF(DATOS_[[Check Equiparado]:[Check Equiparado]]="Sí",IF(DATOS!AE$5="Sí",(1/DATOS_[[% anualiz]:[% anualiz]]),1)*IF(DATOS!AE$4="Sí",1/DATOS_[[% normaliz]:[% normaliz]],1)*(DATOS_[Conc.Sal.01])))))))),
0)</f>
        <v>0</v>
      </c>
      <c r="K73" s="119">
        <f t="array" ref="K73">IFERROR(
(MEDIAN((IF(DATOS_[[Sexo]:[Sexo]]=$B73,IF(DATOS_[[AGRUP. VALOR. PTO.]:[AGRUP. VALOR. PTO.]]=$B72,IF(DATOS_[[Check Periodo Ref.]:[Check Periodo Ref.]]="Dentro",IF(DATOS_[[Check Equiparado]:[Check Equiparado]]="Sí",IF(DATOS!AF$5="Sí",(1/DATOS_[[% anualiz]:[% anualiz]]),1)*IF(DATOS!AF$4="Sí",1/DATOS_[[% normaliz]:[% normaliz]],1)*(DATOS_[Conc.Sal.02])))))))),
0)</f>
        <v>0</v>
      </c>
      <c r="L73" s="119">
        <f t="array" ref="L73">IFERROR(
(MEDIAN((IF(DATOS_[[Sexo]:[Sexo]]=$B73,IF(DATOS_[[AGRUP. VALOR. PTO.]:[AGRUP. VALOR. PTO.]]=$B72,IF(DATOS_[[Check Periodo Ref.]:[Check Periodo Ref.]]="Dentro",IF(DATOS_[[Check Equiparado]:[Check Equiparado]]="Sí",IF(DATOS!AG$5="Sí",(1/DATOS_[[% anualiz]:[% anualiz]]),1)*IF(DATOS!AG$4="Sí",1/DATOS_[[% normaliz]:[% normaliz]],1)*(DATOS_[Conc.Sal.03])))))))),
0)</f>
        <v>0</v>
      </c>
      <c r="M73" s="119">
        <f t="array" ref="M73">IFERROR(
(MEDIAN((IF(DATOS_[[Sexo]:[Sexo]]=$B73,IF(DATOS_[[AGRUP. VALOR. PTO.]:[AGRUP. VALOR. PTO.]]=$B72,IF(DATOS_[[Check Periodo Ref.]:[Check Periodo Ref.]]="Dentro",IF(DATOS_[[Check Equiparado]:[Check Equiparado]]="Sí",IF(DATOS!AH$5="Sí",(1/DATOS_[[% anualiz]:[% anualiz]]),1)*IF(DATOS!AH$4="Sí",1/DATOS_[[% normaliz]:[% normaliz]],1)*(DATOS_[Conc.Sal.04])))))))),
0)</f>
        <v>0</v>
      </c>
      <c r="N73" s="119">
        <f t="array" ref="N73">IFERROR(
(MEDIAN((IF(DATOS_[[Sexo]:[Sexo]]=$B73,IF(DATOS_[[AGRUP. VALOR. PTO.]:[AGRUP. VALOR. PTO.]]=$B72,IF(DATOS_[[Check Periodo Ref.]:[Check Periodo Ref.]]="Dentro",IF(DATOS_[[Check Equiparado]:[Check Equiparado]]="Sí",IF(DATOS!AI$5="Sí",(1/DATOS_[[% anualiz]:[% anualiz]]),1)*IF(DATOS!AI$4="Sí",1/DATOS_[[% normaliz]:[% normaliz]],1)*(DATOS_[Conc.Sal.05])))))))),
0)</f>
        <v>0</v>
      </c>
      <c r="O73" s="119">
        <f t="array" ref="O73">IFERROR(
(MEDIAN((IF(DATOS_[[Sexo]:[Sexo]]=$B73,IF(DATOS_[[AGRUP. VALOR. PTO.]:[AGRUP. VALOR. PTO.]]=$B72,IF(DATOS_[[Check Periodo Ref.]:[Check Periodo Ref.]]="Dentro",IF(DATOS_[[Check Equiparado]:[Check Equiparado]]="Sí",IF(DATOS!AJ$5="Sí",(1/DATOS_[[% anualiz]:[% anualiz]]),1)*IF(DATOS!AJ$4="Sí",1/DATOS_[[% normaliz]:[% normaliz]],1)*(DATOS_[Conc.Sal.06])))))))),
0)</f>
        <v>0</v>
      </c>
      <c r="P73" s="119">
        <f t="array" ref="P73">IFERROR(
(MEDIAN((IF(DATOS_[[Sexo]:[Sexo]]=$B73,IF(DATOS_[[AGRUP. VALOR. PTO.]:[AGRUP. VALOR. PTO.]]=$B72,IF(DATOS_[[Check Periodo Ref.]:[Check Periodo Ref.]]="Dentro",IF(DATOS_[[Check Equiparado]:[Check Equiparado]]="Sí",IF(DATOS!AK$5="Sí",(1/DATOS_[[% anualiz]:[% anualiz]]),1)*IF(DATOS!AK$4="Sí",1/DATOS_[[% normaliz]:[% normaliz]],1)*(DATOS_[Conc.Sal.07])))))))),
0)</f>
        <v>0</v>
      </c>
      <c r="Q73" s="119">
        <f t="array" ref="Q73">IFERROR(
(MEDIAN((IF(DATOS_[[Sexo]:[Sexo]]=$B73,IF(DATOS_[[AGRUP. VALOR. PTO.]:[AGRUP. VALOR. PTO.]]=$B72,IF(DATOS_[[Check Periodo Ref.]:[Check Periodo Ref.]]="Dentro",IF(DATOS_[[Check Equiparado]:[Check Equiparado]]="Sí",IF(DATOS!AL$5="Sí",(1/DATOS_[[% anualiz]:[% anualiz]]),1)*IF(DATOS!AL$4="Sí",1/DATOS_[[% normaliz]:[% normaliz]],1)*(DATOS_[Conc.Sal.08])))))))),
0)</f>
        <v>0</v>
      </c>
      <c r="R73" s="119">
        <f t="array" ref="R73">IFERROR(
(MEDIAN((IF(DATOS_[[Sexo]:[Sexo]]=$B73,IF(DATOS_[[AGRUP. VALOR. PTO.]:[AGRUP. VALOR. PTO.]]=$B72,IF(DATOS_[[Check Periodo Ref.]:[Check Periodo Ref.]]="Dentro",IF(DATOS_[[Check Equiparado]:[Check Equiparado]]="Sí",IF(DATOS!AM$5="Sí",(1/DATOS_[[% anualiz]:[% anualiz]]),1)*IF(DATOS!AM$4="Sí",1/DATOS_[[% normaliz]:[% normaliz]],1)*(DATOS_[Conc.Sal.09])))))))),
0)</f>
        <v>0</v>
      </c>
      <c r="S73" s="119">
        <f t="array" ref="S73">IFERROR(
(MEDIAN((IF(DATOS_[[Sexo]:[Sexo]]=$B73,IF(DATOS_[[AGRUP. VALOR. PTO.]:[AGRUP. VALOR. PTO.]]=$B72,IF(DATOS_[[Check Periodo Ref.]:[Check Periodo Ref.]]="Dentro",IF(DATOS_[[Check Equiparado]:[Check Equiparado]]="Sí",IF(DATOS!AN$5="Sí",(1/DATOS_[[% anualiz]:[% anualiz]]),1)*IF(DATOS!AN$4="Sí",1/DATOS_[[% normaliz]:[% normaliz]],1)*(DATOS_[Conc.Sal.10])))))))),
0)</f>
        <v>0</v>
      </c>
      <c r="T73" s="119">
        <f t="array" ref="T73">IFERROR(
(MEDIAN((IF(DATOS_[[Sexo]:[Sexo]]=$B73,IF(DATOS_[[AGRUP. VALOR. PTO.]:[AGRUP. VALOR. PTO.]]=$B72,IF(DATOS_[[Check Periodo Ref.]:[Check Periodo Ref.]]="Dentro",IF(DATOS_[[Check Equiparado]:[Check Equiparado]]="Sí",IF(DATOS!AO$5="Sí",(1/DATOS_[[% anualiz]:[% anualiz]]),1)*IF(DATOS!AO$4="Sí",1/DATOS_[[% normaliz]:[% normaliz]],1)*(DATOS_[Conc.Sal.11])))))))),
0)</f>
        <v>0</v>
      </c>
      <c r="U73" s="119">
        <f t="array" ref="U73">IFERROR(
(MEDIAN((IF(DATOS_[[Sexo]:[Sexo]]=$B73,IF(DATOS_[[AGRUP. VALOR. PTO.]:[AGRUP. VALOR. PTO.]]=$B72,IF(DATOS_[[Check Periodo Ref.]:[Check Periodo Ref.]]="Dentro",IF(DATOS_[[Check Equiparado]:[Check Equiparado]]="Sí",IF(DATOS!AP$5="Sí",(1/DATOS_[[% anualiz]:[% anualiz]]),1)*IF(DATOS!AP$4="Sí",1/DATOS_[[% normaliz]:[% normaliz]],1)*(DATOS_[Conc.Sal.12])))))))),
0)</f>
        <v>0</v>
      </c>
      <c r="V73" s="119">
        <f t="array" ref="V73">IFERROR(
(MEDIAN((IF(DATOS_[[Sexo]:[Sexo]]=$B73,IF(DATOS_[[AGRUP. VALOR. PTO.]:[AGRUP. VALOR. PTO.]]=$B72,IF(DATOS_[[Check Periodo Ref.]:[Check Periodo Ref.]]="Dentro",IF(DATOS_[[Check Equiparado]:[Check Equiparado]]="Sí",IF(DATOS!AQ$5="Sí",(1/DATOS_[[% anualiz]:[% anualiz]]),1)*IF(DATOS!AQ$4="Sí",1/DATOS_[[% normaliz]:[% normaliz]],1)*(DATOS_[Conc.Sal.13])))))))),
0)</f>
        <v>0</v>
      </c>
      <c r="W73" s="119">
        <f t="array" ref="W73">IFERROR(
(MEDIAN((IF(DATOS_[[Sexo]:[Sexo]]=$B73,IF(DATOS_[[AGRUP. VALOR. PTO.]:[AGRUP. VALOR. PTO.]]=$B72,IF(DATOS_[[Check Periodo Ref.]:[Check Periodo Ref.]]="Dentro",IF(DATOS_[[Check Equiparado]:[Check Equiparado]]="Sí",IF(DATOS!AR$5="Sí",(1/DATOS_[[% anualiz]:[% anualiz]]),1)*IF(DATOS!AR$4="Sí",1/DATOS_[[% normaliz]:[% normaliz]],1)*(DATOS_[Conc.Sal.14])))))))),
0)</f>
        <v>0</v>
      </c>
      <c r="X73" s="119">
        <f t="array" ref="X73">IFERROR(
(MEDIAN((IF(DATOS_[[Sexo]:[Sexo]]=$B73,IF(DATOS_[[AGRUP. VALOR. PTO.]:[AGRUP. VALOR. PTO.]]=$B72,IF(DATOS_[[Check Periodo Ref.]:[Check Periodo Ref.]]="Dentro",IF(DATOS_[[Check Equiparado]:[Check Equiparado]]="Sí",IF(DATOS!AS$5="Sí",(1/DATOS_[[% anualiz]:[% anualiz]]),1)*IF(DATOS!AS$4="Sí",1/DATOS_[[% normaliz]:[% normaliz]],1)*(DATOS_[Conc.Sal.15])))))))),
0)</f>
        <v>0</v>
      </c>
      <c r="Y73" s="119">
        <f t="array" ref="Y73">IFERROR(
(MEDIAN((IF(DATOS_[[Sexo]:[Sexo]]=$B73,IF(DATOS_[[AGRUP. VALOR. PTO.]:[AGRUP. VALOR. PTO.]]=$B72,IF(DATOS_[[Check Periodo Ref.]:[Check Periodo Ref.]]="Dentro",IF(DATOS_[[Check Equiparado]:[Check Equiparado]]="Sí",IF(DATOS!AT$5="Sí",(1/DATOS_[[% anualiz]:[% anualiz]]),1)*IF(DATOS!AT$4="Sí",1/DATOS_[[% normaliz]:[% normaliz]],1)*(DATOS_[Conc.Sal.16])))))))),
0)</f>
        <v>0</v>
      </c>
      <c r="Z73" s="119">
        <f t="array" ref="Z73">IFERROR(
(MEDIAN((IF(DATOS_[[Sexo]:[Sexo]]=$B73,IF(DATOS_[[AGRUP. VALOR. PTO.]:[AGRUP. VALOR. PTO.]]=$B72,IF(DATOS_[[Check Periodo Ref.]:[Check Periodo Ref.]]="Dentro",IF(DATOS_[[Check Equiparado]:[Check Equiparado]]="Sí",IF(DATOS!AU$5="Sí",(1/DATOS_[[% anualiz]:[% anualiz]]),1)*IF(DATOS!AU$4="Sí",1/DATOS_[[% normaliz]:[% normaliz]],1)*(DATOS_[Conc.Sal.17])))))))),
0)</f>
        <v>0</v>
      </c>
      <c r="AA73" s="119">
        <f t="array" ref="AA73">IFERROR(
(MEDIAN((IF(DATOS_[[Sexo]:[Sexo]]=$B73,IF(DATOS_[[AGRUP. VALOR. PTO.]:[AGRUP. VALOR. PTO.]]=$B72,IF(DATOS_[[Check Periodo Ref.]:[Check Periodo Ref.]]="Dentro",IF(DATOS_[[Check Equiparado]:[Check Equiparado]]="Sí",IF(DATOS!AV$5="Sí",(1/DATOS_[[% anualiz]:[% anualiz]]),1)*IF(DATOS!AV$4="Sí",1/DATOS_[[% normaliz]:[% normaliz]],1)*(DATOS_[Conc.Sal.18])))))))),
0)</f>
        <v>0</v>
      </c>
      <c r="AB73" s="119">
        <f t="array" ref="AB73">IFERROR(
(MEDIAN((IF(DATOS_[[Sexo]:[Sexo]]=$B73,IF(DATOS_[[AGRUP. VALOR. PTO.]:[AGRUP. VALOR. PTO.]]=$B72,IF(DATOS_[[Check Periodo Ref.]:[Check Periodo Ref.]]="Dentro",IF(DATOS_[[Check Equiparado]:[Check Equiparado]]="Sí",IF(DATOS!AW$5="Sí",(1/DATOS_[[% anualiz]:[% anualiz]]),1)*IF(DATOS!AW$4="Sí",1/DATOS_[[% normaliz]:[% normaliz]],1)*(DATOS_[Conc.Sal.19])))))))),
0)</f>
        <v>0</v>
      </c>
      <c r="AC73" s="119">
        <f t="array" ref="AC73">IFERROR(
(MEDIAN((IF(DATOS_[[Sexo]:[Sexo]]=$B73,IF(DATOS_[[AGRUP. VALOR. PTO.]:[AGRUP. VALOR. PTO.]]=$B72,IF(DATOS_[[Check Periodo Ref.]:[Check Periodo Ref.]]="Dentro",IF(DATOS_[[Check Equiparado]:[Check Equiparado]]="Sí",IF(DATOS!AX$5="Sí",(1/DATOS_[[% anualiz]:[% anualiz]]),1)*IF(DATOS!AX$4="Sí",1/DATOS_[[% normaliz]:[% normaliz]],1)*(DATOS_[Conc.Sal.20])))))))),
0)</f>
        <v>0</v>
      </c>
      <c r="AD73" s="119">
        <f t="array" ref="AD73">IFERROR(
(MEDIAN((IF(DATOS_[[Sexo]:[Sexo]]=$B73,IF(DATOS_[[AGRUP. VALOR. PTO.]:[AGRUP. VALOR. PTO.]]=$B72,IF(DATOS_[[Check Periodo Ref.]:[Check Periodo Ref.]]="Dentro",IF(DATOS_[[Check Equiparado]:[Check Equiparado]]="Sí",IF(DATOS!AY$5="Sí",(1/DATOS_[[% anualiz]:[% anualiz]]),1)*IF(DATOS!AY$4="Sí",1/DATOS_[[% normaliz]:[% normaliz]],1)*(DATOS_[Conc.Sal.21])))))))),
0)</f>
        <v>0</v>
      </c>
      <c r="AE73" s="119">
        <f t="array" ref="AE73">IFERROR(
(MEDIAN((IF(DATOS_[[Sexo]:[Sexo]]=$B73,IF(DATOS_[[AGRUP. VALOR. PTO.]:[AGRUP. VALOR. PTO.]]=$B72,IF(DATOS_[[Check Periodo Ref.]:[Check Periodo Ref.]]="Dentro",IF(DATOS_[[Check Equiparado]:[Check Equiparado]]="Sí",IF(DATOS!AZ$5="Sí",(1/DATOS_[[% anualiz]:[% anualiz]]),1)*IF(DATOS!AZ$4="Sí",1/DATOS_[[% normaliz]:[% normaliz]],1)*(DATOS_[Conc.Sal.22])))))))),
0)</f>
        <v>0</v>
      </c>
      <c r="AF73" s="119">
        <f t="array" ref="AF73">IFERROR(
(MEDIAN((IF(DATOS_[[Sexo]:[Sexo]]=$B73,IF(DATOS_[[AGRUP. VALOR. PTO.]:[AGRUP. VALOR. PTO.]]=$B72,IF(DATOS_[[Check Periodo Ref.]:[Check Periodo Ref.]]="Dentro",IF(DATOS_[[Check Equiparado]:[Check Equiparado]]="Sí",IF(DATOS!BA$5="Sí",(1/DATOS_[[% anualiz]:[% anualiz]]),1)*IF(DATOS!BA$4="Sí",1/DATOS_[[% normaliz]:[% normaliz]],1)*(DATOS_[Conc.Sal.23])))))))),
0)</f>
        <v>0</v>
      </c>
      <c r="AG73" s="119">
        <f t="array" ref="AG73">IFERROR(
(MEDIAN((IF(DATOS_[[Sexo]:[Sexo]]=$B73,IF(DATOS_[[AGRUP. VALOR. PTO.]:[AGRUP. VALOR. PTO.]]=$B72,IF(DATOS_[[Check Periodo Ref.]:[Check Periodo Ref.]]="Dentro",IF(DATOS_[[Check Equiparado]:[Check Equiparado]]="Sí",IF(DATOS!BB$5="Sí",(1/DATOS_[[% anualiz]:[% anualiz]]),1)*IF(DATOS!BB$4="Sí",1/DATOS_[[% normaliz]:[% normaliz]],1)*(DATOS_[Conc.Sal.24])))))))),
0)</f>
        <v>0</v>
      </c>
      <c r="AH73" s="119">
        <f t="array" ref="AH73">IFERROR(
(MEDIAN((IF(DATOS_[[Sexo]:[Sexo]]=$B73,IF(DATOS_[[AGRUP. VALOR. PTO.]:[AGRUP. VALOR. PTO.]]=$B72,IF(DATOS_[[Check Periodo Ref.]:[Check Periodo Ref.]]="Dentro",IF(DATOS_[[Check Equiparado]:[Check Equiparado]]="Sí",IF(DATOS!BC$5="Sí",(1/DATOS_[[% anualiz]:[% anualiz]]),1)*IF(DATOS!BC$4="Sí",1/DATOS_[[% normaliz]:[% normaliz]],1)*(DATOS_[Conc.Sal.25])))))))),
0)</f>
        <v>0</v>
      </c>
      <c r="AI73" s="119">
        <f t="array" ref="AI73">IFERROR(
(MEDIAN((IF(DATOS_[[Sexo]:[Sexo]]=$B73,IF(DATOS_[[AGRUP. VALOR. PTO.]:[AGRUP. VALOR. PTO.]]=$B72,IF(DATOS_[[Check Periodo Ref.]:[Check Periodo Ref.]]="Dentro",IF(DATOS_[[Check Equiparado]:[Check Equiparado]]="Sí",IF(DATOS!BD$5="Sí",(1/DATOS_[[% anualiz]:[% anualiz]]),1)*IF(DATOS!BD$4="Sí",1/DATOS_[[% normaliz]:[% normaliz]],1)*(DATOS_[Conc.Sal.26])))))))),
0)</f>
        <v>0</v>
      </c>
      <c r="AJ73" s="119">
        <f t="array" ref="AJ73">IFERROR(
(MEDIAN((IF(DATOS_[[Sexo]:[Sexo]]=$B73,IF(DATOS_[[AGRUP. VALOR. PTO.]:[AGRUP. VALOR. PTO.]]=$B72,IF(DATOS_[[Check Periodo Ref.]:[Check Periodo Ref.]]="Dentro",IF(DATOS_[[Check Equiparado]:[Check Equiparado]]="Sí",IF(DATOS!BE$5="Sí",(1/DATOS_[[% anualiz]:[% anualiz]]),1)*IF(DATOS!BE$4="Sí",1/DATOS_[[% normaliz]:[% normaliz]],1)*(DATOS_[Conc.Sal.27])))))))),
0)</f>
        <v>0</v>
      </c>
      <c r="AK73" s="119">
        <f t="array" ref="AK73">IFERROR(
(MEDIAN((IF(DATOS_[[Sexo]:[Sexo]]=$B73,IF(DATOS_[[AGRUP. VALOR. PTO.]:[AGRUP. VALOR. PTO.]]=$B72,IF(DATOS_[[Check Periodo Ref.]:[Check Periodo Ref.]]="Dentro",IF(DATOS_[[Check Equiparado]:[Check Equiparado]]="Sí",IF(DATOS!BF$5="Sí",(1/DATOS_[[% anualiz]:[% anualiz]]),1)*IF(DATOS!BF$4="Sí",1/DATOS_[[% normaliz]:[% normaliz]],1)*(DATOS_[Conc.Sal.28])))))))),
0)</f>
        <v>0</v>
      </c>
      <c r="AL73" s="119">
        <f t="array" ref="AL73">IFERROR(
(MEDIAN((IF(DATOS_[[Sexo]:[Sexo]]=$B73,IF(DATOS_[[AGRUP. VALOR. PTO.]:[AGRUP. VALOR. PTO.]]=$B72,IF(DATOS_[[Check Periodo Ref.]:[Check Periodo Ref.]]="Dentro",IF(DATOS_[[Check Equiparado]:[Check Equiparado]]="Sí",IF(DATOS!BG$5="Sí",(1/DATOS_[[% anualiz]:[% anualiz]]),1)*IF(DATOS!BG$4="Sí",1/DATOS_[[% normaliz]:[% normaliz]],1)*(DATOS_[Conc.Sal.29])))))))),
0)</f>
        <v>0</v>
      </c>
      <c r="AM73" s="119">
        <f t="array" ref="AM73">IFERROR(
(MEDIAN((IF(DATOS_[[Sexo]:[Sexo]]=$B73,IF(DATOS_[[AGRUP. VALOR. PTO.]:[AGRUP. VALOR. PTO.]]=$B72,IF(DATOS_[[Check Periodo Ref.]:[Check Periodo Ref.]]="Dentro",IF(DATOS_[[Check Equiparado]:[Check Equiparado]]="Sí",IF(DATOS!BH$5="Sí",(1/DATOS_[[% anualiz]:[% anualiz]]),1)*IF(DATOS!BH$4="Sí",1/DATOS_[[% normaliz]:[% normaliz]],1)*(DATOS_[Conc.Sal.30])))))))),
0)</f>
        <v>0</v>
      </c>
      <c r="AN73" s="120">
        <f t="array" ref="AN73">IFERROR(
MEDIAN(IF(DATOS_[Sexo]=$B73,IF(DATOS_[[AGRUP. VALOR. PTO.]:[AGRUP. VALOR. PTO.]]=$B72,IF(DATOS_[Check Equiparado]="Sí",IF(DATOS_[Check Periodo Ref.]="Dentro",DATOS_[Tot COMPL.SAL Eq],FALSE))))),
0)</f>
        <v>0</v>
      </c>
      <c r="AO73" s="121">
        <f t="array" ref="AO73">IFERROR(
MEDIAN(IF(DATOS_[Sexo]=$B73,IF(DATOS_[[AGRUP. VALOR. PTO.]:[AGRUP. VALOR. PTO.]]=$B72,IF(DATOS_[Check Equiparado]="Sí",IF(DATOS_[Check Periodo Ref.]="Dentro",DATOS_[TOTAL SALARIO Eq],FALSE))))),
0)</f>
        <v>0</v>
      </c>
      <c r="AP73" s="122">
        <f t="array" ref="AP73">IFERROR(
(MEDIAN((IF(DATOS_[[Sexo]:[Sexo]]=$B73,IF(DATOS_[[AGRUP. VALOR. PTO.]:[AGRUP. VALOR. PTO.]]=$B72,IF(DATOS_[[Check Periodo Ref.]:[Check Periodo Ref.]]="Dentro",IF(DATOS_[[Check Equiparado]:[Check Equiparado]]="Sí",IF(DATOS!BI$5="Sí",(1/DATOS_[[% anualiz]:[% anualiz]]),1)*IF(DATOS!BI$4="Sí",1/DATOS_[[% normaliz]:[% normaliz]],1)*(DATOS_[C.Extra.01])))))))),
0)</f>
        <v>0</v>
      </c>
      <c r="AQ73" s="122">
        <f t="array" ref="AQ73">IFERROR(
(MEDIAN((IF(DATOS_[[Sexo]:[Sexo]]=$B73,IF(DATOS_[[AGRUP. VALOR. PTO.]:[AGRUP. VALOR. PTO.]]=$B72,IF(DATOS_[[Check Periodo Ref.]:[Check Periodo Ref.]]="Dentro",IF(DATOS_[[Check Equiparado]:[Check Equiparado]]="Sí",IF(DATOS!BJ$5="Sí",(1/DATOS_[[% anualiz]:[% anualiz]]),1)*IF(DATOS!BJ$4="Sí",1/DATOS_[[% normaliz]:[% normaliz]],1)*(DATOS_[C.Extra.02])))))))),
0)</f>
        <v>0</v>
      </c>
      <c r="AR73" s="122">
        <f t="array" ref="AR73">IFERROR(
(MEDIAN((IF(DATOS_[[Sexo]:[Sexo]]=$B73,IF(DATOS_[[AGRUP. VALOR. PTO.]:[AGRUP. VALOR. PTO.]]=$B72,IF(DATOS_[[Check Periodo Ref.]:[Check Periodo Ref.]]="Dentro",IF(DATOS_[[Check Equiparado]:[Check Equiparado]]="Sí",IF(DATOS!BK$5="Sí",(1/DATOS_[[% anualiz]:[% anualiz]]),1)*IF(DATOS!BK$4="Sí",1/DATOS_[[% normaliz]:[% normaliz]],1)*(DATOS_[C.Extra.03])))))))),
0)</f>
        <v>0</v>
      </c>
      <c r="AS73" s="122">
        <f t="array" ref="AS73">IFERROR(
(MEDIAN((IF(DATOS_[[Sexo]:[Sexo]]=$B73,IF(DATOS_[[AGRUP. VALOR. PTO.]:[AGRUP. VALOR. PTO.]]=$B72,IF(DATOS_[[Check Periodo Ref.]:[Check Periodo Ref.]]="Dentro",IF(DATOS_[[Check Equiparado]:[Check Equiparado]]="Sí",IF(DATOS!BL$5="Sí",(1/DATOS_[[% anualiz]:[% anualiz]]),1)*IF(DATOS!BL$4="Sí",1/DATOS_[[% normaliz]:[% normaliz]],1)*(DATOS_[C.Extra.04])))))))),
0)</f>
        <v>0</v>
      </c>
      <c r="AT73" s="122">
        <f t="array" ref="AT73">IFERROR(
(MEDIAN((IF(DATOS_[[Sexo]:[Sexo]]=$B73,IF(DATOS_[[AGRUP. VALOR. PTO.]:[AGRUP. VALOR. PTO.]]=$B72,IF(DATOS_[[Check Periodo Ref.]:[Check Periodo Ref.]]="Dentro",IF(DATOS_[[Check Equiparado]:[Check Equiparado]]="Sí",IF(DATOS!BM$5="Sí",(1/DATOS_[[% anualiz]:[% anualiz]]),1)*IF(DATOS!BM$4="Sí",1/DATOS_[[% normaliz]:[% normaliz]],1)*(DATOS_[C.Extra.05])))))))),
0)</f>
        <v>0</v>
      </c>
      <c r="AU73" s="123">
        <f t="array" ref="AU73">IFERROR(
MEDIAN(IF(DATOS_[Sexo]=$B73,IF(DATOS_[[AGRUP. VALOR. PTO.]:[AGRUP. VALOR. PTO.]]=$B72,IF(DATOS_[Check Equiparado]="Sí",IF(DATOS_[Check Periodo Ref.]="Dentro",DATOS_[Tot Extrasalarial Eq],FALSE))))),
0)</f>
        <v>0</v>
      </c>
      <c r="AV73" s="124">
        <f t="array" ref="AV73">IFERROR(
MEDIAN(IF(DATOS_[Sexo]=$B73,IF(DATOS_[[AGRUP. VALOR. PTO.]:[AGRUP. VALOR. PTO.]]=$B72,IF(DATOS_[Check Equiparado]="Sí",IF(DATOS_[Check Periodo Ref.]="Dentro",DATOS_[TOTAL Retrib Eq],FALSE))))),
0)</f>
        <v>0</v>
      </c>
    </row>
    <row r="74" spans="1:48" x14ac:dyDescent="0.3">
      <c r="A74" s="48" t="str">
        <f t="shared" ref="A74" si="82">+A73</f>
        <v>[ocultar]</v>
      </c>
      <c r="B74" s="94" t="s">
        <v>163</v>
      </c>
      <c r="C74" s="40">
        <f t="array" ref="C74">SUM(IF($B74=DATOS_[Sexo],
IF($B72=DATOS_[AGRUP. VALOR. PTO.],
IF("Dentro"=DATOS_[Check Periodo Ref.],
1/(COUNTIFS(DATOS_[Sexo],$B74,DATOS_[AGRUP. VALOR. PTO.],$B72,DATOS_[Check Periodo Ref.],"Dentro",DATOS_[id],DATOS_[id]))))))</f>
        <v>0</v>
      </c>
      <c r="D74" s="41">
        <f>COUNTIFS(DATOS_[AGRUP. VALOR. PTO.],$B72,DATOS_[Sexo],$B74,DATOS_[Check Periodo Ref.],"Dentro")</f>
        <v>0</v>
      </c>
      <c r="E74" s="41">
        <f>COUNTIFS(DATOS_[AGRUP. VALOR. PTO.],$B72,DATOS_[Sexo],$B74,DATOS_[Check Periodo Ref.],"Dentro",DATOS_[Check Nº SC Norm],"Sí")</f>
        <v>0</v>
      </c>
      <c r="F74" s="41">
        <f>COUNTIFS(DATOS_[AGRUP. VALOR. PTO.],$B72,DATOS_[Sexo],$B74,DATOS_[Check Periodo Ref.],"Dentro",DATOS_[Check Nº SC Anualiz],"Sí")</f>
        <v>0</v>
      </c>
      <c r="G74" s="41">
        <f>COUNTIFS(DATOS_[AGRUP. VALOR. PTO.],$B72,DATOS_[Sexo],$B74,DATOS_[Check Periodo Ref.],"Dentro",DATOS_[Check Nº SC Norm y Anualiz],"Sí")</f>
        <v>0</v>
      </c>
      <c r="H74" s="41">
        <f>COUNTIFS(DATOS_[AGRUP. VALOR. PTO.],$B72,DATOS_[Sexo],$B74,DATOS_[Check Periodo Ref.],"Dentro",DATOS_[Check Equiparación],"Sí")</f>
        <v>0</v>
      </c>
      <c r="I74" s="118" cm="1">
        <f t="array" ref="I74">IFERROR(
MEDIAN(IF(DATOS_[Sexo]=$B74,IF(DATOS_[[AGRUP. VALOR. PTO.]:[AGRUP. VALOR. PTO.]]=$B72,IF(DATOS_[Check Equiparado]="Sí",IF(DATOS_[Check Periodo Ref.]="Dentro",DATOS_[SALARIO BASE Eq],FALSE))))),
0)</f>
        <v>0</v>
      </c>
      <c r="J74" s="119">
        <f t="array" ref="J74">IFERROR(
(MEDIAN((IF(DATOS_[[Sexo]:[Sexo]]=$B74,IF(DATOS_[[AGRUP. VALOR. PTO.]:[AGRUP. VALOR. PTO.]]=$B72,IF(DATOS_[[Check Periodo Ref.]:[Check Periodo Ref.]]="Dentro",IF(DATOS_[[Check Equiparado]:[Check Equiparado]]="Sí",IF(DATOS!AE$5="Sí",(1/DATOS_[[% anualiz]:[% anualiz]]),1)*IF(DATOS!AE$4="Sí",1/DATOS_[[% normaliz]:[% normaliz]],1)*(DATOS_[Conc.Sal.01])))))))),
0)</f>
        <v>0</v>
      </c>
      <c r="K74" s="119">
        <f t="array" ref="K74">IFERROR(
(MEDIAN((IF(DATOS_[[Sexo]:[Sexo]]=$B74,IF(DATOS_[[AGRUP. VALOR. PTO.]:[AGRUP. VALOR. PTO.]]=$B72,IF(DATOS_[[Check Periodo Ref.]:[Check Periodo Ref.]]="Dentro",IF(DATOS_[[Check Equiparado]:[Check Equiparado]]="Sí",IF(DATOS!AF$5="Sí",(1/DATOS_[[% anualiz]:[% anualiz]]),1)*IF(DATOS!AF$4="Sí",1/DATOS_[[% normaliz]:[% normaliz]],1)*(DATOS_[Conc.Sal.02])))))))),
0)</f>
        <v>0</v>
      </c>
      <c r="L74" s="119">
        <f t="array" ref="L74">IFERROR(
(MEDIAN((IF(DATOS_[[Sexo]:[Sexo]]=$B74,IF(DATOS_[[AGRUP. VALOR. PTO.]:[AGRUP. VALOR. PTO.]]=$B72,IF(DATOS_[[Check Periodo Ref.]:[Check Periodo Ref.]]="Dentro",IF(DATOS_[[Check Equiparado]:[Check Equiparado]]="Sí",IF(DATOS!AG$5="Sí",(1/DATOS_[[% anualiz]:[% anualiz]]),1)*IF(DATOS!AG$4="Sí",1/DATOS_[[% normaliz]:[% normaliz]],1)*(DATOS_[Conc.Sal.03])))))))),
0)</f>
        <v>0</v>
      </c>
      <c r="M74" s="119">
        <f t="array" ref="M74">IFERROR(
(MEDIAN((IF(DATOS_[[Sexo]:[Sexo]]=$B74,IF(DATOS_[[AGRUP. VALOR. PTO.]:[AGRUP. VALOR. PTO.]]=$B72,IF(DATOS_[[Check Periodo Ref.]:[Check Periodo Ref.]]="Dentro",IF(DATOS_[[Check Equiparado]:[Check Equiparado]]="Sí",IF(DATOS!AH$5="Sí",(1/DATOS_[[% anualiz]:[% anualiz]]),1)*IF(DATOS!AH$4="Sí",1/DATOS_[[% normaliz]:[% normaliz]],1)*(DATOS_[Conc.Sal.04])))))))),
0)</f>
        <v>0</v>
      </c>
      <c r="N74" s="119">
        <f t="array" ref="N74">IFERROR(
(MEDIAN((IF(DATOS_[[Sexo]:[Sexo]]=$B74,IF(DATOS_[[AGRUP. VALOR. PTO.]:[AGRUP. VALOR. PTO.]]=$B72,IF(DATOS_[[Check Periodo Ref.]:[Check Periodo Ref.]]="Dentro",IF(DATOS_[[Check Equiparado]:[Check Equiparado]]="Sí",IF(DATOS!AI$5="Sí",(1/DATOS_[[% anualiz]:[% anualiz]]),1)*IF(DATOS!AI$4="Sí",1/DATOS_[[% normaliz]:[% normaliz]],1)*(DATOS_[Conc.Sal.05])))))))),
0)</f>
        <v>0</v>
      </c>
      <c r="O74" s="119">
        <f t="array" ref="O74">IFERROR(
(MEDIAN((IF(DATOS_[[Sexo]:[Sexo]]=$B74,IF(DATOS_[[AGRUP. VALOR. PTO.]:[AGRUP. VALOR. PTO.]]=$B72,IF(DATOS_[[Check Periodo Ref.]:[Check Periodo Ref.]]="Dentro",IF(DATOS_[[Check Equiparado]:[Check Equiparado]]="Sí",IF(DATOS!AJ$5="Sí",(1/DATOS_[[% anualiz]:[% anualiz]]),1)*IF(DATOS!AJ$4="Sí",1/DATOS_[[% normaliz]:[% normaliz]],1)*(DATOS_[Conc.Sal.06])))))))),
0)</f>
        <v>0</v>
      </c>
      <c r="P74" s="119">
        <f t="array" ref="P74">IFERROR(
(MEDIAN((IF(DATOS_[[Sexo]:[Sexo]]=$B74,IF(DATOS_[[AGRUP. VALOR. PTO.]:[AGRUP. VALOR. PTO.]]=$B72,IF(DATOS_[[Check Periodo Ref.]:[Check Periodo Ref.]]="Dentro",IF(DATOS_[[Check Equiparado]:[Check Equiparado]]="Sí",IF(DATOS!AK$5="Sí",(1/DATOS_[[% anualiz]:[% anualiz]]),1)*IF(DATOS!AK$4="Sí",1/DATOS_[[% normaliz]:[% normaliz]],1)*(DATOS_[Conc.Sal.07])))))))),
0)</f>
        <v>0</v>
      </c>
      <c r="Q74" s="119">
        <f t="array" ref="Q74">IFERROR(
(MEDIAN((IF(DATOS_[[Sexo]:[Sexo]]=$B74,IF(DATOS_[[AGRUP. VALOR. PTO.]:[AGRUP. VALOR. PTO.]]=$B72,IF(DATOS_[[Check Periodo Ref.]:[Check Periodo Ref.]]="Dentro",IF(DATOS_[[Check Equiparado]:[Check Equiparado]]="Sí",IF(DATOS!AL$5="Sí",(1/DATOS_[[% anualiz]:[% anualiz]]),1)*IF(DATOS!AL$4="Sí",1/DATOS_[[% normaliz]:[% normaliz]],1)*(DATOS_[Conc.Sal.08])))))))),
0)</f>
        <v>0</v>
      </c>
      <c r="R74" s="119">
        <f t="array" ref="R74">IFERROR(
(MEDIAN((IF(DATOS_[[Sexo]:[Sexo]]=$B74,IF(DATOS_[[AGRUP. VALOR. PTO.]:[AGRUP. VALOR. PTO.]]=$B72,IF(DATOS_[[Check Periodo Ref.]:[Check Periodo Ref.]]="Dentro",IF(DATOS_[[Check Equiparado]:[Check Equiparado]]="Sí",IF(DATOS!AM$5="Sí",(1/DATOS_[[% anualiz]:[% anualiz]]),1)*IF(DATOS!AM$4="Sí",1/DATOS_[[% normaliz]:[% normaliz]],1)*(DATOS_[Conc.Sal.09])))))))),
0)</f>
        <v>0</v>
      </c>
      <c r="S74" s="119">
        <f t="array" ref="S74">IFERROR(
(MEDIAN((IF(DATOS_[[Sexo]:[Sexo]]=$B74,IF(DATOS_[[AGRUP. VALOR. PTO.]:[AGRUP. VALOR. PTO.]]=$B72,IF(DATOS_[[Check Periodo Ref.]:[Check Periodo Ref.]]="Dentro",IF(DATOS_[[Check Equiparado]:[Check Equiparado]]="Sí",IF(DATOS!AN$5="Sí",(1/DATOS_[[% anualiz]:[% anualiz]]),1)*IF(DATOS!AN$4="Sí",1/DATOS_[[% normaliz]:[% normaliz]],1)*(DATOS_[Conc.Sal.10])))))))),
0)</f>
        <v>0</v>
      </c>
      <c r="T74" s="119">
        <f t="array" ref="T74">IFERROR(
(MEDIAN((IF(DATOS_[[Sexo]:[Sexo]]=$B74,IF(DATOS_[[AGRUP. VALOR. PTO.]:[AGRUP. VALOR. PTO.]]=$B72,IF(DATOS_[[Check Periodo Ref.]:[Check Periodo Ref.]]="Dentro",IF(DATOS_[[Check Equiparado]:[Check Equiparado]]="Sí",IF(DATOS!AO$5="Sí",(1/DATOS_[[% anualiz]:[% anualiz]]),1)*IF(DATOS!AO$4="Sí",1/DATOS_[[% normaliz]:[% normaliz]],1)*(DATOS_[Conc.Sal.11])))))))),
0)</f>
        <v>0</v>
      </c>
      <c r="U74" s="119">
        <f t="array" ref="U74">IFERROR(
(MEDIAN((IF(DATOS_[[Sexo]:[Sexo]]=$B74,IF(DATOS_[[AGRUP. VALOR. PTO.]:[AGRUP. VALOR. PTO.]]=$B72,IF(DATOS_[[Check Periodo Ref.]:[Check Periodo Ref.]]="Dentro",IF(DATOS_[[Check Equiparado]:[Check Equiparado]]="Sí",IF(DATOS!AP$5="Sí",(1/DATOS_[[% anualiz]:[% anualiz]]),1)*IF(DATOS!AP$4="Sí",1/DATOS_[[% normaliz]:[% normaliz]],1)*(DATOS_[Conc.Sal.12])))))))),
0)</f>
        <v>0</v>
      </c>
      <c r="V74" s="119">
        <f t="array" ref="V74">IFERROR(
(MEDIAN((IF(DATOS_[[Sexo]:[Sexo]]=$B74,IF(DATOS_[[AGRUP. VALOR. PTO.]:[AGRUP. VALOR. PTO.]]=$B72,IF(DATOS_[[Check Periodo Ref.]:[Check Periodo Ref.]]="Dentro",IF(DATOS_[[Check Equiparado]:[Check Equiparado]]="Sí",IF(DATOS!AQ$5="Sí",(1/DATOS_[[% anualiz]:[% anualiz]]),1)*IF(DATOS!AQ$4="Sí",1/DATOS_[[% normaliz]:[% normaliz]],1)*(DATOS_[Conc.Sal.13])))))))),
0)</f>
        <v>0</v>
      </c>
      <c r="W74" s="119">
        <f t="array" ref="W74">IFERROR(
(MEDIAN((IF(DATOS_[[Sexo]:[Sexo]]=$B74,IF(DATOS_[[AGRUP. VALOR. PTO.]:[AGRUP. VALOR. PTO.]]=$B72,IF(DATOS_[[Check Periodo Ref.]:[Check Periodo Ref.]]="Dentro",IF(DATOS_[[Check Equiparado]:[Check Equiparado]]="Sí",IF(DATOS!AR$5="Sí",(1/DATOS_[[% anualiz]:[% anualiz]]),1)*IF(DATOS!AR$4="Sí",1/DATOS_[[% normaliz]:[% normaliz]],1)*(DATOS_[Conc.Sal.14])))))))),
0)</f>
        <v>0</v>
      </c>
      <c r="X74" s="119">
        <f t="array" ref="X74">IFERROR(
(MEDIAN((IF(DATOS_[[Sexo]:[Sexo]]=$B74,IF(DATOS_[[AGRUP. VALOR. PTO.]:[AGRUP. VALOR. PTO.]]=$B72,IF(DATOS_[[Check Periodo Ref.]:[Check Periodo Ref.]]="Dentro",IF(DATOS_[[Check Equiparado]:[Check Equiparado]]="Sí",IF(DATOS!AS$5="Sí",(1/DATOS_[[% anualiz]:[% anualiz]]),1)*IF(DATOS!AS$4="Sí",1/DATOS_[[% normaliz]:[% normaliz]],1)*(DATOS_[Conc.Sal.15])))))))),
0)</f>
        <v>0</v>
      </c>
      <c r="Y74" s="119">
        <f t="array" ref="Y74">IFERROR(
(MEDIAN((IF(DATOS_[[Sexo]:[Sexo]]=$B74,IF(DATOS_[[AGRUP. VALOR. PTO.]:[AGRUP. VALOR. PTO.]]=$B72,IF(DATOS_[[Check Periodo Ref.]:[Check Periodo Ref.]]="Dentro",IF(DATOS_[[Check Equiparado]:[Check Equiparado]]="Sí",IF(DATOS!AT$5="Sí",(1/DATOS_[[% anualiz]:[% anualiz]]),1)*IF(DATOS!AT$4="Sí",1/DATOS_[[% normaliz]:[% normaliz]],1)*(DATOS_[Conc.Sal.16])))))))),
0)</f>
        <v>0</v>
      </c>
      <c r="Z74" s="119">
        <f t="array" ref="Z74">IFERROR(
(MEDIAN((IF(DATOS_[[Sexo]:[Sexo]]=$B74,IF(DATOS_[[AGRUP. VALOR. PTO.]:[AGRUP. VALOR. PTO.]]=$B72,IF(DATOS_[[Check Periodo Ref.]:[Check Periodo Ref.]]="Dentro",IF(DATOS_[[Check Equiparado]:[Check Equiparado]]="Sí",IF(DATOS!AU$5="Sí",(1/DATOS_[[% anualiz]:[% anualiz]]),1)*IF(DATOS!AU$4="Sí",1/DATOS_[[% normaliz]:[% normaliz]],1)*(DATOS_[Conc.Sal.17])))))))),
0)</f>
        <v>0</v>
      </c>
      <c r="AA74" s="119">
        <f t="array" ref="AA74">IFERROR(
(MEDIAN((IF(DATOS_[[Sexo]:[Sexo]]=$B74,IF(DATOS_[[AGRUP. VALOR. PTO.]:[AGRUP. VALOR. PTO.]]=$B72,IF(DATOS_[[Check Periodo Ref.]:[Check Periodo Ref.]]="Dentro",IF(DATOS_[[Check Equiparado]:[Check Equiparado]]="Sí",IF(DATOS!AV$5="Sí",(1/DATOS_[[% anualiz]:[% anualiz]]),1)*IF(DATOS!AV$4="Sí",1/DATOS_[[% normaliz]:[% normaliz]],1)*(DATOS_[Conc.Sal.18])))))))),
0)</f>
        <v>0</v>
      </c>
      <c r="AB74" s="119">
        <f t="array" ref="AB74">IFERROR(
(MEDIAN((IF(DATOS_[[Sexo]:[Sexo]]=$B74,IF(DATOS_[[AGRUP. VALOR. PTO.]:[AGRUP. VALOR. PTO.]]=$B72,IF(DATOS_[[Check Periodo Ref.]:[Check Periodo Ref.]]="Dentro",IF(DATOS_[[Check Equiparado]:[Check Equiparado]]="Sí",IF(DATOS!AW$5="Sí",(1/DATOS_[[% anualiz]:[% anualiz]]),1)*IF(DATOS!AW$4="Sí",1/DATOS_[[% normaliz]:[% normaliz]],1)*(DATOS_[Conc.Sal.19])))))))),
0)</f>
        <v>0</v>
      </c>
      <c r="AC74" s="119">
        <f t="array" ref="AC74">IFERROR(
(MEDIAN((IF(DATOS_[[Sexo]:[Sexo]]=$B74,IF(DATOS_[[AGRUP. VALOR. PTO.]:[AGRUP. VALOR. PTO.]]=$B72,IF(DATOS_[[Check Periodo Ref.]:[Check Periodo Ref.]]="Dentro",IF(DATOS_[[Check Equiparado]:[Check Equiparado]]="Sí",IF(DATOS!AX$5="Sí",(1/DATOS_[[% anualiz]:[% anualiz]]),1)*IF(DATOS!AX$4="Sí",1/DATOS_[[% normaliz]:[% normaliz]],1)*(DATOS_[Conc.Sal.20])))))))),
0)</f>
        <v>0</v>
      </c>
      <c r="AD74" s="119">
        <f t="array" ref="AD74">IFERROR(
(MEDIAN((IF(DATOS_[[Sexo]:[Sexo]]=$B74,IF(DATOS_[[AGRUP. VALOR. PTO.]:[AGRUP. VALOR. PTO.]]=$B72,IF(DATOS_[[Check Periodo Ref.]:[Check Periodo Ref.]]="Dentro",IF(DATOS_[[Check Equiparado]:[Check Equiparado]]="Sí",IF(DATOS!AY$5="Sí",(1/DATOS_[[% anualiz]:[% anualiz]]),1)*IF(DATOS!AY$4="Sí",1/DATOS_[[% normaliz]:[% normaliz]],1)*(DATOS_[Conc.Sal.21])))))))),
0)</f>
        <v>0</v>
      </c>
      <c r="AE74" s="119">
        <f t="array" ref="AE74">IFERROR(
(MEDIAN((IF(DATOS_[[Sexo]:[Sexo]]=$B74,IF(DATOS_[[AGRUP. VALOR. PTO.]:[AGRUP. VALOR. PTO.]]=$B72,IF(DATOS_[[Check Periodo Ref.]:[Check Periodo Ref.]]="Dentro",IF(DATOS_[[Check Equiparado]:[Check Equiparado]]="Sí",IF(DATOS!AZ$5="Sí",(1/DATOS_[[% anualiz]:[% anualiz]]),1)*IF(DATOS!AZ$4="Sí",1/DATOS_[[% normaliz]:[% normaliz]],1)*(DATOS_[Conc.Sal.22])))))))),
0)</f>
        <v>0</v>
      </c>
      <c r="AF74" s="119">
        <f t="array" ref="AF74">IFERROR(
(MEDIAN((IF(DATOS_[[Sexo]:[Sexo]]=$B74,IF(DATOS_[[AGRUP. VALOR. PTO.]:[AGRUP. VALOR. PTO.]]=$B72,IF(DATOS_[[Check Periodo Ref.]:[Check Periodo Ref.]]="Dentro",IF(DATOS_[[Check Equiparado]:[Check Equiparado]]="Sí",IF(DATOS!BA$5="Sí",(1/DATOS_[[% anualiz]:[% anualiz]]),1)*IF(DATOS!BA$4="Sí",1/DATOS_[[% normaliz]:[% normaliz]],1)*(DATOS_[Conc.Sal.23])))))))),
0)</f>
        <v>0</v>
      </c>
      <c r="AG74" s="119">
        <f t="array" ref="AG74">IFERROR(
(MEDIAN((IF(DATOS_[[Sexo]:[Sexo]]=$B74,IF(DATOS_[[AGRUP. VALOR. PTO.]:[AGRUP. VALOR. PTO.]]=$B72,IF(DATOS_[[Check Periodo Ref.]:[Check Periodo Ref.]]="Dentro",IF(DATOS_[[Check Equiparado]:[Check Equiparado]]="Sí",IF(DATOS!BB$5="Sí",(1/DATOS_[[% anualiz]:[% anualiz]]),1)*IF(DATOS!BB$4="Sí",1/DATOS_[[% normaliz]:[% normaliz]],1)*(DATOS_[Conc.Sal.24])))))))),
0)</f>
        <v>0</v>
      </c>
      <c r="AH74" s="119">
        <f t="array" ref="AH74">IFERROR(
(MEDIAN((IF(DATOS_[[Sexo]:[Sexo]]=$B74,IF(DATOS_[[AGRUP. VALOR. PTO.]:[AGRUP. VALOR. PTO.]]=$B72,IF(DATOS_[[Check Periodo Ref.]:[Check Periodo Ref.]]="Dentro",IF(DATOS_[[Check Equiparado]:[Check Equiparado]]="Sí",IF(DATOS!BC$5="Sí",(1/DATOS_[[% anualiz]:[% anualiz]]),1)*IF(DATOS!BC$4="Sí",1/DATOS_[[% normaliz]:[% normaliz]],1)*(DATOS_[Conc.Sal.25])))))))),
0)</f>
        <v>0</v>
      </c>
      <c r="AI74" s="119">
        <f t="array" ref="AI74">IFERROR(
(MEDIAN((IF(DATOS_[[Sexo]:[Sexo]]=$B74,IF(DATOS_[[AGRUP. VALOR. PTO.]:[AGRUP. VALOR. PTO.]]=$B72,IF(DATOS_[[Check Periodo Ref.]:[Check Periodo Ref.]]="Dentro",IF(DATOS_[[Check Equiparado]:[Check Equiparado]]="Sí",IF(DATOS!BD$5="Sí",(1/DATOS_[[% anualiz]:[% anualiz]]),1)*IF(DATOS!BD$4="Sí",1/DATOS_[[% normaliz]:[% normaliz]],1)*(DATOS_[Conc.Sal.26])))))))),
0)</f>
        <v>0</v>
      </c>
      <c r="AJ74" s="119">
        <f t="array" ref="AJ74">IFERROR(
(MEDIAN((IF(DATOS_[[Sexo]:[Sexo]]=$B74,IF(DATOS_[[AGRUP. VALOR. PTO.]:[AGRUP. VALOR. PTO.]]=$B72,IF(DATOS_[[Check Periodo Ref.]:[Check Periodo Ref.]]="Dentro",IF(DATOS_[[Check Equiparado]:[Check Equiparado]]="Sí",IF(DATOS!BE$5="Sí",(1/DATOS_[[% anualiz]:[% anualiz]]),1)*IF(DATOS!BE$4="Sí",1/DATOS_[[% normaliz]:[% normaliz]],1)*(DATOS_[Conc.Sal.27])))))))),
0)</f>
        <v>0</v>
      </c>
      <c r="AK74" s="119">
        <f t="array" ref="AK74">IFERROR(
(MEDIAN((IF(DATOS_[[Sexo]:[Sexo]]=$B74,IF(DATOS_[[AGRUP. VALOR. PTO.]:[AGRUP. VALOR. PTO.]]=$B72,IF(DATOS_[[Check Periodo Ref.]:[Check Periodo Ref.]]="Dentro",IF(DATOS_[[Check Equiparado]:[Check Equiparado]]="Sí",IF(DATOS!BF$5="Sí",(1/DATOS_[[% anualiz]:[% anualiz]]),1)*IF(DATOS!BF$4="Sí",1/DATOS_[[% normaliz]:[% normaliz]],1)*(DATOS_[Conc.Sal.28])))))))),
0)</f>
        <v>0</v>
      </c>
      <c r="AL74" s="119">
        <f t="array" ref="AL74">IFERROR(
(MEDIAN((IF(DATOS_[[Sexo]:[Sexo]]=$B74,IF(DATOS_[[AGRUP. VALOR. PTO.]:[AGRUP. VALOR. PTO.]]=$B72,IF(DATOS_[[Check Periodo Ref.]:[Check Periodo Ref.]]="Dentro",IF(DATOS_[[Check Equiparado]:[Check Equiparado]]="Sí",IF(DATOS!BG$5="Sí",(1/DATOS_[[% anualiz]:[% anualiz]]),1)*IF(DATOS!BG$4="Sí",1/DATOS_[[% normaliz]:[% normaliz]],1)*(DATOS_[Conc.Sal.29])))))))),
0)</f>
        <v>0</v>
      </c>
      <c r="AM74" s="119">
        <f t="array" ref="AM74">IFERROR(
(MEDIAN((IF(DATOS_[[Sexo]:[Sexo]]=$B74,IF(DATOS_[[AGRUP. VALOR. PTO.]:[AGRUP. VALOR. PTO.]]=$B72,IF(DATOS_[[Check Periodo Ref.]:[Check Periodo Ref.]]="Dentro",IF(DATOS_[[Check Equiparado]:[Check Equiparado]]="Sí",IF(DATOS!BH$5="Sí",(1/DATOS_[[% anualiz]:[% anualiz]]),1)*IF(DATOS!BH$4="Sí",1/DATOS_[[% normaliz]:[% normaliz]],1)*(DATOS_[Conc.Sal.30])))))))),
0)</f>
        <v>0</v>
      </c>
      <c r="AN74" s="120">
        <f t="array" ref="AN74">IFERROR(
MEDIAN(IF(DATOS_[Sexo]=$B74,IF(DATOS_[[AGRUP. VALOR. PTO.]:[AGRUP. VALOR. PTO.]]=$B72,IF(DATOS_[Check Equiparado]="Sí",IF(DATOS_[Check Periodo Ref.]="Dentro",DATOS_[Tot COMPL.SAL Eq],FALSE))))),
0)</f>
        <v>0</v>
      </c>
      <c r="AO74" s="121">
        <f t="array" ref="AO74">IFERROR(
MEDIAN(IF(DATOS_[Sexo]=$B74,IF(DATOS_[[AGRUP. VALOR. PTO.]:[AGRUP. VALOR. PTO.]]=$B72,IF(DATOS_[Check Equiparado]="Sí",IF(DATOS_[Check Periodo Ref.]="Dentro",DATOS_[TOTAL SALARIO Eq],FALSE))))),
0)</f>
        <v>0</v>
      </c>
      <c r="AP74" s="122">
        <f t="array" ref="AP74">IFERROR(
(MEDIAN((IF(DATOS_[[Sexo]:[Sexo]]=$B74,IF(DATOS_[[AGRUP. VALOR. PTO.]:[AGRUP. VALOR. PTO.]]=$B73,IF(DATOS_[[Check Periodo Ref.]:[Check Periodo Ref.]]="Dentro",IF(DATOS_[[Check Equiparado]:[Check Equiparado]]="Sí",IF(DATOS!BI$5="Sí",(1/DATOS_[[% anualiz]:[% anualiz]]),1)*IF(DATOS!BI$4="Sí",1/DATOS_[[% normaliz]:[% normaliz]],1)*(DATOS_[C.Extra.01])))))))),
0)</f>
        <v>0</v>
      </c>
      <c r="AQ74" s="122">
        <f t="array" ref="AQ74">IFERROR(
(MEDIAN((IF(DATOS_[[Sexo]:[Sexo]]=$B74,IF(DATOS_[[AGRUP. VALOR. PTO.]:[AGRUP. VALOR. PTO.]]=$B73,IF(DATOS_[[Check Periodo Ref.]:[Check Periodo Ref.]]="Dentro",IF(DATOS_[[Check Equiparado]:[Check Equiparado]]="Sí",IF(DATOS!BJ$5="Sí",(1/DATOS_[[% anualiz]:[% anualiz]]),1)*IF(DATOS!BJ$4="Sí",1/DATOS_[[% normaliz]:[% normaliz]],1)*(DATOS_[C.Extra.02])))))))),
0)</f>
        <v>0</v>
      </c>
      <c r="AR74" s="122">
        <f t="array" ref="AR74">IFERROR(
(MEDIAN((IF(DATOS_[[Sexo]:[Sexo]]=$B74,IF(DATOS_[[AGRUP. VALOR. PTO.]:[AGRUP. VALOR. PTO.]]=$B73,IF(DATOS_[[Check Periodo Ref.]:[Check Periodo Ref.]]="Dentro",IF(DATOS_[[Check Equiparado]:[Check Equiparado]]="Sí",IF(DATOS!BK$5="Sí",(1/DATOS_[[% anualiz]:[% anualiz]]),1)*IF(DATOS!BK$4="Sí",1/DATOS_[[% normaliz]:[% normaliz]],1)*(DATOS_[C.Extra.03])))))))),
0)</f>
        <v>0</v>
      </c>
      <c r="AS74" s="122">
        <f t="array" ref="AS74">IFERROR(
(MEDIAN((IF(DATOS_[[Sexo]:[Sexo]]=$B74,IF(DATOS_[[AGRUP. VALOR. PTO.]:[AGRUP. VALOR. PTO.]]=$B73,IF(DATOS_[[Check Periodo Ref.]:[Check Periodo Ref.]]="Dentro",IF(DATOS_[[Check Equiparado]:[Check Equiparado]]="Sí",IF(DATOS!BL$5="Sí",(1/DATOS_[[% anualiz]:[% anualiz]]),1)*IF(DATOS!BL$4="Sí",1/DATOS_[[% normaliz]:[% normaliz]],1)*(DATOS_[C.Extra.04])))))))),
0)</f>
        <v>0</v>
      </c>
      <c r="AT74" s="122">
        <f t="array" ref="AT74">IFERROR(
(MEDIAN((IF(DATOS_[[Sexo]:[Sexo]]=$B74,IF(DATOS_[[AGRUP. VALOR. PTO.]:[AGRUP. VALOR. PTO.]]=$B73,IF(DATOS_[[Check Periodo Ref.]:[Check Periodo Ref.]]="Dentro",IF(DATOS_[[Check Equiparado]:[Check Equiparado]]="Sí",IF(DATOS!BM$5="Sí",(1/DATOS_[[% anualiz]:[% anualiz]]),1)*IF(DATOS!BM$4="Sí",1/DATOS_[[% normaliz]:[% normaliz]],1)*(DATOS_[C.Extra.05])))))))),
0)</f>
        <v>0</v>
      </c>
      <c r="AU74" s="123">
        <f t="array" ref="AU74">IFERROR(
MEDIAN(IF(DATOS_[Sexo]=$B74,IF(DATOS_[[AGRUP. VALOR. PTO.]:[AGRUP. VALOR. PTO.]]=$B72,IF(DATOS_[Check Equiparado]="Sí",IF(DATOS_[Check Periodo Ref.]="Dentro",DATOS_[Tot Extrasalarial Eq],FALSE))))),
0)</f>
        <v>0</v>
      </c>
      <c r="AV74" s="124">
        <f t="array" ref="AV74">IFERROR(
MEDIAN(IF(DATOS_[Sexo]=$B74,IF(DATOS_[[AGRUP. VALOR. PTO.]:[AGRUP. VALOR. PTO.]]=$B72,IF(DATOS_[Check Equiparado]="Sí",IF(DATOS_[Check Periodo Ref.]="Dentro",DATOS_[TOTAL Retrib Eq],FALSE))))),
0)</f>
        <v>0</v>
      </c>
    </row>
    <row r="75" spans="1:48" ht="17.25" thickBot="1" x14ac:dyDescent="0.35">
      <c r="A75" s="48" t="str">
        <f t="shared" ref="A75" si="83">+A76</f>
        <v>[ocultar]</v>
      </c>
      <c r="B75" s="98" t="s">
        <v>280</v>
      </c>
      <c r="C75" s="117"/>
      <c r="D75" s="47"/>
      <c r="E75" s="47"/>
      <c r="F75" s="47"/>
      <c r="G75" s="47"/>
      <c r="H75" s="47"/>
      <c r="I75" s="127" t="str">
        <f t="shared" ref="I75:AV75" si="84">IFERROR((I76-I77)/I76,"")</f>
        <v/>
      </c>
      <c r="J75" s="131" t="str">
        <f t="shared" si="84"/>
        <v/>
      </c>
      <c r="K75" s="131" t="str">
        <f t="shared" si="84"/>
        <v/>
      </c>
      <c r="L75" s="131" t="str">
        <f t="shared" si="84"/>
        <v/>
      </c>
      <c r="M75" s="131" t="str">
        <f t="shared" si="84"/>
        <v/>
      </c>
      <c r="N75" s="131" t="str">
        <f t="shared" si="84"/>
        <v/>
      </c>
      <c r="O75" s="131" t="str">
        <f t="shared" si="84"/>
        <v/>
      </c>
      <c r="P75" s="131" t="str">
        <f t="shared" si="84"/>
        <v/>
      </c>
      <c r="Q75" s="131" t="str">
        <f t="shared" si="84"/>
        <v/>
      </c>
      <c r="R75" s="131" t="str">
        <f t="shared" si="84"/>
        <v/>
      </c>
      <c r="S75" s="131" t="str">
        <f t="shared" si="84"/>
        <v/>
      </c>
      <c r="T75" s="131" t="str">
        <f t="shared" si="84"/>
        <v/>
      </c>
      <c r="U75" s="131" t="str">
        <f t="shared" si="84"/>
        <v/>
      </c>
      <c r="V75" s="131" t="str">
        <f t="shared" si="84"/>
        <v/>
      </c>
      <c r="W75" s="131" t="str">
        <f t="shared" si="84"/>
        <v/>
      </c>
      <c r="X75" s="131" t="str">
        <f t="shared" si="84"/>
        <v/>
      </c>
      <c r="Y75" s="131" t="str">
        <f t="shared" si="84"/>
        <v/>
      </c>
      <c r="Z75" s="130" t="str">
        <f t="shared" si="84"/>
        <v/>
      </c>
      <c r="AA75" s="130" t="str">
        <f t="shared" si="84"/>
        <v/>
      </c>
      <c r="AB75" s="130" t="str">
        <f t="shared" si="84"/>
        <v/>
      </c>
      <c r="AC75" s="130" t="str">
        <f t="shared" si="84"/>
        <v/>
      </c>
      <c r="AD75" s="130" t="str">
        <f t="shared" si="84"/>
        <v/>
      </c>
      <c r="AE75" s="130" t="str">
        <f t="shared" si="84"/>
        <v/>
      </c>
      <c r="AF75" s="130" t="str">
        <f t="shared" si="84"/>
        <v/>
      </c>
      <c r="AG75" s="130" t="str">
        <f t="shared" si="84"/>
        <v/>
      </c>
      <c r="AH75" s="130" t="str">
        <f t="shared" si="84"/>
        <v/>
      </c>
      <c r="AI75" s="130" t="str">
        <f t="shared" si="84"/>
        <v/>
      </c>
      <c r="AJ75" s="130" t="str">
        <f t="shared" si="84"/>
        <v/>
      </c>
      <c r="AK75" s="130" t="str">
        <f t="shared" si="84"/>
        <v/>
      </c>
      <c r="AL75" s="130" t="str">
        <f t="shared" si="84"/>
        <v/>
      </c>
      <c r="AM75" s="130" t="str">
        <f t="shared" si="84"/>
        <v/>
      </c>
      <c r="AN75" s="132" t="str">
        <f t="shared" si="84"/>
        <v/>
      </c>
      <c r="AO75" s="136" t="str">
        <f t="shared" si="84"/>
        <v/>
      </c>
      <c r="AP75" s="133" t="str">
        <f t="shared" si="84"/>
        <v/>
      </c>
      <c r="AQ75" s="133" t="str">
        <f t="shared" si="84"/>
        <v/>
      </c>
      <c r="AR75" s="133" t="str">
        <f t="shared" si="84"/>
        <v/>
      </c>
      <c r="AS75" s="133" t="str">
        <f t="shared" si="84"/>
        <v/>
      </c>
      <c r="AT75" s="133" t="str">
        <f t="shared" si="84"/>
        <v/>
      </c>
      <c r="AU75" s="134" t="str">
        <f t="shared" si="84"/>
        <v/>
      </c>
      <c r="AV75" s="135" t="str">
        <f t="shared" si="84"/>
        <v/>
      </c>
    </row>
    <row r="76" spans="1:48" x14ac:dyDescent="0.3">
      <c r="A76" s="48" t="str">
        <f t="shared" ref="A76" si="85">+IF(C76+C77=0,"[ocultar]","")</f>
        <v>[ocultar]</v>
      </c>
      <c r="B76" s="94" t="s">
        <v>162</v>
      </c>
      <c r="C76" s="40">
        <f t="array" ref="C76">SUM(IF($B76=DATOS_[Sexo],
IF($B75=DATOS_[AGRUP. VALOR. PTO.],
IF("Dentro"=DATOS_[Check Periodo Ref.],
1/(COUNTIFS(DATOS_[Sexo],$B76,DATOS_[AGRUP. VALOR. PTO.],$B75,DATOS_[Check Periodo Ref.],"Dentro",DATOS_[id],DATOS_[id]))))))</f>
        <v>0</v>
      </c>
      <c r="D76" s="41">
        <f>COUNTIFS(DATOS_[AGRUP. VALOR. PTO.],$B75,DATOS_[Sexo],$B76,DATOS_[Check Periodo Ref.],"Dentro")</f>
        <v>0</v>
      </c>
      <c r="E76" s="41">
        <f>COUNTIFS(DATOS_[AGRUP. VALOR. PTO.],$B75,DATOS_[Sexo],$B76,DATOS_[Check Periodo Ref.],"Dentro",DATOS_[Check Nº SC Norm],"Sí")</f>
        <v>0</v>
      </c>
      <c r="F76" s="41">
        <f>COUNTIFS(DATOS_[AGRUP. VALOR. PTO.],$B75,DATOS_[Sexo],$B76,DATOS_[Check Periodo Ref.],"Dentro",DATOS_[Check Nº SC Anualiz],"Sí")</f>
        <v>0</v>
      </c>
      <c r="G76" s="41">
        <f>COUNTIFS(DATOS_[AGRUP. VALOR. PTO.],$B75,DATOS_[Sexo],$B76,DATOS_[Check Periodo Ref.],"Dentro",DATOS_[Check Nº SC Norm y Anualiz],"Sí")</f>
        <v>0</v>
      </c>
      <c r="H76" s="41">
        <f>COUNTIFS(DATOS_[AGRUP. VALOR. PTO.],$B75,DATOS_[Sexo],$B76,DATOS_[Check Periodo Ref.],"Dentro",DATOS_[Check Equiparación],"Sí")</f>
        <v>0</v>
      </c>
      <c r="I76" s="118">
        <f t="array" ref="I76">IFERROR(
MEDIAN(IF(DATOS_[Sexo]=$B76,IF(DATOS_[[AGRUP. VALOR. PTO.]:[AGRUP. VALOR. PTO.]]=$B75,IF(DATOS_[Check Equiparado]="Sí",IF(DATOS_[Check Periodo Ref.]="Dentro",DATOS_[SALARIO BASE Eq],FALSE))))),
0)</f>
        <v>0</v>
      </c>
      <c r="J76" s="119">
        <f t="array" ref="J76">IFERROR(
(MEDIAN((IF(DATOS_[[Sexo]:[Sexo]]=$B76,IF(DATOS_[[AGRUP. VALOR. PTO.]:[AGRUP. VALOR. PTO.]]=$B75,IF(DATOS_[[Check Periodo Ref.]:[Check Periodo Ref.]]="Dentro",IF(DATOS_[[Check Equiparado]:[Check Equiparado]]="Sí",IF(DATOS!AE$5="Sí",(1/DATOS_[[% anualiz]:[% anualiz]]),1)*IF(DATOS!AE$4="Sí",1/DATOS_[[% normaliz]:[% normaliz]],1)*(DATOS_[Conc.Sal.01])))))))),
0)</f>
        <v>0</v>
      </c>
      <c r="K76" s="119">
        <f t="array" ref="K76">IFERROR(
(MEDIAN((IF(DATOS_[[Sexo]:[Sexo]]=$B76,IF(DATOS_[[AGRUP. VALOR. PTO.]:[AGRUP. VALOR. PTO.]]=$B75,IF(DATOS_[[Check Periodo Ref.]:[Check Periodo Ref.]]="Dentro",IF(DATOS_[[Check Equiparado]:[Check Equiparado]]="Sí",IF(DATOS!AF$5="Sí",(1/DATOS_[[% anualiz]:[% anualiz]]),1)*IF(DATOS!AF$4="Sí",1/DATOS_[[% normaliz]:[% normaliz]],1)*(DATOS_[Conc.Sal.02])))))))),
0)</f>
        <v>0</v>
      </c>
      <c r="L76" s="119">
        <f t="array" ref="L76">IFERROR(
(MEDIAN((IF(DATOS_[[Sexo]:[Sexo]]=$B76,IF(DATOS_[[AGRUP. VALOR. PTO.]:[AGRUP. VALOR. PTO.]]=$B75,IF(DATOS_[[Check Periodo Ref.]:[Check Periodo Ref.]]="Dentro",IF(DATOS_[[Check Equiparado]:[Check Equiparado]]="Sí",IF(DATOS!AG$5="Sí",(1/DATOS_[[% anualiz]:[% anualiz]]),1)*IF(DATOS!AG$4="Sí",1/DATOS_[[% normaliz]:[% normaliz]],1)*(DATOS_[Conc.Sal.03])))))))),
0)</f>
        <v>0</v>
      </c>
      <c r="M76" s="119">
        <f t="array" ref="M76">IFERROR(
(MEDIAN((IF(DATOS_[[Sexo]:[Sexo]]=$B76,IF(DATOS_[[AGRUP. VALOR. PTO.]:[AGRUP. VALOR. PTO.]]=$B75,IF(DATOS_[[Check Periodo Ref.]:[Check Periodo Ref.]]="Dentro",IF(DATOS_[[Check Equiparado]:[Check Equiparado]]="Sí",IF(DATOS!AH$5="Sí",(1/DATOS_[[% anualiz]:[% anualiz]]),1)*IF(DATOS!AH$4="Sí",1/DATOS_[[% normaliz]:[% normaliz]],1)*(DATOS_[Conc.Sal.04])))))))),
0)</f>
        <v>0</v>
      </c>
      <c r="N76" s="119">
        <f t="array" ref="N76">IFERROR(
(MEDIAN((IF(DATOS_[[Sexo]:[Sexo]]=$B76,IF(DATOS_[[AGRUP. VALOR. PTO.]:[AGRUP. VALOR. PTO.]]=$B75,IF(DATOS_[[Check Periodo Ref.]:[Check Periodo Ref.]]="Dentro",IF(DATOS_[[Check Equiparado]:[Check Equiparado]]="Sí",IF(DATOS!AI$5="Sí",(1/DATOS_[[% anualiz]:[% anualiz]]),1)*IF(DATOS!AI$4="Sí",1/DATOS_[[% normaliz]:[% normaliz]],1)*(DATOS_[Conc.Sal.05])))))))),
0)</f>
        <v>0</v>
      </c>
      <c r="O76" s="119">
        <f t="array" ref="O76">IFERROR(
(MEDIAN((IF(DATOS_[[Sexo]:[Sexo]]=$B76,IF(DATOS_[[AGRUP. VALOR. PTO.]:[AGRUP. VALOR. PTO.]]=$B75,IF(DATOS_[[Check Periodo Ref.]:[Check Periodo Ref.]]="Dentro",IF(DATOS_[[Check Equiparado]:[Check Equiparado]]="Sí",IF(DATOS!AJ$5="Sí",(1/DATOS_[[% anualiz]:[% anualiz]]),1)*IF(DATOS!AJ$4="Sí",1/DATOS_[[% normaliz]:[% normaliz]],1)*(DATOS_[Conc.Sal.06])))))))),
0)</f>
        <v>0</v>
      </c>
      <c r="P76" s="119">
        <f t="array" ref="P76">IFERROR(
(MEDIAN((IF(DATOS_[[Sexo]:[Sexo]]=$B76,IF(DATOS_[[AGRUP. VALOR. PTO.]:[AGRUP. VALOR. PTO.]]=$B75,IF(DATOS_[[Check Periodo Ref.]:[Check Periodo Ref.]]="Dentro",IF(DATOS_[[Check Equiparado]:[Check Equiparado]]="Sí",IF(DATOS!AK$5="Sí",(1/DATOS_[[% anualiz]:[% anualiz]]),1)*IF(DATOS!AK$4="Sí",1/DATOS_[[% normaliz]:[% normaliz]],1)*(DATOS_[Conc.Sal.07])))))))),
0)</f>
        <v>0</v>
      </c>
      <c r="Q76" s="119">
        <f t="array" ref="Q76">IFERROR(
(MEDIAN((IF(DATOS_[[Sexo]:[Sexo]]=$B76,IF(DATOS_[[AGRUP. VALOR. PTO.]:[AGRUP. VALOR. PTO.]]=$B75,IF(DATOS_[[Check Periodo Ref.]:[Check Periodo Ref.]]="Dentro",IF(DATOS_[[Check Equiparado]:[Check Equiparado]]="Sí",IF(DATOS!AL$5="Sí",(1/DATOS_[[% anualiz]:[% anualiz]]),1)*IF(DATOS!AL$4="Sí",1/DATOS_[[% normaliz]:[% normaliz]],1)*(DATOS_[Conc.Sal.08])))))))),
0)</f>
        <v>0</v>
      </c>
      <c r="R76" s="119">
        <f t="array" ref="R76">IFERROR(
(MEDIAN((IF(DATOS_[[Sexo]:[Sexo]]=$B76,IF(DATOS_[[AGRUP. VALOR. PTO.]:[AGRUP. VALOR. PTO.]]=$B75,IF(DATOS_[[Check Periodo Ref.]:[Check Periodo Ref.]]="Dentro",IF(DATOS_[[Check Equiparado]:[Check Equiparado]]="Sí",IF(DATOS!AM$5="Sí",(1/DATOS_[[% anualiz]:[% anualiz]]),1)*IF(DATOS!AM$4="Sí",1/DATOS_[[% normaliz]:[% normaliz]],1)*(DATOS_[Conc.Sal.09])))))))),
0)</f>
        <v>0</v>
      </c>
      <c r="S76" s="119">
        <f t="array" ref="S76">IFERROR(
(MEDIAN((IF(DATOS_[[Sexo]:[Sexo]]=$B76,IF(DATOS_[[AGRUP. VALOR. PTO.]:[AGRUP. VALOR. PTO.]]=$B75,IF(DATOS_[[Check Periodo Ref.]:[Check Periodo Ref.]]="Dentro",IF(DATOS_[[Check Equiparado]:[Check Equiparado]]="Sí",IF(DATOS!AN$5="Sí",(1/DATOS_[[% anualiz]:[% anualiz]]),1)*IF(DATOS!AN$4="Sí",1/DATOS_[[% normaliz]:[% normaliz]],1)*(DATOS_[Conc.Sal.10])))))))),
0)</f>
        <v>0</v>
      </c>
      <c r="T76" s="119">
        <f t="array" ref="T76">IFERROR(
(MEDIAN((IF(DATOS_[[Sexo]:[Sexo]]=$B76,IF(DATOS_[[AGRUP. VALOR. PTO.]:[AGRUP. VALOR. PTO.]]=$B75,IF(DATOS_[[Check Periodo Ref.]:[Check Periodo Ref.]]="Dentro",IF(DATOS_[[Check Equiparado]:[Check Equiparado]]="Sí",IF(DATOS!AO$5="Sí",(1/DATOS_[[% anualiz]:[% anualiz]]),1)*IF(DATOS!AO$4="Sí",1/DATOS_[[% normaliz]:[% normaliz]],1)*(DATOS_[Conc.Sal.11])))))))),
0)</f>
        <v>0</v>
      </c>
      <c r="U76" s="119">
        <f t="array" ref="U76">IFERROR(
(MEDIAN((IF(DATOS_[[Sexo]:[Sexo]]=$B76,IF(DATOS_[[AGRUP. VALOR. PTO.]:[AGRUP. VALOR. PTO.]]=$B75,IF(DATOS_[[Check Periodo Ref.]:[Check Periodo Ref.]]="Dentro",IF(DATOS_[[Check Equiparado]:[Check Equiparado]]="Sí",IF(DATOS!AP$5="Sí",(1/DATOS_[[% anualiz]:[% anualiz]]),1)*IF(DATOS!AP$4="Sí",1/DATOS_[[% normaliz]:[% normaliz]],1)*(DATOS_[Conc.Sal.12])))))))),
0)</f>
        <v>0</v>
      </c>
      <c r="V76" s="119">
        <f t="array" ref="V76">IFERROR(
(MEDIAN((IF(DATOS_[[Sexo]:[Sexo]]=$B76,IF(DATOS_[[AGRUP. VALOR. PTO.]:[AGRUP. VALOR. PTO.]]=$B75,IF(DATOS_[[Check Periodo Ref.]:[Check Periodo Ref.]]="Dentro",IF(DATOS_[[Check Equiparado]:[Check Equiparado]]="Sí",IF(DATOS!AQ$5="Sí",(1/DATOS_[[% anualiz]:[% anualiz]]),1)*IF(DATOS!AQ$4="Sí",1/DATOS_[[% normaliz]:[% normaliz]],1)*(DATOS_[Conc.Sal.13])))))))),
0)</f>
        <v>0</v>
      </c>
      <c r="W76" s="119">
        <f t="array" ref="W76">IFERROR(
(MEDIAN((IF(DATOS_[[Sexo]:[Sexo]]=$B76,IF(DATOS_[[AGRUP. VALOR. PTO.]:[AGRUP. VALOR. PTO.]]=$B75,IF(DATOS_[[Check Periodo Ref.]:[Check Periodo Ref.]]="Dentro",IF(DATOS_[[Check Equiparado]:[Check Equiparado]]="Sí",IF(DATOS!AR$5="Sí",(1/DATOS_[[% anualiz]:[% anualiz]]),1)*IF(DATOS!AR$4="Sí",1/DATOS_[[% normaliz]:[% normaliz]],1)*(DATOS_[Conc.Sal.14])))))))),
0)</f>
        <v>0</v>
      </c>
      <c r="X76" s="119">
        <f t="array" ref="X76">IFERROR(
(MEDIAN((IF(DATOS_[[Sexo]:[Sexo]]=$B76,IF(DATOS_[[AGRUP. VALOR. PTO.]:[AGRUP. VALOR. PTO.]]=$B75,IF(DATOS_[[Check Periodo Ref.]:[Check Periodo Ref.]]="Dentro",IF(DATOS_[[Check Equiparado]:[Check Equiparado]]="Sí",IF(DATOS!AS$5="Sí",(1/DATOS_[[% anualiz]:[% anualiz]]),1)*IF(DATOS!AS$4="Sí",1/DATOS_[[% normaliz]:[% normaliz]],1)*(DATOS_[Conc.Sal.15])))))))),
0)</f>
        <v>0</v>
      </c>
      <c r="Y76" s="119">
        <f t="array" ref="Y76">IFERROR(
(MEDIAN((IF(DATOS_[[Sexo]:[Sexo]]=$B76,IF(DATOS_[[AGRUP. VALOR. PTO.]:[AGRUP. VALOR. PTO.]]=$B75,IF(DATOS_[[Check Periodo Ref.]:[Check Periodo Ref.]]="Dentro",IF(DATOS_[[Check Equiparado]:[Check Equiparado]]="Sí",IF(DATOS!AT$5="Sí",(1/DATOS_[[% anualiz]:[% anualiz]]),1)*IF(DATOS!AT$4="Sí",1/DATOS_[[% normaliz]:[% normaliz]],1)*(DATOS_[Conc.Sal.16])))))))),
0)</f>
        <v>0</v>
      </c>
      <c r="Z76" s="119">
        <f t="array" ref="Z76">IFERROR(
(MEDIAN((IF(DATOS_[[Sexo]:[Sexo]]=$B76,IF(DATOS_[[AGRUP. VALOR. PTO.]:[AGRUP. VALOR. PTO.]]=$B75,IF(DATOS_[[Check Periodo Ref.]:[Check Periodo Ref.]]="Dentro",IF(DATOS_[[Check Equiparado]:[Check Equiparado]]="Sí",IF(DATOS!AU$5="Sí",(1/DATOS_[[% anualiz]:[% anualiz]]),1)*IF(DATOS!AU$4="Sí",1/DATOS_[[% normaliz]:[% normaliz]],1)*(DATOS_[Conc.Sal.17])))))))),
0)</f>
        <v>0</v>
      </c>
      <c r="AA76" s="119">
        <f t="array" ref="AA76">IFERROR(
(MEDIAN((IF(DATOS_[[Sexo]:[Sexo]]=$B76,IF(DATOS_[[AGRUP. VALOR. PTO.]:[AGRUP. VALOR. PTO.]]=$B75,IF(DATOS_[[Check Periodo Ref.]:[Check Periodo Ref.]]="Dentro",IF(DATOS_[[Check Equiparado]:[Check Equiparado]]="Sí",IF(DATOS!AV$5="Sí",(1/DATOS_[[% anualiz]:[% anualiz]]),1)*IF(DATOS!AV$4="Sí",1/DATOS_[[% normaliz]:[% normaliz]],1)*(DATOS_[Conc.Sal.18])))))))),
0)</f>
        <v>0</v>
      </c>
      <c r="AB76" s="119">
        <f t="array" ref="AB76">IFERROR(
(MEDIAN((IF(DATOS_[[Sexo]:[Sexo]]=$B76,IF(DATOS_[[AGRUP. VALOR. PTO.]:[AGRUP. VALOR. PTO.]]=$B75,IF(DATOS_[[Check Periodo Ref.]:[Check Periodo Ref.]]="Dentro",IF(DATOS_[[Check Equiparado]:[Check Equiparado]]="Sí",IF(DATOS!AW$5="Sí",(1/DATOS_[[% anualiz]:[% anualiz]]),1)*IF(DATOS!AW$4="Sí",1/DATOS_[[% normaliz]:[% normaliz]],1)*(DATOS_[Conc.Sal.19])))))))),
0)</f>
        <v>0</v>
      </c>
      <c r="AC76" s="119">
        <f t="array" ref="AC76">IFERROR(
(MEDIAN((IF(DATOS_[[Sexo]:[Sexo]]=$B76,IF(DATOS_[[AGRUP. VALOR. PTO.]:[AGRUP. VALOR. PTO.]]=$B75,IF(DATOS_[[Check Periodo Ref.]:[Check Periodo Ref.]]="Dentro",IF(DATOS_[[Check Equiparado]:[Check Equiparado]]="Sí",IF(DATOS!AX$5="Sí",(1/DATOS_[[% anualiz]:[% anualiz]]),1)*IF(DATOS!AX$4="Sí",1/DATOS_[[% normaliz]:[% normaliz]],1)*(DATOS_[Conc.Sal.20])))))))),
0)</f>
        <v>0</v>
      </c>
      <c r="AD76" s="119">
        <f t="array" ref="AD76">IFERROR(
(MEDIAN((IF(DATOS_[[Sexo]:[Sexo]]=$B76,IF(DATOS_[[AGRUP. VALOR. PTO.]:[AGRUP. VALOR. PTO.]]=$B75,IF(DATOS_[[Check Periodo Ref.]:[Check Periodo Ref.]]="Dentro",IF(DATOS_[[Check Equiparado]:[Check Equiparado]]="Sí",IF(DATOS!AY$5="Sí",(1/DATOS_[[% anualiz]:[% anualiz]]),1)*IF(DATOS!AY$4="Sí",1/DATOS_[[% normaliz]:[% normaliz]],1)*(DATOS_[Conc.Sal.21])))))))),
0)</f>
        <v>0</v>
      </c>
      <c r="AE76" s="119">
        <f t="array" ref="AE76">IFERROR(
(MEDIAN((IF(DATOS_[[Sexo]:[Sexo]]=$B76,IF(DATOS_[[AGRUP. VALOR. PTO.]:[AGRUP. VALOR. PTO.]]=$B75,IF(DATOS_[[Check Periodo Ref.]:[Check Periodo Ref.]]="Dentro",IF(DATOS_[[Check Equiparado]:[Check Equiparado]]="Sí",IF(DATOS!AZ$5="Sí",(1/DATOS_[[% anualiz]:[% anualiz]]),1)*IF(DATOS!AZ$4="Sí",1/DATOS_[[% normaliz]:[% normaliz]],1)*(DATOS_[Conc.Sal.22])))))))),
0)</f>
        <v>0</v>
      </c>
      <c r="AF76" s="119">
        <f t="array" ref="AF76">IFERROR(
(MEDIAN((IF(DATOS_[[Sexo]:[Sexo]]=$B76,IF(DATOS_[[AGRUP. VALOR. PTO.]:[AGRUP. VALOR. PTO.]]=$B75,IF(DATOS_[[Check Periodo Ref.]:[Check Periodo Ref.]]="Dentro",IF(DATOS_[[Check Equiparado]:[Check Equiparado]]="Sí",IF(DATOS!BA$5="Sí",(1/DATOS_[[% anualiz]:[% anualiz]]),1)*IF(DATOS!BA$4="Sí",1/DATOS_[[% normaliz]:[% normaliz]],1)*(DATOS_[Conc.Sal.23])))))))),
0)</f>
        <v>0</v>
      </c>
      <c r="AG76" s="119">
        <f t="array" ref="AG76">IFERROR(
(MEDIAN((IF(DATOS_[[Sexo]:[Sexo]]=$B76,IF(DATOS_[[AGRUP. VALOR. PTO.]:[AGRUP. VALOR. PTO.]]=$B75,IF(DATOS_[[Check Periodo Ref.]:[Check Periodo Ref.]]="Dentro",IF(DATOS_[[Check Equiparado]:[Check Equiparado]]="Sí",IF(DATOS!BB$5="Sí",(1/DATOS_[[% anualiz]:[% anualiz]]),1)*IF(DATOS!BB$4="Sí",1/DATOS_[[% normaliz]:[% normaliz]],1)*(DATOS_[Conc.Sal.24])))))))),
0)</f>
        <v>0</v>
      </c>
      <c r="AH76" s="119">
        <f t="array" ref="AH76">IFERROR(
(MEDIAN((IF(DATOS_[[Sexo]:[Sexo]]=$B76,IF(DATOS_[[AGRUP. VALOR. PTO.]:[AGRUP. VALOR. PTO.]]=$B75,IF(DATOS_[[Check Periodo Ref.]:[Check Periodo Ref.]]="Dentro",IF(DATOS_[[Check Equiparado]:[Check Equiparado]]="Sí",IF(DATOS!BC$5="Sí",(1/DATOS_[[% anualiz]:[% anualiz]]),1)*IF(DATOS!BC$4="Sí",1/DATOS_[[% normaliz]:[% normaliz]],1)*(DATOS_[Conc.Sal.25])))))))),
0)</f>
        <v>0</v>
      </c>
      <c r="AI76" s="119">
        <f t="array" ref="AI76">IFERROR(
(MEDIAN((IF(DATOS_[[Sexo]:[Sexo]]=$B76,IF(DATOS_[[AGRUP. VALOR. PTO.]:[AGRUP. VALOR. PTO.]]=$B75,IF(DATOS_[[Check Periodo Ref.]:[Check Periodo Ref.]]="Dentro",IF(DATOS_[[Check Equiparado]:[Check Equiparado]]="Sí",IF(DATOS!BD$5="Sí",(1/DATOS_[[% anualiz]:[% anualiz]]),1)*IF(DATOS!BD$4="Sí",1/DATOS_[[% normaliz]:[% normaliz]],1)*(DATOS_[Conc.Sal.26])))))))),
0)</f>
        <v>0</v>
      </c>
      <c r="AJ76" s="119">
        <f t="array" ref="AJ76">IFERROR(
(MEDIAN((IF(DATOS_[[Sexo]:[Sexo]]=$B76,IF(DATOS_[[AGRUP. VALOR. PTO.]:[AGRUP. VALOR. PTO.]]=$B75,IF(DATOS_[[Check Periodo Ref.]:[Check Periodo Ref.]]="Dentro",IF(DATOS_[[Check Equiparado]:[Check Equiparado]]="Sí",IF(DATOS!BE$5="Sí",(1/DATOS_[[% anualiz]:[% anualiz]]),1)*IF(DATOS!BE$4="Sí",1/DATOS_[[% normaliz]:[% normaliz]],1)*(DATOS_[Conc.Sal.27])))))))),
0)</f>
        <v>0</v>
      </c>
      <c r="AK76" s="119">
        <f t="array" ref="AK76">IFERROR(
(MEDIAN((IF(DATOS_[[Sexo]:[Sexo]]=$B76,IF(DATOS_[[AGRUP. VALOR. PTO.]:[AGRUP. VALOR. PTO.]]=$B75,IF(DATOS_[[Check Periodo Ref.]:[Check Periodo Ref.]]="Dentro",IF(DATOS_[[Check Equiparado]:[Check Equiparado]]="Sí",IF(DATOS!BF$5="Sí",(1/DATOS_[[% anualiz]:[% anualiz]]),1)*IF(DATOS!BF$4="Sí",1/DATOS_[[% normaliz]:[% normaliz]],1)*(DATOS_[Conc.Sal.28])))))))),
0)</f>
        <v>0</v>
      </c>
      <c r="AL76" s="119">
        <f t="array" ref="AL76">IFERROR(
(MEDIAN((IF(DATOS_[[Sexo]:[Sexo]]=$B76,IF(DATOS_[[AGRUP. VALOR. PTO.]:[AGRUP. VALOR. PTO.]]=$B75,IF(DATOS_[[Check Periodo Ref.]:[Check Periodo Ref.]]="Dentro",IF(DATOS_[[Check Equiparado]:[Check Equiparado]]="Sí",IF(DATOS!BG$5="Sí",(1/DATOS_[[% anualiz]:[% anualiz]]),1)*IF(DATOS!BG$4="Sí",1/DATOS_[[% normaliz]:[% normaliz]],1)*(DATOS_[Conc.Sal.29])))))))),
0)</f>
        <v>0</v>
      </c>
      <c r="AM76" s="119">
        <f t="array" ref="AM76">IFERROR(
(MEDIAN((IF(DATOS_[[Sexo]:[Sexo]]=$B76,IF(DATOS_[[AGRUP. VALOR. PTO.]:[AGRUP. VALOR. PTO.]]=$B75,IF(DATOS_[[Check Periodo Ref.]:[Check Periodo Ref.]]="Dentro",IF(DATOS_[[Check Equiparado]:[Check Equiparado]]="Sí",IF(DATOS!BH$5="Sí",(1/DATOS_[[% anualiz]:[% anualiz]]),1)*IF(DATOS!BH$4="Sí",1/DATOS_[[% normaliz]:[% normaliz]],1)*(DATOS_[Conc.Sal.30])))))))),
0)</f>
        <v>0</v>
      </c>
      <c r="AN76" s="120">
        <f t="array" ref="AN76">IFERROR(
MEDIAN(IF(DATOS_[Sexo]=$B76,IF(DATOS_[[AGRUP. VALOR. PTO.]:[AGRUP. VALOR. PTO.]]=$B75,IF(DATOS_[Check Equiparado]="Sí",IF(DATOS_[Check Periodo Ref.]="Dentro",DATOS_[Tot COMPL.SAL Eq],FALSE))))),
0)</f>
        <v>0</v>
      </c>
      <c r="AO76" s="121">
        <f t="array" ref="AO76">IFERROR(
MEDIAN(IF(DATOS_[Sexo]=$B76,IF(DATOS_[[AGRUP. VALOR. PTO.]:[AGRUP. VALOR. PTO.]]=$B75,IF(DATOS_[Check Equiparado]="Sí",IF(DATOS_[Check Periodo Ref.]="Dentro",DATOS_[TOTAL SALARIO Eq],FALSE))))),
0)</f>
        <v>0</v>
      </c>
      <c r="AP76" s="122">
        <f t="array" ref="AP76">IFERROR(
(MEDIAN((IF(DATOS_[[Sexo]:[Sexo]]=$B76,IF(DATOS_[[AGRUP. VALOR. PTO.]:[AGRUP. VALOR. PTO.]]=$B75,IF(DATOS_[[Check Periodo Ref.]:[Check Periodo Ref.]]="Dentro",IF(DATOS_[[Check Equiparado]:[Check Equiparado]]="Sí",IF(DATOS!BI$5="Sí",(1/DATOS_[[% anualiz]:[% anualiz]]),1)*IF(DATOS!BI$4="Sí",1/DATOS_[[% normaliz]:[% normaliz]],1)*(DATOS_[C.Extra.01])))))))),
0)</f>
        <v>0</v>
      </c>
      <c r="AQ76" s="122">
        <f t="array" ref="AQ76">IFERROR(
(MEDIAN((IF(DATOS_[[Sexo]:[Sexo]]=$B76,IF(DATOS_[[AGRUP. VALOR. PTO.]:[AGRUP. VALOR. PTO.]]=$B75,IF(DATOS_[[Check Periodo Ref.]:[Check Periodo Ref.]]="Dentro",IF(DATOS_[[Check Equiparado]:[Check Equiparado]]="Sí",IF(DATOS!BJ$5="Sí",(1/DATOS_[[% anualiz]:[% anualiz]]),1)*IF(DATOS!BJ$4="Sí",1/DATOS_[[% normaliz]:[% normaliz]],1)*(DATOS_[C.Extra.02])))))))),
0)</f>
        <v>0</v>
      </c>
      <c r="AR76" s="122">
        <f t="array" ref="AR76">IFERROR(
(MEDIAN((IF(DATOS_[[Sexo]:[Sexo]]=$B76,IF(DATOS_[[AGRUP. VALOR. PTO.]:[AGRUP. VALOR. PTO.]]=$B75,IF(DATOS_[[Check Periodo Ref.]:[Check Periodo Ref.]]="Dentro",IF(DATOS_[[Check Equiparado]:[Check Equiparado]]="Sí",IF(DATOS!BK$5="Sí",(1/DATOS_[[% anualiz]:[% anualiz]]),1)*IF(DATOS!BK$4="Sí",1/DATOS_[[% normaliz]:[% normaliz]],1)*(DATOS_[C.Extra.03])))))))),
0)</f>
        <v>0</v>
      </c>
      <c r="AS76" s="122">
        <f t="array" ref="AS76">IFERROR(
(MEDIAN((IF(DATOS_[[Sexo]:[Sexo]]=$B76,IF(DATOS_[[AGRUP. VALOR. PTO.]:[AGRUP. VALOR. PTO.]]=$B75,IF(DATOS_[[Check Periodo Ref.]:[Check Periodo Ref.]]="Dentro",IF(DATOS_[[Check Equiparado]:[Check Equiparado]]="Sí",IF(DATOS!BL$5="Sí",(1/DATOS_[[% anualiz]:[% anualiz]]),1)*IF(DATOS!BL$4="Sí",1/DATOS_[[% normaliz]:[% normaliz]],1)*(DATOS_[C.Extra.04])))))))),
0)</f>
        <v>0</v>
      </c>
      <c r="AT76" s="122">
        <f t="array" ref="AT76">IFERROR(
(MEDIAN((IF(DATOS_[[Sexo]:[Sexo]]=$B76,IF(DATOS_[[AGRUP. VALOR. PTO.]:[AGRUP. VALOR. PTO.]]=$B75,IF(DATOS_[[Check Periodo Ref.]:[Check Periodo Ref.]]="Dentro",IF(DATOS_[[Check Equiparado]:[Check Equiparado]]="Sí",IF(DATOS!BM$5="Sí",(1/DATOS_[[% anualiz]:[% anualiz]]),1)*IF(DATOS!BM$4="Sí",1/DATOS_[[% normaliz]:[% normaliz]],1)*(DATOS_[C.Extra.05])))))))),
0)</f>
        <v>0</v>
      </c>
      <c r="AU76" s="123">
        <f t="array" ref="AU76">IFERROR(
MEDIAN(IF(DATOS_[Sexo]=$B76,IF(DATOS_[[AGRUP. VALOR. PTO.]:[AGRUP. VALOR. PTO.]]=$B75,IF(DATOS_[Check Equiparado]="Sí",IF(DATOS_[Check Periodo Ref.]="Dentro",DATOS_[Tot Extrasalarial Eq],FALSE))))),
0)</f>
        <v>0</v>
      </c>
      <c r="AV76" s="124">
        <f t="array" ref="AV76">IFERROR(
MEDIAN(IF(DATOS_[Sexo]=$B76,IF(DATOS_[[AGRUP. VALOR. PTO.]:[AGRUP. VALOR. PTO.]]=$B75,IF(DATOS_[Check Equiparado]="Sí",IF(DATOS_[Check Periodo Ref.]="Dentro",DATOS_[TOTAL Retrib Eq],FALSE))))),
0)</f>
        <v>0</v>
      </c>
    </row>
    <row r="77" spans="1:48" x14ac:dyDescent="0.3">
      <c r="A77" s="48" t="str">
        <f t="shared" ref="A77" si="86">+A76</f>
        <v>[ocultar]</v>
      </c>
      <c r="B77" s="94" t="s">
        <v>163</v>
      </c>
      <c r="C77" s="40">
        <f t="array" ref="C77">SUM(IF($B77=DATOS_[Sexo],
IF($B75=DATOS_[AGRUP. VALOR. PTO.],
IF("Dentro"=DATOS_[Check Periodo Ref.],
1/(COUNTIFS(DATOS_[Sexo],$B77,DATOS_[AGRUP. VALOR. PTO.],$B75,DATOS_[Check Periodo Ref.],"Dentro",DATOS_[id],DATOS_[id]))))))</f>
        <v>0</v>
      </c>
      <c r="D77" s="41">
        <f>COUNTIFS(DATOS_[AGRUP. VALOR. PTO.],$B75,DATOS_[Sexo],$B77,DATOS_[Check Periodo Ref.],"Dentro")</f>
        <v>0</v>
      </c>
      <c r="E77" s="41">
        <f>COUNTIFS(DATOS_[AGRUP. VALOR. PTO.],$B75,DATOS_[Sexo],$B77,DATOS_[Check Periodo Ref.],"Dentro",DATOS_[Check Nº SC Norm],"Sí")</f>
        <v>0</v>
      </c>
      <c r="F77" s="41">
        <f>COUNTIFS(DATOS_[AGRUP. VALOR. PTO.],$B75,DATOS_[Sexo],$B77,DATOS_[Check Periodo Ref.],"Dentro",DATOS_[Check Nº SC Anualiz],"Sí")</f>
        <v>0</v>
      </c>
      <c r="G77" s="41">
        <f>COUNTIFS(DATOS_[AGRUP. VALOR. PTO.],$B75,DATOS_[Sexo],$B77,DATOS_[Check Periodo Ref.],"Dentro",DATOS_[Check Nº SC Norm y Anualiz],"Sí")</f>
        <v>0</v>
      </c>
      <c r="H77" s="41">
        <f>COUNTIFS(DATOS_[AGRUP. VALOR. PTO.],$B75,DATOS_[Sexo],$B77,DATOS_[Check Periodo Ref.],"Dentro",DATOS_[Check Equiparación],"Sí")</f>
        <v>0</v>
      </c>
      <c r="I77" s="118" cm="1">
        <f t="array" ref="I77">IFERROR(
MEDIAN(IF(DATOS_[Sexo]=$B77,IF(DATOS_[[AGRUP. VALOR. PTO.]:[AGRUP. VALOR. PTO.]]=$B75,IF(DATOS_[Check Equiparado]="Sí",IF(DATOS_[Check Periodo Ref.]="Dentro",DATOS_[SALARIO BASE Eq],FALSE))))),
0)</f>
        <v>0</v>
      </c>
      <c r="J77" s="119">
        <f t="array" ref="J77">IFERROR(
(MEDIAN((IF(DATOS_[[Sexo]:[Sexo]]=$B77,IF(DATOS_[[AGRUP. VALOR. PTO.]:[AGRUP. VALOR. PTO.]]=$B75,IF(DATOS_[[Check Periodo Ref.]:[Check Periodo Ref.]]="Dentro",IF(DATOS_[[Check Equiparado]:[Check Equiparado]]="Sí",IF(DATOS!AE$5="Sí",(1/DATOS_[[% anualiz]:[% anualiz]]),1)*IF(DATOS!AE$4="Sí",1/DATOS_[[% normaliz]:[% normaliz]],1)*(DATOS_[Conc.Sal.01])))))))),
0)</f>
        <v>0</v>
      </c>
      <c r="K77" s="119">
        <f t="array" ref="K77">IFERROR(
(MEDIAN((IF(DATOS_[[Sexo]:[Sexo]]=$B77,IF(DATOS_[[AGRUP. VALOR. PTO.]:[AGRUP. VALOR. PTO.]]=$B75,IF(DATOS_[[Check Periodo Ref.]:[Check Periodo Ref.]]="Dentro",IF(DATOS_[[Check Equiparado]:[Check Equiparado]]="Sí",IF(DATOS!AF$5="Sí",(1/DATOS_[[% anualiz]:[% anualiz]]),1)*IF(DATOS!AF$4="Sí",1/DATOS_[[% normaliz]:[% normaliz]],1)*(DATOS_[Conc.Sal.02])))))))),
0)</f>
        <v>0</v>
      </c>
      <c r="L77" s="119">
        <f t="array" ref="L77">IFERROR(
(MEDIAN((IF(DATOS_[[Sexo]:[Sexo]]=$B77,IF(DATOS_[[AGRUP. VALOR. PTO.]:[AGRUP. VALOR. PTO.]]=$B75,IF(DATOS_[[Check Periodo Ref.]:[Check Periodo Ref.]]="Dentro",IF(DATOS_[[Check Equiparado]:[Check Equiparado]]="Sí",IF(DATOS!AG$5="Sí",(1/DATOS_[[% anualiz]:[% anualiz]]),1)*IF(DATOS!AG$4="Sí",1/DATOS_[[% normaliz]:[% normaliz]],1)*(DATOS_[Conc.Sal.03])))))))),
0)</f>
        <v>0</v>
      </c>
      <c r="M77" s="119">
        <f t="array" ref="M77">IFERROR(
(MEDIAN((IF(DATOS_[[Sexo]:[Sexo]]=$B77,IF(DATOS_[[AGRUP. VALOR. PTO.]:[AGRUP. VALOR. PTO.]]=$B75,IF(DATOS_[[Check Periodo Ref.]:[Check Periodo Ref.]]="Dentro",IF(DATOS_[[Check Equiparado]:[Check Equiparado]]="Sí",IF(DATOS!AH$5="Sí",(1/DATOS_[[% anualiz]:[% anualiz]]),1)*IF(DATOS!AH$4="Sí",1/DATOS_[[% normaliz]:[% normaliz]],1)*(DATOS_[Conc.Sal.04])))))))),
0)</f>
        <v>0</v>
      </c>
      <c r="N77" s="119">
        <f t="array" ref="N77">IFERROR(
(MEDIAN((IF(DATOS_[[Sexo]:[Sexo]]=$B77,IF(DATOS_[[AGRUP. VALOR. PTO.]:[AGRUP. VALOR. PTO.]]=$B75,IF(DATOS_[[Check Periodo Ref.]:[Check Periodo Ref.]]="Dentro",IF(DATOS_[[Check Equiparado]:[Check Equiparado]]="Sí",IF(DATOS!AI$5="Sí",(1/DATOS_[[% anualiz]:[% anualiz]]),1)*IF(DATOS!AI$4="Sí",1/DATOS_[[% normaliz]:[% normaliz]],1)*(DATOS_[Conc.Sal.05])))))))),
0)</f>
        <v>0</v>
      </c>
      <c r="O77" s="119">
        <f t="array" ref="O77">IFERROR(
(MEDIAN((IF(DATOS_[[Sexo]:[Sexo]]=$B77,IF(DATOS_[[AGRUP. VALOR. PTO.]:[AGRUP. VALOR. PTO.]]=$B75,IF(DATOS_[[Check Periodo Ref.]:[Check Periodo Ref.]]="Dentro",IF(DATOS_[[Check Equiparado]:[Check Equiparado]]="Sí",IF(DATOS!AJ$5="Sí",(1/DATOS_[[% anualiz]:[% anualiz]]),1)*IF(DATOS!AJ$4="Sí",1/DATOS_[[% normaliz]:[% normaliz]],1)*(DATOS_[Conc.Sal.06])))))))),
0)</f>
        <v>0</v>
      </c>
      <c r="P77" s="119">
        <f t="array" ref="P77">IFERROR(
(MEDIAN((IF(DATOS_[[Sexo]:[Sexo]]=$B77,IF(DATOS_[[AGRUP. VALOR. PTO.]:[AGRUP. VALOR. PTO.]]=$B75,IF(DATOS_[[Check Periodo Ref.]:[Check Periodo Ref.]]="Dentro",IF(DATOS_[[Check Equiparado]:[Check Equiparado]]="Sí",IF(DATOS!AK$5="Sí",(1/DATOS_[[% anualiz]:[% anualiz]]),1)*IF(DATOS!AK$4="Sí",1/DATOS_[[% normaliz]:[% normaliz]],1)*(DATOS_[Conc.Sal.07])))))))),
0)</f>
        <v>0</v>
      </c>
      <c r="Q77" s="119">
        <f t="array" ref="Q77">IFERROR(
(MEDIAN((IF(DATOS_[[Sexo]:[Sexo]]=$B77,IF(DATOS_[[AGRUP. VALOR. PTO.]:[AGRUP. VALOR. PTO.]]=$B75,IF(DATOS_[[Check Periodo Ref.]:[Check Periodo Ref.]]="Dentro",IF(DATOS_[[Check Equiparado]:[Check Equiparado]]="Sí",IF(DATOS!AL$5="Sí",(1/DATOS_[[% anualiz]:[% anualiz]]),1)*IF(DATOS!AL$4="Sí",1/DATOS_[[% normaliz]:[% normaliz]],1)*(DATOS_[Conc.Sal.08])))))))),
0)</f>
        <v>0</v>
      </c>
      <c r="R77" s="119">
        <f t="array" ref="R77">IFERROR(
(MEDIAN((IF(DATOS_[[Sexo]:[Sexo]]=$B77,IF(DATOS_[[AGRUP. VALOR. PTO.]:[AGRUP. VALOR. PTO.]]=$B75,IF(DATOS_[[Check Periodo Ref.]:[Check Periodo Ref.]]="Dentro",IF(DATOS_[[Check Equiparado]:[Check Equiparado]]="Sí",IF(DATOS!AM$5="Sí",(1/DATOS_[[% anualiz]:[% anualiz]]),1)*IF(DATOS!AM$4="Sí",1/DATOS_[[% normaliz]:[% normaliz]],1)*(DATOS_[Conc.Sal.09])))))))),
0)</f>
        <v>0</v>
      </c>
      <c r="S77" s="119">
        <f t="array" ref="S77">IFERROR(
(MEDIAN((IF(DATOS_[[Sexo]:[Sexo]]=$B77,IF(DATOS_[[AGRUP. VALOR. PTO.]:[AGRUP. VALOR. PTO.]]=$B75,IF(DATOS_[[Check Periodo Ref.]:[Check Periodo Ref.]]="Dentro",IF(DATOS_[[Check Equiparado]:[Check Equiparado]]="Sí",IF(DATOS!AN$5="Sí",(1/DATOS_[[% anualiz]:[% anualiz]]),1)*IF(DATOS!AN$4="Sí",1/DATOS_[[% normaliz]:[% normaliz]],1)*(DATOS_[Conc.Sal.10])))))))),
0)</f>
        <v>0</v>
      </c>
      <c r="T77" s="119">
        <f t="array" ref="T77">IFERROR(
(MEDIAN((IF(DATOS_[[Sexo]:[Sexo]]=$B77,IF(DATOS_[[AGRUP. VALOR. PTO.]:[AGRUP. VALOR. PTO.]]=$B75,IF(DATOS_[[Check Periodo Ref.]:[Check Periodo Ref.]]="Dentro",IF(DATOS_[[Check Equiparado]:[Check Equiparado]]="Sí",IF(DATOS!AO$5="Sí",(1/DATOS_[[% anualiz]:[% anualiz]]),1)*IF(DATOS!AO$4="Sí",1/DATOS_[[% normaliz]:[% normaliz]],1)*(DATOS_[Conc.Sal.11])))))))),
0)</f>
        <v>0</v>
      </c>
      <c r="U77" s="119">
        <f t="array" ref="U77">IFERROR(
(MEDIAN((IF(DATOS_[[Sexo]:[Sexo]]=$B77,IF(DATOS_[[AGRUP. VALOR. PTO.]:[AGRUP. VALOR. PTO.]]=$B75,IF(DATOS_[[Check Periodo Ref.]:[Check Periodo Ref.]]="Dentro",IF(DATOS_[[Check Equiparado]:[Check Equiparado]]="Sí",IF(DATOS!AP$5="Sí",(1/DATOS_[[% anualiz]:[% anualiz]]),1)*IF(DATOS!AP$4="Sí",1/DATOS_[[% normaliz]:[% normaliz]],1)*(DATOS_[Conc.Sal.12])))))))),
0)</f>
        <v>0</v>
      </c>
      <c r="V77" s="119">
        <f t="array" ref="V77">IFERROR(
(MEDIAN((IF(DATOS_[[Sexo]:[Sexo]]=$B77,IF(DATOS_[[AGRUP. VALOR. PTO.]:[AGRUP. VALOR. PTO.]]=$B75,IF(DATOS_[[Check Periodo Ref.]:[Check Periodo Ref.]]="Dentro",IF(DATOS_[[Check Equiparado]:[Check Equiparado]]="Sí",IF(DATOS!AQ$5="Sí",(1/DATOS_[[% anualiz]:[% anualiz]]),1)*IF(DATOS!AQ$4="Sí",1/DATOS_[[% normaliz]:[% normaliz]],1)*(DATOS_[Conc.Sal.13])))))))),
0)</f>
        <v>0</v>
      </c>
      <c r="W77" s="119">
        <f t="array" ref="W77">IFERROR(
(MEDIAN((IF(DATOS_[[Sexo]:[Sexo]]=$B77,IF(DATOS_[[AGRUP. VALOR. PTO.]:[AGRUP. VALOR. PTO.]]=$B75,IF(DATOS_[[Check Periodo Ref.]:[Check Periodo Ref.]]="Dentro",IF(DATOS_[[Check Equiparado]:[Check Equiparado]]="Sí",IF(DATOS!AR$5="Sí",(1/DATOS_[[% anualiz]:[% anualiz]]),1)*IF(DATOS!AR$4="Sí",1/DATOS_[[% normaliz]:[% normaliz]],1)*(DATOS_[Conc.Sal.14])))))))),
0)</f>
        <v>0</v>
      </c>
      <c r="X77" s="119">
        <f t="array" ref="X77">IFERROR(
(MEDIAN((IF(DATOS_[[Sexo]:[Sexo]]=$B77,IF(DATOS_[[AGRUP. VALOR. PTO.]:[AGRUP. VALOR. PTO.]]=$B75,IF(DATOS_[[Check Periodo Ref.]:[Check Periodo Ref.]]="Dentro",IF(DATOS_[[Check Equiparado]:[Check Equiparado]]="Sí",IF(DATOS!AS$5="Sí",(1/DATOS_[[% anualiz]:[% anualiz]]),1)*IF(DATOS!AS$4="Sí",1/DATOS_[[% normaliz]:[% normaliz]],1)*(DATOS_[Conc.Sal.15])))))))),
0)</f>
        <v>0</v>
      </c>
      <c r="Y77" s="119">
        <f t="array" ref="Y77">IFERROR(
(MEDIAN((IF(DATOS_[[Sexo]:[Sexo]]=$B77,IF(DATOS_[[AGRUP. VALOR. PTO.]:[AGRUP. VALOR. PTO.]]=$B75,IF(DATOS_[[Check Periodo Ref.]:[Check Periodo Ref.]]="Dentro",IF(DATOS_[[Check Equiparado]:[Check Equiparado]]="Sí",IF(DATOS!AT$5="Sí",(1/DATOS_[[% anualiz]:[% anualiz]]),1)*IF(DATOS!AT$4="Sí",1/DATOS_[[% normaliz]:[% normaliz]],1)*(DATOS_[Conc.Sal.16])))))))),
0)</f>
        <v>0</v>
      </c>
      <c r="Z77" s="119">
        <f t="array" ref="Z77">IFERROR(
(MEDIAN((IF(DATOS_[[Sexo]:[Sexo]]=$B77,IF(DATOS_[[AGRUP. VALOR. PTO.]:[AGRUP. VALOR. PTO.]]=$B75,IF(DATOS_[[Check Periodo Ref.]:[Check Periodo Ref.]]="Dentro",IF(DATOS_[[Check Equiparado]:[Check Equiparado]]="Sí",IF(DATOS!AU$5="Sí",(1/DATOS_[[% anualiz]:[% anualiz]]),1)*IF(DATOS!AU$4="Sí",1/DATOS_[[% normaliz]:[% normaliz]],1)*(DATOS_[Conc.Sal.17])))))))),
0)</f>
        <v>0</v>
      </c>
      <c r="AA77" s="119">
        <f t="array" ref="AA77">IFERROR(
(MEDIAN((IF(DATOS_[[Sexo]:[Sexo]]=$B77,IF(DATOS_[[AGRUP. VALOR. PTO.]:[AGRUP. VALOR. PTO.]]=$B75,IF(DATOS_[[Check Periodo Ref.]:[Check Periodo Ref.]]="Dentro",IF(DATOS_[[Check Equiparado]:[Check Equiparado]]="Sí",IF(DATOS!AV$5="Sí",(1/DATOS_[[% anualiz]:[% anualiz]]),1)*IF(DATOS!AV$4="Sí",1/DATOS_[[% normaliz]:[% normaliz]],1)*(DATOS_[Conc.Sal.18])))))))),
0)</f>
        <v>0</v>
      </c>
      <c r="AB77" s="119">
        <f t="array" ref="AB77">IFERROR(
(MEDIAN((IF(DATOS_[[Sexo]:[Sexo]]=$B77,IF(DATOS_[[AGRUP. VALOR. PTO.]:[AGRUP. VALOR. PTO.]]=$B75,IF(DATOS_[[Check Periodo Ref.]:[Check Periodo Ref.]]="Dentro",IF(DATOS_[[Check Equiparado]:[Check Equiparado]]="Sí",IF(DATOS!AW$5="Sí",(1/DATOS_[[% anualiz]:[% anualiz]]),1)*IF(DATOS!AW$4="Sí",1/DATOS_[[% normaliz]:[% normaliz]],1)*(DATOS_[Conc.Sal.19])))))))),
0)</f>
        <v>0</v>
      </c>
      <c r="AC77" s="119">
        <f t="array" ref="AC77">IFERROR(
(MEDIAN((IF(DATOS_[[Sexo]:[Sexo]]=$B77,IF(DATOS_[[AGRUP. VALOR. PTO.]:[AGRUP. VALOR. PTO.]]=$B75,IF(DATOS_[[Check Periodo Ref.]:[Check Periodo Ref.]]="Dentro",IF(DATOS_[[Check Equiparado]:[Check Equiparado]]="Sí",IF(DATOS!AX$5="Sí",(1/DATOS_[[% anualiz]:[% anualiz]]),1)*IF(DATOS!AX$4="Sí",1/DATOS_[[% normaliz]:[% normaliz]],1)*(DATOS_[Conc.Sal.20])))))))),
0)</f>
        <v>0</v>
      </c>
      <c r="AD77" s="119">
        <f t="array" ref="AD77">IFERROR(
(MEDIAN((IF(DATOS_[[Sexo]:[Sexo]]=$B77,IF(DATOS_[[AGRUP. VALOR. PTO.]:[AGRUP. VALOR. PTO.]]=$B75,IF(DATOS_[[Check Periodo Ref.]:[Check Periodo Ref.]]="Dentro",IF(DATOS_[[Check Equiparado]:[Check Equiparado]]="Sí",IF(DATOS!AY$5="Sí",(1/DATOS_[[% anualiz]:[% anualiz]]),1)*IF(DATOS!AY$4="Sí",1/DATOS_[[% normaliz]:[% normaliz]],1)*(DATOS_[Conc.Sal.21])))))))),
0)</f>
        <v>0</v>
      </c>
      <c r="AE77" s="119">
        <f t="array" ref="AE77">IFERROR(
(MEDIAN((IF(DATOS_[[Sexo]:[Sexo]]=$B77,IF(DATOS_[[AGRUP. VALOR. PTO.]:[AGRUP. VALOR. PTO.]]=$B75,IF(DATOS_[[Check Periodo Ref.]:[Check Periodo Ref.]]="Dentro",IF(DATOS_[[Check Equiparado]:[Check Equiparado]]="Sí",IF(DATOS!AZ$5="Sí",(1/DATOS_[[% anualiz]:[% anualiz]]),1)*IF(DATOS!AZ$4="Sí",1/DATOS_[[% normaliz]:[% normaliz]],1)*(DATOS_[Conc.Sal.22])))))))),
0)</f>
        <v>0</v>
      </c>
      <c r="AF77" s="119">
        <f t="array" ref="AF77">IFERROR(
(MEDIAN((IF(DATOS_[[Sexo]:[Sexo]]=$B77,IF(DATOS_[[AGRUP. VALOR. PTO.]:[AGRUP. VALOR. PTO.]]=$B75,IF(DATOS_[[Check Periodo Ref.]:[Check Periodo Ref.]]="Dentro",IF(DATOS_[[Check Equiparado]:[Check Equiparado]]="Sí",IF(DATOS!BA$5="Sí",(1/DATOS_[[% anualiz]:[% anualiz]]),1)*IF(DATOS!BA$4="Sí",1/DATOS_[[% normaliz]:[% normaliz]],1)*(DATOS_[Conc.Sal.23])))))))),
0)</f>
        <v>0</v>
      </c>
      <c r="AG77" s="119">
        <f t="array" ref="AG77">IFERROR(
(MEDIAN((IF(DATOS_[[Sexo]:[Sexo]]=$B77,IF(DATOS_[[AGRUP. VALOR. PTO.]:[AGRUP. VALOR. PTO.]]=$B75,IF(DATOS_[[Check Periodo Ref.]:[Check Periodo Ref.]]="Dentro",IF(DATOS_[[Check Equiparado]:[Check Equiparado]]="Sí",IF(DATOS!BB$5="Sí",(1/DATOS_[[% anualiz]:[% anualiz]]),1)*IF(DATOS!BB$4="Sí",1/DATOS_[[% normaliz]:[% normaliz]],1)*(DATOS_[Conc.Sal.24])))))))),
0)</f>
        <v>0</v>
      </c>
      <c r="AH77" s="119">
        <f t="array" ref="AH77">IFERROR(
(MEDIAN((IF(DATOS_[[Sexo]:[Sexo]]=$B77,IF(DATOS_[[AGRUP. VALOR. PTO.]:[AGRUP. VALOR. PTO.]]=$B75,IF(DATOS_[[Check Periodo Ref.]:[Check Periodo Ref.]]="Dentro",IF(DATOS_[[Check Equiparado]:[Check Equiparado]]="Sí",IF(DATOS!BC$5="Sí",(1/DATOS_[[% anualiz]:[% anualiz]]),1)*IF(DATOS!BC$4="Sí",1/DATOS_[[% normaliz]:[% normaliz]],1)*(DATOS_[Conc.Sal.25])))))))),
0)</f>
        <v>0</v>
      </c>
      <c r="AI77" s="119">
        <f t="array" ref="AI77">IFERROR(
(MEDIAN((IF(DATOS_[[Sexo]:[Sexo]]=$B77,IF(DATOS_[[AGRUP. VALOR. PTO.]:[AGRUP. VALOR. PTO.]]=$B75,IF(DATOS_[[Check Periodo Ref.]:[Check Periodo Ref.]]="Dentro",IF(DATOS_[[Check Equiparado]:[Check Equiparado]]="Sí",IF(DATOS!BD$5="Sí",(1/DATOS_[[% anualiz]:[% anualiz]]),1)*IF(DATOS!BD$4="Sí",1/DATOS_[[% normaliz]:[% normaliz]],1)*(DATOS_[Conc.Sal.26])))))))),
0)</f>
        <v>0</v>
      </c>
      <c r="AJ77" s="119">
        <f t="array" ref="AJ77">IFERROR(
(MEDIAN((IF(DATOS_[[Sexo]:[Sexo]]=$B77,IF(DATOS_[[AGRUP. VALOR. PTO.]:[AGRUP. VALOR. PTO.]]=$B75,IF(DATOS_[[Check Periodo Ref.]:[Check Periodo Ref.]]="Dentro",IF(DATOS_[[Check Equiparado]:[Check Equiparado]]="Sí",IF(DATOS!BE$5="Sí",(1/DATOS_[[% anualiz]:[% anualiz]]),1)*IF(DATOS!BE$4="Sí",1/DATOS_[[% normaliz]:[% normaliz]],1)*(DATOS_[Conc.Sal.27])))))))),
0)</f>
        <v>0</v>
      </c>
      <c r="AK77" s="119">
        <f t="array" ref="AK77">IFERROR(
(MEDIAN((IF(DATOS_[[Sexo]:[Sexo]]=$B77,IF(DATOS_[[AGRUP. VALOR. PTO.]:[AGRUP. VALOR. PTO.]]=$B75,IF(DATOS_[[Check Periodo Ref.]:[Check Periodo Ref.]]="Dentro",IF(DATOS_[[Check Equiparado]:[Check Equiparado]]="Sí",IF(DATOS!BF$5="Sí",(1/DATOS_[[% anualiz]:[% anualiz]]),1)*IF(DATOS!BF$4="Sí",1/DATOS_[[% normaliz]:[% normaliz]],1)*(DATOS_[Conc.Sal.28])))))))),
0)</f>
        <v>0</v>
      </c>
      <c r="AL77" s="119">
        <f t="array" ref="AL77">IFERROR(
(MEDIAN((IF(DATOS_[[Sexo]:[Sexo]]=$B77,IF(DATOS_[[AGRUP. VALOR. PTO.]:[AGRUP. VALOR. PTO.]]=$B75,IF(DATOS_[[Check Periodo Ref.]:[Check Periodo Ref.]]="Dentro",IF(DATOS_[[Check Equiparado]:[Check Equiparado]]="Sí",IF(DATOS!BG$5="Sí",(1/DATOS_[[% anualiz]:[% anualiz]]),1)*IF(DATOS!BG$4="Sí",1/DATOS_[[% normaliz]:[% normaliz]],1)*(DATOS_[Conc.Sal.29])))))))),
0)</f>
        <v>0</v>
      </c>
      <c r="AM77" s="119">
        <f t="array" ref="AM77">IFERROR(
(MEDIAN((IF(DATOS_[[Sexo]:[Sexo]]=$B77,IF(DATOS_[[AGRUP. VALOR. PTO.]:[AGRUP. VALOR. PTO.]]=$B75,IF(DATOS_[[Check Periodo Ref.]:[Check Periodo Ref.]]="Dentro",IF(DATOS_[[Check Equiparado]:[Check Equiparado]]="Sí",IF(DATOS!BH$5="Sí",(1/DATOS_[[% anualiz]:[% anualiz]]),1)*IF(DATOS!BH$4="Sí",1/DATOS_[[% normaliz]:[% normaliz]],1)*(DATOS_[Conc.Sal.30])))))))),
0)</f>
        <v>0</v>
      </c>
      <c r="AN77" s="120">
        <f t="array" ref="AN77">IFERROR(
MEDIAN(IF(DATOS_[Sexo]=$B77,IF(DATOS_[[AGRUP. VALOR. PTO.]:[AGRUP. VALOR. PTO.]]=$B75,IF(DATOS_[Check Equiparado]="Sí",IF(DATOS_[Check Periodo Ref.]="Dentro",DATOS_[Tot COMPL.SAL Eq],FALSE))))),
0)</f>
        <v>0</v>
      </c>
      <c r="AO77" s="121">
        <f t="array" ref="AO77">IFERROR(
MEDIAN(IF(DATOS_[Sexo]=$B77,IF(DATOS_[[AGRUP. VALOR. PTO.]:[AGRUP. VALOR. PTO.]]=$B75,IF(DATOS_[Check Equiparado]="Sí",IF(DATOS_[Check Periodo Ref.]="Dentro",DATOS_[TOTAL SALARIO Eq],FALSE))))),
0)</f>
        <v>0</v>
      </c>
      <c r="AP77" s="122">
        <f t="array" ref="AP77">IFERROR(
(MEDIAN((IF(DATOS_[[Sexo]:[Sexo]]=$B77,IF(DATOS_[[AGRUP. VALOR. PTO.]:[AGRUP. VALOR. PTO.]]=$B76,IF(DATOS_[[Check Periodo Ref.]:[Check Periodo Ref.]]="Dentro",IF(DATOS_[[Check Equiparado]:[Check Equiparado]]="Sí",IF(DATOS!BI$5="Sí",(1/DATOS_[[% anualiz]:[% anualiz]]),1)*IF(DATOS!BI$4="Sí",1/DATOS_[[% normaliz]:[% normaliz]],1)*(DATOS_[C.Extra.01])))))))),
0)</f>
        <v>0</v>
      </c>
      <c r="AQ77" s="122">
        <f t="array" ref="AQ77">IFERROR(
(MEDIAN((IF(DATOS_[[Sexo]:[Sexo]]=$B77,IF(DATOS_[[AGRUP. VALOR. PTO.]:[AGRUP. VALOR. PTO.]]=$B76,IF(DATOS_[[Check Periodo Ref.]:[Check Periodo Ref.]]="Dentro",IF(DATOS_[[Check Equiparado]:[Check Equiparado]]="Sí",IF(DATOS!BJ$5="Sí",(1/DATOS_[[% anualiz]:[% anualiz]]),1)*IF(DATOS!BJ$4="Sí",1/DATOS_[[% normaliz]:[% normaliz]],1)*(DATOS_[C.Extra.02])))))))),
0)</f>
        <v>0</v>
      </c>
      <c r="AR77" s="122">
        <f t="array" ref="AR77">IFERROR(
(MEDIAN((IF(DATOS_[[Sexo]:[Sexo]]=$B77,IF(DATOS_[[AGRUP. VALOR. PTO.]:[AGRUP. VALOR. PTO.]]=$B76,IF(DATOS_[[Check Periodo Ref.]:[Check Periodo Ref.]]="Dentro",IF(DATOS_[[Check Equiparado]:[Check Equiparado]]="Sí",IF(DATOS!BK$5="Sí",(1/DATOS_[[% anualiz]:[% anualiz]]),1)*IF(DATOS!BK$4="Sí",1/DATOS_[[% normaliz]:[% normaliz]],1)*(DATOS_[C.Extra.03])))))))),
0)</f>
        <v>0</v>
      </c>
      <c r="AS77" s="122">
        <f t="array" ref="AS77">IFERROR(
(MEDIAN((IF(DATOS_[[Sexo]:[Sexo]]=$B77,IF(DATOS_[[AGRUP. VALOR. PTO.]:[AGRUP. VALOR. PTO.]]=$B76,IF(DATOS_[[Check Periodo Ref.]:[Check Periodo Ref.]]="Dentro",IF(DATOS_[[Check Equiparado]:[Check Equiparado]]="Sí",IF(DATOS!BL$5="Sí",(1/DATOS_[[% anualiz]:[% anualiz]]),1)*IF(DATOS!BL$4="Sí",1/DATOS_[[% normaliz]:[% normaliz]],1)*(DATOS_[C.Extra.04])))))))),
0)</f>
        <v>0</v>
      </c>
      <c r="AT77" s="122">
        <f t="array" ref="AT77">IFERROR(
(MEDIAN((IF(DATOS_[[Sexo]:[Sexo]]=$B77,IF(DATOS_[[AGRUP. VALOR. PTO.]:[AGRUP. VALOR. PTO.]]=$B76,IF(DATOS_[[Check Periodo Ref.]:[Check Periodo Ref.]]="Dentro",IF(DATOS_[[Check Equiparado]:[Check Equiparado]]="Sí",IF(DATOS!BM$5="Sí",(1/DATOS_[[% anualiz]:[% anualiz]]),1)*IF(DATOS!BM$4="Sí",1/DATOS_[[% normaliz]:[% normaliz]],1)*(DATOS_[C.Extra.05])))))))),
0)</f>
        <v>0</v>
      </c>
      <c r="AU77" s="123">
        <f t="array" ref="AU77">IFERROR(
MEDIAN(IF(DATOS_[Sexo]=$B77,IF(DATOS_[[AGRUP. VALOR. PTO.]:[AGRUP. VALOR. PTO.]]=$B75,IF(DATOS_[Check Equiparado]="Sí",IF(DATOS_[Check Periodo Ref.]="Dentro",DATOS_[Tot Extrasalarial Eq],FALSE))))),
0)</f>
        <v>0</v>
      </c>
      <c r="AV77" s="124">
        <f t="array" ref="AV77">IFERROR(
MEDIAN(IF(DATOS_[Sexo]=$B77,IF(DATOS_[[AGRUP. VALOR. PTO.]:[AGRUP. VALOR. PTO.]]=$B75,IF(DATOS_[Check Equiparado]="Sí",IF(DATOS_[Check Periodo Ref.]="Dentro",DATOS_[TOTAL Retrib Eq],FALSE))))),
0)</f>
        <v>0</v>
      </c>
    </row>
    <row r="78" spans="1:48" ht="17.25" thickBot="1" x14ac:dyDescent="0.35">
      <c r="A78" s="48" t="str">
        <f t="shared" ref="A78" si="87">+A79</f>
        <v>[ocultar]</v>
      </c>
      <c r="B78" s="98" t="s">
        <v>281</v>
      </c>
      <c r="C78" s="117"/>
      <c r="D78" s="47"/>
      <c r="E78" s="47"/>
      <c r="F78" s="47"/>
      <c r="G78" s="47"/>
      <c r="H78" s="47"/>
      <c r="I78" s="127" t="str">
        <f t="shared" ref="I78:AV78" si="88">IFERROR((I79-I80)/I79,"")</f>
        <v/>
      </c>
      <c r="J78" s="131" t="str">
        <f t="shared" si="88"/>
        <v/>
      </c>
      <c r="K78" s="131" t="str">
        <f t="shared" si="88"/>
        <v/>
      </c>
      <c r="L78" s="131" t="str">
        <f t="shared" si="88"/>
        <v/>
      </c>
      <c r="M78" s="131" t="str">
        <f t="shared" si="88"/>
        <v/>
      </c>
      <c r="N78" s="131" t="str">
        <f t="shared" si="88"/>
        <v/>
      </c>
      <c r="O78" s="131" t="str">
        <f t="shared" si="88"/>
        <v/>
      </c>
      <c r="P78" s="131" t="str">
        <f t="shared" si="88"/>
        <v/>
      </c>
      <c r="Q78" s="131" t="str">
        <f t="shared" si="88"/>
        <v/>
      </c>
      <c r="R78" s="131" t="str">
        <f t="shared" si="88"/>
        <v/>
      </c>
      <c r="S78" s="131" t="str">
        <f t="shared" si="88"/>
        <v/>
      </c>
      <c r="T78" s="131" t="str">
        <f t="shared" si="88"/>
        <v/>
      </c>
      <c r="U78" s="131" t="str">
        <f t="shared" si="88"/>
        <v/>
      </c>
      <c r="V78" s="131" t="str">
        <f t="shared" si="88"/>
        <v/>
      </c>
      <c r="W78" s="131" t="str">
        <f t="shared" si="88"/>
        <v/>
      </c>
      <c r="X78" s="131" t="str">
        <f t="shared" si="88"/>
        <v/>
      </c>
      <c r="Y78" s="131" t="str">
        <f t="shared" si="88"/>
        <v/>
      </c>
      <c r="Z78" s="130" t="str">
        <f t="shared" si="88"/>
        <v/>
      </c>
      <c r="AA78" s="130" t="str">
        <f t="shared" si="88"/>
        <v/>
      </c>
      <c r="AB78" s="130" t="str">
        <f t="shared" si="88"/>
        <v/>
      </c>
      <c r="AC78" s="130" t="str">
        <f t="shared" si="88"/>
        <v/>
      </c>
      <c r="AD78" s="130" t="str">
        <f t="shared" si="88"/>
        <v/>
      </c>
      <c r="AE78" s="130" t="str">
        <f t="shared" si="88"/>
        <v/>
      </c>
      <c r="AF78" s="130" t="str">
        <f t="shared" si="88"/>
        <v/>
      </c>
      <c r="AG78" s="130" t="str">
        <f t="shared" si="88"/>
        <v/>
      </c>
      <c r="AH78" s="130" t="str">
        <f t="shared" si="88"/>
        <v/>
      </c>
      <c r="AI78" s="130" t="str">
        <f t="shared" si="88"/>
        <v/>
      </c>
      <c r="AJ78" s="130" t="str">
        <f t="shared" si="88"/>
        <v/>
      </c>
      <c r="AK78" s="130" t="str">
        <f t="shared" si="88"/>
        <v/>
      </c>
      <c r="AL78" s="130" t="str">
        <f t="shared" si="88"/>
        <v/>
      </c>
      <c r="AM78" s="130" t="str">
        <f t="shared" si="88"/>
        <v/>
      </c>
      <c r="AN78" s="132" t="str">
        <f t="shared" si="88"/>
        <v/>
      </c>
      <c r="AO78" s="136" t="str">
        <f t="shared" si="88"/>
        <v/>
      </c>
      <c r="AP78" s="133" t="str">
        <f t="shared" si="88"/>
        <v/>
      </c>
      <c r="AQ78" s="133" t="str">
        <f t="shared" si="88"/>
        <v/>
      </c>
      <c r="AR78" s="133" t="str">
        <f t="shared" si="88"/>
        <v/>
      </c>
      <c r="AS78" s="133" t="str">
        <f t="shared" si="88"/>
        <v/>
      </c>
      <c r="AT78" s="133" t="str">
        <f t="shared" si="88"/>
        <v/>
      </c>
      <c r="AU78" s="134" t="str">
        <f t="shared" si="88"/>
        <v/>
      </c>
      <c r="AV78" s="135" t="str">
        <f t="shared" si="88"/>
        <v/>
      </c>
    </row>
    <row r="79" spans="1:48" x14ac:dyDescent="0.3">
      <c r="A79" s="48" t="str">
        <f t="shared" ref="A79" si="89">+IF(C79+C80=0,"[ocultar]","")</f>
        <v>[ocultar]</v>
      </c>
      <c r="B79" s="94" t="s">
        <v>162</v>
      </c>
      <c r="C79" s="40">
        <f t="array" ref="C79">SUM(IF($B79=DATOS_[Sexo],
IF($B78=DATOS_[AGRUP. VALOR. PTO.],
IF("Dentro"=DATOS_[Check Periodo Ref.],
1/(COUNTIFS(DATOS_[Sexo],$B79,DATOS_[AGRUP. VALOR. PTO.],$B78,DATOS_[Check Periodo Ref.],"Dentro",DATOS_[id],DATOS_[id]))))))</f>
        <v>0</v>
      </c>
      <c r="D79" s="41">
        <f>COUNTIFS(DATOS_[AGRUP. VALOR. PTO.],$B78,DATOS_[Sexo],$B79,DATOS_[Check Periodo Ref.],"Dentro")</f>
        <v>0</v>
      </c>
      <c r="E79" s="41">
        <f>COUNTIFS(DATOS_[AGRUP. VALOR. PTO.],$B78,DATOS_[Sexo],$B79,DATOS_[Check Periodo Ref.],"Dentro",DATOS_[Check Nº SC Norm],"Sí")</f>
        <v>0</v>
      </c>
      <c r="F79" s="41">
        <f>COUNTIFS(DATOS_[AGRUP. VALOR. PTO.],$B78,DATOS_[Sexo],$B79,DATOS_[Check Periodo Ref.],"Dentro",DATOS_[Check Nº SC Anualiz],"Sí")</f>
        <v>0</v>
      </c>
      <c r="G79" s="41">
        <f>COUNTIFS(DATOS_[AGRUP. VALOR. PTO.],$B78,DATOS_[Sexo],$B79,DATOS_[Check Periodo Ref.],"Dentro",DATOS_[Check Nº SC Norm y Anualiz],"Sí")</f>
        <v>0</v>
      </c>
      <c r="H79" s="41">
        <f>COUNTIFS(DATOS_[AGRUP. VALOR. PTO.],$B78,DATOS_[Sexo],$B79,DATOS_[Check Periodo Ref.],"Dentro",DATOS_[Check Equiparación],"Sí")</f>
        <v>0</v>
      </c>
      <c r="I79" s="118">
        <f t="array" ref="I79">IFERROR(
MEDIAN(IF(DATOS_[Sexo]=$B79,IF(DATOS_[[AGRUP. VALOR. PTO.]:[AGRUP. VALOR. PTO.]]=$B78,IF(DATOS_[Check Equiparado]="Sí",IF(DATOS_[Check Periodo Ref.]="Dentro",DATOS_[SALARIO BASE Eq],FALSE))))),
0)</f>
        <v>0</v>
      </c>
      <c r="J79" s="119">
        <f t="array" ref="J79">IFERROR(
(MEDIAN((IF(DATOS_[[Sexo]:[Sexo]]=$B79,IF(DATOS_[[AGRUP. VALOR. PTO.]:[AGRUP. VALOR. PTO.]]=$B78,IF(DATOS_[[Check Periodo Ref.]:[Check Periodo Ref.]]="Dentro",IF(DATOS_[[Check Equiparado]:[Check Equiparado]]="Sí",IF(DATOS!AE$5="Sí",(1/DATOS_[[% anualiz]:[% anualiz]]),1)*IF(DATOS!AE$4="Sí",1/DATOS_[[% normaliz]:[% normaliz]],1)*(DATOS_[Conc.Sal.01])))))))),
0)</f>
        <v>0</v>
      </c>
      <c r="K79" s="119">
        <f t="array" ref="K79">IFERROR(
(MEDIAN((IF(DATOS_[[Sexo]:[Sexo]]=$B79,IF(DATOS_[[AGRUP. VALOR. PTO.]:[AGRUP. VALOR. PTO.]]=$B78,IF(DATOS_[[Check Periodo Ref.]:[Check Periodo Ref.]]="Dentro",IF(DATOS_[[Check Equiparado]:[Check Equiparado]]="Sí",IF(DATOS!AF$5="Sí",(1/DATOS_[[% anualiz]:[% anualiz]]),1)*IF(DATOS!AF$4="Sí",1/DATOS_[[% normaliz]:[% normaliz]],1)*(DATOS_[Conc.Sal.02])))))))),
0)</f>
        <v>0</v>
      </c>
      <c r="L79" s="119">
        <f t="array" ref="L79">IFERROR(
(MEDIAN((IF(DATOS_[[Sexo]:[Sexo]]=$B79,IF(DATOS_[[AGRUP. VALOR. PTO.]:[AGRUP. VALOR. PTO.]]=$B78,IF(DATOS_[[Check Periodo Ref.]:[Check Periodo Ref.]]="Dentro",IF(DATOS_[[Check Equiparado]:[Check Equiparado]]="Sí",IF(DATOS!AG$5="Sí",(1/DATOS_[[% anualiz]:[% anualiz]]),1)*IF(DATOS!AG$4="Sí",1/DATOS_[[% normaliz]:[% normaliz]],1)*(DATOS_[Conc.Sal.03])))))))),
0)</f>
        <v>0</v>
      </c>
      <c r="M79" s="119">
        <f t="array" ref="M79">IFERROR(
(MEDIAN((IF(DATOS_[[Sexo]:[Sexo]]=$B79,IF(DATOS_[[AGRUP. VALOR. PTO.]:[AGRUP. VALOR. PTO.]]=$B78,IF(DATOS_[[Check Periodo Ref.]:[Check Periodo Ref.]]="Dentro",IF(DATOS_[[Check Equiparado]:[Check Equiparado]]="Sí",IF(DATOS!AH$5="Sí",(1/DATOS_[[% anualiz]:[% anualiz]]),1)*IF(DATOS!AH$4="Sí",1/DATOS_[[% normaliz]:[% normaliz]],1)*(DATOS_[Conc.Sal.04])))))))),
0)</f>
        <v>0</v>
      </c>
      <c r="N79" s="119">
        <f t="array" ref="N79">IFERROR(
(MEDIAN((IF(DATOS_[[Sexo]:[Sexo]]=$B79,IF(DATOS_[[AGRUP. VALOR. PTO.]:[AGRUP. VALOR. PTO.]]=$B78,IF(DATOS_[[Check Periodo Ref.]:[Check Periodo Ref.]]="Dentro",IF(DATOS_[[Check Equiparado]:[Check Equiparado]]="Sí",IF(DATOS!AI$5="Sí",(1/DATOS_[[% anualiz]:[% anualiz]]),1)*IF(DATOS!AI$4="Sí",1/DATOS_[[% normaliz]:[% normaliz]],1)*(DATOS_[Conc.Sal.05])))))))),
0)</f>
        <v>0</v>
      </c>
      <c r="O79" s="119">
        <f t="array" ref="O79">IFERROR(
(MEDIAN((IF(DATOS_[[Sexo]:[Sexo]]=$B79,IF(DATOS_[[AGRUP. VALOR. PTO.]:[AGRUP. VALOR. PTO.]]=$B78,IF(DATOS_[[Check Periodo Ref.]:[Check Periodo Ref.]]="Dentro",IF(DATOS_[[Check Equiparado]:[Check Equiparado]]="Sí",IF(DATOS!AJ$5="Sí",(1/DATOS_[[% anualiz]:[% anualiz]]),1)*IF(DATOS!AJ$4="Sí",1/DATOS_[[% normaliz]:[% normaliz]],1)*(DATOS_[Conc.Sal.06])))))))),
0)</f>
        <v>0</v>
      </c>
      <c r="P79" s="119">
        <f t="array" ref="P79">IFERROR(
(MEDIAN((IF(DATOS_[[Sexo]:[Sexo]]=$B79,IF(DATOS_[[AGRUP. VALOR. PTO.]:[AGRUP. VALOR. PTO.]]=$B78,IF(DATOS_[[Check Periodo Ref.]:[Check Periodo Ref.]]="Dentro",IF(DATOS_[[Check Equiparado]:[Check Equiparado]]="Sí",IF(DATOS!AK$5="Sí",(1/DATOS_[[% anualiz]:[% anualiz]]),1)*IF(DATOS!AK$4="Sí",1/DATOS_[[% normaliz]:[% normaliz]],1)*(DATOS_[Conc.Sal.07])))))))),
0)</f>
        <v>0</v>
      </c>
      <c r="Q79" s="119">
        <f t="array" ref="Q79">IFERROR(
(MEDIAN((IF(DATOS_[[Sexo]:[Sexo]]=$B79,IF(DATOS_[[AGRUP. VALOR. PTO.]:[AGRUP. VALOR. PTO.]]=$B78,IF(DATOS_[[Check Periodo Ref.]:[Check Periodo Ref.]]="Dentro",IF(DATOS_[[Check Equiparado]:[Check Equiparado]]="Sí",IF(DATOS!AL$5="Sí",(1/DATOS_[[% anualiz]:[% anualiz]]),1)*IF(DATOS!AL$4="Sí",1/DATOS_[[% normaliz]:[% normaliz]],1)*(DATOS_[Conc.Sal.08])))))))),
0)</f>
        <v>0</v>
      </c>
      <c r="R79" s="119">
        <f t="array" ref="R79">IFERROR(
(MEDIAN((IF(DATOS_[[Sexo]:[Sexo]]=$B79,IF(DATOS_[[AGRUP. VALOR. PTO.]:[AGRUP. VALOR. PTO.]]=$B78,IF(DATOS_[[Check Periodo Ref.]:[Check Periodo Ref.]]="Dentro",IF(DATOS_[[Check Equiparado]:[Check Equiparado]]="Sí",IF(DATOS!AM$5="Sí",(1/DATOS_[[% anualiz]:[% anualiz]]),1)*IF(DATOS!AM$4="Sí",1/DATOS_[[% normaliz]:[% normaliz]],1)*(DATOS_[Conc.Sal.09])))))))),
0)</f>
        <v>0</v>
      </c>
      <c r="S79" s="119">
        <f t="array" ref="S79">IFERROR(
(MEDIAN((IF(DATOS_[[Sexo]:[Sexo]]=$B79,IF(DATOS_[[AGRUP. VALOR. PTO.]:[AGRUP. VALOR. PTO.]]=$B78,IF(DATOS_[[Check Periodo Ref.]:[Check Periodo Ref.]]="Dentro",IF(DATOS_[[Check Equiparado]:[Check Equiparado]]="Sí",IF(DATOS!AN$5="Sí",(1/DATOS_[[% anualiz]:[% anualiz]]),1)*IF(DATOS!AN$4="Sí",1/DATOS_[[% normaliz]:[% normaliz]],1)*(DATOS_[Conc.Sal.10])))))))),
0)</f>
        <v>0</v>
      </c>
      <c r="T79" s="119">
        <f t="array" ref="T79">IFERROR(
(MEDIAN((IF(DATOS_[[Sexo]:[Sexo]]=$B79,IF(DATOS_[[AGRUP. VALOR. PTO.]:[AGRUP. VALOR. PTO.]]=$B78,IF(DATOS_[[Check Periodo Ref.]:[Check Periodo Ref.]]="Dentro",IF(DATOS_[[Check Equiparado]:[Check Equiparado]]="Sí",IF(DATOS!AO$5="Sí",(1/DATOS_[[% anualiz]:[% anualiz]]),1)*IF(DATOS!AO$4="Sí",1/DATOS_[[% normaliz]:[% normaliz]],1)*(DATOS_[Conc.Sal.11])))))))),
0)</f>
        <v>0</v>
      </c>
      <c r="U79" s="119">
        <f t="array" ref="U79">IFERROR(
(MEDIAN((IF(DATOS_[[Sexo]:[Sexo]]=$B79,IF(DATOS_[[AGRUP. VALOR. PTO.]:[AGRUP. VALOR. PTO.]]=$B78,IF(DATOS_[[Check Periodo Ref.]:[Check Periodo Ref.]]="Dentro",IF(DATOS_[[Check Equiparado]:[Check Equiparado]]="Sí",IF(DATOS!AP$5="Sí",(1/DATOS_[[% anualiz]:[% anualiz]]),1)*IF(DATOS!AP$4="Sí",1/DATOS_[[% normaliz]:[% normaliz]],1)*(DATOS_[Conc.Sal.12])))))))),
0)</f>
        <v>0</v>
      </c>
      <c r="V79" s="119">
        <f t="array" ref="V79">IFERROR(
(MEDIAN((IF(DATOS_[[Sexo]:[Sexo]]=$B79,IF(DATOS_[[AGRUP. VALOR. PTO.]:[AGRUP. VALOR. PTO.]]=$B78,IF(DATOS_[[Check Periodo Ref.]:[Check Periodo Ref.]]="Dentro",IF(DATOS_[[Check Equiparado]:[Check Equiparado]]="Sí",IF(DATOS!AQ$5="Sí",(1/DATOS_[[% anualiz]:[% anualiz]]),1)*IF(DATOS!AQ$4="Sí",1/DATOS_[[% normaliz]:[% normaliz]],1)*(DATOS_[Conc.Sal.13])))))))),
0)</f>
        <v>0</v>
      </c>
      <c r="W79" s="119">
        <f t="array" ref="W79">IFERROR(
(MEDIAN((IF(DATOS_[[Sexo]:[Sexo]]=$B79,IF(DATOS_[[AGRUP. VALOR. PTO.]:[AGRUP. VALOR. PTO.]]=$B78,IF(DATOS_[[Check Periodo Ref.]:[Check Periodo Ref.]]="Dentro",IF(DATOS_[[Check Equiparado]:[Check Equiparado]]="Sí",IF(DATOS!AR$5="Sí",(1/DATOS_[[% anualiz]:[% anualiz]]),1)*IF(DATOS!AR$4="Sí",1/DATOS_[[% normaliz]:[% normaliz]],1)*(DATOS_[Conc.Sal.14])))))))),
0)</f>
        <v>0</v>
      </c>
      <c r="X79" s="119">
        <f t="array" ref="X79">IFERROR(
(MEDIAN((IF(DATOS_[[Sexo]:[Sexo]]=$B79,IF(DATOS_[[AGRUP. VALOR. PTO.]:[AGRUP. VALOR. PTO.]]=$B78,IF(DATOS_[[Check Periodo Ref.]:[Check Periodo Ref.]]="Dentro",IF(DATOS_[[Check Equiparado]:[Check Equiparado]]="Sí",IF(DATOS!AS$5="Sí",(1/DATOS_[[% anualiz]:[% anualiz]]),1)*IF(DATOS!AS$4="Sí",1/DATOS_[[% normaliz]:[% normaliz]],1)*(DATOS_[Conc.Sal.15])))))))),
0)</f>
        <v>0</v>
      </c>
      <c r="Y79" s="119">
        <f t="array" ref="Y79">IFERROR(
(MEDIAN((IF(DATOS_[[Sexo]:[Sexo]]=$B79,IF(DATOS_[[AGRUP. VALOR. PTO.]:[AGRUP. VALOR. PTO.]]=$B78,IF(DATOS_[[Check Periodo Ref.]:[Check Periodo Ref.]]="Dentro",IF(DATOS_[[Check Equiparado]:[Check Equiparado]]="Sí",IF(DATOS!AT$5="Sí",(1/DATOS_[[% anualiz]:[% anualiz]]),1)*IF(DATOS!AT$4="Sí",1/DATOS_[[% normaliz]:[% normaliz]],1)*(DATOS_[Conc.Sal.16])))))))),
0)</f>
        <v>0</v>
      </c>
      <c r="Z79" s="119">
        <f t="array" ref="Z79">IFERROR(
(MEDIAN((IF(DATOS_[[Sexo]:[Sexo]]=$B79,IF(DATOS_[[AGRUP. VALOR. PTO.]:[AGRUP. VALOR. PTO.]]=$B78,IF(DATOS_[[Check Periodo Ref.]:[Check Periodo Ref.]]="Dentro",IF(DATOS_[[Check Equiparado]:[Check Equiparado]]="Sí",IF(DATOS!AU$5="Sí",(1/DATOS_[[% anualiz]:[% anualiz]]),1)*IF(DATOS!AU$4="Sí",1/DATOS_[[% normaliz]:[% normaliz]],1)*(DATOS_[Conc.Sal.17])))))))),
0)</f>
        <v>0</v>
      </c>
      <c r="AA79" s="119">
        <f t="array" ref="AA79">IFERROR(
(MEDIAN((IF(DATOS_[[Sexo]:[Sexo]]=$B79,IF(DATOS_[[AGRUP. VALOR. PTO.]:[AGRUP. VALOR. PTO.]]=$B78,IF(DATOS_[[Check Periodo Ref.]:[Check Periodo Ref.]]="Dentro",IF(DATOS_[[Check Equiparado]:[Check Equiparado]]="Sí",IF(DATOS!AV$5="Sí",(1/DATOS_[[% anualiz]:[% anualiz]]),1)*IF(DATOS!AV$4="Sí",1/DATOS_[[% normaliz]:[% normaliz]],1)*(DATOS_[Conc.Sal.18])))))))),
0)</f>
        <v>0</v>
      </c>
      <c r="AB79" s="119">
        <f t="array" ref="AB79">IFERROR(
(MEDIAN((IF(DATOS_[[Sexo]:[Sexo]]=$B79,IF(DATOS_[[AGRUP. VALOR. PTO.]:[AGRUP. VALOR. PTO.]]=$B78,IF(DATOS_[[Check Periodo Ref.]:[Check Periodo Ref.]]="Dentro",IF(DATOS_[[Check Equiparado]:[Check Equiparado]]="Sí",IF(DATOS!AW$5="Sí",(1/DATOS_[[% anualiz]:[% anualiz]]),1)*IF(DATOS!AW$4="Sí",1/DATOS_[[% normaliz]:[% normaliz]],1)*(DATOS_[Conc.Sal.19])))))))),
0)</f>
        <v>0</v>
      </c>
      <c r="AC79" s="119">
        <f t="array" ref="AC79">IFERROR(
(MEDIAN((IF(DATOS_[[Sexo]:[Sexo]]=$B79,IF(DATOS_[[AGRUP. VALOR. PTO.]:[AGRUP. VALOR. PTO.]]=$B78,IF(DATOS_[[Check Periodo Ref.]:[Check Periodo Ref.]]="Dentro",IF(DATOS_[[Check Equiparado]:[Check Equiparado]]="Sí",IF(DATOS!AX$5="Sí",(1/DATOS_[[% anualiz]:[% anualiz]]),1)*IF(DATOS!AX$4="Sí",1/DATOS_[[% normaliz]:[% normaliz]],1)*(DATOS_[Conc.Sal.20])))))))),
0)</f>
        <v>0</v>
      </c>
      <c r="AD79" s="119">
        <f t="array" ref="AD79">IFERROR(
(MEDIAN((IF(DATOS_[[Sexo]:[Sexo]]=$B79,IF(DATOS_[[AGRUP. VALOR. PTO.]:[AGRUP. VALOR. PTO.]]=$B78,IF(DATOS_[[Check Periodo Ref.]:[Check Periodo Ref.]]="Dentro",IF(DATOS_[[Check Equiparado]:[Check Equiparado]]="Sí",IF(DATOS!AY$5="Sí",(1/DATOS_[[% anualiz]:[% anualiz]]),1)*IF(DATOS!AY$4="Sí",1/DATOS_[[% normaliz]:[% normaliz]],1)*(DATOS_[Conc.Sal.21])))))))),
0)</f>
        <v>0</v>
      </c>
      <c r="AE79" s="119">
        <f t="array" ref="AE79">IFERROR(
(MEDIAN((IF(DATOS_[[Sexo]:[Sexo]]=$B79,IF(DATOS_[[AGRUP. VALOR. PTO.]:[AGRUP. VALOR. PTO.]]=$B78,IF(DATOS_[[Check Periodo Ref.]:[Check Periodo Ref.]]="Dentro",IF(DATOS_[[Check Equiparado]:[Check Equiparado]]="Sí",IF(DATOS!AZ$5="Sí",(1/DATOS_[[% anualiz]:[% anualiz]]),1)*IF(DATOS!AZ$4="Sí",1/DATOS_[[% normaliz]:[% normaliz]],1)*(DATOS_[Conc.Sal.22])))))))),
0)</f>
        <v>0</v>
      </c>
      <c r="AF79" s="119">
        <f t="array" ref="AF79">IFERROR(
(MEDIAN((IF(DATOS_[[Sexo]:[Sexo]]=$B79,IF(DATOS_[[AGRUP. VALOR. PTO.]:[AGRUP. VALOR. PTO.]]=$B78,IF(DATOS_[[Check Periodo Ref.]:[Check Periodo Ref.]]="Dentro",IF(DATOS_[[Check Equiparado]:[Check Equiparado]]="Sí",IF(DATOS!BA$5="Sí",(1/DATOS_[[% anualiz]:[% anualiz]]),1)*IF(DATOS!BA$4="Sí",1/DATOS_[[% normaliz]:[% normaliz]],1)*(DATOS_[Conc.Sal.23])))))))),
0)</f>
        <v>0</v>
      </c>
      <c r="AG79" s="119">
        <f t="array" ref="AG79">IFERROR(
(MEDIAN((IF(DATOS_[[Sexo]:[Sexo]]=$B79,IF(DATOS_[[AGRUP. VALOR. PTO.]:[AGRUP. VALOR. PTO.]]=$B78,IF(DATOS_[[Check Periodo Ref.]:[Check Periodo Ref.]]="Dentro",IF(DATOS_[[Check Equiparado]:[Check Equiparado]]="Sí",IF(DATOS!BB$5="Sí",(1/DATOS_[[% anualiz]:[% anualiz]]),1)*IF(DATOS!BB$4="Sí",1/DATOS_[[% normaliz]:[% normaliz]],1)*(DATOS_[Conc.Sal.24])))))))),
0)</f>
        <v>0</v>
      </c>
      <c r="AH79" s="119">
        <f t="array" ref="AH79">IFERROR(
(MEDIAN((IF(DATOS_[[Sexo]:[Sexo]]=$B79,IF(DATOS_[[AGRUP. VALOR. PTO.]:[AGRUP. VALOR. PTO.]]=$B78,IF(DATOS_[[Check Periodo Ref.]:[Check Periodo Ref.]]="Dentro",IF(DATOS_[[Check Equiparado]:[Check Equiparado]]="Sí",IF(DATOS!BC$5="Sí",(1/DATOS_[[% anualiz]:[% anualiz]]),1)*IF(DATOS!BC$4="Sí",1/DATOS_[[% normaliz]:[% normaliz]],1)*(DATOS_[Conc.Sal.25])))))))),
0)</f>
        <v>0</v>
      </c>
      <c r="AI79" s="119">
        <f t="array" ref="AI79">IFERROR(
(MEDIAN((IF(DATOS_[[Sexo]:[Sexo]]=$B79,IF(DATOS_[[AGRUP. VALOR. PTO.]:[AGRUP. VALOR. PTO.]]=$B78,IF(DATOS_[[Check Periodo Ref.]:[Check Periodo Ref.]]="Dentro",IF(DATOS_[[Check Equiparado]:[Check Equiparado]]="Sí",IF(DATOS!BD$5="Sí",(1/DATOS_[[% anualiz]:[% anualiz]]),1)*IF(DATOS!BD$4="Sí",1/DATOS_[[% normaliz]:[% normaliz]],1)*(DATOS_[Conc.Sal.26])))))))),
0)</f>
        <v>0</v>
      </c>
      <c r="AJ79" s="119">
        <f t="array" ref="AJ79">IFERROR(
(MEDIAN((IF(DATOS_[[Sexo]:[Sexo]]=$B79,IF(DATOS_[[AGRUP. VALOR. PTO.]:[AGRUP. VALOR. PTO.]]=$B78,IF(DATOS_[[Check Periodo Ref.]:[Check Periodo Ref.]]="Dentro",IF(DATOS_[[Check Equiparado]:[Check Equiparado]]="Sí",IF(DATOS!BE$5="Sí",(1/DATOS_[[% anualiz]:[% anualiz]]),1)*IF(DATOS!BE$4="Sí",1/DATOS_[[% normaliz]:[% normaliz]],1)*(DATOS_[Conc.Sal.27])))))))),
0)</f>
        <v>0</v>
      </c>
      <c r="AK79" s="119">
        <f t="array" ref="AK79">IFERROR(
(MEDIAN((IF(DATOS_[[Sexo]:[Sexo]]=$B79,IF(DATOS_[[AGRUP. VALOR. PTO.]:[AGRUP. VALOR. PTO.]]=$B78,IF(DATOS_[[Check Periodo Ref.]:[Check Periodo Ref.]]="Dentro",IF(DATOS_[[Check Equiparado]:[Check Equiparado]]="Sí",IF(DATOS!BF$5="Sí",(1/DATOS_[[% anualiz]:[% anualiz]]),1)*IF(DATOS!BF$4="Sí",1/DATOS_[[% normaliz]:[% normaliz]],1)*(DATOS_[Conc.Sal.28])))))))),
0)</f>
        <v>0</v>
      </c>
      <c r="AL79" s="119">
        <f t="array" ref="AL79">IFERROR(
(MEDIAN((IF(DATOS_[[Sexo]:[Sexo]]=$B79,IF(DATOS_[[AGRUP. VALOR. PTO.]:[AGRUP. VALOR. PTO.]]=$B78,IF(DATOS_[[Check Periodo Ref.]:[Check Periodo Ref.]]="Dentro",IF(DATOS_[[Check Equiparado]:[Check Equiparado]]="Sí",IF(DATOS!BG$5="Sí",(1/DATOS_[[% anualiz]:[% anualiz]]),1)*IF(DATOS!BG$4="Sí",1/DATOS_[[% normaliz]:[% normaliz]],1)*(DATOS_[Conc.Sal.29])))))))),
0)</f>
        <v>0</v>
      </c>
      <c r="AM79" s="119">
        <f t="array" ref="AM79">IFERROR(
(MEDIAN((IF(DATOS_[[Sexo]:[Sexo]]=$B79,IF(DATOS_[[AGRUP. VALOR. PTO.]:[AGRUP. VALOR. PTO.]]=$B78,IF(DATOS_[[Check Periodo Ref.]:[Check Periodo Ref.]]="Dentro",IF(DATOS_[[Check Equiparado]:[Check Equiparado]]="Sí",IF(DATOS!BH$5="Sí",(1/DATOS_[[% anualiz]:[% anualiz]]),1)*IF(DATOS!BH$4="Sí",1/DATOS_[[% normaliz]:[% normaliz]],1)*(DATOS_[Conc.Sal.30])))))))),
0)</f>
        <v>0</v>
      </c>
      <c r="AN79" s="120">
        <f t="array" ref="AN79">IFERROR(
MEDIAN(IF(DATOS_[Sexo]=$B79,IF(DATOS_[[AGRUP. VALOR. PTO.]:[AGRUP. VALOR. PTO.]]=$B78,IF(DATOS_[Check Equiparado]="Sí",IF(DATOS_[Check Periodo Ref.]="Dentro",DATOS_[Tot COMPL.SAL Eq],FALSE))))),
0)</f>
        <v>0</v>
      </c>
      <c r="AO79" s="121">
        <f t="array" ref="AO79">IFERROR(
MEDIAN(IF(DATOS_[Sexo]=$B79,IF(DATOS_[[AGRUP. VALOR. PTO.]:[AGRUP. VALOR. PTO.]]=$B78,IF(DATOS_[Check Equiparado]="Sí",IF(DATOS_[Check Periodo Ref.]="Dentro",DATOS_[TOTAL SALARIO Eq],FALSE))))),
0)</f>
        <v>0</v>
      </c>
      <c r="AP79" s="122">
        <f t="array" ref="AP79">IFERROR(
(MEDIAN((IF(DATOS_[[Sexo]:[Sexo]]=$B79,IF(DATOS_[[AGRUP. VALOR. PTO.]:[AGRUP. VALOR. PTO.]]=$B78,IF(DATOS_[[Check Periodo Ref.]:[Check Periodo Ref.]]="Dentro",IF(DATOS_[[Check Equiparado]:[Check Equiparado]]="Sí",IF(DATOS!BI$5="Sí",(1/DATOS_[[% anualiz]:[% anualiz]]),1)*IF(DATOS!BI$4="Sí",1/DATOS_[[% normaliz]:[% normaliz]],1)*(DATOS_[C.Extra.01])))))))),
0)</f>
        <v>0</v>
      </c>
      <c r="AQ79" s="122">
        <f t="array" ref="AQ79">IFERROR(
(MEDIAN((IF(DATOS_[[Sexo]:[Sexo]]=$B79,IF(DATOS_[[AGRUP. VALOR. PTO.]:[AGRUP. VALOR. PTO.]]=$B78,IF(DATOS_[[Check Periodo Ref.]:[Check Periodo Ref.]]="Dentro",IF(DATOS_[[Check Equiparado]:[Check Equiparado]]="Sí",IF(DATOS!BJ$5="Sí",(1/DATOS_[[% anualiz]:[% anualiz]]),1)*IF(DATOS!BJ$4="Sí",1/DATOS_[[% normaliz]:[% normaliz]],1)*(DATOS_[C.Extra.02])))))))),
0)</f>
        <v>0</v>
      </c>
      <c r="AR79" s="122">
        <f t="array" ref="AR79">IFERROR(
(MEDIAN((IF(DATOS_[[Sexo]:[Sexo]]=$B79,IF(DATOS_[[AGRUP. VALOR. PTO.]:[AGRUP. VALOR. PTO.]]=$B78,IF(DATOS_[[Check Periodo Ref.]:[Check Periodo Ref.]]="Dentro",IF(DATOS_[[Check Equiparado]:[Check Equiparado]]="Sí",IF(DATOS!BK$5="Sí",(1/DATOS_[[% anualiz]:[% anualiz]]),1)*IF(DATOS!BK$4="Sí",1/DATOS_[[% normaliz]:[% normaliz]],1)*(DATOS_[C.Extra.03])))))))),
0)</f>
        <v>0</v>
      </c>
      <c r="AS79" s="122">
        <f t="array" ref="AS79">IFERROR(
(MEDIAN((IF(DATOS_[[Sexo]:[Sexo]]=$B79,IF(DATOS_[[AGRUP. VALOR. PTO.]:[AGRUP. VALOR. PTO.]]=$B78,IF(DATOS_[[Check Periodo Ref.]:[Check Periodo Ref.]]="Dentro",IF(DATOS_[[Check Equiparado]:[Check Equiparado]]="Sí",IF(DATOS!BL$5="Sí",(1/DATOS_[[% anualiz]:[% anualiz]]),1)*IF(DATOS!BL$4="Sí",1/DATOS_[[% normaliz]:[% normaliz]],1)*(DATOS_[C.Extra.04])))))))),
0)</f>
        <v>0</v>
      </c>
      <c r="AT79" s="122">
        <f t="array" ref="AT79">IFERROR(
(MEDIAN((IF(DATOS_[[Sexo]:[Sexo]]=$B79,IF(DATOS_[[AGRUP. VALOR. PTO.]:[AGRUP. VALOR. PTO.]]=$B78,IF(DATOS_[[Check Periodo Ref.]:[Check Periodo Ref.]]="Dentro",IF(DATOS_[[Check Equiparado]:[Check Equiparado]]="Sí",IF(DATOS!BM$5="Sí",(1/DATOS_[[% anualiz]:[% anualiz]]),1)*IF(DATOS!BM$4="Sí",1/DATOS_[[% normaliz]:[% normaliz]],1)*(DATOS_[C.Extra.05])))))))),
0)</f>
        <v>0</v>
      </c>
      <c r="AU79" s="123">
        <f t="array" ref="AU79">IFERROR(
MEDIAN(IF(DATOS_[Sexo]=$B79,IF(DATOS_[[AGRUP. VALOR. PTO.]:[AGRUP. VALOR. PTO.]]=$B78,IF(DATOS_[Check Equiparado]="Sí",IF(DATOS_[Check Periodo Ref.]="Dentro",DATOS_[Tot Extrasalarial Eq],FALSE))))),
0)</f>
        <v>0</v>
      </c>
      <c r="AV79" s="124">
        <f t="array" ref="AV79">IFERROR(
MEDIAN(IF(DATOS_[Sexo]=$B79,IF(DATOS_[[AGRUP. VALOR. PTO.]:[AGRUP. VALOR. PTO.]]=$B78,IF(DATOS_[Check Equiparado]="Sí",IF(DATOS_[Check Periodo Ref.]="Dentro",DATOS_[TOTAL Retrib Eq],FALSE))))),
0)</f>
        <v>0</v>
      </c>
    </row>
    <row r="80" spans="1:48" x14ac:dyDescent="0.3">
      <c r="A80" s="48" t="str">
        <f t="shared" ref="A80" si="90">+A79</f>
        <v>[ocultar]</v>
      </c>
      <c r="B80" s="94" t="s">
        <v>163</v>
      </c>
      <c r="C80" s="40">
        <f t="array" ref="C80">SUM(IF($B80=DATOS_[Sexo],
IF($B78=DATOS_[AGRUP. VALOR. PTO.],
IF("Dentro"=DATOS_[Check Periodo Ref.],
1/(COUNTIFS(DATOS_[Sexo],$B80,DATOS_[AGRUP. VALOR. PTO.],$B78,DATOS_[Check Periodo Ref.],"Dentro",DATOS_[id],DATOS_[id]))))))</f>
        <v>0</v>
      </c>
      <c r="D80" s="41">
        <f>COUNTIFS(DATOS_[AGRUP. VALOR. PTO.],$B78,DATOS_[Sexo],$B80,DATOS_[Check Periodo Ref.],"Dentro")</f>
        <v>0</v>
      </c>
      <c r="E80" s="41">
        <f>COUNTIFS(DATOS_[AGRUP. VALOR. PTO.],$B78,DATOS_[Sexo],$B80,DATOS_[Check Periodo Ref.],"Dentro",DATOS_[Check Nº SC Norm],"Sí")</f>
        <v>0</v>
      </c>
      <c r="F80" s="41">
        <f>COUNTIFS(DATOS_[AGRUP. VALOR. PTO.],$B78,DATOS_[Sexo],$B80,DATOS_[Check Periodo Ref.],"Dentro",DATOS_[Check Nº SC Anualiz],"Sí")</f>
        <v>0</v>
      </c>
      <c r="G80" s="41">
        <f>COUNTIFS(DATOS_[AGRUP. VALOR. PTO.],$B78,DATOS_[Sexo],$B80,DATOS_[Check Periodo Ref.],"Dentro",DATOS_[Check Nº SC Norm y Anualiz],"Sí")</f>
        <v>0</v>
      </c>
      <c r="H80" s="41">
        <f>COUNTIFS(DATOS_[AGRUP. VALOR. PTO.],$B78,DATOS_[Sexo],$B80,DATOS_[Check Periodo Ref.],"Dentro",DATOS_[Check Equiparación],"Sí")</f>
        <v>0</v>
      </c>
      <c r="I80" s="118" cm="1">
        <f t="array" ref="I80">IFERROR(
MEDIAN(IF(DATOS_[Sexo]=$B80,IF(DATOS_[[AGRUP. VALOR. PTO.]:[AGRUP. VALOR. PTO.]]=$B78,IF(DATOS_[Check Equiparado]="Sí",IF(DATOS_[Check Periodo Ref.]="Dentro",DATOS_[SALARIO BASE Eq],FALSE))))),
0)</f>
        <v>0</v>
      </c>
      <c r="J80" s="119">
        <f t="array" ref="J80">IFERROR(
(MEDIAN((IF(DATOS_[[Sexo]:[Sexo]]=$B80,IF(DATOS_[[AGRUP. VALOR. PTO.]:[AGRUP. VALOR. PTO.]]=$B78,IF(DATOS_[[Check Periodo Ref.]:[Check Periodo Ref.]]="Dentro",IF(DATOS_[[Check Equiparado]:[Check Equiparado]]="Sí",IF(DATOS!AE$5="Sí",(1/DATOS_[[% anualiz]:[% anualiz]]),1)*IF(DATOS!AE$4="Sí",1/DATOS_[[% normaliz]:[% normaliz]],1)*(DATOS_[Conc.Sal.01])))))))),
0)</f>
        <v>0</v>
      </c>
      <c r="K80" s="119">
        <f t="array" ref="K80">IFERROR(
(MEDIAN((IF(DATOS_[[Sexo]:[Sexo]]=$B80,IF(DATOS_[[AGRUP. VALOR. PTO.]:[AGRUP. VALOR. PTO.]]=$B78,IF(DATOS_[[Check Periodo Ref.]:[Check Periodo Ref.]]="Dentro",IF(DATOS_[[Check Equiparado]:[Check Equiparado]]="Sí",IF(DATOS!AF$5="Sí",(1/DATOS_[[% anualiz]:[% anualiz]]),1)*IF(DATOS!AF$4="Sí",1/DATOS_[[% normaliz]:[% normaliz]],1)*(DATOS_[Conc.Sal.02])))))))),
0)</f>
        <v>0</v>
      </c>
      <c r="L80" s="119">
        <f t="array" ref="L80">IFERROR(
(MEDIAN((IF(DATOS_[[Sexo]:[Sexo]]=$B80,IF(DATOS_[[AGRUP. VALOR. PTO.]:[AGRUP. VALOR. PTO.]]=$B78,IF(DATOS_[[Check Periodo Ref.]:[Check Periodo Ref.]]="Dentro",IF(DATOS_[[Check Equiparado]:[Check Equiparado]]="Sí",IF(DATOS!AG$5="Sí",(1/DATOS_[[% anualiz]:[% anualiz]]),1)*IF(DATOS!AG$4="Sí",1/DATOS_[[% normaliz]:[% normaliz]],1)*(DATOS_[Conc.Sal.03])))))))),
0)</f>
        <v>0</v>
      </c>
      <c r="M80" s="119">
        <f t="array" ref="M80">IFERROR(
(MEDIAN((IF(DATOS_[[Sexo]:[Sexo]]=$B80,IF(DATOS_[[AGRUP. VALOR. PTO.]:[AGRUP. VALOR. PTO.]]=$B78,IF(DATOS_[[Check Periodo Ref.]:[Check Periodo Ref.]]="Dentro",IF(DATOS_[[Check Equiparado]:[Check Equiparado]]="Sí",IF(DATOS!AH$5="Sí",(1/DATOS_[[% anualiz]:[% anualiz]]),1)*IF(DATOS!AH$4="Sí",1/DATOS_[[% normaliz]:[% normaliz]],1)*(DATOS_[Conc.Sal.04])))))))),
0)</f>
        <v>0</v>
      </c>
      <c r="N80" s="119">
        <f t="array" ref="N80">IFERROR(
(MEDIAN((IF(DATOS_[[Sexo]:[Sexo]]=$B80,IF(DATOS_[[AGRUP. VALOR. PTO.]:[AGRUP. VALOR. PTO.]]=$B78,IF(DATOS_[[Check Periodo Ref.]:[Check Periodo Ref.]]="Dentro",IF(DATOS_[[Check Equiparado]:[Check Equiparado]]="Sí",IF(DATOS!AI$5="Sí",(1/DATOS_[[% anualiz]:[% anualiz]]),1)*IF(DATOS!AI$4="Sí",1/DATOS_[[% normaliz]:[% normaliz]],1)*(DATOS_[Conc.Sal.05])))))))),
0)</f>
        <v>0</v>
      </c>
      <c r="O80" s="119">
        <f t="array" ref="O80">IFERROR(
(MEDIAN((IF(DATOS_[[Sexo]:[Sexo]]=$B80,IF(DATOS_[[AGRUP. VALOR. PTO.]:[AGRUP. VALOR. PTO.]]=$B78,IF(DATOS_[[Check Periodo Ref.]:[Check Periodo Ref.]]="Dentro",IF(DATOS_[[Check Equiparado]:[Check Equiparado]]="Sí",IF(DATOS!AJ$5="Sí",(1/DATOS_[[% anualiz]:[% anualiz]]),1)*IF(DATOS!AJ$4="Sí",1/DATOS_[[% normaliz]:[% normaliz]],1)*(DATOS_[Conc.Sal.06])))))))),
0)</f>
        <v>0</v>
      </c>
      <c r="P80" s="119">
        <f t="array" ref="P80">IFERROR(
(MEDIAN((IF(DATOS_[[Sexo]:[Sexo]]=$B80,IF(DATOS_[[AGRUP. VALOR. PTO.]:[AGRUP. VALOR. PTO.]]=$B78,IF(DATOS_[[Check Periodo Ref.]:[Check Periodo Ref.]]="Dentro",IF(DATOS_[[Check Equiparado]:[Check Equiparado]]="Sí",IF(DATOS!AK$5="Sí",(1/DATOS_[[% anualiz]:[% anualiz]]),1)*IF(DATOS!AK$4="Sí",1/DATOS_[[% normaliz]:[% normaliz]],1)*(DATOS_[Conc.Sal.07])))))))),
0)</f>
        <v>0</v>
      </c>
      <c r="Q80" s="119">
        <f t="array" ref="Q80">IFERROR(
(MEDIAN((IF(DATOS_[[Sexo]:[Sexo]]=$B80,IF(DATOS_[[AGRUP. VALOR. PTO.]:[AGRUP. VALOR. PTO.]]=$B78,IF(DATOS_[[Check Periodo Ref.]:[Check Periodo Ref.]]="Dentro",IF(DATOS_[[Check Equiparado]:[Check Equiparado]]="Sí",IF(DATOS!AL$5="Sí",(1/DATOS_[[% anualiz]:[% anualiz]]),1)*IF(DATOS!AL$4="Sí",1/DATOS_[[% normaliz]:[% normaliz]],1)*(DATOS_[Conc.Sal.08])))))))),
0)</f>
        <v>0</v>
      </c>
      <c r="R80" s="119">
        <f t="array" ref="R80">IFERROR(
(MEDIAN((IF(DATOS_[[Sexo]:[Sexo]]=$B80,IF(DATOS_[[AGRUP. VALOR. PTO.]:[AGRUP. VALOR. PTO.]]=$B78,IF(DATOS_[[Check Periodo Ref.]:[Check Periodo Ref.]]="Dentro",IF(DATOS_[[Check Equiparado]:[Check Equiparado]]="Sí",IF(DATOS!AM$5="Sí",(1/DATOS_[[% anualiz]:[% anualiz]]),1)*IF(DATOS!AM$4="Sí",1/DATOS_[[% normaliz]:[% normaliz]],1)*(DATOS_[Conc.Sal.09])))))))),
0)</f>
        <v>0</v>
      </c>
      <c r="S80" s="119">
        <f t="array" ref="S80">IFERROR(
(MEDIAN((IF(DATOS_[[Sexo]:[Sexo]]=$B80,IF(DATOS_[[AGRUP. VALOR. PTO.]:[AGRUP. VALOR. PTO.]]=$B78,IF(DATOS_[[Check Periodo Ref.]:[Check Periodo Ref.]]="Dentro",IF(DATOS_[[Check Equiparado]:[Check Equiparado]]="Sí",IF(DATOS!AN$5="Sí",(1/DATOS_[[% anualiz]:[% anualiz]]),1)*IF(DATOS!AN$4="Sí",1/DATOS_[[% normaliz]:[% normaliz]],1)*(DATOS_[Conc.Sal.10])))))))),
0)</f>
        <v>0</v>
      </c>
      <c r="T80" s="119">
        <f t="array" ref="T80">IFERROR(
(MEDIAN((IF(DATOS_[[Sexo]:[Sexo]]=$B80,IF(DATOS_[[AGRUP. VALOR. PTO.]:[AGRUP. VALOR. PTO.]]=$B78,IF(DATOS_[[Check Periodo Ref.]:[Check Periodo Ref.]]="Dentro",IF(DATOS_[[Check Equiparado]:[Check Equiparado]]="Sí",IF(DATOS!AO$5="Sí",(1/DATOS_[[% anualiz]:[% anualiz]]),1)*IF(DATOS!AO$4="Sí",1/DATOS_[[% normaliz]:[% normaliz]],1)*(DATOS_[Conc.Sal.11])))))))),
0)</f>
        <v>0</v>
      </c>
      <c r="U80" s="119">
        <f t="array" ref="U80">IFERROR(
(MEDIAN((IF(DATOS_[[Sexo]:[Sexo]]=$B80,IF(DATOS_[[AGRUP. VALOR. PTO.]:[AGRUP. VALOR. PTO.]]=$B78,IF(DATOS_[[Check Periodo Ref.]:[Check Periodo Ref.]]="Dentro",IF(DATOS_[[Check Equiparado]:[Check Equiparado]]="Sí",IF(DATOS!AP$5="Sí",(1/DATOS_[[% anualiz]:[% anualiz]]),1)*IF(DATOS!AP$4="Sí",1/DATOS_[[% normaliz]:[% normaliz]],1)*(DATOS_[Conc.Sal.12])))))))),
0)</f>
        <v>0</v>
      </c>
      <c r="V80" s="119">
        <f t="array" ref="V80">IFERROR(
(MEDIAN((IF(DATOS_[[Sexo]:[Sexo]]=$B80,IF(DATOS_[[AGRUP. VALOR. PTO.]:[AGRUP. VALOR. PTO.]]=$B78,IF(DATOS_[[Check Periodo Ref.]:[Check Periodo Ref.]]="Dentro",IF(DATOS_[[Check Equiparado]:[Check Equiparado]]="Sí",IF(DATOS!AQ$5="Sí",(1/DATOS_[[% anualiz]:[% anualiz]]),1)*IF(DATOS!AQ$4="Sí",1/DATOS_[[% normaliz]:[% normaliz]],1)*(DATOS_[Conc.Sal.13])))))))),
0)</f>
        <v>0</v>
      </c>
      <c r="W80" s="119">
        <f t="array" ref="W80">IFERROR(
(MEDIAN((IF(DATOS_[[Sexo]:[Sexo]]=$B80,IF(DATOS_[[AGRUP. VALOR. PTO.]:[AGRUP. VALOR. PTO.]]=$B78,IF(DATOS_[[Check Periodo Ref.]:[Check Periodo Ref.]]="Dentro",IF(DATOS_[[Check Equiparado]:[Check Equiparado]]="Sí",IF(DATOS!AR$5="Sí",(1/DATOS_[[% anualiz]:[% anualiz]]),1)*IF(DATOS!AR$4="Sí",1/DATOS_[[% normaliz]:[% normaliz]],1)*(DATOS_[Conc.Sal.14])))))))),
0)</f>
        <v>0</v>
      </c>
      <c r="X80" s="119">
        <f t="array" ref="X80">IFERROR(
(MEDIAN((IF(DATOS_[[Sexo]:[Sexo]]=$B80,IF(DATOS_[[AGRUP. VALOR. PTO.]:[AGRUP. VALOR. PTO.]]=$B78,IF(DATOS_[[Check Periodo Ref.]:[Check Periodo Ref.]]="Dentro",IF(DATOS_[[Check Equiparado]:[Check Equiparado]]="Sí",IF(DATOS!AS$5="Sí",(1/DATOS_[[% anualiz]:[% anualiz]]),1)*IF(DATOS!AS$4="Sí",1/DATOS_[[% normaliz]:[% normaliz]],1)*(DATOS_[Conc.Sal.15])))))))),
0)</f>
        <v>0</v>
      </c>
      <c r="Y80" s="119">
        <f t="array" ref="Y80">IFERROR(
(MEDIAN((IF(DATOS_[[Sexo]:[Sexo]]=$B80,IF(DATOS_[[AGRUP. VALOR. PTO.]:[AGRUP. VALOR. PTO.]]=$B78,IF(DATOS_[[Check Periodo Ref.]:[Check Periodo Ref.]]="Dentro",IF(DATOS_[[Check Equiparado]:[Check Equiparado]]="Sí",IF(DATOS!AT$5="Sí",(1/DATOS_[[% anualiz]:[% anualiz]]),1)*IF(DATOS!AT$4="Sí",1/DATOS_[[% normaliz]:[% normaliz]],1)*(DATOS_[Conc.Sal.16])))))))),
0)</f>
        <v>0</v>
      </c>
      <c r="Z80" s="119">
        <f t="array" ref="Z80">IFERROR(
(MEDIAN((IF(DATOS_[[Sexo]:[Sexo]]=$B80,IF(DATOS_[[AGRUP. VALOR. PTO.]:[AGRUP. VALOR. PTO.]]=$B78,IF(DATOS_[[Check Periodo Ref.]:[Check Periodo Ref.]]="Dentro",IF(DATOS_[[Check Equiparado]:[Check Equiparado]]="Sí",IF(DATOS!AU$5="Sí",(1/DATOS_[[% anualiz]:[% anualiz]]),1)*IF(DATOS!AU$4="Sí",1/DATOS_[[% normaliz]:[% normaliz]],1)*(DATOS_[Conc.Sal.17])))))))),
0)</f>
        <v>0</v>
      </c>
      <c r="AA80" s="119">
        <f t="array" ref="AA80">IFERROR(
(MEDIAN((IF(DATOS_[[Sexo]:[Sexo]]=$B80,IF(DATOS_[[AGRUP. VALOR. PTO.]:[AGRUP. VALOR. PTO.]]=$B78,IF(DATOS_[[Check Periodo Ref.]:[Check Periodo Ref.]]="Dentro",IF(DATOS_[[Check Equiparado]:[Check Equiparado]]="Sí",IF(DATOS!AV$5="Sí",(1/DATOS_[[% anualiz]:[% anualiz]]),1)*IF(DATOS!AV$4="Sí",1/DATOS_[[% normaliz]:[% normaliz]],1)*(DATOS_[Conc.Sal.18])))))))),
0)</f>
        <v>0</v>
      </c>
      <c r="AB80" s="119">
        <f t="array" ref="AB80">IFERROR(
(MEDIAN((IF(DATOS_[[Sexo]:[Sexo]]=$B80,IF(DATOS_[[AGRUP. VALOR. PTO.]:[AGRUP. VALOR. PTO.]]=$B78,IF(DATOS_[[Check Periodo Ref.]:[Check Periodo Ref.]]="Dentro",IF(DATOS_[[Check Equiparado]:[Check Equiparado]]="Sí",IF(DATOS!AW$5="Sí",(1/DATOS_[[% anualiz]:[% anualiz]]),1)*IF(DATOS!AW$4="Sí",1/DATOS_[[% normaliz]:[% normaliz]],1)*(DATOS_[Conc.Sal.19])))))))),
0)</f>
        <v>0</v>
      </c>
      <c r="AC80" s="119">
        <f t="array" ref="AC80">IFERROR(
(MEDIAN((IF(DATOS_[[Sexo]:[Sexo]]=$B80,IF(DATOS_[[AGRUP. VALOR. PTO.]:[AGRUP. VALOR. PTO.]]=$B78,IF(DATOS_[[Check Periodo Ref.]:[Check Periodo Ref.]]="Dentro",IF(DATOS_[[Check Equiparado]:[Check Equiparado]]="Sí",IF(DATOS!AX$5="Sí",(1/DATOS_[[% anualiz]:[% anualiz]]),1)*IF(DATOS!AX$4="Sí",1/DATOS_[[% normaliz]:[% normaliz]],1)*(DATOS_[Conc.Sal.20])))))))),
0)</f>
        <v>0</v>
      </c>
      <c r="AD80" s="119">
        <f t="array" ref="AD80">IFERROR(
(MEDIAN((IF(DATOS_[[Sexo]:[Sexo]]=$B80,IF(DATOS_[[AGRUP. VALOR. PTO.]:[AGRUP. VALOR. PTO.]]=$B78,IF(DATOS_[[Check Periodo Ref.]:[Check Periodo Ref.]]="Dentro",IF(DATOS_[[Check Equiparado]:[Check Equiparado]]="Sí",IF(DATOS!AY$5="Sí",(1/DATOS_[[% anualiz]:[% anualiz]]),1)*IF(DATOS!AY$4="Sí",1/DATOS_[[% normaliz]:[% normaliz]],1)*(DATOS_[Conc.Sal.21])))))))),
0)</f>
        <v>0</v>
      </c>
      <c r="AE80" s="119">
        <f t="array" ref="AE80">IFERROR(
(MEDIAN((IF(DATOS_[[Sexo]:[Sexo]]=$B80,IF(DATOS_[[AGRUP. VALOR. PTO.]:[AGRUP. VALOR. PTO.]]=$B78,IF(DATOS_[[Check Periodo Ref.]:[Check Periodo Ref.]]="Dentro",IF(DATOS_[[Check Equiparado]:[Check Equiparado]]="Sí",IF(DATOS!AZ$5="Sí",(1/DATOS_[[% anualiz]:[% anualiz]]),1)*IF(DATOS!AZ$4="Sí",1/DATOS_[[% normaliz]:[% normaliz]],1)*(DATOS_[Conc.Sal.22])))))))),
0)</f>
        <v>0</v>
      </c>
      <c r="AF80" s="119">
        <f t="array" ref="AF80">IFERROR(
(MEDIAN((IF(DATOS_[[Sexo]:[Sexo]]=$B80,IF(DATOS_[[AGRUP. VALOR. PTO.]:[AGRUP. VALOR. PTO.]]=$B78,IF(DATOS_[[Check Periodo Ref.]:[Check Periodo Ref.]]="Dentro",IF(DATOS_[[Check Equiparado]:[Check Equiparado]]="Sí",IF(DATOS!BA$5="Sí",(1/DATOS_[[% anualiz]:[% anualiz]]),1)*IF(DATOS!BA$4="Sí",1/DATOS_[[% normaliz]:[% normaliz]],1)*(DATOS_[Conc.Sal.23])))))))),
0)</f>
        <v>0</v>
      </c>
      <c r="AG80" s="119">
        <f t="array" ref="AG80">IFERROR(
(MEDIAN((IF(DATOS_[[Sexo]:[Sexo]]=$B80,IF(DATOS_[[AGRUP. VALOR. PTO.]:[AGRUP. VALOR. PTO.]]=$B78,IF(DATOS_[[Check Periodo Ref.]:[Check Periodo Ref.]]="Dentro",IF(DATOS_[[Check Equiparado]:[Check Equiparado]]="Sí",IF(DATOS!BB$5="Sí",(1/DATOS_[[% anualiz]:[% anualiz]]),1)*IF(DATOS!BB$4="Sí",1/DATOS_[[% normaliz]:[% normaliz]],1)*(DATOS_[Conc.Sal.24])))))))),
0)</f>
        <v>0</v>
      </c>
      <c r="AH80" s="119">
        <f t="array" ref="AH80">IFERROR(
(MEDIAN((IF(DATOS_[[Sexo]:[Sexo]]=$B80,IF(DATOS_[[AGRUP. VALOR. PTO.]:[AGRUP. VALOR. PTO.]]=$B78,IF(DATOS_[[Check Periodo Ref.]:[Check Periodo Ref.]]="Dentro",IF(DATOS_[[Check Equiparado]:[Check Equiparado]]="Sí",IF(DATOS!BC$5="Sí",(1/DATOS_[[% anualiz]:[% anualiz]]),1)*IF(DATOS!BC$4="Sí",1/DATOS_[[% normaliz]:[% normaliz]],1)*(DATOS_[Conc.Sal.25])))))))),
0)</f>
        <v>0</v>
      </c>
      <c r="AI80" s="119">
        <f t="array" ref="AI80">IFERROR(
(MEDIAN((IF(DATOS_[[Sexo]:[Sexo]]=$B80,IF(DATOS_[[AGRUP. VALOR. PTO.]:[AGRUP. VALOR. PTO.]]=$B78,IF(DATOS_[[Check Periodo Ref.]:[Check Periodo Ref.]]="Dentro",IF(DATOS_[[Check Equiparado]:[Check Equiparado]]="Sí",IF(DATOS!BD$5="Sí",(1/DATOS_[[% anualiz]:[% anualiz]]),1)*IF(DATOS!BD$4="Sí",1/DATOS_[[% normaliz]:[% normaliz]],1)*(DATOS_[Conc.Sal.26])))))))),
0)</f>
        <v>0</v>
      </c>
      <c r="AJ80" s="119">
        <f t="array" ref="AJ80">IFERROR(
(MEDIAN((IF(DATOS_[[Sexo]:[Sexo]]=$B80,IF(DATOS_[[AGRUP. VALOR. PTO.]:[AGRUP. VALOR. PTO.]]=$B78,IF(DATOS_[[Check Periodo Ref.]:[Check Periodo Ref.]]="Dentro",IF(DATOS_[[Check Equiparado]:[Check Equiparado]]="Sí",IF(DATOS!BE$5="Sí",(1/DATOS_[[% anualiz]:[% anualiz]]),1)*IF(DATOS!BE$4="Sí",1/DATOS_[[% normaliz]:[% normaliz]],1)*(DATOS_[Conc.Sal.27])))))))),
0)</f>
        <v>0</v>
      </c>
      <c r="AK80" s="119">
        <f t="array" ref="AK80">IFERROR(
(MEDIAN((IF(DATOS_[[Sexo]:[Sexo]]=$B80,IF(DATOS_[[AGRUP. VALOR. PTO.]:[AGRUP. VALOR. PTO.]]=$B78,IF(DATOS_[[Check Periodo Ref.]:[Check Periodo Ref.]]="Dentro",IF(DATOS_[[Check Equiparado]:[Check Equiparado]]="Sí",IF(DATOS!BF$5="Sí",(1/DATOS_[[% anualiz]:[% anualiz]]),1)*IF(DATOS!BF$4="Sí",1/DATOS_[[% normaliz]:[% normaliz]],1)*(DATOS_[Conc.Sal.28])))))))),
0)</f>
        <v>0</v>
      </c>
      <c r="AL80" s="119">
        <f t="array" ref="AL80">IFERROR(
(MEDIAN((IF(DATOS_[[Sexo]:[Sexo]]=$B80,IF(DATOS_[[AGRUP. VALOR. PTO.]:[AGRUP. VALOR. PTO.]]=$B78,IF(DATOS_[[Check Periodo Ref.]:[Check Periodo Ref.]]="Dentro",IF(DATOS_[[Check Equiparado]:[Check Equiparado]]="Sí",IF(DATOS!BG$5="Sí",(1/DATOS_[[% anualiz]:[% anualiz]]),1)*IF(DATOS!BG$4="Sí",1/DATOS_[[% normaliz]:[% normaliz]],1)*(DATOS_[Conc.Sal.29])))))))),
0)</f>
        <v>0</v>
      </c>
      <c r="AM80" s="119">
        <f t="array" ref="AM80">IFERROR(
(MEDIAN((IF(DATOS_[[Sexo]:[Sexo]]=$B80,IF(DATOS_[[AGRUP. VALOR. PTO.]:[AGRUP. VALOR. PTO.]]=$B78,IF(DATOS_[[Check Periodo Ref.]:[Check Periodo Ref.]]="Dentro",IF(DATOS_[[Check Equiparado]:[Check Equiparado]]="Sí",IF(DATOS!BH$5="Sí",(1/DATOS_[[% anualiz]:[% anualiz]]),1)*IF(DATOS!BH$4="Sí",1/DATOS_[[% normaliz]:[% normaliz]],1)*(DATOS_[Conc.Sal.30])))))))),
0)</f>
        <v>0</v>
      </c>
      <c r="AN80" s="120">
        <f t="array" ref="AN80">IFERROR(
MEDIAN(IF(DATOS_[Sexo]=$B80,IF(DATOS_[[AGRUP. VALOR. PTO.]:[AGRUP. VALOR. PTO.]]=$B78,IF(DATOS_[Check Equiparado]="Sí",IF(DATOS_[Check Periodo Ref.]="Dentro",DATOS_[Tot COMPL.SAL Eq],FALSE))))),
0)</f>
        <v>0</v>
      </c>
      <c r="AO80" s="121">
        <f t="array" ref="AO80">IFERROR(
MEDIAN(IF(DATOS_[Sexo]=$B80,IF(DATOS_[[AGRUP. VALOR. PTO.]:[AGRUP. VALOR. PTO.]]=$B78,IF(DATOS_[Check Equiparado]="Sí",IF(DATOS_[Check Periodo Ref.]="Dentro",DATOS_[TOTAL SALARIO Eq],FALSE))))),
0)</f>
        <v>0</v>
      </c>
      <c r="AP80" s="122">
        <f t="array" ref="AP80">IFERROR(
(MEDIAN((IF(DATOS_[[Sexo]:[Sexo]]=$B80,IF(DATOS_[[AGRUP. VALOR. PTO.]:[AGRUP. VALOR. PTO.]]=$B79,IF(DATOS_[[Check Periodo Ref.]:[Check Periodo Ref.]]="Dentro",IF(DATOS_[[Check Equiparado]:[Check Equiparado]]="Sí",IF(DATOS!BI$5="Sí",(1/DATOS_[[% anualiz]:[% anualiz]]),1)*IF(DATOS!BI$4="Sí",1/DATOS_[[% normaliz]:[% normaliz]],1)*(DATOS_[C.Extra.01])))))))),
0)</f>
        <v>0</v>
      </c>
      <c r="AQ80" s="122">
        <f t="array" ref="AQ80">IFERROR(
(MEDIAN((IF(DATOS_[[Sexo]:[Sexo]]=$B80,IF(DATOS_[[AGRUP. VALOR. PTO.]:[AGRUP. VALOR. PTO.]]=$B79,IF(DATOS_[[Check Periodo Ref.]:[Check Periodo Ref.]]="Dentro",IF(DATOS_[[Check Equiparado]:[Check Equiparado]]="Sí",IF(DATOS!BJ$5="Sí",(1/DATOS_[[% anualiz]:[% anualiz]]),1)*IF(DATOS!BJ$4="Sí",1/DATOS_[[% normaliz]:[% normaliz]],1)*(DATOS_[C.Extra.02])))))))),
0)</f>
        <v>0</v>
      </c>
      <c r="AR80" s="122">
        <f t="array" ref="AR80">IFERROR(
(MEDIAN((IF(DATOS_[[Sexo]:[Sexo]]=$B80,IF(DATOS_[[AGRUP. VALOR. PTO.]:[AGRUP. VALOR. PTO.]]=$B79,IF(DATOS_[[Check Periodo Ref.]:[Check Periodo Ref.]]="Dentro",IF(DATOS_[[Check Equiparado]:[Check Equiparado]]="Sí",IF(DATOS!BK$5="Sí",(1/DATOS_[[% anualiz]:[% anualiz]]),1)*IF(DATOS!BK$4="Sí",1/DATOS_[[% normaliz]:[% normaliz]],1)*(DATOS_[C.Extra.03])))))))),
0)</f>
        <v>0</v>
      </c>
      <c r="AS80" s="122">
        <f t="array" ref="AS80">IFERROR(
(MEDIAN((IF(DATOS_[[Sexo]:[Sexo]]=$B80,IF(DATOS_[[AGRUP. VALOR. PTO.]:[AGRUP. VALOR. PTO.]]=$B79,IF(DATOS_[[Check Periodo Ref.]:[Check Periodo Ref.]]="Dentro",IF(DATOS_[[Check Equiparado]:[Check Equiparado]]="Sí",IF(DATOS!BL$5="Sí",(1/DATOS_[[% anualiz]:[% anualiz]]),1)*IF(DATOS!BL$4="Sí",1/DATOS_[[% normaliz]:[% normaliz]],1)*(DATOS_[C.Extra.04])))))))),
0)</f>
        <v>0</v>
      </c>
      <c r="AT80" s="122">
        <f t="array" ref="AT80">IFERROR(
(MEDIAN((IF(DATOS_[[Sexo]:[Sexo]]=$B80,IF(DATOS_[[AGRUP. VALOR. PTO.]:[AGRUP. VALOR. PTO.]]=$B79,IF(DATOS_[[Check Periodo Ref.]:[Check Periodo Ref.]]="Dentro",IF(DATOS_[[Check Equiparado]:[Check Equiparado]]="Sí",IF(DATOS!BM$5="Sí",(1/DATOS_[[% anualiz]:[% anualiz]]),1)*IF(DATOS!BM$4="Sí",1/DATOS_[[% normaliz]:[% normaliz]],1)*(DATOS_[C.Extra.05])))))))),
0)</f>
        <v>0</v>
      </c>
      <c r="AU80" s="123">
        <f t="array" ref="AU80">IFERROR(
MEDIAN(IF(DATOS_[Sexo]=$B80,IF(DATOS_[[AGRUP. VALOR. PTO.]:[AGRUP. VALOR. PTO.]]=$B78,IF(DATOS_[Check Equiparado]="Sí",IF(DATOS_[Check Periodo Ref.]="Dentro",DATOS_[Tot Extrasalarial Eq],FALSE))))),
0)</f>
        <v>0</v>
      </c>
      <c r="AV80" s="124">
        <f t="array" ref="AV80">IFERROR(
MEDIAN(IF(DATOS_[Sexo]=$B80,IF(DATOS_[[AGRUP. VALOR. PTO.]:[AGRUP. VALOR. PTO.]]=$B78,IF(DATOS_[Check Equiparado]="Sí",IF(DATOS_[Check Periodo Ref.]="Dentro",DATOS_[TOTAL Retrib Eq],FALSE))))),
0)</f>
        <v>0</v>
      </c>
    </row>
    <row r="81" spans="1:48" ht="17.25" thickBot="1" x14ac:dyDescent="0.35">
      <c r="A81" s="48" t="str">
        <f t="shared" ref="A81" si="91">+A82</f>
        <v>[ocultar]</v>
      </c>
      <c r="B81" s="98" t="s">
        <v>282</v>
      </c>
      <c r="C81" s="117"/>
      <c r="D81" s="47"/>
      <c r="E81" s="47"/>
      <c r="F81" s="47"/>
      <c r="G81" s="47"/>
      <c r="H81" s="47"/>
      <c r="I81" s="127" t="str">
        <f t="shared" ref="I81:AV81" si="92">IFERROR((I82-I83)/I82,"")</f>
        <v/>
      </c>
      <c r="J81" s="131" t="str">
        <f t="shared" si="92"/>
        <v/>
      </c>
      <c r="K81" s="131" t="str">
        <f t="shared" si="92"/>
        <v/>
      </c>
      <c r="L81" s="131" t="str">
        <f t="shared" si="92"/>
        <v/>
      </c>
      <c r="M81" s="131" t="str">
        <f t="shared" si="92"/>
        <v/>
      </c>
      <c r="N81" s="131" t="str">
        <f t="shared" si="92"/>
        <v/>
      </c>
      <c r="O81" s="131" t="str">
        <f t="shared" si="92"/>
        <v/>
      </c>
      <c r="P81" s="131" t="str">
        <f t="shared" si="92"/>
        <v/>
      </c>
      <c r="Q81" s="131" t="str">
        <f t="shared" si="92"/>
        <v/>
      </c>
      <c r="R81" s="131" t="str">
        <f t="shared" si="92"/>
        <v/>
      </c>
      <c r="S81" s="131" t="str">
        <f t="shared" si="92"/>
        <v/>
      </c>
      <c r="T81" s="131" t="str">
        <f t="shared" si="92"/>
        <v/>
      </c>
      <c r="U81" s="131" t="str">
        <f t="shared" si="92"/>
        <v/>
      </c>
      <c r="V81" s="131" t="str">
        <f t="shared" si="92"/>
        <v/>
      </c>
      <c r="W81" s="131" t="str">
        <f t="shared" si="92"/>
        <v/>
      </c>
      <c r="X81" s="131" t="str">
        <f t="shared" si="92"/>
        <v/>
      </c>
      <c r="Y81" s="131" t="str">
        <f t="shared" si="92"/>
        <v/>
      </c>
      <c r="Z81" s="130" t="str">
        <f t="shared" si="92"/>
        <v/>
      </c>
      <c r="AA81" s="130" t="str">
        <f t="shared" si="92"/>
        <v/>
      </c>
      <c r="AB81" s="130" t="str">
        <f t="shared" si="92"/>
        <v/>
      </c>
      <c r="AC81" s="130" t="str">
        <f t="shared" si="92"/>
        <v/>
      </c>
      <c r="AD81" s="130" t="str">
        <f t="shared" si="92"/>
        <v/>
      </c>
      <c r="AE81" s="130" t="str">
        <f t="shared" si="92"/>
        <v/>
      </c>
      <c r="AF81" s="130" t="str">
        <f t="shared" si="92"/>
        <v/>
      </c>
      <c r="AG81" s="130" t="str">
        <f t="shared" si="92"/>
        <v/>
      </c>
      <c r="AH81" s="130" t="str">
        <f t="shared" si="92"/>
        <v/>
      </c>
      <c r="AI81" s="130" t="str">
        <f t="shared" si="92"/>
        <v/>
      </c>
      <c r="AJ81" s="130" t="str">
        <f t="shared" si="92"/>
        <v/>
      </c>
      <c r="AK81" s="130" t="str">
        <f t="shared" si="92"/>
        <v/>
      </c>
      <c r="AL81" s="130" t="str">
        <f t="shared" si="92"/>
        <v/>
      </c>
      <c r="AM81" s="130" t="str">
        <f t="shared" si="92"/>
        <v/>
      </c>
      <c r="AN81" s="132" t="str">
        <f t="shared" si="92"/>
        <v/>
      </c>
      <c r="AO81" s="136" t="str">
        <f t="shared" si="92"/>
        <v/>
      </c>
      <c r="AP81" s="133" t="str">
        <f t="shared" si="92"/>
        <v/>
      </c>
      <c r="AQ81" s="133" t="str">
        <f t="shared" si="92"/>
        <v/>
      </c>
      <c r="AR81" s="133" t="str">
        <f t="shared" si="92"/>
        <v/>
      </c>
      <c r="AS81" s="133" t="str">
        <f t="shared" si="92"/>
        <v/>
      </c>
      <c r="AT81" s="133" t="str">
        <f t="shared" si="92"/>
        <v/>
      </c>
      <c r="AU81" s="134" t="str">
        <f t="shared" si="92"/>
        <v/>
      </c>
      <c r="AV81" s="135" t="str">
        <f t="shared" si="92"/>
        <v/>
      </c>
    </row>
    <row r="82" spans="1:48" x14ac:dyDescent="0.3">
      <c r="A82" s="48" t="str">
        <f t="shared" ref="A82" si="93">+IF(C82+C83=0,"[ocultar]","")</f>
        <v>[ocultar]</v>
      </c>
      <c r="B82" s="94" t="s">
        <v>162</v>
      </c>
      <c r="C82" s="40">
        <f t="array" ref="C82">SUM(IF($B82=DATOS_[Sexo],
IF($B81=DATOS_[AGRUP. VALOR. PTO.],
IF("Dentro"=DATOS_[Check Periodo Ref.],
1/(COUNTIFS(DATOS_[Sexo],$B82,DATOS_[AGRUP. VALOR. PTO.],$B81,DATOS_[Check Periodo Ref.],"Dentro",DATOS_[id],DATOS_[id]))))))</f>
        <v>0</v>
      </c>
      <c r="D82" s="41">
        <f>COUNTIFS(DATOS_[AGRUP. VALOR. PTO.],$B81,DATOS_[Sexo],$B82,DATOS_[Check Periodo Ref.],"Dentro")</f>
        <v>0</v>
      </c>
      <c r="E82" s="41">
        <f>COUNTIFS(DATOS_[AGRUP. VALOR. PTO.],$B81,DATOS_[Sexo],$B82,DATOS_[Check Periodo Ref.],"Dentro",DATOS_[Check Nº SC Norm],"Sí")</f>
        <v>0</v>
      </c>
      <c r="F82" s="41">
        <f>COUNTIFS(DATOS_[AGRUP. VALOR. PTO.],$B81,DATOS_[Sexo],$B82,DATOS_[Check Periodo Ref.],"Dentro",DATOS_[Check Nº SC Anualiz],"Sí")</f>
        <v>0</v>
      </c>
      <c r="G82" s="41">
        <f>COUNTIFS(DATOS_[AGRUP. VALOR. PTO.],$B81,DATOS_[Sexo],$B82,DATOS_[Check Periodo Ref.],"Dentro",DATOS_[Check Nº SC Norm y Anualiz],"Sí")</f>
        <v>0</v>
      </c>
      <c r="H82" s="41">
        <f>COUNTIFS(DATOS_[AGRUP. VALOR. PTO.],$B81,DATOS_[Sexo],$B82,DATOS_[Check Periodo Ref.],"Dentro",DATOS_[Check Equiparación],"Sí")</f>
        <v>0</v>
      </c>
      <c r="I82" s="118">
        <f t="array" ref="I82">IFERROR(
MEDIAN(IF(DATOS_[Sexo]=$B82,IF(DATOS_[[AGRUP. VALOR. PTO.]:[AGRUP. VALOR. PTO.]]=$B81,IF(DATOS_[Check Equiparado]="Sí",IF(DATOS_[Check Periodo Ref.]="Dentro",DATOS_[SALARIO BASE Eq],FALSE))))),
0)</f>
        <v>0</v>
      </c>
      <c r="J82" s="119">
        <f t="array" ref="J82">IFERROR(
(MEDIAN((IF(DATOS_[[Sexo]:[Sexo]]=$B82,IF(DATOS_[[AGRUP. VALOR. PTO.]:[AGRUP. VALOR. PTO.]]=$B81,IF(DATOS_[[Check Periodo Ref.]:[Check Periodo Ref.]]="Dentro",IF(DATOS_[[Check Equiparado]:[Check Equiparado]]="Sí",IF(DATOS!AE$5="Sí",(1/DATOS_[[% anualiz]:[% anualiz]]),1)*IF(DATOS!AE$4="Sí",1/DATOS_[[% normaliz]:[% normaliz]],1)*(DATOS_[Conc.Sal.01])))))))),
0)</f>
        <v>0</v>
      </c>
      <c r="K82" s="119">
        <f t="array" ref="K82">IFERROR(
(MEDIAN((IF(DATOS_[[Sexo]:[Sexo]]=$B82,IF(DATOS_[[AGRUP. VALOR. PTO.]:[AGRUP. VALOR. PTO.]]=$B81,IF(DATOS_[[Check Periodo Ref.]:[Check Periodo Ref.]]="Dentro",IF(DATOS_[[Check Equiparado]:[Check Equiparado]]="Sí",IF(DATOS!AF$5="Sí",(1/DATOS_[[% anualiz]:[% anualiz]]),1)*IF(DATOS!AF$4="Sí",1/DATOS_[[% normaliz]:[% normaliz]],1)*(DATOS_[Conc.Sal.02])))))))),
0)</f>
        <v>0</v>
      </c>
      <c r="L82" s="119">
        <f t="array" ref="L82">IFERROR(
(MEDIAN((IF(DATOS_[[Sexo]:[Sexo]]=$B82,IF(DATOS_[[AGRUP. VALOR. PTO.]:[AGRUP. VALOR. PTO.]]=$B81,IF(DATOS_[[Check Periodo Ref.]:[Check Periodo Ref.]]="Dentro",IF(DATOS_[[Check Equiparado]:[Check Equiparado]]="Sí",IF(DATOS!AG$5="Sí",(1/DATOS_[[% anualiz]:[% anualiz]]),1)*IF(DATOS!AG$4="Sí",1/DATOS_[[% normaliz]:[% normaliz]],1)*(DATOS_[Conc.Sal.03])))))))),
0)</f>
        <v>0</v>
      </c>
      <c r="M82" s="119">
        <f t="array" ref="M82">IFERROR(
(MEDIAN((IF(DATOS_[[Sexo]:[Sexo]]=$B82,IF(DATOS_[[AGRUP. VALOR. PTO.]:[AGRUP. VALOR. PTO.]]=$B81,IF(DATOS_[[Check Periodo Ref.]:[Check Periodo Ref.]]="Dentro",IF(DATOS_[[Check Equiparado]:[Check Equiparado]]="Sí",IF(DATOS!AH$5="Sí",(1/DATOS_[[% anualiz]:[% anualiz]]),1)*IF(DATOS!AH$4="Sí",1/DATOS_[[% normaliz]:[% normaliz]],1)*(DATOS_[Conc.Sal.04])))))))),
0)</f>
        <v>0</v>
      </c>
      <c r="N82" s="119">
        <f t="array" ref="N82">IFERROR(
(MEDIAN((IF(DATOS_[[Sexo]:[Sexo]]=$B82,IF(DATOS_[[AGRUP. VALOR. PTO.]:[AGRUP. VALOR. PTO.]]=$B81,IF(DATOS_[[Check Periodo Ref.]:[Check Periodo Ref.]]="Dentro",IF(DATOS_[[Check Equiparado]:[Check Equiparado]]="Sí",IF(DATOS!AI$5="Sí",(1/DATOS_[[% anualiz]:[% anualiz]]),1)*IF(DATOS!AI$4="Sí",1/DATOS_[[% normaliz]:[% normaliz]],1)*(DATOS_[Conc.Sal.05])))))))),
0)</f>
        <v>0</v>
      </c>
      <c r="O82" s="119">
        <f t="array" ref="O82">IFERROR(
(MEDIAN((IF(DATOS_[[Sexo]:[Sexo]]=$B82,IF(DATOS_[[AGRUP. VALOR. PTO.]:[AGRUP. VALOR. PTO.]]=$B81,IF(DATOS_[[Check Periodo Ref.]:[Check Periodo Ref.]]="Dentro",IF(DATOS_[[Check Equiparado]:[Check Equiparado]]="Sí",IF(DATOS!AJ$5="Sí",(1/DATOS_[[% anualiz]:[% anualiz]]),1)*IF(DATOS!AJ$4="Sí",1/DATOS_[[% normaliz]:[% normaliz]],1)*(DATOS_[Conc.Sal.06])))))))),
0)</f>
        <v>0</v>
      </c>
      <c r="P82" s="119">
        <f t="array" ref="P82">IFERROR(
(MEDIAN((IF(DATOS_[[Sexo]:[Sexo]]=$B82,IF(DATOS_[[AGRUP. VALOR. PTO.]:[AGRUP. VALOR. PTO.]]=$B81,IF(DATOS_[[Check Periodo Ref.]:[Check Periodo Ref.]]="Dentro",IF(DATOS_[[Check Equiparado]:[Check Equiparado]]="Sí",IF(DATOS!AK$5="Sí",(1/DATOS_[[% anualiz]:[% anualiz]]),1)*IF(DATOS!AK$4="Sí",1/DATOS_[[% normaliz]:[% normaliz]],1)*(DATOS_[Conc.Sal.07])))))))),
0)</f>
        <v>0</v>
      </c>
      <c r="Q82" s="119">
        <f t="array" ref="Q82">IFERROR(
(MEDIAN((IF(DATOS_[[Sexo]:[Sexo]]=$B82,IF(DATOS_[[AGRUP. VALOR. PTO.]:[AGRUP. VALOR. PTO.]]=$B81,IF(DATOS_[[Check Periodo Ref.]:[Check Periodo Ref.]]="Dentro",IF(DATOS_[[Check Equiparado]:[Check Equiparado]]="Sí",IF(DATOS!AL$5="Sí",(1/DATOS_[[% anualiz]:[% anualiz]]),1)*IF(DATOS!AL$4="Sí",1/DATOS_[[% normaliz]:[% normaliz]],1)*(DATOS_[Conc.Sal.08])))))))),
0)</f>
        <v>0</v>
      </c>
      <c r="R82" s="119">
        <f t="array" ref="R82">IFERROR(
(MEDIAN((IF(DATOS_[[Sexo]:[Sexo]]=$B82,IF(DATOS_[[AGRUP. VALOR. PTO.]:[AGRUP. VALOR. PTO.]]=$B81,IF(DATOS_[[Check Periodo Ref.]:[Check Periodo Ref.]]="Dentro",IF(DATOS_[[Check Equiparado]:[Check Equiparado]]="Sí",IF(DATOS!AM$5="Sí",(1/DATOS_[[% anualiz]:[% anualiz]]),1)*IF(DATOS!AM$4="Sí",1/DATOS_[[% normaliz]:[% normaliz]],1)*(DATOS_[Conc.Sal.09])))))))),
0)</f>
        <v>0</v>
      </c>
      <c r="S82" s="119">
        <f t="array" ref="S82">IFERROR(
(MEDIAN((IF(DATOS_[[Sexo]:[Sexo]]=$B82,IF(DATOS_[[AGRUP. VALOR. PTO.]:[AGRUP. VALOR. PTO.]]=$B81,IF(DATOS_[[Check Periodo Ref.]:[Check Periodo Ref.]]="Dentro",IF(DATOS_[[Check Equiparado]:[Check Equiparado]]="Sí",IF(DATOS!AN$5="Sí",(1/DATOS_[[% anualiz]:[% anualiz]]),1)*IF(DATOS!AN$4="Sí",1/DATOS_[[% normaliz]:[% normaliz]],1)*(DATOS_[Conc.Sal.10])))))))),
0)</f>
        <v>0</v>
      </c>
      <c r="T82" s="119">
        <f t="array" ref="T82">IFERROR(
(MEDIAN((IF(DATOS_[[Sexo]:[Sexo]]=$B82,IF(DATOS_[[AGRUP. VALOR. PTO.]:[AGRUP. VALOR. PTO.]]=$B81,IF(DATOS_[[Check Periodo Ref.]:[Check Periodo Ref.]]="Dentro",IF(DATOS_[[Check Equiparado]:[Check Equiparado]]="Sí",IF(DATOS!AO$5="Sí",(1/DATOS_[[% anualiz]:[% anualiz]]),1)*IF(DATOS!AO$4="Sí",1/DATOS_[[% normaliz]:[% normaliz]],1)*(DATOS_[Conc.Sal.11])))))))),
0)</f>
        <v>0</v>
      </c>
      <c r="U82" s="119">
        <f t="array" ref="U82">IFERROR(
(MEDIAN((IF(DATOS_[[Sexo]:[Sexo]]=$B82,IF(DATOS_[[AGRUP. VALOR. PTO.]:[AGRUP. VALOR. PTO.]]=$B81,IF(DATOS_[[Check Periodo Ref.]:[Check Periodo Ref.]]="Dentro",IF(DATOS_[[Check Equiparado]:[Check Equiparado]]="Sí",IF(DATOS!AP$5="Sí",(1/DATOS_[[% anualiz]:[% anualiz]]),1)*IF(DATOS!AP$4="Sí",1/DATOS_[[% normaliz]:[% normaliz]],1)*(DATOS_[Conc.Sal.12])))))))),
0)</f>
        <v>0</v>
      </c>
      <c r="V82" s="119">
        <f t="array" ref="V82">IFERROR(
(MEDIAN((IF(DATOS_[[Sexo]:[Sexo]]=$B82,IF(DATOS_[[AGRUP. VALOR. PTO.]:[AGRUP. VALOR. PTO.]]=$B81,IF(DATOS_[[Check Periodo Ref.]:[Check Periodo Ref.]]="Dentro",IF(DATOS_[[Check Equiparado]:[Check Equiparado]]="Sí",IF(DATOS!AQ$5="Sí",(1/DATOS_[[% anualiz]:[% anualiz]]),1)*IF(DATOS!AQ$4="Sí",1/DATOS_[[% normaliz]:[% normaliz]],1)*(DATOS_[Conc.Sal.13])))))))),
0)</f>
        <v>0</v>
      </c>
      <c r="W82" s="119">
        <f t="array" ref="W82">IFERROR(
(MEDIAN((IF(DATOS_[[Sexo]:[Sexo]]=$B82,IF(DATOS_[[AGRUP. VALOR. PTO.]:[AGRUP. VALOR. PTO.]]=$B81,IF(DATOS_[[Check Periodo Ref.]:[Check Periodo Ref.]]="Dentro",IF(DATOS_[[Check Equiparado]:[Check Equiparado]]="Sí",IF(DATOS!AR$5="Sí",(1/DATOS_[[% anualiz]:[% anualiz]]),1)*IF(DATOS!AR$4="Sí",1/DATOS_[[% normaliz]:[% normaliz]],1)*(DATOS_[Conc.Sal.14])))))))),
0)</f>
        <v>0</v>
      </c>
      <c r="X82" s="119">
        <f t="array" ref="X82">IFERROR(
(MEDIAN((IF(DATOS_[[Sexo]:[Sexo]]=$B82,IF(DATOS_[[AGRUP. VALOR. PTO.]:[AGRUP. VALOR. PTO.]]=$B81,IF(DATOS_[[Check Periodo Ref.]:[Check Periodo Ref.]]="Dentro",IF(DATOS_[[Check Equiparado]:[Check Equiparado]]="Sí",IF(DATOS!AS$5="Sí",(1/DATOS_[[% anualiz]:[% anualiz]]),1)*IF(DATOS!AS$4="Sí",1/DATOS_[[% normaliz]:[% normaliz]],1)*(DATOS_[Conc.Sal.15])))))))),
0)</f>
        <v>0</v>
      </c>
      <c r="Y82" s="119">
        <f t="array" ref="Y82">IFERROR(
(MEDIAN((IF(DATOS_[[Sexo]:[Sexo]]=$B82,IF(DATOS_[[AGRUP. VALOR. PTO.]:[AGRUP. VALOR. PTO.]]=$B81,IF(DATOS_[[Check Periodo Ref.]:[Check Periodo Ref.]]="Dentro",IF(DATOS_[[Check Equiparado]:[Check Equiparado]]="Sí",IF(DATOS!AT$5="Sí",(1/DATOS_[[% anualiz]:[% anualiz]]),1)*IF(DATOS!AT$4="Sí",1/DATOS_[[% normaliz]:[% normaliz]],1)*(DATOS_[Conc.Sal.16])))))))),
0)</f>
        <v>0</v>
      </c>
      <c r="Z82" s="119">
        <f t="array" ref="Z82">IFERROR(
(MEDIAN((IF(DATOS_[[Sexo]:[Sexo]]=$B82,IF(DATOS_[[AGRUP. VALOR. PTO.]:[AGRUP. VALOR. PTO.]]=$B81,IF(DATOS_[[Check Periodo Ref.]:[Check Periodo Ref.]]="Dentro",IF(DATOS_[[Check Equiparado]:[Check Equiparado]]="Sí",IF(DATOS!AU$5="Sí",(1/DATOS_[[% anualiz]:[% anualiz]]),1)*IF(DATOS!AU$4="Sí",1/DATOS_[[% normaliz]:[% normaliz]],1)*(DATOS_[Conc.Sal.17])))))))),
0)</f>
        <v>0</v>
      </c>
      <c r="AA82" s="119">
        <f t="array" ref="AA82">IFERROR(
(MEDIAN((IF(DATOS_[[Sexo]:[Sexo]]=$B82,IF(DATOS_[[AGRUP. VALOR. PTO.]:[AGRUP. VALOR. PTO.]]=$B81,IF(DATOS_[[Check Periodo Ref.]:[Check Periodo Ref.]]="Dentro",IF(DATOS_[[Check Equiparado]:[Check Equiparado]]="Sí",IF(DATOS!AV$5="Sí",(1/DATOS_[[% anualiz]:[% anualiz]]),1)*IF(DATOS!AV$4="Sí",1/DATOS_[[% normaliz]:[% normaliz]],1)*(DATOS_[Conc.Sal.18])))))))),
0)</f>
        <v>0</v>
      </c>
      <c r="AB82" s="119">
        <f t="array" ref="AB82">IFERROR(
(MEDIAN((IF(DATOS_[[Sexo]:[Sexo]]=$B82,IF(DATOS_[[AGRUP. VALOR. PTO.]:[AGRUP. VALOR. PTO.]]=$B81,IF(DATOS_[[Check Periodo Ref.]:[Check Periodo Ref.]]="Dentro",IF(DATOS_[[Check Equiparado]:[Check Equiparado]]="Sí",IF(DATOS!AW$5="Sí",(1/DATOS_[[% anualiz]:[% anualiz]]),1)*IF(DATOS!AW$4="Sí",1/DATOS_[[% normaliz]:[% normaliz]],1)*(DATOS_[Conc.Sal.19])))))))),
0)</f>
        <v>0</v>
      </c>
      <c r="AC82" s="119">
        <f t="array" ref="AC82">IFERROR(
(MEDIAN((IF(DATOS_[[Sexo]:[Sexo]]=$B82,IF(DATOS_[[AGRUP. VALOR. PTO.]:[AGRUP. VALOR. PTO.]]=$B81,IF(DATOS_[[Check Periodo Ref.]:[Check Periodo Ref.]]="Dentro",IF(DATOS_[[Check Equiparado]:[Check Equiparado]]="Sí",IF(DATOS!AX$5="Sí",(1/DATOS_[[% anualiz]:[% anualiz]]),1)*IF(DATOS!AX$4="Sí",1/DATOS_[[% normaliz]:[% normaliz]],1)*(DATOS_[Conc.Sal.20])))))))),
0)</f>
        <v>0</v>
      </c>
      <c r="AD82" s="119">
        <f t="array" ref="AD82">IFERROR(
(MEDIAN((IF(DATOS_[[Sexo]:[Sexo]]=$B82,IF(DATOS_[[AGRUP. VALOR. PTO.]:[AGRUP. VALOR. PTO.]]=$B81,IF(DATOS_[[Check Periodo Ref.]:[Check Periodo Ref.]]="Dentro",IF(DATOS_[[Check Equiparado]:[Check Equiparado]]="Sí",IF(DATOS!AY$5="Sí",(1/DATOS_[[% anualiz]:[% anualiz]]),1)*IF(DATOS!AY$4="Sí",1/DATOS_[[% normaliz]:[% normaliz]],1)*(DATOS_[Conc.Sal.21])))))))),
0)</f>
        <v>0</v>
      </c>
      <c r="AE82" s="119">
        <f t="array" ref="AE82">IFERROR(
(MEDIAN((IF(DATOS_[[Sexo]:[Sexo]]=$B82,IF(DATOS_[[AGRUP. VALOR. PTO.]:[AGRUP. VALOR. PTO.]]=$B81,IF(DATOS_[[Check Periodo Ref.]:[Check Periodo Ref.]]="Dentro",IF(DATOS_[[Check Equiparado]:[Check Equiparado]]="Sí",IF(DATOS!AZ$5="Sí",(1/DATOS_[[% anualiz]:[% anualiz]]),1)*IF(DATOS!AZ$4="Sí",1/DATOS_[[% normaliz]:[% normaliz]],1)*(DATOS_[Conc.Sal.22])))))))),
0)</f>
        <v>0</v>
      </c>
      <c r="AF82" s="119">
        <f t="array" ref="AF82">IFERROR(
(MEDIAN((IF(DATOS_[[Sexo]:[Sexo]]=$B82,IF(DATOS_[[AGRUP. VALOR. PTO.]:[AGRUP. VALOR. PTO.]]=$B81,IF(DATOS_[[Check Periodo Ref.]:[Check Periodo Ref.]]="Dentro",IF(DATOS_[[Check Equiparado]:[Check Equiparado]]="Sí",IF(DATOS!BA$5="Sí",(1/DATOS_[[% anualiz]:[% anualiz]]),1)*IF(DATOS!BA$4="Sí",1/DATOS_[[% normaliz]:[% normaliz]],1)*(DATOS_[Conc.Sal.23])))))))),
0)</f>
        <v>0</v>
      </c>
      <c r="AG82" s="119">
        <f t="array" ref="AG82">IFERROR(
(MEDIAN((IF(DATOS_[[Sexo]:[Sexo]]=$B82,IF(DATOS_[[AGRUP. VALOR. PTO.]:[AGRUP. VALOR. PTO.]]=$B81,IF(DATOS_[[Check Periodo Ref.]:[Check Periodo Ref.]]="Dentro",IF(DATOS_[[Check Equiparado]:[Check Equiparado]]="Sí",IF(DATOS!BB$5="Sí",(1/DATOS_[[% anualiz]:[% anualiz]]),1)*IF(DATOS!BB$4="Sí",1/DATOS_[[% normaliz]:[% normaliz]],1)*(DATOS_[Conc.Sal.24])))))))),
0)</f>
        <v>0</v>
      </c>
      <c r="AH82" s="119">
        <f t="array" ref="AH82">IFERROR(
(MEDIAN((IF(DATOS_[[Sexo]:[Sexo]]=$B82,IF(DATOS_[[AGRUP. VALOR. PTO.]:[AGRUP. VALOR. PTO.]]=$B81,IF(DATOS_[[Check Periodo Ref.]:[Check Periodo Ref.]]="Dentro",IF(DATOS_[[Check Equiparado]:[Check Equiparado]]="Sí",IF(DATOS!BC$5="Sí",(1/DATOS_[[% anualiz]:[% anualiz]]),1)*IF(DATOS!BC$4="Sí",1/DATOS_[[% normaliz]:[% normaliz]],1)*(DATOS_[Conc.Sal.25])))))))),
0)</f>
        <v>0</v>
      </c>
      <c r="AI82" s="119">
        <f t="array" ref="AI82">IFERROR(
(MEDIAN((IF(DATOS_[[Sexo]:[Sexo]]=$B82,IF(DATOS_[[AGRUP. VALOR. PTO.]:[AGRUP. VALOR. PTO.]]=$B81,IF(DATOS_[[Check Periodo Ref.]:[Check Periodo Ref.]]="Dentro",IF(DATOS_[[Check Equiparado]:[Check Equiparado]]="Sí",IF(DATOS!BD$5="Sí",(1/DATOS_[[% anualiz]:[% anualiz]]),1)*IF(DATOS!BD$4="Sí",1/DATOS_[[% normaliz]:[% normaliz]],1)*(DATOS_[Conc.Sal.26])))))))),
0)</f>
        <v>0</v>
      </c>
      <c r="AJ82" s="119">
        <f t="array" ref="AJ82">IFERROR(
(MEDIAN((IF(DATOS_[[Sexo]:[Sexo]]=$B82,IF(DATOS_[[AGRUP. VALOR. PTO.]:[AGRUP. VALOR. PTO.]]=$B81,IF(DATOS_[[Check Periodo Ref.]:[Check Periodo Ref.]]="Dentro",IF(DATOS_[[Check Equiparado]:[Check Equiparado]]="Sí",IF(DATOS!BE$5="Sí",(1/DATOS_[[% anualiz]:[% anualiz]]),1)*IF(DATOS!BE$4="Sí",1/DATOS_[[% normaliz]:[% normaliz]],1)*(DATOS_[Conc.Sal.27])))))))),
0)</f>
        <v>0</v>
      </c>
      <c r="AK82" s="119">
        <f t="array" ref="AK82">IFERROR(
(MEDIAN((IF(DATOS_[[Sexo]:[Sexo]]=$B82,IF(DATOS_[[AGRUP. VALOR. PTO.]:[AGRUP. VALOR. PTO.]]=$B81,IF(DATOS_[[Check Periodo Ref.]:[Check Periodo Ref.]]="Dentro",IF(DATOS_[[Check Equiparado]:[Check Equiparado]]="Sí",IF(DATOS!BF$5="Sí",(1/DATOS_[[% anualiz]:[% anualiz]]),1)*IF(DATOS!BF$4="Sí",1/DATOS_[[% normaliz]:[% normaliz]],1)*(DATOS_[Conc.Sal.28])))))))),
0)</f>
        <v>0</v>
      </c>
      <c r="AL82" s="119">
        <f t="array" ref="AL82">IFERROR(
(MEDIAN((IF(DATOS_[[Sexo]:[Sexo]]=$B82,IF(DATOS_[[AGRUP. VALOR. PTO.]:[AGRUP. VALOR. PTO.]]=$B81,IF(DATOS_[[Check Periodo Ref.]:[Check Periodo Ref.]]="Dentro",IF(DATOS_[[Check Equiparado]:[Check Equiparado]]="Sí",IF(DATOS!BG$5="Sí",(1/DATOS_[[% anualiz]:[% anualiz]]),1)*IF(DATOS!BG$4="Sí",1/DATOS_[[% normaliz]:[% normaliz]],1)*(DATOS_[Conc.Sal.29])))))))),
0)</f>
        <v>0</v>
      </c>
      <c r="AM82" s="119">
        <f t="array" ref="AM82">IFERROR(
(MEDIAN((IF(DATOS_[[Sexo]:[Sexo]]=$B82,IF(DATOS_[[AGRUP. VALOR. PTO.]:[AGRUP. VALOR. PTO.]]=$B81,IF(DATOS_[[Check Periodo Ref.]:[Check Periodo Ref.]]="Dentro",IF(DATOS_[[Check Equiparado]:[Check Equiparado]]="Sí",IF(DATOS!BH$5="Sí",(1/DATOS_[[% anualiz]:[% anualiz]]),1)*IF(DATOS!BH$4="Sí",1/DATOS_[[% normaliz]:[% normaliz]],1)*(DATOS_[Conc.Sal.30])))))))),
0)</f>
        <v>0</v>
      </c>
      <c r="AN82" s="120">
        <f t="array" ref="AN82">IFERROR(
MEDIAN(IF(DATOS_[Sexo]=$B82,IF(DATOS_[[AGRUP. VALOR. PTO.]:[AGRUP. VALOR. PTO.]]=$B81,IF(DATOS_[Check Equiparado]="Sí",IF(DATOS_[Check Periodo Ref.]="Dentro",DATOS_[Tot COMPL.SAL Eq],FALSE))))),
0)</f>
        <v>0</v>
      </c>
      <c r="AO82" s="121">
        <f t="array" ref="AO82">IFERROR(
MEDIAN(IF(DATOS_[Sexo]=$B82,IF(DATOS_[[AGRUP. VALOR. PTO.]:[AGRUP. VALOR. PTO.]]=$B81,IF(DATOS_[Check Equiparado]="Sí",IF(DATOS_[Check Periodo Ref.]="Dentro",DATOS_[TOTAL SALARIO Eq],FALSE))))),
0)</f>
        <v>0</v>
      </c>
      <c r="AP82" s="122">
        <f t="array" ref="AP82">IFERROR(
(MEDIAN((IF(DATOS_[[Sexo]:[Sexo]]=$B82,IF(DATOS_[[AGRUP. VALOR. PTO.]:[AGRUP. VALOR. PTO.]]=$B81,IF(DATOS_[[Check Periodo Ref.]:[Check Periodo Ref.]]="Dentro",IF(DATOS_[[Check Equiparado]:[Check Equiparado]]="Sí",IF(DATOS!BI$5="Sí",(1/DATOS_[[% anualiz]:[% anualiz]]),1)*IF(DATOS!BI$4="Sí",1/DATOS_[[% normaliz]:[% normaliz]],1)*(DATOS_[C.Extra.01])))))))),
0)</f>
        <v>0</v>
      </c>
      <c r="AQ82" s="122">
        <f t="array" ref="AQ82">IFERROR(
(MEDIAN((IF(DATOS_[[Sexo]:[Sexo]]=$B82,IF(DATOS_[[AGRUP. VALOR. PTO.]:[AGRUP. VALOR. PTO.]]=$B81,IF(DATOS_[[Check Periodo Ref.]:[Check Periodo Ref.]]="Dentro",IF(DATOS_[[Check Equiparado]:[Check Equiparado]]="Sí",IF(DATOS!BJ$5="Sí",(1/DATOS_[[% anualiz]:[% anualiz]]),1)*IF(DATOS!BJ$4="Sí",1/DATOS_[[% normaliz]:[% normaliz]],1)*(DATOS_[C.Extra.02])))))))),
0)</f>
        <v>0</v>
      </c>
      <c r="AR82" s="122">
        <f t="array" ref="AR82">IFERROR(
(MEDIAN((IF(DATOS_[[Sexo]:[Sexo]]=$B82,IF(DATOS_[[AGRUP. VALOR. PTO.]:[AGRUP. VALOR. PTO.]]=$B81,IF(DATOS_[[Check Periodo Ref.]:[Check Periodo Ref.]]="Dentro",IF(DATOS_[[Check Equiparado]:[Check Equiparado]]="Sí",IF(DATOS!BK$5="Sí",(1/DATOS_[[% anualiz]:[% anualiz]]),1)*IF(DATOS!BK$4="Sí",1/DATOS_[[% normaliz]:[% normaliz]],1)*(DATOS_[C.Extra.03])))))))),
0)</f>
        <v>0</v>
      </c>
      <c r="AS82" s="122">
        <f t="array" ref="AS82">IFERROR(
(MEDIAN((IF(DATOS_[[Sexo]:[Sexo]]=$B82,IF(DATOS_[[AGRUP. VALOR. PTO.]:[AGRUP. VALOR. PTO.]]=$B81,IF(DATOS_[[Check Periodo Ref.]:[Check Periodo Ref.]]="Dentro",IF(DATOS_[[Check Equiparado]:[Check Equiparado]]="Sí",IF(DATOS!BL$5="Sí",(1/DATOS_[[% anualiz]:[% anualiz]]),1)*IF(DATOS!BL$4="Sí",1/DATOS_[[% normaliz]:[% normaliz]],1)*(DATOS_[C.Extra.04])))))))),
0)</f>
        <v>0</v>
      </c>
      <c r="AT82" s="122">
        <f t="array" ref="AT82">IFERROR(
(MEDIAN((IF(DATOS_[[Sexo]:[Sexo]]=$B82,IF(DATOS_[[AGRUP. VALOR. PTO.]:[AGRUP. VALOR. PTO.]]=$B81,IF(DATOS_[[Check Periodo Ref.]:[Check Periodo Ref.]]="Dentro",IF(DATOS_[[Check Equiparado]:[Check Equiparado]]="Sí",IF(DATOS!BM$5="Sí",(1/DATOS_[[% anualiz]:[% anualiz]]),1)*IF(DATOS!BM$4="Sí",1/DATOS_[[% normaliz]:[% normaliz]],1)*(DATOS_[C.Extra.05])))))))),
0)</f>
        <v>0</v>
      </c>
      <c r="AU82" s="123">
        <f t="array" ref="AU82">IFERROR(
MEDIAN(IF(DATOS_[Sexo]=$B82,IF(DATOS_[[AGRUP. VALOR. PTO.]:[AGRUP. VALOR. PTO.]]=$B81,IF(DATOS_[Check Equiparado]="Sí",IF(DATOS_[Check Periodo Ref.]="Dentro",DATOS_[Tot Extrasalarial Eq],FALSE))))),
0)</f>
        <v>0</v>
      </c>
      <c r="AV82" s="124">
        <f t="array" ref="AV82">IFERROR(
MEDIAN(IF(DATOS_[Sexo]=$B82,IF(DATOS_[[AGRUP. VALOR. PTO.]:[AGRUP. VALOR. PTO.]]=$B81,IF(DATOS_[Check Equiparado]="Sí",IF(DATOS_[Check Periodo Ref.]="Dentro",DATOS_[TOTAL Retrib Eq],FALSE))))),
0)</f>
        <v>0</v>
      </c>
    </row>
    <row r="83" spans="1:48" x14ac:dyDescent="0.3">
      <c r="A83" s="48" t="str">
        <f t="shared" ref="A83" si="94">+A82</f>
        <v>[ocultar]</v>
      </c>
      <c r="B83" s="94" t="s">
        <v>163</v>
      </c>
      <c r="C83" s="40">
        <f t="array" ref="C83">SUM(IF($B83=DATOS_[Sexo],
IF($B81=DATOS_[AGRUP. VALOR. PTO.],
IF("Dentro"=DATOS_[Check Periodo Ref.],
1/(COUNTIFS(DATOS_[Sexo],$B83,DATOS_[AGRUP. VALOR. PTO.],$B81,DATOS_[Check Periodo Ref.],"Dentro",DATOS_[id],DATOS_[id]))))))</f>
        <v>0</v>
      </c>
      <c r="D83" s="41">
        <f>COUNTIFS(DATOS_[AGRUP. VALOR. PTO.],$B81,DATOS_[Sexo],$B83,DATOS_[Check Periodo Ref.],"Dentro")</f>
        <v>0</v>
      </c>
      <c r="E83" s="41">
        <f>COUNTIFS(DATOS_[AGRUP. VALOR. PTO.],$B81,DATOS_[Sexo],$B83,DATOS_[Check Periodo Ref.],"Dentro",DATOS_[Check Nº SC Norm],"Sí")</f>
        <v>0</v>
      </c>
      <c r="F83" s="41">
        <f>COUNTIFS(DATOS_[AGRUP. VALOR. PTO.],$B81,DATOS_[Sexo],$B83,DATOS_[Check Periodo Ref.],"Dentro",DATOS_[Check Nº SC Anualiz],"Sí")</f>
        <v>0</v>
      </c>
      <c r="G83" s="41">
        <f>COUNTIFS(DATOS_[AGRUP. VALOR. PTO.],$B81,DATOS_[Sexo],$B83,DATOS_[Check Periodo Ref.],"Dentro",DATOS_[Check Nº SC Norm y Anualiz],"Sí")</f>
        <v>0</v>
      </c>
      <c r="H83" s="41">
        <f>COUNTIFS(DATOS_[AGRUP. VALOR. PTO.],$B81,DATOS_[Sexo],$B83,DATOS_[Check Periodo Ref.],"Dentro",DATOS_[Check Equiparación],"Sí")</f>
        <v>0</v>
      </c>
      <c r="I83" s="118" cm="1">
        <f t="array" ref="I83">IFERROR(
MEDIAN(IF(DATOS_[Sexo]=$B83,IF(DATOS_[[AGRUP. VALOR. PTO.]:[AGRUP. VALOR. PTO.]]=$B81,IF(DATOS_[Check Equiparado]="Sí",IF(DATOS_[Check Periodo Ref.]="Dentro",DATOS_[SALARIO BASE Eq],FALSE))))),
0)</f>
        <v>0</v>
      </c>
      <c r="J83" s="119">
        <f t="array" ref="J83">IFERROR(
(MEDIAN((IF(DATOS_[[Sexo]:[Sexo]]=$B83,IF(DATOS_[[AGRUP. VALOR. PTO.]:[AGRUP. VALOR. PTO.]]=$B81,IF(DATOS_[[Check Periodo Ref.]:[Check Periodo Ref.]]="Dentro",IF(DATOS_[[Check Equiparado]:[Check Equiparado]]="Sí",IF(DATOS!AE$5="Sí",(1/DATOS_[[% anualiz]:[% anualiz]]),1)*IF(DATOS!AE$4="Sí",1/DATOS_[[% normaliz]:[% normaliz]],1)*(DATOS_[Conc.Sal.01])))))))),
0)</f>
        <v>0</v>
      </c>
      <c r="K83" s="119">
        <f t="array" ref="K83">IFERROR(
(MEDIAN((IF(DATOS_[[Sexo]:[Sexo]]=$B83,IF(DATOS_[[AGRUP. VALOR. PTO.]:[AGRUP. VALOR. PTO.]]=$B81,IF(DATOS_[[Check Periodo Ref.]:[Check Periodo Ref.]]="Dentro",IF(DATOS_[[Check Equiparado]:[Check Equiparado]]="Sí",IF(DATOS!AF$5="Sí",(1/DATOS_[[% anualiz]:[% anualiz]]),1)*IF(DATOS!AF$4="Sí",1/DATOS_[[% normaliz]:[% normaliz]],1)*(DATOS_[Conc.Sal.02])))))))),
0)</f>
        <v>0</v>
      </c>
      <c r="L83" s="119">
        <f t="array" ref="L83">IFERROR(
(MEDIAN((IF(DATOS_[[Sexo]:[Sexo]]=$B83,IF(DATOS_[[AGRUP. VALOR. PTO.]:[AGRUP. VALOR. PTO.]]=$B81,IF(DATOS_[[Check Periodo Ref.]:[Check Periodo Ref.]]="Dentro",IF(DATOS_[[Check Equiparado]:[Check Equiparado]]="Sí",IF(DATOS!AG$5="Sí",(1/DATOS_[[% anualiz]:[% anualiz]]),1)*IF(DATOS!AG$4="Sí",1/DATOS_[[% normaliz]:[% normaliz]],1)*(DATOS_[Conc.Sal.03])))))))),
0)</f>
        <v>0</v>
      </c>
      <c r="M83" s="119">
        <f t="array" ref="M83">IFERROR(
(MEDIAN((IF(DATOS_[[Sexo]:[Sexo]]=$B83,IF(DATOS_[[AGRUP. VALOR. PTO.]:[AGRUP. VALOR. PTO.]]=$B81,IF(DATOS_[[Check Periodo Ref.]:[Check Periodo Ref.]]="Dentro",IF(DATOS_[[Check Equiparado]:[Check Equiparado]]="Sí",IF(DATOS!AH$5="Sí",(1/DATOS_[[% anualiz]:[% anualiz]]),1)*IF(DATOS!AH$4="Sí",1/DATOS_[[% normaliz]:[% normaliz]],1)*(DATOS_[Conc.Sal.04])))))))),
0)</f>
        <v>0</v>
      </c>
      <c r="N83" s="119">
        <f t="array" ref="N83">IFERROR(
(MEDIAN((IF(DATOS_[[Sexo]:[Sexo]]=$B83,IF(DATOS_[[AGRUP. VALOR. PTO.]:[AGRUP. VALOR. PTO.]]=$B81,IF(DATOS_[[Check Periodo Ref.]:[Check Periodo Ref.]]="Dentro",IF(DATOS_[[Check Equiparado]:[Check Equiparado]]="Sí",IF(DATOS!AI$5="Sí",(1/DATOS_[[% anualiz]:[% anualiz]]),1)*IF(DATOS!AI$4="Sí",1/DATOS_[[% normaliz]:[% normaliz]],1)*(DATOS_[Conc.Sal.05])))))))),
0)</f>
        <v>0</v>
      </c>
      <c r="O83" s="119">
        <f t="array" ref="O83">IFERROR(
(MEDIAN((IF(DATOS_[[Sexo]:[Sexo]]=$B83,IF(DATOS_[[AGRUP. VALOR. PTO.]:[AGRUP. VALOR. PTO.]]=$B81,IF(DATOS_[[Check Periodo Ref.]:[Check Periodo Ref.]]="Dentro",IF(DATOS_[[Check Equiparado]:[Check Equiparado]]="Sí",IF(DATOS!AJ$5="Sí",(1/DATOS_[[% anualiz]:[% anualiz]]),1)*IF(DATOS!AJ$4="Sí",1/DATOS_[[% normaliz]:[% normaliz]],1)*(DATOS_[Conc.Sal.06])))))))),
0)</f>
        <v>0</v>
      </c>
      <c r="P83" s="119">
        <f t="array" ref="P83">IFERROR(
(MEDIAN((IF(DATOS_[[Sexo]:[Sexo]]=$B83,IF(DATOS_[[AGRUP. VALOR. PTO.]:[AGRUP. VALOR. PTO.]]=$B81,IF(DATOS_[[Check Periodo Ref.]:[Check Periodo Ref.]]="Dentro",IF(DATOS_[[Check Equiparado]:[Check Equiparado]]="Sí",IF(DATOS!AK$5="Sí",(1/DATOS_[[% anualiz]:[% anualiz]]),1)*IF(DATOS!AK$4="Sí",1/DATOS_[[% normaliz]:[% normaliz]],1)*(DATOS_[Conc.Sal.07])))))))),
0)</f>
        <v>0</v>
      </c>
      <c r="Q83" s="119">
        <f t="array" ref="Q83">IFERROR(
(MEDIAN((IF(DATOS_[[Sexo]:[Sexo]]=$B83,IF(DATOS_[[AGRUP. VALOR. PTO.]:[AGRUP. VALOR. PTO.]]=$B81,IF(DATOS_[[Check Periodo Ref.]:[Check Periodo Ref.]]="Dentro",IF(DATOS_[[Check Equiparado]:[Check Equiparado]]="Sí",IF(DATOS!AL$5="Sí",(1/DATOS_[[% anualiz]:[% anualiz]]),1)*IF(DATOS!AL$4="Sí",1/DATOS_[[% normaliz]:[% normaliz]],1)*(DATOS_[Conc.Sal.08])))))))),
0)</f>
        <v>0</v>
      </c>
      <c r="R83" s="119">
        <f t="array" ref="R83">IFERROR(
(MEDIAN((IF(DATOS_[[Sexo]:[Sexo]]=$B83,IF(DATOS_[[AGRUP. VALOR. PTO.]:[AGRUP. VALOR. PTO.]]=$B81,IF(DATOS_[[Check Periodo Ref.]:[Check Periodo Ref.]]="Dentro",IF(DATOS_[[Check Equiparado]:[Check Equiparado]]="Sí",IF(DATOS!AM$5="Sí",(1/DATOS_[[% anualiz]:[% anualiz]]),1)*IF(DATOS!AM$4="Sí",1/DATOS_[[% normaliz]:[% normaliz]],1)*(DATOS_[Conc.Sal.09])))))))),
0)</f>
        <v>0</v>
      </c>
      <c r="S83" s="119">
        <f t="array" ref="S83">IFERROR(
(MEDIAN((IF(DATOS_[[Sexo]:[Sexo]]=$B83,IF(DATOS_[[AGRUP. VALOR. PTO.]:[AGRUP. VALOR. PTO.]]=$B81,IF(DATOS_[[Check Periodo Ref.]:[Check Periodo Ref.]]="Dentro",IF(DATOS_[[Check Equiparado]:[Check Equiparado]]="Sí",IF(DATOS!AN$5="Sí",(1/DATOS_[[% anualiz]:[% anualiz]]),1)*IF(DATOS!AN$4="Sí",1/DATOS_[[% normaliz]:[% normaliz]],1)*(DATOS_[Conc.Sal.10])))))))),
0)</f>
        <v>0</v>
      </c>
      <c r="T83" s="119">
        <f t="array" ref="T83">IFERROR(
(MEDIAN((IF(DATOS_[[Sexo]:[Sexo]]=$B83,IF(DATOS_[[AGRUP. VALOR. PTO.]:[AGRUP. VALOR. PTO.]]=$B81,IF(DATOS_[[Check Periodo Ref.]:[Check Periodo Ref.]]="Dentro",IF(DATOS_[[Check Equiparado]:[Check Equiparado]]="Sí",IF(DATOS!AO$5="Sí",(1/DATOS_[[% anualiz]:[% anualiz]]),1)*IF(DATOS!AO$4="Sí",1/DATOS_[[% normaliz]:[% normaliz]],1)*(DATOS_[Conc.Sal.11])))))))),
0)</f>
        <v>0</v>
      </c>
      <c r="U83" s="119">
        <f t="array" ref="U83">IFERROR(
(MEDIAN((IF(DATOS_[[Sexo]:[Sexo]]=$B83,IF(DATOS_[[AGRUP. VALOR. PTO.]:[AGRUP. VALOR. PTO.]]=$B81,IF(DATOS_[[Check Periodo Ref.]:[Check Periodo Ref.]]="Dentro",IF(DATOS_[[Check Equiparado]:[Check Equiparado]]="Sí",IF(DATOS!AP$5="Sí",(1/DATOS_[[% anualiz]:[% anualiz]]),1)*IF(DATOS!AP$4="Sí",1/DATOS_[[% normaliz]:[% normaliz]],1)*(DATOS_[Conc.Sal.12])))))))),
0)</f>
        <v>0</v>
      </c>
      <c r="V83" s="119">
        <f t="array" ref="V83">IFERROR(
(MEDIAN((IF(DATOS_[[Sexo]:[Sexo]]=$B83,IF(DATOS_[[AGRUP. VALOR. PTO.]:[AGRUP. VALOR. PTO.]]=$B81,IF(DATOS_[[Check Periodo Ref.]:[Check Periodo Ref.]]="Dentro",IF(DATOS_[[Check Equiparado]:[Check Equiparado]]="Sí",IF(DATOS!AQ$5="Sí",(1/DATOS_[[% anualiz]:[% anualiz]]),1)*IF(DATOS!AQ$4="Sí",1/DATOS_[[% normaliz]:[% normaliz]],1)*(DATOS_[Conc.Sal.13])))))))),
0)</f>
        <v>0</v>
      </c>
      <c r="W83" s="119">
        <f t="array" ref="W83">IFERROR(
(MEDIAN((IF(DATOS_[[Sexo]:[Sexo]]=$B83,IF(DATOS_[[AGRUP. VALOR. PTO.]:[AGRUP. VALOR. PTO.]]=$B81,IF(DATOS_[[Check Periodo Ref.]:[Check Periodo Ref.]]="Dentro",IF(DATOS_[[Check Equiparado]:[Check Equiparado]]="Sí",IF(DATOS!AR$5="Sí",(1/DATOS_[[% anualiz]:[% anualiz]]),1)*IF(DATOS!AR$4="Sí",1/DATOS_[[% normaliz]:[% normaliz]],1)*(DATOS_[Conc.Sal.14])))))))),
0)</f>
        <v>0</v>
      </c>
      <c r="X83" s="119">
        <f t="array" ref="X83">IFERROR(
(MEDIAN((IF(DATOS_[[Sexo]:[Sexo]]=$B83,IF(DATOS_[[AGRUP. VALOR. PTO.]:[AGRUP. VALOR. PTO.]]=$B81,IF(DATOS_[[Check Periodo Ref.]:[Check Periodo Ref.]]="Dentro",IF(DATOS_[[Check Equiparado]:[Check Equiparado]]="Sí",IF(DATOS!AS$5="Sí",(1/DATOS_[[% anualiz]:[% anualiz]]),1)*IF(DATOS!AS$4="Sí",1/DATOS_[[% normaliz]:[% normaliz]],1)*(DATOS_[Conc.Sal.15])))))))),
0)</f>
        <v>0</v>
      </c>
      <c r="Y83" s="119">
        <f t="array" ref="Y83">IFERROR(
(MEDIAN((IF(DATOS_[[Sexo]:[Sexo]]=$B83,IF(DATOS_[[AGRUP. VALOR. PTO.]:[AGRUP. VALOR. PTO.]]=$B81,IF(DATOS_[[Check Periodo Ref.]:[Check Periodo Ref.]]="Dentro",IF(DATOS_[[Check Equiparado]:[Check Equiparado]]="Sí",IF(DATOS!AT$5="Sí",(1/DATOS_[[% anualiz]:[% anualiz]]),1)*IF(DATOS!AT$4="Sí",1/DATOS_[[% normaliz]:[% normaliz]],1)*(DATOS_[Conc.Sal.16])))))))),
0)</f>
        <v>0</v>
      </c>
      <c r="Z83" s="119">
        <f t="array" ref="Z83">IFERROR(
(MEDIAN((IF(DATOS_[[Sexo]:[Sexo]]=$B83,IF(DATOS_[[AGRUP. VALOR. PTO.]:[AGRUP. VALOR. PTO.]]=$B81,IF(DATOS_[[Check Periodo Ref.]:[Check Periodo Ref.]]="Dentro",IF(DATOS_[[Check Equiparado]:[Check Equiparado]]="Sí",IF(DATOS!AU$5="Sí",(1/DATOS_[[% anualiz]:[% anualiz]]),1)*IF(DATOS!AU$4="Sí",1/DATOS_[[% normaliz]:[% normaliz]],1)*(DATOS_[Conc.Sal.17])))))))),
0)</f>
        <v>0</v>
      </c>
      <c r="AA83" s="119">
        <f t="array" ref="AA83">IFERROR(
(MEDIAN((IF(DATOS_[[Sexo]:[Sexo]]=$B83,IF(DATOS_[[AGRUP. VALOR. PTO.]:[AGRUP. VALOR. PTO.]]=$B81,IF(DATOS_[[Check Periodo Ref.]:[Check Periodo Ref.]]="Dentro",IF(DATOS_[[Check Equiparado]:[Check Equiparado]]="Sí",IF(DATOS!AV$5="Sí",(1/DATOS_[[% anualiz]:[% anualiz]]),1)*IF(DATOS!AV$4="Sí",1/DATOS_[[% normaliz]:[% normaliz]],1)*(DATOS_[Conc.Sal.18])))))))),
0)</f>
        <v>0</v>
      </c>
      <c r="AB83" s="119">
        <f t="array" ref="AB83">IFERROR(
(MEDIAN((IF(DATOS_[[Sexo]:[Sexo]]=$B83,IF(DATOS_[[AGRUP. VALOR. PTO.]:[AGRUP. VALOR. PTO.]]=$B81,IF(DATOS_[[Check Periodo Ref.]:[Check Periodo Ref.]]="Dentro",IF(DATOS_[[Check Equiparado]:[Check Equiparado]]="Sí",IF(DATOS!AW$5="Sí",(1/DATOS_[[% anualiz]:[% anualiz]]),1)*IF(DATOS!AW$4="Sí",1/DATOS_[[% normaliz]:[% normaliz]],1)*(DATOS_[Conc.Sal.19])))))))),
0)</f>
        <v>0</v>
      </c>
      <c r="AC83" s="119">
        <f t="array" ref="AC83">IFERROR(
(MEDIAN((IF(DATOS_[[Sexo]:[Sexo]]=$B83,IF(DATOS_[[AGRUP. VALOR. PTO.]:[AGRUP. VALOR. PTO.]]=$B81,IF(DATOS_[[Check Periodo Ref.]:[Check Periodo Ref.]]="Dentro",IF(DATOS_[[Check Equiparado]:[Check Equiparado]]="Sí",IF(DATOS!AX$5="Sí",(1/DATOS_[[% anualiz]:[% anualiz]]),1)*IF(DATOS!AX$4="Sí",1/DATOS_[[% normaliz]:[% normaliz]],1)*(DATOS_[Conc.Sal.20])))))))),
0)</f>
        <v>0</v>
      </c>
      <c r="AD83" s="119">
        <f t="array" ref="AD83">IFERROR(
(MEDIAN((IF(DATOS_[[Sexo]:[Sexo]]=$B83,IF(DATOS_[[AGRUP. VALOR. PTO.]:[AGRUP. VALOR. PTO.]]=$B81,IF(DATOS_[[Check Periodo Ref.]:[Check Periodo Ref.]]="Dentro",IF(DATOS_[[Check Equiparado]:[Check Equiparado]]="Sí",IF(DATOS!AY$5="Sí",(1/DATOS_[[% anualiz]:[% anualiz]]),1)*IF(DATOS!AY$4="Sí",1/DATOS_[[% normaliz]:[% normaliz]],1)*(DATOS_[Conc.Sal.21])))))))),
0)</f>
        <v>0</v>
      </c>
      <c r="AE83" s="119">
        <f t="array" ref="AE83">IFERROR(
(MEDIAN((IF(DATOS_[[Sexo]:[Sexo]]=$B83,IF(DATOS_[[AGRUP. VALOR. PTO.]:[AGRUP. VALOR. PTO.]]=$B81,IF(DATOS_[[Check Periodo Ref.]:[Check Periodo Ref.]]="Dentro",IF(DATOS_[[Check Equiparado]:[Check Equiparado]]="Sí",IF(DATOS!AZ$5="Sí",(1/DATOS_[[% anualiz]:[% anualiz]]),1)*IF(DATOS!AZ$4="Sí",1/DATOS_[[% normaliz]:[% normaliz]],1)*(DATOS_[Conc.Sal.22])))))))),
0)</f>
        <v>0</v>
      </c>
      <c r="AF83" s="119">
        <f t="array" ref="AF83">IFERROR(
(MEDIAN((IF(DATOS_[[Sexo]:[Sexo]]=$B83,IF(DATOS_[[AGRUP. VALOR. PTO.]:[AGRUP. VALOR. PTO.]]=$B81,IF(DATOS_[[Check Periodo Ref.]:[Check Periodo Ref.]]="Dentro",IF(DATOS_[[Check Equiparado]:[Check Equiparado]]="Sí",IF(DATOS!BA$5="Sí",(1/DATOS_[[% anualiz]:[% anualiz]]),1)*IF(DATOS!BA$4="Sí",1/DATOS_[[% normaliz]:[% normaliz]],1)*(DATOS_[Conc.Sal.23])))))))),
0)</f>
        <v>0</v>
      </c>
      <c r="AG83" s="119">
        <f t="array" ref="AG83">IFERROR(
(MEDIAN((IF(DATOS_[[Sexo]:[Sexo]]=$B83,IF(DATOS_[[AGRUP. VALOR. PTO.]:[AGRUP. VALOR. PTO.]]=$B81,IF(DATOS_[[Check Periodo Ref.]:[Check Periodo Ref.]]="Dentro",IF(DATOS_[[Check Equiparado]:[Check Equiparado]]="Sí",IF(DATOS!BB$5="Sí",(1/DATOS_[[% anualiz]:[% anualiz]]),1)*IF(DATOS!BB$4="Sí",1/DATOS_[[% normaliz]:[% normaliz]],1)*(DATOS_[Conc.Sal.24])))))))),
0)</f>
        <v>0</v>
      </c>
      <c r="AH83" s="119">
        <f t="array" ref="AH83">IFERROR(
(MEDIAN((IF(DATOS_[[Sexo]:[Sexo]]=$B83,IF(DATOS_[[AGRUP. VALOR. PTO.]:[AGRUP. VALOR. PTO.]]=$B81,IF(DATOS_[[Check Periodo Ref.]:[Check Periodo Ref.]]="Dentro",IF(DATOS_[[Check Equiparado]:[Check Equiparado]]="Sí",IF(DATOS!BC$5="Sí",(1/DATOS_[[% anualiz]:[% anualiz]]),1)*IF(DATOS!BC$4="Sí",1/DATOS_[[% normaliz]:[% normaliz]],1)*(DATOS_[Conc.Sal.25])))))))),
0)</f>
        <v>0</v>
      </c>
      <c r="AI83" s="119">
        <f t="array" ref="AI83">IFERROR(
(MEDIAN((IF(DATOS_[[Sexo]:[Sexo]]=$B83,IF(DATOS_[[AGRUP. VALOR. PTO.]:[AGRUP. VALOR. PTO.]]=$B81,IF(DATOS_[[Check Periodo Ref.]:[Check Periodo Ref.]]="Dentro",IF(DATOS_[[Check Equiparado]:[Check Equiparado]]="Sí",IF(DATOS!BD$5="Sí",(1/DATOS_[[% anualiz]:[% anualiz]]),1)*IF(DATOS!BD$4="Sí",1/DATOS_[[% normaliz]:[% normaliz]],1)*(DATOS_[Conc.Sal.26])))))))),
0)</f>
        <v>0</v>
      </c>
      <c r="AJ83" s="119">
        <f t="array" ref="AJ83">IFERROR(
(MEDIAN((IF(DATOS_[[Sexo]:[Sexo]]=$B83,IF(DATOS_[[AGRUP. VALOR. PTO.]:[AGRUP. VALOR. PTO.]]=$B81,IF(DATOS_[[Check Periodo Ref.]:[Check Periodo Ref.]]="Dentro",IF(DATOS_[[Check Equiparado]:[Check Equiparado]]="Sí",IF(DATOS!BE$5="Sí",(1/DATOS_[[% anualiz]:[% anualiz]]),1)*IF(DATOS!BE$4="Sí",1/DATOS_[[% normaliz]:[% normaliz]],1)*(DATOS_[Conc.Sal.27])))))))),
0)</f>
        <v>0</v>
      </c>
      <c r="AK83" s="119">
        <f t="array" ref="AK83">IFERROR(
(MEDIAN((IF(DATOS_[[Sexo]:[Sexo]]=$B83,IF(DATOS_[[AGRUP. VALOR. PTO.]:[AGRUP. VALOR. PTO.]]=$B81,IF(DATOS_[[Check Periodo Ref.]:[Check Periodo Ref.]]="Dentro",IF(DATOS_[[Check Equiparado]:[Check Equiparado]]="Sí",IF(DATOS!BF$5="Sí",(1/DATOS_[[% anualiz]:[% anualiz]]),1)*IF(DATOS!BF$4="Sí",1/DATOS_[[% normaliz]:[% normaliz]],1)*(DATOS_[Conc.Sal.28])))))))),
0)</f>
        <v>0</v>
      </c>
      <c r="AL83" s="119">
        <f t="array" ref="AL83">IFERROR(
(MEDIAN((IF(DATOS_[[Sexo]:[Sexo]]=$B83,IF(DATOS_[[AGRUP. VALOR. PTO.]:[AGRUP. VALOR. PTO.]]=$B81,IF(DATOS_[[Check Periodo Ref.]:[Check Periodo Ref.]]="Dentro",IF(DATOS_[[Check Equiparado]:[Check Equiparado]]="Sí",IF(DATOS!BG$5="Sí",(1/DATOS_[[% anualiz]:[% anualiz]]),1)*IF(DATOS!BG$4="Sí",1/DATOS_[[% normaliz]:[% normaliz]],1)*(DATOS_[Conc.Sal.29])))))))),
0)</f>
        <v>0</v>
      </c>
      <c r="AM83" s="119">
        <f t="array" ref="AM83">IFERROR(
(MEDIAN((IF(DATOS_[[Sexo]:[Sexo]]=$B83,IF(DATOS_[[AGRUP. VALOR. PTO.]:[AGRUP. VALOR. PTO.]]=$B81,IF(DATOS_[[Check Periodo Ref.]:[Check Periodo Ref.]]="Dentro",IF(DATOS_[[Check Equiparado]:[Check Equiparado]]="Sí",IF(DATOS!BH$5="Sí",(1/DATOS_[[% anualiz]:[% anualiz]]),1)*IF(DATOS!BH$4="Sí",1/DATOS_[[% normaliz]:[% normaliz]],1)*(DATOS_[Conc.Sal.30])))))))),
0)</f>
        <v>0</v>
      </c>
      <c r="AN83" s="120">
        <f t="array" ref="AN83">IFERROR(
MEDIAN(IF(DATOS_[Sexo]=$B83,IF(DATOS_[[AGRUP. VALOR. PTO.]:[AGRUP. VALOR. PTO.]]=$B81,IF(DATOS_[Check Equiparado]="Sí",IF(DATOS_[Check Periodo Ref.]="Dentro",DATOS_[Tot COMPL.SAL Eq],FALSE))))),
0)</f>
        <v>0</v>
      </c>
      <c r="AO83" s="121">
        <f t="array" ref="AO83">IFERROR(
MEDIAN(IF(DATOS_[Sexo]=$B83,IF(DATOS_[[AGRUP. VALOR. PTO.]:[AGRUP. VALOR. PTO.]]=$B81,IF(DATOS_[Check Equiparado]="Sí",IF(DATOS_[Check Periodo Ref.]="Dentro",DATOS_[TOTAL SALARIO Eq],FALSE))))),
0)</f>
        <v>0</v>
      </c>
      <c r="AP83" s="122">
        <f t="array" ref="AP83">IFERROR(
(MEDIAN((IF(DATOS_[[Sexo]:[Sexo]]=$B83,IF(DATOS_[[AGRUP. VALOR. PTO.]:[AGRUP. VALOR. PTO.]]=$B82,IF(DATOS_[[Check Periodo Ref.]:[Check Periodo Ref.]]="Dentro",IF(DATOS_[[Check Equiparado]:[Check Equiparado]]="Sí",IF(DATOS!BI$5="Sí",(1/DATOS_[[% anualiz]:[% anualiz]]),1)*IF(DATOS!BI$4="Sí",1/DATOS_[[% normaliz]:[% normaliz]],1)*(DATOS_[C.Extra.01])))))))),
0)</f>
        <v>0</v>
      </c>
      <c r="AQ83" s="122">
        <f t="array" ref="AQ83">IFERROR(
(MEDIAN((IF(DATOS_[[Sexo]:[Sexo]]=$B83,IF(DATOS_[[AGRUP. VALOR. PTO.]:[AGRUP. VALOR. PTO.]]=$B82,IF(DATOS_[[Check Periodo Ref.]:[Check Periodo Ref.]]="Dentro",IF(DATOS_[[Check Equiparado]:[Check Equiparado]]="Sí",IF(DATOS!BJ$5="Sí",(1/DATOS_[[% anualiz]:[% anualiz]]),1)*IF(DATOS!BJ$4="Sí",1/DATOS_[[% normaliz]:[% normaliz]],1)*(DATOS_[C.Extra.02])))))))),
0)</f>
        <v>0</v>
      </c>
      <c r="AR83" s="122">
        <f t="array" ref="AR83">IFERROR(
(MEDIAN((IF(DATOS_[[Sexo]:[Sexo]]=$B83,IF(DATOS_[[AGRUP. VALOR. PTO.]:[AGRUP. VALOR. PTO.]]=$B82,IF(DATOS_[[Check Periodo Ref.]:[Check Periodo Ref.]]="Dentro",IF(DATOS_[[Check Equiparado]:[Check Equiparado]]="Sí",IF(DATOS!BK$5="Sí",(1/DATOS_[[% anualiz]:[% anualiz]]),1)*IF(DATOS!BK$4="Sí",1/DATOS_[[% normaliz]:[% normaliz]],1)*(DATOS_[C.Extra.03])))))))),
0)</f>
        <v>0</v>
      </c>
      <c r="AS83" s="122">
        <f t="array" ref="AS83">IFERROR(
(MEDIAN((IF(DATOS_[[Sexo]:[Sexo]]=$B83,IF(DATOS_[[AGRUP. VALOR. PTO.]:[AGRUP. VALOR. PTO.]]=$B82,IF(DATOS_[[Check Periodo Ref.]:[Check Periodo Ref.]]="Dentro",IF(DATOS_[[Check Equiparado]:[Check Equiparado]]="Sí",IF(DATOS!BL$5="Sí",(1/DATOS_[[% anualiz]:[% anualiz]]),1)*IF(DATOS!BL$4="Sí",1/DATOS_[[% normaliz]:[% normaliz]],1)*(DATOS_[C.Extra.04])))))))),
0)</f>
        <v>0</v>
      </c>
      <c r="AT83" s="122">
        <f t="array" ref="AT83">IFERROR(
(MEDIAN((IF(DATOS_[[Sexo]:[Sexo]]=$B83,IF(DATOS_[[AGRUP. VALOR. PTO.]:[AGRUP. VALOR. PTO.]]=$B82,IF(DATOS_[[Check Periodo Ref.]:[Check Periodo Ref.]]="Dentro",IF(DATOS_[[Check Equiparado]:[Check Equiparado]]="Sí",IF(DATOS!BM$5="Sí",(1/DATOS_[[% anualiz]:[% anualiz]]),1)*IF(DATOS!BM$4="Sí",1/DATOS_[[% normaliz]:[% normaliz]],1)*(DATOS_[C.Extra.05])))))))),
0)</f>
        <v>0</v>
      </c>
      <c r="AU83" s="123">
        <f t="array" ref="AU83">IFERROR(
MEDIAN(IF(DATOS_[Sexo]=$B83,IF(DATOS_[[AGRUP. VALOR. PTO.]:[AGRUP. VALOR. PTO.]]=$B81,IF(DATOS_[Check Equiparado]="Sí",IF(DATOS_[Check Periodo Ref.]="Dentro",DATOS_[Tot Extrasalarial Eq],FALSE))))),
0)</f>
        <v>0</v>
      </c>
      <c r="AV83" s="124">
        <f t="array" ref="AV83">IFERROR(
MEDIAN(IF(DATOS_[Sexo]=$B83,IF(DATOS_[[AGRUP. VALOR. PTO.]:[AGRUP. VALOR. PTO.]]=$B81,IF(DATOS_[Check Equiparado]="Sí",IF(DATOS_[Check Periodo Ref.]="Dentro",DATOS_[TOTAL Retrib Eq],FALSE))))),
0)</f>
        <v>0</v>
      </c>
    </row>
    <row r="84" spans="1:48" ht="17.25" thickBot="1" x14ac:dyDescent="0.35">
      <c r="A84" s="48" t="str">
        <f t="shared" ref="A84" si="95">+A85</f>
        <v>[ocultar]</v>
      </c>
      <c r="B84" s="98" t="s">
        <v>283</v>
      </c>
      <c r="C84" s="117"/>
      <c r="D84" s="47"/>
      <c r="E84" s="47"/>
      <c r="F84" s="47"/>
      <c r="G84" s="47"/>
      <c r="H84" s="47"/>
      <c r="I84" s="127" t="str">
        <f t="shared" ref="I84:AV84" si="96">IFERROR((I85-I86)/I85,"")</f>
        <v/>
      </c>
      <c r="J84" s="131" t="str">
        <f t="shared" si="96"/>
        <v/>
      </c>
      <c r="K84" s="131" t="str">
        <f t="shared" si="96"/>
        <v/>
      </c>
      <c r="L84" s="131" t="str">
        <f t="shared" si="96"/>
        <v/>
      </c>
      <c r="M84" s="131" t="str">
        <f t="shared" si="96"/>
        <v/>
      </c>
      <c r="N84" s="131" t="str">
        <f t="shared" si="96"/>
        <v/>
      </c>
      <c r="O84" s="131" t="str">
        <f t="shared" si="96"/>
        <v/>
      </c>
      <c r="P84" s="131" t="str">
        <f t="shared" si="96"/>
        <v/>
      </c>
      <c r="Q84" s="131" t="str">
        <f t="shared" si="96"/>
        <v/>
      </c>
      <c r="R84" s="131" t="str">
        <f t="shared" si="96"/>
        <v/>
      </c>
      <c r="S84" s="131" t="str">
        <f t="shared" si="96"/>
        <v/>
      </c>
      <c r="T84" s="131" t="str">
        <f t="shared" si="96"/>
        <v/>
      </c>
      <c r="U84" s="131" t="str">
        <f t="shared" si="96"/>
        <v/>
      </c>
      <c r="V84" s="131" t="str">
        <f t="shared" si="96"/>
        <v/>
      </c>
      <c r="W84" s="131" t="str">
        <f t="shared" si="96"/>
        <v/>
      </c>
      <c r="X84" s="131" t="str">
        <f t="shared" si="96"/>
        <v/>
      </c>
      <c r="Y84" s="131" t="str">
        <f t="shared" si="96"/>
        <v/>
      </c>
      <c r="Z84" s="130" t="str">
        <f t="shared" si="96"/>
        <v/>
      </c>
      <c r="AA84" s="130" t="str">
        <f t="shared" si="96"/>
        <v/>
      </c>
      <c r="AB84" s="130" t="str">
        <f t="shared" si="96"/>
        <v/>
      </c>
      <c r="AC84" s="130" t="str">
        <f t="shared" si="96"/>
        <v/>
      </c>
      <c r="AD84" s="130" t="str">
        <f t="shared" si="96"/>
        <v/>
      </c>
      <c r="AE84" s="130" t="str">
        <f t="shared" si="96"/>
        <v/>
      </c>
      <c r="AF84" s="130" t="str">
        <f t="shared" si="96"/>
        <v/>
      </c>
      <c r="AG84" s="130" t="str">
        <f t="shared" si="96"/>
        <v/>
      </c>
      <c r="AH84" s="130" t="str">
        <f t="shared" si="96"/>
        <v/>
      </c>
      <c r="AI84" s="130" t="str">
        <f t="shared" si="96"/>
        <v/>
      </c>
      <c r="AJ84" s="130" t="str">
        <f t="shared" si="96"/>
        <v/>
      </c>
      <c r="AK84" s="130" t="str">
        <f t="shared" si="96"/>
        <v/>
      </c>
      <c r="AL84" s="130" t="str">
        <f t="shared" si="96"/>
        <v/>
      </c>
      <c r="AM84" s="130" t="str">
        <f t="shared" si="96"/>
        <v/>
      </c>
      <c r="AN84" s="132" t="str">
        <f t="shared" si="96"/>
        <v/>
      </c>
      <c r="AO84" s="136" t="str">
        <f t="shared" si="96"/>
        <v/>
      </c>
      <c r="AP84" s="133" t="str">
        <f t="shared" si="96"/>
        <v/>
      </c>
      <c r="AQ84" s="133" t="str">
        <f t="shared" si="96"/>
        <v/>
      </c>
      <c r="AR84" s="133" t="str">
        <f t="shared" si="96"/>
        <v/>
      </c>
      <c r="AS84" s="133" t="str">
        <f t="shared" si="96"/>
        <v/>
      </c>
      <c r="AT84" s="133" t="str">
        <f t="shared" si="96"/>
        <v/>
      </c>
      <c r="AU84" s="134" t="str">
        <f t="shared" si="96"/>
        <v/>
      </c>
      <c r="AV84" s="135" t="str">
        <f t="shared" si="96"/>
        <v/>
      </c>
    </row>
    <row r="85" spans="1:48" x14ac:dyDescent="0.3">
      <c r="A85" s="48" t="str">
        <f t="shared" ref="A85" si="97">+IF(C85+C86=0,"[ocultar]","")</f>
        <v>[ocultar]</v>
      </c>
      <c r="B85" s="94" t="s">
        <v>162</v>
      </c>
      <c r="C85" s="40">
        <f t="array" ref="C85">SUM(IF($B85=DATOS_[Sexo],
IF($B84=DATOS_[AGRUP. VALOR. PTO.],
IF("Dentro"=DATOS_[Check Periodo Ref.],
1/(COUNTIFS(DATOS_[Sexo],$B85,DATOS_[AGRUP. VALOR. PTO.],$B84,DATOS_[Check Periodo Ref.],"Dentro",DATOS_[id],DATOS_[id]))))))</f>
        <v>0</v>
      </c>
      <c r="D85" s="41">
        <f>COUNTIFS(DATOS_[AGRUP. VALOR. PTO.],$B84,DATOS_[Sexo],$B85,DATOS_[Check Periodo Ref.],"Dentro")</f>
        <v>0</v>
      </c>
      <c r="E85" s="41">
        <f>COUNTIFS(DATOS_[AGRUP. VALOR. PTO.],$B84,DATOS_[Sexo],$B85,DATOS_[Check Periodo Ref.],"Dentro",DATOS_[Check Nº SC Norm],"Sí")</f>
        <v>0</v>
      </c>
      <c r="F85" s="41">
        <f>COUNTIFS(DATOS_[AGRUP. VALOR. PTO.],$B84,DATOS_[Sexo],$B85,DATOS_[Check Periodo Ref.],"Dentro",DATOS_[Check Nº SC Anualiz],"Sí")</f>
        <v>0</v>
      </c>
      <c r="G85" s="41">
        <f>COUNTIFS(DATOS_[AGRUP. VALOR. PTO.],$B84,DATOS_[Sexo],$B85,DATOS_[Check Periodo Ref.],"Dentro",DATOS_[Check Nº SC Norm y Anualiz],"Sí")</f>
        <v>0</v>
      </c>
      <c r="H85" s="41">
        <f>COUNTIFS(DATOS_[AGRUP. VALOR. PTO.],$B84,DATOS_[Sexo],$B85,DATOS_[Check Periodo Ref.],"Dentro",DATOS_[Check Equiparación],"Sí")</f>
        <v>0</v>
      </c>
      <c r="I85" s="118">
        <f t="array" ref="I85">IFERROR(
MEDIAN(IF(DATOS_[Sexo]=$B85,IF(DATOS_[[AGRUP. VALOR. PTO.]:[AGRUP. VALOR. PTO.]]=$B84,IF(DATOS_[Check Equiparado]="Sí",IF(DATOS_[Check Periodo Ref.]="Dentro",DATOS_[SALARIO BASE Eq],FALSE))))),
0)</f>
        <v>0</v>
      </c>
      <c r="J85" s="119">
        <f t="array" ref="J85">IFERROR(
(MEDIAN((IF(DATOS_[[Sexo]:[Sexo]]=$B85,IF(DATOS_[[AGRUP. VALOR. PTO.]:[AGRUP. VALOR. PTO.]]=$B84,IF(DATOS_[[Check Periodo Ref.]:[Check Periodo Ref.]]="Dentro",IF(DATOS_[[Check Equiparado]:[Check Equiparado]]="Sí",IF(DATOS!AE$5="Sí",(1/DATOS_[[% anualiz]:[% anualiz]]),1)*IF(DATOS!AE$4="Sí",1/DATOS_[[% normaliz]:[% normaliz]],1)*(DATOS_[Conc.Sal.01])))))))),
0)</f>
        <v>0</v>
      </c>
      <c r="K85" s="119">
        <f t="array" ref="K85">IFERROR(
(MEDIAN((IF(DATOS_[[Sexo]:[Sexo]]=$B85,IF(DATOS_[[AGRUP. VALOR. PTO.]:[AGRUP. VALOR. PTO.]]=$B84,IF(DATOS_[[Check Periodo Ref.]:[Check Periodo Ref.]]="Dentro",IF(DATOS_[[Check Equiparado]:[Check Equiparado]]="Sí",IF(DATOS!AF$5="Sí",(1/DATOS_[[% anualiz]:[% anualiz]]),1)*IF(DATOS!AF$4="Sí",1/DATOS_[[% normaliz]:[% normaliz]],1)*(DATOS_[Conc.Sal.02])))))))),
0)</f>
        <v>0</v>
      </c>
      <c r="L85" s="119">
        <f t="array" ref="L85">IFERROR(
(MEDIAN((IF(DATOS_[[Sexo]:[Sexo]]=$B85,IF(DATOS_[[AGRUP. VALOR. PTO.]:[AGRUP. VALOR. PTO.]]=$B84,IF(DATOS_[[Check Periodo Ref.]:[Check Periodo Ref.]]="Dentro",IF(DATOS_[[Check Equiparado]:[Check Equiparado]]="Sí",IF(DATOS!AG$5="Sí",(1/DATOS_[[% anualiz]:[% anualiz]]),1)*IF(DATOS!AG$4="Sí",1/DATOS_[[% normaliz]:[% normaliz]],1)*(DATOS_[Conc.Sal.03])))))))),
0)</f>
        <v>0</v>
      </c>
      <c r="M85" s="119">
        <f t="array" ref="M85">IFERROR(
(MEDIAN((IF(DATOS_[[Sexo]:[Sexo]]=$B85,IF(DATOS_[[AGRUP. VALOR. PTO.]:[AGRUP. VALOR. PTO.]]=$B84,IF(DATOS_[[Check Periodo Ref.]:[Check Periodo Ref.]]="Dentro",IF(DATOS_[[Check Equiparado]:[Check Equiparado]]="Sí",IF(DATOS!AH$5="Sí",(1/DATOS_[[% anualiz]:[% anualiz]]),1)*IF(DATOS!AH$4="Sí",1/DATOS_[[% normaliz]:[% normaliz]],1)*(DATOS_[Conc.Sal.04])))))))),
0)</f>
        <v>0</v>
      </c>
      <c r="N85" s="119">
        <f t="array" ref="N85">IFERROR(
(MEDIAN((IF(DATOS_[[Sexo]:[Sexo]]=$B85,IF(DATOS_[[AGRUP. VALOR. PTO.]:[AGRUP. VALOR. PTO.]]=$B84,IF(DATOS_[[Check Periodo Ref.]:[Check Periodo Ref.]]="Dentro",IF(DATOS_[[Check Equiparado]:[Check Equiparado]]="Sí",IF(DATOS!AI$5="Sí",(1/DATOS_[[% anualiz]:[% anualiz]]),1)*IF(DATOS!AI$4="Sí",1/DATOS_[[% normaliz]:[% normaliz]],1)*(DATOS_[Conc.Sal.05])))))))),
0)</f>
        <v>0</v>
      </c>
      <c r="O85" s="119">
        <f t="array" ref="O85">IFERROR(
(MEDIAN((IF(DATOS_[[Sexo]:[Sexo]]=$B85,IF(DATOS_[[AGRUP. VALOR. PTO.]:[AGRUP. VALOR. PTO.]]=$B84,IF(DATOS_[[Check Periodo Ref.]:[Check Periodo Ref.]]="Dentro",IF(DATOS_[[Check Equiparado]:[Check Equiparado]]="Sí",IF(DATOS!AJ$5="Sí",(1/DATOS_[[% anualiz]:[% anualiz]]),1)*IF(DATOS!AJ$4="Sí",1/DATOS_[[% normaliz]:[% normaliz]],1)*(DATOS_[Conc.Sal.06])))))))),
0)</f>
        <v>0</v>
      </c>
      <c r="P85" s="119">
        <f t="array" ref="P85">IFERROR(
(MEDIAN((IF(DATOS_[[Sexo]:[Sexo]]=$B85,IF(DATOS_[[AGRUP. VALOR. PTO.]:[AGRUP. VALOR. PTO.]]=$B84,IF(DATOS_[[Check Periodo Ref.]:[Check Periodo Ref.]]="Dentro",IF(DATOS_[[Check Equiparado]:[Check Equiparado]]="Sí",IF(DATOS!AK$5="Sí",(1/DATOS_[[% anualiz]:[% anualiz]]),1)*IF(DATOS!AK$4="Sí",1/DATOS_[[% normaliz]:[% normaliz]],1)*(DATOS_[Conc.Sal.07])))))))),
0)</f>
        <v>0</v>
      </c>
      <c r="Q85" s="119">
        <f t="array" ref="Q85">IFERROR(
(MEDIAN((IF(DATOS_[[Sexo]:[Sexo]]=$B85,IF(DATOS_[[AGRUP. VALOR. PTO.]:[AGRUP. VALOR. PTO.]]=$B84,IF(DATOS_[[Check Periodo Ref.]:[Check Periodo Ref.]]="Dentro",IF(DATOS_[[Check Equiparado]:[Check Equiparado]]="Sí",IF(DATOS!AL$5="Sí",(1/DATOS_[[% anualiz]:[% anualiz]]),1)*IF(DATOS!AL$4="Sí",1/DATOS_[[% normaliz]:[% normaliz]],1)*(DATOS_[Conc.Sal.08])))))))),
0)</f>
        <v>0</v>
      </c>
      <c r="R85" s="119">
        <f t="array" ref="R85">IFERROR(
(MEDIAN((IF(DATOS_[[Sexo]:[Sexo]]=$B85,IF(DATOS_[[AGRUP. VALOR. PTO.]:[AGRUP. VALOR. PTO.]]=$B84,IF(DATOS_[[Check Periodo Ref.]:[Check Periodo Ref.]]="Dentro",IF(DATOS_[[Check Equiparado]:[Check Equiparado]]="Sí",IF(DATOS!AM$5="Sí",(1/DATOS_[[% anualiz]:[% anualiz]]),1)*IF(DATOS!AM$4="Sí",1/DATOS_[[% normaliz]:[% normaliz]],1)*(DATOS_[Conc.Sal.09])))))))),
0)</f>
        <v>0</v>
      </c>
      <c r="S85" s="119">
        <f t="array" ref="S85">IFERROR(
(MEDIAN((IF(DATOS_[[Sexo]:[Sexo]]=$B85,IF(DATOS_[[AGRUP. VALOR. PTO.]:[AGRUP. VALOR. PTO.]]=$B84,IF(DATOS_[[Check Periodo Ref.]:[Check Periodo Ref.]]="Dentro",IF(DATOS_[[Check Equiparado]:[Check Equiparado]]="Sí",IF(DATOS!AN$5="Sí",(1/DATOS_[[% anualiz]:[% anualiz]]),1)*IF(DATOS!AN$4="Sí",1/DATOS_[[% normaliz]:[% normaliz]],1)*(DATOS_[Conc.Sal.10])))))))),
0)</f>
        <v>0</v>
      </c>
      <c r="T85" s="119">
        <f t="array" ref="T85">IFERROR(
(MEDIAN((IF(DATOS_[[Sexo]:[Sexo]]=$B85,IF(DATOS_[[AGRUP. VALOR. PTO.]:[AGRUP. VALOR. PTO.]]=$B84,IF(DATOS_[[Check Periodo Ref.]:[Check Periodo Ref.]]="Dentro",IF(DATOS_[[Check Equiparado]:[Check Equiparado]]="Sí",IF(DATOS!AO$5="Sí",(1/DATOS_[[% anualiz]:[% anualiz]]),1)*IF(DATOS!AO$4="Sí",1/DATOS_[[% normaliz]:[% normaliz]],1)*(DATOS_[Conc.Sal.11])))))))),
0)</f>
        <v>0</v>
      </c>
      <c r="U85" s="119">
        <f t="array" ref="U85">IFERROR(
(MEDIAN((IF(DATOS_[[Sexo]:[Sexo]]=$B85,IF(DATOS_[[AGRUP. VALOR. PTO.]:[AGRUP. VALOR. PTO.]]=$B84,IF(DATOS_[[Check Periodo Ref.]:[Check Periodo Ref.]]="Dentro",IF(DATOS_[[Check Equiparado]:[Check Equiparado]]="Sí",IF(DATOS!AP$5="Sí",(1/DATOS_[[% anualiz]:[% anualiz]]),1)*IF(DATOS!AP$4="Sí",1/DATOS_[[% normaliz]:[% normaliz]],1)*(DATOS_[Conc.Sal.12])))))))),
0)</f>
        <v>0</v>
      </c>
      <c r="V85" s="119">
        <f t="array" ref="V85">IFERROR(
(MEDIAN((IF(DATOS_[[Sexo]:[Sexo]]=$B85,IF(DATOS_[[AGRUP. VALOR. PTO.]:[AGRUP. VALOR. PTO.]]=$B84,IF(DATOS_[[Check Periodo Ref.]:[Check Periodo Ref.]]="Dentro",IF(DATOS_[[Check Equiparado]:[Check Equiparado]]="Sí",IF(DATOS!AQ$5="Sí",(1/DATOS_[[% anualiz]:[% anualiz]]),1)*IF(DATOS!AQ$4="Sí",1/DATOS_[[% normaliz]:[% normaliz]],1)*(DATOS_[Conc.Sal.13])))))))),
0)</f>
        <v>0</v>
      </c>
      <c r="W85" s="119">
        <f t="array" ref="W85">IFERROR(
(MEDIAN((IF(DATOS_[[Sexo]:[Sexo]]=$B85,IF(DATOS_[[AGRUP. VALOR. PTO.]:[AGRUP. VALOR. PTO.]]=$B84,IF(DATOS_[[Check Periodo Ref.]:[Check Periodo Ref.]]="Dentro",IF(DATOS_[[Check Equiparado]:[Check Equiparado]]="Sí",IF(DATOS!AR$5="Sí",(1/DATOS_[[% anualiz]:[% anualiz]]),1)*IF(DATOS!AR$4="Sí",1/DATOS_[[% normaliz]:[% normaliz]],1)*(DATOS_[Conc.Sal.14])))))))),
0)</f>
        <v>0</v>
      </c>
      <c r="X85" s="119">
        <f t="array" ref="X85">IFERROR(
(MEDIAN((IF(DATOS_[[Sexo]:[Sexo]]=$B85,IF(DATOS_[[AGRUP. VALOR. PTO.]:[AGRUP. VALOR. PTO.]]=$B84,IF(DATOS_[[Check Periodo Ref.]:[Check Periodo Ref.]]="Dentro",IF(DATOS_[[Check Equiparado]:[Check Equiparado]]="Sí",IF(DATOS!AS$5="Sí",(1/DATOS_[[% anualiz]:[% anualiz]]),1)*IF(DATOS!AS$4="Sí",1/DATOS_[[% normaliz]:[% normaliz]],1)*(DATOS_[Conc.Sal.15])))))))),
0)</f>
        <v>0</v>
      </c>
      <c r="Y85" s="119">
        <f t="array" ref="Y85">IFERROR(
(MEDIAN((IF(DATOS_[[Sexo]:[Sexo]]=$B85,IF(DATOS_[[AGRUP. VALOR. PTO.]:[AGRUP. VALOR. PTO.]]=$B84,IF(DATOS_[[Check Periodo Ref.]:[Check Periodo Ref.]]="Dentro",IF(DATOS_[[Check Equiparado]:[Check Equiparado]]="Sí",IF(DATOS!AT$5="Sí",(1/DATOS_[[% anualiz]:[% anualiz]]),1)*IF(DATOS!AT$4="Sí",1/DATOS_[[% normaliz]:[% normaliz]],1)*(DATOS_[Conc.Sal.16])))))))),
0)</f>
        <v>0</v>
      </c>
      <c r="Z85" s="119">
        <f t="array" ref="Z85">IFERROR(
(MEDIAN((IF(DATOS_[[Sexo]:[Sexo]]=$B85,IF(DATOS_[[AGRUP. VALOR. PTO.]:[AGRUP. VALOR. PTO.]]=$B84,IF(DATOS_[[Check Periodo Ref.]:[Check Periodo Ref.]]="Dentro",IF(DATOS_[[Check Equiparado]:[Check Equiparado]]="Sí",IF(DATOS!AU$5="Sí",(1/DATOS_[[% anualiz]:[% anualiz]]),1)*IF(DATOS!AU$4="Sí",1/DATOS_[[% normaliz]:[% normaliz]],1)*(DATOS_[Conc.Sal.17])))))))),
0)</f>
        <v>0</v>
      </c>
      <c r="AA85" s="119">
        <f t="array" ref="AA85">IFERROR(
(MEDIAN((IF(DATOS_[[Sexo]:[Sexo]]=$B85,IF(DATOS_[[AGRUP. VALOR. PTO.]:[AGRUP. VALOR. PTO.]]=$B84,IF(DATOS_[[Check Periodo Ref.]:[Check Periodo Ref.]]="Dentro",IF(DATOS_[[Check Equiparado]:[Check Equiparado]]="Sí",IF(DATOS!AV$5="Sí",(1/DATOS_[[% anualiz]:[% anualiz]]),1)*IF(DATOS!AV$4="Sí",1/DATOS_[[% normaliz]:[% normaliz]],1)*(DATOS_[Conc.Sal.18])))))))),
0)</f>
        <v>0</v>
      </c>
      <c r="AB85" s="119">
        <f t="array" ref="AB85">IFERROR(
(MEDIAN((IF(DATOS_[[Sexo]:[Sexo]]=$B85,IF(DATOS_[[AGRUP. VALOR. PTO.]:[AGRUP. VALOR. PTO.]]=$B84,IF(DATOS_[[Check Periodo Ref.]:[Check Periodo Ref.]]="Dentro",IF(DATOS_[[Check Equiparado]:[Check Equiparado]]="Sí",IF(DATOS!AW$5="Sí",(1/DATOS_[[% anualiz]:[% anualiz]]),1)*IF(DATOS!AW$4="Sí",1/DATOS_[[% normaliz]:[% normaliz]],1)*(DATOS_[Conc.Sal.19])))))))),
0)</f>
        <v>0</v>
      </c>
      <c r="AC85" s="119">
        <f t="array" ref="AC85">IFERROR(
(MEDIAN((IF(DATOS_[[Sexo]:[Sexo]]=$B85,IF(DATOS_[[AGRUP. VALOR. PTO.]:[AGRUP. VALOR. PTO.]]=$B84,IF(DATOS_[[Check Periodo Ref.]:[Check Periodo Ref.]]="Dentro",IF(DATOS_[[Check Equiparado]:[Check Equiparado]]="Sí",IF(DATOS!AX$5="Sí",(1/DATOS_[[% anualiz]:[% anualiz]]),1)*IF(DATOS!AX$4="Sí",1/DATOS_[[% normaliz]:[% normaliz]],1)*(DATOS_[Conc.Sal.20])))))))),
0)</f>
        <v>0</v>
      </c>
      <c r="AD85" s="119">
        <f t="array" ref="AD85">IFERROR(
(MEDIAN((IF(DATOS_[[Sexo]:[Sexo]]=$B85,IF(DATOS_[[AGRUP. VALOR. PTO.]:[AGRUP. VALOR. PTO.]]=$B84,IF(DATOS_[[Check Periodo Ref.]:[Check Periodo Ref.]]="Dentro",IF(DATOS_[[Check Equiparado]:[Check Equiparado]]="Sí",IF(DATOS!AY$5="Sí",(1/DATOS_[[% anualiz]:[% anualiz]]),1)*IF(DATOS!AY$4="Sí",1/DATOS_[[% normaliz]:[% normaliz]],1)*(DATOS_[Conc.Sal.21])))))))),
0)</f>
        <v>0</v>
      </c>
      <c r="AE85" s="119">
        <f t="array" ref="AE85">IFERROR(
(MEDIAN((IF(DATOS_[[Sexo]:[Sexo]]=$B85,IF(DATOS_[[AGRUP. VALOR. PTO.]:[AGRUP. VALOR. PTO.]]=$B84,IF(DATOS_[[Check Periodo Ref.]:[Check Periodo Ref.]]="Dentro",IF(DATOS_[[Check Equiparado]:[Check Equiparado]]="Sí",IF(DATOS!AZ$5="Sí",(1/DATOS_[[% anualiz]:[% anualiz]]),1)*IF(DATOS!AZ$4="Sí",1/DATOS_[[% normaliz]:[% normaliz]],1)*(DATOS_[Conc.Sal.22])))))))),
0)</f>
        <v>0</v>
      </c>
      <c r="AF85" s="119">
        <f t="array" ref="AF85">IFERROR(
(MEDIAN((IF(DATOS_[[Sexo]:[Sexo]]=$B85,IF(DATOS_[[AGRUP. VALOR. PTO.]:[AGRUP. VALOR. PTO.]]=$B84,IF(DATOS_[[Check Periodo Ref.]:[Check Periodo Ref.]]="Dentro",IF(DATOS_[[Check Equiparado]:[Check Equiparado]]="Sí",IF(DATOS!BA$5="Sí",(1/DATOS_[[% anualiz]:[% anualiz]]),1)*IF(DATOS!BA$4="Sí",1/DATOS_[[% normaliz]:[% normaliz]],1)*(DATOS_[Conc.Sal.23])))))))),
0)</f>
        <v>0</v>
      </c>
      <c r="AG85" s="119">
        <f t="array" ref="AG85">IFERROR(
(MEDIAN((IF(DATOS_[[Sexo]:[Sexo]]=$B85,IF(DATOS_[[AGRUP. VALOR. PTO.]:[AGRUP. VALOR. PTO.]]=$B84,IF(DATOS_[[Check Periodo Ref.]:[Check Periodo Ref.]]="Dentro",IF(DATOS_[[Check Equiparado]:[Check Equiparado]]="Sí",IF(DATOS!BB$5="Sí",(1/DATOS_[[% anualiz]:[% anualiz]]),1)*IF(DATOS!BB$4="Sí",1/DATOS_[[% normaliz]:[% normaliz]],1)*(DATOS_[Conc.Sal.24])))))))),
0)</f>
        <v>0</v>
      </c>
      <c r="AH85" s="119">
        <f t="array" ref="AH85">IFERROR(
(MEDIAN((IF(DATOS_[[Sexo]:[Sexo]]=$B85,IF(DATOS_[[AGRUP. VALOR. PTO.]:[AGRUP. VALOR. PTO.]]=$B84,IF(DATOS_[[Check Periodo Ref.]:[Check Periodo Ref.]]="Dentro",IF(DATOS_[[Check Equiparado]:[Check Equiparado]]="Sí",IF(DATOS!BC$5="Sí",(1/DATOS_[[% anualiz]:[% anualiz]]),1)*IF(DATOS!BC$4="Sí",1/DATOS_[[% normaliz]:[% normaliz]],1)*(DATOS_[Conc.Sal.25])))))))),
0)</f>
        <v>0</v>
      </c>
      <c r="AI85" s="119">
        <f t="array" ref="AI85">IFERROR(
(MEDIAN((IF(DATOS_[[Sexo]:[Sexo]]=$B85,IF(DATOS_[[AGRUP. VALOR. PTO.]:[AGRUP. VALOR. PTO.]]=$B84,IF(DATOS_[[Check Periodo Ref.]:[Check Periodo Ref.]]="Dentro",IF(DATOS_[[Check Equiparado]:[Check Equiparado]]="Sí",IF(DATOS!BD$5="Sí",(1/DATOS_[[% anualiz]:[% anualiz]]),1)*IF(DATOS!BD$4="Sí",1/DATOS_[[% normaliz]:[% normaliz]],1)*(DATOS_[Conc.Sal.26])))))))),
0)</f>
        <v>0</v>
      </c>
      <c r="AJ85" s="119">
        <f t="array" ref="AJ85">IFERROR(
(MEDIAN((IF(DATOS_[[Sexo]:[Sexo]]=$B85,IF(DATOS_[[AGRUP. VALOR. PTO.]:[AGRUP. VALOR. PTO.]]=$B84,IF(DATOS_[[Check Periodo Ref.]:[Check Periodo Ref.]]="Dentro",IF(DATOS_[[Check Equiparado]:[Check Equiparado]]="Sí",IF(DATOS!BE$5="Sí",(1/DATOS_[[% anualiz]:[% anualiz]]),1)*IF(DATOS!BE$4="Sí",1/DATOS_[[% normaliz]:[% normaliz]],1)*(DATOS_[Conc.Sal.27])))))))),
0)</f>
        <v>0</v>
      </c>
      <c r="AK85" s="119">
        <f t="array" ref="AK85">IFERROR(
(MEDIAN((IF(DATOS_[[Sexo]:[Sexo]]=$B85,IF(DATOS_[[AGRUP. VALOR. PTO.]:[AGRUP. VALOR. PTO.]]=$B84,IF(DATOS_[[Check Periodo Ref.]:[Check Periodo Ref.]]="Dentro",IF(DATOS_[[Check Equiparado]:[Check Equiparado]]="Sí",IF(DATOS!BF$5="Sí",(1/DATOS_[[% anualiz]:[% anualiz]]),1)*IF(DATOS!BF$4="Sí",1/DATOS_[[% normaliz]:[% normaliz]],1)*(DATOS_[Conc.Sal.28])))))))),
0)</f>
        <v>0</v>
      </c>
      <c r="AL85" s="119">
        <f t="array" ref="AL85">IFERROR(
(MEDIAN((IF(DATOS_[[Sexo]:[Sexo]]=$B85,IF(DATOS_[[AGRUP. VALOR. PTO.]:[AGRUP. VALOR. PTO.]]=$B84,IF(DATOS_[[Check Periodo Ref.]:[Check Periodo Ref.]]="Dentro",IF(DATOS_[[Check Equiparado]:[Check Equiparado]]="Sí",IF(DATOS!BG$5="Sí",(1/DATOS_[[% anualiz]:[% anualiz]]),1)*IF(DATOS!BG$4="Sí",1/DATOS_[[% normaliz]:[% normaliz]],1)*(DATOS_[Conc.Sal.29])))))))),
0)</f>
        <v>0</v>
      </c>
      <c r="AM85" s="119">
        <f t="array" ref="AM85">IFERROR(
(MEDIAN((IF(DATOS_[[Sexo]:[Sexo]]=$B85,IF(DATOS_[[AGRUP. VALOR. PTO.]:[AGRUP. VALOR. PTO.]]=$B84,IF(DATOS_[[Check Periodo Ref.]:[Check Periodo Ref.]]="Dentro",IF(DATOS_[[Check Equiparado]:[Check Equiparado]]="Sí",IF(DATOS!BH$5="Sí",(1/DATOS_[[% anualiz]:[% anualiz]]),1)*IF(DATOS!BH$4="Sí",1/DATOS_[[% normaliz]:[% normaliz]],1)*(DATOS_[Conc.Sal.30])))))))),
0)</f>
        <v>0</v>
      </c>
      <c r="AN85" s="120">
        <f t="array" ref="AN85">IFERROR(
MEDIAN(IF(DATOS_[Sexo]=$B85,IF(DATOS_[[AGRUP. VALOR. PTO.]:[AGRUP. VALOR. PTO.]]=$B84,IF(DATOS_[Check Equiparado]="Sí",IF(DATOS_[Check Periodo Ref.]="Dentro",DATOS_[Tot COMPL.SAL Eq],FALSE))))),
0)</f>
        <v>0</v>
      </c>
      <c r="AO85" s="121">
        <f t="array" ref="AO85">IFERROR(
MEDIAN(IF(DATOS_[Sexo]=$B85,IF(DATOS_[[AGRUP. VALOR. PTO.]:[AGRUP. VALOR. PTO.]]=$B84,IF(DATOS_[Check Equiparado]="Sí",IF(DATOS_[Check Periodo Ref.]="Dentro",DATOS_[TOTAL SALARIO Eq],FALSE))))),
0)</f>
        <v>0</v>
      </c>
      <c r="AP85" s="122">
        <f t="array" ref="AP85">IFERROR(
(MEDIAN((IF(DATOS_[[Sexo]:[Sexo]]=$B85,IF(DATOS_[[AGRUP. VALOR. PTO.]:[AGRUP. VALOR. PTO.]]=$B84,IF(DATOS_[[Check Periodo Ref.]:[Check Periodo Ref.]]="Dentro",IF(DATOS_[[Check Equiparado]:[Check Equiparado]]="Sí",IF(DATOS!BI$5="Sí",(1/DATOS_[[% anualiz]:[% anualiz]]),1)*IF(DATOS!BI$4="Sí",1/DATOS_[[% normaliz]:[% normaliz]],1)*(DATOS_[C.Extra.01])))))))),
0)</f>
        <v>0</v>
      </c>
      <c r="AQ85" s="122">
        <f t="array" ref="AQ85">IFERROR(
(MEDIAN((IF(DATOS_[[Sexo]:[Sexo]]=$B85,IF(DATOS_[[AGRUP. VALOR. PTO.]:[AGRUP. VALOR. PTO.]]=$B84,IF(DATOS_[[Check Periodo Ref.]:[Check Periodo Ref.]]="Dentro",IF(DATOS_[[Check Equiparado]:[Check Equiparado]]="Sí",IF(DATOS!BJ$5="Sí",(1/DATOS_[[% anualiz]:[% anualiz]]),1)*IF(DATOS!BJ$4="Sí",1/DATOS_[[% normaliz]:[% normaliz]],1)*(DATOS_[C.Extra.02])))))))),
0)</f>
        <v>0</v>
      </c>
      <c r="AR85" s="122">
        <f t="array" ref="AR85">IFERROR(
(MEDIAN((IF(DATOS_[[Sexo]:[Sexo]]=$B85,IF(DATOS_[[AGRUP. VALOR. PTO.]:[AGRUP. VALOR. PTO.]]=$B84,IF(DATOS_[[Check Periodo Ref.]:[Check Periodo Ref.]]="Dentro",IF(DATOS_[[Check Equiparado]:[Check Equiparado]]="Sí",IF(DATOS!BK$5="Sí",(1/DATOS_[[% anualiz]:[% anualiz]]),1)*IF(DATOS!BK$4="Sí",1/DATOS_[[% normaliz]:[% normaliz]],1)*(DATOS_[C.Extra.03])))))))),
0)</f>
        <v>0</v>
      </c>
      <c r="AS85" s="122">
        <f t="array" ref="AS85">IFERROR(
(MEDIAN((IF(DATOS_[[Sexo]:[Sexo]]=$B85,IF(DATOS_[[AGRUP. VALOR. PTO.]:[AGRUP. VALOR. PTO.]]=$B84,IF(DATOS_[[Check Periodo Ref.]:[Check Periodo Ref.]]="Dentro",IF(DATOS_[[Check Equiparado]:[Check Equiparado]]="Sí",IF(DATOS!BL$5="Sí",(1/DATOS_[[% anualiz]:[% anualiz]]),1)*IF(DATOS!BL$4="Sí",1/DATOS_[[% normaliz]:[% normaliz]],1)*(DATOS_[C.Extra.04])))))))),
0)</f>
        <v>0</v>
      </c>
      <c r="AT85" s="122">
        <f t="array" ref="AT85">IFERROR(
(MEDIAN((IF(DATOS_[[Sexo]:[Sexo]]=$B85,IF(DATOS_[[AGRUP. VALOR. PTO.]:[AGRUP. VALOR. PTO.]]=$B84,IF(DATOS_[[Check Periodo Ref.]:[Check Periodo Ref.]]="Dentro",IF(DATOS_[[Check Equiparado]:[Check Equiparado]]="Sí",IF(DATOS!BM$5="Sí",(1/DATOS_[[% anualiz]:[% anualiz]]),1)*IF(DATOS!BM$4="Sí",1/DATOS_[[% normaliz]:[% normaliz]],1)*(DATOS_[C.Extra.05])))))))),
0)</f>
        <v>0</v>
      </c>
      <c r="AU85" s="123">
        <f t="array" ref="AU85">IFERROR(
MEDIAN(IF(DATOS_[Sexo]=$B85,IF(DATOS_[[AGRUP. VALOR. PTO.]:[AGRUP. VALOR. PTO.]]=$B84,IF(DATOS_[Check Equiparado]="Sí",IF(DATOS_[Check Periodo Ref.]="Dentro",DATOS_[Tot Extrasalarial Eq],FALSE))))),
0)</f>
        <v>0</v>
      </c>
      <c r="AV85" s="124">
        <f t="array" ref="AV85">IFERROR(
MEDIAN(IF(DATOS_[Sexo]=$B85,IF(DATOS_[[AGRUP. VALOR. PTO.]:[AGRUP. VALOR. PTO.]]=$B84,IF(DATOS_[Check Equiparado]="Sí",IF(DATOS_[Check Periodo Ref.]="Dentro",DATOS_[TOTAL Retrib Eq],FALSE))))),
0)</f>
        <v>0</v>
      </c>
    </row>
    <row r="86" spans="1:48" x14ac:dyDescent="0.3">
      <c r="A86" s="48" t="str">
        <f t="shared" ref="A86" si="98">+A85</f>
        <v>[ocultar]</v>
      </c>
      <c r="B86" s="94" t="s">
        <v>163</v>
      </c>
      <c r="C86" s="40">
        <f t="array" ref="C86">SUM(IF($B86=DATOS_[Sexo],
IF($B84=DATOS_[AGRUP. VALOR. PTO.],
IF("Dentro"=DATOS_[Check Periodo Ref.],
1/(COUNTIFS(DATOS_[Sexo],$B86,DATOS_[AGRUP. VALOR. PTO.],$B84,DATOS_[Check Periodo Ref.],"Dentro",DATOS_[id],DATOS_[id]))))))</f>
        <v>0</v>
      </c>
      <c r="D86" s="41">
        <f>COUNTIFS(DATOS_[AGRUP. VALOR. PTO.],$B84,DATOS_[Sexo],$B86,DATOS_[Check Periodo Ref.],"Dentro")</f>
        <v>0</v>
      </c>
      <c r="E86" s="41">
        <f>COUNTIFS(DATOS_[AGRUP. VALOR. PTO.],$B84,DATOS_[Sexo],$B86,DATOS_[Check Periodo Ref.],"Dentro",DATOS_[Check Nº SC Norm],"Sí")</f>
        <v>0</v>
      </c>
      <c r="F86" s="41">
        <f>COUNTIFS(DATOS_[AGRUP. VALOR. PTO.],$B84,DATOS_[Sexo],$B86,DATOS_[Check Periodo Ref.],"Dentro",DATOS_[Check Nº SC Anualiz],"Sí")</f>
        <v>0</v>
      </c>
      <c r="G86" s="41">
        <f>COUNTIFS(DATOS_[AGRUP. VALOR. PTO.],$B84,DATOS_[Sexo],$B86,DATOS_[Check Periodo Ref.],"Dentro",DATOS_[Check Nº SC Norm y Anualiz],"Sí")</f>
        <v>0</v>
      </c>
      <c r="H86" s="41">
        <f>COUNTIFS(DATOS_[AGRUP. VALOR. PTO.],$B84,DATOS_[Sexo],$B86,DATOS_[Check Periodo Ref.],"Dentro",DATOS_[Check Equiparación],"Sí")</f>
        <v>0</v>
      </c>
      <c r="I86" s="118" cm="1">
        <f t="array" ref="I86">IFERROR(
MEDIAN(IF(DATOS_[Sexo]=$B86,IF(DATOS_[[AGRUP. VALOR. PTO.]:[AGRUP. VALOR. PTO.]]=$B84,IF(DATOS_[Check Equiparado]="Sí",IF(DATOS_[Check Periodo Ref.]="Dentro",DATOS_[SALARIO BASE Eq],FALSE))))),
0)</f>
        <v>0</v>
      </c>
      <c r="J86" s="119">
        <f t="array" ref="J86">IFERROR(
(MEDIAN((IF(DATOS_[[Sexo]:[Sexo]]=$B86,IF(DATOS_[[AGRUP. VALOR. PTO.]:[AGRUP. VALOR. PTO.]]=$B84,IF(DATOS_[[Check Periodo Ref.]:[Check Periodo Ref.]]="Dentro",IF(DATOS_[[Check Equiparado]:[Check Equiparado]]="Sí",IF(DATOS!AE$5="Sí",(1/DATOS_[[% anualiz]:[% anualiz]]),1)*IF(DATOS!AE$4="Sí",1/DATOS_[[% normaliz]:[% normaliz]],1)*(DATOS_[Conc.Sal.01])))))))),
0)</f>
        <v>0</v>
      </c>
      <c r="K86" s="119">
        <f t="array" ref="K86">IFERROR(
(MEDIAN((IF(DATOS_[[Sexo]:[Sexo]]=$B86,IF(DATOS_[[AGRUP. VALOR. PTO.]:[AGRUP. VALOR. PTO.]]=$B84,IF(DATOS_[[Check Periodo Ref.]:[Check Periodo Ref.]]="Dentro",IF(DATOS_[[Check Equiparado]:[Check Equiparado]]="Sí",IF(DATOS!AF$5="Sí",(1/DATOS_[[% anualiz]:[% anualiz]]),1)*IF(DATOS!AF$4="Sí",1/DATOS_[[% normaliz]:[% normaliz]],1)*(DATOS_[Conc.Sal.02])))))))),
0)</f>
        <v>0</v>
      </c>
      <c r="L86" s="119">
        <f t="array" ref="L86">IFERROR(
(MEDIAN((IF(DATOS_[[Sexo]:[Sexo]]=$B86,IF(DATOS_[[AGRUP. VALOR. PTO.]:[AGRUP. VALOR. PTO.]]=$B84,IF(DATOS_[[Check Periodo Ref.]:[Check Periodo Ref.]]="Dentro",IF(DATOS_[[Check Equiparado]:[Check Equiparado]]="Sí",IF(DATOS!AG$5="Sí",(1/DATOS_[[% anualiz]:[% anualiz]]),1)*IF(DATOS!AG$4="Sí",1/DATOS_[[% normaliz]:[% normaliz]],1)*(DATOS_[Conc.Sal.03])))))))),
0)</f>
        <v>0</v>
      </c>
      <c r="M86" s="119">
        <f t="array" ref="M86">IFERROR(
(MEDIAN((IF(DATOS_[[Sexo]:[Sexo]]=$B86,IF(DATOS_[[AGRUP. VALOR. PTO.]:[AGRUP. VALOR. PTO.]]=$B84,IF(DATOS_[[Check Periodo Ref.]:[Check Periodo Ref.]]="Dentro",IF(DATOS_[[Check Equiparado]:[Check Equiparado]]="Sí",IF(DATOS!AH$5="Sí",(1/DATOS_[[% anualiz]:[% anualiz]]),1)*IF(DATOS!AH$4="Sí",1/DATOS_[[% normaliz]:[% normaliz]],1)*(DATOS_[Conc.Sal.04])))))))),
0)</f>
        <v>0</v>
      </c>
      <c r="N86" s="119">
        <f t="array" ref="N86">IFERROR(
(MEDIAN((IF(DATOS_[[Sexo]:[Sexo]]=$B86,IF(DATOS_[[AGRUP. VALOR. PTO.]:[AGRUP. VALOR. PTO.]]=$B84,IF(DATOS_[[Check Periodo Ref.]:[Check Periodo Ref.]]="Dentro",IF(DATOS_[[Check Equiparado]:[Check Equiparado]]="Sí",IF(DATOS!AI$5="Sí",(1/DATOS_[[% anualiz]:[% anualiz]]),1)*IF(DATOS!AI$4="Sí",1/DATOS_[[% normaliz]:[% normaliz]],1)*(DATOS_[Conc.Sal.05])))))))),
0)</f>
        <v>0</v>
      </c>
      <c r="O86" s="119">
        <f t="array" ref="O86">IFERROR(
(MEDIAN((IF(DATOS_[[Sexo]:[Sexo]]=$B86,IF(DATOS_[[AGRUP. VALOR. PTO.]:[AGRUP. VALOR. PTO.]]=$B84,IF(DATOS_[[Check Periodo Ref.]:[Check Periodo Ref.]]="Dentro",IF(DATOS_[[Check Equiparado]:[Check Equiparado]]="Sí",IF(DATOS!AJ$5="Sí",(1/DATOS_[[% anualiz]:[% anualiz]]),1)*IF(DATOS!AJ$4="Sí",1/DATOS_[[% normaliz]:[% normaliz]],1)*(DATOS_[Conc.Sal.06])))))))),
0)</f>
        <v>0</v>
      </c>
      <c r="P86" s="119">
        <f t="array" ref="P86">IFERROR(
(MEDIAN((IF(DATOS_[[Sexo]:[Sexo]]=$B86,IF(DATOS_[[AGRUP. VALOR. PTO.]:[AGRUP. VALOR. PTO.]]=$B84,IF(DATOS_[[Check Periodo Ref.]:[Check Periodo Ref.]]="Dentro",IF(DATOS_[[Check Equiparado]:[Check Equiparado]]="Sí",IF(DATOS!AK$5="Sí",(1/DATOS_[[% anualiz]:[% anualiz]]),1)*IF(DATOS!AK$4="Sí",1/DATOS_[[% normaliz]:[% normaliz]],1)*(DATOS_[Conc.Sal.07])))))))),
0)</f>
        <v>0</v>
      </c>
      <c r="Q86" s="119">
        <f t="array" ref="Q86">IFERROR(
(MEDIAN((IF(DATOS_[[Sexo]:[Sexo]]=$B86,IF(DATOS_[[AGRUP. VALOR. PTO.]:[AGRUP. VALOR. PTO.]]=$B84,IF(DATOS_[[Check Periodo Ref.]:[Check Periodo Ref.]]="Dentro",IF(DATOS_[[Check Equiparado]:[Check Equiparado]]="Sí",IF(DATOS!AL$5="Sí",(1/DATOS_[[% anualiz]:[% anualiz]]),1)*IF(DATOS!AL$4="Sí",1/DATOS_[[% normaliz]:[% normaliz]],1)*(DATOS_[Conc.Sal.08])))))))),
0)</f>
        <v>0</v>
      </c>
      <c r="R86" s="119">
        <f t="array" ref="R86">IFERROR(
(MEDIAN((IF(DATOS_[[Sexo]:[Sexo]]=$B86,IF(DATOS_[[AGRUP. VALOR. PTO.]:[AGRUP. VALOR. PTO.]]=$B84,IF(DATOS_[[Check Periodo Ref.]:[Check Periodo Ref.]]="Dentro",IF(DATOS_[[Check Equiparado]:[Check Equiparado]]="Sí",IF(DATOS!AM$5="Sí",(1/DATOS_[[% anualiz]:[% anualiz]]),1)*IF(DATOS!AM$4="Sí",1/DATOS_[[% normaliz]:[% normaliz]],1)*(DATOS_[Conc.Sal.09])))))))),
0)</f>
        <v>0</v>
      </c>
      <c r="S86" s="119">
        <f t="array" ref="S86">IFERROR(
(MEDIAN((IF(DATOS_[[Sexo]:[Sexo]]=$B86,IF(DATOS_[[AGRUP. VALOR. PTO.]:[AGRUP. VALOR. PTO.]]=$B84,IF(DATOS_[[Check Periodo Ref.]:[Check Periodo Ref.]]="Dentro",IF(DATOS_[[Check Equiparado]:[Check Equiparado]]="Sí",IF(DATOS!AN$5="Sí",(1/DATOS_[[% anualiz]:[% anualiz]]),1)*IF(DATOS!AN$4="Sí",1/DATOS_[[% normaliz]:[% normaliz]],1)*(DATOS_[Conc.Sal.10])))))))),
0)</f>
        <v>0</v>
      </c>
      <c r="T86" s="119">
        <f t="array" ref="T86">IFERROR(
(MEDIAN((IF(DATOS_[[Sexo]:[Sexo]]=$B86,IF(DATOS_[[AGRUP. VALOR. PTO.]:[AGRUP. VALOR. PTO.]]=$B84,IF(DATOS_[[Check Periodo Ref.]:[Check Periodo Ref.]]="Dentro",IF(DATOS_[[Check Equiparado]:[Check Equiparado]]="Sí",IF(DATOS!AO$5="Sí",(1/DATOS_[[% anualiz]:[% anualiz]]),1)*IF(DATOS!AO$4="Sí",1/DATOS_[[% normaliz]:[% normaliz]],1)*(DATOS_[Conc.Sal.11])))))))),
0)</f>
        <v>0</v>
      </c>
      <c r="U86" s="119">
        <f t="array" ref="U86">IFERROR(
(MEDIAN((IF(DATOS_[[Sexo]:[Sexo]]=$B86,IF(DATOS_[[AGRUP. VALOR. PTO.]:[AGRUP. VALOR. PTO.]]=$B84,IF(DATOS_[[Check Periodo Ref.]:[Check Periodo Ref.]]="Dentro",IF(DATOS_[[Check Equiparado]:[Check Equiparado]]="Sí",IF(DATOS!AP$5="Sí",(1/DATOS_[[% anualiz]:[% anualiz]]),1)*IF(DATOS!AP$4="Sí",1/DATOS_[[% normaliz]:[% normaliz]],1)*(DATOS_[Conc.Sal.12])))))))),
0)</f>
        <v>0</v>
      </c>
      <c r="V86" s="119">
        <f t="array" ref="V86">IFERROR(
(MEDIAN((IF(DATOS_[[Sexo]:[Sexo]]=$B86,IF(DATOS_[[AGRUP. VALOR. PTO.]:[AGRUP. VALOR. PTO.]]=$B84,IF(DATOS_[[Check Periodo Ref.]:[Check Periodo Ref.]]="Dentro",IF(DATOS_[[Check Equiparado]:[Check Equiparado]]="Sí",IF(DATOS!AQ$5="Sí",(1/DATOS_[[% anualiz]:[% anualiz]]),1)*IF(DATOS!AQ$4="Sí",1/DATOS_[[% normaliz]:[% normaliz]],1)*(DATOS_[Conc.Sal.13])))))))),
0)</f>
        <v>0</v>
      </c>
      <c r="W86" s="119">
        <f t="array" ref="W86">IFERROR(
(MEDIAN((IF(DATOS_[[Sexo]:[Sexo]]=$B86,IF(DATOS_[[AGRUP. VALOR. PTO.]:[AGRUP. VALOR. PTO.]]=$B84,IF(DATOS_[[Check Periodo Ref.]:[Check Periodo Ref.]]="Dentro",IF(DATOS_[[Check Equiparado]:[Check Equiparado]]="Sí",IF(DATOS!AR$5="Sí",(1/DATOS_[[% anualiz]:[% anualiz]]),1)*IF(DATOS!AR$4="Sí",1/DATOS_[[% normaliz]:[% normaliz]],1)*(DATOS_[Conc.Sal.14])))))))),
0)</f>
        <v>0</v>
      </c>
      <c r="X86" s="119">
        <f t="array" ref="X86">IFERROR(
(MEDIAN((IF(DATOS_[[Sexo]:[Sexo]]=$B86,IF(DATOS_[[AGRUP. VALOR. PTO.]:[AGRUP. VALOR. PTO.]]=$B84,IF(DATOS_[[Check Periodo Ref.]:[Check Periodo Ref.]]="Dentro",IF(DATOS_[[Check Equiparado]:[Check Equiparado]]="Sí",IF(DATOS!AS$5="Sí",(1/DATOS_[[% anualiz]:[% anualiz]]),1)*IF(DATOS!AS$4="Sí",1/DATOS_[[% normaliz]:[% normaliz]],1)*(DATOS_[Conc.Sal.15])))))))),
0)</f>
        <v>0</v>
      </c>
      <c r="Y86" s="119">
        <f t="array" ref="Y86">IFERROR(
(MEDIAN((IF(DATOS_[[Sexo]:[Sexo]]=$B86,IF(DATOS_[[AGRUP. VALOR. PTO.]:[AGRUP. VALOR. PTO.]]=$B84,IF(DATOS_[[Check Periodo Ref.]:[Check Periodo Ref.]]="Dentro",IF(DATOS_[[Check Equiparado]:[Check Equiparado]]="Sí",IF(DATOS!AT$5="Sí",(1/DATOS_[[% anualiz]:[% anualiz]]),1)*IF(DATOS!AT$4="Sí",1/DATOS_[[% normaliz]:[% normaliz]],1)*(DATOS_[Conc.Sal.16])))))))),
0)</f>
        <v>0</v>
      </c>
      <c r="Z86" s="119">
        <f t="array" ref="Z86">IFERROR(
(MEDIAN((IF(DATOS_[[Sexo]:[Sexo]]=$B86,IF(DATOS_[[AGRUP. VALOR. PTO.]:[AGRUP. VALOR. PTO.]]=$B84,IF(DATOS_[[Check Periodo Ref.]:[Check Periodo Ref.]]="Dentro",IF(DATOS_[[Check Equiparado]:[Check Equiparado]]="Sí",IF(DATOS!AU$5="Sí",(1/DATOS_[[% anualiz]:[% anualiz]]),1)*IF(DATOS!AU$4="Sí",1/DATOS_[[% normaliz]:[% normaliz]],1)*(DATOS_[Conc.Sal.17])))))))),
0)</f>
        <v>0</v>
      </c>
      <c r="AA86" s="119">
        <f t="array" ref="AA86">IFERROR(
(MEDIAN((IF(DATOS_[[Sexo]:[Sexo]]=$B86,IF(DATOS_[[AGRUP. VALOR. PTO.]:[AGRUP. VALOR. PTO.]]=$B84,IF(DATOS_[[Check Periodo Ref.]:[Check Periodo Ref.]]="Dentro",IF(DATOS_[[Check Equiparado]:[Check Equiparado]]="Sí",IF(DATOS!AV$5="Sí",(1/DATOS_[[% anualiz]:[% anualiz]]),1)*IF(DATOS!AV$4="Sí",1/DATOS_[[% normaliz]:[% normaliz]],1)*(DATOS_[Conc.Sal.18])))))))),
0)</f>
        <v>0</v>
      </c>
      <c r="AB86" s="119">
        <f t="array" ref="AB86">IFERROR(
(MEDIAN((IF(DATOS_[[Sexo]:[Sexo]]=$B86,IF(DATOS_[[AGRUP. VALOR. PTO.]:[AGRUP. VALOR. PTO.]]=$B84,IF(DATOS_[[Check Periodo Ref.]:[Check Periodo Ref.]]="Dentro",IF(DATOS_[[Check Equiparado]:[Check Equiparado]]="Sí",IF(DATOS!AW$5="Sí",(1/DATOS_[[% anualiz]:[% anualiz]]),1)*IF(DATOS!AW$4="Sí",1/DATOS_[[% normaliz]:[% normaliz]],1)*(DATOS_[Conc.Sal.19])))))))),
0)</f>
        <v>0</v>
      </c>
      <c r="AC86" s="119">
        <f t="array" ref="AC86">IFERROR(
(MEDIAN((IF(DATOS_[[Sexo]:[Sexo]]=$B86,IF(DATOS_[[AGRUP. VALOR. PTO.]:[AGRUP. VALOR. PTO.]]=$B84,IF(DATOS_[[Check Periodo Ref.]:[Check Periodo Ref.]]="Dentro",IF(DATOS_[[Check Equiparado]:[Check Equiparado]]="Sí",IF(DATOS!AX$5="Sí",(1/DATOS_[[% anualiz]:[% anualiz]]),1)*IF(DATOS!AX$4="Sí",1/DATOS_[[% normaliz]:[% normaliz]],1)*(DATOS_[Conc.Sal.20])))))))),
0)</f>
        <v>0</v>
      </c>
      <c r="AD86" s="119">
        <f t="array" ref="AD86">IFERROR(
(MEDIAN((IF(DATOS_[[Sexo]:[Sexo]]=$B86,IF(DATOS_[[AGRUP. VALOR. PTO.]:[AGRUP. VALOR. PTO.]]=$B84,IF(DATOS_[[Check Periodo Ref.]:[Check Periodo Ref.]]="Dentro",IF(DATOS_[[Check Equiparado]:[Check Equiparado]]="Sí",IF(DATOS!AY$5="Sí",(1/DATOS_[[% anualiz]:[% anualiz]]),1)*IF(DATOS!AY$4="Sí",1/DATOS_[[% normaliz]:[% normaliz]],1)*(DATOS_[Conc.Sal.21])))))))),
0)</f>
        <v>0</v>
      </c>
      <c r="AE86" s="119">
        <f t="array" ref="AE86">IFERROR(
(MEDIAN((IF(DATOS_[[Sexo]:[Sexo]]=$B86,IF(DATOS_[[AGRUP. VALOR. PTO.]:[AGRUP. VALOR. PTO.]]=$B84,IF(DATOS_[[Check Periodo Ref.]:[Check Periodo Ref.]]="Dentro",IF(DATOS_[[Check Equiparado]:[Check Equiparado]]="Sí",IF(DATOS!AZ$5="Sí",(1/DATOS_[[% anualiz]:[% anualiz]]),1)*IF(DATOS!AZ$4="Sí",1/DATOS_[[% normaliz]:[% normaliz]],1)*(DATOS_[Conc.Sal.22])))))))),
0)</f>
        <v>0</v>
      </c>
      <c r="AF86" s="119">
        <f t="array" ref="AF86">IFERROR(
(MEDIAN((IF(DATOS_[[Sexo]:[Sexo]]=$B86,IF(DATOS_[[AGRUP. VALOR. PTO.]:[AGRUP. VALOR. PTO.]]=$B84,IF(DATOS_[[Check Periodo Ref.]:[Check Periodo Ref.]]="Dentro",IF(DATOS_[[Check Equiparado]:[Check Equiparado]]="Sí",IF(DATOS!BA$5="Sí",(1/DATOS_[[% anualiz]:[% anualiz]]),1)*IF(DATOS!BA$4="Sí",1/DATOS_[[% normaliz]:[% normaliz]],1)*(DATOS_[Conc.Sal.23])))))))),
0)</f>
        <v>0</v>
      </c>
      <c r="AG86" s="119">
        <f t="array" ref="AG86">IFERROR(
(MEDIAN((IF(DATOS_[[Sexo]:[Sexo]]=$B86,IF(DATOS_[[AGRUP. VALOR. PTO.]:[AGRUP. VALOR. PTO.]]=$B84,IF(DATOS_[[Check Periodo Ref.]:[Check Periodo Ref.]]="Dentro",IF(DATOS_[[Check Equiparado]:[Check Equiparado]]="Sí",IF(DATOS!BB$5="Sí",(1/DATOS_[[% anualiz]:[% anualiz]]),1)*IF(DATOS!BB$4="Sí",1/DATOS_[[% normaliz]:[% normaliz]],1)*(DATOS_[Conc.Sal.24])))))))),
0)</f>
        <v>0</v>
      </c>
      <c r="AH86" s="119">
        <f t="array" ref="AH86">IFERROR(
(MEDIAN((IF(DATOS_[[Sexo]:[Sexo]]=$B86,IF(DATOS_[[AGRUP. VALOR. PTO.]:[AGRUP. VALOR. PTO.]]=$B84,IF(DATOS_[[Check Periodo Ref.]:[Check Periodo Ref.]]="Dentro",IF(DATOS_[[Check Equiparado]:[Check Equiparado]]="Sí",IF(DATOS!BC$5="Sí",(1/DATOS_[[% anualiz]:[% anualiz]]),1)*IF(DATOS!BC$4="Sí",1/DATOS_[[% normaliz]:[% normaliz]],1)*(DATOS_[Conc.Sal.25])))))))),
0)</f>
        <v>0</v>
      </c>
      <c r="AI86" s="119">
        <f t="array" ref="AI86">IFERROR(
(MEDIAN((IF(DATOS_[[Sexo]:[Sexo]]=$B86,IF(DATOS_[[AGRUP. VALOR. PTO.]:[AGRUP. VALOR. PTO.]]=$B84,IF(DATOS_[[Check Periodo Ref.]:[Check Periodo Ref.]]="Dentro",IF(DATOS_[[Check Equiparado]:[Check Equiparado]]="Sí",IF(DATOS!BD$5="Sí",(1/DATOS_[[% anualiz]:[% anualiz]]),1)*IF(DATOS!BD$4="Sí",1/DATOS_[[% normaliz]:[% normaliz]],1)*(DATOS_[Conc.Sal.26])))))))),
0)</f>
        <v>0</v>
      </c>
      <c r="AJ86" s="119">
        <f t="array" ref="AJ86">IFERROR(
(MEDIAN((IF(DATOS_[[Sexo]:[Sexo]]=$B86,IF(DATOS_[[AGRUP. VALOR. PTO.]:[AGRUP. VALOR. PTO.]]=$B84,IF(DATOS_[[Check Periodo Ref.]:[Check Periodo Ref.]]="Dentro",IF(DATOS_[[Check Equiparado]:[Check Equiparado]]="Sí",IF(DATOS!BE$5="Sí",(1/DATOS_[[% anualiz]:[% anualiz]]),1)*IF(DATOS!BE$4="Sí",1/DATOS_[[% normaliz]:[% normaliz]],1)*(DATOS_[Conc.Sal.27])))))))),
0)</f>
        <v>0</v>
      </c>
      <c r="AK86" s="119">
        <f t="array" ref="AK86">IFERROR(
(MEDIAN((IF(DATOS_[[Sexo]:[Sexo]]=$B86,IF(DATOS_[[AGRUP. VALOR. PTO.]:[AGRUP. VALOR. PTO.]]=$B84,IF(DATOS_[[Check Periodo Ref.]:[Check Periodo Ref.]]="Dentro",IF(DATOS_[[Check Equiparado]:[Check Equiparado]]="Sí",IF(DATOS!BF$5="Sí",(1/DATOS_[[% anualiz]:[% anualiz]]),1)*IF(DATOS!BF$4="Sí",1/DATOS_[[% normaliz]:[% normaliz]],1)*(DATOS_[Conc.Sal.28])))))))),
0)</f>
        <v>0</v>
      </c>
      <c r="AL86" s="119">
        <f t="array" ref="AL86">IFERROR(
(MEDIAN((IF(DATOS_[[Sexo]:[Sexo]]=$B86,IF(DATOS_[[AGRUP. VALOR. PTO.]:[AGRUP. VALOR. PTO.]]=$B84,IF(DATOS_[[Check Periodo Ref.]:[Check Periodo Ref.]]="Dentro",IF(DATOS_[[Check Equiparado]:[Check Equiparado]]="Sí",IF(DATOS!BG$5="Sí",(1/DATOS_[[% anualiz]:[% anualiz]]),1)*IF(DATOS!BG$4="Sí",1/DATOS_[[% normaliz]:[% normaliz]],1)*(DATOS_[Conc.Sal.29])))))))),
0)</f>
        <v>0</v>
      </c>
      <c r="AM86" s="119">
        <f t="array" ref="AM86">IFERROR(
(MEDIAN((IF(DATOS_[[Sexo]:[Sexo]]=$B86,IF(DATOS_[[AGRUP. VALOR. PTO.]:[AGRUP. VALOR. PTO.]]=$B84,IF(DATOS_[[Check Periodo Ref.]:[Check Periodo Ref.]]="Dentro",IF(DATOS_[[Check Equiparado]:[Check Equiparado]]="Sí",IF(DATOS!BH$5="Sí",(1/DATOS_[[% anualiz]:[% anualiz]]),1)*IF(DATOS!BH$4="Sí",1/DATOS_[[% normaliz]:[% normaliz]],1)*(DATOS_[Conc.Sal.30])))))))),
0)</f>
        <v>0</v>
      </c>
      <c r="AN86" s="120">
        <f t="array" ref="AN86">IFERROR(
MEDIAN(IF(DATOS_[Sexo]=$B86,IF(DATOS_[[AGRUP. VALOR. PTO.]:[AGRUP. VALOR. PTO.]]=$B84,IF(DATOS_[Check Equiparado]="Sí",IF(DATOS_[Check Periodo Ref.]="Dentro",DATOS_[Tot COMPL.SAL Eq],FALSE))))),
0)</f>
        <v>0</v>
      </c>
      <c r="AO86" s="121">
        <f t="array" ref="AO86">IFERROR(
MEDIAN(IF(DATOS_[Sexo]=$B86,IF(DATOS_[[AGRUP. VALOR. PTO.]:[AGRUP. VALOR. PTO.]]=$B84,IF(DATOS_[Check Equiparado]="Sí",IF(DATOS_[Check Periodo Ref.]="Dentro",DATOS_[TOTAL SALARIO Eq],FALSE))))),
0)</f>
        <v>0</v>
      </c>
      <c r="AP86" s="122">
        <f t="array" ref="AP86">IFERROR(
(MEDIAN((IF(DATOS_[[Sexo]:[Sexo]]=$B86,IF(DATOS_[[AGRUP. VALOR. PTO.]:[AGRUP. VALOR. PTO.]]=$B85,IF(DATOS_[[Check Periodo Ref.]:[Check Periodo Ref.]]="Dentro",IF(DATOS_[[Check Equiparado]:[Check Equiparado]]="Sí",IF(DATOS!BI$5="Sí",(1/DATOS_[[% anualiz]:[% anualiz]]),1)*IF(DATOS!BI$4="Sí",1/DATOS_[[% normaliz]:[% normaliz]],1)*(DATOS_[C.Extra.01])))))))),
0)</f>
        <v>0</v>
      </c>
      <c r="AQ86" s="122">
        <f t="array" ref="AQ86">IFERROR(
(MEDIAN((IF(DATOS_[[Sexo]:[Sexo]]=$B86,IF(DATOS_[[AGRUP. VALOR. PTO.]:[AGRUP. VALOR. PTO.]]=$B85,IF(DATOS_[[Check Periodo Ref.]:[Check Periodo Ref.]]="Dentro",IF(DATOS_[[Check Equiparado]:[Check Equiparado]]="Sí",IF(DATOS!BJ$5="Sí",(1/DATOS_[[% anualiz]:[% anualiz]]),1)*IF(DATOS!BJ$4="Sí",1/DATOS_[[% normaliz]:[% normaliz]],1)*(DATOS_[C.Extra.02])))))))),
0)</f>
        <v>0</v>
      </c>
      <c r="AR86" s="122">
        <f t="array" ref="AR86">IFERROR(
(MEDIAN((IF(DATOS_[[Sexo]:[Sexo]]=$B86,IF(DATOS_[[AGRUP. VALOR. PTO.]:[AGRUP. VALOR. PTO.]]=$B85,IF(DATOS_[[Check Periodo Ref.]:[Check Periodo Ref.]]="Dentro",IF(DATOS_[[Check Equiparado]:[Check Equiparado]]="Sí",IF(DATOS!BK$5="Sí",(1/DATOS_[[% anualiz]:[% anualiz]]),1)*IF(DATOS!BK$4="Sí",1/DATOS_[[% normaliz]:[% normaliz]],1)*(DATOS_[C.Extra.03])))))))),
0)</f>
        <v>0</v>
      </c>
      <c r="AS86" s="122">
        <f t="array" ref="AS86">IFERROR(
(MEDIAN((IF(DATOS_[[Sexo]:[Sexo]]=$B86,IF(DATOS_[[AGRUP. VALOR. PTO.]:[AGRUP. VALOR. PTO.]]=$B85,IF(DATOS_[[Check Periodo Ref.]:[Check Periodo Ref.]]="Dentro",IF(DATOS_[[Check Equiparado]:[Check Equiparado]]="Sí",IF(DATOS!BL$5="Sí",(1/DATOS_[[% anualiz]:[% anualiz]]),1)*IF(DATOS!BL$4="Sí",1/DATOS_[[% normaliz]:[% normaliz]],1)*(DATOS_[C.Extra.04])))))))),
0)</f>
        <v>0</v>
      </c>
      <c r="AT86" s="122">
        <f t="array" ref="AT86">IFERROR(
(MEDIAN((IF(DATOS_[[Sexo]:[Sexo]]=$B86,IF(DATOS_[[AGRUP. VALOR. PTO.]:[AGRUP. VALOR. PTO.]]=$B85,IF(DATOS_[[Check Periodo Ref.]:[Check Periodo Ref.]]="Dentro",IF(DATOS_[[Check Equiparado]:[Check Equiparado]]="Sí",IF(DATOS!BM$5="Sí",(1/DATOS_[[% anualiz]:[% anualiz]]),1)*IF(DATOS!BM$4="Sí",1/DATOS_[[% normaliz]:[% normaliz]],1)*(DATOS_[C.Extra.05])))))))),
0)</f>
        <v>0</v>
      </c>
      <c r="AU86" s="123">
        <f t="array" ref="AU86">IFERROR(
MEDIAN(IF(DATOS_[Sexo]=$B86,IF(DATOS_[[AGRUP. VALOR. PTO.]:[AGRUP. VALOR. PTO.]]=$B84,IF(DATOS_[Check Equiparado]="Sí",IF(DATOS_[Check Periodo Ref.]="Dentro",DATOS_[Tot Extrasalarial Eq],FALSE))))),
0)</f>
        <v>0</v>
      </c>
      <c r="AV86" s="124">
        <f t="array" ref="AV86">IFERROR(
MEDIAN(IF(DATOS_[Sexo]=$B86,IF(DATOS_[[AGRUP. VALOR. PTO.]:[AGRUP. VALOR. PTO.]]=$B84,IF(DATOS_[Check Equiparado]="Sí",IF(DATOS_[Check Periodo Ref.]="Dentro",DATOS_[TOTAL Retrib Eq],FALSE))))),
0)</f>
        <v>0</v>
      </c>
    </row>
    <row r="87" spans="1:48" ht="17.25" thickBot="1" x14ac:dyDescent="0.35">
      <c r="A87" s="48" t="str">
        <f t="shared" ref="A87" si="99">+A88</f>
        <v>[ocultar]</v>
      </c>
      <c r="B87" s="98" t="s">
        <v>284</v>
      </c>
      <c r="C87" s="117"/>
      <c r="D87" s="47"/>
      <c r="E87" s="47"/>
      <c r="F87" s="47"/>
      <c r="G87" s="47"/>
      <c r="H87" s="47"/>
      <c r="I87" s="127" t="str">
        <f t="shared" ref="I87:AV87" si="100">IFERROR((I88-I89)/I88,"")</f>
        <v/>
      </c>
      <c r="J87" s="131" t="str">
        <f t="shared" si="100"/>
        <v/>
      </c>
      <c r="K87" s="131" t="str">
        <f t="shared" si="100"/>
        <v/>
      </c>
      <c r="L87" s="131" t="str">
        <f t="shared" si="100"/>
        <v/>
      </c>
      <c r="M87" s="131" t="str">
        <f t="shared" si="100"/>
        <v/>
      </c>
      <c r="N87" s="131" t="str">
        <f t="shared" si="100"/>
        <v/>
      </c>
      <c r="O87" s="131" t="str">
        <f t="shared" si="100"/>
        <v/>
      </c>
      <c r="P87" s="131" t="str">
        <f t="shared" si="100"/>
        <v/>
      </c>
      <c r="Q87" s="131" t="str">
        <f t="shared" si="100"/>
        <v/>
      </c>
      <c r="R87" s="131" t="str">
        <f t="shared" si="100"/>
        <v/>
      </c>
      <c r="S87" s="131" t="str">
        <f t="shared" si="100"/>
        <v/>
      </c>
      <c r="T87" s="131" t="str">
        <f t="shared" si="100"/>
        <v/>
      </c>
      <c r="U87" s="131" t="str">
        <f t="shared" si="100"/>
        <v/>
      </c>
      <c r="V87" s="131" t="str">
        <f t="shared" si="100"/>
        <v/>
      </c>
      <c r="W87" s="131" t="str">
        <f t="shared" si="100"/>
        <v/>
      </c>
      <c r="X87" s="131" t="str">
        <f t="shared" si="100"/>
        <v/>
      </c>
      <c r="Y87" s="131" t="str">
        <f t="shared" si="100"/>
        <v/>
      </c>
      <c r="Z87" s="130" t="str">
        <f t="shared" si="100"/>
        <v/>
      </c>
      <c r="AA87" s="130" t="str">
        <f t="shared" si="100"/>
        <v/>
      </c>
      <c r="AB87" s="130" t="str">
        <f t="shared" si="100"/>
        <v/>
      </c>
      <c r="AC87" s="130" t="str">
        <f t="shared" si="100"/>
        <v/>
      </c>
      <c r="AD87" s="130" t="str">
        <f t="shared" si="100"/>
        <v/>
      </c>
      <c r="AE87" s="130" t="str">
        <f t="shared" si="100"/>
        <v/>
      </c>
      <c r="AF87" s="130" t="str">
        <f t="shared" si="100"/>
        <v/>
      </c>
      <c r="AG87" s="130" t="str">
        <f t="shared" si="100"/>
        <v/>
      </c>
      <c r="AH87" s="130" t="str">
        <f t="shared" si="100"/>
        <v/>
      </c>
      <c r="AI87" s="130" t="str">
        <f t="shared" si="100"/>
        <v/>
      </c>
      <c r="AJ87" s="130" t="str">
        <f t="shared" si="100"/>
        <v/>
      </c>
      <c r="AK87" s="130" t="str">
        <f t="shared" si="100"/>
        <v/>
      </c>
      <c r="AL87" s="130" t="str">
        <f t="shared" si="100"/>
        <v/>
      </c>
      <c r="AM87" s="130" t="str">
        <f t="shared" si="100"/>
        <v/>
      </c>
      <c r="AN87" s="132" t="str">
        <f t="shared" si="100"/>
        <v/>
      </c>
      <c r="AO87" s="136" t="str">
        <f t="shared" si="100"/>
        <v/>
      </c>
      <c r="AP87" s="133" t="str">
        <f t="shared" si="100"/>
        <v/>
      </c>
      <c r="AQ87" s="133" t="str">
        <f t="shared" si="100"/>
        <v/>
      </c>
      <c r="AR87" s="133" t="str">
        <f t="shared" si="100"/>
        <v/>
      </c>
      <c r="AS87" s="133" t="str">
        <f t="shared" si="100"/>
        <v/>
      </c>
      <c r="AT87" s="133" t="str">
        <f t="shared" si="100"/>
        <v/>
      </c>
      <c r="AU87" s="134" t="str">
        <f t="shared" si="100"/>
        <v/>
      </c>
      <c r="AV87" s="135" t="str">
        <f t="shared" si="100"/>
        <v/>
      </c>
    </row>
    <row r="88" spans="1:48" x14ac:dyDescent="0.3">
      <c r="A88" s="48" t="str">
        <f t="shared" ref="A88" si="101">+IF(C88+C89=0,"[ocultar]","")</f>
        <v>[ocultar]</v>
      </c>
      <c r="B88" s="94" t="s">
        <v>162</v>
      </c>
      <c r="C88" s="40">
        <f t="array" ref="C88">SUM(IF($B88=DATOS_[Sexo],
IF($B87=DATOS_[AGRUP. VALOR. PTO.],
IF("Dentro"=DATOS_[Check Periodo Ref.],
1/(COUNTIFS(DATOS_[Sexo],$B88,DATOS_[AGRUP. VALOR. PTO.],$B87,DATOS_[Check Periodo Ref.],"Dentro",DATOS_[id],DATOS_[id]))))))</f>
        <v>0</v>
      </c>
      <c r="D88" s="41">
        <f>COUNTIFS(DATOS_[AGRUP. VALOR. PTO.],$B87,DATOS_[Sexo],$B88,DATOS_[Check Periodo Ref.],"Dentro")</f>
        <v>0</v>
      </c>
      <c r="E88" s="41">
        <f>COUNTIFS(DATOS_[AGRUP. VALOR. PTO.],$B87,DATOS_[Sexo],$B88,DATOS_[Check Periodo Ref.],"Dentro",DATOS_[Check Nº SC Norm],"Sí")</f>
        <v>0</v>
      </c>
      <c r="F88" s="41">
        <f>COUNTIFS(DATOS_[AGRUP. VALOR. PTO.],$B87,DATOS_[Sexo],$B88,DATOS_[Check Periodo Ref.],"Dentro",DATOS_[Check Nº SC Anualiz],"Sí")</f>
        <v>0</v>
      </c>
      <c r="G88" s="41">
        <f>COUNTIFS(DATOS_[AGRUP. VALOR. PTO.],$B87,DATOS_[Sexo],$B88,DATOS_[Check Periodo Ref.],"Dentro",DATOS_[Check Nº SC Norm y Anualiz],"Sí")</f>
        <v>0</v>
      </c>
      <c r="H88" s="41">
        <f>COUNTIFS(DATOS_[AGRUP. VALOR. PTO.],$B87,DATOS_[Sexo],$B88,DATOS_[Check Periodo Ref.],"Dentro",DATOS_[Check Equiparación],"Sí")</f>
        <v>0</v>
      </c>
      <c r="I88" s="118">
        <f t="array" ref="I88">IFERROR(
MEDIAN(IF(DATOS_[Sexo]=$B88,IF(DATOS_[[AGRUP. VALOR. PTO.]:[AGRUP. VALOR. PTO.]]=$B87,IF(DATOS_[Check Equiparado]="Sí",IF(DATOS_[Check Periodo Ref.]="Dentro",DATOS_[SALARIO BASE Eq],FALSE))))),
0)</f>
        <v>0</v>
      </c>
      <c r="J88" s="119">
        <f t="array" ref="J88">IFERROR(
(MEDIAN((IF(DATOS_[[Sexo]:[Sexo]]=$B88,IF(DATOS_[[AGRUP. VALOR. PTO.]:[AGRUP. VALOR. PTO.]]=$B87,IF(DATOS_[[Check Periodo Ref.]:[Check Periodo Ref.]]="Dentro",IF(DATOS_[[Check Equiparado]:[Check Equiparado]]="Sí",IF(DATOS!AE$5="Sí",(1/DATOS_[[% anualiz]:[% anualiz]]),1)*IF(DATOS!AE$4="Sí",1/DATOS_[[% normaliz]:[% normaliz]],1)*(DATOS_[Conc.Sal.01])))))))),
0)</f>
        <v>0</v>
      </c>
      <c r="K88" s="119">
        <f t="array" ref="K88">IFERROR(
(MEDIAN((IF(DATOS_[[Sexo]:[Sexo]]=$B88,IF(DATOS_[[AGRUP. VALOR. PTO.]:[AGRUP. VALOR. PTO.]]=$B87,IF(DATOS_[[Check Periodo Ref.]:[Check Periodo Ref.]]="Dentro",IF(DATOS_[[Check Equiparado]:[Check Equiparado]]="Sí",IF(DATOS!AF$5="Sí",(1/DATOS_[[% anualiz]:[% anualiz]]),1)*IF(DATOS!AF$4="Sí",1/DATOS_[[% normaliz]:[% normaliz]],1)*(DATOS_[Conc.Sal.02])))))))),
0)</f>
        <v>0</v>
      </c>
      <c r="L88" s="119">
        <f t="array" ref="L88">IFERROR(
(MEDIAN((IF(DATOS_[[Sexo]:[Sexo]]=$B88,IF(DATOS_[[AGRUP. VALOR. PTO.]:[AGRUP. VALOR. PTO.]]=$B87,IF(DATOS_[[Check Periodo Ref.]:[Check Periodo Ref.]]="Dentro",IF(DATOS_[[Check Equiparado]:[Check Equiparado]]="Sí",IF(DATOS!AG$5="Sí",(1/DATOS_[[% anualiz]:[% anualiz]]),1)*IF(DATOS!AG$4="Sí",1/DATOS_[[% normaliz]:[% normaliz]],1)*(DATOS_[Conc.Sal.03])))))))),
0)</f>
        <v>0</v>
      </c>
      <c r="M88" s="119">
        <f t="array" ref="M88">IFERROR(
(MEDIAN((IF(DATOS_[[Sexo]:[Sexo]]=$B88,IF(DATOS_[[AGRUP. VALOR. PTO.]:[AGRUP. VALOR. PTO.]]=$B87,IF(DATOS_[[Check Periodo Ref.]:[Check Periodo Ref.]]="Dentro",IF(DATOS_[[Check Equiparado]:[Check Equiparado]]="Sí",IF(DATOS!AH$5="Sí",(1/DATOS_[[% anualiz]:[% anualiz]]),1)*IF(DATOS!AH$4="Sí",1/DATOS_[[% normaliz]:[% normaliz]],1)*(DATOS_[Conc.Sal.04])))))))),
0)</f>
        <v>0</v>
      </c>
      <c r="N88" s="119">
        <f t="array" ref="N88">IFERROR(
(MEDIAN((IF(DATOS_[[Sexo]:[Sexo]]=$B88,IF(DATOS_[[AGRUP. VALOR. PTO.]:[AGRUP. VALOR. PTO.]]=$B87,IF(DATOS_[[Check Periodo Ref.]:[Check Periodo Ref.]]="Dentro",IF(DATOS_[[Check Equiparado]:[Check Equiparado]]="Sí",IF(DATOS!AI$5="Sí",(1/DATOS_[[% anualiz]:[% anualiz]]),1)*IF(DATOS!AI$4="Sí",1/DATOS_[[% normaliz]:[% normaliz]],1)*(DATOS_[Conc.Sal.05])))))))),
0)</f>
        <v>0</v>
      </c>
      <c r="O88" s="119">
        <f t="array" ref="O88">IFERROR(
(MEDIAN((IF(DATOS_[[Sexo]:[Sexo]]=$B88,IF(DATOS_[[AGRUP. VALOR. PTO.]:[AGRUP. VALOR. PTO.]]=$B87,IF(DATOS_[[Check Periodo Ref.]:[Check Periodo Ref.]]="Dentro",IF(DATOS_[[Check Equiparado]:[Check Equiparado]]="Sí",IF(DATOS!AJ$5="Sí",(1/DATOS_[[% anualiz]:[% anualiz]]),1)*IF(DATOS!AJ$4="Sí",1/DATOS_[[% normaliz]:[% normaliz]],1)*(DATOS_[Conc.Sal.06])))))))),
0)</f>
        <v>0</v>
      </c>
      <c r="P88" s="119">
        <f t="array" ref="P88">IFERROR(
(MEDIAN((IF(DATOS_[[Sexo]:[Sexo]]=$B88,IF(DATOS_[[AGRUP. VALOR. PTO.]:[AGRUP. VALOR. PTO.]]=$B87,IF(DATOS_[[Check Periodo Ref.]:[Check Periodo Ref.]]="Dentro",IF(DATOS_[[Check Equiparado]:[Check Equiparado]]="Sí",IF(DATOS!AK$5="Sí",(1/DATOS_[[% anualiz]:[% anualiz]]),1)*IF(DATOS!AK$4="Sí",1/DATOS_[[% normaliz]:[% normaliz]],1)*(DATOS_[Conc.Sal.07])))))))),
0)</f>
        <v>0</v>
      </c>
      <c r="Q88" s="119">
        <f t="array" ref="Q88">IFERROR(
(MEDIAN((IF(DATOS_[[Sexo]:[Sexo]]=$B88,IF(DATOS_[[AGRUP. VALOR. PTO.]:[AGRUP. VALOR. PTO.]]=$B87,IF(DATOS_[[Check Periodo Ref.]:[Check Periodo Ref.]]="Dentro",IF(DATOS_[[Check Equiparado]:[Check Equiparado]]="Sí",IF(DATOS!AL$5="Sí",(1/DATOS_[[% anualiz]:[% anualiz]]),1)*IF(DATOS!AL$4="Sí",1/DATOS_[[% normaliz]:[% normaliz]],1)*(DATOS_[Conc.Sal.08])))))))),
0)</f>
        <v>0</v>
      </c>
      <c r="R88" s="119">
        <f t="array" ref="R88">IFERROR(
(MEDIAN((IF(DATOS_[[Sexo]:[Sexo]]=$B88,IF(DATOS_[[AGRUP. VALOR. PTO.]:[AGRUP. VALOR. PTO.]]=$B87,IF(DATOS_[[Check Periodo Ref.]:[Check Periodo Ref.]]="Dentro",IF(DATOS_[[Check Equiparado]:[Check Equiparado]]="Sí",IF(DATOS!AM$5="Sí",(1/DATOS_[[% anualiz]:[% anualiz]]),1)*IF(DATOS!AM$4="Sí",1/DATOS_[[% normaliz]:[% normaliz]],1)*(DATOS_[Conc.Sal.09])))))))),
0)</f>
        <v>0</v>
      </c>
      <c r="S88" s="119">
        <f t="array" ref="S88">IFERROR(
(MEDIAN((IF(DATOS_[[Sexo]:[Sexo]]=$B88,IF(DATOS_[[AGRUP. VALOR. PTO.]:[AGRUP. VALOR. PTO.]]=$B87,IF(DATOS_[[Check Periodo Ref.]:[Check Periodo Ref.]]="Dentro",IF(DATOS_[[Check Equiparado]:[Check Equiparado]]="Sí",IF(DATOS!AN$5="Sí",(1/DATOS_[[% anualiz]:[% anualiz]]),1)*IF(DATOS!AN$4="Sí",1/DATOS_[[% normaliz]:[% normaliz]],1)*(DATOS_[Conc.Sal.10])))))))),
0)</f>
        <v>0</v>
      </c>
      <c r="T88" s="119">
        <f t="array" ref="T88">IFERROR(
(MEDIAN((IF(DATOS_[[Sexo]:[Sexo]]=$B88,IF(DATOS_[[AGRUP. VALOR. PTO.]:[AGRUP. VALOR. PTO.]]=$B87,IF(DATOS_[[Check Periodo Ref.]:[Check Periodo Ref.]]="Dentro",IF(DATOS_[[Check Equiparado]:[Check Equiparado]]="Sí",IF(DATOS!AO$5="Sí",(1/DATOS_[[% anualiz]:[% anualiz]]),1)*IF(DATOS!AO$4="Sí",1/DATOS_[[% normaliz]:[% normaliz]],1)*(DATOS_[Conc.Sal.11])))))))),
0)</f>
        <v>0</v>
      </c>
      <c r="U88" s="119">
        <f t="array" ref="U88">IFERROR(
(MEDIAN((IF(DATOS_[[Sexo]:[Sexo]]=$B88,IF(DATOS_[[AGRUP. VALOR. PTO.]:[AGRUP. VALOR. PTO.]]=$B87,IF(DATOS_[[Check Periodo Ref.]:[Check Periodo Ref.]]="Dentro",IF(DATOS_[[Check Equiparado]:[Check Equiparado]]="Sí",IF(DATOS!AP$5="Sí",(1/DATOS_[[% anualiz]:[% anualiz]]),1)*IF(DATOS!AP$4="Sí",1/DATOS_[[% normaliz]:[% normaliz]],1)*(DATOS_[Conc.Sal.12])))))))),
0)</f>
        <v>0</v>
      </c>
      <c r="V88" s="119">
        <f t="array" ref="V88">IFERROR(
(MEDIAN((IF(DATOS_[[Sexo]:[Sexo]]=$B88,IF(DATOS_[[AGRUP. VALOR. PTO.]:[AGRUP. VALOR. PTO.]]=$B87,IF(DATOS_[[Check Periodo Ref.]:[Check Periodo Ref.]]="Dentro",IF(DATOS_[[Check Equiparado]:[Check Equiparado]]="Sí",IF(DATOS!AQ$5="Sí",(1/DATOS_[[% anualiz]:[% anualiz]]),1)*IF(DATOS!AQ$4="Sí",1/DATOS_[[% normaliz]:[% normaliz]],1)*(DATOS_[Conc.Sal.13])))))))),
0)</f>
        <v>0</v>
      </c>
      <c r="W88" s="119">
        <f t="array" ref="W88">IFERROR(
(MEDIAN((IF(DATOS_[[Sexo]:[Sexo]]=$B88,IF(DATOS_[[AGRUP. VALOR. PTO.]:[AGRUP. VALOR. PTO.]]=$B87,IF(DATOS_[[Check Periodo Ref.]:[Check Periodo Ref.]]="Dentro",IF(DATOS_[[Check Equiparado]:[Check Equiparado]]="Sí",IF(DATOS!AR$5="Sí",(1/DATOS_[[% anualiz]:[% anualiz]]),1)*IF(DATOS!AR$4="Sí",1/DATOS_[[% normaliz]:[% normaliz]],1)*(DATOS_[Conc.Sal.14])))))))),
0)</f>
        <v>0</v>
      </c>
      <c r="X88" s="119">
        <f t="array" ref="X88">IFERROR(
(MEDIAN((IF(DATOS_[[Sexo]:[Sexo]]=$B88,IF(DATOS_[[AGRUP. VALOR. PTO.]:[AGRUP. VALOR. PTO.]]=$B87,IF(DATOS_[[Check Periodo Ref.]:[Check Periodo Ref.]]="Dentro",IF(DATOS_[[Check Equiparado]:[Check Equiparado]]="Sí",IF(DATOS!AS$5="Sí",(1/DATOS_[[% anualiz]:[% anualiz]]),1)*IF(DATOS!AS$4="Sí",1/DATOS_[[% normaliz]:[% normaliz]],1)*(DATOS_[Conc.Sal.15])))))))),
0)</f>
        <v>0</v>
      </c>
      <c r="Y88" s="119">
        <f t="array" ref="Y88">IFERROR(
(MEDIAN((IF(DATOS_[[Sexo]:[Sexo]]=$B88,IF(DATOS_[[AGRUP. VALOR. PTO.]:[AGRUP. VALOR. PTO.]]=$B87,IF(DATOS_[[Check Periodo Ref.]:[Check Periodo Ref.]]="Dentro",IF(DATOS_[[Check Equiparado]:[Check Equiparado]]="Sí",IF(DATOS!AT$5="Sí",(1/DATOS_[[% anualiz]:[% anualiz]]),1)*IF(DATOS!AT$4="Sí",1/DATOS_[[% normaliz]:[% normaliz]],1)*(DATOS_[Conc.Sal.16])))))))),
0)</f>
        <v>0</v>
      </c>
      <c r="Z88" s="119">
        <f t="array" ref="Z88">IFERROR(
(MEDIAN((IF(DATOS_[[Sexo]:[Sexo]]=$B88,IF(DATOS_[[AGRUP. VALOR. PTO.]:[AGRUP. VALOR. PTO.]]=$B87,IF(DATOS_[[Check Periodo Ref.]:[Check Periodo Ref.]]="Dentro",IF(DATOS_[[Check Equiparado]:[Check Equiparado]]="Sí",IF(DATOS!AU$5="Sí",(1/DATOS_[[% anualiz]:[% anualiz]]),1)*IF(DATOS!AU$4="Sí",1/DATOS_[[% normaliz]:[% normaliz]],1)*(DATOS_[Conc.Sal.17])))))))),
0)</f>
        <v>0</v>
      </c>
      <c r="AA88" s="119">
        <f t="array" ref="AA88">IFERROR(
(MEDIAN((IF(DATOS_[[Sexo]:[Sexo]]=$B88,IF(DATOS_[[AGRUP. VALOR. PTO.]:[AGRUP. VALOR. PTO.]]=$B87,IF(DATOS_[[Check Periodo Ref.]:[Check Periodo Ref.]]="Dentro",IF(DATOS_[[Check Equiparado]:[Check Equiparado]]="Sí",IF(DATOS!AV$5="Sí",(1/DATOS_[[% anualiz]:[% anualiz]]),1)*IF(DATOS!AV$4="Sí",1/DATOS_[[% normaliz]:[% normaliz]],1)*(DATOS_[Conc.Sal.18])))))))),
0)</f>
        <v>0</v>
      </c>
      <c r="AB88" s="119">
        <f t="array" ref="AB88">IFERROR(
(MEDIAN((IF(DATOS_[[Sexo]:[Sexo]]=$B88,IF(DATOS_[[AGRUP. VALOR. PTO.]:[AGRUP. VALOR. PTO.]]=$B87,IF(DATOS_[[Check Periodo Ref.]:[Check Periodo Ref.]]="Dentro",IF(DATOS_[[Check Equiparado]:[Check Equiparado]]="Sí",IF(DATOS!AW$5="Sí",(1/DATOS_[[% anualiz]:[% anualiz]]),1)*IF(DATOS!AW$4="Sí",1/DATOS_[[% normaliz]:[% normaliz]],1)*(DATOS_[Conc.Sal.19])))))))),
0)</f>
        <v>0</v>
      </c>
      <c r="AC88" s="119">
        <f t="array" ref="AC88">IFERROR(
(MEDIAN((IF(DATOS_[[Sexo]:[Sexo]]=$B88,IF(DATOS_[[AGRUP. VALOR. PTO.]:[AGRUP. VALOR. PTO.]]=$B87,IF(DATOS_[[Check Periodo Ref.]:[Check Periodo Ref.]]="Dentro",IF(DATOS_[[Check Equiparado]:[Check Equiparado]]="Sí",IF(DATOS!AX$5="Sí",(1/DATOS_[[% anualiz]:[% anualiz]]),1)*IF(DATOS!AX$4="Sí",1/DATOS_[[% normaliz]:[% normaliz]],1)*(DATOS_[Conc.Sal.20])))))))),
0)</f>
        <v>0</v>
      </c>
      <c r="AD88" s="119">
        <f t="array" ref="AD88">IFERROR(
(MEDIAN((IF(DATOS_[[Sexo]:[Sexo]]=$B88,IF(DATOS_[[AGRUP. VALOR. PTO.]:[AGRUP. VALOR. PTO.]]=$B87,IF(DATOS_[[Check Periodo Ref.]:[Check Periodo Ref.]]="Dentro",IF(DATOS_[[Check Equiparado]:[Check Equiparado]]="Sí",IF(DATOS!AY$5="Sí",(1/DATOS_[[% anualiz]:[% anualiz]]),1)*IF(DATOS!AY$4="Sí",1/DATOS_[[% normaliz]:[% normaliz]],1)*(DATOS_[Conc.Sal.21])))))))),
0)</f>
        <v>0</v>
      </c>
      <c r="AE88" s="119">
        <f t="array" ref="AE88">IFERROR(
(MEDIAN((IF(DATOS_[[Sexo]:[Sexo]]=$B88,IF(DATOS_[[AGRUP. VALOR. PTO.]:[AGRUP. VALOR. PTO.]]=$B87,IF(DATOS_[[Check Periodo Ref.]:[Check Periodo Ref.]]="Dentro",IF(DATOS_[[Check Equiparado]:[Check Equiparado]]="Sí",IF(DATOS!AZ$5="Sí",(1/DATOS_[[% anualiz]:[% anualiz]]),1)*IF(DATOS!AZ$4="Sí",1/DATOS_[[% normaliz]:[% normaliz]],1)*(DATOS_[Conc.Sal.22])))))))),
0)</f>
        <v>0</v>
      </c>
      <c r="AF88" s="119">
        <f t="array" ref="AF88">IFERROR(
(MEDIAN((IF(DATOS_[[Sexo]:[Sexo]]=$B88,IF(DATOS_[[AGRUP. VALOR. PTO.]:[AGRUP. VALOR. PTO.]]=$B87,IF(DATOS_[[Check Periodo Ref.]:[Check Periodo Ref.]]="Dentro",IF(DATOS_[[Check Equiparado]:[Check Equiparado]]="Sí",IF(DATOS!BA$5="Sí",(1/DATOS_[[% anualiz]:[% anualiz]]),1)*IF(DATOS!BA$4="Sí",1/DATOS_[[% normaliz]:[% normaliz]],1)*(DATOS_[Conc.Sal.23])))))))),
0)</f>
        <v>0</v>
      </c>
      <c r="AG88" s="119">
        <f t="array" ref="AG88">IFERROR(
(MEDIAN((IF(DATOS_[[Sexo]:[Sexo]]=$B88,IF(DATOS_[[AGRUP. VALOR. PTO.]:[AGRUP. VALOR. PTO.]]=$B87,IF(DATOS_[[Check Periodo Ref.]:[Check Periodo Ref.]]="Dentro",IF(DATOS_[[Check Equiparado]:[Check Equiparado]]="Sí",IF(DATOS!BB$5="Sí",(1/DATOS_[[% anualiz]:[% anualiz]]),1)*IF(DATOS!BB$4="Sí",1/DATOS_[[% normaliz]:[% normaliz]],1)*(DATOS_[Conc.Sal.24])))))))),
0)</f>
        <v>0</v>
      </c>
      <c r="AH88" s="119">
        <f t="array" ref="AH88">IFERROR(
(MEDIAN((IF(DATOS_[[Sexo]:[Sexo]]=$B88,IF(DATOS_[[AGRUP. VALOR. PTO.]:[AGRUP. VALOR. PTO.]]=$B87,IF(DATOS_[[Check Periodo Ref.]:[Check Periodo Ref.]]="Dentro",IF(DATOS_[[Check Equiparado]:[Check Equiparado]]="Sí",IF(DATOS!BC$5="Sí",(1/DATOS_[[% anualiz]:[% anualiz]]),1)*IF(DATOS!BC$4="Sí",1/DATOS_[[% normaliz]:[% normaliz]],1)*(DATOS_[Conc.Sal.25])))))))),
0)</f>
        <v>0</v>
      </c>
      <c r="AI88" s="119">
        <f t="array" ref="AI88">IFERROR(
(MEDIAN((IF(DATOS_[[Sexo]:[Sexo]]=$B88,IF(DATOS_[[AGRUP. VALOR. PTO.]:[AGRUP. VALOR. PTO.]]=$B87,IF(DATOS_[[Check Periodo Ref.]:[Check Periodo Ref.]]="Dentro",IF(DATOS_[[Check Equiparado]:[Check Equiparado]]="Sí",IF(DATOS!BD$5="Sí",(1/DATOS_[[% anualiz]:[% anualiz]]),1)*IF(DATOS!BD$4="Sí",1/DATOS_[[% normaliz]:[% normaliz]],1)*(DATOS_[Conc.Sal.26])))))))),
0)</f>
        <v>0</v>
      </c>
      <c r="AJ88" s="119">
        <f t="array" ref="AJ88">IFERROR(
(MEDIAN((IF(DATOS_[[Sexo]:[Sexo]]=$B88,IF(DATOS_[[AGRUP. VALOR. PTO.]:[AGRUP. VALOR. PTO.]]=$B87,IF(DATOS_[[Check Periodo Ref.]:[Check Periodo Ref.]]="Dentro",IF(DATOS_[[Check Equiparado]:[Check Equiparado]]="Sí",IF(DATOS!BE$5="Sí",(1/DATOS_[[% anualiz]:[% anualiz]]),1)*IF(DATOS!BE$4="Sí",1/DATOS_[[% normaliz]:[% normaliz]],1)*(DATOS_[Conc.Sal.27])))))))),
0)</f>
        <v>0</v>
      </c>
      <c r="AK88" s="119">
        <f t="array" ref="AK88">IFERROR(
(MEDIAN((IF(DATOS_[[Sexo]:[Sexo]]=$B88,IF(DATOS_[[AGRUP. VALOR. PTO.]:[AGRUP. VALOR. PTO.]]=$B87,IF(DATOS_[[Check Periodo Ref.]:[Check Periodo Ref.]]="Dentro",IF(DATOS_[[Check Equiparado]:[Check Equiparado]]="Sí",IF(DATOS!BF$5="Sí",(1/DATOS_[[% anualiz]:[% anualiz]]),1)*IF(DATOS!BF$4="Sí",1/DATOS_[[% normaliz]:[% normaliz]],1)*(DATOS_[Conc.Sal.28])))))))),
0)</f>
        <v>0</v>
      </c>
      <c r="AL88" s="119">
        <f t="array" ref="AL88">IFERROR(
(MEDIAN((IF(DATOS_[[Sexo]:[Sexo]]=$B88,IF(DATOS_[[AGRUP. VALOR. PTO.]:[AGRUP. VALOR. PTO.]]=$B87,IF(DATOS_[[Check Periodo Ref.]:[Check Periodo Ref.]]="Dentro",IF(DATOS_[[Check Equiparado]:[Check Equiparado]]="Sí",IF(DATOS!BG$5="Sí",(1/DATOS_[[% anualiz]:[% anualiz]]),1)*IF(DATOS!BG$4="Sí",1/DATOS_[[% normaliz]:[% normaliz]],1)*(DATOS_[Conc.Sal.29])))))))),
0)</f>
        <v>0</v>
      </c>
      <c r="AM88" s="119">
        <f t="array" ref="AM88">IFERROR(
(MEDIAN((IF(DATOS_[[Sexo]:[Sexo]]=$B88,IF(DATOS_[[AGRUP. VALOR. PTO.]:[AGRUP. VALOR. PTO.]]=$B87,IF(DATOS_[[Check Periodo Ref.]:[Check Periodo Ref.]]="Dentro",IF(DATOS_[[Check Equiparado]:[Check Equiparado]]="Sí",IF(DATOS!BH$5="Sí",(1/DATOS_[[% anualiz]:[% anualiz]]),1)*IF(DATOS!BH$4="Sí",1/DATOS_[[% normaliz]:[% normaliz]],1)*(DATOS_[Conc.Sal.30])))))))),
0)</f>
        <v>0</v>
      </c>
      <c r="AN88" s="120">
        <f t="array" ref="AN88">IFERROR(
MEDIAN(IF(DATOS_[Sexo]=$B88,IF(DATOS_[[AGRUP. VALOR. PTO.]:[AGRUP. VALOR. PTO.]]=$B87,IF(DATOS_[Check Equiparado]="Sí",IF(DATOS_[Check Periodo Ref.]="Dentro",DATOS_[Tot COMPL.SAL Eq],FALSE))))),
0)</f>
        <v>0</v>
      </c>
      <c r="AO88" s="121">
        <f t="array" ref="AO88">IFERROR(
MEDIAN(IF(DATOS_[Sexo]=$B88,IF(DATOS_[[AGRUP. VALOR. PTO.]:[AGRUP. VALOR. PTO.]]=$B87,IF(DATOS_[Check Equiparado]="Sí",IF(DATOS_[Check Periodo Ref.]="Dentro",DATOS_[TOTAL SALARIO Eq],FALSE))))),
0)</f>
        <v>0</v>
      </c>
      <c r="AP88" s="122">
        <f t="array" ref="AP88">IFERROR(
(MEDIAN((IF(DATOS_[[Sexo]:[Sexo]]=$B88,IF(DATOS_[[AGRUP. VALOR. PTO.]:[AGRUP. VALOR. PTO.]]=$B87,IF(DATOS_[[Check Periodo Ref.]:[Check Periodo Ref.]]="Dentro",IF(DATOS_[[Check Equiparado]:[Check Equiparado]]="Sí",IF(DATOS!BI$5="Sí",(1/DATOS_[[% anualiz]:[% anualiz]]),1)*IF(DATOS!BI$4="Sí",1/DATOS_[[% normaliz]:[% normaliz]],1)*(DATOS_[C.Extra.01])))))))),
0)</f>
        <v>0</v>
      </c>
      <c r="AQ88" s="122">
        <f t="array" ref="AQ88">IFERROR(
(MEDIAN((IF(DATOS_[[Sexo]:[Sexo]]=$B88,IF(DATOS_[[AGRUP. VALOR. PTO.]:[AGRUP. VALOR. PTO.]]=$B87,IF(DATOS_[[Check Periodo Ref.]:[Check Periodo Ref.]]="Dentro",IF(DATOS_[[Check Equiparado]:[Check Equiparado]]="Sí",IF(DATOS!BJ$5="Sí",(1/DATOS_[[% anualiz]:[% anualiz]]),1)*IF(DATOS!BJ$4="Sí",1/DATOS_[[% normaliz]:[% normaliz]],1)*(DATOS_[C.Extra.02])))))))),
0)</f>
        <v>0</v>
      </c>
      <c r="AR88" s="122">
        <f t="array" ref="AR88">IFERROR(
(MEDIAN((IF(DATOS_[[Sexo]:[Sexo]]=$B88,IF(DATOS_[[AGRUP. VALOR. PTO.]:[AGRUP. VALOR. PTO.]]=$B87,IF(DATOS_[[Check Periodo Ref.]:[Check Periodo Ref.]]="Dentro",IF(DATOS_[[Check Equiparado]:[Check Equiparado]]="Sí",IF(DATOS!BK$5="Sí",(1/DATOS_[[% anualiz]:[% anualiz]]),1)*IF(DATOS!BK$4="Sí",1/DATOS_[[% normaliz]:[% normaliz]],1)*(DATOS_[C.Extra.03])))))))),
0)</f>
        <v>0</v>
      </c>
      <c r="AS88" s="122">
        <f t="array" ref="AS88">IFERROR(
(MEDIAN((IF(DATOS_[[Sexo]:[Sexo]]=$B88,IF(DATOS_[[AGRUP. VALOR. PTO.]:[AGRUP. VALOR. PTO.]]=$B87,IF(DATOS_[[Check Periodo Ref.]:[Check Periodo Ref.]]="Dentro",IF(DATOS_[[Check Equiparado]:[Check Equiparado]]="Sí",IF(DATOS!BL$5="Sí",(1/DATOS_[[% anualiz]:[% anualiz]]),1)*IF(DATOS!BL$4="Sí",1/DATOS_[[% normaliz]:[% normaliz]],1)*(DATOS_[C.Extra.04])))))))),
0)</f>
        <v>0</v>
      </c>
      <c r="AT88" s="122">
        <f t="array" ref="AT88">IFERROR(
(MEDIAN((IF(DATOS_[[Sexo]:[Sexo]]=$B88,IF(DATOS_[[AGRUP. VALOR. PTO.]:[AGRUP. VALOR. PTO.]]=$B87,IF(DATOS_[[Check Periodo Ref.]:[Check Periodo Ref.]]="Dentro",IF(DATOS_[[Check Equiparado]:[Check Equiparado]]="Sí",IF(DATOS!BM$5="Sí",(1/DATOS_[[% anualiz]:[% anualiz]]),1)*IF(DATOS!BM$4="Sí",1/DATOS_[[% normaliz]:[% normaliz]],1)*(DATOS_[C.Extra.05])))))))),
0)</f>
        <v>0</v>
      </c>
      <c r="AU88" s="123">
        <f t="array" ref="AU88">IFERROR(
MEDIAN(IF(DATOS_[Sexo]=$B88,IF(DATOS_[[AGRUP. VALOR. PTO.]:[AGRUP. VALOR. PTO.]]=$B87,IF(DATOS_[Check Equiparado]="Sí",IF(DATOS_[Check Periodo Ref.]="Dentro",DATOS_[Tot Extrasalarial Eq],FALSE))))),
0)</f>
        <v>0</v>
      </c>
      <c r="AV88" s="124">
        <f t="array" ref="AV88">IFERROR(
MEDIAN(IF(DATOS_[Sexo]=$B88,IF(DATOS_[[AGRUP. VALOR. PTO.]:[AGRUP. VALOR. PTO.]]=$B87,IF(DATOS_[Check Equiparado]="Sí",IF(DATOS_[Check Periodo Ref.]="Dentro",DATOS_[TOTAL Retrib Eq],FALSE))))),
0)</f>
        <v>0</v>
      </c>
    </row>
    <row r="89" spans="1:48" x14ac:dyDescent="0.3">
      <c r="A89" s="48" t="str">
        <f t="shared" ref="A89" si="102">+A88</f>
        <v>[ocultar]</v>
      </c>
      <c r="B89" s="94" t="s">
        <v>163</v>
      </c>
      <c r="C89" s="40">
        <f t="array" ref="C89">SUM(IF($B89=DATOS_[Sexo],
IF($B87=DATOS_[AGRUP. VALOR. PTO.],
IF("Dentro"=DATOS_[Check Periodo Ref.],
1/(COUNTIFS(DATOS_[Sexo],$B89,DATOS_[AGRUP. VALOR. PTO.],$B87,DATOS_[Check Periodo Ref.],"Dentro",DATOS_[id],DATOS_[id]))))))</f>
        <v>0</v>
      </c>
      <c r="D89" s="41">
        <f>COUNTIFS(DATOS_[AGRUP. VALOR. PTO.],$B87,DATOS_[Sexo],$B89,DATOS_[Check Periodo Ref.],"Dentro")</f>
        <v>0</v>
      </c>
      <c r="E89" s="41">
        <f>COUNTIFS(DATOS_[AGRUP. VALOR. PTO.],$B87,DATOS_[Sexo],$B89,DATOS_[Check Periodo Ref.],"Dentro",DATOS_[Check Nº SC Norm],"Sí")</f>
        <v>0</v>
      </c>
      <c r="F89" s="41">
        <f>COUNTIFS(DATOS_[AGRUP. VALOR. PTO.],$B87,DATOS_[Sexo],$B89,DATOS_[Check Periodo Ref.],"Dentro",DATOS_[Check Nº SC Anualiz],"Sí")</f>
        <v>0</v>
      </c>
      <c r="G89" s="41">
        <f>COUNTIFS(DATOS_[AGRUP. VALOR. PTO.],$B87,DATOS_[Sexo],$B89,DATOS_[Check Periodo Ref.],"Dentro",DATOS_[Check Nº SC Norm y Anualiz],"Sí")</f>
        <v>0</v>
      </c>
      <c r="H89" s="41">
        <f>COUNTIFS(DATOS_[AGRUP. VALOR. PTO.],$B87,DATOS_[Sexo],$B89,DATOS_[Check Periodo Ref.],"Dentro",DATOS_[Check Equiparación],"Sí")</f>
        <v>0</v>
      </c>
      <c r="I89" s="118" cm="1">
        <f t="array" ref="I89">IFERROR(
MEDIAN(IF(DATOS_[Sexo]=$B89,IF(DATOS_[[AGRUP. VALOR. PTO.]:[AGRUP. VALOR. PTO.]]=$B87,IF(DATOS_[Check Equiparado]="Sí",IF(DATOS_[Check Periodo Ref.]="Dentro",DATOS_[SALARIO BASE Eq],FALSE))))),
0)</f>
        <v>0</v>
      </c>
      <c r="J89" s="119">
        <f t="array" ref="J89">IFERROR(
(MEDIAN((IF(DATOS_[[Sexo]:[Sexo]]=$B89,IF(DATOS_[[AGRUP. VALOR. PTO.]:[AGRUP. VALOR. PTO.]]=$B87,IF(DATOS_[[Check Periodo Ref.]:[Check Periodo Ref.]]="Dentro",IF(DATOS_[[Check Equiparado]:[Check Equiparado]]="Sí",IF(DATOS!AE$5="Sí",(1/DATOS_[[% anualiz]:[% anualiz]]),1)*IF(DATOS!AE$4="Sí",1/DATOS_[[% normaliz]:[% normaliz]],1)*(DATOS_[Conc.Sal.01])))))))),
0)</f>
        <v>0</v>
      </c>
      <c r="K89" s="119">
        <f t="array" ref="K89">IFERROR(
(MEDIAN((IF(DATOS_[[Sexo]:[Sexo]]=$B89,IF(DATOS_[[AGRUP. VALOR. PTO.]:[AGRUP. VALOR. PTO.]]=$B87,IF(DATOS_[[Check Periodo Ref.]:[Check Periodo Ref.]]="Dentro",IF(DATOS_[[Check Equiparado]:[Check Equiparado]]="Sí",IF(DATOS!AF$5="Sí",(1/DATOS_[[% anualiz]:[% anualiz]]),1)*IF(DATOS!AF$4="Sí",1/DATOS_[[% normaliz]:[% normaliz]],1)*(DATOS_[Conc.Sal.02])))))))),
0)</f>
        <v>0</v>
      </c>
      <c r="L89" s="119">
        <f t="array" ref="L89">IFERROR(
(MEDIAN((IF(DATOS_[[Sexo]:[Sexo]]=$B89,IF(DATOS_[[AGRUP. VALOR. PTO.]:[AGRUP. VALOR. PTO.]]=$B87,IF(DATOS_[[Check Periodo Ref.]:[Check Periodo Ref.]]="Dentro",IF(DATOS_[[Check Equiparado]:[Check Equiparado]]="Sí",IF(DATOS!AG$5="Sí",(1/DATOS_[[% anualiz]:[% anualiz]]),1)*IF(DATOS!AG$4="Sí",1/DATOS_[[% normaliz]:[% normaliz]],1)*(DATOS_[Conc.Sal.03])))))))),
0)</f>
        <v>0</v>
      </c>
      <c r="M89" s="119">
        <f t="array" ref="M89">IFERROR(
(MEDIAN((IF(DATOS_[[Sexo]:[Sexo]]=$B89,IF(DATOS_[[AGRUP. VALOR. PTO.]:[AGRUP. VALOR. PTO.]]=$B87,IF(DATOS_[[Check Periodo Ref.]:[Check Periodo Ref.]]="Dentro",IF(DATOS_[[Check Equiparado]:[Check Equiparado]]="Sí",IF(DATOS!AH$5="Sí",(1/DATOS_[[% anualiz]:[% anualiz]]),1)*IF(DATOS!AH$4="Sí",1/DATOS_[[% normaliz]:[% normaliz]],1)*(DATOS_[Conc.Sal.04])))))))),
0)</f>
        <v>0</v>
      </c>
      <c r="N89" s="119">
        <f t="array" ref="N89">IFERROR(
(MEDIAN((IF(DATOS_[[Sexo]:[Sexo]]=$B89,IF(DATOS_[[AGRUP. VALOR. PTO.]:[AGRUP. VALOR. PTO.]]=$B87,IF(DATOS_[[Check Periodo Ref.]:[Check Periodo Ref.]]="Dentro",IF(DATOS_[[Check Equiparado]:[Check Equiparado]]="Sí",IF(DATOS!AI$5="Sí",(1/DATOS_[[% anualiz]:[% anualiz]]),1)*IF(DATOS!AI$4="Sí",1/DATOS_[[% normaliz]:[% normaliz]],1)*(DATOS_[Conc.Sal.05])))))))),
0)</f>
        <v>0</v>
      </c>
      <c r="O89" s="119">
        <f t="array" ref="O89">IFERROR(
(MEDIAN((IF(DATOS_[[Sexo]:[Sexo]]=$B89,IF(DATOS_[[AGRUP. VALOR. PTO.]:[AGRUP. VALOR. PTO.]]=$B87,IF(DATOS_[[Check Periodo Ref.]:[Check Periodo Ref.]]="Dentro",IF(DATOS_[[Check Equiparado]:[Check Equiparado]]="Sí",IF(DATOS!AJ$5="Sí",(1/DATOS_[[% anualiz]:[% anualiz]]),1)*IF(DATOS!AJ$4="Sí",1/DATOS_[[% normaliz]:[% normaliz]],1)*(DATOS_[Conc.Sal.06])))))))),
0)</f>
        <v>0</v>
      </c>
      <c r="P89" s="119">
        <f t="array" ref="P89">IFERROR(
(MEDIAN((IF(DATOS_[[Sexo]:[Sexo]]=$B89,IF(DATOS_[[AGRUP. VALOR. PTO.]:[AGRUP. VALOR. PTO.]]=$B87,IF(DATOS_[[Check Periodo Ref.]:[Check Periodo Ref.]]="Dentro",IF(DATOS_[[Check Equiparado]:[Check Equiparado]]="Sí",IF(DATOS!AK$5="Sí",(1/DATOS_[[% anualiz]:[% anualiz]]),1)*IF(DATOS!AK$4="Sí",1/DATOS_[[% normaliz]:[% normaliz]],1)*(DATOS_[Conc.Sal.07])))))))),
0)</f>
        <v>0</v>
      </c>
      <c r="Q89" s="119">
        <f t="array" ref="Q89">IFERROR(
(MEDIAN((IF(DATOS_[[Sexo]:[Sexo]]=$B89,IF(DATOS_[[AGRUP. VALOR. PTO.]:[AGRUP. VALOR. PTO.]]=$B87,IF(DATOS_[[Check Periodo Ref.]:[Check Periodo Ref.]]="Dentro",IF(DATOS_[[Check Equiparado]:[Check Equiparado]]="Sí",IF(DATOS!AL$5="Sí",(1/DATOS_[[% anualiz]:[% anualiz]]),1)*IF(DATOS!AL$4="Sí",1/DATOS_[[% normaliz]:[% normaliz]],1)*(DATOS_[Conc.Sal.08])))))))),
0)</f>
        <v>0</v>
      </c>
      <c r="R89" s="119">
        <f t="array" ref="R89">IFERROR(
(MEDIAN((IF(DATOS_[[Sexo]:[Sexo]]=$B89,IF(DATOS_[[AGRUP. VALOR. PTO.]:[AGRUP. VALOR. PTO.]]=$B87,IF(DATOS_[[Check Periodo Ref.]:[Check Periodo Ref.]]="Dentro",IF(DATOS_[[Check Equiparado]:[Check Equiparado]]="Sí",IF(DATOS!AM$5="Sí",(1/DATOS_[[% anualiz]:[% anualiz]]),1)*IF(DATOS!AM$4="Sí",1/DATOS_[[% normaliz]:[% normaliz]],1)*(DATOS_[Conc.Sal.09])))))))),
0)</f>
        <v>0</v>
      </c>
      <c r="S89" s="119">
        <f t="array" ref="S89">IFERROR(
(MEDIAN((IF(DATOS_[[Sexo]:[Sexo]]=$B89,IF(DATOS_[[AGRUP. VALOR. PTO.]:[AGRUP. VALOR. PTO.]]=$B87,IF(DATOS_[[Check Periodo Ref.]:[Check Periodo Ref.]]="Dentro",IF(DATOS_[[Check Equiparado]:[Check Equiparado]]="Sí",IF(DATOS!AN$5="Sí",(1/DATOS_[[% anualiz]:[% anualiz]]),1)*IF(DATOS!AN$4="Sí",1/DATOS_[[% normaliz]:[% normaliz]],1)*(DATOS_[Conc.Sal.10])))))))),
0)</f>
        <v>0</v>
      </c>
      <c r="T89" s="119">
        <f t="array" ref="T89">IFERROR(
(MEDIAN((IF(DATOS_[[Sexo]:[Sexo]]=$B89,IF(DATOS_[[AGRUP. VALOR. PTO.]:[AGRUP. VALOR. PTO.]]=$B87,IF(DATOS_[[Check Periodo Ref.]:[Check Periodo Ref.]]="Dentro",IF(DATOS_[[Check Equiparado]:[Check Equiparado]]="Sí",IF(DATOS!AO$5="Sí",(1/DATOS_[[% anualiz]:[% anualiz]]),1)*IF(DATOS!AO$4="Sí",1/DATOS_[[% normaliz]:[% normaliz]],1)*(DATOS_[Conc.Sal.11])))))))),
0)</f>
        <v>0</v>
      </c>
      <c r="U89" s="119">
        <f t="array" ref="U89">IFERROR(
(MEDIAN((IF(DATOS_[[Sexo]:[Sexo]]=$B89,IF(DATOS_[[AGRUP. VALOR. PTO.]:[AGRUP. VALOR. PTO.]]=$B87,IF(DATOS_[[Check Periodo Ref.]:[Check Periodo Ref.]]="Dentro",IF(DATOS_[[Check Equiparado]:[Check Equiparado]]="Sí",IF(DATOS!AP$5="Sí",(1/DATOS_[[% anualiz]:[% anualiz]]),1)*IF(DATOS!AP$4="Sí",1/DATOS_[[% normaliz]:[% normaliz]],1)*(DATOS_[Conc.Sal.12])))))))),
0)</f>
        <v>0</v>
      </c>
      <c r="V89" s="119">
        <f t="array" ref="V89">IFERROR(
(MEDIAN((IF(DATOS_[[Sexo]:[Sexo]]=$B89,IF(DATOS_[[AGRUP. VALOR. PTO.]:[AGRUP. VALOR. PTO.]]=$B87,IF(DATOS_[[Check Periodo Ref.]:[Check Periodo Ref.]]="Dentro",IF(DATOS_[[Check Equiparado]:[Check Equiparado]]="Sí",IF(DATOS!AQ$5="Sí",(1/DATOS_[[% anualiz]:[% anualiz]]),1)*IF(DATOS!AQ$4="Sí",1/DATOS_[[% normaliz]:[% normaliz]],1)*(DATOS_[Conc.Sal.13])))))))),
0)</f>
        <v>0</v>
      </c>
      <c r="W89" s="119">
        <f t="array" ref="W89">IFERROR(
(MEDIAN((IF(DATOS_[[Sexo]:[Sexo]]=$B89,IF(DATOS_[[AGRUP. VALOR. PTO.]:[AGRUP. VALOR. PTO.]]=$B87,IF(DATOS_[[Check Periodo Ref.]:[Check Periodo Ref.]]="Dentro",IF(DATOS_[[Check Equiparado]:[Check Equiparado]]="Sí",IF(DATOS!AR$5="Sí",(1/DATOS_[[% anualiz]:[% anualiz]]),1)*IF(DATOS!AR$4="Sí",1/DATOS_[[% normaliz]:[% normaliz]],1)*(DATOS_[Conc.Sal.14])))))))),
0)</f>
        <v>0</v>
      </c>
      <c r="X89" s="119">
        <f t="array" ref="X89">IFERROR(
(MEDIAN((IF(DATOS_[[Sexo]:[Sexo]]=$B89,IF(DATOS_[[AGRUP. VALOR. PTO.]:[AGRUP. VALOR. PTO.]]=$B87,IF(DATOS_[[Check Periodo Ref.]:[Check Periodo Ref.]]="Dentro",IF(DATOS_[[Check Equiparado]:[Check Equiparado]]="Sí",IF(DATOS!AS$5="Sí",(1/DATOS_[[% anualiz]:[% anualiz]]),1)*IF(DATOS!AS$4="Sí",1/DATOS_[[% normaliz]:[% normaliz]],1)*(DATOS_[Conc.Sal.15])))))))),
0)</f>
        <v>0</v>
      </c>
      <c r="Y89" s="119">
        <f t="array" ref="Y89">IFERROR(
(MEDIAN((IF(DATOS_[[Sexo]:[Sexo]]=$B89,IF(DATOS_[[AGRUP. VALOR. PTO.]:[AGRUP. VALOR. PTO.]]=$B87,IF(DATOS_[[Check Periodo Ref.]:[Check Periodo Ref.]]="Dentro",IF(DATOS_[[Check Equiparado]:[Check Equiparado]]="Sí",IF(DATOS!AT$5="Sí",(1/DATOS_[[% anualiz]:[% anualiz]]),1)*IF(DATOS!AT$4="Sí",1/DATOS_[[% normaliz]:[% normaliz]],1)*(DATOS_[Conc.Sal.16])))))))),
0)</f>
        <v>0</v>
      </c>
      <c r="Z89" s="119">
        <f t="array" ref="Z89">IFERROR(
(MEDIAN((IF(DATOS_[[Sexo]:[Sexo]]=$B89,IF(DATOS_[[AGRUP. VALOR. PTO.]:[AGRUP. VALOR. PTO.]]=$B87,IF(DATOS_[[Check Periodo Ref.]:[Check Periodo Ref.]]="Dentro",IF(DATOS_[[Check Equiparado]:[Check Equiparado]]="Sí",IF(DATOS!AU$5="Sí",(1/DATOS_[[% anualiz]:[% anualiz]]),1)*IF(DATOS!AU$4="Sí",1/DATOS_[[% normaliz]:[% normaliz]],1)*(DATOS_[Conc.Sal.17])))))))),
0)</f>
        <v>0</v>
      </c>
      <c r="AA89" s="119">
        <f t="array" ref="AA89">IFERROR(
(MEDIAN((IF(DATOS_[[Sexo]:[Sexo]]=$B89,IF(DATOS_[[AGRUP. VALOR. PTO.]:[AGRUP. VALOR. PTO.]]=$B87,IF(DATOS_[[Check Periodo Ref.]:[Check Periodo Ref.]]="Dentro",IF(DATOS_[[Check Equiparado]:[Check Equiparado]]="Sí",IF(DATOS!AV$5="Sí",(1/DATOS_[[% anualiz]:[% anualiz]]),1)*IF(DATOS!AV$4="Sí",1/DATOS_[[% normaliz]:[% normaliz]],1)*(DATOS_[Conc.Sal.18])))))))),
0)</f>
        <v>0</v>
      </c>
      <c r="AB89" s="119">
        <f t="array" ref="AB89">IFERROR(
(MEDIAN((IF(DATOS_[[Sexo]:[Sexo]]=$B89,IF(DATOS_[[AGRUP. VALOR. PTO.]:[AGRUP. VALOR. PTO.]]=$B87,IF(DATOS_[[Check Periodo Ref.]:[Check Periodo Ref.]]="Dentro",IF(DATOS_[[Check Equiparado]:[Check Equiparado]]="Sí",IF(DATOS!AW$5="Sí",(1/DATOS_[[% anualiz]:[% anualiz]]),1)*IF(DATOS!AW$4="Sí",1/DATOS_[[% normaliz]:[% normaliz]],1)*(DATOS_[Conc.Sal.19])))))))),
0)</f>
        <v>0</v>
      </c>
      <c r="AC89" s="119">
        <f t="array" ref="AC89">IFERROR(
(MEDIAN((IF(DATOS_[[Sexo]:[Sexo]]=$B89,IF(DATOS_[[AGRUP. VALOR. PTO.]:[AGRUP. VALOR. PTO.]]=$B87,IF(DATOS_[[Check Periodo Ref.]:[Check Periodo Ref.]]="Dentro",IF(DATOS_[[Check Equiparado]:[Check Equiparado]]="Sí",IF(DATOS!AX$5="Sí",(1/DATOS_[[% anualiz]:[% anualiz]]),1)*IF(DATOS!AX$4="Sí",1/DATOS_[[% normaliz]:[% normaliz]],1)*(DATOS_[Conc.Sal.20])))))))),
0)</f>
        <v>0</v>
      </c>
      <c r="AD89" s="119">
        <f t="array" ref="AD89">IFERROR(
(MEDIAN((IF(DATOS_[[Sexo]:[Sexo]]=$B89,IF(DATOS_[[AGRUP. VALOR. PTO.]:[AGRUP. VALOR. PTO.]]=$B87,IF(DATOS_[[Check Periodo Ref.]:[Check Periodo Ref.]]="Dentro",IF(DATOS_[[Check Equiparado]:[Check Equiparado]]="Sí",IF(DATOS!AY$5="Sí",(1/DATOS_[[% anualiz]:[% anualiz]]),1)*IF(DATOS!AY$4="Sí",1/DATOS_[[% normaliz]:[% normaliz]],1)*(DATOS_[Conc.Sal.21])))))))),
0)</f>
        <v>0</v>
      </c>
      <c r="AE89" s="119">
        <f t="array" ref="AE89">IFERROR(
(MEDIAN((IF(DATOS_[[Sexo]:[Sexo]]=$B89,IF(DATOS_[[AGRUP. VALOR. PTO.]:[AGRUP. VALOR. PTO.]]=$B87,IF(DATOS_[[Check Periodo Ref.]:[Check Periodo Ref.]]="Dentro",IF(DATOS_[[Check Equiparado]:[Check Equiparado]]="Sí",IF(DATOS!AZ$5="Sí",(1/DATOS_[[% anualiz]:[% anualiz]]),1)*IF(DATOS!AZ$4="Sí",1/DATOS_[[% normaliz]:[% normaliz]],1)*(DATOS_[Conc.Sal.22])))))))),
0)</f>
        <v>0</v>
      </c>
      <c r="AF89" s="119">
        <f t="array" ref="AF89">IFERROR(
(MEDIAN((IF(DATOS_[[Sexo]:[Sexo]]=$B89,IF(DATOS_[[AGRUP. VALOR. PTO.]:[AGRUP. VALOR. PTO.]]=$B87,IF(DATOS_[[Check Periodo Ref.]:[Check Periodo Ref.]]="Dentro",IF(DATOS_[[Check Equiparado]:[Check Equiparado]]="Sí",IF(DATOS!BA$5="Sí",(1/DATOS_[[% anualiz]:[% anualiz]]),1)*IF(DATOS!BA$4="Sí",1/DATOS_[[% normaliz]:[% normaliz]],1)*(DATOS_[Conc.Sal.23])))))))),
0)</f>
        <v>0</v>
      </c>
      <c r="AG89" s="119">
        <f t="array" ref="AG89">IFERROR(
(MEDIAN((IF(DATOS_[[Sexo]:[Sexo]]=$B89,IF(DATOS_[[AGRUP. VALOR. PTO.]:[AGRUP. VALOR. PTO.]]=$B87,IF(DATOS_[[Check Periodo Ref.]:[Check Periodo Ref.]]="Dentro",IF(DATOS_[[Check Equiparado]:[Check Equiparado]]="Sí",IF(DATOS!BB$5="Sí",(1/DATOS_[[% anualiz]:[% anualiz]]),1)*IF(DATOS!BB$4="Sí",1/DATOS_[[% normaliz]:[% normaliz]],1)*(DATOS_[Conc.Sal.24])))))))),
0)</f>
        <v>0</v>
      </c>
      <c r="AH89" s="119">
        <f t="array" ref="AH89">IFERROR(
(MEDIAN((IF(DATOS_[[Sexo]:[Sexo]]=$B89,IF(DATOS_[[AGRUP. VALOR. PTO.]:[AGRUP. VALOR. PTO.]]=$B87,IF(DATOS_[[Check Periodo Ref.]:[Check Periodo Ref.]]="Dentro",IF(DATOS_[[Check Equiparado]:[Check Equiparado]]="Sí",IF(DATOS!BC$5="Sí",(1/DATOS_[[% anualiz]:[% anualiz]]),1)*IF(DATOS!BC$4="Sí",1/DATOS_[[% normaliz]:[% normaliz]],1)*(DATOS_[Conc.Sal.25])))))))),
0)</f>
        <v>0</v>
      </c>
      <c r="AI89" s="119">
        <f t="array" ref="AI89">IFERROR(
(MEDIAN((IF(DATOS_[[Sexo]:[Sexo]]=$B89,IF(DATOS_[[AGRUP. VALOR. PTO.]:[AGRUP. VALOR. PTO.]]=$B87,IF(DATOS_[[Check Periodo Ref.]:[Check Periodo Ref.]]="Dentro",IF(DATOS_[[Check Equiparado]:[Check Equiparado]]="Sí",IF(DATOS!BD$5="Sí",(1/DATOS_[[% anualiz]:[% anualiz]]),1)*IF(DATOS!BD$4="Sí",1/DATOS_[[% normaliz]:[% normaliz]],1)*(DATOS_[Conc.Sal.26])))))))),
0)</f>
        <v>0</v>
      </c>
      <c r="AJ89" s="119">
        <f t="array" ref="AJ89">IFERROR(
(MEDIAN((IF(DATOS_[[Sexo]:[Sexo]]=$B89,IF(DATOS_[[AGRUP. VALOR. PTO.]:[AGRUP. VALOR. PTO.]]=$B87,IF(DATOS_[[Check Periodo Ref.]:[Check Periodo Ref.]]="Dentro",IF(DATOS_[[Check Equiparado]:[Check Equiparado]]="Sí",IF(DATOS!BE$5="Sí",(1/DATOS_[[% anualiz]:[% anualiz]]),1)*IF(DATOS!BE$4="Sí",1/DATOS_[[% normaliz]:[% normaliz]],1)*(DATOS_[Conc.Sal.27])))))))),
0)</f>
        <v>0</v>
      </c>
      <c r="AK89" s="119">
        <f t="array" ref="AK89">IFERROR(
(MEDIAN((IF(DATOS_[[Sexo]:[Sexo]]=$B89,IF(DATOS_[[AGRUP. VALOR. PTO.]:[AGRUP. VALOR. PTO.]]=$B87,IF(DATOS_[[Check Periodo Ref.]:[Check Periodo Ref.]]="Dentro",IF(DATOS_[[Check Equiparado]:[Check Equiparado]]="Sí",IF(DATOS!BF$5="Sí",(1/DATOS_[[% anualiz]:[% anualiz]]),1)*IF(DATOS!BF$4="Sí",1/DATOS_[[% normaliz]:[% normaliz]],1)*(DATOS_[Conc.Sal.28])))))))),
0)</f>
        <v>0</v>
      </c>
      <c r="AL89" s="119">
        <f t="array" ref="AL89">IFERROR(
(MEDIAN((IF(DATOS_[[Sexo]:[Sexo]]=$B89,IF(DATOS_[[AGRUP. VALOR. PTO.]:[AGRUP. VALOR. PTO.]]=$B87,IF(DATOS_[[Check Periodo Ref.]:[Check Periodo Ref.]]="Dentro",IF(DATOS_[[Check Equiparado]:[Check Equiparado]]="Sí",IF(DATOS!BG$5="Sí",(1/DATOS_[[% anualiz]:[% anualiz]]),1)*IF(DATOS!BG$4="Sí",1/DATOS_[[% normaliz]:[% normaliz]],1)*(DATOS_[Conc.Sal.29])))))))),
0)</f>
        <v>0</v>
      </c>
      <c r="AM89" s="119">
        <f t="array" ref="AM89">IFERROR(
(MEDIAN((IF(DATOS_[[Sexo]:[Sexo]]=$B89,IF(DATOS_[[AGRUP. VALOR. PTO.]:[AGRUP. VALOR. PTO.]]=$B87,IF(DATOS_[[Check Periodo Ref.]:[Check Periodo Ref.]]="Dentro",IF(DATOS_[[Check Equiparado]:[Check Equiparado]]="Sí",IF(DATOS!BH$5="Sí",(1/DATOS_[[% anualiz]:[% anualiz]]),1)*IF(DATOS!BH$4="Sí",1/DATOS_[[% normaliz]:[% normaliz]],1)*(DATOS_[Conc.Sal.30])))))))),
0)</f>
        <v>0</v>
      </c>
      <c r="AN89" s="120">
        <f t="array" ref="AN89">IFERROR(
MEDIAN(IF(DATOS_[Sexo]=$B89,IF(DATOS_[[AGRUP. VALOR. PTO.]:[AGRUP. VALOR. PTO.]]=$B87,IF(DATOS_[Check Equiparado]="Sí",IF(DATOS_[Check Periodo Ref.]="Dentro",DATOS_[Tot COMPL.SAL Eq],FALSE))))),
0)</f>
        <v>0</v>
      </c>
      <c r="AO89" s="121">
        <f t="array" ref="AO89">IFERROR(
MEDIAN(IF(DATOS_[Sexo]=$B89,IF(DATOS_[[AGRUP. VALOR. PTO.]:[AGRUP. VALOR. PTO.]]=$B87,IF(DATOS_[Check Equiparado]="Sí",IF(DATOS_[Check Periodo Ref.]="Dentro",DATOS_[TOTAL SALARIO Eq],FALSE))))),
0)</f>
        <v>0</v>
      </c>
      <c r="AP89" s="122">
        <f t="array" ref="AP89">IFERROR(
(MEDIAN((IF(DATOS_[[Sexo]:[Sexo]]=$B89,IF(DATOS_[[AGRUP. VALOR. PTO.]:[AGRUP. VALOR. PTO.]]=$B88,IF(DATOS_[[Check Periodo Ref.]:[Check Periodo Ref.]]="Dentro",IF(DATOS_[[Check Equiparado]:[Check Equiparado]]="Sí",IF(DATOS!BI$5="Sí",(1/DATOS_[[% anualiz]:[% anualiz]]),1)*IF(DATOS!BI$4="Sí",1/DATOS_[[% normaliz]:[% normaliz]],1)*(DATOS_[C.Extra.01])))))))),
0)</f>
        <v>0</v>
      </c>
      <c r="AQ89" s="122">
        <f t="array" ref="AQ89">IFERROR(
(MEDIAN((IF(DATOS_[[Sexo]:[Sexo]]=$B89,IF(DATOS_[[AGRUP. VALOR. PTO.]:[AGRUP. VALOR. PTO.]]=$B88,IF(DATOS_[[Check Periodo Ref.]:[Check Periodo Ref.]]="Dentro",IF(DATOS_[[Check Equiparado]:[Check Equiparado]]="Sí",IF(DATOS!BJ$5="Sí",(1/DATOS_[[% anualiz]:[% anualiz]]),1)*IF(DATOS!BJ$4="Sí",1/DATOS_[[% normaliz]:[% normaliz]],1)*(DATOS_[C.Extra.02])))))))),
0)</f>
        <v>0</v>
      </c>
      <c r="AR89" s="122">
        <f t="array" ref="AR89">IFERROR(
(MEDIAN((IF(DATOS_[[Sexo]:[Sexo]]=$B89,IF(DATOS_[[AGRUP. VALOR. PTO.]:[AGRUP. VALOR. PTO.]]=$B88,IF(DATOS_[[Check Periodo Ref.]:[Check Periodo Ref.]]="Dentro",IF(DATOS_[[Check Equiparado]:[Check Equiparado]]="Sí",IF(DATOS!BK$5="Sí",(1/DATOS_[[% anualiz]:[% anualiz]]),1)*IF(DATOS!BK$4="Sí",1/DATOS_[[% normaliz]:[% normaliz]],1)*(DATOS_[C.Extra.03])))))))),
0)</f>
        <v>0</v>
      </c>
      <c r="AS89" s="122">
        <f t="array" ref="AS89">IFERROR(
(MEDIAN((IF(DATOS_[[Sexo]:[Sexo]]=$B89,IF(DATOS_[[AGRUP. VALOR. PTO.]:[AGRUP. VALOR. PTO.]]=$B88,IF(DATOS_[[Check Periodo Ref.]:[Check Periodo Ref.]]="Dentro",IF(DATOS_[[Check Equiparado]:[Check Equiparado]]="Sí",IF(DATOS!BL$5="Sí",(1/DATOS_[[% anualiz]:[% anualiz]]),1)*IF(DATOS!BL$4="Sí",1/DATOS_[[% normaliz]:[% normaliz]],1)*(DATOS_[C.Extra.04])))))))),
0)</f>
        <v>0</v>
      </c>
      <c r="AT89" s="122">
        <f t="array" ref="AT89">IFERROR(
(MEDIAN((IF(DATOS_[[Sexo]:[Sexo]]=$B89,IF(DATOS_[[AGRUP. VALOR. PTO.]:[AGRUP. VALOR. PTO.]]=$B88,IF(DATOS_[[Check Periodo Ref.]:[Check Periodo Ref.]]="Dentro",IF(DATOS_[[Check Equiparado]:[Check Equiparado]]="Sí",IF(DATOS!BM$5="Sí",(1/DATOS_[[% anualiz]:[% anualiz]]),1)*IF(DATOS!BM$4="Sí",1/DATOS_[[% normaliz]:[% normaliz]],1)*(DATOS_[C.Extra.05])))))))),
0)</f>
        <v>0</v>
      </c>
      <c r="AU89" s="123">
        <f t="array" ref="AU89">IFERROR(
MEDIAN(IF(DATOS_[Sexo]=$B89,IF(DATOS_[[AGRUP. VALOR. PTO.]:[AGRUP. VALOR. PTO.]]=$B87,IF(DATOS_[Check Equiparado]="Sí",IF(DATOS_[Check Periodo Ref.]="Dentro",DATOS_[Tot Extrasalarial Eq],FALSE))))),
0)</f>
        <v>0</v>
      </c>
      <c r="AV89" s="124">
        <f t="array" ref="AV89">IFERROR(
MEDIAN(IF(DATOS_[Sexo]=$B89,IF(DATOS_[[AGRUP. VALOR. PTO.]:[AGRUP. VALOR. PTO.]]=$B87,IF(DATOS_[Check Equiparado]="Sí",IF(DATOS_[Check Periodo Ref.]="Dentro",DATOS_[TOTAL Retrib Eq],FALSE))))),
0)</f>
        <v>0</v>
      </c>
    </row>
    <row r="90" spans="1:48" ht="17.25" thickBot="1" x14ac:dyDescent="0.35">
      <c r="A90" s="48" t="str">
        <f t="shared" ref="A90" si="103">+A91</f>
        <v>[ocultar]</v>
      </c>
      <c r="B90" s="98" t="s">
        <v>285</v>
      </c>
      <c r="C90" s="117"/>
      <c r="D90" s="47"/>
      <c r="E90" s="47"/>
      <c r="F90" s="47"/>
      <c r="G90" s="47"/>
      <c r="H90" s="47"/>
      <c r="I90" s="127" t="str">
        <f t="shared" ref="I90:AV90" si="104">IFERROR((I91-I92)/I91,"")</f>
        <v/>
      </c>
      <c r="J90" s="131" t="str">
        <f t="shared" si="104"/>
        <v/>
      </c>
      <c r="K90" s="131" t="str">
        <f t="shared" si="104"/>
        <v/>
      </c>
      <c r="L90" s="131" t="str">
        <f t="shared" si="104"/>
        <v/>
      </c>
      <c r="M90" s="131" t="str">
        <f t="shared" si="104"/>
        <v/>
      </c>
      <c r="N90" s="131" t="str">
        <f t="shared" si="104"/>
        <v/>
      </c>
      <c r="O90" s="131" t="str">
        <f t="shared" si="104"/>
        <v/>
      </c>
      <c r="P90" s="131" t="str">
        <f t="shared" si="104"/>
        <v/>
      </c>
      <c r="Q90" s="131" t="str">
        <f t="shared" si="104"/>
        <v/>
      </c>
      <c r="R90" s="131" t="str">
        <f t="shared" si="104"/>
        <v/>
      </c>
      <c r="S90" s="131" t="str">
        <f t="shared" si="104"/>
        <v/>
      </c>
      <c r="T90" s="131" t="str">
        <f t="shared" si="104"/>
        <v/>
      </c>
      <c r="U90" s="131" t="str">
        <f t="shared" si="104"/>
        <v/>
      </c>
      <c r="V90" s="131" t="str">
        <f t="shared" si="104"/>
        <v/>
      </c>
      <c r="W90" s="131" t="str">
        <f t="shared" si="104"/>
        <v/>
      </c>
      <c r="X90" s="131" t="str">
        <f t="shared" si="104"/>
        <v/>
      </c>
      <c r="Y90" s="131" t="str">
        <f t="shared" si="104"/>
        <v/>
      </c>
      <c r="Z90" s="130" t="str">
        <f t="shared" si="104"/>
        <v/>
      </c>
      <c r="AA90" s="130" t="str">
        <f t="shared" si="104"/>
        <v/>
      </c>
      <c r="AB90" s="130" t="str">
        <f t="shared" si="104"/>
        <v/>
      </c>
      <c r="AC90" s="130" t="str">
        <f t="shared" si="104"/>
        <v/>
      </c>
      <c r="AD90" s="130" t="str">
        <f t="shared" si="104"/>
        <v/>
      </c>
      <c r="AE90" s="130" t="str">
        <f t="shared" si="104"/>
        <v/>
      </c>
      <c r="AF90" s="130" t="str">
        <f t="shared" si="104"/>
        <v/>
      </c>
      <c r="AG90" s="130" t="str">
        <f t="shared" si="104"/>
        <v/>
      </c>
      <c r="AH90" s="130" t="str">
        <f t="shared" si="104"/>
        <v/>
      </c>
      <c r="AI90" s="130" t="str">
        <f t="shared" si="104"/>
        <v/>
      </c>
      <c r="AJ90" s="130" t="str">
        <f t="shared" si="104"/>
        <v/>
      </c>
      <c r="AK90" s="130" t="str">
        <f t="shared" si="104"/>
        <v/>
      </c>
      <c r="AL90" s="130" t="str">
        <f t="shared" si="104"/>
        <v/>
      </c>
      <c r="AM90" s="130" t="str">
        <f t="shared" si="104"/>
        <v/>
      </c>
      <c r="AN90" s="132" t="str">
        <f t="shared" si="104"/>
        <v/>
      </c>
      <c r="AO90" s="136" t="str">
        <f t="shared" si="104"/>
        <v/>
      </c>
      <c r="AP90" s="133" t="str">
        <f t="shared" si="104"/>
        <v/>
      </c>
      <c r="AQ90" s="133" t="str">
        <f t="shared" si="104"/>
        <v/>
      </c>
      <c r="AR90" s="133" t="str">
        <f t="shared" si="104"/>
        <v/>
      </c>
      <c r="AS90" s="133" t="str">
        <f t="shared" si="104"/>
        <v/>
      </c>
      <c r="AT90" s="133" t="str">
        <f t="shared" si="104"/>
        <v/>
      </c>
      <c r="AU90" s="134" t="str">
        <f t="shared" si="104"/>
        <v/>
      </c>
      <c r="AV90" s="135" t="str">
        <f t="shared" si="104"/>
        <v/>
      </c>
    </row>
    <row r="91" spans="1:48" x14ac:dyDescent="0.3">
      <c r="A91" s="48" t="str">
        <f t="shared" ref="A91" si="105">+IF(C91+C92=0,"[ocultar]","")</f>
        <v>[ocultar]</v>
      </c>
      <c r="B91" s="94" t="s">
        <v>162</v>
      </c>
      <c r="C91" s="40">
        <f t="array" ref="C91">SUM(IF($B91=DATOS_[Sexo],
IF($B90=DATOS_[AGRUP. VALOR. PTO.],
IF("Dentro"=DATOS_[Check Periodo Ref.],
1/(COUNTIFS(DATOS_[Sexo],$B91,DATOS_[AGRUP. VALOR. PTO.],$B90,DATOS_[Check Periodo Ref.],"Dentro",DATOS_[id],DATOS_[id]))))))</f>
        <v>0</v>
      </c>
      <c r="D91" s="41">
        <f>COUNTIFS(DATOS_[AGRUP. VALOR. PTO.],$B90,DATOS_[Sexo],$B91,DATOS_[Check Periodo Ref.],"Dentro")</f>
        <v>0</v>
      </c>
      <c r="E91" s="41">
        <f>COUNTIFS(DATOS_[AGRUP. VALOR. PTO.],$B90,DATOS_[Sexo],$B91,DATOS_[Check Periodo Ref.],"Dentro",DATOS_[Check Nº SC Norm],"Sí")</f>
        <v>0</v>
      </c>
      <c r="F91" s="41">
        <f>COUNTIFS(DATOS_[AGRUP. VALOR. PTO.],$B90,DATOS_[Sexo],$B91,DATOS_[Check Periodo Ref.],"Dentro",DATOS_[Check Nº SC Anualiz],"Sí")</f>
        <v>0</v>
      </c>
      <c r="G91" s="41">
        <f>COUNTIFS(DATOS_[AGRUP. VALOR. PTO.],$B90,DATOS_[Sexo],$B91,DATOS_[Check Periodo Ref.],"Dentro",DATOS_[Check Nº SC Norm y Anualiz],"Sí")</f>
        <v>0</v>
      </c>
      <c r="H91" s="41">
        <f>COUNTIFS(DATOS_[AGRUP. VALOR. PTO.],$B90,DATOS_[Sexo],$B91,DATOS_[Check Periodo Ref.],"Dentro",DATOS_[Check Equiparación],"Sí")</f>
        <v>0</v>
      </c>
      <c r="I91" s="118">
        <f t="array" ref="I91">IFERROR(
MEDIAN(IF(DATOS_[Sexo]=$B91,IF(DATOS_[[AGRUP. VALOR. PTO.]:[AGRUP. VALOR. PTO.]]=$B90,IF(DATOS_[Check Equiparado]="Sí",IF(DATOS_[Check Periodo Ref.]="Dentro",DATOS_[SALARIO BASE Eq],FALSE))))),
0)</f>
        <v>0</v>
      </c>
      <c r="J91" s="119">
        <f t="array" ref="J91">IFERROR(
(MEDIAN((IF(DATOS_[[Sexo]:[Sexo]]=$B91,IF(DATOS_[[AGRUP. VALOR. PTO.]:[AGRUP. VALOR. PTO.]]=$B90,IF(DATOS_[[Check Periodo Ref.]:[Check Periodo Ref.]]="Dentro",IF(DATOS_[[Check Equiparado]:[Check Equiparado]]="Sí",IF(DATOS!AE$5="Sí",(1/DATOS_[[% anualiz]:[% anualiz]]),1)*IF(DATOS!AE$4="Sí",1/DATOS_[[% normaliz]:[% normaliz]],1)*(DATOS_[Conc.Sal.01])))))))),
0)</f>
        <v>0</v>
      </c>
      <c r="K91" s="119">
        <f t="array" ref="K91">IFERROR(
(MEDIAN((IF(DATOS_[[Sexo]:[Sexo]]=$B91,IF(DATOS_[[AGRUP. VALOR. PTO.]:[AGRUP. VALOR. PTO.]]=$B90,IF(DATOS_[[Check Periodo Ref.]:[Check Periodo Ref.]]="Dentro",IF(DATOS_[[Check Equiparado]:[Check Equiparado]]="Sí",IF(DATOS!AF$5="Sí",(1/DATOS_[[% anualiz]:[% anualiz]]),1)*IF(DATOS!AF$4="Sí",1/DATOS_[[% normaliz]:[% normaliz]],1)*(DATOS_[Conc.Sal.02])))))))),
0)</f>
        <v>0</v>
      </c>
      <c r="L91" s="119">
        <f t="array" ref="L91">IFERROR(
(MEDIAN((IF(DATOS_[[Sexo]:[Sexo]]=$B91,IF(DATOS_[[AGRUP. VALOR. PTO.]:[AGRUP. VALOR. PTO.]]=$B90,IF(DATOS_[[Check Periodo Ref.]:[Check Periodo Ref.]]="Dentro",IF(DATOS_[[Check Equiparado]:[Check Equiparado]]="Sí",IF(DATOS!AG$5="Sí",(1/DATOS_[[% anualiz]:[% anualiz]]),1)*IF(DATOS!AG$4="Sí",1/DATOS_[[% normaliz]:[% normaliz]],1)*(DATOS_[Conc.Sal.03])))))))),
0)</f>
        <v>0</v>
      </c>
      <c r="M91" s="119">
        <f t="array" ref="M91">IFERROR(
(MEDIAN((IF(DATOS_[[Sexo]:[Sexo]]=$B91,IF(DATOS_[[AGRUP. VALOR. PTO.]:[AGRUP. VALOR. PTO.]]=$B90,IF(DATOS_[[Check Periodo Ref.]:[Check Periodo Ref.]]="Dentro",IF(DATOS_[[Check Equiparado]:[Check Equiparado]]="Sí",IF(DATOS!AH$5="Sí",(1/DATOS_[[% anualiz]:[% anualiz]]),1)*IF(DATOS!AH$4="Sí",1/DATOS_[[% normaliz]:[% normaliz]],1)*(DATOS_[Conc.Sal.04])))))))),
0)</f>
        <v>0</v>
      </c>
      <c r="N91" s="119">
        <f t="array" ref="N91">IFERROR(
(MEDIAN((IF(DATOS_[[Sexo]:[Sexo]]=$B91,IF(DATOS_[[AGRUP. VALOR. PTO.]:[AGRUP. VALOR. PTO.]]=$B90,IF(DATOS_[[Check Periodo Ref.]:[Check Periodo Ref.]]="Dentro",IF(DATOS_[[Check Equiparado]:[Check Equiparado]]="Sí",IF(DATOS!AI$5="Sí",(1/DATOS_[[% anualiz]:[% anualiz]]),1)*IF(DATOS!AI$4="Sí",1/DATOS_[[% normaliz]:[% normaliz]],1)*(DATOS_[Conc.Sal.05])))))))),
0)</f>
        <v>0</v>
      </c>
      <c r="O91" s="119">
        <f t="array" ref="O91">IFERROR(
(MEDIAN((IF(DATOS_[[Sexo]:[Sexo]]=$B91,IF(DATOS_[[AGRUP. VALOR. PTO.]:[AGRUP. VALOR. PTO.]]=$B90,IF(DATOS_[[Check Periodo Ref.]:[Check Periodo Ref.]]="Dentro",IF(DATOS_[[Check Equiparado]:[Check Equiparado]]="Sí",IF(DATOS!AJ$5="Sí",(1/DATOS_[[% anualiz]:[% anualiz]]),1)*IF(DATOS!AJ$4="Sí",1/DATOS_[[% normaliz]:[% normaliz]],1)*(DATOS_[Conc.Sal.06])))))))),
0)</f>
        <v>0</v>
      </c>
      <c r="P91" s="119">
        <f t="array" ref="P91">IFERROR(
(MEDIAN((IF(DATOS_[[Sexo]:[Sexo]]=$B91,IF(DATOS_[[AGRUP. VALOR. PTO.]:[AGRUP. VALOR. PTO.]]=$B90,IF(DATOS_[[Check Periodo Ref.]:[Check Periodo Ref.]]="Dentro",IF(DATOS_[[Check Equiparado]:[Check Equiparado]]="Sí",IF(DATOS!AK$5="Sí",(1/DATOS_[[% anualiz]:[% anualiz]]),1)*IF(DATOS!AK$4="Sí",1/DATOS_[[% normaliz]:[% normaliz]],1)*(DATOS_[Conc.Sal.07])))))))),
0)</f>
        <v>0</v>
      </c>
      <c r="Q91" s="119">
        <f t="array" ref="Q91">IFERROR(
(MEDIAN((IF(DATOS_[[Sexo]:[Sexo]]=$B91,IF(DATOS_[[AGRUP. VALOR. PTO.]:[AGRUP. VALOR. PTO.]]=$B90,IF(DATOS_[[Check Periodo Ref.]:[Check Periodo Ref.]]="Dentro",IF(DATOS_[[Check Equiparado]:[Check Equiparado]]="Sí",IF(DATOS!AL$5="Sí",(1/DATOS_[[% anualiz]:[% anualiz]]),1)*IF(DATOS!AL$4="Sí",1/DATOS_[[% normaliz]:[% normaliz]],1)*(DATOS_[Conc.Sal.08])))))))),
0)</f>
        <v>0</v>
      </c>
      <c r="R91" s="119">
        <f t="array" ref="R91">IFERROR(
(MEDIAN((IF(DATOS_[[Sexo]:[Sexo]]=$B91,IF(DATOS_[[AGRUP. VALOR. PTO.]:[AGRUP. VALOR. PTO.]]=$B90,IF(DATOS_[[Check Periodo Ref.]:[Check Periodo Ref.]]="Dentro",IF(DATOS_[[Check Equiparado]:[Check Equiparado]]="Sí",IF(DATOS!AM$5="Sí",(1/DATOS_[[% anualiz]:[% anualiz]]),1)*IF(DATOS!AM$4="Sí",1/DATOS_[[% normaliz]:[% normaliz]],1)*(DATOS_[Conc.Sal.09])))))))),
0)</f>
        <v>0</v>
      </c>
      <c r="S91" s="119">
        <f t="array" ref="S91">IFERROR(
(MEDIAN((IF(DATOS_[[Sexo]:[Sexo]]=$B91,IF(DATOS_[[AGRUP. VALOR. PTO.]:[AGRUP. VALOR. PTO.]]=$B90,IF(DATOS_[[Check Periodo Ref.]:[Check Periodo Ref.]]="Dentro",IF(DATOS_[[Check Equiparado]:[Check Equiparado]]="Sí",IF(DATOS!AN$5="Sí",(1/DATOS_[[% anualiz]:[% anualiz]]),1)*IF(DATOS!AN$4="Sí",1/DATOS_[[% normaliz]:[% normaliz]],1)*(DATOS_[Conc.Sal.10])))))))),
0)</f>
        <v>0</v>
      </c>
      <c r="T91" s="119">
        <f t="array" ref="T91">IFERROR(
(MEDIAN((IF(DATOS_[[Sexo]:[Sexo]]=$B91,IF(DATOS_[[AGRUP. VALOR. PTO.]:[AGRUP. VALOR. PTO.]]=$B90,IF(DATOS_[[Check Periodo Ref.]:[Check Periodo Ref.]]="Dentro",IF(DATOS_[[Check Equiparado]:[Check Equiparado]]="Sí",IF(DATOS!AO$5="Sí",(1/DATOS_[[% anualiz]:[% anualiz]]),1)*IF(DATOS!AO$4="Sí",1/DATOS_[[% normaliz]:[% normaliz]],1)*(DATOS_[Conc.Sal.11])))))))),
0)</f>
        <v>0</v>
      </c>
      <c r="U91" s="119">
        <f t="array" ref="U91">IFERROR(
(MEDIAN((IF(DATOS_[[Sexo]:[Sexo]]=$B91,IF(DATOS_[[AGRUP. VALOR. PTO.]:[AGRUP. VALOR. PTO.]]=$B90,IF(DATOS_[[Check Periodo Ref.]:[Check Periodo Ref.]]="Dentro",IF(DATOS_[[Check Equiparado]:[Check Equiparado]]="Sí",IF(DATOS!AP$5="Sí",(1/DATOS_[[% anualiz]:[% anualiz]]),1)*IF(DATOS!AP$4="Sí",1/DATOS_[[% normaliz]:[% normaliz]],1)*(DATOS_[Conc.Sal.12])))))))),
0)</f>
        <v>0</v>
      </c>
      <c r="V91" s="119">
        <f t="array" ref="V91">IFERROR(
(MEDIAN((IF(DATOS_[[Sexo]:[Sexo]]=$B91,IF(DATOS_[[AGRUP. VALOR. PTO.]:[AGRUP. VALOR. PTO.]]=$B90,IF(DATOS_[[Check Periodo Ref.]:[Check Periodo Ref.]]="Dentro",IF(DATOS_[[Check Equiparado]:[Check Equiparado]]="Sí",IF(DATOS!AQ$5="Sí",(1/DATOS_[[% anualiz]:[% anualiz]]),1)*IF(DATOS!AQ$4="Sí",1/DATOS_[[% normaliz]:[% normaliz]],1)*(DATOS_[Conc.Sal.13])))))))),
0)</f>
        <v>0</v>
      </c>
      <c r="W91" s="119">
        <f t="array" ref="W91">IFERROR(
(MEDIAN((IF(DATOS_[[Sexo]:[Sexo]]=$B91,IF(DATOS_[[AGRUP. VALOR. PTO.]:[AGRUP. VALOR. PTO.]]=$B90,IF(DATOS_[[Check Periodo Ref.]:[Check Periodo Ref.]]="Dentro",IF(DATOS_[[Check Equiparado]:[Check Equiparado]]="Sí",IF(DATOS!AR$5="Sí",(1/DATOS_[[% anualiz]:[% anualiz]]),1)*IF(DATOS!AR$4="Sí",1/DATOS_[[% normaliz]:[% normaliz]],1)*(DATOS_[Conc.Sal.14])))))))),
0)</f>
        <v>0</v>
      </c>
      <c r="X91" s="119">
        <f t="array" ref="X91">IFERROR(
(MEDIAN((IF(DATOS_[[Sexo]:[Sexo]]=$B91,IF(DATOS_[[AGRUP. VALOR. PTO.]:[AGRUP. VALOR. PTO.]]=$B90,IF(DATOS_[[Check Periodo Ref.]:[Check Periodo Ref.]]="Dentro",IF(DATOS_[[Check Equiparado]:[Check Equiparado]]="Sí",IF(DATOS!AS$5="Sí",(1/DATOS_[[% anualiz]:[% anualiz]]),1)*IF(DATOS!AS$4="Sí",1/DATOS_[[% normaliz]:[% normaliz]],1)*(DATOS_[Conc.Sal.15])))))))),
0)</f>
        <v>0</v>
      </c>
      <c r="Y91" s="119">
        <f t="array" ref="Y91">IFERROR(
(MEDIAN((IF(DATOS_[[Sexo]:[Sexo]]=$B91,IF(DATOS_[[AGRUP. VALOR. PTO.]:[AGRUP. VALOR. PTO.]]=$B90,IF(DATOS_[[Check Periodo Ref.]:[Check Periodo Ref.]]="Dentro",IF(DATOS_[[Check Equiparado]:[Check Equiparado]]="Sí",IF(DATOS!AT$5="Sí",(1/DATOS_[[% anualiz]:[% anualiz]]),1)*IF(DATOS!AT$4="Sí",1/DATOS_[[% normaliz]:[% normaliz]],1)*(DATOS_[Conc.Sal.16])))))))),
0)</f>
        <v>0</v>
      </c>
      <c r="Z91" s="119">
        <f t="array" ref="Z91">IFERROR(
(MEDIAN((IF(DATOS_[[Sexo]:[Sexo]]=$B91,IF(DATOS_[[AGRUP. VALOR. PTO.]:[AGRUP. VALOR. PTO.]]=$B90,IF(DATOS_[[Check Periodo Ref.]:[Check Periodo Ref.]]="Dentro",IF(DATOS_[[Check Equiparado]:[Check Equiparado]]="Sí",IF(DATOS!AU$5="Sí",(1/DATOS_[[% anualiz]:[% anualiz]]),1)*IF(DATOS!AU$4="Sí",1/DATOS_[[% normaliz]:[% normaliz]],1)*(DATOS_[Conc.Sal.17])))))))),
0)</f>
        <v>0</v>
      </c>
      <c r="AA91" s="119">
        <f t="array" ref="AA91">IFERROR(
(MEDIAN((IF(DATOS_[[Sexo]:[Sexo]]=$B91,IF(DATOS_[[AGRUP. VALOR. PTO.]:[AGRUP. VALOR. PTO.]]=$B90,IF(DATOS_[[Check Periodo Ref.]:[Check Periodo Ref.]]="Dentro",IF(DATOS_[[Check Equiparado]:[Check Equiparado]]="Sí",IF(DATOS!AV$5="Sí",(1/DATOS_[[% anualiz]:[% anualiz]]),1)*IF(DATOS!AV$4="Sí",1/DATOS_[[% normaliz]:[% normaliz]],1)*(DATOS_[Conc.Sal.18])))))))),
0)</f>
        <v>0</v>
      </c>
      <c r="AB91" s="119">
        <f t="array" ref="AB91">IFERROR(
(MEDIAN((IF(DATOS_[[Sexo]:[Sexo]]=$B91,IF(DATOS_[[AGRUP. VALOR. PTO.]:[AGRUP. VALOR. PTO.]]=$B90,IF(DATOS_[[Check Periodo Ref.]:[Check Periodo Ref.]]="Dentro",IF(DATOS_[[Check Equiparado]:[Check Equiparado]]="Sí",IF(DATOS!AW$5="Sí",(1/DATOS_[[% anualiz]:[% anualiz]]),1)*IF(DATOS!AW$4="Sí",1/DATOS_[[% normaliz]:[% normaliz]],1)*(DATOS_[Conc.Sal.19])))))))),
0)</f>
        <v>0</v>
      </c>
      <c r="AC91" s="119">
        <f t="array" ref="AC91">IFERROR(
(MEDIAN((IF(DATOS_[[Sexo]:[Sexo]]=$B91,IF(DATOS_[[AGRUP. VALOR. PTO.]:[AGRUP. VALOR. PTO.]]=$B90,IF(DATOS_[[Check Periodo Ref.]:[Check Periodo Ref.]]="Dentro",IF(DATOS_[[Check Equiparado]:[Check Equiparado]]="Sí",IF(DATOS!AX$5="Sí",(1/DATOS_[[% anualiz]:[% anualiz]]),1)*IF(DATOS!AX$4="Sí",1/DATOS_[[% normaliz]:[% normaliz]],1)*(DATOS_[Conc.Sal.20])))))))),
0)</f>
        <v>0</v>
      </c>
      <c r="AD91" s="119">
        <f t="array" ref="AD91">IFERROR(
(MEDIAN((IF(DATOS_[[Sexo]:[Sexo]]=$B91,IF(DATOS_[[AGRUP. VALOR. PTO.]:[AGRUP. VALOR. PTO.]]=$B90,IF(DATOS_[[Check Periodo Ref.]:[Check Periodo Ref.]]="Dentro",IF(DATOS_[[Check Equiparado]:[Check Equiparado]]="Sí",IF(DATOS!AY$5="Sí",(1/DATOS_[[% anualiz]:[% anualiz]]),1)*IF(DATOS!AY$4="Sí",1/DATOS_[[% normaliz]:[% normaliz]],1)*(DATOS_[Conc.Sal.21])))))))),
0)</f>
        <v>0</v>
      </c>
      <c r="AE91" s="119">
        <f t="array" ref="AE91">IFERROR(
(MEDIAN((IF(DATOS_[[Sexo]:[Sexo]]=$B91,IF(DATOS_[[AGRUP. VALOR. PTO.]:[AGRUP. VALOR. PTO.]]=$B90,IF(DATOS_[[Check Periodo Ref.]:[Check Periodo Ref.]]="Dentro",IF(DATOS_[[Check Equiparado]:[Check Equiparado]]="Sí",IF(DATOS!AZ$5="Sí",(1/DATOS_[[% anualiz]:[% anualiz]]),1)*IF(DATOS!AZ$4="Sí",1/DATOS_[[% normaliz]:[% normaliz]],1)*(DATOS_[Conc.Sal.22])))))))),
0)</f>
        <v>0</v>
      </c>
      <c r="AF91" s="119">
        <f t="array" ref="AF91">IFERROR(
(MEDIAN((IF(DATOS_[[Sexo]:[Sexo]]=$B91,IF(DATOS_[[AGRUP. VALOR. PTO.]:[AGRUP. VALOR. PTO.]]=$B90,IF(DATOS_[[Check Periodo Ref.]:[Check Periodo Ref.]]="Dentro",IF(DATOS_[[Check Equiparado]:[Check Equiparado]]="Sí",IF(DATOS!BA$5="Sí",(1/DATOS_[[% anualiz]:[% anualiz]]),1)*IF(DATOS!BA$4="Sí",1/DATOS_[[% normaliz]:[% normaliz]],1)*(DATOS_[Conc.Sal.23])))))))),
0)</f>
        <v>0</v>
      </c>
      <c r="AG91" s="119">
        <f t="array" ref="AG91">IFERROR(
(MEDIAN((IF(DATOS_[[Sexo]:[Sexo]]=$B91,IF(DATOS_[[AGRUP. VALOR. PTO.]:[AGRUP. VALOR. PTO.]]=$B90,IF(DATOS_[[Check Periodo Ref.]:[Check Periodo Ref.]]="Dentro",IF(DATOS_[[Check Equiparado]:[Check Equiparado]]="Sí",IF(DATOS!BB$5="Sí",(1/DATOS_[[% anualiz]:[% anualiz]]),1)*IF(DATOS!BB$4="Sí",1/DATOS_[[% normaliz]:[% normaliz]],1)*(DATOS_[Conc.Sal.24])))))))),
0)</f>
        <v>0</v>
      </c>
      <c r="AH91" s="119">
        <f t="array" ref="AH91">IFERROR(
(MEDIAN((IF(DATOS_[[Sexo]:[Sexo]]=$B91,IF(DATOS_[[AGRUP. VALOR. PTO.]:[AGRUP. VALOR. PTO.]]=$B90,IF(DATOS_[[Check Periodo Ref.]:[Check Periodo Ref.]]="Dentro",IF(DATOS_[[Check Equiparado]:[Check Equiparado]]="Sí",IF(DATOS!BC$5="Sí",(1/DATOS_[[% anualiz]:[% anualiz]]),1)*IF(DATOS!BC$4="Sí",1/DATOS_[[% normaliz]:[% normaliz]],1)*(DATOS_[Conc.Sal.25])))))))),
0)</f>
        <v>0</v>
      </c>
      <c r="AI91" s="119">
        <f t="array" ref="AI91">IFERROR(
(MEDIAN((IF(DATOS_[[Sexo]:[Sexo]]=$B91,IF(DATOS_[[AGRUP. VALOR. PTO.]:[AGRUP. VALOR. PTO.]]=$B90,IF(DATOS_[[Check Periodo Ref.]:[Check Periodo Ref.]]="Dentro",IF(DATOS_[[Check Equiparado]:[Check Equiparado]]="Sí",IF(DATOS!BD$5="Sí",(1/DATOS_[[% anualiz]:[% anualiz]]),1)*IF(DATOS!BD$4="Sí",1/DATOS_[[% normaliz]:[% normaliz]],1)*(DATOS_[Conc.Sal.26])))))))),
0)</f>
        <v>0</v>
      </c>
      <c r="AJ91" s="119">
        <f t="array" ref="AJ91">IFERROR(
(MEDIAN((IF(DATOS_[[Sexo]:[Sexo]]=$B91,IF(DATOS_[[AGRUP. VALOR. PTO.]:[AGRUP. VALOR. PTO.]]=$B90,IF(DATOS_[[Check Periodo Ref.]:[Check Periodo Ref.]]="Dentro",IF(DATOS_[[Check Equiparado]:[Check Equiparado]]="Sí",IF(DATOS!BE$5="Sí",(1/DATOS_[[% anualiz]:[% anualiz]]),1)*IF(DATOS!BE$4="Sí",1/DATOS_[[% normaliz]:[% normaliz]],1)*(DATOS_[Conc.Sal.27])))))))),
0)</f>
        <v>0</v>
      </c>
      <c r="AK91" s="119">
        <f t="array" ref="AK91">IFERROR(
(MEDIAN((IF(DATOS_[[Sexo]:[Sexo]]=$B91,IF(DATOS_[[AGRUP. VALOR. PTO.]:[AGRUP. VALOR. PTO.]]=$B90,IF(DATOS_[[Check Periodo Ref.]:[Check Periodo Ref.]]="Dentro",IF(DATOS_[[Check Equiparado]:[Check Equiparado]]="Sí",IF(DATOS!BF$5="Sí",(1/DATOS_[[% anualiz]:[% anualiz]]),1)*IF(DATOS!BF$4="Sí",1/DATOS_[[% normaliz]:[% normaliz]],1)*(DATOS_[Conc.Sal.28])))))))),
0)</f>
        <v>0</v>
      </c>
      <c r="AL91" s="119">
        <f t="array" ref="AL91">IFERROR(
(MEDIAN((IF(DATOS_[[Sexo]:[Sexo]]=$B91,IF(DATOS_[[AGRUP. VALOR. PTO.]:[AGRUP. VALOR. PTO.]]=$B90,IF(DATOS_[[Check Periodo Ref.]:[Check Periodo Ref.]]="Dentro",IF(DATOS_[[Check Equiparado]:[Check Equiparado]]="Sí",IF(DATOS!BG$5="Sí",(1/DATOS_[[% anualiz]:[% anualiz]]),1)*IF(DATOS!BG$4="Sí",1/DATOS_[[% normaliz]:[% normaliz]],1)*(DATOS_[Conc.Sal.29])))))))),
0)</f>
        <v>0</v>
      </c>
      <c r="AM91" s="119">
        <f t="array" ref="AM91">IFERROR(
(MEDIAN((IF(DATOS_[[Sexo]:[Sexo]]=$B91,IF(DATOS_[[AGRUP. VALOR. PTO.]:[AGRUP. VALOR. PTO.]]=$B90,IF(DATOS_[[Check Periodo Ref.]:[Check Periodo Ref.]]="Dentro",IF(DATOS_[[Check Equiparado]:[Check Equiparado]]="Sí",IF(DATOS!BH$5="Sí",(1/DATOS_[[% anualiz]:[% anualiz]]),1)*IF(DATOS!BH$4="Sí",1/DATOS_[[% normaliz]:[% normaliz]],1)*(DATOS_[Conc.Sal.30])))))))),
0)</f>
        <v>0</v>
      </c>
      <c r="AN91" s="120">
        <f t="array" ref="AN91">IFERROR(
MEDIAN(IF(DATOS_[Sexo]=$B91,IF(DATOS_[[AGRUP. VALOR. PTO.]:[AGRUP. VALOR. PTO.]]=$B90,IF(DATOS_[Check Equiparado]="Sí",IF(DATOS_[Check Periodo Ref.]="Dentro",DATOS_[Tot COMPL.SAL Eq],FALSE))))),
0)</f>
        <v>0</v>
      </c>
      <c r="AO91" s="121">
        <f t="array" ref="AO91">IFERROR(
MEDIAN(IF(DATOS_[Sexo]=$B91,IF(DATOS_[[AGRUP. VALOR. PTO.]:[AGRUP. VALOR. PTO.]]=$B90,IF(DATOS_[Check Equiparado]="Sí",IF(DATOS_[Check Periodo Ref.]="Dentro",DATOS_[TOTAL SALARIO Eq],FALSE))))),
0)</f>
        <v>0</v>
      </c>
      <c r="AP91" s="122">
        <f t="array" ref="AP91">IFERROR(
(MEDIAN((IF(DATOS_[[Sexo]:[Sexo]]=$B91,IF(DATOS_[[AGRUP. VALOR. PTO.]:[AGRUP. VALOR. PTO.]]=$B90,IF(DATOS_[[Check Periodo Ref.]:[Check Periodo Ref.]]="Dentro",IF(DATOS_[[Check Equiparado]:[Check Equiparado]]="Sí",IF(DATOS!BI$5="Sí",(1/DATOS_[[% anualiz]:[% anualiz]]),1)*IF(DATOS!BI$4="Sí",1/DATOS_[[% normaliz]:[% normaliz]],1)*(DATOS_[C.Extra.01])))))))),
0)</f>
        <v>0</v>
      </c>
      <c r="AQ91" s="122">
        <f t="array" ref="AQ91">IFERROR(
(MEDIAN((IF(DATOS_[[Sexo]:[Sexo]]=$B91,IF(DATOS_[[AGRUP. VALOR. PTO.]:[AGRUP. VALOR. PTO.]]=$B90,IF(DATOS_[[Check Periodo Ref.]:[Check Periodo Ref.]]="Dentro",IF(DATOS_[[Check Equiparado]:[Check Equiparado]]="Sí",IF(DATOS!BJ$5="Sí",(1/DATOS_[[% anualiz]:[% anualiz]]),1)*IF(DATOS!BJ$4="Sí",1/DATOS_[[% normaliz]:[% normaliz]],1)*(DATOS_[C.Extra.02])))))))),
0)</f>
        <v>0</v>
      </c>
      <c r="AR91" s="122">
        <f t="array" ref="AR91">IFERROR(
(MEDIAN((IF(DATOS_[[Sexo]:[Sexo]]=$B91,IF(DATOS_[[AGRUP. VALOR. PTO.]:[AGRUP. VALOR. PTO.]]=$B90,IF(DATOS_[[Check Periodo Ref.]:[Check Periodo Ref.]]="Dentro",IF(DATOS_[[Check Equiparado]:[Check Equiparado]]="Sí",IF(DATOS!BK$5="Sí",(1/DATOS_[[% anualiz]:[% anualiz]]),1)*IF(DATOS!BK$4="Sí",1/DATOS_[[% normaliz]:[% normaliz]],1)*(DATOS_[C.Extra.03])))))))),
0)</f>
        <v>0</v>
      </c>
      <c r="AS91" s="122">
        <f t="array" ref="AS91">IFERROR(
(MEDIAN((IF(DATOS_[[Sexo]:[Sexo]]=$B91,IF(DATOS_[[AGRUP. VALOR. PTO.]:[AGRUP. VALOR. PTO.]]=$B90,IF(DATOS_[[Check Periodo Ref.]:[Check Periodo Ref.]]="Dentro",IF(DATOS_[[Check Equiparado]:[Check Equiparado]]="Sí",IF(DATOS!BL$5="Sí",(1/DATOS_[[% anualiz]:[% anualiz]]),1)*IF(DATOS!BL$4="Sí",1/DATOS_[[% normaliz]:[% normaliz]],1)*(DATOS_[C.Extra.04])))))))),
0)</f>
        <v>0</v>
      </c>
      <c r="AT91" s="122">
        <f t="array" ref="AT91">IFERROR(
(MEDIAN((IF(DATOS_[[Sexo]:[Sexo]]=$B91,IF(DATOS_[[AGRUP. VALOR. PTO.]:[AGRUP. VALOR. PTO.]]=$B90,IF(DATOS_[[Check Periodo Ref.]:[Check Periodo Ref.]]="Dentro",IF(DATOS_[[Check Equiparado]:[Check Equiparado]]="Sí",IF(DATOS!BM$5="Sí",(1/DATOS_[[% anualiz]:[% anualiz]]),1)*IF(DATOS!BM$4="Sí",1/DATOS_[[% normaliz]:[% normaliz]],1)*(DATOS_[C.Extra.05])))))))),
0)</f>
        <v>0</v>
      </c>
      <c r="AU91" s="123">
        <f t="array" ref="AU91">IFERROR(
MEDIAN(IF(DATOS_[Sexo]=$B91,IF(DATOS_[[AGRUP. VALOR. PTO.]:[AGRUP. VALOR. PTO.]]=$B90,IF(DATOS_[Check Equiparado]="Sí",IF(DATOS_[Check Periodo Ref.]="Dentro",DATOS_[Tot Extrasalarial Eq],FALSE))))),
0)</f>
        <v>0</v>
      </c>
      <c r="AV91" s="124">
        <f t="array" ref="AV91">IFERROR(
MEDIAN(IF(DATOS_[Sexo]=$B91,IF(DATOS_[[AGRUP. VALOR. PTO.]:[AGRUP. VALOR. PTO.]]=$B90,IF(DATOS_[Check Equiparado]="Sí",IF(DATOS_[Check Periodo Ref.]="Dentro",DATOS_[TOTAL Retrib Eq],FALSE))))),
0)</f>
        <v>0</v>
      </c>
    </row>
    <row r="92" spans="1:48" x14ac:dyDescent="0.3">
      <c r="A92" s="48" t="str">
        <f t="shared" ref="A92" si="106">+A91</f>
        <v>[ocultar]</v>
      </c>
      <c r="B92" s="94" t="s">
        <v>163</v>
      </c>
      <c r="C92" s="40">
        <f t="array" ref="C92">SUM(IF($B92=DATOS_[Sexo],
IF($B90=DATOS_[AGRUP. VALOR. PTO.],
IF("Dentro"=DATOS_[Check Periodo Ref.],
1/(COUNTIFS(DATOS_[Sexo],$B92,DATOS_[AGRUP. VALOR. PTO.],$B90,DATOS_[Check Periodo Ref.],"Dentro",DATOS_[id],DATOS_[id]))))))</f>
        <v>0</v>
      </c>
      <c r="D92" s="41">
        <f>COUNTIFS(DATOS_[AGRUP. VALOR. PTO.],$B90,DATOS_[Sexo],$B92,DATOS_[Check Periodo Ref.],"Dentro")</f>
        <v>0</v>
      </c>
      <c r="E92" s="41">
        <f>COUNTIFS(DATOS_[AGRUP. VALOR. PTO.],$B90,DATOS_[Sexo],$B92,DATOS_[Check Periodo Ref.],"Dentro",DATOS_[Check Nº SC Norm],"Sí")</f>
        <v>0</v>
      </c>
      <c r="F92" s="41">
        <f>COUNTIFS(DATOS_[AGRUP. VALOR. PTO.],$B90,DATOS_[Sexo],$B92,DATOS_[Check Periodo Ref.],"Dentro",DATOS_[Check Nº SC Anualiz],"Sí")</f>
        <v>0</v>
      </c>
      <c r="G92" s="41">
        <f>COUNTIFS(DATOS_[AGRUP. VALOR. PTO.],$B90,DATOS_[Sexo],$B92,DATOS_[Check Periodo Ref.],"Dentro",DATOS_[Check Nº SC Norm y Anualiz],"Sí")</f>
        <v>0</v>
      </c>
      <c r="H92" s="41">
        <f>COUNTIFS(DATOS_[AGRUP. VALOR. PTO.],$B90,DATOS_[Sexo],$B92,DATOS_[Check Periodo Ref.],"Dentro",DATOS_[Check Equiparación],"Sí")</f>
        <v>0</v>
      </c>
      <c r="I92" s="118" cm="1">
        <f t="array" ref="I92">IFERROR(
MEDIAN(IF(DATOS_[Sexo]=$B92,IF(DATOS_[[AGRUP. VALOR. PTO.]:[AGRUP. VALOR. PTO.]]=$B90,IF(DATOS_[Check Equiparado]="Sí",IF(DATOS_[Check Periodo Ref.]="Dentro",DATOS_[SALARIO BASE Eq],FALSE))))),
0)</f>
        <v>0</v>
      </c>
      <c r="J92" s="119">
        <f t="array" ref="J92">IFERROR(
(MEDIAN((IF(DATOS_[[Sexo]:[Sexo]]=$B92,IF(DATOS_[[AGRUP. VALOR. PTO.]:[AGRUP. VALOR. PTO.]]=$B90,IF(DATOS_[[Check Periodo Ref.]:[Check Periodo Ref.]]="Dentro",IF(DATOS_[[Check Equiparado]:[Check Equiparado]]="Sí",IF(DATOS!AE$5="Sí",(1/DATOS_[[% anualiz]:[% anualiz]]),1)*IF(DATOS!AE$4="Sí",1/DATOS_[[% normaliz]:[% normaliz]],1)*(DATOS_[Conc.Sal.01])))))))),
0)</f>
        <v>0</v>
      </c>
      <c r="K92" s="119">
        <f t="array" ref="K92">IFERROR(
(MEDIAN((IF(DATOS_[[Sexo]:[Sexo]]=$B92,IF(DATOS_[[AGRUP. VALOR. PTO.]:[AGRUP. VALOR. PTO.]]=$B90,IF(DATOS_[[Check Periodo Ref.]:[Check Periodo Ref.]]="Dentro",IF(DATOS_[[Check Equiparado]:[Check Equiparado]]="Sí",IF(DATOS!AF$5="Sí",(1/DATOS_[[% anualiz]:[% anualiz]]),1)*IF(DATOS!AF$4="Sí",1/DATOS_[[% normaliz]:[% normaliz]],1)*(DATOS_[Conc.Sal.02])))))))),
0)</f>
        <v>0</v>
      </c>
      <c r="L92" s="119">
        <f t="array" ref="L92">IFERROR(
(MEDIAN((IF(DATOS_[[Sexo]:[Sexo]]=$B92,IF(DATOS_[[AGRUP. VALOR. PTO.]:[AGRUP. VALOR. PTO.]]=$B90,IF(DATOS_[[Check Periodo Ref.]:[Check Periodo Ref.]]="Dentro",IF(DATOS_[[Check Equiparado]:[Check Equiparado]]="Sí",IF(DATOS!AG$5="Sí",(1/DATOS_[[% anualiz]:[% anualiz]]),1)*IF(DATOS!AG$4="Sí",1/DATOS_[[% normaliz]:[% normaliz]],1)*(DATOS_[Conc.Sal.03])))))))),
0)</f>
        <v>0</v>
      </c>
      <c r="M92" s="119">
        <f t="array" ref="M92">IFERROR(
(MEDIAN((IF(DATOS_[[Sexo]:[Sexo]]=$B92,IF(DATOS_[[AGRUP. VALOR. PTO.]:[AGRUP. VALOR. PTO.]]=$B90,IF(DATOS_[[Check Periodo Ref.]:[Check Periodo Ref.]]="Dentro",IF(DATOS_[[Check Equiparado]:[Check Equiparado]]="Sí",IF(DATOS!AH$5="Sí",(1/DATOS_[[% anualiz]:[% anualiz]]),1)*IF(DATOS!AH$4="Sí",1/DATOS_[[% normaliz]:[% normaliz]],1)*(DATOS_[Conc.Sal.04])))))))),
0)</f>
        <v>0</v>
      </c>
      <c r="N92" s="119">
        <f t="array" ref="N92">IFERROR(
(MEDIAN((IF(DATOS_[[Sexo]:[Sexo]]=$B92,IF(DATOS_[[AGRUP. VALOR. PTO.]:[AGRUP. VALOR. PTO.]]=$B90,IF(DATOS_[[Check Periodo Ref.]:[Check Periodo Ref.]]="Dentro",IF(DATOS_[[Check Equiparado]:[Check Equiparado]]="Sí",IF(DATOS!AI$5="Sí",(1/DATOS_[[% anualiz]:[% anualiz]]),1)*IF(DATOS!AI$4="Sí",1/DATOS_[[% normaliz]:[% normaliz]],1)*(DATOS_[Conc.Sal.05])))))))),
0)</f>
        <v>0</v>
      </c>
      <c r="O92" s="119">
        <f t="array" ref="O92">IFERROR(
(MEDIAN((IF(DATOS_[[Sexo]:[Sexo]]=$B92,IF(DATOS_[[AGRUP. VALOR. PTO.]:[AGRUP. VALOR. PTO.]]=$B90,IF(DATOS_[[Check Periodo Ref.]:[Check Periodo Ref.]]="Dentro",IF(DATOS_[[Check Equiparado]:[Check Equiparado]]="Sí",IF(DATOS!AJ$5="Sí",(1/DATOS_[[% anualiz]:[% anualiz]]),1)*IF(DATOS!AJ$4="Sí",1/DATOS_[[% normaliz]:[% normaliz]],1)*(DATOS_[Conc.Sal.06])))))))),
0)</f>
        <v>0</v>
      </c>
      <c r="P92" s="119">
        <f t="array" ref="P92">IFERROR(
(MEDIAN((IF(DATOS_[[Sexo]:[Sexo]]=$B92,IF(DATOS_[[AGRUP. VALOR. PTO.]:[AGRUP. VALOR. PTO.]]=$B90,IF(DATOS_[[Check Periodo Ref.]:[Check Periodo Ref.]]="Dentro",IF(DATOS_[[Check Equiparado]:[Check Equiparado]]="Sí",IF(DATOS!AK$5="Sí",(1/DATOS_[[% anualiz]:[% anualiz]]),1)*IF(DATOS!AK$4="Sí",1/DATOS_[[% normaliz]:[% normaliz]],1)*(DATOS_[Conc.Sal.07])))))))),
0)</f>
        <v>0</v>
      </c>
      <c r="Q92" s="119">
        <f t="array" ref="Q92">IFERROR(
(MEDIAN((IF(DATOS_[[Sexo]:[Sexo]]=$B92,IF(DATOS_[[AGRUP. VALOR. PTO.]:[AGRUP. VALOR. PTO.]]=$B90,IF(DATOS_[[Check Periodo Ref.]:[Check Periodo Ref.]]="Dentro",IF(DATOS_[[Check Equiparado]:[Check Equiparado]]="Sí",IF(DATOS!AL$5="Sí",(1/DATOS_[[% anualiz]:[% anualiz]]),1)*IF(DATOS!AL$4="Sí",1/DATOS_[[% normaliz]:[% normaliz]],1)*(DATOS_[Conc.Sal.08])))))))),
0)</f>
        <v>0</v>
      </c>
      <c r="R92" s="119">
        <f t="array" ref="R92">IFERROR(
(MEDIAN((IF(DATOS_[[Sexo]:[Sexo]]=$B92,IF(DATOS_[[AGRUP. VALOR. PTO.]:[AGRUP. VALOR. PTO.]]=$B90,IF(DATOS_[[Check Periodo Ref.]:[Check Periodo Ref.]]="Dentro",IF(DATOS_[[Check Equiparado]:[Check Equiparado]]="Sí",IF(DATOS!AM$5="Sí",(1/DATOS_[[% anualiz]:[% anualiz]]),1)*IF(DATOS!AM$4="Sí",1/DATOS_[[% normaliz]:[% normaliz]],1)*(DATOS_[Conc.Sal.09])))))))),
0)</f>
        <v>0</v>
      </c>
      <c r="S92" s="119">
        <f t="array" ref="S92">IFERROR(
(MEDIAN((IF(DATOS_[[Sexo]:[Sexo]]=$B92,IF(DATOS_[[AGRUP. VALOR. PTO.]:[AGRUP. VALOR. PTO.]]=$B90,IF(DATOS_[[Check Periodo Ref.]:[Check Periodo Ref.]]="Dentro",IF(DATOS_[[Check Equiparado]:[Check Equiparado]]="Sí",IF(DATOS!AN$5="Sí",(1/DATOS_[[% anualiz]:[% anualiz]]),1)*IF(DATOS!AN$4="Sí",1/DATOS_[[% normaliz]:[% normaliz]],1)*(DATOS_[Conc.Sal.10])))))))),
0)</f>
        <v>0</v>
      </c>
      <c r="T92" s="119">
        <f t="array" ref="T92">IFERROR(
(MEDIAN((IF(DATOS_[[Sexo]:[Sexo]]=$B92,IF(DATOS_[[AGRUP. VALOR. PTO.]:[AGRUP. VALOR. PTO.]]=$B90,IF(DATOS_[[Check Periodo Ref.]:[Check Periodo Ref.]]="Dentro",IF(DATOS_[[Check Equiparado]:[Check Equiparado]]="Sí",IF(DATOS!AO$5="Sí",(1/DATOS_[[% anualiz]:[% anualiz]]),1)*IF(DATOS!AO$4="Sí",1/DATOS_[[% normaliz]:[% normaliz]],1)*(DATOS_[Conc.Sal.11])))))))),
0)</f>
        <v>0</v>
      </c>
      <c r="U92" s="119">
        <f t="array" ref="U92">IFERROR(
(MEDIAN((IF(DATOS_[[Sexo]:[Sexo]]=$B92,IF(DATOS_[[AGRUP. VALOR. PTO.]:[AGRUP. VALOR. PTO.]]=$B90,IF(DATOS_[[Check Periodo Ref.]:[Check Periodo Ref.]]="Dentro",IF(DATOS_[[Check Equiparado]:[Check Equiparado]]="Sí",IF(DATOS!AP$5="Sí",(1/DATOS_[[% anualiz]:[% anualiz]]),1)*IF(DATOS!AP$4="Sí",1/DATOS_[[% normaliz]:[% normaliz]],1)*(DATOS_[Conc.Sal.12])))))))),
0)</f>
        <v>0</v>
      </c>
      <c r="V92" s="119">
        <f t="array" ref="V92">IFERROR(
(MEDIAN((IF(DATOS_[[Sexo]:[Sexo]]=$B92,IF(DATOS_[[AGRUP. VALOR. PTO.]:[AGRUP. VALOR. PTO.]]=$B90,IF(DATOS_[[Check Periodo Ref.]:[Check Periodo Ref.]]="Dentro",IF(DATOS_[[Check Equiparado]:[Check Equiparado]]="Sí",IF(DATOS!AQ$5="Sí",(1/DATOS_[[% anualiz]:[% anualiz]]),1)*IF(DATOS!AQ$4="Sí",1/DATOS_[[% normaliz]:[% normaliz]],1)*(DATOS_[Conc.Sal.13])))))))),
0)</f>
        <v>0</v>
      </c>
      <c r="W92" s="119">
        <f t="array" ref="W92">IFERROR(
(MEDIAN((IF(DATOS_[[Sexo]:[Sexo]]=$B92,IF(DATOS_[[AGRUP. VALOR. PTO.]:[AGRUP. VALOR. PTO.]]=$B90,IF(DATOS_[[Check Periodo Ref.]:[Check Periodo Ref.]]="Dentro",IF(DATOS_[[Check Equiparado]:[Check Equiparado]]="Sí",IF(DATOS!AR$5="Sí",(1/DATOS_[[% anualiz]:[% anualiz]]),1)*IF(DATOS!AR$4="Sí",1/DATOS_[[% normaliz]:[% normaliz]],1)*(DATOS_[Conc.Sal.14])))))))),
0)</f>
        <v>0</v>
      </c>
      <c r="X92" s="119">
        <f t="array" ref="X92">IFERROR(
(MEDIAN((IF(DATOS_[[Sexo]:[Sexo]]=$B92,IF(DATOS_[[AGRUP. VALOR. PTO.]:[AGRUP. VALOR. PTO.]]=$B90,IF(DATOS_[[Check Periodo Ref.]:[Check Periodo Ref.]]="Dentro",IF(DATOS_[[Check Equiparado]:[Check Equiparado]]="Sí",IF(DATOS!AS$5="Sí",(1/DATOS_[[% anualiz]:[% anualiz]]),1)*IF(DATOS!AS$4="Sí",1/DATOS_[[% normaliz]:[% normaliz]],1)*(DATOS_[Conc.Sal.15])))))))),
0)</f>
        <v>0</v>
      </c>
      <c r="Y92" s="119">
        <f t="array" ref="Y92">IFERROR(
(MEDIAN((IF(DATOS_[[Sexo]:[Sexo]]=$B92,IF(DATOS_[[AGRUP. VALOR. PTO.]:[AGRUP. VALOR. PTO.]]=$B90,IF(DATOS_[[Check Periodo Ref.]:[Check Periodo Ref.]]="Dentro",IF(DATOS_[[Check Equiparado]:[Check Equiparado]]="Sí",IF(DATOS!AT$5="Sí",(1/DATOS_[[% anualiz]:[% anualiz]]),1)*IF(DATOS!AT$4="Sí",1/DATOS_[[% normaliz]:[% normaliz]],1)*(DATOS_[Conc.Sal.16])))))))),
0)</f>
        <v>0</v>
      </c>
      <c r="Z92" s="119">
        <f t="array" ref="Z92">IFERROR(
(MEDIAN((IF(DATOS_[[Sexo]:[Sexo]]=$B92,IF(DATOS_[[AGRUP. VALOR. PTO.]:[AGRUP. VALOR. PTO.]]=$B90,IF(DATOS_[[Check Periodo Ref.]:[Check Periodo Ref.]]="Dentro",IF(DATOS_[[Check Equiparado]:[Check Equiparado]]="Sí",IF(DATOS!AU$5="Sí",(1/DATOS_[[% anualiz]:[% anualiz]]),1)*IF(DATOS!AU$4="Sí",1/DATOS_[[% normaliz]:[% normaliz]],1)*(DATOS_[Conc.Sal.17])))))))),
0)</f>
        <v>0</v>
      </c>
      <c r="AA92" s="119">
        <f t="array" ref="AA92">IFERROR(
(MEDIAN((IF(DATOS_[[Sexo]:[Sexo]]=$B92,IF(DATOS_[[AGRUP. VALOR. PTO.]:[AGRUP. VALOR. PTO.]]=$B90,IF(DATOS_[[Check Periodo Ref.]:[Check Periodo Ref.]]="Dentro",IF(DATOS_[[Check Equiparado]:[Check Equiparado]]="Sí",IF(DATOS!AV$5="Sí",(1/DATOS_[[% anualiz]:[% anualiz]]),1)*IF(DATOS!AV$4="Sí",1/DATOS_[[% normaliz]:[% normaliz]],1)*(DATOS_[Conc.Sal.18])))))))),
0)</f>
        <v>0</v>
      </c>
      <c r="AB92" s="119">
        <f t="array" ref="AB92">IFERROR(
(MEDIAN((IF(DATOS_[[Sexo]:[Sexo]]=$B92,IF(DATOS_[[AGRUP. VALOR. PTO.]:[AGRUP. VALOR. PTO.]]=$B90,IF(DATOS_[[Check Periodo Ref.]:[Check Periodo Ref.]]="Dentro",IF(DATOS_[[Check Equiparado]:[Check Equiparado]]="Sí",IF(DATOS!AW$5="Sí",(1/DATOS_[[% anualiz]:[% anualiz]]),1)*IF(DATOS!AW$4="Sí",1/DATOS_[[% normaliz]:[% normaliz]],1)*(DATOS_[Conc.Sal.19])))))))),
0)</f>
        <v>0</v>
      </c>
      <c r="AC92" s="119">
        <f t="array" ref="AC92">IFERROR(
(MEDIAN((IF(DATOS_[[Sexo]:[Sexo]]=$B92,IF(DATOS_[[AGRUP. VALOR. PTO.]:[AGRUP. VALOR. PTO.]]=$B90,IF(DATOS_[[Check Periodo Ref.]:[Check Periodo Ref.]]="Dentro",IF(DATOS_[[Check Equiparado]:[Check Equiparado]]="Sí",IF(DATOS!AX$5="Sí",(1/DATOS_[[% anualiz]:[% anualiz]]),1)*IF(DATOS!AX$4="Sí",1/DATOS_[[% normaliz]:[% normaliz]],1)*(DATOS_[Conc.Sal.20])))))))),
0)</f>
        <v>0</v>
      </c>
      <c r="AD92" s="119">
        <f t="array" ref="AD92">IFERROR(
(MEDIAN((IF(DATOS_[[Sexo]:[Sexo]]=$B92,IF(DATOS_[[AGRUP. VALOR. PTO.]:[AGRUP. VALOR. PTO.]]=$B90,IF(DATOS_[[Check Periodo Ref.]:[Check Periodo Ref.]]="Dentro",IF(DATOS_[[Check Equiparado]:[Check Equiparado]]="Sí",IF(DATOS!AY$5="Sí",(1/DATOS_[[% anualiz]:[% anualiz]]),1)*IF(DATOS!AY$4="Sí",1/DATOS_[[% normaliz]:[% normaliz]],1)*(DATOS_[Conc.Sal.21])))))))),
0)</f>
        <v>0</v>
      </c>
      <c r="AE92" s="119">
        <f t="array" ref="AE92">IFERROR(
(MEDIAN((IF(DATOS_[[Sexo]:[Sexo]]=$B92,IF(DATOS_[[AGRUP. VALOR. PTO.]:[AGRUP. VALOR. PTO.]]=$B90,IF(DATOS_[[Check Periodo Ref.]:[Check Periodo Ref.]]="Dentro",IF(DATOS_[[Check Equiparado]:[Check Equiparado]]="Sí",IF(DATOS!AZ$5="Sí",(1/DATOS_[[% anualiz]:[% anualiz]]),1)*IF(DATOS!AZ$4="Sí",1/DATOS_[[% normaliz]:[% normaliz]],1)*(DATOS_[Conc.Sal.22])))))))),
0)</f>
        <v>0</v>
      </c>
      <c r="AF92" s="119">
        <f t="array" ref="AF92">IFERROR(
(MEDIAN((IF(DATOS_[[Sexo]:[Sexo]]=$B92,IF(DATOS_[[AGRUP. VALOR. PTO.]:[AGRUP. VALOR. PTO.]]=$B90,IF(DATOS_[[Check Periodo Ref.]:[Check Periodo Ref.]]="Dentro",IF(DATOS_[[Check Equiparado]:[Check Equiparado]]="Sí",IF(DATOS!BA$5="Sí",(1/DATOS_[[% anualiz]:[% anualiz]]),1)*IF(DATOS!BA$4="Sí",1/DATOS_[[% normaliz]:[% normaliz]],1)*(DATOS_[Conc.Sal.23])))))))),
0)</f>
        <v>0</v>
      </c>
      <c r="AG92" s="119">
        <f t="array" ref="AG92">IFERROR(
(MEDIAN((IF(DATOS_[[Sexo]:[Sexo]]=$B92,IF(DATOS_[[AGRUP. VALOR. PTO.]:[AGRUP. VALOR. PTO.]]=$B90,IF(DATOS_[[Check Periodo Ref.]:[Check Periodo Ref.]]="Dentro",IF(DATOS_[[Check Equiparado]:[Check Equiparado]]="Sí",IF(DATOS!BB$5="Sí",(1/DATOS_[[% anualiz]:[% anualiz]]),1)*IF(DATOS!BB$4="Sí",1/DATOS_[[% normaliz]:[% normaliz]],1)*(DATOS_[Conc.Sal.24])))))))),
0)</f>
        <v>0</v>
      </c>
      <c r="AH92" s="119">
        <f t="array" ref="AH92">IFERROR(
(MEDIAN((IF(DATOS_[[Sexo]:[Sexo]]=$B92,IF(DATOS_[[AGRUP. VALOR. PTO.]:[AGRUP. VALOR. PTO.]]=$B90,IF(DATOS_[[Check Periodo Ref.]:[Check Periodo Ref.]]="Dentro",IF(DATOS_[[Check Equiparado]:[Check Equiparado]]="Sí",IF(DATOS!BC$5="Sí",(1/DATOS_[[% anualiz]:[% anualiz]]),1)*IF(DATOS!BC$4="Sí",1/DATOS_[[% normaliz]:[% normaliz]],1)*(DATOS_[Conc.Sal.25])))))))),
0)</f>
        <v>0</v>
      </c>
      <c r="AI92" s="119">
        <f t="array" ref="AI92">IFERROR(
(MEDIAN((IF(DATOS_[[Sexo]:[Sexo]]=$B92,IF(DATOS_[[AGRUP. VALOR. PTO.]:[AGRUP. VALOR. PTO.]]=$B90,IF(DATOS_[[Check Periodo Ref.]:[Check Periodo Ref.]]="Dentro",IF(DATOS_[[Check Equiparado]:[Check Equiparado]]="Sí",IF(DATOS!BD$5="Sí",(1/DATOS_[[% anualiz]:[% anualiz]]),1)*IF(DATOS!BD$4="Sí",1/DATOS_[[% normaliz]:[% normaliz]],1)*(DATOS_[Conc.Sal.26])))))))),
0)</f>
        <v>0</v>
      </c>
      <c r="AJ92" s="119">
        <f t="array" ref="AJ92">IFERROR(
(MEDIAN((IF(DATOS_[[Sexo]:[Sexo]]=$B92,IF(DATOS_[[AGRUP. VALOR. PTO.]:[AGRUP. VALOR. PTO.]]=$B90,IF(DATOS_[[Check Periodo Ref.]:[Check Periodo Ref.]]="Dentro",IF(DATOS_[[Check Equiparado]:[Check Equiparado]]="Sí",IF(DATOS!BE$5="Sí",(1/DATOS_[[% anualiz]:[% anualiz]]),1)*IF(DATOS!BE$4="Sí",1/DATOS_[[% normaliz]:[% normaliz]],1)*(DATOS_[Conc.Sal.27])))))))),
0)</f>
        <v>0</v>
      </c>
      <c r="AK92" s="119">
        <f t="array" ref="AK92">IFERROR(
(MEDIAN((IF(DATOS_[[Sexo]:[Sexo]]=$B92,IF(DATOS_[[AGRUP. VALOR. PTO.]:[AGRUP. VALOR. PTO.]]=$B90,IF(DATOS_[[Check Periodo Ref.]:[Check Periodo Ref.]]="Dentro",IF(DATOS_[[Check Equiparado]:[Check Equiparado]]="Sí",IF(DATOS!BF$5="Sí",(1/DATOS_[[% anualiz]:[% anualiz]]),1)*IF(DATOS!BF$4="Sí",1/DATOS_[[% normaliz]:[% normaliz]],1)*(DATOS_[Conc.Sal.28])))))))),
0)</f>
        <v>0</v>
      </c>
      <c r="AL92" s="119">
        <f t="array" ref="AL92">IFERROR(
(MEDIAN((IF(DATOS_[[Sexo]:[Sexo]]=$B92,IF(DATOS_[[AGRUP. VALOR. PTO.]:[AGRUP. VALOR. PTO.]]=$B90,IF(DATOS_[[Check Periodo Ref.]:[Check Periodo Ref.]]="Dentro",IF(DATOS_[[Check Equiparado]:[Check Equiparado]]="Sí",IF(DATOS!BG$5="Sí",(1/DATOS_[[% anualiz]:[% anualiz]]),1)*IF(DATOS!BG$4="Sí",1/DATOS_[[% normaliz]:[% normaliz]],1)*(DATOS_[Conc.Sal.29])))))))),
0)</f>
        <v>0</v>
      </c>
      <c r="AM92" s="119">
        <f t="array" ref="AM92">IFERROR(
(MEDIAN((IF(DATOS_[[Sexo]:[Sexo]]=$B92,IF(DATOS_[[AGRUP. VALOR. PTO.]:[AGRUP. VALOR. PTO.]]=$B90,IF(DATOS_[[Check Periodo Ref.]:[Check Periodo Ref.]]="Dentro",IF(DATOS_[[Check Equiparado]:[Check Equiparado]]="Sí",IF(DATOS!BH$5="Sí",(1/DATOS_[[% anualiz]:[% anualiz]]),1)*IF(DATOS!BH$4="Sí",1/DATOS_[[% normaliz]:[% normaliz]],1)*(DATOS_[Conc.Sal.30])))))))),
0)</f>
        <v>0</v>
      </c>
      <c r="AN92" s="120">
        <f t="array" ref="AN92">IFERROR(
MEDIAN(IF(DATOS_[Sexo]=$B92,IF(DATOS_[[AGRUP. VALOR. PTO.]:[AGRUP. VALOR. PTO.]]=$B90,IF(DATOS_[Check Equiparado]="Sí",IF(DATOS_[Check Periodo Ref.]="Dentro",DATOS_[Tot COMPL.SAL Eq],FALSE))))),
0)</f>
        <v>0</v>
      </c>
      <c r="AO92" s="121">
        <f t="array" ref="AO92">IFERROR(
MEDIAN(IF(DATOS_[Sexo]=$B92,IF(DATOS_[[AGRUP. VALOR. PTO.]:[AGRUP. VALOR. PTO.]]=$B90,IF(DATOS_[Check Equiparado]="Sí",IF(DATOS_[Check Periodo Ref.]="Dentro",DATOS_[TOTAL SALARIO Eq],FALSE))))),
0)</f>
        <v>0</v>
      </c>
      <c r="AP92" s="122">
        <f t="array" ref="AP92">IFERROR(
(MEDIAN((IF(DATOS_[[Sexo]:[Sexo]]=$B92,IF(DATOS_[[AGRUP. VALOR. PTO.]:[AGRUP. VALOR. PTO.]]=$B91,IF(DATOS_[[Check Periodo Ref.]:[Check Periodo Ref.]]="Dentro",IF(DATOS_[[Check Equiparado]:[Check Equiparado]]="Sí",IF(DATOS!BI$5="Sí",(1/DATOS_[[% anualiz]:[% anualiz]]),1)*IF(DATOS!BI$4="Sí",1/DATOS_[[% normaliz]:[% normaliz]],1)*(DATOS_[C.Extra.01])))))))),
0)</f>
        <v>0</v>
      </c>
      <c r="AQ92" s="122">
        <f t="array" ref="AQ92">IFERROR(
(MEDIAN((IF(DATOS_[[Sexo]:[Sexo]]=$B92,IF(DATOS_[[AGRUP. VALOR. PTO.]:[AGRUP. VALOR. PTO.]]=$B91,IF(DATOS_[[Check Periodo Ref.]:[Check Periodo Ref.]]="Dentro",IF(DATOS_[[Check Equiparado]:[Check Equiparado]]="Sí",IF(DATOS!BJ$5="Sí",(1/DATOS_[[% anualiz]:[% anualiz]]),1)*IF(DATOS!BJ$4="Sí",1/DATOS_[[% normaliz]:[% normaliz]],1)*(DATOS_[C.Extra.02])))))))),
0)</f>
        <v>0</v>
      </c>
      <c r="AR92" s="122">
        <f t="array" ref="AR92">IFERROR(
(MEDIAN((IF(DATOS_[[Sexo]:[Sexo]]=$B92,IF(DATOS_[[AGRUP. VALOR. PTO.]:[AGRUP. VALOR. PTO.]]=$B91,IF(DATOS_[[Check Periodo Ref.]:[Check Periodo Ref.]]="Dentro",IF(DATOS_[[Check Equiparado]:[Check Equiparado]]="Sí",IF(DATOS!BK$5="Sí",(1/DATOS_[[% anualiz]:[% anualiz]]),1)*IF(DATOS!BK$4="Sí",1/DATOS_[[% normaliz]:[% normaliz]],1)*(DATOS_[C.Extra.03])))))))),
0)</f>
        <v>0</v>
      </c>
      <c r="AS92" s="122">
        <f t="array" ref="AS92">IFERROR(
(MEDIAN((IF(DATOS_[[Sexo]:[Sexo]]=$B92,IF(DATOS_[[AGRUP. VALOR. PTO.]:[AGRUP. VALOR. PTO.]]=$B91,IF(DATOS_[[Check Periodo Ref.]:[Check Periodo Ref.]]="Dentro",IF(DATOS_[[Check Equiparado]:[Check Equiparado]]="Sí",IF(DATOS!BL$5="Sí",(1/DATOS_[[% anualiz]:[% anualiz]]),1)*IF(DATOS!BL$4="Sí",1/DATOS_[[% normaliz]:[% normaliz]],1)*(DATOS_[C.Extra.04])))))))),
0)</f>
        <v>0</v>
      </c>
      <c r="AT92" s="122">
        <f t="array" ref="AT92">IFERROR(
(MEDIAN((IF(DATOS_[[Sexo]:[Sexo]]=$B92,IF(DATOS_[[AGRUP. VALOR. PTO.]:[AGRUP. VALOR. PTO.]]=$B91,IF(DATOS_[[Check Periodo Ref.]:[Check Periodo Ref.]]="Dentro",IF(DATOS_[[Check Equiparado]:[Check Equiparado]]="Sí",IF(DATOS!BM$5="Sí",(1/DATOS_[[% anualiz]:[% anualiz]]),1)*IF(DATOS!BM$4="Sí",1/DATOS_[[% normaliz]:[% normaliz]],1)*(DATOS_[C.Extra.05])))))))),
0)</f>
        <v>0</v>
      </c>
      <c r="AU92" s="123">
        <f t="array" ref="AU92">IFERROR(
MEDIAN(IF(DATOS_[Sexo]=$B92,IF(DATOS_[[AGRUP. VALOR. PTO.]:[AGRUP. VALOR. PTO.]]=$B90,IF(DATOS_[Check Equiparado]="Sí",IF(DATOS_[Check Periodo Ref.]="Dentro",DATOS_[Tot Extrasalarial Eq],FALSE))))),
0)</f>
        <v>0</v>
      </c>
      <c r="AV92" s="124">
        <f t="array" ref="AV92">IFERROR(
MEDIAN(IF(DATOS_[Sexo]=$B92,IF(DATOS_[[AGRUP. VALOR. PTO.]:[AGRUP. VALOR. PTO.]]=$B90,IF(DATOS_[Check Equiparado]="Sí",IF(DATOS_[Check Periodo Ref.]="Dentro",DATOS_[TOTAL Retrib Eq],FALSE))))),
0)</f>
        <v>0</v>
      </c>
    </row>
    <row r="93" spans="1:48" ht="17.25" thickBot="1" x14ac:dyDescent="0.35">
      <c r="A93" s="48" t="str">
        <f t="shared" ref="A93" si="107">+A94</f>
        <v>[ocultar]</v>
      </c>
      <c r="B93" s="98" t="s">
        <v>286</v>
      </c>
      <c r="C93" s="117"/>
      <c r="D93" s="47"/>
      <c r="E93" s="47"/>
      <c r="F93" s="47"/>
      <c r="G93" s="47"/>
      <c r="H93" s="47"/>
      <c r="I93" s="127" t="str">
        <f t="shared" ref="I93:AV93" si="108">IFERROR((I94-I95)/I94,"")</f>
        <v/>
      </c>
      <c r="J93" s="131" t="str">
        <f t="shared" si="108"/>
        <v/>
      </c>
      <c r="K93" s="131" t="str">
        <f t="shared" si="108"/>
        <v/>
      </c>
      <c r="L93" s="131" t="str">
        <f t="shared" si="108"/>
        <v/>
      </c>
      <c r="M93" s="131" t="str">
        <f t="shared" si="108"/>
        <v/>
      </c>
      <c r="N93" s="131" t="str">
        <f t="shared" si="108"/>
        <v/>
      </c>
      <c r="O93" s="131" t="str">
        <f t="shared" si="108"/>
        <v/>
      </c>
      <c r="P93" s="131" t="str">
        <f t="shared" si="108"/>
        <v/>
      </c>
      <c r="Q93" s="131" t="str">
        <f t="shared" si="108"/>
        <v/>
      </c>
      <c r="R93" s="131" t="str">
        <f t="shared" si="108"/>
        <v/>
      </c>
      <c r="S93" s="131" t="str">
        <f t="shared" si="108"/>
        <v/>
      </c>
      <c r="T93" s="131" t="str">
        <f t="shared" si="108"/>
        <v/>
      </c>
      <c r="U93" s="131" t="str">
        <f t="shared" si="108"/>
        <v/>
      </c>
      <c r="V93" s="131" t="str">
        <f t="shared" si="108"/>
        <v/>
      </c>
      <c r="W93" s="131" t="str">
        <f t="shared" si="108"/>
        <v/>
      </c>
      <c r="X93" s="131" t="str">
        <f t="shared" si="108"/>
        <v/>
      </c>
      <c r="Y93" s="131" t="str">
        <f t="shared" si="108"/>
        <v/>
      </c>
      <c r="Z93" s="130" t="str">
        <f t="shared" si="108"/>
        <v/>
      </c>
      <c r="AA93" s="130" t="str">
        <f t="shared" si="108"/>
        <v/>
      </c>
      <c r="AB93" s="130" t="str">
        <f t="shared" si="108"/>
        <v/>
      </c>
      <c r="AC93" s="130" t="str">
        <f t="shared" si="108"/>
        <v/>
      </c>
      <c r="AD93" s="130" t="str">
        <f t="shared" si="108"/>
        <v/>
      </c>
      <c r="AE93" s="130" t="str">
        <f t="shared" si="108"/>
        <v/>
      </c>
      <c r="AF93" s="130" t="str">
        <f t="shared" si="108"/>
        <v/>
      </c>
      <c r="AG93" s="130" t="str">
        <f t="shared" si="108"/>
        <v/>
      </c>
      <c r="AH93" s="130" t="str">
        <f t="shared" si="108"/>
        <v/>
      </c>
      <c r="AI93" s="130" t="str">
        <f t="shared" si="108"/>
        <v/>
      </c>
      <c r="AJ93" s="130" t="str">
        <f t="shared" si="108"/>
        <v/>
      </c>
      <c r="AK93" s="130" t="str">
        <f t="shared" si="108"/>
        <v/>
      </c>
      <c r="AL93" s="130" t="str">
        <f t="shared" si="108"/>
        <v/>
      </c>
      <c r="AM93" s="130" t="str">
        <f t="shared" si="108"/>
        <v/>
      </c>
      <c r="AN93" s="132" t="str">
        <f t="shared" si="108"/>
        <v/>
      </c>
      <c r="AO93" s="136" t="str">
        <f t="shared" si="108"/>
        <v/>
      </c>
      <c r="AP93" s="133" t="str">
        <f t="shared" si="108"/>
        <v/>
      </c>
      <c r="AQ93" s="133" t="str">
        <f t="shared" si="108"/>
        <v/>
      </c>
      <c r="AR93" s="133" t="str">
        <f t="shared" si="108"/>
        <v/>
      </c>
      <c r="AS93" s="133" t="str">
        <f t="shared" si="108"/>
        <v/>
      </c>
      <c r="AT93" s="133" t="str">
        <f t="shared" si="108"/>
        <v/>
      </c>
      <c r="AU93" s="134" t="str">
        <f t="shared" si="108"/>
        <v/>
      </c>
      <c r="AV93" s="135" t="str">
        <f t="shared" si="108"/>
        <v/>
      </c>
    </row>
    <row r="94" spans="1:48" x14ac:dyDescent="0.3">
      <c r="A94" s="48" t="str">
        <f t="shared" ref="A94" si="109">+IF(C94+C95=0,"[ocultar]","")</f>
        <v>[ocultar]</v>
      </c>
      <c r="B94" s="94" t="s">
        <v>162</v>
      </c>
      <c r="C94" s="40">
        <f t="array" ref="C94">SUM(IF($B94=DATOS_[Sexo],
IF($B93=DATOS_[AGRUP. VALOR. PTO.],
IF("Dentro"=DATOS_[Check Periodo Ref.],
1/(COUNTIFS(DATOS_[Sexo],$B94,DATOS_[AGRUP. VALOR. PTO.],$B93,DATOS_[Check Periodo Ref.],"Dentro",DATOS_[id],DATOS_[id]))))))</f>
        <v>0</v>
      </c>
      <c r="D94" s="41">
        <f>COUNTIFS(DATOS_[AGRUP. VALOR. PTO.],$B93,DATOS_[Sexo],$B94,DATOS_[Check Periodo Ref.],"Dentro")</f>
        <v>0</v>
      </c>
      <c r="E94" s="41">
        <f>COUNTIFS(DATOS_[AGRUP. VALOR. PTO.],$B93,DATOS_[Sexo],$B94,DATOS_[Check Periodo Ref.],"Dentro",DATOS_[Check Nº SC Norm],"Sí")</f>
        <v>0</v>
      </c>
      <c r="F94" s="41">
        <f>COUNTIFS(DATOS_[AGRUP. VALOR. PTO.],$B93,DATOS_[Sexo],$B94,DATOS_[Check Periodo Ref.],"Dentro",DATOS_[Check Nº SC Anualiz],"Sí")</f>
        <v>0</v>
      </c>
      <c r="G94" s="41">
        <f>COUNTIFS(DATOS_[AGRUP. VALOR. PTO.],$B93,DATOS_[Sexo],$B94,DATOS_[Check Periodo Ref.],"Dentro",DATOS_[Check Nº SC Norm y Anualiz],"Sí")</f>
        <v>0</v>
      </c>
      <c r="H94" s="41">
        <f>COUNTIFS(DATOS_[AGRUP. VALOR. PTO.],$B93,DATOS_[Sexo],$B94,DATOS_[Check Periodo Ref.],"Dentro",DATOS_[Check Equiparación],"Sí")</f>
        <v>0</v>
      </c>
      <c r="I94" s="118">
        <f t="array" ref="I94">IFERROR(
MEDIAN(IF(DATOS_[Sexo]=$B94,IF(DATOS_[[AGRUP. VALOR. PTO.]:[AGRUP. VALOR. PTO.]]=$B93,IF(DATOS_[Check Equiparado]="Sí",IF(DATOS_[Check Periodo Ref.]="Dentro",DATOS_[SALARIO BASE Eq],FALSE))))),
0)</f>
        <v>0</v>
      </c>
      <c r="J94" s="119">
        <f t="array" ref="J94">IFERROR(
(MEDIAN((IF(DATOS_[[Sexo]:[Sexo]]=$B94,IF(DATOS_[[AGRUP. VALOR. PTO.]:[AGRUP. VALOR. PTO.]]=$B93,IF(DATOS_[[Check Periodo Ref.]:[Check Periodo Ref.]]="Dentro",IF(DATOS_[[Check Equiparado]:[Check Equiparado]]="Sí",IF(DATOS!AE$5="Sí",(1/DATOS_[[% anualiz]:[% anualiz]]),1)*IF(DATOS!AE$4="Sí",1/DATOS_[[% normaliz]:[% normaliz]],1)*(DATOS_[Conc.Sal.01])))))))),
0)</f>
        <v>0</v>
      </c>
      <c r="K94" s="119">
        <f t="array" ref="K94">IFERROR(
(MEDIAN((IF(DATOS_[[Sexo]:[Sexo]]=$B94,IF(DATOS_[[AGRUP. VALOR. PTO.]:[AGRUP. VALOR. PTO.]]=$B93,IF(DATOS_[[Check Periodo Ref.]:[Check Periodo Ref.]]="Dentro",IF(DATOS_[[Check Equiparado]:[Check Equiparado]]="Sí",IF(DATOS!AF$5="Sí",(1/DATOS_[[% anualiz]:[% anualiz]]),1)*IF(DATOS!AF$4="Sí",1/DATOS_[[% normaliz]:[% normaliz]],1)*(DATOS_[Conc.Sal.02])))))))),
0)</f>
        <v>0</v>
      </c>
      <c r="L94" s="119">
        <f t="array" ref="L94">IFERROR(
(MEDIAN((IF(DATOS_[[Sexo]:[Sexo]]=$B94,IF(DATOS_[[AGRUP. VALOR. PTO.]:[AGRUP. VALOR. PTO.]]=$B93,IF(DATOS_[[Check Periodo Ref.]:[Check Periodo Ref.]]="Dentro",IF(DATOS_[[Check Equiparado]:[Check Equiparado]]="Sí",IF(DATOS!AG$5="Sí",(1/DATOS_[[% anualiz]:[% anualiz]]),1)*IF(DATOS!AG$4="Sí",1/DATOS_[[% normaliz]:[% normaliz]],1)*(DATOS_[Conc.Sal.03])))))))),
0)</f>
        <v>0</v>
      </c>
      <c r="M94" s="119">
        <f t="array" ref="M94">IFERROR(
(MEDIAN((IF(DATOS_[[Sexo]:[Sexo]]=$B94,IF(DATOS_[[AGRUP. VALOR. PTO.]:[AGRUP. VALOR. PTO.]]=$B93,IF(DATOS_[[Check Periodo Ref.]:[Check Periodo Ref.]]="Dentro",IF(DATOS_[[Check Equiparado]:[Check Equiparado]]="Sí",IF(DATOS!AH$5="Sí",(1/DATOS_[[% anualiz]:[% anualiz]]),1)*IF(DATOS!AH$4="Sí",1/DATOS_[[% normaliz]:[% normaliz]],1)*(DATOS_[Conc.Sal.04])))))))),
0)</f>
        <v>0</v>
      </c>
      <c r="N94" s="119">
        <f t="array" ref="N94">IFERROR(
(MEDIAN((IF(DATOS_[[Sexo]:[Sexo]]=$B94,IF(DATOS_[[AGRUP. VALOR. PTO.]:[AGRUP. VALOR. PTO.]]=$B93,IF(DATOS_[[Check Periodo Ref.]:[Check Periodo Ref.]]="Dentro",IF(DATOS_[[Check Equiparado]:[Check Equiparado]]="Sí",IF(DATOS!AI$5="Sí",(1/DATOS_[[% anualiz]:[% anualiz]]),1)*IF(DATOS!AI$4="Sí",1/DATOS_[[% normaliz]:[% normaliz]],1)*(DATOS_[Conc.Sal.05])))))))),
0)</f>
        <v>0</v>
      </c>
      <c r="O94" s="119">
        <f t="array" ref="O94">IFERROR(
(MEDIAN((IF(DATOS_[[Sexo]:[Sexo]]=$B94,IF(DATOS_[[AGRUP. VALOR. PTO.]:[AGRUP. VALOR. PTO.]]=$B93,IF(DATOS_[[Check Periodo Ref.]:[Check Periodo Ref.]]="Dentro",IF(DATOS_[[Check Equiparado]:[Check Equiparado]]="Sí",IF(DATOS!AJ$5="Sí",(1/DATOS_[[% anualiz]:[% anualiz]]),1)*IF(DATOS!AJ$4="Sí",1/DATOS_[[% normaliz]:[% normaliz]],1)*(DATOS_[Conc.Sal.06])))))))),
0)</f>
        <v>0</v>
      </c>
      <c r="P94" s="119">
        <f t="array" ref="P94">IFERROR(
(MEDIAN((IF(DATOS_[[Sexo]:[Sexo]]=$B94,IF(DATOS_[[AGRUP. VALOR. PTO.]:[AGRUP. VALOR. PTO.]]=$B93,IF(DATOS_[[Check Periodo Ref.]:[Check Periodo Ref.]]="Dentro",IF(DATOS_[[Check Equiparado]:[Check Equiparado]]="Sí",IF(DATOS!AK$5="Sí",(1/DATOS_[[% anualiz]:[% anualiz]]),1)*IF(DATOS!AK$4="Sí",1/DATOS_[[% normaliz]:[% normaliz]],1)*(DATOS_[Conc.Sal.07])))))))),
0)</f>
        <v>0</v>
      </c>
      <c r="Q94" s="119">
        <f t="array" ref="Q94">IFERROR(
(MEDIAN((IF(DATOS_[[Sexo]:[Sexo]]=$B94,IF(DATOS_[[AGRUP. VALOR. PTO.]:[AGRUP. VALOR. PTO.]]=$B93,IF(DATOS_[[Check Periodo Ref.]:[Check Periodo Ref.]]="Dentro",IF(DATOS_[[Check Equiparado]:[Check Equiparado]]="Sí",IF(DATOS!AL$5="Sí",(1/DATOS_[[% anualiz]:[% anualiz]]),1)*IF(DATOS!AL$4="Sí",1/DATOS_[[% normaliz]:[% normaliz]],1)*(DATOS_[Conc.Sal.08])))))))),
0)</f>
        <v>0</v>
      </c>
      <c r="R94" s="119">
        <f t="array" ref="R94">IFERROR(
(MEDIAN((IF(DATOS_[[Sexo]:[Sexo]]=$B94,IF(DATOS_[[AGRUP. VALOR. PTO.]:[AGRUP. VALOR. PTO.]]=$B93,IF(DATOS_[[Check Periodo Ref.]:[Check Periodo Ref.]]="Dentro",IF(DATOS_[[Check Equiparado]:[Check Equiparado]]="Sí",IF(DATOS!AM$5="Sí",(1/DATOS_[[% anualiz]:[% anualiz]]),1)*IF(DATOS!AM$4="Sí",1/DATOS_[[% normaliz]:[% normaliz]],1)*(DATOS_[Conc.Sal.09])))))))),
0)</f>
        <v>0</v>
      </c>
      <c r="S94" s="119">
        <f t="array" ref="S94">IFERROR(
(MEDIAN((IF(DATOS_[[Sexo]:[Sexo]]=$B94,IF(DATOS_[[AGRUP. VALOR. PTO.]:[AGRUP. VALOR. PTO.]]=$B93,IF(DATOS_[[Check Periodo Ref.]:[Check Periodo Ref.]]="Dentro",IF(DATOS_[[Check Equiparado]:[Check Equiparado]]="Sí",IF(DATOS!AN$5="Sí",(1/DATOS_[[% anualiz]:[% anualiz]]),1)*IF(DATOS!AN$4="Sí",1/DATOS_[[% normaliz]:[% normaliz]],1)*(DATOS_[Conc.Sal.10])))))))),
0)</f>
        <v>0</v>
      </c>
      <c r="T94" s="119">
        <f t="array" ref="T94">IFERROR(
(MEDIAN((IF(DATOS_[[Sexo]:[Sexo]]=$B94,IF(DATOS_[[AGRUP. VALOR. PTO.]:[AGRUP. VALOR. PTO.]]=$B93,IF(DATOS_[[Check Periodo Ref.]:[Check Periodo Ref.]]="Dentro",IF(DATOS_[[Check Equiparado]:[Check Equiparado]]="Sí",IF(DATOS!AO$5="Sí",(1/DATOS_[[% anualiz]:[% anualiz]]),1)*IF(DATOS!AO$4="Sí",1/DATOS_[[% normaliz]:[% normaliz]],1)*(DATOS_[Conc.Sal.11])))))))),
0)</f>
        <v>0</v>
      </c>
      <c r="U94" s="119">
        <f t="array" ref="U94">IFERROR(
(MEDIAN((IF(DATOS_[[Sexo]:[Sexo]]=$B94,IF(DATOS_[[AGRUP. VALOR. PTO.]:[AGRUP. VALOR. PTO.]]=$B93,IF(DATOS_[[Check Periodo Ref.]:[Check Periodo Ref.]]="Dentro",IF(DATOS_[[Check Equiparado]:[Check Equiparado]]="Sí",IF(DATOS!AP$5="Sí",(1/DATOS_[[% anualiz]:[% anualiz]]),1)*IF(DATOS!AP$4="Sí",1/DATOS_[[% normaliz]:[% normaliz]],1)*(DATOS_[Conc.Sal.12])))))))),
0)</f>
        <v>0</v>
      </c>
      <c r="V94" s="119">
        <f t="array" ref="V94">IFERROR(
(MEDIAN((IF(DATOS_[[Sexo]:[Sexo]]=$B94,IF(DATOS_[[AGRUP. VALOR. PTO.]:[AGRUP. VALOR. PTO.]]=$B93,IF(DATOS_[[Check Periodo Ref.]:[Check Periodo Ref.]]="Dentro",IF(DATOS_[[Check Equiparado]:[Check Equiparado]]="Sí",IF(DATOS!AQ$5="Sí",(1/DATOS_[[% anualiz]:[% anualiz]]),1)*IF(DATOS!AQ$4="Sí",1/DATOS_[[% normaliz]:[% normaliz]],1)*(DATOS_[Conc.Sal.13])))))))),
0)</f>
        <v>0</v>
      </c>
      <c r="W94" s="119">
        <f t="array" ref="W94">IFERROR(
(MEDIAN((IF(DATOS_[[Sexo]:[Sexo]]=$B94,IF(DATOS_[[AGRUP. VALOR. PTO.]:[AGRUP. VALOR. PTO.]]=$B93,IF(DATOS_[[Check Periodo Ref.]:[Check Periodo Ref.]]="Dentro",IF(DATOS_[[Check Equiparado]:[Check Equiparado]]="Sí",IF(DATOS!AR$5="Sí",(1/DATOS_[[% anualiz]:[% anualiz]]),1)*IF(DATOS!AR$4="Sí",1/DATOS_[[% normaliz]:[% normaliz]],1)*(DATOS_[Conc.Sal.14])))))))),
0)</f>
        <v>0</v>
      </c>
      <c r="X94" s="119">
        <f t="array" ref="X94">IFERROR(
(MEDIAN((IF(DATOS_[[Sexo]:[Sexo]]=$B94,IF(DATOS_[[AGRUP. VALOR. PTO.]:[AGRUP. VALOR. PTO.]]=$B93,IF(DATOS_[[Check Periodo Ref.]:[Check Periodo Ref.]]="Dentro",IF(DATOS_[[Check Equiparado]:[Check Equiparado]]="Sí",IF(DATOS!AS$5="Sí",(1/DATOS_[[% anualiz]:[% anualiz]]),1)*IF(DATOS!AS$4="Sí",1/DATOS_[[% normaliz]:[% normaliz]],1)*(DATOS_[Conc.Sal.15])))))))),
0)</f>
        <v>0</v>
      </c>
      <c r="Y94" s="119">
        <f t="array" ref="Y94">IFERROR(
(MEDIAN((IF(DATOS_[[Sexo]:[Sexo]]=$B94,IF(DATOS_[[AGRUP. VALOR. PTO.]:[AGRUP. VALOR. PTO.]]=$B93,IF(DATOS_[[Check Periodo Ref.]:[Check Periodo Ref.]]="Dentro",IF(DATOS_[[Check Equiparado]:[Check Equiparado]]="Sí",IF(DATOS!AT$5="Sí",(1/DATOS_[[% anualiz]:[% anualiz]]),1)*IF(DATOS!AT$4="Sí",1/DATOS_[[% normaliz]:[% normaliz]],1)*(DATOS_[Conc.Sal.16])))))))),
0)</f>
        <v>0</v>
      </c>
      <c r="Z94" s="119">
        <f t="array" ref="Z94">IFERROR(
(MEDIAN((IF(DATOS_[[Sexo]:[Sexo]]=$B94,IF(DATOS_[[AGRUP. VALOR. PTO.]:[AGRUP. VALOR. PTO.]]=$B93,IF(DATOS_[[Check Periodo Ref.]:[Check Periodo Ref.]]="Dentro",IF(DATOS_[[Check Equiparado]:[Check Equiparado]]="Sí",IF(DATOS!AU$5="Sí",(1/DATOS_[[% anualiz]:[% anualiz]]),1)*IF(DATOS!AU$4="Sí",1/DATOS_[[% normaliz]:[% normaliz]],1)*(DATOS_[Conc.Sal.17])))))))),
0)</f>
        <v>0</v>
      </c>
      <c r="AA94" s="119">
        <f t="array" ref="AA94">IFERROR(
(MEDIAN((IF(DATOS_[[Sexo]:[Sexo]]=$B94,IF(DATOS_[[AGRUP. VALOR. PTO.]:[AGRUP. VALOR. PTO.]]=$B93,IF(DATOS_[[Check Periodo Ref.]:[Check Periodo Ref.]]="Dentro",IF(DATOS_[[Check Equiparado]:[Check Equiparado]]="Sí",IF(DATOS!AV$5="Sí",(1/DATOS_[[% anualiz]:[% anualiz]]),1)*IF(DATOS!AV$4="Sí",1/DATOS_[[% normaliz]:[% normaliz]],1)*(DATOS_[Conc.Sal.18])))))))),
0)</f>
        <v>0</v>
      </c>
      <c r="AB94" s="119">
        <f t="array" ref="AB94">IFERROR(
(MEDIAN((IF(DATOS_[[Sexo]:[Sexo]]=$B94,IF(DATOS_[[AGRUP. VALOR. PTO.]:[AGRUP. VALOR. PTO.]]=$B93,IF(DATOS_[[Check Periodo Ref.]:[Check Periodo Ref.]]="Dentro",IF(DATOS_[[Check Equiparado]:[Check Equiparado]]="Sí",IF(DATOS!AW$5="Sí",(1/DATOS_[[% anualiz]:[% anualiz]]),1)*IF(DATOS!AW$4="Sí",1/DATOS_[[% normaliz]:[% normaliz]],1)*(DATOS_[Conc.Sal.19])))))))),
0)</f>
        <v>0</v>
      </c>
      <c r="AC94" s="119">
        <f t="array" ref="AC94">IFERROR(
(MEDIAN((IF(DATOS_[[Sexo]:[Sexo]]=$B94,IF(DATOS_[[AGRUP. VALOR. PTO.]:[AGRUP. VALOR. PTO.]]=$B93,IF(DATOS_[[Check Periodo Ref.]:[Check Periodo Ref.]]="Dentro",IF(DATOS_[[Check Equiparado]:[Check Equiparado]]="Sí",IF(DATOS!AX$5="Sí",(1/DATOS_[[% anualiz]:[% anualiz]]),1)*IF(DATOS!AX$4="Sí",1/DATOS_[[% normaliz]:[% normaliz]],1)*(DATOS_[Conc.Sal.20])))))))),
0)</f>
        <v>0</v>
      </c>
      <c r="AD94" s="119">
        <f t="array" ref="AD94">IFERROR(
(MEDIAN((IF(DATOS_[[Sexo]:[Sexo]]=$B94,IF(DATOS_[[AGRUP. VALOR. PTO.]:[AGRUP. VALOR. PTO.]]=$B93,IF(DATOS_[[Check Periodo Ref.]:[Check Periodo Ref.]]="Dentro",IF(DATOS_[[Check Equiparado]:[Check Equiparado]]="Sí",IF(DATOS!AY$5="Sí",(1/DATOS_[[% anualiz]:[% anualiz]]),1)*IF(DATOS!AY$4="Sí",1/DATOS_[[% normaliz]:[% normaliz]],1)*(DATOS_[Conc.Sal.21])))))))),
0)</f>
        <v>0</v>
      </c>
      <c r="AE94" s="119">
        <f t="array" ref="AE94">IFERROR(
(MEDIAN((IF(DATOS_[[Sexo]:[Sexo]]=$B94,IF(DATOS_[[AGRUP. VALOR. PTO.]:[AGRUP. VALOR. PTO.]]=$B93,IF(DATOS_[[Check Periodo Ref.]:[Check Periodo Ref.]]="Dentro",IF(DATOS_[[Check Equiparado]:[Check Equiparado]]="Sí",IF(DATOS!AZ$5="Sí",(1/DATOS_[[% anualiz]:[% anualiz]]),1)*IF(DATOS!AZ$4="Sí",1/DATOS_[[% normaliz]:[% normaliz]],1)*(DATOS_[Conc.Sal.22])))))))),
0)</f>
        <v>0</v>
      </c>
      <c r="AF94" s="119">
        <f t="array" ref="AF94">IFERROR(
(MEDIAN((IF(DATOS_[[Sexo]:[Sexo]]=$B94,IF(DATOS_[[AGRUP. VALOR. PTO.]:[AGRUP. VALOR. PTO.]]=$B93,IF(DATOS_[[Check Periodo Ref.]:[Check Periodo Ref.]]="Dentro",IF(DATOS_[[Check Equiparado]:[Check Equiparado]]="Sí",IF(DATOS!BA$5="Sí",(1/DATOS_[[% anualiz]:[% anualiz]]),1)*IF(DATOS!BA$4="Sí",1/DATOS_[[% normaliz]:[% normaliz]],1)*(DATOS_[Conc.Sal.23])))))))),
0)</f>
        <v>0</v>
      </c>
      <c r="AG94" s="119">
        <f t="array" ref="AG94">IFERROR(
(MEDIAN((IF(DATOS_[[Sexo]:[Sexo]]=$B94,IF(DATOS_[[AGRUP. VALOR. PTO.]:[AGRUP. VALOR. PTO.]]=$B93,IF(DATOS_[[Check Periodo Ref.]:[Check Periodo Ref.]]="Dentro",IF(DATOS_[[Check Equiparado]:[Check Equiparado]]="Sí",IF(DATOS!BB$5="Sí",(1/DATOS_[[% anualiz]:[% anualiz]]),1)*IF(DATOS!BB$4="Sí",1/DATOS_[[% normaliz]:[% normaliz]],1)*(DATOS_[Conc.Sal.24])))))))),
0)</f>
        <v>0</v>
      </c>
      <c r="AH94" s="119">
        <f t="array" ref="AH94">IFERROR(
(MEDIAN((IF(DATOS_[[Sexo]:[Sexo]]=$B94,IF(DATOS_[[AGRUP. VALOR. PTO.]:[AGRUP. VALOR. PTO.]]=$B93,IF(DATOS_[[Check Periodo Ref.]:[Check Periodo Ref.]]="Dentro",IF(DATOS_[[Check Equiparado]:[Check Equiparado]]="Sí",IF(DATOS!BC$5="Sí",(1/DATOS_[[% anualiz]:[% anualiz]]),1)*IF(DATOS!BC$4="Sí",1/DATOS_[[% normaliz]:[% normaliz]],1)*(DATOS_[Conc.Sal.25])))))))),
0)</f>
        <v>0</v>
      </c>
      <c r="AI94" s="119">
        <f t="array" ref="AI94">IFERROR(
(MEDIAN((IF(DATOS_[[Sexo]:[Sexo]]=$B94,IF(DATOS_[[AGRUP. VALOR. PTO.]:[AGRUP. VALOR. PTO.]]=$B93,IF(DATOS_[[Check Periodo Ref.]:[Check Periodo Ref.]]="Dentro",IF(DATOS_[[Check Equiparado]:[Check Equiparado]]="Sí",IF(DATOS!BD$5="Sí",(1/DATOS_[[% anualiz]:[% anualiz]]),1)*IF(DATOS!BD$4="Sí",1/DATOS_[[% normaliz]:[% normaliz]],1)*(DATOS_[Conc.Sal.26])))))))),
0)</f>
        <v>0</v>
      </c>
      <c r="AJ94" s="119">
        <f t="array" ref="AJ94">IFERROR(
(MEDIAN((IF(DATOS_[[Sexo]:[Sexo]]=$B94,IF(DATOS_[[AGRUP. VALOR. PTO.]:[AGRUP. VALOR. PTO.]]=$B93,IF(DATOS_[[Check Periodo Ref.]:[Check Periodo Ref.]]="Dentro",IF(DATOS_[[Check Equiparado]:[Check Equiparado]]="Sí",IF(DATOS!BE$5="Sí",(1/DATOS_[[% anualiz]:[% anualiz]]),1)*IF(DATOS!BE$4="Sí",1/DATOS_[[% normaliz]:[% normaliz]],1)*(DATOS_[Conc.Sal.27])))))))),
0)</f>
        <v>0</v>
      </c>
      <c r="AK94" s="119">
        <f t="array" ref="AK94">IFERROR(
(MEDIAN((IF(DATOS_[[Sexo]:[Sexo]]=$B94,IF(DATOS_[[AGRUP. VALOR. PTO.]:[AGRUP. VALOR. PTO.]]=$B93,IF(DATOS_[[Check Periodo Ref.]:[Check Periodo Ref.]]="Dentro",IF(DATOS_[[Check Equiparado]:[Check Equiparado]]="Sí",IF(DATOS!BF$5="Sí",(1/DATOS_[[% anualiz]:[% anualiz]]),1)*IF(DATOS!BF$4="Sí",1/DATOS_[[% normaliz]:[% normaliz]],1)*(DATOS_[Conc.Sal.28])))))))),
0)</f>
        <v>0</v>
      </c>
      <c r="AL94" s="119">
        <f t="array" ref="AL94">IFERROR(
(MEDIAN((IF(DATOS_[[Sexo]:[Sexo]]=$B94,IF(DATOS_[[AGRUP. VALOR. PTO.]:[AGRUP. VALOR. PTO.]]=$B93,IF(DATOS_[[Check Periodo Ref.]:[Check Periodo Ref.]]="Dentro",IF(DATOS_[[Check Equiparado]:[Check Equiparado]]="Sí",IF(DATOS!BG$5="Sí",(1/DATOS_[[% anualiz]:[% anualiz]]),1)*IF(DATOS!BG$4="Sí",1/DATOS_[[% normaliz]:[% normaliz]],1)*(DATOS_[Conc.Sal.29])))))))),
0)</f>
        <v>0</v>
      </c>
      <c r="AM94" s="119">
        <f t="array" ref="AM94">IFERROR(
(MEDIAN((IF(DATOS_[[Sexo]:[Sexo]]=$B94,IF(DATOS_[[AGRUP. VALOR. PTO.]:[AGRUP. VALOR. PTO.]]=$B93,IF(DATOS_[[Check Periodo Ref.]:[Check Periodo Ref.]]="Dentro",IF(DATOS_[[Check Equiparado]:[Check Equiparado]]="Sí",IF(DATOS!BH$5="Sí",(1/DATOS_[[% anualiz]:[% anualiz]]),1)*IF(DATOS!BH$4="Sí",1/DATOS_[[% normaliz]:[% normaliz]],1)*(DATOS_[Conc.Sal.30])))))))),
0)</f>
        <v>0</v>
      </c>
      <c r="AN94" s="120">
        <f t="array" ref="AN94">IFERROR(
MEDIAN(IF(DATOS_[Sexo]=$B94,IF(DATOS_[[AGRUP. VALOR. PTO.]:[AGRUP. VALOR. PTO.]]=$B93,IF(DATOS_[Check Equiparado]="Sí",IF(DATOS_[Check Periodo Ref.]="Dentro",DATOS_[Tot COMPL.SAL Eq],FALSE))))),
0)</f>
        <v>0</v>
      </c>
      <c r="AO94" s="121">
        <f t="array" ref="AO94">IFERROR(
MEDIAN(IF(DATOS_[Sexo]=$B94,IF(DATOS_[[AGRUP. VALOR. PTO.]:[AGRUP. VALOR. PTO.]]=$B93,IF(DATOS_[Check Equiparado]="Sí",IF(DATOS_[Check Periodo Ref.]="Dentro",DATOS_[TOTAL SALARIO Eq],FALSE))))),
0)</f>
        <v>0</v>
      </c>
      <c r="AP94" s="122">
        <f t="array" ref="AP94">IFERROR(
(MEDIAN((IF(DATOS_[[Sexo]:[Sexo]]=$B94,IF(DATOS_[[AGRUP. VALOR. PTO.]:[AGRUP. VALOR. PTO.]]=$B93,IF(DATOS_[[Check Periodo Ref.]:[Check Periodo Ref.]]="Dentro",IF(DATOS_[[Check Equiparado]:[Check Equiparado]]="Sí",IF(DATOS!BI$5="Sí",(1/DATOS_[[% anualiz]:[% anualiz]]),1)*IF(DATOS!BI$4="Sí",1/DATOS_[[% normaliz]:[% normaliz]],1)*(DATOS_[C.Extra.01])))))))),
0)</f>
        <v>0</v>
      </c>
      <c r="AQ94" s="122">
        <f t="array" ref="AQ94">IFERROR(
(MEDIAN((IF(DATOS_[[Sexo]:[Sexo]]=$B94,IF(DATOS_[[AGRUP. VALOR. PTO.]:[AGRUP. VALOR. PTO.]]=$B93,IF(DATOS_[[Check Periodo Ref.]:[Check Periodo Ref.]]="Dentro",IF(DATOS_[[Check Equiparado]:[Check Equiparado]]="Sí",IF(DATOS!BJ$5="Sí",(1/DATOS_[[% anualiz]:[% anualiz]]),1)*IF(DATOS!BJ$4="Sí",1/DATOS_[[% normaliz]:[% normaliz]],1)*(DATOS_[C.Extra.02])))))))),
0)</f>
        <v>0</v>
      </c>
      <c r="AR94" s="122">
        <f t="array" ref="AR94">IFERROR(
(MEDIAN((IF(DATOS_[[Sexo]:[Sexo]]=$B94,IF(DATOS_[[AGRUP. VALOR. PTO.]:[AGRUP. VALOR. PTO.]]=$B93,IF(DATOS_[[Check Periodo Ref.]:[Check Periodo Ref.]]="Dentro",IF(DATOS_[[Check Equiparado]:[Check Equiparado]]="Sí",IF(DATOS!BK$5="Sí",(1/DATOS_[[% anualiz]:[% anualiz]]),1)*IF(DATOS!BK$4="Sí",1/DATOS_[[% normaliz]:[% normaliz]],1)*(DATOS_[C.Extra.03])))))))),
0)</f>
        <v>0</v>
      </c>
      <c r="AS94" s="122">
        <f t="array" ref="AS94">IFERROR(
(MEDIAN((IF(DATOS_[[Sexo]:[Sexo]]=$B94,IF(DATOS_[[AGRUP. VALOR. PTO.]:[AGRUP. VALOR. PTO.]]=$B93,IF(DATOS_[[Check Periodo Ref.]:[Check Periodo Ref.]]="Dentro",IF(DATOS_[[Check Equiparado]:[Check Equiparado]]="Sí",IF(DATOS!BL$5="Sí",(1/DATOS_[[% anualiz]:[% anualiz]]),1)*IF(DATOS!BL$4="Sí",1/DATOS_[[% normaliz]:[% normaliz]],1)*(DATOS_[C.Extra.04])))))))),
0)</f>
        <v>0</v>
      </c>
      <c r="AT94" s="122">
        <f t="array" ref="AT94">IFERROR(
(MEDIAN((IF(DATOS_[[Sexo]:[Sexo]]=$B94,IF(DATOS_[[AGRUP. VALOR. PTO.]:[AGRUP. VALOR. PTO.]]=$B93,IF(DATOS_[[Check Periodo Ref.]:[Check Periodo Ref.]]="Dentro",IF(DATOS_[[Check Equiparado]:[Check Equiparado]]="Sí",IF(DATOS!BM$5="Sí",(1/DATOS_[[% anualiz]:[% anualiz]]),1)*IF(DATOS!BM$4="Sí",1/DATOS_[[% normaliz]:[% normaliz]],1)*(DATOS_[C.Extra.05])))))))),
0)</f>
        <v>0</v>
      </c>
      <c r="AU94" s="123">
        <f t="array" ref="AU94">IFERROR(
MEDIAN(IF(DATOS_[Sexo]=$B94,IF(DATOS_[[AGRUP. VALOR. PTO.]:[AGRUP. VALOR. PTO.]]=$B93,IF(DATOS_[Check Equiparado]="Sí",IF(DATOS_[Check Periodo Ref.]="Dentro",DATOS_[Tot Extrasalarial Eq],FALSE))))),
0)</f>
        <v>0</v>
      </c>
      <c r="AV94" s="124">
        <f t="array" ref="AV94">IFERROR(
MEDIAN(IF(DATOS_[Sexo]=$B94,IF(DATOS_[[AGRUP. VALOR. PTO.]:[AGRUP. VALOR. PTO.]]=$B93,IF(DATOS_[Check Equiparado]="Sí",IF(DATOS_[Check Periodo Ref.]="Dentro",DATOS_[TOTAL Retrib Eq],FALSE))))),
0)</f>
        <v>0</v>
      </c>
    </row>
    <row r="95" spans="1:48" x14ac:dyDescent="0.3">
      <c r="A95" s="48" t="str">
        <f t="shared" ref="A95" si="110">+A94</f>
        <v>[ocultar]</v>
      </c>
      <c r="B95" s="94" t="s">
        <v>163</v>
      </c>
      <c r="C95" s="40">
        <f t="array" ref="C95">SUM(IF($B95=DATOS_[Sexo],
IF($B93=DATOS_[AGRUP. VALOR. PTO.],
IF("Dentro"=DATOS_[Check Periodo Ref.],
1/(COUNTIFS(DATOS_[Sexo],$B95,DATOS_[AGRUP. VALOR. PTO.],$B93,DATOS_[Check Periodo Ref.],"Dentro",DATOS_[id],DATOS_[id]))))))</f>
        <v>0</v>
      </c>
      <c r="D95" s="41">
        <f>COUNTIFS(DATOS_[AGRUP. VALOR. PTO.],$B93,DATOS_[Sexo],$B95,DATOS_[Check Periodo Ref.],"Dentro")</f>
        <v>0</v>
      </c>
      <c r="E95" s="41">
        <f>COUNTIFS(DATOS_[AGRUP. VALOR. PTO.],$B93,DATOS_[Sexo],$B95,DATOS_[Check Periodo Ref.],"Dentro",DATOS_[Check Nº SC Norm],"Sí")</f>
        <v>0</v>
      </c>
      <c r="F95" s="41">
        <f>COUNTIFS(DATOS_[AGRUP. VALOR. PTO.],$B93,DATOS_[Sexo],$B95,DATOS_[Check Periodo Ref.],"Dentro",DATOS_[Check Nº SC Anualiz],"Sí")</f>
        <v>0</v>
      </c>
      <c r="G95" s="41">
        <f>COUNTIFS(DATOS_[AGRUP. VALOR. PTO.],$B93,DATOS_[Sexo],$B95,DATOS_[Check Periodo Ref.],"Dentro",DATOS_[Check Nº SC Norm y Anualiz],"Sí")</f>
        <v>0</v>
      </c>
      <c r="H95" s="41">
        <f>COUNTIFS(DATOS_[AGRUP. VALOR. PTO.],$B93,DATOS_[Sexo],$B95,DATOS_[Check Periodo Ref.],"Dentro",DATOS_[Check Equiparación],"Sí")</f>
        <v>0</v>
      </c>
      <c r="I95" s="118" cm="1">
        <f t="array" ref="I95">IFERROR(
MEDIAN(IF(DATOS_[Sexo]=$B95,IF(DATOS_[[AGRUP. VALOR. PTO.]:[AGRUP. VALOR. PTO.]]=$B93,IF(DATOS_[Check Equiparado]="Sí",IF(DATOS_[Check Periodo Ref.]="Dentro",DATOS_[SALARIO BASE Eq],FALSE))))),
0)</f>
        <v>0</v>
      </c>
      <c r="J95" s="119">
        <f t="array" ref="J95">IFERROR(
(MEDIAN((IF(DATOS_[[Sexo]:[Sexo]]=$B95,IF(DATOS_[[AGRUP. VALOR. PTO.]:[AGRUP. VALOR. PTO.]]=$B93,IF(DATOS_[[Check Periodo Ref.]:[Check Periodo Ref.]]="Dentro",IF(DATOS_[[Check Equiparado]:[Check Equiparado]]="Sí",IF(DATOS!AE$5="Sí",(1/DATOS_[[% anualiz]:[% anualiz]]),1)*IF(DATOS!AE$4="Sí",1/DATOS_[[% normaliz]:[% normaliz]],1)*(DATOS_[Conc.Sal.01])))))))),
0)</f>
        <v>0</v>
      </c>
      <c r="K95" s="119">
        <f t="array" ref="K95">IFERROR(
(MEDIAN((IF(DATOS_[[Sexo]:[Sexo]]=$B95,IF(DATOS_[[AGRUP. VALOR. PTO.]:[AGRUP. VALOR. PTO.]]=$B93,IF(DATOS_[[Check Periodo Ref.]:[Check Periodo Ref.]]="Dentro",IF(DATOS_[[Check Equiparado]:[Check Equiparado]]="Sí",IF(DATOS!AF$5="Sí",(1/DATOS_[[% anualiz]:[% anualiz]]),1)*IF(DATOS!AF$4="Sí",1/DATOS_[[% normaliz]:[% normaliz]],1)*(DATOS_[Conc.Sal.02])))))))),
0)</f>
        <v>0</v>
      </c>
      <c r="L95" s="119">
        <f t="array" ref="L95">IFERROR(
(MEDIAN((IF(DATOS_[[Sexo]:[Sexo]]=$B95,IF(DATOS_[[AGRUP. VALOR. PTO.]:[AGRUP. VALOR. PTO.]]=$B93,IF(DATOS_[[Check Periodo Ref.]:[Check Periodo Ref.]]="Dentro",IF(DATOS_[[Check Equiparado]:[Check Equiparado]]="Sí",IF(DATOS!AG$5="Sí",(1/DATOS_[[% anualiz]:[% anualiz]]),1)*IF(DATOS!AG$4="Sí",1/DATOS_[[% normaliz]:[% normaliz]],1)*(DATOS_[Conc.Sal.03])))))))),
0)</f>
        <v>0</v>
      </c>
      <c r="M95" s="119">
        <f t="array" ref="M95">IFERROR(
(MEDIAN((IF(DATOS_[[Sexo]:[Sexo]]=$B95,IF(DATOS_[[AGRUP. VALOR. PTO.]:[AGRUP. VALOR. PTO.]]=$B93,IF(DATOS_[[Check Periodo Ref.]:[Check Periodo Ref.]]="Dentro",IF(DATOS_[[Check Equiparado]:[Check Equiparado]]="Sí",IF(DATOS!AH$5="Sí",(1/DATOS_[[% anualiz]:[% anualiz]]),1)*IF(DATOS!AH$4="Sí",1/DATOS_[[% normaliz]:[% normaliz]],1)*(DATOS_[Conc.Sal.04])))))))),
0)</f>
        <v>0</v>
      </c>
      <c r="N95" s="119">
        <f t="array" ref="N95">IFERROR(
(MEDIAN((IF(DATOS_[[Sexo]:[Sexo]]=$B95,IF(DATOS_[[AGRUP. VALOR. PTO.]:[AGRUP. VALOR. PTO.]]=$B93,IF(DATOS_[[Check Periodo Ref.]:[Check Periodo Ref.]]="Dentro",IF(DATOS_[[Check Equiparado]:[Check Equiparado]]="Sí",IF(DATOS!AI$5="Sí",(1/DATOS_[[% anualiz]:[% anualiz]]),1)*IF(DATOS!AI$4="Sí",1/DATOS_[[% normaliz]:[% normaliz]],1)*(DATOS_[Conc.Sal.05])))))))),
0)</f>
        <v>0</v>
      </c>
      <c r="O95" s="119">
        <f t="array" ref="O95">IFERROR(
(MEDIAN((IF(DATOS_[[Sexo]:[Sexo]]=$B95,IF(DATOS_[[AGRUP. VALOR. PTO.]:[AGRUP. VALOR. PTO.]]=$B93,IF(DATOS_[[Check Periodo Ref.]:[Check Periodo Ref.]]="Dentro",IF(DATOS_[[Check Equiparado]:[Check Equiparado]]="Sí",IF(DATOS!AJ$5="Sí",(1/DATOS_[[% anualiz]:[% anualiz]]),1)*IF(DATOS!AJ$4="Sí",1/DATOS_[[% normaliz]:[% normaliz]],1)*(DATOS_[Conc.Sal.06])))))))),
0)</f>
        <v>0</v>
      </c>
      <c r="P95" s="119">
        <f t="array" ref="P95">IFERROR(
(MEDIAN((IF(DATOS_[[Sexo]:[Sexo]]=$B95,IF(DATOS_[[AGRUP. VALOR. PTO.]:[AGRUP. VALOR. PTO.]]=$B93,IF(DATOS_[[Check Periodo Ref.]:[Check Periodo Ref.]]="Dentro",IF(DATOS_[[Check Equiparado]:[Check Equiparado]]="Sí",IF(DATOS!AK$5="Sí",(1/DATOS_[[% anualiz]:[% anualiz]]),1)*IF(DATOS!AK$4="Sí",1/DATOS_[[% normaliz]:[% normaliz]],1)*(DATOS_[Conc.Sal.07])))))))),
0)</f>
        <v>0</v>
      </c>
      <c r="Q95" s="119">
        <f t="array" ref="Q95">IFERROR(
(MEDIAN((IF(DATOS_[[Sexo]:[Sexo]]=$B95,IF(DATOS_[[AGRUP. VALOR. PTO.]:[AGRUP. VALOR. PTO.]]=$B93,IF(DATOS_[[Check Periodo Ref.]:[Check Periodo Ref.]]="Dentro",IF(DATOS_[[Check Equiparado]:[Check Equiparado]]="Sí",IF(DATOS!AL$5="Sí",(1/DATOS_[[% anualiz]:[% anualiz]]),1)*IF(DATOS!AL$4="Sí",1/DATOS_[[% normaliz]:[% normaliz]],1)*(DATOS_[Conc.Sal.08])))))))),
0)</f>
        <v>0</v>
      </c>
      <c r="R95" s="119">
        <f t="array" ref="R95">IFERROR(
(MEDIAN((IF(DATOS_[[Sexo]:[Sexo]]=$B95,IF(DATOS_[[AGRUP. VALOR. PTO.]:[AGRUP. VALOR. PTO.]]=$B93,IF(DATOS_[[Check Periodo Ref.]:[Check Periodo Ref.]]="Dentro",IF(DATOS_[[Check Equiparado]:[Check Equiparado]]="Sí",IF(DATOS!AM$5="Sí",(1/DATOS_[[% anualiz]:[% anualiz]]),1)*IF(DATOS!AM$4="Sí",1/DATOS_[[% normaliz]:[% normaliz]],1)*(DATOS_[Conc.Sal.09])))))))),
0)</f>
        <v>0</v>
      </c>
      <c r="S95" s="119">
        <f t="array" ref="S95">IFERROR(
(MEDIAN((IF(DATOS_[[Sexo]:[Sexo]]=$B95,IF(DATOS_[[AGRUP. VALOR. PTO.]:[AGRUP. VALOR. PTO.]]=$B93,IF(DATOS_[[Check Periodo Ref.]:[Check Periodo Ref.]]="Dentro",IF(DATOS_[[Check Equiparado]:[Check Equiparado]]="Sí",IF(DATOS!AN$5="Sí",(1/DATOS_[[% anualiz]:[% anualiz]]),1)*IF(DATOS!AN$4="Sí",1/DATOS_[[% normaliz]:[% normaliz]],1)*(DATOS_[Conc.Sal.10])))))))),
0)</f>
        <v>0</v>
      </c>
      <c r="T95" s="119">
        <f t="array" ref="T95">IFERROR(
(MEDIAN((IF(DATOS_[[Sexo]:[Sexo]]=$B95,IF(DATOS_[[AGRUP. VALOR. PTO.]:[AGRUP. VALOR. PTO.]]=$B93,IF(DATOS_[[Check Periodo Ref.]:[Check Periodo Ref.]]="Dentro",IF(DATOS_[[Check Equiparado]:[Check Equiparado]]="Sí",IF(DATOS!AO$5="Sí",(1/DATOS_[[% anualiz]:[% anualiz]]),1)*IF(DATOS!AO$4="Sí",1/DATOS_[[% normaliz]:[% normaliz]],1)*(DATOS_[Conc.Sal.11])))))))),
0)</f>
        <v>0</v>
      </c>
      <c r="U95" s="119">
        <f t="array" ref="U95">IFERROR(
(MEDIAN((IF(DATOS_[[Sexo]:[Sexo]]=$B95,IF(DATOS_[[AGRUP. VALOR. PTO.]:[AGRUP. VALOR. PTO.]]=$B93,IF(DATOS_[[Check Periodo Ref.]:[Check Periodo Ref.]]="Dentro",IF(DATOS_[[Check Equiparado]:[Check Equiparado]]="Sí",IF(DATOS!AP$5="Sí",(1/DATOS_[[% anualiz]:[% anualiz]]),1)*IF(DATOS!AP$4="Sí",1/DATOS_[[% normaliz]:[% normaliz]],1)*(DATOS_[Conc.Sal.12])))))))),
0)</f>
        <v>0</v>
      </c>
      <c r="V95" s="119">
        <f t="array" ref="V95">IFERROR(
(MEDIAN((IF(DATOS_[[Sexo]:[Sexo]]=$B95,IF(DATOS_[[AGRUP. VALOR. PTO.]:[AGRUP. VALOR. PTO.]]=$B93,IF(DATOS_[[Check Periodo Ref.]:[Check Periodo Ref.]]="Dentro",IF(DATOS_[[Check Equiparado]:[Check Equiparado]]="Sí",IF(DATOS!AQ$5="Sí",(1/DATOS_[[% anualiz]:[% anualiz]]),1)*IF(DATOS!AQ$4="Sí",1/DATOS_[[% normaliz]:[% normaliz]],1)*(DATOS_[Conc.Sal.13])))))))),
0)</f>
        <v>0</v>
      </c>
      <c r="W95" s="119">
        <f t="array" ref="W95">IFERROR(
(MEDIAN((IF(DATOS_[[Sexo]:[Sexo]]=$B95,IF(DATOS_[[AGRUP. VALOR. PTO.]:[AGRUP. VALOR. PTO.]]=$B93,IF(DATOS_[[Check Periodo Ref.]:[Check Periodo Ref.]]="Dentro",IF(DATOS_[[Check Equiparado]:[Check Equiparado]]="Sí",IF(DATOS!AR$5="Sí",(1/DATOS_[[% anualiz]:[% anualiz]]),1)*IF(DATOS!AR$4="Sí",1/DATOS_[[% normaliz]:[% normaliz]],1)*(DATOS_[Conc.Sal.14])))))))),
0)</f>
        <v>0</v>
      </c>
      <c r="X95" s="119">
        <f t="array" ref="X95">IFERROR(
(MEDIAN((IF(DATOS_[[Sexo]:[Sexo]]=$B95,IF(DATOS_[[AGRUP. VALOR. PTO.]:[AGRUP. VALOR. PTO.]]=$B93,IF(DATOS_[[Check Periodo Ref.]:[Check Periodo Ref.]]="Dentro",IF(DATOS_[[Check Equiparado]:[Check Equiparado]]="Sí",IF(DATOS!AS$5="Sí",(1/DATOS_[[% anualiz]:[% anualiz]]),1)*IF(DATOS!AS$4="Sí",1/DATOS_[[% normaliz]:[% normaliz]],1)*(DATOS_[Conc.Sal.15])))))))),
0)</f>
        <v>0</v>
      </c>
      <c r="Y95" s="119">
        <f t="array" ref="Y95">IFERROR(
(MEDIAN((IF(DATOS_[[Sexo]:[Sexo]]=$B95,IF(DATOS_[[AGRUP. VALOR. PTO.]:[AGRUP. VALOR. PTO.]]=$B93,IF(DATOS_[[Check Periodo Ref.]:[Check Periodo Ref.]]="Dentro",IF(DATOS_[[Check Equiparado]:[Check Equiparado]]="Sí",IF(DATOS!AT$5="Sí",(1/DATOS_[[% anualiz]:[% anualiz]]),1)*IF(DATOS!AT$4="Sí",1/DATOS_[[% normaliz]:[% normaliz]],1)*(DATOS_[Conc.Sal.16])))))))),
0)</f>
        <v>0</v>
      </c>
      <c r="Z95" s="119">
        <f t="array" ref="Z95">IFERROR(
(MEDIAN((IF(DATOS_[[Sexo]:[Sexo]]=$B95,IF(DATOS_[[AGRUP. VALOR. PTO.]:[AGRUP. VALOR. PTO.]]=$B93,IF(DATOS_[[Check Periodo Ref.]:[Check Periodo Ref.]]="Dentro",IF(DATOS_[[Check Equiparado]:[Check Equiparado]]="Sí",IF(DATOS!AU$5="Sí",(1/DATOS_[[% anualiz]:[% anualiz]]),1)*IF(DATOS!AU$4="Sí",1/DATOS_[[% normaliz]:[% normaliz]],1)*(DATOS_[Conc.Sal.17])))))))),
0)</f>
        <v>0</v>
      </c>
      <c r="AA95" s="119">
        <f t="array" ref="AA95">IFERROR(
(MEDIAN((IF(DATOS_[[Sexo]:[Sexo]]=$B95,IF(DATOS_[[AGRUP. VALOR. PTO.]:[AGRUP. VALOR. PTO.]]=$B93,IF(DATOS_[[Check Periodo Ref.]:[Check Periodo Ref.]]="Dentro",IF(DATOS_[[Check Equiparado]:[Check Equiparado]]="Sí",IF(DATOS!AV$5="Sí",(1/DATOS_[[% anualiz]:[% anualiz]]),1)*IF(DATOS!AV$4="Sí",1/DATOS_[[% normaliz]:[% normaliz]],1)*(DATOS_[Conc.Sal.18])))))))),
0)</f>
        <v>0</v>
      </c>
      <c r="AB95" s="119">
        <f t="array" ref="AB95">IFERROR(
(MEDIAN((IF(DATOS_[[Sexo]:[Sexo]]=$B95,IF(DATOS_[[AGRUP. VALOR. PTO.]:[AGRUP. VALOR. PTO.]]=$B93,IF(DATOS_[[Check Periodo Ref.]:[Check Periodo Ref.]]="Dentro",IF(DATOS_[[Check Equiparado]:[Check Equiparado]]="Sí",IF(DATOS!AW$5="Sí",(1/DATOS_[[% anualiz]:[% anualiz]]),1)*IF(DATOS!AW$4="Sí",1/DATOS_[[% normaliz]:[% normaliz]],1)*(DATOS_[Conc.Sal.19])))))))),
0)</f>
        <v>0</v>
      </c>
      <c r="AC95" s="119">
        <f t="array" ref="AC95">IFERROR(
(MEDIAN((IF(DATOS_[[Sexo]:[Sexo]]=$B95,IF(DATOS_[[AGRUP. VALOR. PTO.]:[AGRUP. VALOR. PTO.]]=$B93,IF(DATOS_[[Check Periodo Ref.]:[Check Periodo Ref.]]="Dentro",IF(DATOS_[[Check Equiparado]:[Check Equiparado]]="Sí",IF(DATOS!AX$5="Sí",(1/DATOS_[[% anualiz]:[% anualiz]]),1)*IF(DATOS!AX$4="Sí",1/DATOS_[[% normaliz]:[% normaliz]],1)*(DATOS_[Conc.Sal.20])))))))),
0)</f>
        <v>0</v>
      </c>
      <c r="AD95" s="119">
        <f t="array" ref="AD95">IFERROR(
(MEDIAN((IF(DATOS_[[Sexo]:[Sexo]]=$B95,IF(DATOS_[[AGRUP. VALOR. PTO.]:[AGRUP. VALOR. PTO.]]=$B93,IF(DATOS_[[Check Periodo Ref.]:[Check Periodo Ref.]]="Dentro",IF(DATOS_[[Check Equiparado]:[Check Equiparado]]="Sí",IF(DATOS!AY$5="Sí",(1/DATOS_[[% anualiz]:[% anualiz]]),1)*IF(DATOS!AY$4="Sí",1/DATOS_[[% normaliz]:[% normaliz]],1)*(DATOS_[Conc.Sal.21])))))))),
0)</f>
        <v>0</v>
      </c>
      <c r="AE95" s="119">
        <f t="array" ref="AE95">IFERROR(
(MEDIAN((IF(DATOS_[[Sexo]:[Sexo]]=$B95,IF(DATOS_[[AGRUP. VALOR. PTO.]:[AGRUP. VALOR. PTO.]]=$B93,IF(DATOS_[[Check Periodo Ref.]:[Check Periodo Ref.]]="Dentro",IF(DATOS_[[Check Equiparado]:[Check Equiparado]]="Sí",IF(DATOS!AZ$5="Sí",(1/DATOS_[[% anualiz]:[% anualiz]]),1)*IF(DATOS!AZ$4="Sí",1/DATOS_[[% normaliz]:[% normaliz]],1)*(DATOS_[Conc.Sal.22])))))))),
0)</f>
        <v>0</v>
      </c>
      <c r="AF95" s="119">
        <f t="array" ref="AF95">IFERROR(
(MEDIAN((IF(DATOS_[[Sexo]:[Sexo]]=$B95,IF(DATOS_[[AGRUP. VALOR. PTO.]:[AGRUP. VALOR. PTO.]]=$B93,IF(DATOS_[[Check Periodo Ref.]:[Check Periodo Ref.]]="Dentro",IF(DATOS_[[Check Equiparado]:[Check Equiparado]]="Sí",IF(DATOS!BA$5="Sí",(1/DATOS_[[% anualiz]:[% anualiz]]),1)*IF(DATOS!BA$4="Sí",1/DATOS_[[% normaliz]:[% normaliz]],1)*(DATOS_[Conc.Sal.23])))))))),
0)</f>
        <v>0</v>
      </c>
      <c r="AG95" s="119">
        <f t="array" ref="AG95">IFERROR(
(MEDIAN((IF(DATOS_[[Sexo]:[Sexo]]=$B95,IF(DATOS_[[AGRUP. VALOR. PTO.]:[AGRUP. VALOR. PTO.]]=$B93,IF(DATOS_[[Check Periodo Ref.]:[Check Periodo Ref.]]="Dentro",IF(DATOS_[[Check Equiparado]:[Check Equiparado]]="Sí",IF(DATOS!BB$5="Sí",(1/DATOS_[[% anualiz]:[% anualiz]]),1)*IF(DATOS!BB$4="Sí",1/DATOS_[[% normaliz]:[% normaliz]],1)*(DATOS_[Conc.Sal.24])))))))),
0)</f>
        <v>0</v>
      </c>
      <c r="AH95" s="119">
        <f t="array" ref="AH95">IFERROR(
(MEDIAN((IF(DATOS_[[Sexo]:[Sexo]]=$B95,IF(DATOS_[[AGRUP. VALOR. PTO.]:[AGRUP. VALOR. PTO.]]=$B93,IF(DATOS_[[Check Periodo Ref.]:[Check Periodo Ref.]]="Dentro",IF(DATOS_[[Check Equiparado]:[Check Equiparado]]="Sí",IF(DATOS!BC$5="Sí",(1/DATOS_[[% anualiz]:[% anualiz]]),1)*IF(DATOS!BC$4="Sí",1/DATOS_[[% normaliz]:[% normaliz]],1)*(DATOS_[Conc.Sal.25])))))))),
0)</f>
        <v>0</v>
      </c>
      <c r="AI95" s="119">
        <f t="array" ref="AI95">IFERROR(
(MEDIAN((IF(DATOS_[[Sexo]:[Sexo]]=$B95,IF(DATOS_[[AGRUP. VALOR. PTO.]:[AGRUP. VALOR. PTO.]]=$B93,IF(DATOS_[[Check Periodo Ref.]:[Check Periodo Ref.]]="Dentro",IF(DATOS_[[Check Equiparado]:[Check Equiparado]]="Sí",IF(DATOS!BD$5="Sí",(1/DATOS_[[% anualiz]:[% anualiz]]),1)*IF(DATOS!BD$4="Sí",1/DATOS_[[% normaliz]:[% normaliz]],1)*(DATOS_[Conc.Sal.26])))))))),
0)</f>
        <v>0</v>
      </c>
      <c r="AJ95" s="119">
        <f t="array" ref="AJ95">IFERROR(
(MEDIAN((IF(DATOS_[[Sexo]:[Sexo]]=$B95,IF(DATOS_[[AGRUP. VALOR. PTO.]:[AGRUP. VALOR. PTO.]]=$B93,IF(DATOS_[[Check Periodo Ref.]:[Check Periodo Ref.]]="Dentro",IF(DATOS_[[Check Equiparado]:[Check Equiparado]]="Sí",IF(DATOS!BE$5="Sí",(1/DATOS_[[% anualiz]:[% anualiz]]),1)*IF(DATOS!BE$4="Sí",1/DATOS_[[% normaliz]:[% normaliz]],1)*(DATOS_[Conc.Sal.27])))))))),
0)</f>
        <v>0</v>
      </c>
      <c r="AK95" s="119">
        <f t="array" ref="AK95">IFERROR(
(MEDIAN((IF(DATOS_[[Sexo]:[Sexo]]=$B95,IF(DATOS_[[AGRUP. VALOR. PTO.]:[AGRUP. VALOR. PTO.]]=$B93,IF(DATOS_[[Check Periodo Ref.]:[Check Periodo Ref.]]="Dentro",IF(DATOS_[[Check Equiparado]:[Check Equiparado]]="Sí",IF(DATOS!BF$5="Sí",(1/DATOS_[[% anualiz]:[% anualiz]]),1)*IF(DATOS!BF$4="Sí",1/DATOS_[[% normaliz]:[% normaliz]],1)*(DATOS_[Conc.Sal.28])))))))),
0)</f>
        <v>0</v>
      </c>
      <c r="AL95" s="119">
        <f t="array" ref="AL95">IFERROR(
(MEDIAN((IF(DATOS_[[Sexo]:[Sexo]]=$B95,IF(DATOS_[[AGRUP. VALOR. PTO.]:[AGRUP. VALOR. PTO.]]=$B93,IF(DATOS_[[Check Periodo Ref.]:[Check Periodo Ref.]]="Dentro",IF(DATOS_[[Check Equiparado]:[Check Equiparado]]="Sí",IF(DATOS!BG$5="Sí",(1/DATOS_[[% anualiz]:[% anualiz]]),1)*IF(DATOS!BG$4="Sí",1/DATOS_[[% normaliz]:[% normaliz]],1)*(DATOS_[Conc.Sal.29])))))))),
0)</f>
        <v>0</v>
      </c>
      <c r="AM95" s="119">
        <f t="array" ref="AM95">IFERROR(
(MEDIAN((IF(DATOS_[[Sexo]:[Sexo]]=$B95,IF(DATOS_[[AGRUP. VALOR. PTO.]:[AGRUP. VALOR. PTO.]]=$B93,IF(DATOS_[[Check Periodo Ref.]:[Check Periodo Ref.]]="Dentro",IF(DATOS_[[Check Equiparado]:[Check Equiparado]]="Sí",IF(DATOS!BH$5="Sí",(1/DATOS_[[% anualiz]:[% anualiz]]),1)*IF(DATOS!BH$4="Sí",1/DATOS_[[% normaliz]:[% normaliz]],1)*(DATOS_[Conc.Sal.30])))))))),
0)</f>
        <v>0</v>
      </c>
      <c r="AN95" s="120">
        <f t="array" ref="AN95">IFERROR(
MEDIAN(IF(DATOS_[Sexo]=$B95,IF(DATOS_[[AGRUP. VALOR. PTO.]:[AGRUP. VALOR. PTO.]]=$B93,IF(DATOS_[Check Equiparado]="Sí",IF(DATOS_[Check Periodo Ref.]="Dentro",DATOS_[Tot COMPL.SAL Eq],FALSE))))),
0)</f>
        <v>0</v>
      </c>
      <c r="AO95" s="121">
        <f t="array" ref="AO95">IFERROR(
MEDIAN(IF(DATOS_[Sexo]=$B95,IF(DATOS_[[AGRUP. VALOR. PTO.]:[AGRUP. VALOR. PTO.]]=$B93,IF(DATOS_[Check Equiparado]="Sí",IF(DATOS_[Check Periodo Ref.]="Dentro",DATOS_[TOTAL SALARIO Eq],FALSE))))),
0)</f>
        <v>0</v>
      </c>
      <c r="AP95" s="122">
        <f t="array" ref="AP95">IFERROR(
(MEDIAN((IF(DATOS_[[Sexo]:[Sexo]]=$B95,IF(DATOS_[[AGRUP. VALOR. PTO.]:[AGRUP. VALOR. PTO.]]=$B94,IF(DATOS_[[Check Periodo Ref.]:[Check Periodo Ref.]]="Dentro",IF(DATOS_[[Check Equiparado]:[Check Equiparado]]="Sí",IF(DATOS!BI$5="Sí",(1/DATOS_[[% anualiz]:[% anualiz]]),1)*IF(DATOS!BI$4="Sí",1/DATOS_[[% normaliz]:[% normaliz]],1)*(DATOS_[C.Extra.01])))))))),
0)</f>
        <v>0</v>
      </c>
      <c r="AQ95" s="122">
        <f t="array" ref="AQ95">IFERROR(
(MEDIAN((IF(DATOS_[[Sexo]:[Sexo]]=$B95,IF(DATOS_[[AGRUP. VALOR. PTO.]:[AGRUP. VALOR. PTO.]]=$B94,IF(DATOS_[[Check Periodo Ref.]:[Check Periodo Ref.]]="Dentro",IF(DATOS_[[Check Equiparado]:[Check Equiparado]]="Sí",IF(DATOS!BJ$5="Sí",(1/DATOS_[[% anualiz]:[% anualiz]]),1)*IF(DATOS!BJ$4="Sí",1/DATOS_[[% normaliz]:[% normaliz]],1)*(DATOS_[C.Extra.02])))))))),
0)</f>
        <v>0</v>
      </c>
      <c r="AR95" s="122">
        <f t="array" ref="AR95">IFERROR(
(MEDIAN((IF(DATOS_[[Sexo]:[Sexo]]=$B95,IF(DATOS_[[AGRUP. VALOR. PTO.]:[AGRUP. VALOR. PTO.]]=$B94,IF(DATOS_[[Check Periodo Ref.]:[Check Periodo Ref.]]="Dentro",IF(DATOS_[[Check Equiparado]:[Check Equiparado]]="Sí",IF(DATOS!BK$5="Sí",(1/DATOS_[[% anualiz]:[% anualiz]]),1)*IF(DATOS!BK$4="Sí",1/DATOS_[[% normaliz]:[% normaliz]],1)*(DATOS_[C.Extra.03])))))))),
0)</f>
        <v>0</v>
      </c>
      <c r="AS95" s="122">
        <f t="array" ref="AS95">IFERROR(
(MEDIAN((IF(DATOS_[[Sexo]:[Sexo]]=$B95,IF(DATOS_[[AGRUP. VALOR. PTO.]:[AGRUP. VALOR. PTO.]]=$B94,IF(DATOS_[[Check Periodo Ref.]:[Check Periodo Ref.]]="Dentro",IF(DATOS_[[Check Equiparado]:[Check Equiparado]]="Sí",IF(DATOS!BL$5="Sí",(1/DATOS_[[% anualiz]:[% anualiz]]),1)*IF(DATOS!BL$4="Sí",1/DATOS_[[% normaliz]:[% normaliz]],1)*(DATOS_[C.Extra.04])))))))),
0)</f>
        <v>0</v>
      </c>
      <c r="AT95" s="122">
        <f t="array" ref="AT95">IFERROR(
(MEDIAN((IF(DATOS_[[Sexo]:[Sexo]]=$B95,IF(DATOS_[[AGRUP. VALOR. PTO.]:[AGRUP. VALOR. PTO.]]=$B94,IF(DATOS_[[Check Periodo Ref.]:[Check Periodo Ref.]]="Dentro",IF(DATOS_[[Check Equiparado]:[Check Equiparado]]="Sí",IF(DATOS!BM$5="Sí",(1/DATOS_[[% anualiz]:[% anualiz]]),1)*IF(DATOS!BM$4="Sí",1/DATOS_[[% normaliz]:[% normaliz]],1)*(DATOS_[C.Extra.05])))))))),
0)</f>
        <v>0</v>
      </c>
      <c r="AU95" s="123">
        <f t="array" ref="AU95">IFERROR(
MEDIAN(IF(DATOS_[Sexo]=$B95,IF(DATOS_[[AGRUP. VALOR. PTO.]:[AGRUP. VALOR. PTO.]]=$B93,IF(DATOS_[Check Equiparado]="Sí",IF(DATOS_[Check Periodo Ref.]="Dentro",DATOS_[Tot Extrasalarial Eq],FALSE))))),
0)</f>
        <v>0</v>
      </c>
      <c r="AV95" s="124">
        <f t="array" ref="AV95">IFERROR(
MEDIAN(IF(DATOS_[Sexo]=$B95,IF(DATOS_[[AGRUP. VALOR. PTO.]:[AGRUP. VALOR. PTO.]]=$B93,IF(DATOS_[Check Equiparado]="Sí",IF(DATOS_[Check Periodo Ref.]="Dentro",DATOS_[TOTAL Retrib Eq],FALSE))))),
0)</f>
        <v>0</v>
      </c>
    </row>
    <row r="96" spans="1:48" ht="17.25" thickBot="1" x14ac:dyDescent="0.35">
      <c r="A96" s="48" t="str">
        <f t="shared" ref="A96" si="111">+A97</f>
        <v>[ocultar]</v>
      </c>
      <c r="B96" s="98" t="s">
        <v>287</v>
      </c>
      <c r="C96" s="117"/>
      <c r="D96" s="47"/>
      <c r="E96" s="47"/>
      <c r="F96" s="47"/>
      <c r="G96" s="47"/>
      <c r="H96" s="47"/>
      <c r="I96" s="127" t="str">
        <f t="shared" ref="I96:AV96" si="112">IFERROR((I97-I98)/I97,"")</f>
        <v/>
      </c>
      <c r="J96" s="131" t="str">
        <f t="shared" si="112"/>
        <v/>
      </c>
      <c r="K96" s="131" t="str">
        <f t="shared" si="112"/>
        <v/>
      </c>
      <c r="L96" s="131" t="str">
        <f t="shared" si="112"/>
        <v/>
      </c>
      <c r="M96" s="131" t="str">
        <f t="shared" si="112"/>
        <v/>
      </c>
      <c r="N96" s="131" t="str">
        <f t="shared" si="112"/>
        <v/>
      </c>
      <c r="O96" s="131" t="str">
        <f t="shared" si="112"/>
        <v/>
      </c>
      <c r="P96" s="131" t="str">
        <f t="shared" si="112"/>
        <v/>
      </c>
      <c r="Q96" s="131" t="str">
        <f t="shared" si="112"/>
        <v/>
      </c>
      <c r="R96" s="131" t="str">
        <f t="shared" si="112"/>
        <v/>
      </c>
      <c r="S96" s="131" t="str">
        <f t="shared" si="112"/>
        <v/>
      </c>
      <c r="T96" s="131" t="str">
        <f t="shared" si="112"/>
        <v/>
      </c>
      <c r="U96" s="131" t="str">
        <f t="shared" si="112"/>
        <v/>
      </c>
      <c r="V96" s="131" t="str">
        <f t="shared" si="112"/>
        <v/>
      </c>
      <c r="W96" s="131" t="str">
        <f t="shared" si="112"/>
        <v/>
      </c>
      <c r="X96" s="131" t="str">
        <f t="shared" si="112"/>
        <v/>
      </c>
      <c r="Y96" s="131" t="str">
        <f t="shared" si="112"/>
        <v/>
      </c>
      <c r="Z96" s="130" t="str">
        <f t="shared" si="112"/>
        <v/>
      </c>
      <c r="AA96" s="130" t="str">
        <f t="shared" si="112"/>
        <v/>
      </c>
      <c r="AB96" s="130" t="str">
        <f t="shared" si="112"/>
        <v/>
      </c>
      <c r="AC96" s="130" t="str">
        <f t="shared" si="112"/>
        <v/>
      </c>
      <c r="AD96" s="130" t="str">
        <f t="shared" si="112"/>
        <v/>
      </c>
      <c r="AE96" s="130" t="str">
        <f t="shared" si="112"/>
        <v/>
      </c>
      <c r="AF96" s="130" t="str">
        <f t="shared" si="112"/>
        <v/>
      </c>
      <c r="AG96" s="130" t="str">
        <f t="shared" si="112"/>
        <v/>
      </c>
      <c r="AH96" s="130" t="str">
        <f t="shared" si="112"/>
        <v/>
      </c>
      <c r="AI96" s="130" t="str">
        <f t="shared" si="112"/>
        <v/>
      </c>
      <c r="AJ96" s="130" t="str">
        <f t="shared" si="112"/>
        <v/>
      </c>
      <c r="AK96" s="130" t="str">
        <f t="shared" si="112"/>
        <v/>
      </c>
      <c r="AL96" s="130" t="str">
        <f t="shared" si="112"/>
        <v/>
      </c>
      <c r="AM96" s="130" t="str">
        <f t="shared" si="112"/>
        <v/>
      </c>
      <c r="AN96" s="132" t="str">
        <f t="shared" si="112"/>
        <v/>
      </c>
      <c r="AO96" s="136" t="str">
        <f t="shared" si="112"/>
        <v/>
      </c>
      <c r="AP96" s="133" t="str">
        <f t="shared" si="112"/>
        <v/>
      </c>
      <c r="AQ96" s="133" t="str">
        <f t="shared" si="112"/>
        <v/>
      </c>
      <c r="AR96" s="133" t="str">
        <f t="shared" si="112"/>
        <v/>
      </c>
      <c r="AS96" s="133" t="str">
        <f t="shared" si="112"/>
        <v/>
      </c>
      <c r="AT96" s="133" t="str">
        <f t="shared" si="112"/>
        <v/>
      </c>
      <c r="AU96" s="134" t="str">
        <f t="shared" si="112"/>
        <v/>
      </c>
      <c r="AV96" s="135" t="str">
        <f t="shared" si="112"/>
        <v/>
      </c>
    </row>
    <row r="97" spans="1:48" x14ac:dyDescent="0.3">
      <c r="A97" s="48" t="str">
        <f t="shared" ref="A97" si="113">+IF(C97+C98=0,"[ocultar]","")</f>
        <v>[ocultar]</v>
      </c>
      <c r="B97" s="94" t="s">
        <v>162</v>
      </c>
      <c r="C97" s="40">
        <f t="array" ref="C97">SUM(IF($B97=DATOS_[Sexo],
IF($B96=DATOS_[AGRUP. VALOR. PTO.],
IF("Dentro"=DATOS_[Check Periodo Ref.],
1/(COUNTIFS(DATOS_[Sexo],$B97,DATOS_[AGRUP. VALOR. PTO.],$B96,DATOS_[Check Periodo Ref.],"Dentro",DATOS_[id],DATOS_[id]))))))</f>
        <v>0</v>
      </c>
      <c r="D97" s="41">
        <f>COUNTIFS(DATOS_[AGRUP. VALOR. PTO.],$B96,DATOS_[Sexo],$B97,DATOS_[Check Periodo Ref.],"Dentro")</f>
        <v>0</v>
      </c>
      <c r="E97" s="41">
        <f>COUNTIFS(DATOS_[AGRUP. VALOR. PTO.],$B96,DATOS_[Sexo],$B97,DATOS_[Check Periodo Ref.],"Dentro",DATOS_[Check Nº SC Norm],"Sí")</f>
        <v>0</v>
      </c>
      <c r="F97" s="41">
        <f>COUNTIFS(DATOS_[AGRUP. VALOR. PTO.],$B96,DATOS_[Sexo],$B97,DATOS_[Check Periodo Ref.],"Dentro",DATOS_[Check Nº SC Anualiz],"Sí")</f>
        <v>0</v>
      </c>
      <c r="G97" s="41">
        <f>COUNTIFS(DATOS_[AGRUP. VALOR. PTO.],$B96,DATOS_[Sexo],$B97,DATOS_[Check Periodo Ref.],"Dentro",DATOS_[Check Nº SC Norm y Anualiz],"Sí")</f>
        <v>0</v>
      </c>
      <c r="H97" s="41">
        <f>COUNTIFS(DATOS_[AGRUP. VALOR. PTO.],$B96,DATOS_[Sexo],$B97,DATOS_[Check Periodo Ref.],"Dentro",DATOS_[Check Equiparación],"Sí")</f>
        <v>0</v>
      </c>
      <c r="I97" s="118">
        <f t="array" ref="I97">IFERROR(
MEDIAN(IF(DATOS_[Sexo]=$B97,IF(DATOS_[[AGRUP. VALOR. PTO.]:[AGRUP. VALOR. PTO.]]=$B96,IF(DATOS_[Check Equiparado]="Sí",IF(DATOS_[Check Periodo Ref.]="Dentro",DATOS_[SALARIO BASE Eq],FALSE))))),
0)</f>
        <v>0</v>
      </c>
      <c r="J97" s="119">
        <f t="array" ref="J97">IFERROR(
(MEDIAN((IF(DATOS_[[Sexo]:[Sexo]]=$B97,IF(DATOS_[[AGRUP. VALOR. PTO.]:[AGRUP. VALOR. PTO.]]=$B96,IF(DATOS_[[Check Periodo Ref.]:[Check Periodo Ref.]]="Dentro",IF(DATOS_[[Check Equiparado]:[Check Equiparado]]="Sí",IF(DATOS!AE$5="Sí",(1/DATOS_[[% anualiz]:[% anualiz]]),1)*IF(DATOS!AE$4="Sí",1/DATOS_[[% normaliz]:[% normaliz]],1)*(DATOS_[Conc.Sal.01])))))))),
0)</f>
        <v>0</v>
      </c>
      <c r="K97" s="119">
        <f t="array" ref="K97">IFERROR(
(MEDIAN((IF(DATOS_[[Sexo]:[Sexo]]=$B97,IF(DATOS_[[AGRUP. VALOR. PTO.]:[AGRUP. VALOR. PTO.]]=$B96,IF(DATOS_[[Check Periodo Ref.]:[Check Periodo Ref.]]="Dentro",IF(DATOS_[[Check Equiparado]:[Check Equiparado]]="Sí",IF(DATOS!AF$5="Sí",(1/DATOS_[[% anualiz]:[% anualiz]]),1)*IF(DATOS!AF$4="Sí",1/DATOS_[[% normaliz]:[% normaliz]],1)*(DATOS_[Conc.Sal.02])))))))),
0)</f>
        <v>0</v>
      </c>
      <c r="L97" s="119">
        <f t="array" ref="L97">IFERROR(
(MEDIAN((IF(DATOS_[[Sexo]:[Sexo]]=$B97,IF(DATOS_[[AGRUP. VALOR. PTO.]:[AGRUP. VALOR. PTO.]]=$B96,IF(DATOS_[[Check Periodo Ref.]:[Check Periodo Ref.]]="Dentro",IF(DATOS_[[Check Equiparado]:[Check Equiparado]]="Sí",IF(DATOS!AG$5="Sí",(1/DATOS_[[% anualiz]:[% anualiz]]),1)*IF(DATOS!AG$4="Sí",1/DATOS_[[% normaliz]:[% normaliz]],1)*(DATOS_[Conc.Sal.03])))))))),
0)</f>
        <v>0</v>
      </c>
      <c r="M97" s="119">
        <f t="array" ref="M97">IFERROR(
(MEDIAN((IF(DATOS_[[Sexo]:[Sexo]]=$B97,IF(DATOS_[[AGRUP. VALOR. PTO.]:[AGRUP. VALOR. PTO.]]=$B96,IF(DATOS_[[Check Periodo Ref.]:[Check Periodo Ref.]]="Dentro",IF(DATOS_[[Check Equiparado]:[Check Equiparado]]="Sí",IF(DATOS!AH$5="Sí",(1/DATOS_[[% anualiz]:[% anualiz]]),1)*IF(DATOS!AH$4="Sí",1/DATOS_[[% normaliz]:[% normaliz]],1)*(DATOS_[Conc.Sal.04])))))))),
0)</f>
        <v>0</v>
      </c>
      <c r="N97" s="119">
        <f t="array" ref="N97">IFERROR(
(MEDIAN((IF(DATOS_[[Sexo]:[Sexo]]=$B97,IF(DATOS_[[AGRUP. VALOR. PTO.]:[AGRUP. VALOR. PTO.]]=$B96,IF(DATOS_[[Check Periodo Ref.]:[Check Periodo Ref.]]="Dentro",IF(DATOS_[[Check Equiparado]:[Check Equiparado]]="Sí",IF(DATOS!AI$5="Sí",(1/DATOS_[[% anualiz]:[% anualiz]]),1)*IF(DATOS!AI$4="Sí",1/DATOS_[[% normaliz]:[% normaliz]],1)*(DATOS_[Conc.Sal.05])))))))),
0)</f>
        <v>0</v>
      </c>
      <c r="O97" s="119">
        <f t="array" ref="O97">IFERROR(
(MEDIAN((IF(DATOS_[[Sexo]:[Sexo]]=$B97,IF(DATOS_[[AGRUP. VALOR. PTO.]:[AGRUP. VALOR. PTO.]]=$B96,IF(DATOS_[[Check Periodo Ref.]:[Check Periodo Ref.]]="Dentro",IF(DATOS_[[Check Equiparado]:[Check Equiparado]]="Sí",IF(DATOS!AJ$5="Sí",(1/DATOS_[[% anualiz]:[% anualiz]]),1)*IF(DATOS!AJ$4="Sí",1/DATOS_[[% normaliz]:[% normaliz]],1)*(DATOS_[Conc.Sal.06])))))))),
0)</f>
        <v>0</v>
      </c>
      <c r="P97" s="119">
        <f t="array" ref="P97">IFERROR(
(MEDIAN((IF(DATOS_[[Sexo]:[Sexo]]=$B97,IF(DATOS_[[AGRUP. VALOR. PTO.]:[AGRUP. VALOR. PTO.]]=$B96,IF(DATOS_[[Check Periodo Ref.]:[Check Periodo Ref.]]="Dentro",IF(DATOS_[[Check Equiparado]:[Check Equiparado]]="Sí",IF(DATOS!AK$5="Sí",(1/DATOS_[[% anualiz]:[% anualiz]]),1)*IF(DATOS!AK$4="Sí",1/DATOS_[[% normaliz]:[% normaliz]],1)*(DATOS_[Conc.Sal.07])))))))),
0)</f>
        <v>0</v>
      </c>
      <c r="Q97" s="119">
        <f t="array" ref="Q97">IFERROR(
(MEDIAN((IF(DATOS_[[Sexo]:[Sexo]]=$B97,IF(DATOS_[[AGRUP. VALOR. PTO.]:[AGRUP. VALOR. PTO.]]=$B96,IF(DATOS_[[Check Periodo Ref.]:[Check Periodo Ref.]]="Dentro",IF(DATOS_[[Check Equiparado]:[Check Equiparado]]="Sí",IF(DATOS!AL$5="Sí",(1/DATOS_[[% anualiz]:[% anualiz]]),1)*IF(DATOS!AL$4="Sí",1/DATOS_[[% normaliz]:[% normaliz]],1)*(DATOS_[Conc.Sal.08])))))))),
0)</f>
        <v>0</v>
      </c>
      <c r="R97" s="119">
        <f t="array" ref="R97">IFERROR(
(MEDIAN((IF(DATOS_[[Sexo]:[Sexo]]=$B97,IF(DATOS_[[AGRUP. VALOR. PTO.]:[AGRUP. VALOR. PTO.]]=$B96,IF(DATOS_[[Check Periodo Ref.]:[Check Periodo Ref.]]="Dentro",IF(DATOS_[[Check Equiparado]:[Check Equiparado]]="Sí",IF(DATOS!AM$5="Sí",(1/DATOS_[[% anualiz]:[% anualiz]]),1)*IF(DATOS!AM$4="Sí",1/DATOS_[[% normaliz]:[% normaliz]],1)*(DATOS_[Conc.Sal.09])))))))),
0)</f>
        <v>0</v>
      </c>
      <c r="S97" s="119">
        <f t="array" ref="S97">IFERROR(
(MEDIAN((IF(DATOS_[[Sexo]:[Sexo]]=$B97,IF(DATOS_[[AGRUP. VALOR. PTO.]:[AGRUP. VALOR. PTO.]]=$B96,IF(DATOS_[[Check Periodo Ref.]:[Check Periodo Ref.]]="Dentro",IF(DATOS_[[Check Equiparado]:[Check Equiparado]]="Sí",IF(DATOS!AN$5="Sí",(1/DATOS_[[% anualiz]:[% anualiz]]),1)*IF(DATOS!AN$4="Sí",1/DATOS_[[% normaliz]:[% normaliz]],1)*(DATOS_[Conc.Sal.10])))))))),
0)</f>
        <v>0</v>
      </c>
      <c r="T97" s="119">
        <f t="array" ref="T97">IFERROR(
(MEDIAN((IF(DATOS_[[Sexo]:[Sexo]]=$B97,IF(DATOS_[[AGRUP. VALOR. PTO.]:[AGRUP. VALOR. PTO.]]=$B96,IF(DATOS_[[Check Periodo Ref.]:[Check Periodo Ref.]]="Dentro",IF(DATOS_[[Check Equiparado]:[Check Equiparado]]="Sí",IF(DATOS!AO$5="Sí",(1/DATOS_[[% anualiz]:[% anualiz]]),1)*IF(DATOS!AO$4="Sí",1/DATOS_[[% normaliz]:[% normaliz]],1)*(DATOS_[Conc.Sal.11])))))))),
0)</f>
        <v>0</v>
      </c>
      <c r="U97" s="119">
        <f t="array" ref="U97">IFERROR(
(MEDIAN((IF(DATOS_[[Sexo]:[Sexo]]=$B97,IF(DATOS_[[AGRUP. VALOR. PTO.]:[AGRUP. VALOR. PTO.]]=$B96,IF(DATOS_[[Check Periodo Ref.]:[Check Periodo Ref.]]="Dentro",IF(DATOS_[[Check Equiparado]:[Check Equiparado]]="Sí",IF(DATOS!AP$5="Sí",(1/DATOS_[[% anualiz]:[% anualiz]]),1)*IF(DATOS!AP$4="Sí",1/DATOS_[[% normaliz]:[% normaliz]],1)*(DATOS_[Conc.Sal.12])))))))),
0)</f>
        <v>0</v>
      </c>
      <c r="V97" s="119">
        <f t="array" ref="V97">IFERROR(
(MEDIAN((IF(DATOS_[[Sexo]:[Sexo]]=$B97,IF(DATOS_[[AGRUP. VALOR. PTO.]:[AGRUP. VALOR. PTO.]]=$B96,IF(DATOS_[[Check Periodo Ref.]:[Check Periodo Ref.]]="Dentro",IF(DATOS_[[Check Equiparado]:[Check Equiparado]]="Sí",IF(DATOS!AQ$5="Sí",(1/DATOS_[[% anualiz]:[% anualiz]]),1)*IF(DATOS!AQ$4="Sí",1/DATOS_[[% normaliz]:[% normaliz]],1)*(DATOS_[Conc.Sal.13])))))))),
0)</f>
        <v>0</v>
      </c>
      <c r="W97" s="119">
        <f t="array" ref="W97">IFERROR(
(MEDIAN((IF(DATOS_[[Sexo]:[Sexo]]=$B97,IF(DATOS_[[AGRUP. VALOR. PTO.]:[AGRUP. VALOR. PTO.]]=$B96,IF(DATOS_[[Check Periodo Ref.]:[Check Periodo Ref.]]="Dentro",IF(DATOS_[[Check Equiparado]:[Check Equiparado]]="Sí",IF(DATOS!AR$5="Sí",(1/DATOS_[[% anualiz]:[% anualiz]]),1)*IF(DATOS!AR$4="Sí",1/DATOS_[[% normaliz]:[% normaliz]],1)*(DATOS_[Conc.Sal.14])))))))),
0)</f>
        <v>0</v>
      </c>
      <c r="X97" s="119">
        <f t="array" ref="X97">IFERROR(
(MEDIAN((IF(DATOS_[[Sexo]:[Sexo]]=$B97,IF(DATOS_[[AGRUP. VALOR. PTO.]:[AGRUP. VALOR. PTO.]]=$B96,IF(DATOS_[[Check Periodo Ref.]:[Check Periodo Ref.]]="Dentro",IF(DATOS_[[Check Equiparado]:[Check Equiparado]]="Sí",IF(DATOS!AS$5="Sí",(1/DATOS_[[% anualiz]:[% anualiz]]),1)*IF(DATOS!AS$4="Sí",1/DATOS_[[% normaliz]:[% normaliz]],1)*(DATOS_[Conc.Sal.15])))))))),
0)</f>
        <v>0</v>
      </c>
      <c r="Y97" s="119">
        <f t="array" ref="Y97">IFERROR(
(MEDIAN((IF(DATOS_[[Sexo]:[Sexo]]=$B97,IF(DATOS_[[AGRUP. VALOR. PTO.]:[AGRUP. VALOR. PTO.]]=$B96,IF(DATOS_[[Check Periodo Ref.]:[Check Periodo Ref.]]="Dentro",IF(DATOS_[[Check Equiparado]:[Check Equiparado]]="Sí",IF(DATOS!AT$5="Sí",(1/DATOS_[[% anualiz]:[% anualiz]]),1)*IF(DATOS!AT$4="Sí",1/DATOS_[[% normaliz]:[% normaliz]],1)*(DATOS_[Conc.Sal.16])))))))),
0)</f>
        <v>0</v>
      </c>
      <c r="Z97" s="119">
        <f t="array" ref="Z97">IFERROR(
(MEDIAN((IF(DATOS_[[Sexo]:[Sexo]]=$B97,IF(DATOS_[[AGRUP. VALOR. PTO.]:[AGRUP. VALOR. PTO.]]=$B96,IF(DATOS_[[Check Periodo Ref.]:[Check Periodo Ref.]]="Dentro",IF(DATOS_[[Check Equiparado]:[Check Equiparado]]="Sí",IF(DATOS!AU$5="Sí",(1/DATOS_[[% anualiz]:[% anualiz]]),1)*IF(DATOS!AU$4="Sí",1/DATOS_[[% normaliz]:[% normaliz]],1)*(DATOS_[Conc.Sal.17])))))))),
0)</f>
        <v>0</v>
      </c>
      <c r="AA97" s="119">
        <f t="array" ref="AA97">IFERROR(
(MEDIAN((IF(DATOS_[[Sexo]:[Sexo]]=$B97,IF(DATOS_[[AGRUP. VALOR. PTO.]:[AGRUP. VALOR. PTO.]]=$B96,IF(DATOS_[[Check Periodo Ref.]:[Check Periodo Ref.]]="Dentro",IF(DATOS_[[Check Equiparado]:[Check Equiparado]]="Sí",IF(DATOS!AV$5="Sí",(1/DATOS_[[% anualiz]:[% anualiz]]),1)*IF(DATOS!AV$4="Sí",1/DATOS_[[% normaliz]:[% normaliz]],1)*(DATOS_[Conc.Sal.18])))))))),
0)</f>
        <v>0</v>
      </c>
      <c r="AB97" s="119">
        <f t="array" ref="AB97">IFERROR(
(MEDIAN((IF(DATOS_[[Sexo]:[Sexo]]=$B97,IF(DATOS_[[AGRUP. VALOR. PTO.]:[AGRUP. VALOR. PTO.]]=$B96,IF(DATOS_[[Check Periodo Ref.]:[Check Periodo Ref.]]="Dentro",IF(DATOS_[[Check Equiparado]:[Check Equiparado]]="Sí",IF(DATOS!AW$5="Sí",(1/DATOS_[[% anualiz]:[% anualiz]]),1)*IF(DATOS!AW$4="Sí",1/DATOS_[[% normaliz]:[% normaliz]],1)*(DATOS_[Conc.Sal.19])))))))),
0)</f>
        <v>0</v>
      </c>
      <c r="AC97" s="119">
        <f t="array" ref="AC97">IFERROR(
(MEDIAN((IF(DATOS_[[Sexo]:[Sexo]]=$B97,IF(DATOS_[[AGRUP. VALOR. PTO.]:[AGRUP. VALOR. PTO.]]=$B96,IF(DATOS_[[Check Periodo Ref.]:[Check Periodo Ref.]]="Dentro",IF(DATOS_[[Check Equiparado]:[Check Equiparado]]="Sí",IF(DATOS!AX$5="Sí",(1/DATOS_[[% anualiz]:[% anualiz]]),1)*IF(DATOS!AX$4="Sí",1/DATOS_[[% normaliz]:[% normaliz]],1)*(DATOS_[Conc.Sal.20])))))))),
0)</f>
        <v>0</v>
      </c>
      <c r="AD97" s="119">
        <f t="array" ref="AD97">IFERROR(
(MEDIAN((IF(DATOS_[[Sexo]:[Sexo]]=$B97,IF(DATOS_[[AGRUP. VALOR. PTO.]:[AGRUP. VALOR. PTO.]]=$B96,IF(DATOS_[[Check Periodo Ref.]:[Check Periodo Ref.]]="Dentro",IF(DATOS_[[Check Equiparado]:[Check Equiparado]]="Sí",IF(DATOS!AY$5="Sí",(1/DATOS_[[% anualiz]:[% anualiz]]),1)*IF(DATOS!AY$4="Sí",1/DATOS_[[% normaliz]:[% normaliz]],1)*(DATOS_[Conc.Sal.21])))))))),
0)</f>
        <v>0</v>
      </c>
      <c r="AE97" s="119">
        <f t="array" ref="AE97">IFERROR(
(MEDIAN((IF(DATOS_[[Sexo]:[Sexo]]=$B97,IF(DATOS_[[AGRUP. VALOR. PTO.]:[AGRUP. VALOR. PTO.]]=$B96,IF(DATOS_[[Check Periodo Ref.]:[Check Periodo Ref.]]="Dentro",IF(DATOS_[[Check Equiparado]:[Check Equiparado]]="Sí",IF(DATOS!AZ$5="Sí",(1/DATOS_[[% anualiz]:[% anualiz]]),1)*IF(DATOS!AZ$4="Sí",1/DATOS_[[% normaliz]:[% normaliz]],1)*(DATOS_[Conc.Sal.22])))))))),
0)</f>
        <v>0</v>
      </c>
      <c r="AF97" s="119">
        <f t="array" ref="AF97">IFERROR(
(MEDIAN((IF(DATOS_[[Sexo]:[Sexo]]=$B97,IF(DATOS_[[AGRUP. VALOR. PTO.]:[AGRUP. VALOR. PTO.]]=$B96,IF(DATOS_[[Check Periodo Ref.]:[Check Periodo Ref.]]="Dentro",IF(DATOS_[[Check Equiparado]:[Check Equiparado]]="Sí",IF(DATOS!BA$5="Sí",(1/DATOS_[[% anualiz]:[% anualiz]]),1)*IF(DATOS!BA$4="Sí",1/DATOS_[[% normaliz]:[% normaliz]],1)*(DATOS_[Conc.Sal.23])))))))),
0)</f>
        <v>0</v>
      </c>
      <c r="AG97" s="119">
        <f t="array" ref="AG97">IFERROR(
(MEDIAN((IF(DATOS_[[Sexo]:[Sexo]]=$B97,IF(DATOS_[[AGRUP. VALOR. PTO.]:[AGRUP. VALOR. PTO.]]=$B96,IF(DATOS_[[Check Periodo Ref.]:[Check Periodo Ref.]]="Dentro",IF(DATOS_[[Check Equiparado]:[Check Equiparado]]="Sí",IF(DATOS!BB$5="Sí",(1/DATOS_[[% anualiz]:[% anualiz]]),1)*IF(DATOS!BB$4="Sí",1/DATOS_[[% normaliz]:[% normaliz]],1)*(DATOS_[Conc.Sal.24])))))))),
0)</f>
        <v>0</v>
      </c>
      <c r="AH97" s="119">
        <f t="array" ref="AH97">IFERROR(
(MEDIAN((IF(DATOS_[[Sexo]:[Sexo]]=$B97,IF(DATOS_[[AGRUP. VALOR. PTO.]:[AGRUP. VALOR. PTO.]]=$B96,IF(DATOS_[[Check Periodo Ref.]:[Check Periodo Ref.]]="Dentro",IF(DATOS_[[Check Equiparado]:[Check Equiparado]]="Sí",IF(DATOS!BC$5="Sí",(1/DATOS_[[% anualiz]:[% anualiz]]),1)*IF(DATOS!BC$4="Sí",1/DATOS_[[% normaliz]:[% normaliz]],1)*(DATOS_[Conc.Sal.25])))))))),
0)</f>
        <v>0</v>
      </c>
      <c r="AI97" s="119">
        <f t="array" ref="AI97">IFERROR(
(MEDIAN((IF(DATOS_[[Sexo]:[Sexo]]=$B97,IF(DATOS_[[AGRUP. VALOR. PTO.]:[AGRUP. VALOR. PTO.]]=$B96,IF(DATOS_[[Check Periodo Ref.]:[Check Periodo Ref.]]="Dentro",IF(DATOS_[[Check Equiparado]:[Check Equiparado]]="Sí",IF(DATOS!BD$5="Sí",(1/DATOS_[[% anualiz]:[% anualiz]]),1)*IF(DATOS!BD$4="Sí",1/DATOS_[[% normaliz]:[% normaliz]],1)*(DATOS_[Conc.Sal.26])))))))),
0)</f>
        <v>0</v>
      </c>
      <c r="AJ97" s="119">
        <f t="array" ref="AJ97">IFERROR(
(MEDIAN((IF(DATOS_[[Sexo]:[Sexo]]=$B97,IF(DATOS_[[AGRUP. VALOR. PTO.]:[AGRUP. VALOR. PTO.]]=$B96,IF(DATOS_[[Check Periodo Ref.]:[Check Periodo Ref.]]="Dentro",IF(DATOS_[[Check Equiparado]:[Check Equiparado]]="Sí",IF(DATOS!BE$5="Sí",(1/DATOS_[[% anualiz]:[% anualiz]]),1)*IF(DATOS!BE$4="Sí",1/DATOS_[[% normaliz]:[% normaliz]],1)*(DATOS_[Conc.Sal.27])))))))),
0)</f>
        <v>0</v>
      </c>
      <c r="AK97" s="119">
        <f t="array" ref="AK97">IFERROR(
(MEDIAN((IF(DATOS_[[Sexo]:[Sexo]]=$B97,IF(DATOS_[[AGRUP. VALOR. PTO.]:[AGRUP. VALOR. PTO.]]=$B96,IF(DATOS_[[Check Periodo Ref.]:[Check Periodo Ref.]]="Dentro",IF(DATOS_[[Check Equiparado]:[Check Equiparado]]="Sí",IF(DATOS!BF$5="Sí",(1/DATOS_[[% anualiz]:[% anualiz]]),1)*IF(DATOS!BF$4="Sí",1/DATOS_[[% normaliz]:[% normaliz]],1)*(DATOS_[Conc.Sal.28])))))))),
0)</f>
        <v>0</v>
      </c>
      <c r="AL97" s="119">
        <f t="array" ref="AL97">IFERROR(
(MEDIAN((IF(DATOS_[[Sexo]:[Sexo]]=$B97,IF(DATOS_[[AGRUP. VALOR. PTO.]:[AGRUP. VALOR. PTO.]]=$B96,IF(DATOS_[[Check Periodo Ref.]:[Check Periodo Ref.]]="Dentro",IF(DATOS_[[Check Equiparado]:[Check Equiparado]]="Sí",IF(DATOS!BG$5="Sí",(1/DATOS_[[% anualiz]:[% anualiz]]),1)*IF(DATOS!BG$4="Sí",1/DATOS_[[% normaliz]:[% normaliz]],1)*(DATOS_[Conc.Sal.29])))))))),
0)</f>
        <v>0</v>
      </c>
      <c r="AM97" s="119">
        <f t="array" ref="AM97">IFERROR(
(MEDIAN((IF(DATOS_[[Sexo]:[Sexo]]=$B97,IF(DATOS_[[AGRUP. VALOR. PTO.]:[AGRUP. VALOR. PTO.]]=$B96,IF(DATOS_[[Check Periodo Ref.]:[Check Periodo Ref.]]="Dentro",IF(DATOS_[[Check Equiparado]:[Check Equiparado]]="Sí",IF(DATOS!BH$5="Sí",(1/DATOS_[[% anualiz]:[% anualiz]]),1)*IF(DATOS!BH$4="Sí",1/DATOS_[[% normaliz]:[% normaliz]],1)*(DATOS_[Conc.Sal.30])))))))),
0)</f>
        <v>0</v>
      </c>
      <c r="AN97" s="120">
        <f t="array" ref="AN97">IFERROR(
MEDIAN(IF(DATOS_[Sexo]=$B97,IF(DATOS_[[AGRUP. VALOR. PTO.]:[AGRUP. VALOR. PTO.]]=$B96,IF(DATOS_[Check Equiparado]="Sí",IF(DATOS_[Check Periodo Ref.]="Dentro",DATOS_[Tot COMPL.SAL Eq],FALSE))))),
0)</f>
        <v>0</v>
      </c>
      <c r="AO97" s="121">
        <f t="array" ref="AO97">IFERROR(
MEDIAN(IF(DATOS_[Sexo]=$B97,IF(DATOS_[[AGRUP. VALOR. PTO.]:[AGRUP. VALOR. PTO.]]=$B96,IF(DATOS_[Check Equiparado]="Sí",IF(DATOS_[Check Periodo Ref.]="Dentro",DATOS_[TOTAL SALARIO Eq],FALSE))))),
0)</f>
        <v>0</v>
      </c>
      <c r="AP97" s="122">
        <f t="array" ref="AP97">IFERROR(
(MEDIAN((IF(DATOS_[[Sexo]:[Sexo]]=$B97,IF(DATOS_[[AGRUP. VALOR. PTO.]:[AGRUP. VALOR. PTO.]]=$B96,IF(DATOS_[[Check Periodo Ref.]:[Check Periodo Ref.]]="Dentro",IF(DATOS_[[Check Equiparado]:[Check Equiparado]]="Sí",IF(DATOS!BI$5="Sí",(1/DATOS_[[% anualiz]:[% anualiz]]),1)*IF(DATOS!BI$4="Sí",1/DATOS_[[% normaliz]:[% normaliz]],1)*(DATOS_[C.Extra.01])))))))),
0)</f>
        <v>0</v>
      </c>
      <c r="AQ97" s="122">
        <f t="array" ref="AQ97">IFERROR(
(MEDIAN((IF(DATOS_[[Sexo]:[Sexo]]=$B97,IF(DATOS_[[AGRUP. VALOR. PTO.]:[AGRUP. VALOR. PTO.]]=$B96,IF(DATOS_[[Check Periodo Ref.]:[Check Periodo Ref.]]="Dentro",IF(DATOS_[[Check Equiparado]:[Check Equiparado]]="Sí",IF(DATOS!BJ$5="Sí",(1/DATOS_[[% anualiz]:[% anualiz]]),1)*IF(DATOS!BJ$4="Sí",1/DATOS_[[% normaliz]:[% normaliz]],1)*(DATOS_[C.Extra.02])))))))),
0)</f>
        <v>0</v>
      </c>
      <c r="AR97" s="122">
        <f t="array" ref="AR97">IFERROR(
(MEDIAN((IF(DATOS_[[Sexo]:[Sexo]]=$B97,IF(DATOS_[[AGRUP. VALOR. PTO.]:[AGRUP. VALOR. PTO.]]=$B96,IF(DATOS_[[Check Periodo Ref.]:[Check Periodo Ref.]]="Dentro",IF(DATOS_[[Check Equiparado]:[Check Equiparado]]="Sí",IF(DATOS!BK$5="Sí",(1/DATOS_[[% anualiz]:[% anualiz]]),1)*IF(DATOS!BK$4="Sí",1/DATOS_[[% normaliz]:[% normaliz]],1)*(DATOS_[C.Extra.03])))))))),
0)</f>
        <v>0</v>
      </c>
      <c r="AS97" s="122">
        <f t="array" ref="AS97">IFERROR(
(MEDIAN((IF(DATOS_[[Sexo]:[Sexo]]=$B97,IF(DATOS_[[AGRUP. VALOR. PTO.]:[AGRUP. VALOR. PTO.]]=$B96,IF(DATOS_[[Check Periodo Ref.]:[Check Periodo Ref.]]="Dentro",IF(DATOS_[[Check Equiparado]:[Check Equiparado]]="Sí",IF(DATOS!BL$5="Sí",(1/DATOS_[[% anualiz]:[% anualiz]]),1)*IF(DATOS!BL$4="Sí",1/DATOS_[[% normaliz]:[% normaliz]],1)*(DATOS_[C.Extra.04])))))))),
0)</f>
        <v>0</v>
      </c>
      <c r="AT97" s="122">
        <f t="array" ref="AT97">IFERROR(
(MEDIAN((IF(DATOS_[[Sexo]:[Sexo]]=$B97,IF(DATOS_[[AGRUP. VALOR. PTO.]:[AGRUP. VALOR. PTO.]]=$B96,IF(DATOS_[[Check Periodo Ref.]:[Check Periodo Ref.]]="Dentro",IF(DATOS_[[Check Equiparado]:[Check Equiparado]]="Sí",IF(DATOS!BM$5="Sí",(1/DATOS_[[% anualiz]:[% anualiz]]),1)*IF(DATOS!BM$4="Sí",1/DATOS_[[% normaliz]:[% normaliz]],1)*(DATOS_[C.Extra.05])))))))),
0)</f>
        <v>0</v>
      </c>
      <c r="AU97" s="123">
        <f t="array" ref="AU97">IFERROR(
MEDIAN(IF(DATOS_[Sexo]=$B97,IF(DATOS_[[AGRUP. VALOR. PTO.]:[AGRUP. VALOR. PTO.]]=$B96,IF(DATOS_[Check Equiparado]="Sí",IF(DATOS_[Check Periodo Ref.]="Dentro",DATOS_[Tot Extrasalarial Eq],FALSE))))),
0)</f>
        <v>0</v>
      </c>
      <c r="AV97" s="124">
        <f t="array" ref="AV97">IFERROR(
MEDIAN(IF(DATOS_[Sexo]=$B97,IF(DATOS_[[AGRUP. VALOR. PTO.]:[AGRUP. VALOR. PTO.]]=$B96,IF(DATOS_[Check Equiparado]="Sí",IF(DATOS_[Check Periodo Ref.]="Dentro",DATOS_[TOTAL Retrib Eq],FALSE))))),
0)</f>
        <v>0</v>
      </c>
    </row>
    <row r="98" spans="1:48" x14ac:dyDescent="0.3">
      <c r="A98" s="48" t="str">
        <f t="shared" ref="A98" si="114">+A97</f>
        <v>[ocultar]</v>
      </c>
      <c r="B98" s="94" t="s">
        <v>163</v>
      </c>
      <c r="C98" s="40">
        <f t="array" ref="C98">SUM(IF($B98=DATOS_[Sexo],
IF($B96=DATOS_[AGRUP. VALOR. PTO.],
IF("Dentro"=DATOS_[Check Periodo Ref.],
1/(COUNTIFS(DATOS_[Sexo],$B98,DATOS_[AGRUP. VALOR. PTO.],$B96,DATOS_[Check Periodo Ref.],"Dentro",DATOS_[id],DATOS_[id]))))))</f>
        <v>0</v>
      </c>
      <c r="D98" s="41">
        <f>COUNTIFS(DATOS_[AGRUP. VALOR. PTO.],$B96,DATOS_[Sexo],$B98,DATOS_[Check Periodo Ref.],"Dentro")</f>
        <v>0</v>
      </c>
      <c r="E98" s="41">
        <f>COUNTIFS(DATOS_[AGRUP. VALOR. PTO.],$B96,DATOS_[Sexo],$B98,DATOS_[Check Periodo Ref.],"Dentro",DATOS_[Check Nº SC Norm],"Sí")</f>
        <v>0</v>
      </c>
      <c r="F98" s="41">
        <f>COUNTIFS(DATOS_[AGRUP. VALOR. PTO.],$B96,DATOS_[Sexo],$B98,DATOS_[Check Periodo Ref.],"Dentro",DATOS_[Check Nº SC Anualiz],"Sí")</f>
        <v>0</v>
      </c>
      <c r="G98" s="41">
        <f>COUNTIFS(DATOS_[AGRUP. VALOR. PTO.],$B96,DATOS_[Sexo],$B98,DATOS_[Check Periodo Ref.],"Dentro",DATOS_[Check Nº SC Norm y Anualiz],"Sí")</f>
        <v>0</v>
      </c>
      <c r="H98" s="41">
        <f>COUNTIFS(DATOS_[AGRUP. VALOR. PTO.],$B96,DATOS_[Sexo],$B98,DATOS_[Check Periodo Ref.],"Dentro",DATOS_[Check Equiparación],"Sí")</f>
        <v>0</v>
      </c>
      <c r="I98" s="118" cm="1">
        <f t="array" ref="I98">IFERROR(
MEDIAN(IF(DATOS_[Sexo]=$B98,IF(DATOS_[[AGRUP. VALOR. PTO.]:[AGRUP. VALOR. PTO.]]=$B96,IF(DATOS_[Check Equiparado]="Sí",IF(DATOS_[Check Periodo Ref.]="Dentro",DATOS_[SALARIO BASE Eq],FALSE))))),
0)</f>
        <v>0</v>
      </c>
      <c r="J98" s="119">
        <f t="array" ref="J98">IFERROR(
(MEDIAN((IF(DATOS_[[Sexo]:[Sexo]]=$B98,IF(DATOS_[[AGRUP. VALOR. PTO.]:[AGRUP. VALOR. PTO.]]=$B96,IF(DATOS_[[Check Periodo Ref.]:[Check Periodo Ref.]]="Dentro",IF(DATOS_[[Check Equiparado]:[Check Equiparado]]="Sí",IF(DATOS!AE$5="Sí",(1/DATOS_[[% anualiz]:[% anualiz]]),1)*IF(DATOS!AE$4="Sí",1/DATOS_[[% normaliz]:[% normaliz]],1)*(DATOS_[Conc.Sal.01])))))))),
0)</f>
        <v>0</v>
      </c>
      <c r="K98" s="119">
        <f t="array" ref="K98">IFERROR(
(MEDIAN((IF(DATOS_[[Sexo]:[Sexo]]=$B98,IF(DATOS_[[AGRUP. VALOR. PTO.]:[AGRUP. VALOR. PTO.]]=$B96,IF(DATOS_[[Check Periodo Ref.]:[Check Periodo Ref.]]="Dentro",IF(DATOS_[[Check Equiparado]:[Check Equiparado]]="Sí",IF(DATOS!AF$5="Sí",(1/DATOS_[[% anualiz]:[% anualiz]]),1)*IF(DATOS!AF$4="Sí",1/DATOS_[[% normaliz]:[% normaliz]],1)*(DATOS_[Conc.Sal.02])))))))),
0)</f>
        <v>0</v>
      </c>
      <c r="L98" s="119">
        <f t="array" ref="L98">IFERROR(
(MEDIAN((IF(DATOS_[[Sexo]:[Sexo]]=$B98,IF(DATOS_[[AGRUP. VALOR. PTO.]:[AGRUP. VALOR. PTO.]]=$B96,IF(DATOS_[[Check Periodo Ref.]:[Check Periodo Ref.]]="Dentro",IF(DATOS_[[Check Equiparado]:[Check Equiparado]]="Sí",IF(DATOS!AG$5="Sí",(1/DATOS_[[% anualiz]:[% anualiz]]),1)*IF(DATOS!AG$4="Sí",1/DATOS_[[% normaliz]:[% normaliz]],1)*(DATOS_[Conc.Sal.03])))))))),
0)</f>
        <v>0</v>
      </c>
      <c r="M98" s="119">
        <f t="array" ref="M98">IFERROR(
(MEDIAN((IF(DATOS_[[Sexo]:[Sexo]]=$B98,IF(DATOS_[[AGRUP. VALOR. PTO.]:[AGRUP. VALOR. PTO.]]=$B96,IF(DATOS_[[Check Periodo Ref.]:[Check Periodo Ref.]]="Dentro",IF(DATOS_[[Check Equiparado]:[Check Equiparado]]="Sí",IF(DATOS!AH$5="Sí",(1/DATOS_[[% anualiz]:[% anualiz]]),1)*IF(DATOS!AH$4="Sí",1/DATOS_[[% normaliz]:[% normaliz]],1)*(DATOS_[Conc.Sal.04])))))))),
0)</f>
        <v>0</v>
      </c>
      <c r="N98" s="119">
        <f t="array" ref="N98">IFERROR(
(MEDIAN((IF(DATOS_[[Sexo]:[Sexo]]=$B98,IF(DATOS_[[AGRUP. VALOR. PTO.]:[AGRUP. VALOR. PTO.]]=$B96,IF(DATOS_[[Check Periodo Ref.]:[Check Periodo Ref.]]="Dentro",IF(DATOS_[[Check Equiparado]:[Check Equiparado]]="Sí",IF(DATOS!AI$5="Sí",(1/DATOS_[[% anualiz]:[% anualiz]]),1)*IF(DATOS!AI$4="Sí",1/DATOS_[[% normaliz]:[% normaliz]],1)*(DATOS_[Conc.Sal.05])))))))),
0)</f>
        <v>0</v>
      </c>
      <c r="O98" s="119">
        <f t="array" ref="O98">IFERROR(
(MEDIAN((IF(DATOS_[[Sexo]:[Sexo]]=$B98,IF(DATOS_[[AGRUP. VALOR. PTO.]:[AGRUP. VALOR. PTO.]]=$B96,IF(DATOS_[[Check Periodo Ref.]:[Check Periodo Ref.]]="Dentro",IF(DATOS_[[Check Equiparado]:[Check Equiparado]]="Sí",IF(DATOS!AJ$5="Sí",(1/DATOS_[[% anualiz]:[% anualiz]]),1)*IF(DATOS!AJ$4="Sí",1/DATOS_[[% normaliz]:[% normaliz]],1)*(DATOS_[Conc.Sal.06])))))))),
0)</f>
        <v>0</v>
      </c>
      <c r="P98" s="119">
        <f t="array" ref="P98">IFERROR(
(MEDIAN((IF(DATOS_[[Sexo]:[Sexo]]=$B98,IF(DATOS_[[AGRUP. VALOR. PTO.]:[AGRUP. VALOR. PTO.]]=$B96,IF(DATOS_[[Check Periodo Ref.]:[Check Periodo Ref.]]="Dentro",IF(DATOS_[[Check Equiparado]:[Check Equiparado]]="Sí",IF(DATOS!AK$5="Sí",(1/DATOS_[[% anualiz]:[% anualiz]]),1)*IF(DATOS!AK$4="Sí",1/DATOS_[[% normaliz]:[% normaliz]],1)*(DATOS_[Conc.Sal.07])))))))),
0)</f>
        <v>0</v>
      </c>
      <c r="Q98" s="119">
        <f t="array" ref="Q98">IFERROR(
(MEDIAN((IF(DATOS_[[Sexo]:[Sexo]]=$B98,IF(DATOS_[[AGRUP. VALOR. PTO.]:[AGRUP. VALOR. PTO.]]=$B96,IF(DATOS_[[Check Periodo Ref.]:[Check Periodo Ref.]]="Dentro",IF(DATOS_[[Check Equiparado]:[Check Equiparado]]="Sí",IF(DATOS!AL$5="Sí",(1/DATOS_[[% anualiz]:[% anualiz]]),1)*IF(DATOS!AL$4="Sí",1/DATOS_[[% normaliz]:[% normaliz]],1)*(DATOS_[Conc.Sal.08])))))))),
0)</f>
        <v>0</v>
      </c>
      <c r="R98" s="119">
        <f t="array" ref="R98">IFERROR(
(MEDIAN((IF(DATOS_[[Sexo]:[Sexo]]=$B98,IF(DATOS_[[AGRUP. VALOR. PTO.]:[AGRUP. VALOR. PTO.]]=$B96,IF(DATOS_[[Check Periodo Ref.]:[Check Periodo Ref.]]="Dentro",IF(DATOS_[[Check Equiparado]:[Check Equiparado]]="Sí",IF(DATOS!AM$5="Sí",(1/DATOS_[[% anualiz]:[% anualiz]]),1)*IF(DATOS!AM$4="Sí",1/DATOS_[[% normaliz]:[% normaliz]],1)*(DATOS_[Conc.Sal.09])))))))),
0)</f>
        <v>0</v>
      </c>
      <c r="S98" s="119">
        <f t="array" ref="S98">IFERROR(
(MEDIAN((IF(DATOS_[[Sexo]:[Sexo]]=$B98,IF(DATOS_[[AGRUP. VALOR. PTO.]:[AGRUP. VALOR. PTO.]]=$B96,IF(DATOS_[[Check Periodo Ref.]:[Check Periodo Ref.]]="Dentro",IF(DATOS_[[Check Equiparado]:[Check Equiparado]]="Sí",IF(DATOS!AN$5="Sí",(1/DATOS_[[% anualiz]:[% anualiz]]),1)*IF(DATOS!AN$4="Sí",1/DATOS_[[% normaliz]:[% normaliz]],1)*(DATOS_[Conc.Sal.10])))))))),
0)</f>
        <v>0</v>
      </c>
      <c r="T98" s="119">
        <f t="array" ref="T98">IFERROR(
(MEDIAN((IF(DATOS_[[Sexo]:[Sexo]]=$B98,IF(DATOS_[[AGRUP. VALOR. PTO.]:[AGRUP. VALOR. PTO.]]=$B96,IF(DATOS_[[Check Periodo Ref.]:[Check Periodo Ref.]]="Dentro",IF(DATOS_[[Check Equiparado]:[Check Equiparado]]="Sí",IF(DATOS!AO$5="Sí",(1/DATOS_[[% anualiz]:[% anualiz]]),1)*IF(DATOS!AO$4="Sí",1/DATOS_[[% normaliz]:[% normaliz]],1)*(DATOS_[Conc.Sal.11])))))))),
0)</f>
        <v>0</v>
      </c>
      <c r="U98" s="119">
        <f t="array" ref="U98">IFERROR(
(MEDIAN((IF(DATOS_[[Sexo]:[Sexo]]=$B98,IF(DATOS_[[AGRUP. VALOR. PTO.]:[AGRUP. VALOR. PTO.]]=$B96,IF(DATOS_[[Check Periodo Ref.]:[Check Periodo Ref.]]="Dentro",IF(DATOS_[[Check Equiparado]:[Check Equiparado]]="Sí",IF(DATOS!AP$5="Sí",(1/DATOS_[[% anualiz]:[% anualiz]]),1)*IF(DATOS!AP$4="Sí",1/DATOS_[[% normaliz]:[% normaliz]],1)*(DATOS_[Conc.Sal.12])))))))),
0)</f>
        <v>0</v>
      </c>
      <c r="V98" s="119">
        <f t="array" ref="V98">IFERROR(
(MEDIAN((IF(DATOS_[[Sexo]:[Sexo]]=$B98,IF(DATOS_[[AGRUP. VALOR. PTO.]:[AGRUP. VALOR. PTO.]]=$B96,IF(DATOS_[[Check Periodo Ref.]:[Check Periodo Ref.]]="Dentro",IF(DATOS_[[Check Equiparado]:[Check Equiparado]]="Sí",IF(DATOS!AQ$5="Sí",(1/DATOS_[[% anualiz]:[% anualiz]]),1)*IF(DATOS!AQ$4="Sí",1/DATOS_[[% normaliz]:[% normaliz]],1)*(DATOS_[Conc.Sal.13])))))))),
0)</f>
        <v>0</v>
      </c>
      <c r="W98" s="119">
        <f t="array" ref="W98">IFERROR(
(MEDIAN((IF(DATOS_[[Sexo]:[Sexo]]=$B98,IF(DATOS_[[AGRUP. VALOR. PTO.]:[AGRUP. VALOR. PTO.]]=$B96,IF(DATOS_[[Check Periodo Ref.]:[Check Periodo Ref.]]="Dentro",IF(DATOS_[[Check Equiparado]:[Check Equiparado]]="Sí",IF(DATOS!AR$5="Sí",(1/DATOS_[[% anualiz]:[% anualiz]]),1)*IF(DATOS!AR$4="Sí",1/DATOS_[[% normaliz]:[% normaliz]],1)*(DATOS_[Conc.Sal.14])))))))),
0)</f>
        <v>0</v>
      </c>
      <c r="X98" s="119">
        <f t="array" ref="X98">IFERROR(
(MEDIAN((IF(DATOS_[[Sexo]:[Sexo]]=$B98,IF(DATOS_[[AGRUP. VALOR. PTO.]:[AGRUP. VALOR. PTO.]]=$B96,IF(DATOS_[[Check Periodo Ref.]:[Check Periodo Ref.]]="Dentro",IF(DATOS_[[Check Equiparado]:[Check Equiparado]]="Sí",IF(DATOS!AS$5="Sí",(1/DATOS_[[% anualiz]:[% anualiz]]),1)*IF(DATOS!AS$4="Sí",1/DATOS_[[% normaliz]:[% normaliz]],1)*(DATOS_[Conc.Sal.15])))))))),
0)</f>
        <v>0</v>
      </c>
      <c r="Y98" s="119">
        <f t="array" ref="Y98">IFERROR(
(MEDIAN((IF(DATOS_[[Sexo]:[Sexo]]=$B98,IF(DATOS_[[AGRUP. VALOR. PTO.]:[AGRUP. VALOR. PTO.]]=$B96,IF(DATOS_[[Check Periodo Ref.]:[Check Periodo Ref.]]="Dentro",IF(DATOS_[[Check Equiparado]:[Check Equiparado]]="Sí",IF(DATOS!AT$5="Sí",(1/DATOS_[[% anualiz]:[% anualiz]]),1)*IF(DATOS!AT$4="Sí",1/DATOS_[[% normaliz]:[% normaliz]],1)*(DATOS_[Conc.Sal.16])))))))),
0)</f>
        <v>0</v>
      </c>
      <c r="Z98" s="119">
        <f t="array" ref="Z98">IFERROR(
(MEDIAN((IF(DATOS_[[Sexo]:[Sexo]]=$B98,IF(DATOS_[[AGRUP. VALOR. PTO.]:[AGRUP. VALOR. PTO.]]=$B96,IF(DATOS_[[Check Periodo Ref.]:[Check Periodo Ref.]]="Dentro",IF(DATOS_[[Check Equiparado]:[Check Equiparado]]="Sí",IF(DATOS!AU$5="Sí",(1/DATOS_[[% anualiz]:[% anualiz]]),1)*IF(DATOS!AU$4="Sí",1/DATOS_[[% normaliz]:[% normaliz]],1)*(DATOS_[Conc.Sal.17])))))))),
0)</f>
        <v>0</v>
      </c>
      <c r="AA98" s="119">
        <f t="array" ref="AA98">IFERROR(
(MEDIAN((IF(DATOS_[[Sexo]:[Sexo]]=$B98,IF(DATOS_[[AGRUP. VALOR. PTO.]:[AGRUP. VALOR. PTO.]]=$B96,IF(DATOS_[[Check Periodo Ref.]:[Check Periodo Ref.]]="Dentro",IF(DATOS_[[Check Equiparado]:[Check Equiparado]]="Sí",IF(DATOS!AV$5="Sí",(1/DATOS_[[% anualiz]:[% anualiz]]),1)*IF(DATOS!AV$4="Sí",1/DATOS_[[% normaliz]:[% normaliz]],1)*(DATOS_[Conc.Sal.18])))))))),
0)</f>
        <v>0</v>
      </c>
      <c r="AB98" s="119">
        <f t="array" ref="AB98">IFERROR(
(MEDIAN((IF(DATOS_[[Sexo]:[Sexo]]=$B98,IF(DATOS_[[AGRUP. VALOR. PTO.]:[AGRUP. VALOR. PTO.]]=$B96,IF(DATOS_[[Check Periodo Ref.]:[Check Periodo Ref.]]="Dentro",IF(DATOS_[[Check Equiparado]:[Check Equiparado]]="Sí",IF(DATOS!AW$5="Sí",(1/DATOS_[[% anualiz]:[% anualiz]]),1)*IF(DATOS!AW$4="Sí",1/DATOS_[[% normaliz]:[% normaliz]],1)*(DATOS_[Conc.Sal.19])))))))),
0)</f>
        <v>0</v>
      </c>
      <c r="AC98" s="119">
        <f t="array" ref="AC98">IFERROR(
(MEDIAN((IF(DATOS_[[Sexo]:[Sexo]]=$B98,IF(DATOS_[[AGRUP. VALOR. PTO.]:[AGRUP. VALOR. PTO.]]=$B96,IF(DATOS_[[Check Periodo Ref.]:[Check Periodo Ref.]]="Dentro",IF(DATOS_[[Check Equiparado]:[Check Equiparado]]="Sí",IF(DATOS!AX$5="Sí",(1/DATOS_[[% anualiz]:[% anualiz]]),1)*IF(DATOS!AX$4="Sí",1/DATOS_[[% normaliz]:[% normaliz]],1)*(DATOS_[Conc.Sal.20])))))))),
0)</f>
        <v>0</v>
      </c>
      <c r="AD98" s="119">
        <f t="array" ref="AD98">IFERROR(
(MEDIAN((IF(DATOS_[[Sexo]:[Sexo]]=$B98,IF(DATOS_[[AGRUP. VALOR. PTO.]:[AGRUP. VALOR. PTO.]]=$B96,IF(DATOS_[[Check Periodo Ref.]:[Check Periodo Ref.]]="Dentro",IF(DATOS_[[Check Equiparado]:[Check Equiparado]]="Sí",IF(DATOS!AY$5="Sí",(1/DATOS_[[% anualiz]:[% anualiz]]),1)*IF(DATOS!AY$4="Sí",1/DATOS_[[% normaliz]:[% normaliz]],1)*(DATOS_[Conc.Sal.21])))))))),
0)</f>
        <v>0</v>
      </c>
      <c r="AE98" s="119">
        <f t="array" ref="AE98">IFERROR(
(MEDIAN((IF(DATOS_[[Sexo]:[Sexo]]=$B98,IF(DATOS_[[AGRUP. VALOR. PTO.]:[AGRUP. VALOR. PTO.]]=$B96,IF(DATOS_[[Check Periodo Ref.]:[Check Periodo Ref.]]="Dentro",IF(DATOS_[[Check Equiparado]:[Check Equiparado]]="Sí",IF(DATOS!AZ$5="Sí",(1/DATOS_[[% anualiz]:[% anualiz]]),1)*IF(DATOS!AZ$4="Sí",1/DATOS_[[% normaliz]:[% normaliz]],1)*(DATOS_[Conc.Sal.22])))))))),
0)</f>
        <v>0</v>
      </c>
      <c r="AF98" s="119">
        <f t="array" ref="AF98">IFERROR(
(MEDIAN((IF(DATOS_[[Sexo]:[Sexo]]=$B98,IF(DATOS_[[AGRUP. VALOR. PTO.]:[AGRUP. VALOR. PTO.]]=$B96,IF(DATOS_[[Check Periodo Ref.]:[Check Periodo Ref.]]="Dentro",IF(DATOS_[[Check Equiparado]:[Check Equiparado]]="Sí",IF(DATOS!BA$5="Sí",(1/DATOS_[[% anualiz]:[% anualiz]]),1)*IF(DATOS!BA$4="Sí",1/DATOS_[[% normaliz]:[% normaliz]],1)*(DATOS_[Conc.Sal.23])))))))),
0)</f>
        <v>0</v>
      </c>
      <c r="AG98" s="119">
        <f t="array" ref="AG98">IFERROR(
(MEDIAN((IF(DATOS_[[Sexo]:[Sexo]]=$B98,IF(DATOS_[[AGRUP. VALOR. PTO.]:[AGRUP. VALOR. PTO.]]=$B96,IF(DATOS_[[Check Periodo Ref.]:[Check Periodo Ref.]]="Dentro",IF(DATOS_[[Check Equiparado]:[Check Equiparado]]="Sí",IF(DATOS!BB$5="Sí",(1/DATOS_[[% anualiz]:[% anualiz]]),1)*IF(DATOS!BB$4="Sí",1/DATOS_[[% normaliz]:[% normaliz]],1)*(DATOS_[Conc.Sal.24])))))))),
0)</f>
        <v>0</v>
      </c>
      <c r="AH98" s="119">
        <f t="array" ref="AH98">IFERROR(
(MEDIAN((IF(DATOS_[[Sexo]:[Sexo]]=$B98,IF(DATOS_[[AGRUP. VALOR. PTO.]:[AGRUP. VALOR. PTO.]]=$B96,IF(DATOS_[[Check Periodo Ref.]:[Check Periodo Ref.]]="Dentro",IF(DATOS_[[Check Equiparado]:[Check Equiparado]]="Sí",IF(DATOS!BC$5="Sí",(1/DATOS_[[% anualiz]:[% anualiz]]),1)*IF(DATOS!BC$4="Sí",1/DATOS_[[% normaliz]:[% normaliz]],1)*(DATOS_[Conc.Sal.25])))))))),
0)</f>
        <v>0</v>
      </c>
      <c r="AI98" s="119">
        <f t="array" ref="AI98">IFERROR(
(MEDIAN((IF(DATOS_[[Sexo]:[Sexo]]=$B98,IF(DATOS_[[AGRUP. VALOR. PTO.]:[AGRUP. VALOR. PTO.]]=$B96,IF(DATOS_[[Check Periodo Ref.]:[Check Periodo Ref.]]="Dentro",IF(DATOS_[[Check Equiparado]:[Check Equiparado]]="Sí",IF(DATOS!BD$5="Sí",(1/DATOS_[[% anualiz]:[% anualiz]]),1)*IF(DATOS!BD$4="Sí",1/DATOS_[[% normaliz]:[% normaliz]],1)*(DATOS_[Conc.Sal.26])))))))),
0)</f>
        <v>0</v>
      </c>
      <c r="AJ98" s="119">
        <f t="array" ref="AJ98">IFERROR(
(MEDIAN((IF(DATOS_[[Sexo]:[Sexo]]=$B98,IF(DATOS_[[AGRUP. VALOR. PTO.]:[AGRUP. VALOR. PTO.]]=$B96,IF(DATOS_[[Check Periodo Ref.]:[Check Periodo Ref.]]="Dentro",IF(DATOS_[[Check Equiparado]:[Check Equiparado]]="Sí",IF(DATOS!BE$5="Sí",(1/DATOS_[[% anualiz]:[% anualiz]]),1)*IF(DATOS!BE$4="Sí",1/DATOS_[[% normaliz]:[% normaliz]],1)*(DATOS_[Conc.Sal.27])))))))),
0)</f>
        <v>0</v>
      </c>
      <c r="AK98" s="119">
        <f t="array" ref="AK98">IFERROR(
(MEDIAN((IF(DATOS_[[Sexo]:[Sexo]]=$B98,IF(DATOS_[[AGRUP. VALOR. PTO.]:[AGRUP. VALOR. PTO.]]=$B96,IF(DATOS_[[Check Periodo Ref.]:[Check Periodo Ref.]]="Dentro",IF(DATOS_[[Check Equiparado]:[Check Equiparado]]="Sí",IF(DATOS!BF$5="Sí",(1/DATOS_[[% anualiz]:[% anualiz]]),1)*IF(DATOS!BF$4="Sí",1/DATOS_[[% normaliz]:[% normaliz]],1)*(DATOS_[Conc.Sal.28])))))))),
0)</f>
        <v>0</v>
      </c>
      <c r="AL98" s="119">
        <f t="array" ref="AL98">IFERROR(
(MEDIAN((IF(DATOS_[[Sexo]:[Sexo]]=$B98,IF(DATOS_[[AGRUP. VALOR. PTO.]:[AGRUP. VALOR. PTO.]]=$B96,IF(DATOS_[[Check Periodo Ref.]:[Check Periodo Ref.]]="Dentro",IF(DATOS_[[Check Equiparado]:[Check Equiparado]]="Sí",IF(DATOS!BG$5="Sí",(1/DATOS_[[% anualiz]:[% anualiz]]),1)*IF(DATOS!BG$4="Sí",1/DATOS_[[% normaliz]:[% normaliz]],1)*(DATOS_[Conc.Sal.29])))))))),
0)</f>
        <v>0</v>
      </c>
      <c r="AM98" s="119">
        <f t="array" ref="AM98">IFERROR(
(MEDIAN((IF(DATOS_[[Sexo]:[Sexo]]=$B98,IF(DATOS_[[AGRUP. VALOR. PTO.]:[AGRUP. VALOR. PTO.]]=$B96,IF(DATOS_[[Check Periodo Ref.]:[Check Periodo Ref.]]="Dentro",IF(DATOS_[[Check Equiparado]:[Check Equiparado]]="Sí",IF(DATOS!BH$5="Sí",(1/DATOS_[[% anualiz]:[% anualiz]]),1)*IF(DATOS!BH$4="Sí",1/DATOS_[[% normaliz]:[% normaliz]],1)*(DATOS_[Conc.Sal.30])))))))),
0)</f>
        <v>0</v>
      </c>
      <c r="AN98" s="120">
        <f t="array" ref="AN98">IFERROR(
MEDIAN(IF(DATOS_[Sexo]=$B98,IF(DATOS_[[AGRUP. VALOR. PTO.]:[AGRUP. VALOR. PTO.]]=$B96,IF(DATOS_[Check Equiparado]="Sí",IF(DATOS_[Check Periodo Ref.]="Dentro",DATOS_[Tot COMPL.SAL Eq],FALSE))))),
0)</f>
        <v>0</v>
      </c>
      <c r="AO98" s="121">
        <f t="array" ref="AO98">IFERROR(
MEDIAN(IF(DATOS_[Sexo]=$B98,IF(DATOS_[[AGRUP. VALOR. PTO.]:[AGRUP. VALOR. PTO.]]=$B96,IF(DATOS_[Check Equiparado]="Sí",IF(DATOS_[Check Periodo Ref.]="Dentro",DATOS_[TOTAL SALARIO Eq],FALSE))))),
0)</f>
        <v>0</v>
      </c>
      <c r="AP98" s="122">
        <f t="array" ref="AP98">IFERROR(
(MEDIAN((IF(DATOS_[[Sexo]:[Sexo]]=$B98,IF(DATOS_[[AGRUP. VALOR. PTO.]:[AGRUP. VALOR. PTO.]]=$B97,IF(DATOS_[[Check Periodo Ref.]:[Check Periodo Ref.]]="Dentro",IF(DATOS_[[Check Equiparado]:[Check Equiparado]]="Sí",IF(DATOS!BI$5="Sí",(1/DATOS_[[% anualiz]:[% anualiz]]),1)*IF(DATOS!BI$4="Sí",1/DATOS_[[% normaliz]:[% normaliz]],1)*(DATOS_[C.Extra.01])))))))),
0)</f>
        <v>0</v>
      </c>
      <c r="AQ98" s="122">
        <f t="array" ref="AQ98">IFERROR(
(MEDIAN((IF(DATOS_[[Sexo]:[Sexo]]=$B98,IF(DATOS_[[AGRUP. VALOR. PTO.]:[AGRUP. VALOR. PTO.]]=$B97,IF(DATOS_[[Check Periodo Ref.]:[Check Periodo Ref.]]="Dentro",IF(DATOS_[[Check Equiparado]:[Check Equiparado]]="Sí",IF(DATOS!BJ$5="Sí",(1/DATOS_[[% anualiz]:[% anualiz]]),1)*IF(DATOS!BJ$4="Sí",1/DATOS_[[% normaliz]:[% normaliz]],1)*(DATOS_[C.Extra.02])))))))),
0)</f>
        <v>0</v>
      </c>
      <c r="AR98" s="122">
        <f t="array" ref="AR98">IFERROR(
(MEDIAN((IF(DATOS_[[Sexo]:[Sexo]]=$B98,IF(DATOS_[[AGRUP. VALOR. PTO.]:[AGRUP. VALOR. PTO.]]=$B97,IF(DATOS_[[Check Periodo Ref.]:[Check Periodo Ref.]]="Dentro",IF(DATOS_[[Check Equiparado]:[Check Equiparado]]="Sí",IF(DATOS!BK$5="Sí",(1/DATOS_[[% anualiz]:[% anualiz]]),1)*IF(DATOS!BK$4="Sí",1/DATOS_[[% normaliz]:[% normaliz]],1)*(DATOS_[C.Extra.03])))))))),
0)</f>
        <v>0</v>
      </c>
      <c r="AS98" s="122">
        <f t="array" ref="AS98">IFERROR(
(MEDIAN((IF(DATOS_[[Sexo]:[Sexo]]=$B98,IF(DATOS_[[AGRUP. VALOR. PTO.]:[AGRUP. VALOR. PTO.]]=$B97,IF(DATOS_[[Check Periodo Ref.]:[Check Periodo Ref.]]="Dentro",IF(DATOS_[[Check Equiparado]:[Check Equiparado]]="Sí",IF(DATOS!BL$5="Sí",(1/DATOS_[[% anualiz]:[% anualiz]]),1)*IF(DATOS!BL$4="Sí",1/DATOS_[[% normaliz]:[% normaliz]],1)*(DATOS_[C.Extra.04])))))))),
0)</f>
        <v>0</v>
      </c>
      <c r="AT98" s="122">
        <f t="array" ref="AT98">IFERROR(
(MEDIAN((IF(DATOS_[[Sexo]:[Sexo]]=$B98,IF(DATOS_[[AGRUP. VALOR. PTO.]:[AGRUP. VALOR. PTO.]]=$B97,IF(DATOS_[[Check Periodo Ref.]:[Check Periodo Ref.]]="Dentro",IF(DATOS_[[Check Equiparado]:[Check Equiparado]]="Sí",IF(DATOS!BM$5="Sí",(1/DATOS_[[% anualiz]:[% anualiz]]),1)*IF(DATOS!BM$4="Sí",1/DATOS_[[% normaliz]:[% normaliz]],1)*(DATOS_[C.Extra.05])))))))),
0)</f>
        <v>0</v>
      </c>
      <c r="AU98" s="123">
        <f t="array" ref="AU98">IFERROR(
MEDIAN(IF(DATOS_[Sexo]=$B98,IF(DATOS_[[AGRUP. VALOR. PTO.]:[AGRUP. VALOR. PTO.]]=$B96,IF(DATOS_[Check Equiparado]="Sí",IF(DATOS_[Check Periodo Ref.]="Dentro",DATOS_[Tot Extrasalarial Eq],FALSE))))),
0)</f>
        <v>0</v>
      </c>
      <c r="AV98" s="124">
        <f t="array" ref="AV98">IFERROR(
MEDIAN(IF(DATOS_[Sexo]=$B98,IF(DATOS_[[AGRUP. VALOR. PTO.]:[AGRUP. VALOR. PTO.]]=$B96,IF(DATOS_[Check Equiparado]="Sí",IF(DATOS_[Check Periodo Ref.]="Dentro",DATOS_[TOTAL Retrib Eq],FALSE))))),
0)</f>
        <v>0</v>
      </c>
    </row>
    <row r="99" spans="1:48" ht="17.25" thickBot="1" x14ac:dyDescent="0.35">
      <c r="A99" s="48" t="str">
        <f t="shared" ref="A99" si="115">+A100</f>
        <v>[ocultar]</v>
      </c>
      <c r="B99" s="98" t="s">
        <v>288</v>
      </c>
      <c r="C99" s="117"/>
      <c r="D99" s="47"/>
      <c r="E99" s="47"/>
      <c r="F99" s="47"/>
      <c r="G99" s="47"/>
      <c r="H99" s="47"/>
      <c r="I99" s="127" t="str">
        <f t="shared" ref="I99:AV99" si="116">IFERROR((I100-I101)/I100,"")</f>
        <v/>
      </c>
      <c r="J99" s="131" t="str">
        <f t="shared" si="116"/>
        <v/>
      </c>
      <c r="K99" s="131" t="str">
        <f t="shared" si="116"/>
        <v/>
      </c>
      <c r="L99" s="131" t="str">
        <f t="shared" si="116"/>
        <v/>
      </c>
      <c r="M99" s="131" t="str">
        <f t="shared" si="116"/>
        <v/>
      </c>
      <c r="N99" s="131" t="str">
        <f t="shared" si="116"/>
        <v/>
      </c>
      <c r="O99" s="131" t="str">
        <f t="shared" si="116"/>
        <v/>
      </c>
      <c r="P99" s="131" t="str">
        <f t="shared" si="116"/>
        <v/>
      </c>
      <c r="Q99" s="131" t="str">
        <f t="shared" si="116"/>
        <v/>
      </c>
      <c r="R99" s="131" t="str">
        <f t="shared" si="116"/>
        <v/>
      </c>
      <c r="S99" s="131" t="str">
        <f t="shared" si="116"/>
        <v/>
      </c>
      <c r="T99" s="131" t="str">
        <f t="shared" si="116"/>
        <v/>
      </c>
      <c r="U99" s="131" t="str">
        <f t="shared" si="116"/>
        <v/>
      </c>
      <c r="V99" s="131" t="str">
        <f t="shared" si="116"/>
        <v/>
      </c>
      <c r="W99" s="131" t="str">
        <f t="shared" si="116"/>
        <v/>
      </c>
      <c r="X99" s="131" t="str">
        <f t="shared" si="116"/>
        <v/>
      </c>
      <c r="Y99" s="131" t="str">
        <f t="shared" si="116"/>
        <v/>
      </c>
      <c r="Z99" s="130" t="str">
        <f t="shared" si="116"/>
        <v/>
      </c>
      <c r="AA99" s="130" t="str">
        <f t="shared" si="116"/>
        <v/>
      </c>
      <c r="AB99" s="130" t="str">
        <f t="shared" si="116"/>
        <v/>
      </c>
      <c r="AC99" s="130" t="str">
        <f t="shared" si="116"/>
        <v/>
      </c>
      <c r="AD99" s="130" t="str">
        <f t="shared" si="116"/>
        <v/>
      </c>
      <c r="AE99" s="130" t="str">
        <f t="shared" si="116"/>
        <v/>
      </c>
      <c r="AF99" s="130" t="str">
        <f t="shared" si="116"/>
        <v/>
      </c>
      <c r="AG99" s="130" t="str">
        <f t="shared" si="116"/>
        <v/>
      </c>
      <c r="AH99" s="130" t="str">
        <f t="shared" si="116"/>
        <v/>
      </c>
      <c r="AI99" s="130" t="str">
        <f t="shared" si="116"/>
        <v/>
      </c>
      <c r="AJ99" s="130" t="str">
        <f t="shared" si="116"/>
        <v/>
      </c>
      <c r="AK99" s="130" t="str">
        <f t="shared" si="116"/>
        <v/>
      </c>
      <c r="AL99" s="130" t="str">
        <f t="shared" si="116"/>
        <v/>
      </c>
      <c r="AM99" s="130" t="str">
        <f t="shared" si="116"/>
        <v/>
      </c>
      <c r="AN99" s="132" t="str">
        <f t="shared" si="116"/>
        <v/>
      </c>
      <c r="AO99" s="136" t="str">
        <f t="shared" si="116"/>
        <v/>
      </c>
      <c r="AP99" s="133" t="str">
        <f t="shared" si="116"/>
        <v/>
      </c>
      <c r="AQ99" s="133" t="str">
        <f t="shared" si="116"/>
        <v/>
      </c>
      <c r="AR99" s="133" t="str">
        <f t="shared" si="116"/>
        <v/>
      </c>
      <c r="AS99" s="133" t="str">
        <f t="shared" si="116"/>
        <v/>
      </c>
      <c r="AT99" s="133" t="str">
        <f t="shared" si="116"/>
        <v/>
      </c>
      <c r="AU99" s="134" t="str">
        <f t="shared" si="116"/>
        <v/>
      </c>
      <c r="AV99" s="135" t="str">
        <f t="shared" si="116"/>
        <v/>
      </c>
    </row>
    <row r="100" spans="1:48" x14ac:dyDescent="0.3">
      <c r="A100" s="48" t="str">
        <f t="shared" ref="A100" si="117">+IF(C100+C101=0,"[ocultar]","")</f>
        <v>[ocultar]</v>
      </c>
      <c r="B100" s="94" t="s">
        <v>162</v>
      </c>
      <c r="C100" s="40">
        <f t="array" ref="C100">SUM(IF($B100=DATOS_[Sexo],
IF($B99=DATOS_[AGRUP. VALOR. PTO.],
IF("Dentro"=DATOS_[Check Periodo Ref.],
1/(COUNTIFS(DATOS_[Sexo],$B100,DATOS_[AGRUP. VALOR. PTO.],$B99,DATOS_[Check Periodo Ref.],"Dentro",DATOS_[id],DATOS_[id]))))))</f>
        <v>0</v>
      </c>
      <c r="D100" s="41">
        <f>COUNTIFS(DATOS_[AGRUP. VALOR. PTO.],$B99,DATOS_[Sexo],$B100,DATOS_[Check Periodo Ref.],"Dentro")</f>
        <v>0</v>
      </c>
      <c r="E100" s="41">
        <f>COUNTIFS(DATOS_[AGRUP. VALOR. PTO.],$B99,DATOS_[Sexo],$B100,DATOS_[Check Periodo Ref.],"Dentro",DATOS_[Check Nº SC Norm],"Sí")</f>
        <v>0</v>
      </c>
      <c r="F100" s="41">
        <f>COUNTIFS(DATOS_[AGRUP. VALOR. PTO.],$B99,DATOS_[Sexo],$B100,DATOS_[Check Periodo Ref.],"Dentro",DATOS_[Check Nº SC Anualiz],"Sí")</f>
        <v>0</v>
      </c>
      <c r="G100" s="41">
        <f>COUNTIFS(DATOS_[AGRUP. VALOR. PTO.],$B99,DATOS_[Sexo],$B100,DATOS_[Check Periodo Ref.],"Dentro",DATOS_[Check Nº SC Norm y Anualiz],"Sí")</f>
        <v>0</v>
      </c>
      <c r="H100" s="41">
        <f>COUNTIFS(DATOS_[AGRUP. VALOR. PTO.],$B99,DATOS_[Sexo],$B100,DATOS_[Check Periodo Ref.],"Dentro",DATOS_[Check Equiparación],"Sí")</f>
        <v>0</v>
      </c>
      <c r="I100" s="118">
        <f t="array" ref="I100">IFERROR(
MEDIAN(IF(DATOS_[Sexo]=$B100,IF(DATOS_[[AGRUP. VALOR. PTO.]:[AGRUP. VALOR. PTO.]]=$B99,IF(DATOS_[Check Equiparado]="Sí",IF(DATOS_[Check Periodo Ref.]="Dentro",DATOS_[SALARIO BASE Eq],FALSE))))),
0)</f>
        <v>0</v>
      </c>
      <c r="J100" s="119">
        <f t="array" ref="J100">IFERROR(
(MEDIAN((IF(DATOS_[[Sexo]:[Sexo]]=$B100,IF(DATOS_[[AGRUP. VALOR. PTO.]:[AGRUP. VALOR. PTO.]]=$B99,IF(DATOS_[[Check Periodo Ref.]:[Check Periodo Ref.]]="Dentro",IF(DATOS_[[Check Equiparado]:[Check Equiparado]]="Sí",IF(DATOS!AE$5="Sí",(1/DATOS_[[% anualiz]:[% anualiz]]),1)*IF(DATOS!AE$4="Sí",1/DATOS_[[% normaliz]:[% normaliz]],1)*(DATOS_[Conc.Sal.01])))))))),
0)</f>
        <v>0</v>
      </c>
      <c r="K100" s="119">
        <f t="array" ref="K100">IFERROR(
(MEDIAN((IF(DATOS_[[Sexo]:[Sexo]]=$B100,IF(DATOS_[[AGRUP. VALOR. PTO.]:[AGRUP. VALOR. PTO.]]=$B99,IF(DATOS_[[Check Periodo Ref.]:[Check Periodo Ref.]]="Dentro",IF(DATOS_[[Check Equiparado]:[Check Equiparado]]="Sí",IF(DATOS!AF$5="Sí",(1/DATOS_[[% anualiz]:[% anualiz]]),1)*IF(DATOS!AF$4="Sí",1/DATOS_[[% normaliz]:[% normaliz]],1)*(DATOS_[Conc.Sal.02])))))))),
0)</f>
        <v>0</v>
      </c>
      <c r="L100" s="119">
        <f t="array" ref="L100">IFERROR(
(MEDIAN((IF(DATOS_[[Sexo]:[Sexo]]=$B100,IF(DATOS_[[AGRUP. VALOR. PTO.]:[AGRUP. VALOR. PTO.]]=$B99,IF(DATOS_[[Check Periodo Ref.]:[Check Periodo Ref.]]="Dentro",IF(DATOS_[[Check Equiparado]:[Check Equiparado]]="Sí",IF(DATOS!AG$5="Sí",(1/DATOS_[[% anualiz]:[% anualiz]]),1)*IF(DATOS!AG$4="Sí",1/DATOS_[[% normaliz]:[% normaliz]],1)*(DATOS_[Conc.Sal.03])))))))),
0)</f>
        <v>0</v>
      </c>
      <c r="M100" s="119">
        <f t="array" ref="M100">IFERROR(
(MEDIAN((IF(DATOS_[[Sexo]:[Sexo]]=$B100,IF(DATOS_[[AGRUP. VALOR. PTO.]:[AGRUP. VALOR. PTO.]]=$B99,IF(DATOS_[[Check Periodo Ref.]:[Check Periodo Ref.]]="Dentro",IF(DATOS_[[Check Equiparado]:[Check Equiparado]]="Sí",IF(DATOS!AH$5="Sí",(1/DATOS_[[% anualiz]:[% anualiz]]),1)*IF(DATOS!AH$4="Sí",1/DATOS_[[% normaliz]:[% normaliz]],1)*(DATOS_[Conc.Sal.04])))))))),
0)</f>
        <v>0</v>
      </c>
      <c r="N100" s="119">
        <f t="array" ref="N100">IFERROR(
(MEDIAN((IF(DATOS_[[Sexo]:[Sexo]]=$B100,IF(DATOS_[[AGRUP. VALOR. PTO.]:[AGRUP. VALOR. PTO.]]=$B99,IF(DATOS_[[Check Periodo Ref.]:[Check Periodo Ref.]]="Dentro",IF(DATOS_[[Check Equiparado]:[Check Equiparado]]="Sí",IF(DATOS!AI$5="Sí",(1/DATOS_[[% anualiz]:[% anualiz]]),1)*IF(DATOS!AI$4="Sí",1/DATOS_[[% normaliz]:[% normaliz]],1)*(DATOS_[Conc.Sal.05])))))))),
0)</f>
        <v>0</v>
      </c>
      <c r="O100" s="119">
        <f t="array" ref="O100">IFERROR(
(MEDIAN((IF(DATOS_[[Sexo]:[Sexo]]=$B100,IF(DATOS_[[AGRUP. VALOR. PTO.]:[AGRUP. VALOR. PTO.]]=$B99,IF(DATOS_[[Check Periodo Ref.]:[Check Periodo Ref.]]="Dentro",IF(DATOS_[[Check Equiparado]:[Check Equiparado]]="Sí",IF(DATOS!AJ$5="Sí",(1/DATOS_[[% anualiz]:[% anualiz]]),1)*IF(DATOS!AJ$4="Sí",1/DATOS_[[% normaliz]:[% normaliz]],1)*(DATOS_[Conc.Sal.06])))))))),
0)</f>
        <v>0</v>
      </c>
      <c r="P100" s="119">
        <f t="array" ref="P100">IFERROR(
(MEDIAN((IF(DATOS_[[Sexo]:[Sexo]]=$B100,IF(DATOS_[[AGRUP. VALOR. PTO.]:[AGRUP. VALOR. PTO.]]=$B99,IF(DATOS_[[Check Periodo Ref.]:[Check Periodo Ref.]]="Dentro",IF(DATOS_[[Check Equiparado]:[Check Equiparado]]="Sí",IF(DATOS!AK$5="Sí",(1/DATOS_[[% anualiz]:[% anualiz]]),1)*IF(DATOS!AK$4="Sí",1/DATOS_[[% normaliz]:[% normaliz]],1)*(DATOS_[Conc.Sal.07])))))))),
0)</f>
        <v>0</v>
      </c>
      <c r="Q100" s="119">
        <f t="array" ref="Q100">IFERROR(
(MEDIAN((IF(DATOS_[[Sexo]:[Sexo]]=$B100,IF(DATOS_[[AGRUP. VALOR. PTO.]:[AGRUP. VALOR. PTO.]]=$B99,IF(DATOS_[[Check Periodo Ref.]:[Check Periodo Ref.]]="Dentro",IF(DATOS_[[Check Equiparado]:[Check Equiparado]]="Sí",IF(DATOS!AL$5="Sí",(1/DATOS_[[% anualiz]:[% anualiz]]),1)*IF(DATOS!AL$4="Sí",1/DATOS_[[% normaliz]:[% normaliz]],1)*(DATOS_[Conc.Sal.08])))))))),
0)</f>
        <v>0</v>
      </c>
      <c r="R100" s="119">
        <f t="array" ref="R100">IFERROR(
(MEDIAN((IF(DATOS_[[Sexo]:[Sexo]]=$B100,IF(DATOS_[[AGRUP. VALOR. PTO.]:[AGRUP. VALOR. PTO.]]=$B99,IF(DATOS_[[Check Periodo Ref.]:[Check Periodo Ref.]]="Dentro",IF(DATOS_[[Check Equiparado]:[Check Equiparado]]="Sí",IF(DATOS!AM$5="Sí",(1/DATOS_[[% anualiz]:[% anualiz]]),1)*IF(DATOS!AM$4="Sí",1/DATOS_[[% normaliz]:[% normaliz]],1)*(DATOS_[Conc.Sal.09])))))))),
0)</f>
        <v>0</v>
      </c>
      <c r="S100" s="119">
        <f t="array" ref="S100">IFERROR(
(MEDIAN((IF(DATOS_[[Sexo]:[Sexo]]=$B100,IF(DATOS_[[AGRUP. VALOR. PTO.]:[AGRUP. VALOR. PTO.]]=$B99,IF(DATOS_[[Check Periodo Ref.]:[Check Periodo Ref.]]="Dentro",IF(DATOS_[[Check Equiparado]:[Check Equiparado]]="Sí",IF(DATOS!AN$5="Sí",(1/DATOS_[[% anualiz]:[% anualiz]]),1)*IF(DATOS!AN$4="Sí",1/DATOS_[[% normaliz]:[% normaliz]],1)*(DATOS_[Conc.Sal.10])))))))),
0)</f>
        <v>0</v>
      </c>
      <c r="T100" s="119">
        <f t="array" ref="T100">IFERROR(
(MEDIAN((IF(DATOS_[[Sexo]:[Sexo]]=$B100,IF(DATOS_[[AGRUP. VALOR. PTO.]:[AGRUP. VALOR. PTO.]]=$B99,IF(DATOS_[[Check Periodo Ref.]:[Check Periodo Ref.]]="Dentro",IF(DATOS_[[Check Equiparado]:[Check Equiparado]]="Sí",IF(DATOS!AO$5="Sí",(1/DATOS_[[% anualiz]:[% anualiz]]),1)*IF(DATOS!AO$4="Sí",1/DATOS_[[% normaliz]:[% normaliz]],1)*(DATOS_[Conc.Sal.11])))))))),
0)</f>
        <v>0</v>
      </c>
      <c r="U100" s="119">
        <f t="array" ref="U100">IFERROR(
(MEDIAN((IF(DATOS_[[Sexo]:[Sexo]]=$B100,IF(DATOS_[[AGRUP. VALOR. PTO.]:[AGRUP. VALOR. PTO.]]=$B99,IF(DATOS_[[Check Periodo Ref.]:[Check Periodo Ref.]]="Dentro",IF(DATOS_[[Check Equiparado]:[Check Equiparado]]="Sí",IF(DATOS!AP$5="Sí",(1/DATOS_[[% anualiz]:[% anualiz]]),1)*IF(DATOS!AP$4="Sí",1/DATOS_[[% normaliz]:[% normaliz]],1)*(DATOS_[Conc.Sal.12])))))))),
0)</f>
        <v>0</v>
      </c>
      <c r="V100" s="119">
        <f t="array" ref="V100">IFERROR(
(MEDIAN((IF(DATOS_[[Sexo]:[Sexo]]=$B100,IF(DATOS_[[AGRUP. VALOR. PTO.]:[AGRUP. VALOR. PTO.]]=$B99,IF(DATOS_[[Check Periodo Ref.]:[Check Periodo Ref.]]="Dentro",IF(DATOS_[[Check Equiparado]:[Check Equiparado]]="Sí",IF(DATOS!AQ$5="Sí",(1/DATOS_[[% anualiz]:[% anualiz]]),1)*IF(DATOS!AQ$4="Sí",1/DATOS_[[% normaliz]:[% normaliz]],1)*(DATOS_[Conc.Sal.13])))))))),
0)</f>
        <v>0</v>
      </c>
      <c r="W100" s="119">
        <f t="array" ref="W100">IFERROR(
(MEDIAN((IF(DATOS_[[Sexo]:[Sexo]]=$B100,IF(DATOS_[[AGRUP. VALOR. PTO.]:[AGRUP. VALOR. PTO.]]=$B99,IF(DATOS_[[Check Periodo Ref.]:[Check Periodo Ref.]]="Dentro",IF(DATOS_[[Check Equiparado]:[Check Equiparado]]="Sí",IF(DATOS!AR$5="Sí",(1/DATOS_[[% anualiz]:[% anualiz]]),1)*IF(DATOS!AR$4="Sí",1/DATOS_[[% normaliz]:[% normaliz]],1)*(DATOS_[Conc.Sal.14])))))))),
0)</f>
        <v>0</v>
      </c>
      <c r="X100" s="119">
        <f t="array" ref="X100">IFERROR(
(MEDIAN((IF(DATOS_[[Sexo]:[Sexo]]=$B100,IF(DATOS_[[AGRUP. VALOR. PTO.]:[AGRUP. VALOR. PTO.]]=$B99,IF(DATOS_[[Check Periodo Ref.]:[Check Periodo Ref.]]="Dentro",IF(DATOS_[[Check Equiparado]:[Check Equiparado]]="Sí",IF(DATOS!AS$5="Sí",(1/DATOS_[[% anualiz]:[% anualiz]]),1)*IF(DATOS!AS$4="Sí",1/DATOS_[[% normaliz]:[% normaliz]],1)*(DATOS_[Conc.Sal.15])))))))),
0)</f>
        <v>0</v>
      </c>
      <c r="Y100" s="119">
        <f t="array" ref="Y100">IFERROR(
(MEDIAN((IF(DATOS_[[Sexo]:[Sexo]]=$B100,IF(DATOS_[[AGRUP. VALOR. PTO.]:[AGRUP. VALOR. PTO.]]=$B99,IF(DATOS_[[Check Periodo Ref.]:[Check Periodo Ref.]]="Dentro",IF(DATOS_[[Check Equiparado]:[Check Equiparado]]="Sí",IF(DATOS!AT$5="Sí",(1/DATOS_[[% anualiz]:[% anualiz]]),1)*IF(DATOS!AT$4="Sí",1/DATOS_[[% normaliz]:[% normaliz]],1)*(DATOS_[Conc.Sal.16])))))))),
0)</f>
        <v>0</v>
      </c>
      <c r="Z100" s="119">
        <f t="array" ref="Z100">IFERROR(
(MEDIAN((IF(DATOS_[[Sexo]:[Sexo]]=$B100,IF(DATOS_[[AGRUP. VALOR. PTO.]:[AGRUP. VALOR. PTO.]]=$B99,IF(DATOS_[[Check Periodo Ref.]:[Check Periodo Ref.]]="Dentro",IF(DATOS_[[Check Equiparado]:[Check Equiparado]]="Sí",IF(DATOS!AU$5="Sí",(1/DATOS_[[% anualiz]:[% anualiz]]),1)*IF(DATOS!AU$4="Sí",1/DATOS_[[% normaliz]:[% normaliz]],1)*(DATOS_[Conc.Sal.17])))))))),
0)</f>
        <v>0</v>
      </c>
      <c r="AA100" s="119">
        <f t="array" ref="AA100">IFERROR(
(MEDIAN((IF(DATOS_[[Sexo]:[Sexo]]=$B100,IF(DATOS_[[AGRUP. VALOR. PTO.]:[AGRUP. VALOR. PTO.]]=$B99,IF(DATOS_[[Check Periodo Ref.]:[Check Periodo Ref.]]="Dentro",IF(DATOS_[[Check Equiparado]:[Check Equiparado]]="Sí",IF(DATOS!AV$5="Sí",(1/DATOS_[[% anualiz]:[% anualiz]]),1)*IF(DATOS!AV$4="Sí",1/DATOS_[[% normaliz]:[% normaliz]],1)*(DATOS_[Conc.Sal.18])))))))),
0)</f>
        <v>0</v>
      </c>
      <c r="AB100" s="119">
        <f t="array" ref="AB100">IFERROR(
(MEDIAN((IF(DATOS_[[Sexo]:[Sexo]]=$B100,IF(DATOS_[[AGRUP. VALOR. PTO.]:[AGRUP. VALOR. PTO.]]=$B99,IF(DATOS_[[Check Periodo Ref.]:[Check Periodo Ref.]]="Dentro",IF(DATOS_[[Check Equiparado]:[Check Equiparado]]="Sí",IF(DATOS!AW$5="Sí",(1/DATOS_[[% anualiz]:[% anualiz]]),1)*IF(DATOS!AW$4="Sí",1/DATOS_[[% normaliz]:[% normaliz]],1)*(DATOS_[Conc.Sal.19])))))))),
0)</f>
        <v>0</v>
      </c>
      <c r="AC100" s="119">
        <f t="array" ref="AC100">IFERROR(
(MEDIAN((IF(DATOS_[[Sexo]:[Sexo]]=$B100,IF(DATOS_[[AGRUP. VALOR. PTO.]:[AGRUP. VALOR. PTO.]]=$B99,IF(DATOS_[[Check Periodo Ref.]:[Check Periodo Ref.]]="Dentro",IF(DATOS_[[Check Equiparado]:[Check Equiparado]]="Sí",IF(DATOS!AX$5="Sí",(1/DATOS_[[% anualiz]:[% anualiz]]),1)*IF(DATOS!AX$4="Sí",1/DATOS_[[% normaliz]:[% normaliz]],1)*(DATOS_[Conc.Sal.20])))))))),
0)</f>
        <v>0</v>
      </c>
      <c r="AD100" s="119">
        <f t="array" ref="AD100">IFERROR(
(MEDIAN((IF(DATOS_[[Sexo]:[Sexo]]=$B100,IF(DATOS_[[AGRUP. VALOR. PTO.]:[AGRUP. VALOR. PTO.]]=$B99,IF(DATOS_[[Check Periodo Ref.]:[Check Periodo Ref.]]="Dentro",IF(DATOS_[[Check Equiparado]:[Check Equiparado]]="Sí",IF(DATOS!AY$5="Sí",(1/DATOS_[[% anualiz]:[% anualiz]]),1)*IF(DATOS!AY$4="Sí",1/DATOS_[[% normaliz]:[% normaliz]],1)*(DATOS_[Conc.Sal.21])))))))),
0)</f>
        <v>0</v>
      </c>
      <c r="AE100" s="119">
        <f t="array" ref="AE100">IFERROR(
(MEDIAN((IF(DATOS_[[Sexo]:[Sexo]]=$B100,IF(DATOS_[[AGRUP. VALOR. PTO.]:[AGRUP. VALOR. PTO.]]=$B99,IF(DATOS_[[Check Periodo Ref.]:[Check Periodo Ref.]]="Dentro",IF(DATOS_[[Check Equiparado]:[Check Equiparado]]="Sí",IF(DATOS!AZ$5="Sí",(1/DATOS_[[% anualiz]:[% anualiz]]),1)*IF(DATOS!AZ$4="Sí",1/DATOS_[[% normaliz]:[% normaliz]],1)*(DATOS_[Conc.Sal.22])))))))),
0)</f>
        <v>0</v>
      </c>
      <c r="AF100" s="119">
        <f t="array" ref="AF100">IFERROR(
(MEDIAN((IF(DATOS_[[Sexo]:[Sexo]]=$B100,IF(DATOS_[[AGRUP. VALOR. PTO.]:[AGRUP. VALOR. PTO.]]=$B99,IF(DATOS_[[Check Periodo Ref.]:[Check Periodo Ref.]]="Dentro",IF(DATOS_[[Check Equiparado]:[Check Equiparado]]="Sí",IF(DATOS!BA$5="Sí",(1/DATOS_[[% anualiz]:[% anualiz]]),1)*IF(DATOS!BA$4="Sí",1/DATOS_[[% normaliz]:[% normaliz]],1)*(DATOS_[Conc.Sal.23])))))))),
0)</f>
        <v>0</v>
      </c>
      <c r="AG100" s="119">
        <f t="array" ref="AG100">IFERROR(
(MEDIAN((IF(DATOS_[[Sexo]:[Sexo]]=$B100,IF(DATOS_[[AGRUP. VALOR. PTO.]:[AGRUP. VALOR. PTO.]]=$B99,IF(DATOS_[[Check Periodo Ref.]:[Check Periodo Ref.]]="Dentro",IF(DATOS_[[Check Equiparado]:[Check Equiparado]]="Sí",IF(DATOS!BB$5="Sí",(1/DATOS_[[% anualiz]:[% anualiz]]),1)*IF(DATOS!BB$4="Sí",1/DATOS_[[% normaliz]:[% normaliz]],1)*(DATOS_[Conc.Sal.24])))))))),
0)</f>
        <v>0</v>
      </c>
      <c r="AH100" s="119">
        <f t="array" ref="AH100">IFERROR(
(MEDIAN((IF(DATOS_[[Sexo]:[Sexo]]=$B100,IF(DATOS_[[AGRUP. VALOR. PTO.]:[AGRUP. VALOR. PTO.]]=$B99,IF(DATOS_[[Check Periodo Ref.]:[Check Periodo Ref.]]="Dentro",IF(DATOS_[[Check Equiparado]:[Check Equiparado]]="Sí",IF(DATOS!BC$5="Sí",(1/DATOS_[[% anualiz]:[% anualiz]]),1)*IF(DATOS!BC$4="Sí",1/DATOS_[[% normaliz]:[% normaliz]],1)*(DATOS_[Conc.Sal.25])))))))),
0)</f>
        <v>0</v>
      </c>
      <c r="AI100" s="119">
        <f t="array" ref="AI100">IFERROR(
(MEDIAN((IF(DATOS_[[Sexo]:[Sexo]]=$B100,IF(DATOS_[[AGRUP. VALOR. PTO.]:[AGRUP. VALOR. PTO.]]=$B99,IF(DATOS_[[Check Periodo Ref.]:[Check Periodo Ref.]]="Dentro",IF(DATOS_[[Check Equiparado]:[Check Equiparado]]="Sí",IF(DATOS!BD$5="Sí",(1/DATOS_[[% anualiz]:[% anualiz]]),1)*IF(DATOS!BD$4="Sí",1/DATOS_[[% normaliz]:[% normaliz]],1)*(DATOS_[Conc.Sal.26])))))))),
0)</f>
        <v>0</v>
      </c>
      <c r="AJ100" s="119">
        <f t="array" ref="AJ100">IFERROR(
(MEDIAN((IF(DATOS_[[Sexo]:[Sexo]]=$B100,IF(DATOS_[[AGRUP. VALOR. PTO.]:[AGRUP. VALOR. PTO.]]=$B99,IF(DATOS_[[Check Periodo Ref.]:[Check Periodo Ref.]]="Dentro",IF(DATOS_[[Check Equiparado]:[Check Equiparado]]="Sí",IF(DATOS!BE$5="Sí",(1/DATOS_[[% anualiz]:[% anualiz]]),1)*IF(DATOS!BE$4="Sí",1/DATOS_[[% normaliz]:[% normaliz]],1)*(DATOS_[Conc.Sal.27])))))))),
0)</f>
        <v>0</v>
      </c>
      <c r="AK100" s="119">
        <f t="array" ref="AK100">IFERROR(
(MEDIAN((IF(DATOS_[[Sexo]:[Sexo]]=$B100,IF(DATOS_[[AGRUP. VALOR. PTO.]:[AGRUP. VALOR. PTO.]]=$B99,IF(DATOS_[[Check Periodo Ref.]:[Check Periodo Ref.]]="Dentro",IF(DATOS_[[Check Equiparado]:[Check Equiparado]]="Sí",IF(DATOS!BF$5="Sí",(1/DATOS_[[% anualiz]:[% anualiz]]),1)*IF(DATOS!BF$4="Sí",1/DATOS_[[% normaliz]:[% normaliz]],1)*(DATOS_[Conc.Sal.28])))))))),
0)</f>
        <v>0</v>
      </c>
      <c r="AL100" s="119">
        <f t="array" ref="AL100">IFERROR(
(MEDIAN((IF(DATOS_[[Sexo]:[Sexo]]=$B100,IF(DATOS_[[AGRUP. VALOR. PTO.]:[AGRUP. VALOR. PTO.]]=$B99,IF(DATOS_[[Check Periodo Ref.]:[Check Periodo Ref.]]="Dentro",IF(DATOS_[[Check Equiparado]:[Check Equiparado]]="Sí",IF(DATOS!BG$5="Sí",(1/DATOS_[[% anualiz]:[% anualiz]]),1)*IF(DATOS!BG$4="Sí",1/DATOS_[[% normaliz]:[% normaliz]],1)*(DATOS_[Conc.Sal.29])))))))),
0)</f>
        <v>0</v>
      </c>
      <c r="AM100" s="119">
        <f t="array" ref="AM100">IFERROR(
(MEDIAN((IF(DATOS_[[Sexo]:[Sexo]]=$B100,IF(DATOS_[[AGRUP. VALOR. PTO.]:[AGRUP. VALOR. PTO.]]=$B99,IF(DATOS_[[Check Periodo Ref.]:[Check Periodo Ref.]]="Dentro",IF(DATOS_[[Check Equiparado]:[Check Equiparado]]="Sí",IF(DATOS!BH$5="Sí",(1/DATOS_[[% anualiz]:[% anualiz]]),1)*IF(DATOS!BH$4="Sí",1/DATOS_[[% normaliz]:[% normaliz]],1)*(DATOS_[Conc.Sal.30])))))))),
0)</f>
        <v>0</v>
      </c>
      <c r="AN100" s="120">
        <f t="array" ref="AN100">IFERROR(
MEDIAN(IF(DATOS_[Sexo]=$B100,IF(DATOS_[[AGRUP. VALOR. PTO.]:[AGRUP. VALOR. PTO.]]=$B99,IF(DATOS_[Check Equiparado]="Sí",IF(DATOS_[Check Periodo Ref.]="Dentro",DATOS_[Tot COMPL.SAL Eq],FALSE))))),
0)</f>
        <v>0</v>
      </c>
      <c r="AO100" s="121">
        <f t="array" ref="AO100">IFERROR(
MEDIAN(IF(DATOS_[Sexo]=$B100,IF(DATOS_[[AGRUP. VALOR. PTO.]:[AGRUP. VALOR. PTO.]]=$B99,IF(DATOS_[Check Equiparado]="Sí",IF(DATOS_[Check Periodo Ref.]="Dentro",DATOS_[TOTAL SALARIO Eq],FALSE))))),
0)</f>
        <v>0</v>
      </c>
      <c r="AP100" s="122">
        <f t="array" ref="AP100">IFERROR(
(MEDIAN((IF(DATOS_[[Sexo]:[Sexo]]=$B100,IF(DATOS_[[AGRUP. VALOR. PTO.]:[AGRUP. VALOR. PTO.]]=$B99,IF(DATOS_[[Check Periodo Ref.]:[Check Periodo Ref.]]="Dentro",IF(DATOS_[[Check Equiparado]:[Check Equiparado]]="Sí",IF(DATOS!BI$5="Sí",(1/DATOS_[[% anualiz]:[% anualiz]]),1)*IF(DATOS!BI$4="Sí",1/DATOS_[[% normaliz]:[% normaliz]],1)*(DATOS_[C.Extra.01])))))))),
0)</f>
        <v>0</v>
      </c>
      <c r="AQ100" s="122">
        <f t="array" ref="AQ100">IFERROR(
(MEDIAN((IF(DATOS_[[Sexo]:[Sexo]]=$B100,IF(DATOS_[[AGRUP. VALOR. PTO.]:[AGRUP. VALOR. PTO.]]=$B99,IF(DATOS_[[Check Periodo Ref.]:[Check Periodo Ref.]]="Dentro",IF(DATOS_[[Check Equiparado]:[Check Equiparado]]="Sí",IF(DATOS!BJ$5="Sí",(1/DATOS_[[% anualiz]:[% anualiz]]),1)*IF(DATOS!BJ$4="Sí",1/DATOS_[[% normaliz]:[% normaliz]],1)*(DATOS_[C.Extra.02])))))))),
0)</f>
        <v>0</v>
      </c>
      <c r="AR100" s="122">
        <f t="array" ref="AR100">IFERROR(
(MEDIAN((IF(DATOS_[[Sexo]:[Sexo]]=$B100,IF(DATOS_[[AGRUP. VALOR. PTO.]:[AGRUP. VALOR. PTO.]]=$B99,IF(DATOS_[[Check Periodo Ref.]:[Check Periodo Ref.]]="Dentro",IF(DATOS_[[Check Equiparado]:[Check Equiparado]]="Sí",IF(DATOS!BK$5="Sí",(1/DATOS_[[% anualiz]:[% anualiz]]),1)*IF(DATOS!BK$4="Sí",1/DATOS_[[% normaliz]:[% normaliz]],1)*(DATOS_[C.Extra.03])))))))),
0)</f>
        <v>0</v>
      </c>
      <c r="AS100" s="122">
        <f t="array" ref="AS100">IFERROR(
(MEDIAN((IF(DATOS_[[Sexo]:[Sexo]]=$B100,IF(DATOS_[[AGRUP. VALOR. PTO.]:[AGRUP. VALOR. PTO.]]=$B99,IF(DATOS_[[Check Periodo Ref.]:[Check Periodo Ref.]]="Dentro",IF(DATOS_[[Check Equiparado]:[Check Equiparado]]="Sí",IF(DATOS!BL$5="Sí",(1/DATOS_[[% anualiz]:[% anualiz]]),1)*IF(DATOS!BL$4="Sí",1/DATOS_[[% normaliz]:[% normaliz]],1)*(DATOS_[C.Extra.04])))))))),
0)</f>
        <v>0</v>
      </c>
      <c r="AT100" s="122">
        <f t="array" ref="AT100">IFERROR(
(MEDIAN((IF(DATOS_[[Sexo]:[Sexo]]=$B100,IF(DATOS_[[AGRUP. VALOR. PTO.]:[AGRUP. VALOR. PTO.]]=$B99,IF(DATOS_[[Check Periodo Ref.]:[Check Periodo Ref.]]="Dentro",IF(DATOS_[[Check Equiparado]:[Check Equiparado]]="Sí",IF(DATOS!BM$5="Sí",(1/DATOS_[[% anualiz]:[% anualiz]]),1)*IF(DATOS!BM$4="Sí",1/DATOS_[[% normaliz]:[% normaliz]],1)*(DATOS_[C.Extra.05])))))))),
0)</f>
        <v>0</v>
      </c>
      <c r="AU100" s="123">
        <f t="array" ref="AU100">IFERROR(
MEDIAN(IF(DATOS_[Sexo]=$B100,IF(DATOS_[[AGRUP. VALOR. PTO.]:[AGRUP. VALOR. PTO.]]=$B99,IF(DATOS_[Check Equiparado]="Sí",IF(DATOS_[Check Periodo Ref.]="Dentro",DATOS_[Tot Extrasalarial Eq],FALSE))))),
0)</f>
        <v>0</v>
      </c>
      <c r="AV100" s="124">
        <f t="array" ref="AV100">IFERROR(
MEDIAN(IF(DATOS_[Sexo]=$B100,IF(DATOS_[[AGRUP. VALOR. PTO.]:[AGRUP. VALOR. PTO.]]=$B99,IF(DATOS_[Check Equiparado]="Sí",IF(DATOS_[Check Periodo Ref.]="Dentro",DATOS_[TOTAL Retrib Eq],FALSE))))),
0)</f>
        <v>0</v>
      </c>
    </row>
    <row r="101" spans="1:48" x14ac:dyDescent="0.3">
      <c r="A101" s="48" t="str">
        <f t="shared" ref="A101" si="118">+A100</f>
        <v>[ocultar]</v>
      </c>
      <c r="B101" s="94" t="s">
        <v>163</v>
      </c>
      <c r="C101" s="40">
        <f t="array" ref="C101">SUM(IF($B101=DATOS_[Sexo],
IF($B99=DATOS_[AGRUP. VALOR. PTO.],
IF("Dentro"=DATOS_[Check Periodo Ref.],
1/(COUNTIFS(DATOS_[Sexo],$B101,DATOS_[AGRUP. VALOR. PTO.],$B99,DATOS_[Check Periodo Ref.],"Dentro",DATOS_[id],DATOS_[id]))))))</f>
        <v>0</v>
      </c>
      <c r="D101" s="41">
        <f>COUNTIFS(DATOS_[AGRUP. VALOR. PTO.],$B99,DATOS_[Sexo],$B101,DATOS_[Check Periodo Ref.],"Dentro")</f>
        <v>0</v>
      </c>
      <c r="E101" s="41">
        <f>COUNTIFS(DATOS_[AGRUP. VALOR. PTO.],$B99,DATOS_[Sexo],$B101,DATOS_[Check Periodo Ref.],"Dentro",DATOS_[Check Nº SC Norm],"Sí")</f>
        <v>0</v>
      </c>
      <c r="F101" s="41">
        <f>COUNTIFS(DATOS_[AGRUP. VALOR. PTO.],$B99,DATOS_[Sexo],$B101,DATOS_[Check Periodo Ref.],"Dentro",DATOS_[Check Nº SC Anualiz],"Sí")</f>
        <v>0</v>
      </c>
      <c r="G101" s="41">
        <f>COUNTIFS(DATOS_[AGRUP. VALOR. PTO.],$B99,DATOS_[Sexo],$B101,DATOS_[Check Periodo Ref.],"Dentro",DATOS_[Check Nº SC Norm y Anualiz],"Sí")</f>
        <v>0</v>
      </c>
      <c r="H101" s="41">
        <f>COUNTIFS(DATOS_[AGRUP. VALOR. PTO.],$B99,DATOS_[Sexo],$B101,DATOS_[Check Periodo Ref.],"Dentro",DATOS_[Check Equiparación],"Sí")</f>
        <v>0</v>
      </c>
      <c r="I101" s="118" cm="1">
        <f t="array" ref="I101">IFERROR(
MEDIAN(IF(DATOS_[Sexo]=$B101,IF(DATOS_[[AGRUP. VALOR. PTO.]:[AGRUP. VALOR. PTO.]]=$B99,IF(DATOS_[Check Equiparado]="Sí",IF(DATOS_[Check Periodo Ref.]="Dentro",DATOS_[SALARIO BASE Eq],FALSE))))),
0)</f>
        <v>0</v>
      </c>
      <c r="J101" s="119">
        <f t="array" ref="J101">IFERROR(
(MEDIAN((IF(DATOS_[[Sexo]:[Sexo]]=$B101,IF(DATOS_[[AGRUP. VALOR. PTO.]:[AGRUP. VALOR. PTO.]]=$B99,IF(DATOS_[[Check Periodo Ref.]:[Check Periodo Ref.]]="Dentro",IF(DATOS_[[Check Equiparado]:[Check Equiparado]]="Sí",IF(DATOS!AE$5="Sí",(1/DATOS_[[% anualiz]:[% anualiz]]),1)*IF(DATOS!AE$4="Sí",1/DATOS_[[% normaliz]:[% normaliz]],1)*(DATOS_[Conc.Sal.01])))))))),
0)</f>
        <v>0</v>
      </c>
      <c r="K101" s="119">
        <f t="array" ref="K101">IFERROR(
(MEDIAN((IF(DATOS_[[Sexo]:[Sexo]]=$B101,IF(DATOS_[[AGRUP. VALOR. PTO.]:[AGRUP. VALOR. PTO.]]=$B99,IF(DATOS_[[Check Periodo Ref.]:[Check Periodo Ref.]]="Dentro",IF(DATOS_[[Check Equiparado]:[Check Equiparado]]="Sí",IF(DATOS!AF$5="Sí",(1/DATOS_[[% anualiz]:[% anualiz]]),1)*IF(DATOS!AF$4="Sí",1/DATOS_[[% normaliz]:[% normaliz]],1)*(DATOS_[Conc.Sal.02])))))))),
0)</f>
        <v>0</v>
      </c>
      <c r="L101" s="119">
        <f t="array" ref="L101">IFERROR(
(MEDIAN((IF(DATOS_[[Sexo]:[Sexo]]=$B101,IF(DATOS_[[AGRUP. VALOR. PTO.]:[AGRUP. VALOR. PTO.]]=$B99,IF(DATOS_[[Check Periodo Ref.]:[Check Periodo Ref.]]="Dentro",IF(DATOS_[[Check Equiparado]:[Check Equiparado]]="Sí",IF(DATOS!AG$5="Sí",(1/DATOS_[[% anualiz]:[% anualiz]]),1)*IF(DATOS!AG$4="Sí",1/DATOS_[[% normaliz]:[% normaliz]],1)*(DATOS_[Conc.Sal.03])))))))),
0)</f>
        <v>0</v>
      </c>
      <c r="M101" s="119">
        <f t="array" ref="M101">IFERROR(
(MEDIAN((IF(DATOS_[[Sexo]:[Sexo]]=$B101,IF(DATOS_[[AGRUP. VALOR. PTO.]:[AGRUP. VALOR. PTO.]]=$B99,IF(DATOS_[[Check Periodo Ref.]:[Check Periodo Ref.]]="Dentro",IF(DATOS_[[Check Equiparado]:[Check Equiparado]]="Sí",IF(DATOS!AH$5="Sí",(1/DATOS_[[% anualiz]:[% anualiz]]),1)*IF(DATOS!AH$4="Sí",1/DATOS_[[% normaliz]:[% normaliz]],1)*(DATOS_[Conc.Sal.04])))))))),
0)</f>
        <v>0</v>
      </c>
      <c r="N101" s="119">
        <f t="array" ref="N101">IFERROR(
(MEDIAN((IF(DATOS_[[Sexo]:[Sexo]]=$B101,IF(DATOS_[[AGRUP. VALOR. PTO.]:[AGRUP. VALOR. PTO.]]=$B99,IF(DATOS_[[Check Periodo Ref.]:[Check Periodo Ref.]]="Dentro",IF(DATOS_[[Check Equiparado]:[Check Equiparado]]="Sí",IF(DATOS!AI$5="Sí",(1/DATOS_[[% anualiz]:[% anualiz]]),1)*IF(DATOS!AI$4="Sí",1/DATOS_[[% normaliz]:[% normaliz]],1)*(DATOS_[Conc.Sal.05])))))))),
0)</f>
        <v>0</v>
      </c>
      <c r="O101" s="119">
        <f t="array" ref="O101">IFERROR(
(MEDIAN((IF(DATOS_[[Sexo]:[Sexo]]=$B101,IF(DATOS_[[AGRUP. VALOR. PTO.]:[AGRUP. VALOR. PTO.]]=$B99,IF(DATOS_[[Check Periodo Ref.]:[Check Periodo Ref.]]="Dentro",IF(DATOS_[[Check Equiparado]:[Check Equiparado]]="Sí",IF(DATOS!AJ$5="Sí",(1/DATOS_[[% anualiz]:[% anualiz]]),1)*IF(DATOS!AJ$4="Sí",1/DATOS_[[% normaliz]:[% normaliz]],1)*(DATOS_[Conc.Sal.06])))))))),
0)</f>
        <v>0</v>
      </c>
      <c r="P101" s="119">
        <f t="array" ref="P101">IFERROR(
(MEDIAN((IF(DATOS_[[Sexo]:[Sexo]]=$B101,IF(DATOS_[[AGRUP. VALOR. PTO.]:[AGRUP. VALOR. PTO.]]=$B99,IF(DATOS_[[Check Periodo Ref.]:[Check Periodo Ref.]]="Dentro",IF(DATOS_[[Check Equiparado]:[Check Equiparado]]="Sí",IF(DATOS!AK$5="Sí",(1/DATOS_[[% anualiz]:[% anualiz]]),1)*IF(DATOS!AK$4="Sí",1/DATOS_[[% normaliz]:[% normaliz]],1)*(DATOS_[Conc.Sal.07])))))))),
0)</f>
        <v>0</v>
      </c>
      <c r="Q101" s="119">
        <f t="array" ref="Q101">IFERROR(
(MEDIAN((IF(DATOS_[[Sexo]:[Sexo]]=$B101,IF(DATOS_[[AGRUP. VALOR. PTO.]:[AGRUP. VALOR. PTO.]]=$B99,IF(DATOS_[[Check Periodo Ref.]:[Check Periodo Ref.]]="Dentro",IF(DATOS_[[Check Equiparado]:[Check Equiparado]]="Sí",IF(DATOS!AL$5="Sí",(1/DATOS_[[% anualiz]:[% anualiz]]),1)*IF(DATOS!AL$4="Sí",1/DATOS_[[% normaliz]:[% normaliz]],1)*(DATOS_[Conc.Sal.08])))))))),
0)</f>
        <v>0</v>
      </c>
      <c r="R101" s="119">
        <f t="array" ref="R101">IFERROR(
(MEDIAN((IF(DATOS_[[Sexo]:[Sexo]]=$B101,IF(DATOS_[[AGRUP. VALOR. PTO.]:[AGRUP. VALOR. PTO.]]=$B99,IF(DATOS_[[Check Periodo Ref.]:[Check Periodo Ref.]]="Dentro",IF(DATOS_[[Check Equiparado]:[Check Equiparado]]="Sí",IF(DATOS!AM$5="Sí",(1/DATOS_[[% anualiz]:[% anualiz]]),1)*IF(DATOS!AM$4="Sí",1/DATOS_[[% normaliz]:[% normaliz]],1)*(DATOS_[Conc.Sal.09])))))))),
0)</f>
        <v>0</v>
      </c>
      <c r="S101" s="119">
        <f t="array" ref="S101">IFERROR(
(MEDIAN((IF(DATOS_[[Sexo]:[Sexo]]=$B101,IF(DATOS_[[AGRUP. VALOR. PTO.]:[AGRUP. VALOR. PTO.]]=$B99,IF(DATOS_[[Check Periodo Ref.]:[Check Periodo Ref.]]="Dentro",IF(DATOS_[[Check Equiparado]:[Check Equiparado]]="Sí",IF(DATOS!AN$5="Sí",(1/DATOS_[[% anualiz]:[% anualiz]]),1)*IF(DATOS!AN$4="Sí",1/DATOS_[[% normaliz]:[% normaliz]],1)*(DATOS_[Conc.Sal.10])))))))),
0)</f>
        <v>0</v>
      </c>
      <c r="T101" s="119">
        <f t="array" ref="T101">IFERROR(
(MEDIAN((IF(DATOS_[[Sexo]:[Sexo]]=$B101,IF(DATOS_[[AGRUP. VALOR. PTO.]:[AGRUP. VALOR. PTO.]]=$B99,IF(DATOS_[[Check Periodo Ref.]:[Check Periodo Ref.]]="Dentro",IF(DATOS_[[Check Equiparado]:[Check Equiparado]]="Sí",IF(DATOS!AO$5="Sí",(1/DATOS_[[% anualiz]:[% anualiz]]),1)*IF(DATOS!AO$4="Sí",1/DATOS_[[% normaliz]:[% normaliz]],1)*(DATOS_[Conc.Sal.11])))))))),
0)</f>
        <v>0</v>
      </c>
      <c r="U101" s="119">
        <f t="array" ref="U101">IFERROR(
(MEDIAN((IF(DATOS_[[Sexo]:[Sexo]]=$B101,IF(DATOS_[[AGRUP. VALOR. PTO.]:[AGRUP. VALOR. PTO.]]=$B99,IF(DATOS_[[Check Periodo Ref.]:[Check Periodo Ref.]]="Dentro",IF(DATOS_[[Check Equiparado]:[Check Equiparado]]="Sí",IF(DATOS!AP$5="Sí",(1/DATOS_[[% anualiz]:[% anualiz]]),1)*IF(DATOS!AP$4="Sí",1/DATOS_[[% normaliz]:[% normaliz]],1)*(DATOS_[Conc.Sal.12])))))))),
0)</f>
        <v>0</v>
      </c>
      <c r="V101" s="119">
        <f t="array" ref="V101">IFERROR(
(MEDIAN((IF(DATOS_[[Sexo]:[Sexo]]=$B101,IF(DATOS_[[AGRUP. VALOR. PTO.]:[AGRUP. VALOR. PTO.]]=$B99,IF(DATOS_[[Check Periodo Ref.]:[Check Periodo Ref.]]="Dentro",IF(DATOS_[[Check Equiparado]:[Check Equiparado]]="Sí",IF(DATOS!AQ$5="Sí",(1/DATOS_[[% anualiz]:[% anualiz]]),1)*IF(DATOS!AQ$4="Sí",1/DATOS_[[% normaliz]:[% normaliz]],1)*(DATOS_[Conc.Sal.13])))))))),
0)</f>
        <v>0</v>
      </c>
      <c r="W101" s="119">
        <f t="array" ref="W101">IFERROR(
(MEDIAN((IF(DATOS_[[Sexo]:[Sexo]]=$B101,IF(DATOS_[[AGRUP. VALOR. PTO.]:[AGRUP. VALOR. PTO.]]=$B99,IF(DATOS_[[Check Periodo Ref.]:[Check Periodo Ref.]]="Dentro",IF(DATOS_[[Check Equiparado]:[Check Equiparado]]="Sí",IF(DATOS!AR$5="Sí",(1/DATOS_[[% anualiz]:[% anualiz]]),1)*IF(DATOS!AR$4="Sí",1/DATOS_[[% normaliz]:[% normaliz]],1)*(DATOS_[Conc.Sal.14])))))))),
0)</f>
        <v>0</v>
      </c>
      <c r="X101" s="119">
        <f t="array" ref="X101">IFERROR(
(MEDIAN((IF(DATOS_[[Sexo]:[Sexo]]=$B101,IF(DATOS_[[AGRUP. VALOR. PTO.]:[AGRUP. VALOR. PTO.]]=$B99,IF(DATOS_[[Check Periodo Ref.]:[Check Periodo Ref.]]="Dentro",IF(DATOS_[[Check Equiparado]:[Check Equiparado]]="Sí",IF(DATOS!AS$5="Sí",(1/DATOS_[[% anualiz]:[% anualiz]]),1)*IF(DATOS!AS$4="Sí",1/DATOS_[[% normaliz]:[% normaliz]],1)*(DATOS_[Conc.Sal.15])))))))),
0)</f>
        <v>0</v>
      </c>
      <c r="Y101" s="119">
        <f t="array" ref="Y101">IFERROR(
(MEDIAN((IF(DATOS_[[Sexo]:[Sexo]]=$B101,IF(DATOS_[[AGRUP. VALOR. PTO.]:[AGRUP. VALOR. PTO.]]=$B99,IF(DATOS_[[Check Periodo Ref.]:[Check Periodo Ref.]]="Dentro",IF(DATOS_[[Check Equiparado]:[Check Equiparado]]="Sí",IF(DATOS!AT$5="Sí",(1/DATOS_[[% anualiz]:[% anualiz]]),1)*IF(DATOS!AT$4="Sí",1/DATOS_[[% normaliz]:[% normaliz]],1)*(DATOS_[Conc.Sal.16])))))))),
0)</f>
        <v>0</v>
      </c>
      <c r="Z101" s="119">
        <f t="array" ref="Z101">IFERROR(
(MEDIAN((IF(DATOS_[[Sexo]:[Sexo]]=$B101,IF(DATOS_[[AGRUP. VALOR. PTO.]:[AGRUP. VALOR. PTO.]]=$B99,IF(DATOS_[[Check Periodo Ref.]:[Check Periodo Ref.]]="Dentro",IF(DATOS_[[Check Equiparado]:[Check Equiparado]]="Sí",IF(DATOS!AU$5="Sí",(1/DATOS_[[% anualiz]:[% anualiz]]),1)*IF(DATOS!AU$4="Sí",1/DATOS_[[% normaliz]:[% normaliz]],1)*(DATOS_[Conc.Sal.17])))))))),
0)</f>
        <v>0</v>
      </c>
      <c r="AA101" s="119">
        <f t="array" ref="AA101">IFERROR(
(MEDIAN((IF(DATOS_[[Sexo]:[Sexo]]=$B101,IF(DATOS_[[AGRUP. VALOR. PTO.]:[AGRUP. VALOR. PTO.]]=$B99,IF(DATOS_[[Check Periodo Ref.]:[Check Periodo Ref.]]="Dentro",IF(DATOS_[[Check Equiparado]:[Check Equiparado]]="Sí",IF(DATOS!AV$5="Sí",(1/DATOS_[[% anualiz]:[% anualiz]]),1)*IF(DATOS!AV$4="Sí",1/DATOS_[[% normaliz]:[% normaliz]],1)*(DATOS_[Conc.Sal.18])))))))),
0)</f>
        <v>0</v>
      </c>
      <c r="AB101" s="119">
        <f t="array" ref="AB101">IFERROR(
(MEDIAN((IF(DATOS_[[Sexo]:[Sexo]]=$B101,IF(DATOS_[[AGRUP. VALOR. PTO.]:[AGRUP. VALOR. PTO.]]=$B99,IF(DATOS_[[Check Periodo Ref.]:[Check Periodo Ref.]]="Dentro",IF(DATOS_[[Check Equiparado]:[Check Equiparado]]="Sí",IF(DATOS!AW$5="Sí",(1/DATOS_[[% anualiz]:[% anualiz]]),1)*IF(DATOS!AW$4="Sí",1/DATOS_[[% normaliz]:[% normaliz]],1)*(DATOS_[Conc.Sal.19])))))))),
0)</f>
        <v>0</v>
      </c>
      <c r="AC101" s="119">
        <f t="array" ref="AC101">IFERROR(
(MEDIAN((IF(DATOS_[[Sexo]:[Sexo]]=$B101,IF(DATOS_[[AGRUP. VALOR. PTO.]:[AGRUP. VALOR. PTO.]]=$B99,IF(DATOS_[[Check Periodo Ref.]:[Check Periodo Ref.]]="Dentro",IF(DATOS_[[Check Equiparado]:[Check Equiparado]]="Sí",IF(DATOS!AX$5="Sí",(1/DATOS_[[% anualiz]:[% anualiz]]),1)*IF(DATOS!AX$4="Sí",1/DATOS_[[% normaliz]:[% normaliz]],1)*(DATOS_[Conc.Sal.20])))))))),
0)</f>
        <v>0</v>
      </c>
      <c r="AD101" s="119">
        <f t="array" ref="AD101">IFERROR(
(MEDIAN((IF(DATOS_[[Sexo]:[Sexo]]=$B101,IF(DATOS_[[AGRUP. VALOR. PTO.]:[AGRUP. VALOR. PTO.]]=$B99,IF(DATOS_[[Check Periodo Ref.]:[Check Periodo Ref.]]="Dentro",IF(DATOS_[[Check Equiparado]:[Check Equiparado]]="Sí",IF(DATOS!AY$5="Sí",(1/DATOS_[[% anualiz]:[% anualiz]]),1)*IF(DATOS!AY$4="Sí",1/DATOS_[[% normaliz]:[% normaliz]],1)*(DATOS_[Conc.Sal.21])))))))),
0)</f>
        <v>0</v>
      </c>
      <c r="AE101" s="119">
        <f t="array" ref="AE101">IFERROR(
(MEDIAN((IF(DATOS_[[Sexo]:[Sexo]]=$B101,IF(DATOS_[[AGRUP. VALOR. PTO.]:[AGRUP. VALOR. PTO.]]=$B99,IF(DATOS_[[Check Periodo Ref.]:[Check Periodo Ref.]]="Dentro",IF(DATOS_[[Check Equiparado]:[Check Equiparado]]="Sí",IF(DATOS!AZ$5="Sí",(1/DATOS_[[% anualiz]:[% anualiz]]),1)*IF(DATOS!AZ$4="Sí",1/DATOS_[[% normaliz]:[% normaliz]],1)*(DATOS_[Conc.Sal.22])))))))),
0)</f>
        <v>0</v>
      </c>
      <c r="AF101" s="119">
        <f t="array" ref="AF101">IFERROR(
(MEDIAN((IF(DATOS_[[Sexo]:[Sexo]]=$B101,IF(DATOS_[[AGRUP. VALOR. PTO.]:[AGRUP. VALOR. PTO.]]=$B99,IF(DATOS_[[Check Periodo Ref.]:[Check Periodo Ref.]]="Dentro",IF(DATOS_[[Check Equiparado]:[Check Equiparado]]="Sí",IF(DATOS!BA$5="Sí",(1/DATOS_[[% anualiz]:[% anualiz]]),1)*IF(DATOS!BA$4="Sí",1/DATOS_[[% normaliz]:[% normaliz]],1)*(DATOS_[Conc.Sal.23])))))))),
0)</f>
        <v>0</v>
      </c>
      <c r="AG101" s="119">
        <f t="array" ref="AG101">IFERROR(
(MEDIAN((IF(DATOS_[[Sexo]:[Sexo]]=$B101,IF(DATOS_[[AGRUP. VALOR. PTO.]:[AGRUP. VALOR. PTO.]]=$B99,IF(DATOS_[[Check Periodo Ref.]:[Check Periodo Ref.]]="Dentro",IF(DATOS_[[Check Equiparado]:[Check Equiparado]]="Sí",IF(DATOS!BB$5="Sí",(1/DATOS_[[% anualiz]:[% anualiz]]),1)*IF(DATOS!BB$4="Sí",1/DATOS_[[% normaliz]:[% normaliz]],1)*(DATOS_[Conc.Sal.24])))))))),
0)</f>
        <v>0</v>
      </c>
      <c r="AH101" s="119">
        <f t="array" ref="AH101">IFERROR(
(MEDIAN((IF(DATOS_[[Sexo]:[Sexo]]=$B101,IF(DATOS_[[AGRUP. VALOR. PTO.]:[AGRUP. VALOR. PTO.]]=$B99,IF(DATOS_[[Check Periodo Ref.]:[Check Periodo Ref.]]="Dentro",IF(DATOS_[[Check Equiparado]:[Check Equiparado]]="Sí",IF(DATOS!BC$5="Sí",(1/DATOS_[[% anualiz]:[% anualiz]]),1)*IF(DATOS!BC$4="Sí",1/DATOS_[[% normaliz]:[% normaliz]],1)*(DATOS_[Conc.Sal.25])))))))),
0)</f>
        <v>0</v>
      </c>
      <c r="AI101" s="119">
        <f t="array" ref="AI101">IFERROR(
(MEDIAN((IF(DATOS_[[Sexo]:[Sexo]]=$B101,IF(DATOS_[[AGRUP. VALOR. PTO.]:[AGRUP. VALOR. PTO.]]=$B99,IF(DATOS_[[Check Periodo Ref.]:[Check Periodo Ref.]]="Dentro",IF(DATOS_[[Check Equiparado]:[Check Equiparado]]="Sí",IF(DATOS!BD$5="Sí",(1/DATOS_[[% anualiz]:[% anualiz]]),1)*IF(DATOS!BD$4="Sí",1/DATOS_[[% normaliz]:[% normaliz]],1)*(DATOS_[Conc.Sal.26])))))))),
0)</f>
        <v>0</v>
      </c>
      <c r="AJ101" s="119">
        <f t="array" ref="AJ101">IFERROR(
(MEDIAN((IF(DATOS_[[Sexo]:[Sexo]]=$B101,IF(DATOS_[[AGRUP. VALOR. PTO.]:[AGRUP. VALOR. PTO.]]=$B99,IF(DATOS_[[Check Periodo Ref.]:[Check Periodo Ref.]]="Dentro",IF(DATOS_[[Check Equiparado]:[Check Equiparado]]="Sí",IF(DATOS!BE$5="Sí",(1/DATOS_[[% anualiz]:[% anualiz]]),1)*IF(DATOS!BE$4="Sí",1/DATOS_[[% normaliz]:[% normaliz]],1)*(DATOS_[Conc.Sal.27])))))))),
0)</f>
        <v>0</v>
      </c>
      <c r="AK101" s="119">
        <f t="array" ref="AK101">IFERROR(
(MEDIAN((IF(DATOS_[[Sexo]:[Sexo]]=$B101,IF(DATOS_[[AGRUP. VALOR. PTO.]:[AGRUP. VALOR. PTO.]]=$B99,IF(DATOS_[[Check Periodo Ref.]:[Check Periodo Ref.]]="Dentro",IF(DATOS_[[Check Equiparado]:[Check Equiparado]]="Sí",IF(DATOS!BF$5="Sí",(1/DATOS_[[% anualiz]:[% anualiz]]),1)*IF(DATOS!BF$4="Sí",1/DATOS_[[% normaliz]:[% normaliz]],1)*(DATOS_[Conc.Sal.28])))))))),
0)</f>
        <v>0</v>
      </c>
      <c r="AL101" s="119">
        <f t="array" ref="AL101">IFERROR(
(MEDIAN((IF(DATOS_[[Sexo]:[Sexo]]=$B101,IF(DATOS_[[AGRUP. VALOR. PTO.]:[AGRUP. VALOR. PTO.]]=$B99,IF(DATOS_[[Check Periodo Ref.]:[Check Periodo Ref.]]="Dentro",IF(DATOS_[[Check Equiparado]:[Check Equiparado]]="Sí",IF(DATOS!BG$5="Sí",(1/DATOS_[[% anualiz]:[% anualiz]]),1)*IF(DATOS!BG$4="Sí",1/DATOS_[[% normaliz]:[% normaliz]],1)*(DATOS_[Conc.Sal.29])))))))),
0)</f>
        <v>0</v>
      </c>
      <c r="AM101" s="119">
        <f t="array" ref="AM101">IFERROR(
(MEDIAN((IF(DATOS_[[Sexo]:[Sexo]]=$B101,IF(DATOS_[[AGRUP. VALOR. PTO.]:[AGRUP. VALOR. PTO.]]=$B99,IF(DATOS_[[Check Periodo Ref.]:[Check Periodo Ref.]]="Dentro",IF(DATOS_[[Check Equiparado]:[Check Equiparado]]="Sí",IF(DATOS!BH$5="Sí",(1/DATOS_[[% anualiz]:[% anualiz]]),1)*IF(DATOS!BH$4="Sí",1/DATOS_[[% normaliz]:[% normaliz]],1)*(DATOS_[Conc.Sal.30])))))))),
0)</f>
        <v>0</v>
      </c>
      <c r="AN101" s="120">
        <f t="array" ref="AN101">IFERROR(
MEDIAN(IF(DATOS_[Sexo]=$B101,IF(DATOS_[[AGRUP. VALOR. PTO.]:[AGRUP. VALOR. PTO.]]=$B99,IF(DATOS_[Check Equiparado]="Sí",IF(DATOS_[Check Periodo Ref.]="Dentro",DATOS_[Tot COMPL.SAL Eq],FALSE))))),
0)</f>
        <v>0</v>
      </c>
      <c r="AO101" s="121">
        <f t="array" ref="AO101">IFERROR(
MEDIAN(IF(DATOS_[Sexo]=$B101,IF(DATOS_[[AGRUP. VALOR. PTO.]:[AGRUP. VALOR. PTO.]]=$B99,IF(DATOS_[Check Equiparado]="Sí",IF(DATOS_[Check Periodo Ref.]="Dentro",DATOS_[TOTAL SALARIO Eq],FALSE))))),
0)</f>
        <v>0</v>
      </c>
      <c r="AP101" s="122">
        <f t="array" ref="AP101">IFERROR(
(MEDIAN((IF(DATOS_[[Sexo]:[Sexo]]=$B101,IF(DATOS_[[AGRUP. VALOR. PTO.]:[AGRUP. VALOR. PTO.]]=$B100,IF(DATOS_[[Check Periodo Ref.]:[Check Periodo Ref.]]="Dentro",IF(DATOS_[[Check Equiparado]:[Check Equiparado]]="Sí",IF(DATOS!BI$5="Sí",(1/DATOS_[[% anualiz]:[% anualiz]]),1)*IF(DATOS!BI$4="Sí",1/DATOS_[[% normaliz]:[% normaliz]],1)*(DATOS_[C.Extra.01])))))))),
0)</f>
        <v>0</v>
      </c>
      <c r="AQ101" s="122">
        <f t="array" ref="AQ101">IFERROR(
(MEDIAN((IF(DATOS_[[Sexo]:[Sexo]]=$B101,IF(DATOS_[[AGRUP. VALOR. PTO.]:[AGRUP. VALOR. PTO.]]=$B100,IF(DATOS_[[Check Periodo Ref.]:[Check Periodo Ref.]]="Dentro",IF(DATOS_[[Check Equiparado]:[Check Equiparado]]="Sí",IF(DATOS!BJ$5="Sí",(1/DATOS_[[% anualiz]:[% anualiz]]),1)*IF(DATOS!BJ$4="Sí",1/DATOS_[[% normaliz]:[% normaliz]],1)*(DATOS_[C.Extra.02])))))))),
0)</f>
        <v>0</v>
      </c>
      <c r="AR101" s="122">
        <f t="array" ref="AR101">IFERROR(
(MEDIAN((IF(DATOS_[[Sexo]:[Sexo]]=$B101,IF(DATOS_[[AGRUP. VALOR. PTO.]:[AGRUP. VALOR. PTO.]]=$B100,IF(DATOS_[[Check Periodo Ref.]:[Check Periodo Ref.]]="Dentro",IF(DATOS_[[Check Equiparado]:[Check Equiparado]]="Sí",IF(DATOS!BK$5="Sí",(1/DATOS_[[% anualiz]:[% anualiz]]),1)*IF(DATOS!BK$4="Sí",1/DATOS_[[% normaliz]:[% normaliz]],1)*(DATOS_[C.Extra.03])))))))),
0)</f>
        <v>0</v>
      </c>
      <c r="AS101" s="122">
        <f t="array" ref="AS101">IFERROR(
(MEDIAN((IF(DATOS_[[Sexo]:[Sexo]]=$B101,IF(DATOS_[[AGRUP. VALOR. PTO.]:[AGRUP. VALOR. PTO.]]=$B100,IF(DATOS_[[Check Periodo Ref.]:[Check Periodo Ref.]]="Dentro",IF(DATOS_[[Check Equiparado]:[Check Equiparado]]="Sí",IF(DATOS!BL$5="Sí",(1/DATOS_[[% anualiz]:[% anualiz]]),1)*IF(DATOS!BL$4="Sí",1/DATOS_[[% normaliz]:[% normaliz]],1)*(DATOS_[C.Extra.04])))))))),
0)</f>
        <v>0</v>
      </c>
      <c r="AT101" s="122">
        <f t="array" ref="AT101">IFERROR(
(MEDIAN((IF(DATOS_[[Sexo]:[Sexo]]=$B101,IF(DATOS_[[AGRUP. VALOR. PTO.]:[AGRUP. VALOR. PTO.]]=$B100,IF(DATOS_[[Check Periodo Ref.]:[Check Periodo Ref.]]="Dentro",IF(DATOS_[[Check Equiparado]:[Check Equiparado]]="Sí",IF(DATOS!BM$5="Sí",(1/DATOS_[[% anualiz]:[% anualiz]]),1)*IF(DATOS!BM$4="Sí",1/DATOS_[[% normaliz]:[% normaliz]],1)*(DATOS_[C.Extra.05])))))))),
0)</f>
        <v>0</v>
      </c>
      <c r="AU101" s="123">
        <f t="array" ref="AU101">IFERROR(
MEDIAN(IF(DATOS_[Sexo]=$B101,IF(DATOS_[[AGRUP. VALOR. PTO.]:[AGRUP. VALOR. PTO.]]=$B99,IF(DATOS_[Check Equiparado]="Sí",IF(DATOS_[Check Periodo Ref.]="Dentro",DATOS_[Tot Extrasalarial Eq],FALSE))))),
0)</f>
        <v>0</v>
      </c>
      <c r="AV101" s="124">
        <f t="array" ref="AV101">IFERROR(
MEDIAN(IF(DATOS_[Sexo]=$B101,IF(DATOS_[[AGRUP. VALOR. PTO.]:[AGRUP. VALOR. PTO.]]=$B99,IF(DATOS_[Check Equiparado]="Sí",IF(DATOS_[Check Periodo Ref.]="Dentro",DATOS_[TOTAL Retrib Eq],FALSE))))),
0)</f>
        <v>0</v>
      </c>
    </row>
    <row r="102" spans="1:48" ht="17.25" thickBot="1" x14ac:dyDescent="0.35">
      <c r="A102" s="48" t="str">
        <f t="shared" ref="A102" si="119">+A103</f>
        <v>[ocultar]</v>
      </c>
      <c r="B102" s="98" t="s">
        <v>289</v>
      </c>
      <c r="C102" s="117"/>
      <c r="D102" s="47"/>
      <c r="E102" s="47"/>
      <c r="F102" s="47"/>
      <c r="G102" s="47"/>
      <c r="H102" s="47"/>
      <c r="I102" s="127" t="str">
        <f t="shared" ref="I102:AV102" si="120">IFERROR((I103-I104)/I103,"")</f>
        <v/>
      </c>
      <c r="J102" s="131" t="str">
        <f t="shared" si="120"/>
        <v/>
      </c>
      <c r="K102" s="131" t="str">
        <f t="shared" si="120"/>
        <v/>
      </c>
      <c r="L102" s="131" t="str">
        <f t="shared" si="120"/>
        <v/>
      </c>
      <c r="M102" s="131" t="str">
        <f t="shared" si="120"/>
        <v/>
      </c>
      <c r="N102" s="131" t="str">
        <f t="shared" si="120"/>
        <v/>
      </c>
      <c r="O102" s="131" t="str">
        <f t="shared" si="120"/>
        <v/>
      </c>
      <c r="P102" s="131" t="str">
        <f t="shared" si="120"/>
        <v/>
      </c>
      <c r="Q102" s="131" t="str">
        <f t="shared" si="120"/>
        <v/>
      </c>
      <c r="R102" s="131" t="str">
        <f t="shared" si="120"/>
        <v/>
      </c>
      <c r="S102" s="131" t="str">
        <f t="shared" si="120"/>
        <v/>
      </c>
      <c r="T102" s="131" t="str">
        <f t="shared" si="120"/>
        <v/>
      </c>
      <c r="U102" s="131" t="str">
        <f t="shared" si="120"/>
        <v/>
      </c>
      <c r="V102" s="131" t="str">
        <f t="shared" si="120"/>
        <v/>
      </c>
      <c r="W102" s="131" t="str">
        <f t="shared" si="120"/>
        <v/>
      </c>
      <c r="X102" s="131" t="str">
        <f t="shared" si="120"/>
        <v/>
      </c>
      <c r="Y102" s="131" t="str">
        <f t="shared" si="120"/>
        <v/>
      </c>
      <c r="Z102" s="130" t="str">
        <f t="shared" si="120"/>
        <v/>
      </c>
      <c r="AA102" s="130" t="str">
        <f t="shared" si="120"/>
        <v/>
      </c>
      <c r="AB102" s="130" t="str">
        <f t="shared" si="120"/>
        <v/>
      </c>
      <c r="AC102" s="130" t="str">
        <f t="shared" si="120"/>
        <v/>
      </c>
      <c r="AD102" s="130" t="str">
        <f t="shared" si="120"/>
        <v/>
      </c>
      <c r="AE102" s="130" t="str">
        <f t="shared" si="120"/>
        <v/>
      </c>
      <c r="AF102" s="130" t="str">
        <f t="shared" si="120"/>
        <v/>
      </c>
      <c r="AG102" s="130" t="str">
        <f t="shared" si="120"/>
        <v/>
      </c>
      <c r="AH102" s="130" t="str">
        <f t="shared" si="120"/>
        <v/>
      </c>
      <c r="AI102" s="130" t="str">
        <f t="shared" si="120"/>
        <v/>
      </c>
      <c r="AJ102" s="130" t="str">
        <f t="shared" si="120"/>
        <v/>
      </c>
      <c r="AK102" s="130" t="str">
        <f t="shared" si="120"/>
        <v/>
      </c>
      <c r="AL102" s="130" t="str">
        <f t="shared" si="120"/>
        <v/>
      </c>
      <c r="AM102" s="130" t="str">
        <f t="shared" si="120"/>
        <v/>
      </c>
      <c r="AN102" s="132" t="str">
        <f t="shared" si="120"/>
        <v/>
      </c>
      <c r="AO102" s="136" t="str">
        <f t="shared" si="120"/>
        <v/>
      </c>
      <c r="AP102" s="133" t="str">
        <f t="shared" si="120"/>
        <v/>
      </c>
      <c r="AQ102" s="133" t="str">
        <f t="shared" si="120"/>
        <v/>
      </c>
      <c r="AR102" s="133" t="str">
        <f t="shared" si="120"/>
        <v/>
      </c>
      <c r="AS102" s="133" t="str">
        <f t="shared" si="120"/>
        <v/>
      </c>
      <c r="AT102" s="133" t="str">
        <f t="shared" si="120"/>
        <v/>
      </c>
      <c r="AU102" s="134" t="str">
        <f t="shared" si="120"/>
        <v/>
      </c>
      <c r="AV102" s="135" t="str">
        <f t="shared" si="120"/>
        <v/>
      </c>
    </row>
    <row r="103" spans="1:48" x14ac:dyDescent="0.3">
      <c r="A103" s="48" t="str">
        <f t="shared" ref="A103" si="121">+IF(C103+C104=0,"[ocultar]","")</f>
        <v>[ocultar]</v>
      </c>
      <c r="B103" s="94" t="s">
        <v>162</v>
      </c>
      <c r="C103" s="40">
        <f t="array" ref="C103">SUM(IF($B103=DATOS_[Sexo],
IF($B102=DATOS_[AGRUP. VALOR. PTO.],
IF("Dentro"=DATOS_[Check Periodo Ref.],
1/(COUNTIFS(DATOS_[Sexo],$B103,DATOS_[AGRUP. VALOR. PTO.],$B102,DATOS_[Check Periodo Ref.],"Dentro",DATOS_[id],DATOS_[id]))))))</f>
        <v>0</v>
      </c>
      <c r="D103" s="41">
        <f>COUNTIFS(DATOS_[AGRUP. VALOR. PTO.],$B102,DATOS_[Sexo],$B103,DATOS_[Check Periodo Ref.],"Dentro")</f>
        <v>0</v>
      </c>
      <c r="E103" s="41">
        <f>COUNTIFS(DATOS_[AGRUP. VALOR. PTO.],$B102,DATOS_[Sexo],$B103,DATOS_[Check Periodo Ref.],"Dentro",DATOS_[Check Nº SC Norm],"Sí")</f>
        <v>0</v>
      </c>
      <c r="F103" s="41">
        <f>COUNTIFS(DATOS_[AGRUP. VALOR. PTO.],$B102,DATOS_[Sexo],$B103,DATOS_[Check Periodo Ref.],"Dentro",DATOS_[Check Nº SC Anualiz],"Sí")</f>
        <v>0</v>
      </c>
      <c r="G103" s="41">
        <f>COUNTIFS(DATOS_[AGRUP. VALOR. PTO.],$B102,DATOS_[Sexo],$B103,DATOS_[Check Periodo Ref.],"Dentro",DATOS_[Check Nº SC Norm y Anualiz],"Sí")</f>
        <v>0</v>
      </c>
      <c r="H103" s="41">
        <f>COUNTIFS(DATOS_[AGRUP. VALOR. PTO.],$B102,DATOS_[Sexo],$B103,DATOS_[Check Periodo Ref.],"Dentro",DATOS_[Check Equiparación],"Sí")</f>
        <v>0</v>
      </c>
      <c r="I103" s="118">
        <f t="array" ref="I103">IFERROR(
MEDIAN(IF(DATOS_[Sexo]=$B103,IF(DATOS_[[AGRUP. VALOR. PTO.]:[AGRUP. VALOR. PTO.]]=$B102,IF(DATOS_[Check Equiparado]="Sí",IF(DATOS_[Check Periodo Ref.]="Dentro",DATOS_[SALARIO BASE Eq],FALSE))))),
0)</f>
        <v>0</v>
      </c>
      <c r="J103" s="119">
        <f t="array" ref="J103">IFERROR(
(MEDIAN((IF(DATOS_[[Sexo]:[Sexo]]=$B103,IF(DATOS_[[AGRUP. VALOR. PTO.]:[AGRUP. VALOR. PTO.]]=$B102,IF(DATOS_[[Check Periodo Ref.]:[Check Periodo Ref.]]="Dentro",IF(DATOS_[[Check Equiparado]:[Check Equiparado]]="Sí",IF(DATOS!AE$5="Sí",(1/DATOS_[[% anualiz]:[% anualiz]]),1)*IF(DATOS!AE$4="Sí",1/DATOS_[[% normaliz]:[% normaliz]],1)*(DATOS_[Conc.Sal.01])))))))),
0)</f>
        <v>0</v>
      </c>
      <c r="K103" s="119">
        <f t="array" ref="K103">IFERROR(
(MEDIAN((IF(DATOS_[[Sexo]:[Sexo]]=$B103,IF(DATOS_[[AGRUP. VALOR. PTO.]:[AGRUP. VALOR. PTO.]]=$B102,IF(DATOS_[[Check Periodo Ref.]:[Check Periodo Ref.]]="Dentro",IF(DATOS_[[Check Equiparado]:[Check Equiparado]]="Sí",IF(DATOS!AF$5="Sí",(1/DATOS_[[% anualiz]:[% anualiz]]),1)*IF(DATOS!AF$4="Sí",1/DATOS_[[% normaliz]:[% normaliz]],1)*(DATOS_[Conc.Sal.02])))))))),
0)</f>
        <v>0</v>
      </c>
      <c r="L103" s="119">
        <f t="array" ref="L103">IFERROR(
(MEDIAN((IF(DATOS_[[Sexo]:[Sexo]]=$B103,IF(DATOS_[[AGRUP. VALOR. PTO.]:[AGRUP. VALOR. PTO.]]=$B102,IF(DATOS_[[Check Periodo Ref.]:[Check Periodo Ref.]]="Dentro",IF(DATOS_[[Check Equiparado]:[Check Equiparado]]="Sí",IF(DATOS!AG$5="Sí",(1/DATOS_[[% anualiz]:[% anualiz]]),1)*IF(DATOS!AG$4="Sí",1/DATOS_[[% normaliz]:[% normaliz]],1)*(DATOS_[Conc.Sal.03])))))))),
0)</f>
        <v>0</v>
      </c>
      <c r="M103" s="119">
        <f t="array" ref="M103">IFERROR(
(MEDIAN((IF(DATOS_[[Sexo]:[Sexo]]=$B103,IF(DATOS_[[AGRUP. VALOR. PTO.]:[AGRUP. VALOR. PTO.]]=$B102,IF(DATOS_[[Check Periodo Ref.]:[Check Periodo Ref.]]="Dentro",IF(DATOS_[[Check Equiparado]:[Check Equiparado]]="Sí",IF(DATOS!AH$5="Sí",(1/DATOS_[[% anualiz]:[% anualiz]]),1)*IF(DATOS!AH$4="Sí",1/DATOS_[[% normaliz]:[% normaliz]],1)*(DATOS_[Conc.Sal.04])))))))),
0)</f>
        <v>0</v>
      </c>
      <c r="N103" s="119">
        <f t="array" ref="N103">IFERROR(
(MEDIAN((IF(DATOS_[[Sexo]:[Sexo]]=$B103,IF(DATOS_[[AGRUP. VALOR. PTO.]:[AGRUP. VALOR. PTO.]]=$B102,IF(DATOS_[[Check Periodo Ref.]:[Check Periodo Ref.]]="Dentro",IF(DATOS_[[Check Equiparado]:[Check Equiparado]]="Sí",IF(DATOS!AI$5="Sí",(1/DATOS_[[% anualiz]:[% anualiz]]),1)*IF(DATOS!AI$4="Sí",1/DATOS_[[% normaliz]:[% normaliz]],1)*(DATOS_[Conc.Sal.05])))))))),
0)</f>
        <v>0</v>
      </c>
      <c r="O103" s="119">
        <f t="array" ref="O103">IFERROR(
(MEDIAN((IF(DATOS_[[Sexo]:[Sexo]]=$B103,IF(DATOS_[[AGRUP. VALOR. PTO.]:[AGRUP. VALOR. PTO.]]=$B102,IF(DATOS_[[Check Periodo Ref.]:[Check Periodo Ref.]]="Dentro",IF(DATOS_[[Check Equiparado]:[Check Equiparado]]="Sí",IF(DATOS!AJ$5="Sí",(1/DATOS_[[% anualiz]:[% anualiz]]),1)*IF(DATOS!AJ$4="Sí",1/DATOS_[[% normaliz]:[% normaliz]],1)*(DATOS_[Conc.Sal.06])))))))),
0)</f>
        <v>0</v>
      </c>
      <c r="P103" s="119">
        <f t="array" ref="P103">IFERROR(
(MEDIAN((IF(DATOS_[[Sexo]:[Sexo]]=$B103,IF(DATOS_[[AGRUP. VALOR. PTO.]:[AGRUP. VALOR. PTO.]]=$B102,IF(DATOS_[[Check Periodo Ref.]:[Check Periodo Ref.]]="Dentro",IF(DATOS_[[Check Equiparado]:[Check Equiparado]]="Sí",IF(DATOS!AK$5="Sí",(1/DATOS_[[% anualiz]:[% anualiz]]),1)*IF(DATOS!AK$4="Sí",1/DATOS_[[% normaliz]:[% normaliz]],1)*(DATOS_[Conc.Sal.07])))))))),
0)</f>
        <v>0</v>
      </c>
      <c r="Q103" s="119">
        <f t="array" ref="Q103">IFERROR(
(MEDIAN((IF(DATOS_[[Sexo]:[Sexo]]=$B103,IF(DATOS_[[AGRUP. VALOR. PTO.]:[AGRUP. VALOR. PTO.]]=$B102,IF(DATOS_[[Check Periodo Ref.]:[Check Periodo Ref.]]="Dentro",IF(DATOS_[[Check Equiparado]:[Check Equiparado]]="Sí",IF(DATOS!AL$5="Sí",(1/DATOS_[[% anualiz]:[% anualiz]]),1)*IF(DATOS!AL$4="Sí",1/DATOS_[[% normaliz]:[% normaliz]],1)*(DATOS_[Conc.Sal.08])))))))),
0)</f>
        <v>0</v>
      </c>
      <c r="R103" s="119">
        <f t="array" ref="R103">IFERROR(
(MEDIAN((IF(DATOS_[[Sexo]:[Sexo]]=$B103,IF(DATOS_[[AGRUP. VALOR. PTO.]:[AGRUP. VALOR. PTO.]]=$B102,IF(DATOS_[[Check Periodo Ref.]:[Check Periodo Ref.]]="Dentro",IF(DATOS_[[Check Equiparado]:[Check Equiparado]]="Sí",IF(DATOS!AM$5="Sí",(1/DATOS_[[% anualiz]:[% anualiz]]),1)*IF(DATOS!AM$4="Sí",1/DATOS_[[% normaliz]:[% normaliz]],1)*(DATOS_[Conc.Sal.09])))))))),
0)</f>
        <v>0</v>
      </c>
      <c r="S103" s="119">
        <f t="array" ref="S103">IFERROR(
(MEDIAN((IF(DATOS_[[Sexo]:[Sexo]]=$B103,IF(DATOS_[[AGRUP. VALOR. PTO.]:[AGRUP. VALOR. PTO.]]=$B102,IF(DATOS_[[Check Periodo Ref.]:[Check Periodo Ref.]]="Dentro",IF(DATOS_[[Check Equiparado]:[Check Equiparado]]="Sí",IF(DATOS!AN$5="Sí",(1/DATOS_[[% anualiz]:[% anualiz]]),1)*IF(DATOS!AN$4="Sí",1/DATOS_[[% normaliz]:[% normaliz]],1)*(DATOS_[Conc.Sal.10])))))))),
0)</f>
        <v>0</v>
      </c>
      <c r="T103" s="119">
        <f t="array" ref="T103">IFERROR(
(MEDIAN((IF(DATOS_[[Sexo]:[Sexo]]=$B103,IF(DATOS_[[AGRUP. VALOR. PTO.]:[AGRUP. VALOR. PTO.]]=$B102,IF(DATOS_[[Check Periodo Ref.]:[Check Periodo Ref.]]="Dentro",IF(DATOS_[[Check Equiparado]:[Check Equiparado]]="Sí",IF(DATOS!AO$5="Sí",(1/DATOS_[[% anualiz]:[% anualiz]]),1)*IF(DATOS!AO$4="Sí",1/DATOS_[[% normaliz]:[% normaliz]],1)*(DATOS_[Conc.Sal.11])))))))),
0)</f>
        <v>0</v>
      </c>
      <c r="U103" s="119">
        <f t="array" ref="U103">IFERROR(
(MEDIAN((IF(DATOS_[[Sexo]:[Sexo]]=$B103,IF(DATOS_[[AGRUP. VALOR. PTO.]:[AGRUP. VALOR. PTO.]]=$B102,IF(DATOS_[[Check Periodo Ref.]:[Check Periodo Ref.]]="Dentro",IF(DATOS_[[Check Equiparado]:[Check Equiparado]]="Sí",IF(DATOS!AP$5="Sí",(1/DATOS_[[% anualiz]:[% anualiz]]),1)*IF(DATOS!AP$4="Sí",1/DATOS_[[% normaliz]:[% normaliz]],1)*(DATOS_[Conc.Sal.12])))))))),
0)</f>
        <v>0</v>
      </c>
      <c r="V103" s="119">
        <f t="array" ref="V103">IFERROR(
(MEDIAN((IF(DATOS_[[Sexo]:[Sexo]]=$B103,IF(DATOS_[[AGRUP. VALOR. PTO.]:[AGRUP. VALOR. PTO.]]=$B102,IF(DATOS_[[Check Periodo Ref.]:[Check Periodo Ref.]]="Dentro",IF(DATOS_[[Check Equiparado]:[Check Equiparado]]="Sí",IF(DATOS!AQ$5="Sí",(1/DATOS_[[% anualiz]:[% anualiz]]),1)*IF(DATOS!AQ$4="Sí",1/DATOS_[[% normaliz]:[% normaliz]],1)*(DATOS_[Conc.Sal.13])))))))),
0)</f>
        <v>0</v>
      </c>
      <c r="W103" s="119">
        <f t="array" ref="W103">IFERROR(
(MEDIAN((IF(DATOS_[[Sexo]:[Sexo]]=$B103,IF(DATOS_[[AGRUP. VALOR. PTO.]:[AGRUP. VALOR. PTO.]]=$B102,IF(DATOS_[[Check Periodo Ref.]:[Check Periodo Ref.]]="Dentro",IF(DATOS_[[Check Equiparado]:[Check Equiparado]]="Sí",IF(DATOS!AR$5="Sí",(1/DATOS_[[% anualiz]:[% anualiz]]),1)*IF(DATOS!AR$4="Sí",1/DATOS_[[% normaliz]:[% normaliz]],1)*(DATOS_[Conc.Sal.14])))))))),
0)</f>
        <v>0</v>
      </c>
      <c r="X103" s="119">
        <f t="array" ref="X103">IFERROR(
(MEDIAN((IF(DATOS_[[Sexo]:[Sexo]]=$B103,IF(DATOS_[[AGRUP. VALOR. PTO.]:[AGRUP. VALOR. PTO.]]=$B102,IF(DATOS_[[Check Periodo Ref.]:[Check Periodo Ref.]]="Dentro",IF(DATOS_[[Check Equiparado]:[Check Equiparado]]="Sí",IF(DATOS!AS$5="Sí",(1/DATOS_[[% anualiz]:[% anualiz]]),1)*IF(DATOS!AS$4="Sí",1/DATOS_[[% normaliz]:[% normaliz]],1)*(DATOS_[Conc.Sal.15])))))))),
0)</f>
        <v>0</v>
      </c>
      <c r="Y103" s="119">
        <f t="array" ref="Y103">IFERROR(
(MEDIAN((IF(DATOS_[[Sexo]:[Sexo]]=$B103,IF(DATOS_[[AGRUP. VALOR. PTO.]:[AGRUP. VALOR. PTO.]]=$B102,IF(DATOS_[[Check Periodo Ref.]:[Check Periodo Ref.]]="Dentro",IF(DATOS_[[Check Equiparado]:[Check Equiparado]]="Sí",IF(DATOS!AT$5="Sí",(1/DATOS_[[% anualiz]:[% anualiz]]),1)*IF(DATOS!AT$4="Sí",1/DATOS_[[% normaliz]:[% normaliz]],1)*(DATOS_[Conc.Sal.16])))))))),
0)</f>
        <v>0</v>
      </c>
      <c r="Z103" s="119">
        <f t="array" ref="Z103">IFERROR(
(MEDIAN((IF(DATOS_[[Sexo]:[Sexo]]=$B103,IF(DATOS_[[AGRUP. VALOR. PTO.]:[AGRUP. VALOR. PTO.]]=$B102,IF(DATOS_[[Check Periodo Ref.]:[Check Periodo Ref.]]="Dentro",IF(DATOS_[[Check Equiparado]:[Check Equiparado]]="Sí",IF(DATOS!AU$5="Sí",(1/DATOS_[[% anualiz]:[% anualiz]]),1)*IF(DATOS!AU$4="Sí",1/DATOS_[[% normaliz]:[% normaliz]],1)*(DATOS_[Conc.Sal.17])))))))),
0)</f>
        <v>0</v>
      </c>
      <c r="AA103" s="119">
        <f t="array" ref="AA103">IFERROR(
(MEDIAN((IF(DATOS_[[Sexo]:[Sexo]]=$B103,IF(DATOS_[[AGRUP. VALOR. PTO.]:[AGRUP. VALOR. PTO.]]=$B102,IF(DATOS_[[Check Periodo Ref.]:[Check Periodo Ref.]]="Dentro",IF(DATOS_[[Check Equiparado]:[Check Equiparado]]="Sí",IF(DATOS!AV$5="Sí",(1/DATOS_[[% anualiz]:[% anualiz]]),1)*IF(DATOS!AV$4="Sí",1/DATOS_[[% normaliz]:[% normaliz]],1)*(DATOS_[Conc.Sal.18])))))))),
0)</f>
        <v>0</v>
      </c>
      <c r="AB103" s="119">
        <f t="array" ref="AB103">IFERROR(
(MEDIAN((IF(DATOS_[[Sexo]:[Sexo]]=$B103,IF(DATOS_[[AGRUP. VALOR. PTO.]:[AGRUP. VALOR. PTO.]]=$B102,IF(DATOS_[[Check Periodo Ref.]:[Check Periodo Ref.]]="Dentro",IF(DATOS_[[Check Equiparado]:[Check Equiparado]]="Sí",IF(DATOS!AW$5="Sí",(1/DATOS_[[% anualiz]:[% anualiz]]),1)*IF(DATOS!AW$4="Sí",1/DATOS_[[% normaliz]:[% normaliz]],1)*(DATOS_[Conc.Sal.19])))))))),
0)</f>
        <v>0</v>
      </c>
      <c r="AC103" s="119">
        <f t="array" ref="AC103">IFERROR(
(MEDIAN((IF(DATOS_[[Sexo]:[Sexo]]=$B103,IF(DATOS_[[AGRUP. VALOR. PTO.]:[AGRUP. VALOR. PTO.]]=$B102,IF(DATOS_[[Check Periodo Ref.]:[Check Periodo Ref.]]="Dentro",IF(DATOS_[[Check Equiparado]:[Check Equiparado]]="Sí",IF(DATOS!AX$5="Sí",(1/DATOS_[[% anualiz]:[% anualiz]]),1)*IF(DATOS!AX$4="Sí",1/DATOS_[[% normaliz]:[% normaliz]],1)*(DATOS_[Conc.Sal.20])))))))),
0)</f>
        <v>0</v>
      </c>
      <c r="AD103" s="119">
        <f t="array" ref="AD103">IFERROR(
(MEDIAN((IF(DATOS_[[Sexo]:[Sexo]]=$B103,IF(DATOS_[[AGRUP. VALOR. PTO.]:[AGRUP. VALOR. PTO.]]=$B102,IF(DATOS_[[Check Periodo Ref.]:[Check Periodo Ref.]]="Dentro",IF(DATOS_[[Check Equiparado]:[Check Equiparado]]="Sí",IF(DATOS!AY$5="Sí",(1/DATOS_[[% anualiz]:[% anualiz]]),1)*IF(DATOS!AY$4="Sí",1/DATOS_[[% normaliz]:[% normaliz]],1)*(DATOS_[Conc.Sal.21])))))))),
0)</f>
        <v>0</v>
      </c>
      <c r="AE103" s="119">
        <f t="array" ref="AE103">IFERROR(
(MEDIAN((IF(DATOS_[[Sexo]:[Sexo]]=$B103,IF(DATOS_[[AGRUP. VALOR. PTO.]:[AGRUP. VALOR. PTO.]]=$B102,IF(DATOS_[[Check Periodo Ref.]:[Check Periodo Ref.]]="Dentro",IF(DATOS_[[Check Equiparado]:[Check Equiparado]]="Sí",IF(DATOS!AZ$5="Sí",(1/DATOS_[[% anualiz]:[% anualiz]]),1)*IF(DATOS!AZ$4="Sí",1/DATOS_[[% normaliz]:[% normaliz]],1)*(DATOS_[Conc.Sal.22])))))))),
0)</f>
        <v>0</v>
      </c>
      <c r="AF103" s="119">
        <f t="array" ref="AF103">IFERROR(
(MEDIAN((IF(DATOS_[[Sexo]:[Sexo]]=$B103,IF(DATOS_[[AGRUP. VALOR. PTO.]:[AGRUP. VALOR. PTO.]]=$B102,IF(DATOS_[[Check Periodo Ref.]:[Check Periodo Ref.]]="Dentro",IF(DATOS_[[Check Equiparado]:[Check Equiparado]]="Sí",IF(DATOS!BA$5="Sí",(1/DATOS_[[% anualiz]:[% anualiz]]),1)*IF(DATOS!BA$4="Sí",1/DATOS_[[% normaliz]:[% normaliz]],1)*(DATOS_[Conc.Sal.23])))))))),
0)</f>
        <v>0</v>
      </c>
      <c r="AG103" s="119">
        <f t="array" ref="AG103">IFERROR(
(MEDIAN((IF(DATOS_[[Sexo]:[Sexo]]=$B103,IF(DATOS_[[AGRUP. VALOR. PTO.]:[AGRUP. VALOR. PTO.]]=$B102,IF(DATOS_[[Check Periodo Ref.]:[Check Periodo Ref.]]="Dentro",IF(DATOS_[[Check Equiparado]:[Check Equiparado]]="Sí",IF(DATOS!BB$5="Sí",(1/DATOS_[[% anualiz]:[% anualiz]]),1)*IF(DATOS!BB$4="Sí",1/DATOS_[[% normaliz]:[% normaliz]],1)*(DATOS_[Conc.Sal.24])))))))),
0)</f>
        <v>0</v>
      </c>
      <c r="AH103" s="119">
        <f t="array" ref="AH103">IFERROR(
(MEDIAN((IF(DATOS_[[Sexo]:[Sexo]]=$B103,IF(DATOS_[[AGRUP. VALOR. PTO.]:[AGRUP. VALOR. PTO.]]=$B102,IF(DATOS_[[Check Periodo Ref.]:[Check Periodo Ref.]]="Dentro",IF(DATOS_[[Check Equiparado]:[Check Equiparado]]="Sí",IF(DATOS!BC$5="Sí",(1/DATOS_[[% anualiz]:[% anualiz]]),1)*IF(DATOS!BC$4="Sí",1/DATOS_[[% normaliz]:[% normaliz]],1)*(DATOS_[Conc.Sal.25])))))))),
0)</f>
        <v>0</v>
      </c>
      <c r="AI103" s="119">
        <f t="array" ref="AI103">IFERROR(
(MEDIAN((IF(DATOS_[[Sexo]:[Sexo]]=$B103,IF(DATOS_[[AGRUP. VALOR. PTO.]:[AGRUP. VALOR. PTO.]]=$B102,IF(DATOS_[[Check Periodo Ref.]:[Check Periodo Ref.]]="Dentro",IF(DATOS_[[Check Equiparado]:[Check Equiparado]]="Sí",IF(DATOS!BD$5="Sí",(1/DATOS_[[% anualiz]:[% anualiz]]),1)*IF(DATOS!BD$4="Sí",1/DATOS_[[% normaliz]:[% normaliz]],1)*(DATOS_[Conc.Sal.26])))))))),
0)</f>
        <v>0</v>
      </c>
      <c r="AJ103" s="119">
        <f t="array" ref="AJ103">IFERROR(
(MEDIAN((IF(DATOS_[[Sexo]:[Sexo]]=$B103,IF(DATOS_[[AGRUP. VALOR. PTO.]:[AGRUP. VALOR. PTO.]]=$B102,IF(DATOS_[[Check Periodo Ref.]:[Check Periodo Ref.]]="Dentro",IF(DATOS_[[Check Equiparado]:[Check Equiparado]]="Sí",IF(DATOS!BE$5="Sí",(1/DATOS_[[% anualiz]:[% anualiz]]),1)*IF(DATOS!BE$4="Sí",1/DATOS_[[% normaliz]:[% normaliz]],1)*(DATOS_[Conc.Sal.27])))))))),
0)</f>
        <v>0</v>
      </c>
      <c r="AK103" s="119">
        <f t="array" ref="AK103">IFERROR(
(MEDIAN((IF(DATOS_[[Sexo]:[Sexo]]=$B103,IF(DATOS_[[AGRUP. VALOR. PTO.]:[AGRUP. VALOR. PTO.]]=$B102,IF(DATOS_[[Check Periodo Ref.]:[Check Periodo Ref.]]="Dentro",IF(DATOS_[[Check Equiparado]:[Check Equiparado]]="Sí",IF(DATOS!BF$5="Sí",(1/DATOS_[[% anualiz]:[% anualiz]]),1)*IF(DATOS!BF$4="Sí",1/DATOS_[[% normaliz]:[% normaliz]],1)*(DATOS_[Conc.Sal.28])))))))),
0)</f>
        <v>0</v>
      </c>
      <c r="AL103" s="119">
        <f t="array" ref="AL103">IFERROR(
(MEDIAN((IF(DATOS_[[Sexo]:[Sexo]]=$B103,IF(DATOS_[[AGRUP. VALOR. PTO.]:[AGRUP. VALOR. PTO.]]=$B102,IF(DATOS_[[Check Periodo Ref.]:[Check Periodo Ref.]]="Dentro",IF(DATOS_[[Check Equiparado]:[Check Equiparado]]="Sí",IF(DATOS!BG$5="Sí",(1/DATOS_[[% anualiz]:[% anualiz]]),1)*IF(DATOS!BG$4="Sí",1/DATOS_[[% normaliz]:[% normaliz]],1)*(DATOS_[Conc.Sal.29])))))))),
0)</f>
        <v>0</v>
      </c>
      <c r="AM103" s="119">
        <f t="array" ref="AM103">IFERROR(
(MEDIAN((IF(DATOS_[[Sexo]:[Sexo]]=$B103,IF(DATOS_[[AGRUP. VALOR. PTO.]:[AGRUP. VALOR. PTO.]]=$B102,IF(DATOS_[[Check Periodo Ref.]:[Check Periodo Ref.]]="Dentro",IF(DATOS_[[Check Equiparado]:[Check Equiparado]]="Sí",IF(DATOS!BH$5="Sí",(1/DATOS_[[% anualiz]:[% anualiz]]),1)*IF(DATOS!BH$4="Sí",1/DATOS_[[% normaliz]:[% normaliz]],1)*(DATOS_[Conc.Sal.30])))))))),
0)</f>
        <v>0</v>
      </c>
      <c r="AN103" s="120">
        <f t="array" ref="AN103">IFERROR(
MEDIAN(IF(DATOS_[Sexo]=$B103,IF(DATOS_[[AGRUP. VALOR. PTO.]:[AGRUP. VALOR. PTO.]]=$B102,IF(DATOS_[Check Equiparado]="Sí",IF(DATOS_[Check Periodo Ref.]="Dentro",DATOS_[Tot COMPL.SAL Eq],FALSE))))),
0)</f>
        <v>0</v>
      </c>
      <c r="AO103" s="121">
        <f t="array" ref="AO103">IFERROR(
MEDIAN(IF(DATOS_[Sexo]=$B103,IF(DATOS_[[AGRUP. VALOR. PTO.]:[AGRUP. VALOR. PTO.]]=$B102,IF(DATOS_[Check Equiparado]="Sí",IF(DATOS_[Check Periodo Ref.]="Dentro",DATOS_[TOTAL SALARIO Eq],FALSE))))),
0)</f>
        <v>0</v>
      </c>
      <c r="AP103" s="122">
        <f t="array" ref="AP103">IFERROR(
(MEDIAN((IF(DATOS_[[Sexo]:[Sexo]]=$B103,IF(DATOS_[[AGRUP. VALOR. PTO.]:[AGRUP. VALOR. PTO.]]=$B102,IF(DATOS_[[Check Periodo Ref.]:[Check Periodo Ref.]]="Dentro",IF(DATOS_[[Check Equiparado]:[Check Equiparado]]="Sí",IF(DATOS!BI$5="Sí",(1/DATOS_[[% anualiz]:[% anualiz]]),1)*IF(DATOS!BI$4="Sí",1/DATOS_[[% normaliz]:[% normaliz]],1)*(DATOS_[C.Extra.01])))))))),
0)</f>
        <v>0</v>
      </c>
      <c r="AQ103" s="122">
        <f t="array" ref="AQ103">IFERROR(
(MEDIAN((IF(DATOS_[[Sexo]:[Sexo]]=$B103,IF(DATOS_[[AGRUP. VALOR. PTO.]:[AGRUP. VALOR. PTO.]]=$B102,IF(DATOS_[[Check Periodo Ref.]:[Check Periodo Ref.]]="Dentro",IF(DATOS_[[Check Equiparado]:[Check Equiparado]]="Sí",IF(DATOS!BJ$5="Sí",(1/DATOS_[[% anualiz]:[% anualiz]]),1)*IF(DATOS!BJ$4="Sí",1/DATOS_[[% normaliz]:[% normaliz]],1)*(DATOS_[C.Extra.02])))))))),
0)</f>
        <v>0</v>
      </c>
      <c r="AR103" s="122">
        <f t="array" ref="AR103">IFERROR(
(MEDIAN((IF(DATOS_[[Sexo]:[Sexo]]=$B103,IF(DATOS_[[AGRUP. VALOR. PTO.]:[AGRUP. VALOR. PTO.]]=$B102,IF(DATOS_[[Check Periodo Ref.]:[Check Periodo Ref.]]="Dentro",IF(DATOS_[[Check Equiparado]:[Check Equiparado]]="Sí",IF(DATOS!BK$5="Sí",(1/DATOS_[[% anualiz]:[% anualiz]]),1)*IF(DATOS!BK$4="Sí",1/DATOS_[[% normaliz]:[% normaliz]],1)*(DATOS_[C.Extra.03])))))))),
0)</f>
        <v>0</v>
      </c>
      <c r="AS103" s="122">
        <f t="array" ref="AS103">IFERROR(
(MEDIAN((IF(DATOS_[[Sexo]:[Sexo]]=$B103,IF(DATOS_[[AGRUP. VALOR. PTO.]:[AGRUP. VALOR. PTO.]]=$B102,IF(DATOS_[[Check Periodo Ref.]:[Check Periodo Ref.]]="Dentro",IF(DATOS_[[Check Equiparado]:[Check Equiparado]]="Sí",IF(DATOS!BL$5="Sí",(1/DATOS_[[% anualiz]:[% anualiz]]),1)*IF(DATOS!BL$4="Sí",1/DATOS_[[% normaliz]:[% normaliz]],1)*(DATOS_[C.Extra.04])))))))),
0)</f>
        <v>0</v>
      </c>
      <c r="AT103" s="122">
        <f t="array" ref="AT103">IFERROR(
(MEDIAN((IF(DATOS_[[Sexo]:[Sexo]]=$B103,IF(DATOS_[[AGRUP. VALOR. PTO.]:[AGRUP. VALOR. PTO.]]=$B102,IF(DATOS_[[Check Periodo Ref.]:[Check Periodo Ref.]]="Dentro",IF(DATOS_[[Check Equiparado]:[Check Equiparado]]="Sí",IF(DATOS!BM$5="Sí",(1/DATOS_[[% anualiz]:[% anualiz]]),1)*IF(DATOS!BM$4="Sí",1/DATOS_[[% normaliz]:[% normaliz]],1)*(DATOS_[C.Extra.05])))))))),
0)</f>
        <v>0</v>
      </c>
      <c r="AU103" s="123">
        <f t="array" ref="AU103">IFERROR(
MEDIAN(IF(DATOS_[Sexo]=$B103,IF(DATOS_[[AGRUP. VALOR. PTO.]:[AGRUP. VALOR. PTO.]]=$B102,IF(DATOS_[Check Equiparado]="Sí",IF(DATOS_[Check Periodo Ref.]="Dentro",DATOS_[Tot Extrasalarial Eq],FALSE))))),
0)</f>
        <v>0</v>
      </c>
      <c r="AV103" s="124">
        <f t="array" ref="AV103">IFERROR(
MEDIAN(IF(DATOS_[Sexo]=$B103,IF(DATOS_[[AGRUP. VALOR. PTO.]:[AGRUP. VALOR. PTO.]]=$B102,IF(DATOS_[Check Equiparado]="Sí",IF(DATOS_[Check Periodo Ref.]="Dentro",DATOS_[TOTAL Retrib Eq],FALSE))))),
0)</f>
        <v>0</v>
      </c>
    </row>
    <row r="104" spans="1:48" x14ac:dyDescent="0.3">
      <c r="A104" s="48" t="str">
        <f t="shared" ref="A104" si="122">+A103</f>
        <v>[ocultar]</v>
      </c>
      <c r="B104" s="94" t="s">
        <v>163</v>
      </c>
      <c r="C104" s="40">
        <f t="array" ref="C104">SUM(IF($B104=DATOS_[Sexo],
IF($B102=DATOS_[AGRUP. VALOR. PTO.],
IF("Dentro"=DATOS_[Check Periodo Ref.],
1/(COUNTIFS(DATOS_[Sexo],$B104,DATOS_[AGRUP. VALOR. PTO.],$B102,DATOS_[Check Periodo Ref.],"Dentro",DATOS_[id],DATOS_[id]))))))</f>
        <v>0</v>
      </c>
      <c r="D104" s="41">
        <f>COUNTIFS(DATOS_[AGRUP. VALOR. PTO.],$B102,DATOS_[Sexo],$B104,DATOS_[Check Periodo Ref.],"Dentro")</f>
        <v>0</v>
      </c>
      <c r="E104" s="41">
        <f>COUNTIFS(DATOS_[AGRUP. VALOR. PTO.],$B102,DATOS_[Sexo],$B104,DATOS_[Check Periodo Ref.],"Dentro",DATOS_[Check Nº SC Norm],"Sí")</f>
        <v>0</v>
      </c>
      <c r="F104" s="41">
        <f>COUNTIFS(DATOS_[AGRUP. VALOR. PTO.],$B102,DATOS_[Sexo],$B104,DATOS_[Check Periodo Ref.],"Dentro",DATOS_[Check Nº SC Anualiz],"Sí")</f>
        <v>0</v>
      </c>
      <c r="G104" s="41">
        <f>COUNTIFS(DATOS_[AGRUP. VALOR. PTO.],$B102,DATOS_[Sexo],$B104,DATOS_[Check Periodo Ref.],"Dentro",DATOS_[Check Nº SC Norm y Anualiz],"Sí")</f>
        <v>0</v>
      </c>
      <c r="H104" s="41">
        <f>COUNTIFS(DATOS_[AGRUP. VALOR. PTO.],$B102,DATOS_[Sexo],$B104,DATOS_[Check Periodo Ref.],"Dentro",DATOS_[Check Equiparación],"Sí")</f>
        <v>0</v>
      </c>
      <c r="I104" s="118" cm="1">
        <f t="array" ref="I104">IFERROR(
MEDIAN(IF(DATOS_[Sexo]=$B104,IF(DATOS_[[AGRUP. VALOR. PTO.]:[AGRUP. VALOR. PTO.]]=$B102,IF(DATOS_[Check Equiparado]="Sí",IF(DATOS_[Check Periodo Ref.]="Dentro",DATOS_[SALARIO BASE Eq],FALSE))))),
0)</f>
        <v>0</v>
      </c>
      <c r="J104" s="119">
        <f t="array" ref="J104">IFERROR(
(MEDIAN((IF(DATOS_[[Sexo]:[Sexo]]=$B104,IF(DATOS_[[AGRUP. VALOR. PTO.]:[AGRUP. VALOR. PTO.]]=$B102,IF(DATOS_[[Check Periodo Ref.]:[Check Periodo Ref.]]="Dentro",IF(DATOS_[[Check Equiparado]:[Check Equiparado]]="Sí",IF(DATOS!AE$5="Sí",(1/DATOS_[[% anualiz]:[% anualiz]]),1)*IF(DATOS!AE$4="Sí",1/DATOS_[[% normaliz]:[% normaliz]],1)*(DATOS_[Conc.Sal.01])))))))),
0)</f>
        <v>0</v>
      </c>
      <c r="K104" s="119">
        <f t="array" ref="K104">IFERROR(
(MEDIAN((IF(DATOS_[[Sexo]:[Sexo]]=$B104,IF(DATOS_[[AGRUP. VALOR. PTO.]:[AGRUP. VALOR. PTO.]]=$B102,IF(DATOS_[[Check Periodo Ref.]:[Check Periodo Ref.]]="Dentro",IF(DATOS_[[Check Equiparado]:[Check Equiparado]]="Sí",IF(DATOS!AF$5="Sí",(1/DATOS_[[% anualiz]:[% anualiz]]),1)*IF(DATOS!AF$4="Sí",1/DATOS_[[% normaliz]:[% normaliz]],1)*(DATOS_[Conc.Sal.02])))))))),
0)</f>
        <v>0</v>
      </c>
      <c r="L104" s="119">
        <f t="array" ref="L104">IFERROR(
(MEDIAN((IF(DATOS_[[Sexo]:[Sexo]]=$B104,IF(DATOS_[[AGRUP. VALOR. PTO.]:[AGRUP. VALOR. PTO.]]=$B102,IF(DATOS_[[Check Periodo Ref.]:[Check Periodo Ref.]]="Dentro",IF(DATOS_[[Check Equiparado]:[Check Equiparado]]="Sí",IF(DATOS!AG$5="Sí",(1/DATOS_[[% anualiz]:[% anualiz]]),1)*IF(DATOS!AG$4="Sí",1/DATOS_[[% normaliz]:[% normaliz]],1)*(DATOS_[Conc.Sal.03])))))))),
0)</f>
        <v>0</v>
      </c>
      <c r="M104" s="119">
        <f t="array" ref="M104">IFERROR(
(MEDIAN((IF(DATOS_[[Sexo]:[Sexo]]=$B104,IF(DATOS_[[AGRUP. VALOR. PTO.]:[AGRUP. VALOR. PTO.]]=$B102,IF(DATOS_[[Check Periodo Ref.]:[Check Periodo Ref.]]="Dentro",IF(DATOS_[[Check Equiparado]:[Check Equiparado]]="Sí",IF(DATOS!AH$5="Sí",(1/DATOS_[[% anualiz]:[% anualiz]]),1)*IF(DATOS!AH$4="Sí",1/DATOS_[[% normaliz]:[% normaliz]],1)*(DATOS_[Conc.Sal.04])))))))),
0)</f>
        <v>0</v>
      </c>
      <c r="N104" s="119">
        <f t="array" ref="N104">IFERROR(
(MEDIAN((IF(DATOS_[[Sexo]:[Sexo]]=$B104,IF(DATOS_[[AGRUP. VALOR. PTO.]:[AGRUP. VALOR. PTO.]]=$B102,IF(DATOS_[[Check Periodo Ref.]:[Check Periodo Ref.]]="Dentro",IF(DATOS_[[Check Equiparado]:[Check Equiparado]]="Sí",IF(DATOS!AI$5="Sí",(1/DATOS_[[% anualiz]:[% anualiz]]),1)*IF(DATOS!AI$4="Sí",1/DATOS_[[% normaliz]:[% normaliz]],1)*(DATOS_[Conc.Sal.05])))))))),
0)</f>
        <v>0</v>
      </c>
      <c r="O104" s="119">
        <f t="array" ref="O104">IFERROR(
(MEDIAN((IF(DATOS_[[Sexo]:[Sexo]]=$B104,IF(DATOS_[[AGRUP. VALOR. PTO.]:[AGRUP. VALOR. PTO.]]=$B102,IF(DATOS_[[Check Periodo Ref.]:[Check Periodo Ref.]]="Dentro",IF(DATOS_[[Check Equiparado]:[Check Equiparado]]="Sí",IF(DATOS!AJ$5="Sí",(1/DATOS_[[% anualiz]:[% anualiz]]),1)*IF(DATOS!AJ$4="Sí",1/DATOS_[[% normaliz]:[% normaliz]],1)*(DATOS_[Conc.Sal.06])))))))),
0)</f>
        <v>0</v>
      </c>
      <c r="P104" s="119">
        <f t="array" ref="P104">IFERROR(
(MEDIAN((IF(DATOS_[[Sexo]:[Sexo]]=$B104,IF(DATOS_[[AGRUP. VALOR. PTO.]:[AGRUP. VALOR. PTO.]]=$B102,IF(DATOS_[[Check Periodo Ref.]:[Check Periodo Ref.]]="Dentro",IF(DATOS_[[Check Equiparado]:[Check Equiparado]]="Sí",IF(DATOS!AK$5="Sí",(1/DATOS_[[% anualiz]:[% anualiz]]),1)*IF(DATOS!AK$4="Sí",1/DATOS_[[% normaliz]:[% normaliz]],1)*(DATOS_[Conc.Sal.07])))))))),
0)</f>
        <v>0</v>
      </c>
      <c r="Q104" s="119">
        <f t="array" ref="Q104">IFERROR(
(MEDIAN((IF(DATOS_[[Sexo]:[Sexo]]=$B104,IF(DATOS_[[AGRUP. VALOR. PTO.]:[AGRUP. VALOR. PTO.]]=$B102,IF(DATOS_[[Check Periodo Ref.]:[Check Periodo Ref.]]="Dentro",IF(DATOS_[[Check Equiparado]:[Check Equiparado]]="Sí",IF(DATOS!AL$5="Sí",(1/DATOS_[[% anualiz]:[% anualiz]]),1)*IF(DATOS!AL$4="Sí",1/DATOS_[[% normaliz]:[% normaliz]],1)*(DATOS_[Conc.Sal.08])))))))),
0)</f>
        <v>0</v>
      </c>
      <c r="R104" s="119">
        <f t="array" ref="R104">IFERROR(
(MEDIAN((IF(DATOS_[[Sexo]:[Sexo]]=$B104,IF(DATOS_[[AGRUP. VALOR. PTO.]:[AGRUP. VALOR. PTO.]]=$B102,IF(DATOS_[[Check Periodo Ref.]:[Check Periodo Ref.]]="Dentro",IF(DATOS_[[Check Equiparado]:[Check Equiparado]]="Sí",IF(DATOS!AM$5="Sí",(1/DATOS_[[% anualiz]:[% anualiz]]),1)*IF(DATOS!AM$4="Sí",1/DATOS_[[% normaliz]:[% normaliz]],1)*(DATOS_[Conc.Sal.09])))))))),
0)</f>
        <v>0</v>
      </c>
      <c r="S104" s="119">
        <f t="array" ref="S104">IFERROR(
(MEDIAN((IF(DATOS_[[Sexo]:[Sexo]]=$B104,IF(DATOS_[[AGRUP. VALOR. PTO.]:[AGRUP. VALOR. PTO.]]=$B102,IF(DATOS_[[Check Periodo Ref.]:[Check Periodo Ref.]]="Dentro",IF(DATOS_[[Check Equiparado]:[Check Equiparado]]="Sí",IF(DATOS!AN$5="Sí",(1/DATOS_[[% anualiz]:[% anualiz]]),1)*IF(DATOS!AN$4="Sí",1/DATOS_[[% normaliz]:[% normaliz]],1)*(DATOS_[Conc.Sal.10])))))))),
0)</f>
        <v>0</v>
      </c>
      <c r="T104" s="119">
        <f t="array" ref="T104">IFERROR(
(MEDIAN((IF(DATOS_[[Sexo]:[Sexo]]=$B104,IF(DATOS_[[AGRUP. VALOR. PTO.]:[AGRUP. VALOR. PTO.]]=$B102,IF(DATOS_[[Check Periodo Ref.]:[Check Periodo Ref.]]="Dentro",IF(DATOS_[[Check Equiparado]:[Check Equiparado]]="Sí",IF(DATOS!AO$5="Sí",(1/DATOS_[[% anualiz]:[% anualiz]]),1)*IF(DATOS!AO$4="Sí",1/DATOS_[[% normaliz]:[% normaliz]],1)*(DATOS_[Conc.Sal.11])))))))),
0)</f>
        <v>0</v>
      </c>
      <c r="U104" s="119">
        <f t="array" ref="U104">IFERROR(
(MEDIAN((IF(DATOS_[[Sexo]:[Sexo]]=$B104,IF(DATOS_[[AGRUP. VALOR. PTO.]:[AGRUP. VALOR. PTO.]]=$B102,IF(DATOS_[[Check Periodo Ref.]:[Check Periodo Ref.]]="Dentro",IF(DATOS_[[Check Equiparado]:[Check Equiparado]]="Sí",IF(DATOS!AP$5="Sí",(1/DATOS_[[% anualiz]:[% anualiz]]),1)*IF(DATOS!AP$4="Sí",1/DATOS_[[% normaliz]:[% normaliz]],1)*(DATOS_[Conc.Sal.12])))))))),
0)</f>
        <v>0</v>
      </c>
      <c r="V104" s="119">
        <f t="array" ref="V104">IFERROR(
(MEDIAN((IF(DATOS_[[Sexo]:[Sexo]]=$B104,IF(DATOS_[[AGRUP. VALOR. PTO.]:[AGRUP. VALOR. PTO.]]=$B102,IF(DATOS_[[Check Periodo Ref.]:[Check Periodo Ref.]]="Dentro",IF(DATOS_[[Check Equiparado]:[Check Equiparado]]="Sí",IF(DATOS!AQ$5="Sí",(1/DATOS_[[% anualiz]:[% anualiz]]),1)*IF(DATOS!AQ$4="Sí",1/DATOS_[[% normaliz]:[% normaliz]],1)*(DATOS_[Conc.Sal.13])))))))),
0)</f>
        <v>0</v>
      </c>
      <c r="W104" s="119">
        <f t="array" ref="W104">IFERROR(
(MEDIAN((IF(DATOS_[[Sexo]:[Sexo]]=$B104,IF(DATOS_[[AGRUP. VALOR. PTO.]:[AGRUP. VALOR. PTO.]]=$B102,IF(DATOS_[[Check Periodo Ref.]:[Check Periodo Ref.]]="Dentro",IF(DATOS_[[Check Equiparado]:[Check Equiparado]]="Sí",IF(DATOS!AR$5="Sí",(1/DATOS_[[% anualiz]:[% anualiz]]),1)*IF(DATOS!AR$4="Sí",1/DATOS_[[% normaliz]:[% normaliz]],1)*(DATOS_[Conc.Sal.14])))))))),
0)</f>
        <v>0</v>
      </c>
      <c r="X104" s="119">
        <f t="array" ref="X104">IFERROR(
(MEDIAN((IF(DATOS_[[Sexo]:[Sexo]]=$B104,IF(DATOS_[[AGRUP. VALOR. PTO.]:[AGRUP. VALOR. PTO.]]=$B102,IF(DATOS_[[Check Periodo Ref.]:[Check Periodo Ref.]]="Dentro",IF(DATOS_[[Check Equiparado]:[Check Equiparado]]="Sí",IF(DATOS!AS$5="Sí",(1/DATOS_[[% anualiz]:[% anualiz]]),1)*IF(DATOS!AS$4="Sí",1/DATOS_[[% normaliz]:[% normaliz]],1)*(DATOS_[Conc.Sal.15])))))))),
0)</f>
        <v>0</v>
      </c>
      <c r="Y104" s="119">
        <f t="array" ref="Y104">IFERROR(
(MEDIAN((IF(DATOS_[[Sexo]:[Sexo]]=$B104,IF(DATOS_[[AGRUP. VALOR. PTO.]:[AGRUP. VALOR. PTO.]]=$B102,IF(DATOS_[[Check Periodo Ref.]:[Check Periodo Ref.]]="Dentro",IF(DATOS_[[Check Equiparado]:[Check Equiparado]]="Sí",IF(DATOS!AT$5="Sí",(1/DATOS_[[% anualiz]:[% anualiz]]),1)*IF(DATOS!AT$4="Sí",1/DATOS_[[% normaliz]:[% normaliz]],1)*(DATOS_[Conc.Sal.16])))))))),
0)</f>
        <v>0</v>
      </c>
      <c r="Z104" s="119">
        <f t="array" ref="Z104">IFERROR(
(MEDIAN((IF(DATOS_[[Sexo]:[Sexo]]=$B104,IF(DATOS_[[AGRUP. VALOR. PTO.]:[AGRUP. VALOR. PTO.]]=$B102,IF(DATOS_[[Check Periodo Ref.]:[Check Periodo Ref.]]="Dentro",IF(DATOS_[[Check Equiparado]:[Check Equiparado]]="Sí",IF(DATOS!AU$5="Sí",(1/DATOS_[[% anualiz]:[% anualiz]]),1)*IF(DATOS!AU$4="Sí",1/DATOS_[[% normaliz]:[% normaliz]],1)*(DATOS_[Conc.Sal.17])))))))),
0)</f>
        <v>0</v>
      </c>
      <c r="AA104" s="119">
        <f t="array" ref="AA104">IFERROR(
(MEDIAN((IF(DATOS_[[Sexo]:[Sexo]]=$B104,IF(DATOS_[[AGRUP. VALOR. PTO.]:[AGRUP. VALOR. PTO.]]=$B102,IF(DATOS_[[Check Periodo Ref.]:[Check Periodo Ref.]]="Dentro",IF(DATOS_[[Check Equiparado]:[Check Equiparado]]="Sí",IF(DATOS!AV$5="Sí",(1/DATOS_[[% anualiz]:[% anualiz]]),1)*IF(DATOS!AV$4="Sí",1/DATOS_[[% normaliz]:[% normaliz]],1)*(DATOS_[Conc.Sal.18])))))))),
0)</f>
        <v>0</v>
      </c>
      <c r="AB104" s="119">
        <f t="array" ref="AB104">IFERROR(
(MEDIAN((IF(DATOS_[[Sexo]:[Sexo]]=$B104,IF(DATOS_[[AGRUP. VALOR. PTO.]:[AGRUP. VALOR. PTO.]]=$B102,IF(DATOS_[[Check Periodo Ref.]:[Check Periodo Ref.]]="Dentro",IF(DATOS_[[Check Equiparado]:[Check Equiparado]]="Sí",IF(DATOS!AW$5="Sí",(1/DATOS_[[% anualiz]:[% anualiz]]),1)*IF(DATOS!AW$4="Sí",1/DATOS_[[% normaliz]:[% normaliz]],1)*(DATOS_[Conc.Sal.19])))))))),
0)</f>
        <v>0</v>
      </c>
      <c r="AC104" s="119">
        <f t="array" ref="AC104">IFERROR(
(MEDIAN((IF(DATOS_[[Sexo]:[Sexo]]=$B104,IF(DATOS_[[AGRUP. VALOR. PTO.]:[AGRUP. VALOR. PTO.]]=$B102,IF(DATOS_[[Check Periodo Ref.]:[Check Periodo Ref.]]="Dentro",IF(DATOS_[[Check Equiparado]:[Check Equiparado]]="Sí",IF(DATOS!AX$5="Sí",(1/DATOS_[[% anualiz]:[% anualiz]]),1)*IF(DATOS!AX$4="Sí",1/DATOS_[[% normaliz]:[% normaliz]],1)*(DATOS_[Conc.Sal.20])))))))),
0)</f>
        <v>0</v>
      </c>
      <c r="AD104" s="119">
        <f t="array" ref="AD104">IFERROR(
(MEDIAN((IF(DATOS_[[Sexo]:[Sexo]]=$B104,IF(DATOS_[[AGRUP. VALOR. PTO.]:[AGRUP. VALOR. PTO.]]=$B102,IF(DATOS_[[Check Periodo Ref.]:[Check Periodo Ref.]]="Dentro",IF(DATOS_[[Check Equiparado]:[Check Equiparado]]="Sí",IF(DATOS!AY$5="Sí",(1/DATOS_[[% anualiz]:[% anualiz]]),1)*IF(DATOS!AY$4="Sí",1/DATOS_[[% normaliz]:[% normaliz]],1)*(DATOS_[Conc.Sal.21])))))))),
0)</f>
        <v>0</v>
      </c>
      <c r="AE104" s="119">
        <f t="array" ref="AE104">IFERROR(
(MEDIAN((IF(DATOS_[[Sexo]:[Sexo]]=$B104,IF(DATOS_[[AGRUP. VALOR. PTO.]:[AGRUP. VALOR. PTO.]]=$B102,IF(DATOS_[[Check Periodo Ref.]:[Check Periodo Ref.]]="Dentro",IF(DATOS_[[Check Equiparado]:[Check Equiparado]]="Sí",IF(DATOS!AZ$5="Sí",(1/DATOS_[[% anualiz]:[% anualiz]]),1)*IF(DATOS!AZ$4="Sí",1/DATOS_[[% normaliz]:[% normaliz]],1)*(DATOS_[Conc.Sal.22])))))))),
0)</f>
        <v>0</v>
      </c>
      <c r="AF104" s="119">
        <f t="array" ref="AF104">IFERROR(
(MEDIAN((IF(DATOS_[[Sexo]:[Sexo]]=$B104,IF(DATOS_[[AGRUP. VALOR. PTO.]:[AGRUP. VALOR. PTO.]]=$B102,IF(DATOS_[[Check Periodo Ref.]:[Check Periodo Ref.]]="Dentro",IF(DATOS_[[Check Equiparado]:[Check Equiparado]]="Sí",IF(DATOS!BA$5="Sí",(1/DATOS_[[% anualiz]:[% anualiz]]),1)*IF(DATOS!BA$4="Sí",1/DATOS_[[% normaliz]:[% normaliz]],1)*(DATOS_[Conc.Sal.23])))))))),
0)</f>
        <v>0</v>
      </c>
      <c r="AG104" s="119">
        <f t="array" ref="AG104">IFERROR(
(MEDIAN((IF(DATOS_[[Sexo]:[Sexo]]=$B104,IF(DATOS_[[AGRUP. VALOR. PTO.]:[AGRUP. VALOR. PTO.]]=$B102,IF(DATOS_[[Check Periodo Ref.]:[Check Periodo Ref.]]="Dentro",IF(DATOS_[[Check Equiparado]:[Check Equiparado]]="Sí",IF(DATOS!BB$5="Sí",(1/DATOS_[[% anualiz]:[% anualiz]]),1)*IF(DATOS!BB$4="Sí",1/DATOS_[[% normaliz]:[% normaliz]],1)*(DATOS_[Conc.Sal.24])))))))),
0)</f>
        <v>0</v>
      </c>
      <c r="AH104" s="119">
        <f t="array" ref="AH104">IFERROR(
(MEDIAN((IF(DATOS_[[Sexo]:[Sexo]]=$B104,IF(DATOS_[[AGRUP. VALOR. PTO.]:[AGRUP. VALOR. PTO.]]=$B102,IF(DATOS_[[Check Periodo Ref.]:[Check Periodo Ref.]]="Dentro",IF(DATOS_[[Check Equiparado]:[Check Equiparado]]="Sí",IF(DATOS!BC$5="Sí",(1/DATOS_[[% anualiz]:[% anualiz]]),1)*IF(DATOS!BC$4="Sí",1/DATOS_[[% normaliz]:[% normaliz]],1)*(DATOS_[Conc.Sal.25])))))))),
0)</f>
        <v>0</v>
      </c>
      <c r="AI104" s="119">
        <f t="array" ref="AI104">IFERROR(
(MEDIAN((IF(DATOS_[[Sexo]:[Sexo]]=$B104,IF(DATOS_[[AGRUP. VALOR. PTO.]:[AGRUP. VALOR. PTO.]]=$B102,IF(DATOS_[[Check Periodo Ref.]:[Check Periodo Ref.]]="Dentro",IF(DATOS_[[Check Equiparado]:[Check Equiparado]]="Sí",IF(DATOS!BD$5="Sí",(1/DATOS_[[% anualiz]:[% anualiz]]),1)*IF(DATOS!BD$4="Sí",1/DATOS_[[% normaliz]:[% normaliz]],1)*(DATOS_[Conc.Sal.26])))))))),
0)</f>
        <v>0</v>
      </c>
      <c r="AJ104" s="119">
        <f t="array" ref="AJ104">IFERROR(
(MEDIAN((IF(DATOS_[[Sexo]:[Sexo]]=$B104,IF(DATOS_[[AGRUP. VALOR. PTO.]:[AGRUP. VALOR. PTO.]]=$B102,IF(DATOS_[[Check Periodo Ref.]:[Check Periodo Ref.]]="Dentro",IF(DATOS_[[Check Equiparado]:[Check Equiparado]]="Sí",IF(DATOS!BE$5="Sí",(1/DATOS_[[% anualiz]:[% anualiz]]),1)*IF(DATOS!BE$4="Sí",1/DATOS_[[% normaliz]:[% normaliz]],1)*(DATOS_[Conc.Sal.27])))))))),
0)</f>
        <v>0</v>
      </c>
      <c r="AK104" s="119">
        <f t="array" ref="AK104">IFERROR(
(MEDIAN((IF(DATOS_[[Sexo]:[Sexo]]=$B104,IF(DATOS_[[AGRUP. VALOR. PTO.]:[AGRUP. VALOR. PTO.]]=$B102,IF(DATOS_[[Check Periodo Ref.]:[Check Periodo Ref.]]="Dentro",IF(DATOS_[[Check Equiparado]:[Check Equiparado]]="Sí",IF(DATOS!BF$5="Sí",(1/DATOS_[[% anualiz]:[% anualiz]]),1)*IF(DATOS!BF$4="Sí",1/DATOS_[[% normaliz]:[% normaliz]],1)*(DATOS_[Conc.Sal.28])))))))),
0)</f>
        <v>0</v>
      </c>
      <c r="AL104" s="119">
        <f t="array" ref="AL104">IFERROR(
(MEDIAN((IF(DATOS_[[Sexo]:[Sexo]]=$B104,IF(DATOS_[[AGRUP. VALOR. PTO.]:[AGRUP. VALOR. PTO.]]=$B102,IF(DATOS_[[Check Periodo Ref.]:[Check Periodo Ref.]]="Dentro",IF(DATOS_[[Check Equiparado]:[Check Equiparado]]="Sí",IF(DATOS!BG$5="Sí",(1/DATOS_[[% anualiz]:[% anualiz]]),1)*IF(DATOS!BG$4="Sí",1/DATOS_[[% normaliz]:[% normaliz]],1)*(DATOS_[Conc.Sal.29])))))))),
0)</f>
        <v>0</v>
      </c>
      <c r="AM104" s="119">
        <f t="array" ref="AM104">IFERROR(
(MEDIAN((IF(DATOS_[[Sexo]:[Sexo]]=$B104,IF(DATOS_[[AGRUP. VALOR. PTO.]:[AGRUP. VALOR. PTO.]]=$B102,IF(DATOS_[[Check Periodo Ref.]:[Check Periodo Ref.]]="Dentro",IF(DATOS_[[Check Equiparado]:[Check Equiparado]]="Sí",IF(DATOS!BH$5="Sí",(1/DATOS_[[% anualiz]:[% anualiz]]),1)*IF(DATOS!BH$4="Sí",1/DATOS_[[% normaliz]:[% normaliz]],1)*(DATOS_[Conc.Sal.30])))))))),
0)</f>
        <v>0</v>
      </c>
      <c r="AN104" s="120">
        <f t="array" ref="AN104">IFERROR(
MEDIAN(IF(DATOS_[Sexo]=$B104,IF(DATOS_[[AGRUP. VALOR. PTO.]:[AGRUP. VALOR. PTO.]]=$B102,IF(DATOS_[Check Equiparado]="Sí",IF(DATOS_[Check Periodo Ref.]="Dentro",DATOS_[Tot COMPL.SAL Eq],FALSE))))),
0)</f>
        <v>0</v>
      </c>
      <c r="AO104" s="121">
        <f t="array" ref="AO104">IFERROR(
MEDIAN(IF(DATOS_[Sexo]=$B104,IF(DATOS_[[AGRUP. VALOR. PTO.]:[AGRUP. VALOR. PTO.]]=$B102,IF(DATOS_[Check Equiparado]="Sí",IF(DATOS_[Check Periodo Ref.]="Dentro",DATOS_[TOTAL SALARIO Eq],FALSE))))),
0)</f>
        <v>0</v>
      </c>
      <c r="AP104" s="122">
        <f t="array" ref="AP104">IFERROR(
(MEDIAN((IF(DATOS_[[Sexo]:[Sexo]]=$B104,IF(DATOS_[[AGRUP. VALOR. PTO.]:[AGRUP. VALOR. PTO.]]=$B103,IF(DATOS_[[Check Periodo Ref.]:[Check Periodo Ref.]]="Dentro",IF(DATOS_[[Check Equiparado]:[Check Equiparado]]="Sí",IF(DATOS!BI$5="Sí",(1/DATOS_[[% anualiz]:[% anualiz]]),1)*IF(DATOS!BI$4="Sí",1/DATOS_[[% normaliz]:[% normaliz]],1)*(DATOS_[C.Extra.01])))))))),
0)</f>
        <v>0</v>
      </c>
      <c r="AQ104" s="122">
        <f t="array" ref="AQ104">IFERROR(
(MEDIAN((IF(DATOS_[[Sexo]:[Sexo]]=$B104,IF(DATOS_[[AGRUP. VALOR. PTO.]:[AGRUP. VALOR. PTO.]]=$B103,IF(DATOS_[[Check Periodo Ref.]:[Check Periodo Ref.]]="Dentro",IF(DATOS_[[Check Equiparado]:[Check Equiparado]]="Sí",IF(DATOS!BJ$5="Sí",(1/DATOS_[[% anualiz]:[% anualiz]]),1)*IF(DATOS!BJ$4="Sí",1/DATOS_[[% normaliz]:[% normaliz]],1)*(DATOS_[C.Extra.02])))))))),
0)</f>
        <v>0</v>
      </c>
      <c r="AR104" s="122">
        <f t="array" ref="AR104">IFERROR(
(MEDIAN((IF(DATOS_[[Sexo]:[Sexo]]=$B104,IF(DATOS_[[AGRUP. VALOR. PTO.]:[AGRUP. VALOR. PTO.]]=$B103,IF(DATOS_[[Check Periodo Ref.]:[Check Periodo Ref.]]="Dentro",IF(DATOS_[[Check Equiparado]:[Check Equiparado]]="Sí",IF(DATOS!BK$5="Sí",(1/DATOS_[[% anualiz]:[% anualiz]]),1)*IF(DATOS!BK$4="Sí",1/DATOS_[[% normaliz]:[% normaliz]],1)*(DATOS_[C.Extra.03])))))))),
0)</f>
        <v>0</v>
      </c>
      <c r="AS104" s="122">
        <f t="array" ref="AS104">IFERROR(
(MEDIAN((IF(DATOS_[[Sexo]:[Sexo]]=$B104,IF(DATOS_[[AGRUP. VALOR. PTO.]:[AGRUP. VALOR. PTO.]]=$B103,IF(DATOS_[[Check Periodo Ref.]:[Check Periodo Ref.]]="Dentro",IF(DATOS_[[Check Equiparado]:[Check Equiparado]]="Sí",IF(DATOS!BL$5="Sí",(1/DATOS_[[% anualiz]:[% anualiz]]),1)*IF(DATOS!BL$4="Sí",1/DATOS_[[% normaliz]:[% normaliz]],1)*(DATOS_[C.Extra.04])))))))),
0)</f>
        <v>0</v>
      </c>
      <c r="AT104" s="122">
        <f t="array" ref="AT104">IFERROR(
(MEDIAN((IF(DATOS_[[Sexo]:[Sexo]]=$B104,IF(DATOS_[[AGRUP. VALOR. PTO.]:[AGRUP. VALOR. PTO.]]=$B103,IF(DATOS_[[Check Periodo Ref.]:[Check Periodo Ref.]]="Dentro",IF(DATOS_[[Check Equiparado]:[Check Equiparado]]="Sí",IF(DATOS!BM$5="Sí",(1/DATOS_[[% anualiz]:[% anualiz]]),1)*IF(DATOS!BM$4="Sí",1/DATOS_[[% normaliz]:[% normaliz]],1)*(DATOS_[C.Extra.05])))))))),
0)</f>
        <v>0</v>
      </c>
      <c r="AU104" s="123">
        <f t="array" ref="AU104">IFERROR(
MEDIAN(IF(DATOS_[Sexo]=$B104,IF(DATOS_[[AGRUP. VALOR. PTO.]:[AGRUP. VALOR. PTO.]]=$B102,IF(DATOS_[Check Equiparado]="Sí",IF(DATOS_[Check Periodo Ref.]="Dentro",DATOS_[Tot Extrasalarial Eq],FALSE))))),
0)</f>
        <v>0</v>
      </c>
      <c r="AV104" s="124">
        <f t="array" ref="AV104">IFERROR(
MEDIAN(IF(DATOS_[Sexo]=$B104,IF(DATOS_[[AGRUP. VALOR. PTO.]:[AGRUP. VALOR. PTO.]]=$B102,IF(DATOS_[Check Equiparado]="Sí",IF(DATOS_[Check Periodo Ref.]="Dentro",DATOS_[TOTAL Retrib Eq],FALSE))))),
0)</f>
        <v>0</v>
      </c>
    </row>
  </sheetData>
  <dataConsolidate/>
  <pageMargins left="0.25" right="0.25" top="0.75" bottom="0.75" header="0.3" footer="0.3"/>
  <pageSetup paperSize="9" scale="84"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tabColor theme="4"/>
    <pageSetUpPr fitToPage="1"/>
  </sheetPr>
  <dimension ref="D2:I63"/>
  <sheetViews>
    <sheetView tabSelected="1" topLeftCell="A24" workbookViewId="0">
      <selection activeCell="F31" sqref="F31"/>
    </sheetView>
  </sheetViews>
  <sheetFormatPr baseColWidth="10" defaultColWidth="11.5703125" defaultRowHeight="15" x14ac:dyDescent="0.25"/>
  <cols>
    <col min="1" max="1" width="8.7109375" style="18" customWidth="1"/>
    <col min="2" max="3" width="3.7109375" style="18" customWidth="1"/>
    <col min="4" max="4" width="16.140625" style="18" customWidth="1"/>
    <col min="5" max="5" width="19.42578125" style="18" customWidth="1"/>
    <col min="6" max="6" width="4.7109375" style="18" bestFit="1" customWidth="1"/>
    <col min="7" max="7" width="109.140625" style="18" customWidth="1"/>
    <col min="8" max="8" width="16.7109375" style="18" customWidth="1"/>
    <col min="9" max="9" width="16.85546875" style="18" customWidth="1"/>
    <col min="10" max="16384" width="11.5703125" style="18"/>
  </cols>
  <sheetData>
    <row r="2" spans="4:9" ht="15.75" thickBot="1" x14ac:dyDescent="0.3"/>
    <row r="3" spans="4:9" x14ac:dyDescent="0.25">
      <c r="D3" s="402" t="s">
        <v>78</v>
      </c>
      <c r="E3" s="402" t="s">
        <v>14</v>
      </c>
      <c r="F3" s="209" t="s">
        <v>320</v>
      </c>
      <c r="G3" s="402" t="s">
        <v>13</v>
      </c>
      <c r="H3" s="402" t="s">
        <v>79</v>
      </c>
      <c r="I3" s="402" t="s">
        <v>80</v>
      </c>
    </row>
    <row r="4" spans="4:9" ht="15.75" thickBot="1" x14ac:dyDescent="0.3">
      <c r="D4" s="403"/>
      <c r="E4" s="403"/>
      <c r="F4" s="210" t="s">
        <v>321</v>
      </c>
      <c r="G4" s="403"/>
      <c r="H4" s="403"/>
      <c r="I4" s="403"/>
    </row>
    <row r="5" spans="4:9" ht="15.75" thickBot="1" x14ac:dyDescent="0.3">
      <c r="D5" s="211" t="s">
        <v>0</v>
      </c>
      <c r="E5" s="212" t="s">
        <v>81</v>
      </c>
      <c r="F5" s="212" t="s">
        <v>82</v>
      </c>
      <c r="G5" s="213" t="s">
        <v>83</v>
      </c>
      <c r="H5" s="212" t="s">
        <v>84</v>
      </c>
      <c r="I5" s="214"/>
    </row>
    <row r="6" spans="4:9" ht="15.75" thickBot="1" x14ac:dyDescent="0.3">
      <c r="D6" s="211" t="s">
        <v>1</v>
      </c>
      <c r="E6" s="215" t="s">
        <v>81</v>
      </c>
      <c r="F6" s="215" t="s">
        <v>82</v>
      </c>
      <c r="G6" s="216" t="s">
        <v>85</v>
      </c>
      <c r="H6" s="215" t="s">
        <v>86</v>
      </c>
      <c r="I6" s="215" t="s">
        <v>103</v>
      </c>
    </row>
    <row r="7" spans="4:9" ht="15.75" thickBot="1" x14ac:dyDescent="0.3">
      <c r="D7" s="211" t="s">
        <v>2</v>
      </c>
      <c r="E7" s="212" t="s">
        <v>81</v>
      </c>
      <c r="F7" s="214"/>
      <c r="G7" s="213" t="s">
        <v>87</v>
      </c>
      <c r="H7" s="212" t="s">
        <v>88</v>
      </c>
      <c r="I7" s="212" t="s">
        <v>104</v>
      </c>
    </row>
    <row r="8" spans="4:9" ht="15.75" thickBot="1" x14ac:dyDescent="0.3">
      <c r="D8" s="211" t="s">
        <v>3</v>
      </c>
      <c r="E8" s="215" t="s">
        <v>81</v>
      </c>
      <c r="F8" s="217"/>
      <c r="G8" s="216" t="s">
        <v>89</v>
      </c>
      <c r="H8" s="215" t="s">
        <v>86</v>
      </c>
      <c r="I8" s="217"/>
    </row>
    <row r="9" spans="4:9" ht="26.25" thickBot="1" x14ac:dyDescent="0.3">
      <c r="D9" s="211" t="s">
        <v>4</v>
      </c>
      <c r="E9" s="212" t="s">
        <v>81</v>
      </c>
      <c r="F9" s="214"/>
      <c r="G9" s="213" t="s">
        <v>90</v>
      </c>
      <c r="H9" s="212" t="s">
        <v>84</v>
      </c>
      <c r="I9" s="212" t="s">
        <v>105</v>
      </c>
    </row>
    <row r="10" spans="4:9" ht="15.75" thickBot="1" x14ac:dyDescent="0.3">
      <c r="D10" s="211" t="s">
        <v>5</v>
      </c>
      <c r="E10" s="215" t="s">
        <v>81</v>
      </c>
      <c r="F10" s="217"/>
      <c r="G10" s="216" t="s">
        <v>158</v>
      </c>
      <c r="H10" s="215" t="s">
        <v>84</v>
      </c>
      <c r="I10" s="217"/>
    </row>
    <row r="11" spans="4:9" ht="26.25" thickBot="1" x14ac:dyDescent="0.3">
      <c r="D11" s="218" t="s">
        <v>6</v>
      </c>
      <c r="E11" s="212" t="s">
        <v>252</v>
      </c>
      <c r="F11" s="212" t="s">
        <v>82</v>
      </c>
      <c r="G11" s="213" t="s">
        <v>322</v>
      </c>
      <c r="H11" s="212" t="s">
        <v>88</v>
      </c>
      <c r="I11" s="212" t="s">
        <v>104</v>
      </c>
    </row>
    <row r="12" spans="4:9" ht="26.25" thickBot="1" x14ac:dyDescent="0.3">
      <c r="D12" s="218" t="s">
        <v>7</v>
      </c>
      <c r="E12" s="215" t="s">
        <v>252</v>
      </c>
      <c r="F12" s="215" t="s">
        <v>82</v>
      </c>
      <c r="G12" s="216" t="s">
        <v>323</v>
      </c>
      <c r="H12" s="215" t="s">
        <v>88</v>
      </c>
      <c r="I12" s="215" t="s">
        <v>104</v>
      </c>
    </row>
    <row r="13" spans="4:9" ht="26.25" thickBot="1" x14ac:dyDescent="0.3">
      <c r="D13" s="218" t="s">
        <v>77</v>
      </c>
      <c r="E13" s="212" t="s">
        <v>252</v>
      </c>
      <c r="F13" s="214"/>
      <c r="G13" s="213" t="s">
        <v>159</v>
      </c>
      <c r="H13" s="212" t="s">
        <v>88</v>
      </c>
      <c r="I13" s="212" t="s">
        <v>104</v>
      </c>
    </row>
    <row r="14" spans="4:9" ht="26.25" thickBot="1" x14ac:dyDescent="0.3">
      <c r="D14" s="218" t="s">
        <v>166</v>
      </c>
      <c r="E14" s="215" t="s">
        <v>252</v>
      </c>
      <c r="F14" s="215" t="s">
        <v>82</v>
      </c>
      <c r="G14" s="216" t="s">
        <v>324</v>
      </c>
      <c r="H14" s="215" t="s">
        <v>88</v>
      </c>
      <c r="I14" s="215" t="s">
        <v>104</v>
      </c>
    </row>
    <row r="15" spans="4:9" ht="26.25" thickBot="1" x14ac:dyDescent="0.3">
      <c r="D15" s="218" t="s">
        <v>165</v>
      </c>
      <c r="E15" s="212" t="s">
        <v>252</v>
      </c>
      <c r="F15" s="212" t="s">
        <v>82</v>
      </c>
      <c r="G15" s="213" t="s">
        <v>374</v>
      </c>
      <c r="H15" s="212" t="s">
        <v>88</v>
      </c>
      <c r="I15" s="212" t="s">
        <v>104</v>
      </c>
    </row>
    <row r="16" spans="4:9" ht="51.75" thickBot="1" x14ac:dyDescent="0.3">
      <c r="D16" s="218" t="s">
        <v>9</v>
      </c>
      <c r="E16" s="215" t="s">
        <v>252</v>
      </c>
      <c r="F16" s="215" t="s">
        <v>82</v>
      </c>
      <c r="G16" s="216" t="s">
        <v>359</v>
      </c>
      <c r="H16" s="215" t="s">
        <v>91</v>
      </c>
      <c r="I16" s="215" t="s">
        <v>106</v>
      </c>
    </row>
    <row r="17" spans="4:9" ht="39" thickBot="1" x14ac:dyDescent="0.3">
      <c r="D17" s="218" t="s">
        <v>119</v>
      </c>
      <c r="E17" s="212" t="s">
        <v>252</v>
      </c>
      <c r="F17" s="219" t="s">
        <v>82</v>
      </c>
      <c r="G17" s="214" t="s">
        <v>360</v>
      </c>
      <c r="H17" s="219" t="s">
        <v>91</v>
      </c>
      <c r="I17" s="219" t="s">
        <v>106</v>
      </c>
    </row>
    <row r="18" spans="4:9" ht="45.75" thickBot="1" x14ac:dyDescent="0.3">
      <c r="D18" s="218" t="s">
        <v>118</v>
      </c>
      <c r="E18" s="215" t="s">
        <v>252</v>
      </c>
      <c r="F18" s="217"/>
      <c r="G18" s="216" t="s">
        <v>325</v>
      </c>
      <c r="H18" s="215" t="s">
        <v>86</v>
      </c>
      <c r="I18" s="208" t="s">
        <v>265</v>
      </c>
    </row>
    <row r="19" spans="4:9" ht="30.75" thickBot="1" x14ac:dyDescent="0.3">
      <c r="D19" s="220" t="s">
        <v>8</v>
      </c>
      <c r="E19" s="212" t="s">
        <v>252</v>
      </c>
      <c r="F19" s="214"/>
      <c r="G19" s="213" t="s">
        <v>326</v>
      </c>
      <c r="H19" s="212" t="s">
        <v>84</v>
      </c>
      <c r="I19" s="251" t="s">
        <v>365</v>
      </c>
    </row>
    <row r="20" spans="4:9" ht="26.25" thickBot="1" x14ac:dyDescent="0.3">
      <c r="D20" s="221" t="s">
        <v>73</v>
      </c>
      <c r="E20" s="215" t="s">
        <v>92</v>
      </c>
      <c r="F20" s="217"/>
      <c r="G20" s="216" t="s">
        <v>327</v>
      </c>
      <c r="H20" s="215" t="s">
        <v>86</v>
      </c>
      <c r="I20" s="215" t="s">
        <v>107</v>
      </c>
    </row>
    <row r="21" spans="4:9" ht="15.75" thickBot="1" x14ac:dyDescent="0.3">
      <c r="D21" s="221" t="s">
        <v>74</v>
      </c>
      <c r="E21" s="212" t="s">
        <v>92</v>
      </c>
      <c r="F21" s="214"/>
      <c r="G21" s="213" t="s">
        <v>328</v>
      </c>
      <c r="H21" s="212" t="s">
        <v>86</v>
      </c>
      <c r="I21" s="212" t="s">
        <v>107</v>
      </c>
    </row>
    <row r="22" spans="4:9" ht="26.25" thickBot="1" x14ac:dyDescent="0.3">
      <c r="D22" s="221" t="s">
        <v>75</v>
      </c>
      <c r="E22" s="215" t="s">
        <v>92</v>
      </c>
      <c r="F22" s="215" t="s">
        <v>82</v>
      </c>
      <c r="G22" s="216" t="s">
        <v>329</v>
      </c>
      <c r="H22" s="215" t="s">
        <v>86</v>
      </c>
      <c r="I22" s="215" t="s">
        <v>107</v>
      </c>
    </row>
    <row r="23" spans="4:9" ht="26.25" thickBot="1" x14ac:dyDescent="0.3">
      <c r="D23" s="221" t="s">
        <v>160</v>
      </c>
      <c r="E23" s="212" t="s">
        <v>92</v>
      </c>
      <c r="F23" s="214"/>
      <c r="G23" s="213" t="s">
        <v>330</v>
      </c>
      <c r="H23" s="212" t="s">
        <v>86</v>
      </c>
      <c r="I23" s="212" t="s">
        <v>156</v>
      </c>
    </row>
    <row r="24" spans="4:9" ht="15.75" thickBot="1" x14ac:dyDescent="0.3">
      <c r="D24" s="221" t="s">
        <v>120</v>
      </c>
      <c r="E24" s="215" t="s">
        <v>92</v>
      </c>
      <c r="F24" s="217"/>
      <c r="G24" s="216" t="s">
        <v>331</v>
      </c>
      <c r="H24" s="215" t="s">
        <v>86</v>
      </c>
      <c r="I24" s="215" t="s">
        <v>157</v>
      </c>
    </row>
    <row r="25" spans="4:9" ht="15.75" thickBot="1" x14ac:dyDescent="0.3">
      <c r="D25" s="221" t="s">
        <v>76</v>
      </c>
      <c r="E25" s="212" t="s">
        <v>92</v>
      </c>
      <c r="F25" s="396" t="s">
        <v>375</v>
      </c>
      <c r="G25" s="213" t="s">
        <v>332</v>
      </c>
      <c r="H25" s="212" t="s">
        <v>86</v>
      </c>
      <c r="I25" s="212" t="s">
        <v>107</v>
      </c>
    </row>
    <row r="26" spans="4:9" ht="51.75" thickBot="1" x14ac:dyDescent="0.3">
      <c r="D26" s="252" t="s">
        <v>370</v>
      </c>
      <c r="E26" s="253" t="s">
        <v>92</v>
      </c>
      <c r="F26" s="253" t="s">
        <v>82</v>
      </c>
      <c r="G26" s="254" t="s">
        <v>369</v>
      </c>
      <c r="H26" s="253" t="s">
        <v>86</v>
      </c>
      <c r="I26" s="215" t="s">
        <v>366</v>
      </c>
    </row>
    <row r="27" spans="4:9" ht="51" x14ac:dyDescent="0.25">
      <c r="D27" s="252" t="s">
        <v>290</v>
      </c>
      <c r="E27" s="255" t="s">
        <v>92</v>
      </c>
      <c r="F27" s="255" t="s">
        <v>333</v>
      </c>
      <c r="G27" s="256" t="s">
        <v>361</v>
      </c>
      <c r="H27" s="255" t="s">
        <v>86</v>
      </c>
      <c r="I27" s="222" t="s">
        <v>367</v>
      </c>
    </row>
    <row r="28" spans="4:9" ht="26.25" thickBot="1" x14ac:dyDescent="0.3">
      <c r="D28" s="223" t="s">
        <v>12</v>
      </c>
      <c r="E28" s="215" t="s">
        <v>98</v>
      </c>
      <c r="F28" s="215" t="s">
        <v>82</v>
      </c>
      <c r="G28" s="216" t="s">
        <v>109</v>
      </c>
      <c r="H28" s="215" t="s">
        <v>86</v>
      </c>
      <c r="I28" s="215" t="s">
        <v>108</v>
      </c>
    </row>
    <row r="29" spans="4:9" ht="26.25" thickBot="1" x14ac:dyDescent="0.3">
      <c r="D29" s="224" t="s">
        <v>11</v>
      </c>
      <c r="E29" s="212" t="s">
        <v>98</v>
      </c>
      <c r="F29" s="255" t="s">
        <v>333</v>
      </c>
      <c r="G29" s="213" t="s">
        <v>334</v>
      </c>
      <c r="H29" s="212" t="s">
        <v>86</v>
      </c>
      <c r="I29" s="212" t="s">
        <v>108</v>
      </c>
    </row>
    <row r="30" spans="4:9" ht="26.25" thickBot="1" x14ac:dyDescent="0.3">
      <c r="D30" s="223" t="s">
        <v>10</v>
      </c>
      <c r="E30" s="215" t="s">
        <v>98</v>
      </c>
      <c r="F30" s="215" t="s">
        <v>82</v>
      </c>
      <c r="G30" s="216" t="s">
        <v>335</v>
      </c>
      <c r="H30" s="215" t="s">
        <v>86</v>
      </c>
      <c r="I30" s="215" t="s">
        <v>108</v>
      </c>
    </row>
    <row r="31" spans="4:9" ht="26.25" thickBot="1" x14ac:dyDescent="0.3">
      <c r="D31" s="223" t="s">
        <v>99</v>
      </c>
      <c r="E31" s="212" t="s">
        <v>98</v>
      </c>
      <c r="F31" s="407" t="s">
        <v>375</v>
      </c>
      <c r="G31" s="213" t="s">
        <v>336</v>
      </c>
      <c r="H31" s="212" t="s">
        <v>86</v>
      </c>
      <c r="I31" s="212" t="s">
        <v>108</v>
      </c>
    </row>
    <row r="32" spans="4:9" ht="39" thickBot="1" x14ac:dyDescent="0.3">
      <c r="D32" s="225" t="s">
        <v>20</v>
      </c>
      <c r="E32" s="215" t="s">
        <v>111</v>
      </c>
      <c r="F32" s="217"/>
      <c r="G32" s="216" t="s">
        <v>161</v>
      </c>
      <c r="H32" s="215" t="s">
        <v>84</v>
      </c>
      <c r="I32" s="226" t="s">
        <v>110</v>
      </c>
    </row>
    <row r="33" spans="4:9" ht="26.25" thickBot="1" x14ac:dyDescent="0.3">
      <c r="D33" s="227" t="s">
        <v>171</v>
      </c>
      <c r="E33" s="212" t="s">
        <v>113</v>
      </c>
      <c r="F33" s="212" t="s">
        <v>82</v>
      </c>
      <c r="G33" s="213" t="s">
        <v>337</v>
      </c>
      <c r="H33" s="212" t="s">
        <v>112</v>
      </c>
      <c r="I33" s="214"/>
    </row>
    <row r="34" spans="4:9" ht="26.25" thickBot="1" x14ac:dyDescent="0.3">
      <c r="D34" s="218" t="s">
        <v>176</v>
      </c>
      <c r="E34" s="215" t="s">
        <v>113</v>
      </c>
      <c r="F34" s="215" t="s">
        <v>82</v>
      </c>
      <c r="G34" s="216" t="s">
        <v>338</v>
      </c>
      <c r="H34" s="215" t="s">
        <v>112</v>
      </c>
      <c r="I34" s="217"/>
    </row>
    <row r="35" spans="4:9" ht="26.25" thickBot="1" x14ac:dyDescent="0.3">
      <c r="D35" s="218" t="s">
        <v>177</v>
      </c>
      <c r="E35" s="212" t="s">
        <v>113</v>
      </c>
      <c r="F35" s="212" t="s">
        <v>82</v>
      </c>
      <c r="G35" s="213" t="s">
        <v>339</v>
      </c>
      <c r="H35" s="212" t="s">
        <v>112</v>
      </c>
      <c r="I35" s="214"/>
    </row>
    <row r="36" spans="4:9" ht="26.25" thickBot="1" x14ac:dyDescent="0.3">
      <c r="D36" s="218" t="s">
        <v>178</v>
      </c>
      <c r="E36" s="215" t="s">
        <v>113</v>
      </c>
      <c r="F36" s="215" t="s">
        <v>82</v>
      </c>
      <c r="G36" s="216" t="s">
        <v>340</v>
      </c>
      <c r="H36" s="215" t="s">
        <v>112</v>
      </c>
      <c r="I36" s="217"/>
    </row>
    <row r="37" spans="4:9" ht="26.25" thickBot="1" x14ac:dyDescent="0.3">
      <c r="D37" s="218" t="s">
        <v>179</v>
      </c>
      <c r="E37" s="212" t="s">
        <v>113</v>
      </c>
      <c r="F37" s="212" t="s">
        <v>82</v>
      </c>
      <c r="G37" s="213" t="s">
        <v>341</v>
      </c>
      <c r="H37" s="212" t="s">
        <v>112</v>
      </c>
      <c r="I37" s="214"/>
    </row>
    <row r="38" spans="4:9" ht="26.25" thickBot="1" x14ac:dyDescent="0.3">
      <c r="D38" s="218" t="s">
        <v>180</v>
      </c>
      <c r="E38" s="215" t="s">
        <v>113</v>
      </c>
      <c r="F38" s="215" t="s">
        <v>82</v>
      </c>
      <c r="G38" s="216" t="s">
        <v>342</v>
      </c>
      <c r="H38" s="215" t="s">
        <v>112</v>
      </c>
      <c r="I38" s="217"/>
    </row>
    <row r="39" spans="4:9" ht="15.75" thickBot="1" x14ac:dyDescent="0.3">
      <c r="D39" s="218" t="s">
        <v>253</v>
      </c>
      <c r="E39" s="212" t="s">
        <v>253</v>
      </c>
      <c r="F39" s="212" t="s">
        <v>253</v>
      </c>
      <c r="G39" s="213" t="s">
        <v>253</v>
      </c>
      <c r="H39" s="214"/>
      <c r="I39" s="214"/>
    </row>
    <row r="40" spans="4:9" ht="26.25" thickBot="1" x14ac:dyDescent="0.3">
      <c r="D40" s="218" t="s">
        <v>205</v>
      </c>
      <c r="E40" s="215" t="s">
        <v>113</v>
      </c>
      <c r="F40" s="215" t="s">
        <v>82</v>
      </c>
      <c r="G40" s="216" t="s">
        <v>343</v>
      </c>
      <c r="H40" s="215" t="s">
        <v>112</v>
      </c>
      <c r="I40" s="217"/>
    </row>
    <row r="41" spans="4:9" ht="26.25" thickBot="1" x14ac:dyDescent="0.3">
      <c r="D41" s="228" t="s">
        <v>206</v>
      </c>
      <c r="E41" s="212" t="s">
        <v>113</v>
      </c>
      <c r="F41" s="212" t="s">
        <v>82</v>
      </c>
      <c r="G41" s="213" t="s">
        <v>344</v>
      </c>
      <c r="H41" s="212" t="s">
        <v>112</v>
      </c>
      <c r="I41" s="214"/>
    </row>
    <row r="42" spans="4:9" ht="15.75" thickBot="1" x14ac:dyDescent="0.3">
      <c r="D42" s="228" t="s">
        <v>253</v>
      </c>
      <c r="E42" s="215" t="s">
        <v>253</v>
      </c>
      <c r="F42" s="215" t="s">
        <v>253</v>
      </c>
      <c r="G42" s="216" t="s">
        <v>253</v>
      </c>
      <c r="H42" s="215" t="s">
        <v>112</v>
      </c>
      <c r="I42" s="217"/>
    </row>
    <row r="43" spans="4:9" ht="26.25" thickBot="1" x14ac:dyDescent="0.3">
      <c r="D43" s="228" t="s">
        <v>210</v>
      </c>
      <c r="E43" s="212" t="s">
        <v>113</v>
      </c>
      <c r="F43" s="212" t="s">
        <v>82</v>
      </c>
      <c r="G43" s="213" t="s">
        <v>345</v>
      </c>
      <c r="H43" s="212" t="s">
        <v>112</v>
      </c>
      <c r="I43" s="229"/>
    </row>
    <row r="44" spans="4:9" ht="15.75" thickBot="1" x14ac:dyDescent="0.3">
      <c r="D44" s="230" t="s">
        <v>174</v>
      </c>
      <c r="E44" s="215" t="s">
        <v>114</v>
      </c>
      <c r="F44" s="217"/>
      <c r="G44" s="216" t="s">
        <v>254</v>
      </c>
      <c r="H44" s="215" t="s">
        <v>88</v>
      </c>
      <c r="I44" s="215" t="s">
        <v>104</v>
      </c>
    </row>
    <row r="45" spans="4:9" ht="15.75" thickBot="1" x14ac:dyDescent="0.3">
      <c r="D45" s="230" t="s">
        <v>175</v>
      </c>
      <c r="E45" s="212" t="s">
        <v>114</v>
      </c>
      <c r="F45" s="214"/>
      <c r="G45" s="213" t="s">
        <v>255</v>
      </c>
      <c r="H45" s="212" t="s">
        <v>88</v>
      </c>
      <c r="I45" s="212" t="s">
        <v>104</v>
      </c>
    </row>
    <row r="46" spans="4:9" ht="26.25" thickBot="1" x14ac:dyDescent="0.3">
      <c r="D46" s="231" t="s">
        <v>215</v>
      </c>
      <c r="E46" s="215" t="s">
        <v>114</v>
      </c>
      <c r="F46" s="217"/>
      <c r="G46" s="216" t="s">
        <v>362</v>
      </c>
      <c r="H46" s="232" t="s">
        <v>91</v>
      </c>
      <c r="I46" s="232" t="s">
        <v>106</v>
      </c>
    </row>
    <row r="47" spans="4:9" ht="26.25" thickBot="1" x14ac:dyDescent="0.3">
      <c r="D47" s="233" t="s">
        <v>216</v>
      </c>
      <c r="E47" s="212" t="s">
        <v>114</v>
      </c>
      <c r="F47" s="214"/>
      <c r="G47" s="213" t="s">
        <v>363</v>
      </c>
      <c r="H47" s="219" t="s">
        <v>91</v>
      </c>
      <c r="I47" s="219" t="s">
        <v>106</v>
      </c>
    </row>
    <row r="48" spans="4:9" ht="26.45" customHeight="1" thickBot="1" x14ac:dyDescent="0.3">
      <c r="D48" s="234" t="s">
        <v>249</v>
      </c>
      <c r="E48" s="215" t="s">
        <v>114</v>
      </c>
      <c r="F48" s="217"/>
      <c r="G48" s="216" t="s">
        <v>364</v>
      </c>
      <c r="H48" s="215" t="s">
        <v>86</v>
      </c>
      <c r="I48" s="215" t="s">
        <v>263</v>
      </c>
    </row>
    <row r="49" spans="4:9" ht="26.45" customHeight="1" thickBot="1" x14ac:dyDescent="0.3">
      <c r="D49" s="234" t="s">
        <v>250</v>
      </c>
      <c r="E49" s="212" t="s">
        <v>114</v>
      </c>
      <c r="F49" s="214"/>
      <c r="G49" s="213" t="s">
        <v>346</v>
      </c>
      <c r="H49" s="212" t="s">
        <v>86</v>
      </c>
      <c r="I49" s="212" t="s">
        <v>264</v>
      </c>
    </row>
    <row r="50" spans="4:9" ht="26.45" customHeight="1" thickBot="1" x14ac:dyDescent="0.3">
      <c r="D50" s="234" t="s">
        <v>295</v>
      </c>
      <c r="E50" s="215" t="s">
        <v>114</v>
      </c>
      <c r="F50" s="215"/>
      <c r="G50" s="216" t="s">
        <v>347</v>
      </c>
      <c r="H50" s="215" t="s">
        <v>86</v>
      </c>
      <c r="I50" s="215" t="s">
        <v>264</v>
      </c>
    </row>
    <row r="51" spans="4:9" ht="26.45" customHeight="1" thickBot="1" x14ac:dyDescent="0.3">
      <c r="D51" s="234" t="s">
        <v>296</v>
      </c>
      <c r="E51" s="212" t="s">
        <v>114</v>
      </c>
      <c r="F51" s="212"/>
      <c r="G51" s="213" t="s">
        <v>348</v>
      </c>
      <c r="H51" s="212" t="s">
        <v>86</v>
      </c>
      <c r="I51" s="212" t="s">
        <v>264</v>
      </c>
    </row>
    <row r="52" spans="4:9" ht="26.45" customHeight="1" thickBot="1" x14ac:dyDescent="0.3">
      <c r="D52" s="234" t="s">
        <v>297</v>
      </c>
      <c r="E52" s="235" t="s">
        <v>114</v>
      </c>
      <c r="F52" s="235"/>
      <c r="G52" s="236" t="s">
        <v>349</v>
      </c>
      <c r="H52" s="235" t="s">
        <v>86</v>
      </c>
      <c r="I52" s="235" t="s">
        <v>264</v>
      </c>
    </row>
    <row r="53" spans="4:9" ht="26.45" customHeight="1" thickBot="1" x14ac:dyDescent="0.3">
      <c r="D53" s="234" t="s">
        <v>251</v>
      </c>
      <c r="E53" s="212" t="s">
        <v>114</v>
      </c>
      <c r="F53" s="214"/>
      <c r="G53" s="213" t="s">
        <v>256</v>
      </c>
      <c r="H53" s="212" t="s">
        <v>86</v>
      </c>
      <c r="I53" s="212" t="s">
        <v>264</v>
      </c>
    </row>
    <row r="54" spans="4:9" ht="26.25" thickBot="1" x14ac:dyDescent="0.3">
      <c r="D54" s="227" t="s">
        <v>350</v>
      </c>
      <c r="E54" s="235" t="s">
        <v>114</v>
      </c>
      <c r="F54" s="237"/>
      <c r="G54" s="236" t="s">
        <v>351</v>
      </c>
      <c r="H54" s="235" t="s">
        <v>112</v>
      </c>
      <c r="I54" s="237"/>
    </row>
    <row r="55" spans="4:9" ht="39" thickBot="1" x14ac:dyDescent="0.3">
      <c r="D55" s="238" t="s">
        <v>352</v>
      </c>
      <c r="E55" s="212" t="s">
        <v>114</v>
      </c>
      <c r="F55" s="214"/>
      <c r="G55" s="213" t="s">
        <v>353</v>
      </c>
      <c r="H55" s="212" t="s">
        <v>112</v>
      </c>
      <c r="I55" s="214"/>
    </row>
    <row r="56" spans="4:9" ht="15.75" thickBot="1" x14ac:dyDescent="0.3">
      <c r="D56" s="239" t="s">
        <v>354</v>
      </c>
      <c r="E56" s="235" t="s">
        <v>114</v>
      </c>
      <c r="F56" s="237"/>
      <c r="G56" s="236" t="s">
        <v>257</v>
      </c>
      <c r="H56" s="235" t="s">
        <v>112</v>
      </c>
      <c r="I56" s="237"/>
    </row>
    <row r="57" spans="4:9" ht="39" thickBot="1" x14ac:dyDescent="0.3">
      <c r="D57" s="240" t="s">
        <v>355</v>
      </c>
      <c r="E57" s="212" t="s">
        <v>114</v>
      </c>
      <c r="F57" s="214"/>
      <c r="G57" s="213" t="s">
        <v>356</v>
      </c>
      <c r="H57" s="212" t="s">
        <v>112</v>
      </c>
      <c r="I57" s="214"/>
    </row>
    <row r="58" spans="4:9" ht="15.75" thickBot="1" x14ac:dyDescent="0.3">
      <c r="D58" s="241" t="s">
        <v>357</v>
      </c>
      <c r="E58" s="235" t="s">
        <v>114</v>
      </c>
      <c r="F58" s="237"/>
      <c r="G58" s="236" t="s">
        <v>258</v>
      </c>
      <c r="H58" s="235" t="s">
        <v>112</v>
      </c>
      <c r="I58" s="237"/>
    </row>
    <row r="59" spans="4:9" ht="15.75" thickBot="1" x14ac:dyDescent="0.3">
      <c r="D59" s="242" t="s">
        <v>223</v>
      </c>
      <c r="E59" s="243" t="s">
        <v>114</v>
      </c>
      <c r="F59" s="214"/>
      <c r="G59" s="244" t="s">
        <v>259</v>
      </c>
      <c r="H59" s="243" t="s">
        <v>112</v>
      </c>
      <c r="I59" s="214"/>
    </row>
    <row r="60" spans="4:9" ht="15.75" thickBot="1" x14ac:dyDescent="0.3">
      <c r="D60" s="245" t="s">
        <v>221</v>
      </c>
      <c r="E60" s="246" t="s">
        <v>114</v>
      </c>
      <c r="F60" s="237"/>
      <c r="G60" s="247" t="s">
        <v>260</v>
      </c>
      <c r="H60" s="246" t="s">
        <v>112</v>
      </c>
      <c r="I60" s="237"/>
    </row>
    <row r="61" spans="4:9" ht="15.75" thickBot="1" x14ac:dyDescent="0.3">
      <c r="D61" s="248" t="s">
        <v>213</v>
      </c>
      <c r="E61" s="243" t="s">
        <v>114</v>
      </c>
      <c r="F61" s="214"/>
      <c r="G61" s="244" t="s">
        <v>358</v>
      </c>
      <c r="H61" s="243" t="s">
        <v>112</v>
      </c>
      <c r="I61" s="214"/>
    </row>
    <row r="62" spans="4:9" ht="15.75" thickBot="1" x14ac:dyDescent="0.3">
      <c r="D62" s="249" t="s">
        <v>222</v>
      </c>
      <c r="E62" s="246" t="s">
        <v>114</v>
      </c>
      <c r="F62" s="237"/>
      <c r="G62" s="247" t="s">
        <v>261</v>
      </c>
      <c r="H62" s="246" t="s">
        <v>112</v>
      </c>
      <c r="I62" s="237"/>
    </row>
    <row r="63" spans="4:9" ht="15.75" thickBot="1" x14ac:dyDescent="0.3">
      <c r="D63" s="250" t="s">
        <v>214</v>
      </c>
      <c r="E63" s="243" t="s">
        <v>114</v>
      </c>
      <c r="F63" s="214"/>
      <c r="G63" s="244" t="s">
        <v>262</v>
      </c>
      <c r="H63" s="243" t="s">
        <v>112</v>
      </c>
      <c r="I63" s="214"/>
    </row>
  </sheetData>
  <mergeCells count="5">
    <mergeCell ref="D3:D4"/>
    <mergeCell ref="E3:E4"/>
    <mergeCell ref="G3:G4"/>
    <mergeCell ref="H3:H4"/>
    <mergeCell ref="I3:I4"/>
  </mergeCells>
  <hyperlinks>
    <hyperlink ref="I32" r:id="rId1" display="http://www.seg-social.es/wps/portal/wss/internet/Trabajadores/CotizacionRecaudacionTrabajadores/36537"/>
    <hyperlink ref="I18" location="CONTRATOS!P2" display="ver tabla &quot;Motivo reducción de jornada&quot;"/>
    <hyperlink ref="I19" location="CONTRATOS!A1" display="ver tabla &quot;Clave de Contrato&quot;"/>
  </hyperlinks>
  <pageMargins left="0.25" right="0.25" top="0.75" bottom="0.75" header="0.3" footer="0.3"/>
  <pageSetup paperSize="9" scale="71" fitToHeight="0"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tabColor theme="5"/>
    <pageSetUpPr fitToPage="1"/>
  </sheetPr>
  <dimension ref="A2:L47"/>
  <sheetViews>
    <sheetView zoomScale="99" zoomScaleNormal="99" workbookViewId="0">
      <selection activeCell="D6" sqref="D6"/>
    </sheetView>
  </sheetViews>
  <sheetFormatPr baseColWidth="10" defaultColWidth="11.5703125" defaultRowHeight="15" x14ac:dyDescent="0.25"/>
  <cols>
    <col min="1" max="1" width="8.7109375" style="154" customWidth="1"/>
    <col min="2" max="2" width="13.42578125" style="154" customWidth="1"/>
    <col min="3" max="3" width="23.28515625" style="154" bestFit="1" customWidth="1"/>
    <col min="4" max="4" width="55.7109375" style="154" customWidth="1"/>
    <col min="5" max="5" width="11.85546875" style="154" bestFit="1" customWidth="1"/>
    <col min="6" max="6" width="14.28515625" style="154" customWidth="1"/>
    <col min="7" max="7" width="17.42578125" style="154" bestFit="1" customWidth="1"/>
    <col min="8" max="8" width="14.7109375" style="154" customWidth="1"/>
    <col min="9" max="9" width="12.85546875" style="154" bestFit="1" customWidth="1"/>
    <col min="10" max="10" width="20.28515625" style="154" hidden="1" customWidth="1"/>
    <col min="11" max="11" width="4.28515625" style="154" hidden="1" customWidth="1"/>
    <col min="12" max="12" width="21.42578125" style="154" hidden="1" customWidth="1"/>
    <col min="13" max="16384" width="11.5703125" style="154"/>
  </cols>
  <sheetData>
    <row r="2" spans="1:12" x14ac:dyDescent="0.25">
      <c r="B2" s="155" t="s">
        <v>170</v>
      </c>
      <c r="C2" s="155"/>
      <c r="D2" s="155"/>
      <c r="E2" s="155"/>
      <c r="F2" s="155"/>
      <c r="G2" s="155"/>
      <c r="H2" s="155"/>
    </row>
    <row r="4" spans="1:12" s="156" customFormat="1" x14ac:dyDescent="0.25">
      <c r="A4" s="154"/>
      <c r="E4" s="157" t="s">
        <v>116</v>
      </c>
      <c r="G4" s="158" t="s">
        <v>266</v>
      </c>
    </row>
    <row r="6" spans="1:12" x14ac:dyDescent="0.25">
      <c r="E6" s="156" t="s">
        <v>17</v>
      </c>
      <c r="G6" s="160" t="s">
        <v>16</v>
      </c>
    </row>
    <row r="7" spans="1:12" x14ac:dyDescent="0.25">
      <c r="E7" s="154" t="s">
        <v>18</v>
      </c>
      <c r="G7" s="161" t="s">
        <v>168</v>
      </c>
    </row>
    <row r="8" spans="1:12" x14ac:dyDescent="0.25">
      <c r="E8" s="154" t="s">
        <v>19</v>
      </c>
      <c r="G8" s="161" t="s">
        <v>167</v>
      </c>
    </row>
    <row r="9" spans="1:12" x14ac:dyDescent="0.25">
      <c r="G9" s="161" t="s">
        <v>169</v>
      </c>
    </row>
    <row r="11" spans="1:12" x14ac:dyDescent="0.25">
      <c r="B11" s="156" t="s">
        <v>15</v>
      </c>
      <c r="C11" s="156" t="s">
        <v>267</v>
      </c>
      <c r="D11" s="156" t="s">
        <v>13</v>
      </c>
      <c r="E11" s="159" t="s">
        <v>17</v>
      </c>
      <c r="F11" s="162" t="s">
        <v>14</v>
      </c>
      <c r="G11" s="388" t="s">
        <v>173</v>
      </c>
      <c r="H11" s="389" t="s">
        <v>172</v>
      </c>
      <c r="J11" s="154" t="s">
        <v>370</v>
      </c>
      <c r="L11" s="154" t="s">
        <v>268</v>
      </c>
    </row>
    <row r="12" spans="1:12" x14ac:dyDescent="0.25">
      <c r="B12" s="160" t="s">
        <v>171</v>
      </c>
      <c r="C12" s="156"/>
      <c r="D12" s="156"/>
      <c r="F12" s="161" t="s">
        <v>168</v>
      </c>
      <c r="G12" s="390"/>
      <c r="H12" s="393"/>
      <c r="J12" s="154" t="s">
        <v>298</v>
      </c>
      <c r="L12" s="154" t="s">
        <v>308</v>
      </c>
    </row>
    <row r="13" spans="1:12" x14ac:dyDescent="0.25">
      <c r="B13" s="161" t="s">
        <v>176</v>
      </c>
      <c r="F13" s="161" t="s">
        <v>167</v>
      </c>
      <c r="G13" s="390"/>
      <c r="H13" s="393"/>
      <c r="J13" s="154" t="s">
        <v>299</v>
      </c>
      <c r="L13" s="154" t="s">
        <v>304</v>
      </c>
    </row>
    <row r="14" spans="1:12" x14ac:dyDescent="0.25">
      <c r="B14" s="161" t="s">
        <v>177</v>
      </c>
      <c r="F14" s="161" t="s">
        <v>167</v>
      </c>
      <c r="G14" s="390"/>
      <c r="H14" s="393"/>
      <c r="J14" s="154" t="s">
        <v>300</v>
      </c>
      <c r="L14" s="154" t="s">
        <v>310</v>
      </c>
    </row>
    <row r="15" spans="1:12" x14ac:dyDescent="0.25">
      <c r="B15" s="161" t="s">
        <v>178</v>
      </c>
      <c r="F15" s="161" t="s">
        <v>167</v>
      </c>
      <c r="G15" s="390"/>
      <c r="H15" s="393"/>
      <c r="J15" s="154" t="s">
        <v>301</v>
      </c>
      <c r="L15" s="154" t="s">
        <v>309</v>
      </c>
    </row>
    <row r="16" spans="1:12" x14ac:dyDescent="0.25">
      <c r="B16" s="161" t="s">
        <v>179</v>
      </c>
      <c r="F16" s="161" t="s">
        <v>167</v>
      </c>
      <c r="G16" s="390"/>
      <c r="H16" s="393"/>
      <c r="J16" s="154" t="s">
        <v>311</v>
      </c>
      <c r="L16" s="154" t="s">
        <v>307</v>
      </c>
    </row>
    <row r="17" spans="1:12" x14ac:dyDescent="0.25">
      <c r="B17" s="161" t="s">
        <v>180</v>
      </c>
      <c r="F17" s="161" t="s">
        <v>167</v>
      </c>
      <c r="G17" s="390"/>
      <c r="H17" s="393"/>
      <c r="J17" s="154" t="s">
        <v>312</v>
      </c>
      <c r="L17" s="154" t="s">
        <v>303</v>
      </c>
    </row>
    <row r="18" spans="1:12" x14ac:dyDescent="0.25">
      <c r="B18" s="161" t="s">
        <v>181</v>
      </c>
      <c r="F18" s="161" t="s">
        <v>167</v>
      </c>
      <c r="G18" s="390"/>
      <c r="H18" s="393"/>
      <c r="J18" s="154" t="s">
        <v>313</v>
      </c>
      <c r="L18" s="154" t="s">
        <v>305</v>
      </c>
    </row>
    <row r="19" spans="1:12" x14ac:dyDescent="0.25">
      <c r="B19" s="161" t="s">
        <v>182</v>
      </c>
      <c r="F19" s="161" t="s">
        <v>167</v>
      </c>
      <c r="G19" s="390"/>
      <c r="H19" s="393"/>
      <c r="J19" s="154" t="s">
        <v>314</v>
      </c>
      <c r="L19" s="154" t="s">
        <v>302</v>
      </c>
    </row>
    <row r="20" spans="1:12" x14ac:dyDescent="0.25">
      <c r="B20" s="161" t="s">
        <v>183</v>
      </c>
      <c r="F20" s="161" t="s">
        <v>167</v>
      </c>
      <c r="G20" s="390"/>
      <c r="H20" s="393"/>
      <c r="J20" s="154" t="s">
        <v>315</v>
      </c>
      <c r="L20" s="154" t="s">
        <v>306</v>
      </c>
    </row>
    <row r="21" spans="1:12" x14ac:dyDescent="0.25">
      <c r="B21" s="161" t="s">
        <v>184</v>
      </c>
      <c r="F21" s="161" t="s">
        <v>167</v>
      </c>
      <c r="G21" s="390"/>
      <c r="H21" s="393"/>
      <c r="J21" s="154" t="s">
        <v>226</v>
      </c>
      <c r="L21" s="154" t="s">
        <v>269</v>
      </c>
    </row>
    <row r="22" spans="1:12" x14ac:dyDescent="0.25">
      <c r="A22" s="156"/>
      <c r="B22" s="161" t="s">
        <v>185</v>
      </c>
      <c r="F22" s="161" t="s">
        <v>167</v>
      </c>
      <c r="G22" s="391"/>
      <c r="H22" s="393"/>
      <c r="I22" s="156"/>
      <c r="J22" s="154" t="s">
        <v>227</v>
      </c>
      <c r="L22" s="154" t="s">
        <v>270</v>
      </c>
    </row>
    <row r="23" spans="1:12" x14ac:dyDescent="0.25">
      <c r="B23" s="161" t="s">
        <v>186</v>
      </c>
      <c r="F23" s="161" t="s">
        <v>167</v>
      </c>
      <c r="G23" s="391"/>
      <c r="H23" s="393"/>
      <c r="J23" s="154" t="s">
        <v>228</v>
      </c>
      <c r="L23" s="154" t="s">
        <v>271</v>
      </c>
    </row>
    <row r="24" spans="1:12" x14ac:dyDescent="0.25">
      <c r="B24" s="161" t="s">
        <v>187</v>
      </c>
      <c r="F24" s="161" t="s">
        <v>167</v>
      </c>
      <c r="G24" s="391"/>
      <c r="H24" s="393"/>
      <c r="J24" s="154" t="s">
        <v>229</v>
      </c>
      <c r="L24" s="154" t="s">
        <v>272</v>
      </c>
    </row>
    <row r="25" spans="1:12" x14ac:dyDescent="0.25">
      <c r="B25" s="161" t="s">
        <v>188</v>
      </c>
      <c r="F25" s="161" t="s">
        <v>167</v>
      </c>
      <c r="G25" s="391"/>
      <c r="H25" s="393"/>
      <c r="J25" s="154" t="s">
        <v>230</v>
      </c>
      <c r="L25" s="154" t="s">
        <v>273</v>
      </c>
    </row>
    <row r="26" spans="1:12" x14ac:dyDescent="0.25">
      <c r="B26" s="161" t="s">
        <v>189</v>
      </c>
      <c r="F26" s="161" t="s">
        <v>167</v>
      </c>
      <c r="G26" s="391"/>
      <c r="H26" s="393"/>
      <c r="J26" s="154" t="s">
        <v>231</v>
      </c>
      <c r="L26" s="154" t="s">
        <v>274</v>
      </c>
    </row>
    <row r="27" spans="1:12" x14ac:dyDescent="0.25">
      <c r="B27" s="161" t="s">
        <v>190</v>
      </c>
      <c r="F27" s="161" t="s">
        <v>167</v>
      </c>
      <c r="G27" s="391"/>
      <c r="H27" s="393"/>
      <c r="J27" s="154" t="s">
        <v>232</v>
      </c>
      <c r="L27" s="154" t="s">
        <v>275</v>
      </c>
    </row>
    <row r="28" spans="1:12" x14ac:dyDescent="0.25">
      <c r="B28" s="161" t="s">
        <v>191</v>
      </c>
      <c r="F28" s="161" t="s">
        <v>167</v>
      </c>
      <c r="G28" s="392"/>
      <c r="H28" s="393"/>
      <c r="J28" s="154" t="s">
        <v>233</v>
      </c>
      <c r="L28" s="154" t="s">
        <v>276</v>
      </c>
    </row>
    <row r="29" spans="1:12" x14ac:dyDescent="0.25">
      <c r="B29" s="161" t="s">
        <v>192</v>
      </c>
      <c r="F29" s="161" t="s">
        <v>167</v>
      </c>
      <c r="G29" s="391"/>
      <c r="H29" s="393"/>
      <c r="J29" s="154" t="s">
        <v>234</v>
      </c>
      <c r="L29" s="154" t="s">
        <v>277</v>
      </c>
    </row>
    <row r="30" spans="1:12" x14ac:dyDescent="0.25">
      <c r="B30" s="161" t="s">
        <v>193</v>
      </c>
      <c r="F30" s="161" t="s">
        <v>167</v>
      </c>
      <c r="G30" s="391"/>
      <c r="H30" s="393"/>
      <c r="J30" s="154" t="s">
        <v>235</v>
      </c>
      <c r="L30" s="154" t="s">
        <v>278</v>
      </c>
    </row>
    <row r="31" spans="1:12" x14ac:dyDescent="0.25">
      <c r="B31" s="161" t="s">
        <v>194</v>
      </c>
      <c r="F31" s="161" t="s">
        <v>167</v>
      </c>
      <c r="G31" s="391"/>
      <c r="H31" s="393"/>
      <c r="J31" s="154" t="s">
        <v>236</v>
      </c>
      <c r="L31" s="154" t="s">
        <v>279</v>
      </c>
    </row>
    <row r="32" spans="1:12" x14ac:dyDescent="0.25">
      <c r="B32" s="161" t="s">
        <v>195</v>
      </c>
      <c r="F32" s="161" t="s">
        <v>167</v>
      </c>
      <c r="G32" s="391"/>
      <c r="H32" s="393"/>
      <c r="J32" s="154" t="s">
        <v>237</v>
      </c>
      <c r="L32" s="154" t="s">
        <v>280</v>
      </c>
    </row>
    <row r="33" spans="2:12" x14ac:dyDescent="0.25">
      <c r="B33" s="161" t="s">
        <v>196</v>
      </c>
      <c r="F33" s="161" t="s">
        <v>167</v>
      </c>
      <c r="G33" s="391"/>
      <c r="H33" s="393"/>
      <c r="J33" s="154" t="s">
        <v>238</v>
      </c>
      <c r="L33" s="154" t="s">
        <v>281</v>
      </c>
    </row>
    <row r="34" spans="2:12" x14ac:dyDescent="0.25">
      <c r="B34" s="161" t="s">
        <v>197</v>
      </c>
      <c r="F34" s="161" t="s">
        <v>167</v>
      </c>
      <c r="G34" s="391"/>
      <c r="H34" s="393"/>
      <c r="J34" s="154" t="s">
        <v>239</v>
      </c>
      <c r="L34" s="154" t="s">
        <v>282</v>
      </c>
    </row>
    <row r="35" spans="2:12" x14ac:dyDescent="0.25">
      <c r="B35" s="161" t="s">
        <v>198</v>
      </c>
      <c r="F35" s="161" t="s">
        <v>167</v>
      </c>
      <c r="G35" s="391"/>
      <c r="H35" s="393"/>
      <c r="J35" s="154" t="s">
        <v>240</v>
      </c>
      <c r="L35" s="154" t="s">
        <v>283</v>
      </c>
    </row>
    <row r="36" spans="2:12" x14ac:dyDescent="0.25">
      <c r="B36" s="161" t="s">
        <v>199</v>
      </c>
      <c r="F36" s="161" t="s">
        <v>167</v>
      </c>
      <c r="G36" s="391"/>
      <c r="H36" s="393"/>
      <c r="J36" s="154" t="s">
        <v>241</v>
      </c>
      <c r="L36" s="154" t="s">
        <v>284</v>
      </c>
    </row>
    <row r="37" spans="2:12" x14ac:dyDescent="0.25">
      <c r="B37" s="161" t="s">
        <v>200</v>
      </c>
      <c r="F37" s="161" t="s">
        <v>167</v>
      </c>
      <c r="G37" s="391"/>
      <c r="H37" s="393"/>
      <c r="J37" s="154" t="s">
        <v>242</v>
      </c>
      <c r="L37" s="154" t="s">
        <v>285</v>
      </c>
    </row>
    <row r="38" spans="2:12" x14ac:dyDescent="0.25">
      <c r="B38" s="161" t="s">
        <v>201</v>
      </c>
      <c r="F38" s="161" t="s">
        <v>167</v>
      </c>
      <c r="G38" s="391"/>
      <c r="H38" s="393"/>
      <c r="J38" s="154" t="s">
        <v>243</v>
      </c>
      <c r="L38" s="154" t="s">
        <v>286</v>
      </c>
    </row>
    <row r="39" spans="2:12" x14ac:dyDescent="0.25">
      <c r="B39" s="161" t="s">
        <v>202</v>
      </c>
      <c r="F39" s="161" t="s">
        <v>167</v>
      </c>
      <c r="G39" s="391"/>
      <c r="H39" s="393"/>
      <c r="J39" s="154" t="s">
        <v>244</v>
      </c>
      <c r="L39" s="154" t="s">
        <v>287</v>
      </c>
    </row>
    <row r="40" spans="2:12" x14ac:dyDescent="0.25">
      <c r="B40" s="161" t="s">
        <v>203</v>
      </c>
      <c r="F40" s="161" t="s">
        <v>167</v>
      </c>
      <c r="G40" s="391"/>
      <c r="H40" s="393"/>
      <c r="J40" s="154" t="s">
        <v>245</v>
      </c>
      <c r="L40" s="154" t="s">
        <v>288</v>
      </c>
    </row>
    <row r="41" spans="2:12" x14ac:dyDescent="0.25">
      <c r="B41" s="161" t="s">
        <v>204</v>
      </c>
      <c r="F41" s="161" t="s">
        <v>167</v>
      </c>
      <c r="G41" s="391"/>
      <c r="H41" s="393"/>
      <c r="J41" s="154" t="s">
        <v>246</v>
      </c>
      <c r="L41" s="154" t="s">
        <v>289</v>
      </c>
    </row>
    <row r="42" spans="2:12" x14ac:dyDescent="0.25">
      <c r="B42" s="161" t="s">
        <v>205</v>
      </c>
      <c r="F42" s="161" t="s">
        <v>167</v>
      </c>
      <c r="G42" s="391"/>
      <c r="H42" s="393"/>
    </row>
    <row r="43" spans="2:12" x14ac:dyDescent="0.25">
      <c r="B43" s="161" t="s">
        <v>206</v>
      </c>
      <c r="F43" s="161" t="s">
        <v>169</v>
      </c>
      <c r="G43" s="390"/>
      <c r="H43" s="393"/>
    </row>
    <row r="44" spans="2:12" x14ac:dyDescent="0.25">
      <c r="B44" s="161" t="s">
        <v>207</v>
      </c>
      <c r="F44" s="161" t="s">
        <v>169</v>
      </c>
      <c r="G44" s="391"/>
      <c r="H44" s="393"/>
    </row>
    <row r="45" spans="2:12" x14ac:dyDescent="0.25">
      <c r="B45" s="161" t="s">
        <v>208</v>
      </c>
      <c r="F45" s="161" t="s">
        <v>169</v>
      </c>
      <c r="G45" s="391"/>
      <c r="H45" s="393"/>
    </row>
    <row r="46" spans="2:12" x14ac:dyDescent="0.25">
      <c r="B46" s="161" t="s">
        <v>209</v>
      </c>
      <c r="F46" s="161" t="s">
        <v>169</v>
      </c>
      <c r="G46" s="391"/>
      <c r="H46" s="393"/>
    </row>
    <row r="47" spans="2:12" x14ac:dyDescent="0.25">
      <c r="B47" s="161" t="s">
        <v>210</v>
      </c>
      <c r="F47" s="161" t="s">
        <v>169</v>
      </c>
      <c r="G47" s="391"/>
      <c r="H47" s="393"/>
    </row>
  </sheetData>
  <sheetProtection selectLockedCells="1"/>
  <phoneticPr fontId="21" type="noConversion"/>
  <dataValidations count="3">
    <dataValidation type="list" allowBlank="1" showInputMessage="1" showErrorMessage="1" sqref="F12:F47">
      <formula1>_TIPO</formula1>
    </dataValidation>
    <dataValidation type="list" allowBlank="1" showInputMessage="1" showErrorMessage="1" sqref="G12:H21 G23:H47">
      <formula1>"Sí,No"</formula1>
    </dataValidation>
    <dataValidation type="list" allowBlank="1" showInputMessage="1" showErrorMessage="1" sqref="E12:E47">
      <formula1>$E$7:$E$8</formula1>
    </dataValidation>
  </dataValidations>
  <printOptions verticalCentered="1"/>
  <pageMargins left="0.23622047244094491" right="0.23622047244094491" top="0.74803149606299213" bottom="0.74803149606299213" header="0.31496062992125984" footer="0.31496062992125984"/>
  <pageSetup paperSize="9" scale="71" fitToWidth="0" orientation="landscape" r:id="rId1"/>
  <drawing r:id="rId2"/>
  <tableParts count="5">
    <tablePart r:id="rId3"/>
    <tablePart r:id="rId4"/>
    <tablePart r:id="rId5"/>
    <tablePart r:id="rId6"/>
    <tablePart r:id="rId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tabColor theme="6"/>
    <pageSetUpPr fitToPage="1"/>
  </sheetPr>
  <dimension ref="B1:CO9"/>
  <sheetViews>
    <sheetView topLeftCell="Y1" zoomScale="80" zoomScaleNormal="80" workbookViewId="0">
      <selection activeCell="AB4" sqref="AB4"/>
    </sheetView>
  </sheetViews>
  <sheetFormatPr baseColWidth="10" defaultColWidth="6.85546875" defaultRowHeight="15" outlineLevelCol="1" x14ac:dyDescent="0.25"/>
  <cols>
    <col min="1" max="1" width="3.7109375" style="154" customWidth="1"/>
    <col min="2" max="2" width="6.85546875" style="154"/>
    <col min="3" max="3" width="10.85546875" style="154" bestFit="1" customWidth="1"/>
    <col min="4" max="4" width="10.85546875" style="154" customWidth="1"/>
    <col min="5" max="5" width="9.42578125" style="154" customWidth="1"/>
    <col min="6" max="7" width="6.85546875" style="154" customWidth="1"/>
    <col min="8" max="9" width="11.28515625" style="154" customWidth="1"/>
    <col min="10" max="12" width="9.140625" style="154" customWidth="1"/>
    <col min="13" max="13" width="6.7109375" style="154" customWidth="1"/>
    <col min="14" max="14" width="9" style="154" customWidth="1"/>
    <col min="15" max="15" width="6.85546875" style="154" customWidth="1"/>
    <col min="16" max="16" width="10.42578125" style="154" customWidth="1"/>
    <col min="17" max="18" width="10.42578125" style="154" customWidth="1" outlineLevel="1"/>
    <col min="19" max="19" width="15.5703125" style="154" customWidth="1" outlineLevel="1"/>
    <col min="20" max="21" width="12" style="154" customWidth="1" outlineLevel="1"/>
    <col min="22" max="22" width="10.140625" style="154" customWidth="1" outlineLevel="1"/>
    <col min="23" max="28" width="10.140625" style="154" customWidth="1"/>
    <col min="29" max="29" width="12.85546875" style="154" bestFit="1" customWidth="1"/>
    <col min="30" max="30" width="10.140625" style="154" customWidth="1"/>
    <col min="31" max="65" width="10.140625" style="154" customWidth="1" outlineLevel="1"/>
    <col min="66" max="75" width="8.85546875" style="161" customWidth="1"/>
    <col min="76" max="80" width="10.140625" style="161" customWidth="1"/>
    <col min="81" max="85" width="10.140625" style="259" customWidth="1"/>
    <col min="86" max="86" width="9.5703125" style="320" hidden="1" customWidth="1"/>
    <col min="87" max="91" width="0" style="154" hidden="1" customWidth="1"/>
    <col min="92" max="92" width="11.28515625" style="154" hidden="1" customWidth="1"/>
    <col min="93" max="93" width="9.7109375" style="154" hidden="1" customWidth="1"/>
    <col min="94" max="16384" width="6.85546875" style="154"/>
  </cols>
  <sheetData>
    <row r="1" spans="2:93" s="161" customFormat="1" ht="28.9" customHeight="1" x14ac:dyDescent="0.25">
      <c r="BX1" s="258"/>
      <c r="CC1" s="259"/>
      <c r="CD1" s="259"/>
      <c r="CE1" s="259"/>
      <c r="CF1" s="259"/>
      <c r="CG1" s="259"/>
      <c r="CH1" s="260"/>
    </row>
    <row r="2" spans="2:93" s="161" customFormat="1" x14ac:dyDescent="0.25">
      <c r="C2" s="261" t="s">
        <v>97</v>
      </c>
      <c r="BX2" s="258"/>
      <c r="CC2" s="259"/>
      <c r="CD2" s="259"/>
      <c r="CE2" s="259"/>
      <c r="CF2" s="259"/>
      <c r="CG2" s="259"/>
      <c r="CH2" s="260"/>
    </row>
    <row r="3" spans="2:93" s="262" customFormat="1" ht="29.45" customHeight="1" x14ac:dyDescent="0.25">
      <c r="C3" s="263" t="s">
        <v>93</v>
      </c>
      <c r="D3" s="264">
        <f>+Inicio!E10</f>
        <v>0</v>
      </c>
      <c r="H3" s="265"/>
      <c r="AB3" s="266">
        <v>5</v>
      </c>
      <c r="AC3" s="267" t="s">
        <v>14</v>
      </c>
      <c r="AD3" s="268" t="str">
        <f>IFERROR(IF(VLOOKUP(AD$8,TblComplem[],$AB3,FALSE)=0,"",VLOOKUP(AD$8,TblComplem[],$AB3,FALSE)),"")</f>
        <v>Salario Base</v>
      </c>
      <c r="AE3" s="268" t="str">
        <f>IFERROR(IF(VLOOKUP(AE$8,TblComplem[],$AB3,FALSE)=0,"",VLOOKUP(AE$8,TblComplem[],$AB3,FALSE)),"")</f>
        <v>Comp. Salarial</v>
      </c>
      <c r="AF3" s="268" t="str">
        <f>IFERROR(IF(VLOOKUP(AF$8,TblComplem[],$AB3,FALSE)=0,"",VLOOKUP(AF$8,TblComplem[],$AB3,FALSE)),"")</f>
        <v>Comp. Salarial</v>
      </c>
      <c r="AG3" s="268" t="str">
        <f>IFERROR(IF(VLOOKUP(AG$8,TblComplem[],$AB3,FALSE)=0,"",VLOOKUP(AG$8,TblComplem[],$AB3,FALSE)),"")</f>
        <v>Comp. Salarial</v>
      </c>
      <c r="AH3" s="268" t="str">
        <f>IFERROR(IF(VLOOKUP(AH$8,TblComplem[],$AB3,FALSE)=0,"",VLOOKUP(AH$8,TblComplem[],$AB3,FALSE)),"")</f>
        <v>Comp. Salarial</v>
      </c>
      <c r="AI3" s="268" t="str">
        <f>IFERROR(IF(VLOOKUP(AI$8,TblComplem[],$AB3,FALSE)=0,"",VLOOKUP(AI$8,TblComplem[],$AB3,FALSE)),"")</f>
        <v>Comp. Salarial</v>
      </c>
      <c r="AJ3" s="268" t="str">
        <f>IFERROR(IF(VLOOKUP(AJ$8,TblComplem[],$AB3,FALSE)=0,"",VLOOKUP(AJ$8,TblComplem[],$AB3,FALSE)),"")</f>
        <v>Comp. Salarial</v>
      </c>
      <c r="AK3" s="268" t="str">
        <f>IFERROR(IF(VLOOKUP(AK$8,TblComplem[],$AB3,FALSE)=0,"",VLOOKUP(AK$8,TblComplem[],$AB3,FALSE)),"")</f>
        <v>Comp. Salarial</v>
      </c>
      <c r="AL3" s="268" t="str">
        <f>IFERROR(IF(VLOOKUP(AL$8,TblComplem[],$AB3,FALSE)=0,"",VLOOKUP(AL$8,TblComplem[],$AB3,FALSE)),"")</f>
        <v>Comp. Salarial</v>
      </c>
      <c r="AM3" s="268" t="str">
        <f>IFERROR(IF(VLOOKUP(AM$8,TblComplem[],$AB3,FALSE)=0,"",VLOOKUP(AM$8,TblComplem[],$AB3,FALSE)),"")</f>
        <v>Comp. Salarial</v>
      </c>
      <c r="AN3" s="268" t="str">
        <f>IFERROR(IF(VLOOKUP(AN$8,TblComplem[],$AB3,FALSE)=0,"",VLOOKUP(AN$8,TblComplem[],$AB3,FALSE)),"")</f>
        <v>Comp. Salarial</v>
      </c>
      <c r="AO3" s="268" t="str">
        <f>IFERROR(IF(VLOOKUP(AO$8,TblComplem[],$AB3,FALSE)=0,"",VLOOKUP(AO$8,TblComplem[],$AB3,FALSE)),"")</f>
        <v>Comp. Salarial</v>
      </c>
      <c r="AP3" s="268" t="str">
        <f>IFERROR(IF(VLOOKUP(AP$8,TblComplem[],$AB3,FALSE)=0,"",VLOOKUP(AP$8,TblComplem[],$AB3,FALSE)),"")</f>
        <v>Comp. Salarial</v>
      </c>
      <c r="AQ3" s="268" t="str">
        <f>IFERROR(IF(VLOOKUP(AQ$8,TblComplem[],$AB3,FALSE)=0,"",VLOOKUP(AQ$8,TblComplem[],$AB3,FALSE)),"")</f>
        <v>Comp. Salarial</v>
      </c>
      <c r="AR3" s="268" t="str">
        <f>IFERROR(IF(VLOOKUP(AR$8,TblComplem[],$AB3,FALSE)=0,"",VLOOKUP(AR$8,TblComplem[],$AB3,FALSE)),"")</f>
        <v>Comp. Salarial</v>
      </c>
      <c r="AS3" s="268" t="str">
        <f>IFERROR(IF(VLOOKUP(AS$8,TblComplem[],$AB3,FALSE)=0,"",VLOOKUP(AS$8,TblComplem[],$AB3,FALSE)),"")</f>
        <v>Comp. Salarial</v>
      </c>
      <c r="AT3" s="268" t="str">
        <f>IFERROR(IF(VLOOKUP(AT$8,TblComplem[],$AB3,FALSE)=0,"",VLOOKUP(AT$8,TblComplem[],$AB3,FALSE)),"")</f>
        <v>Comp. Salarial</v>
      </c>
      <c r="AU3" s="268" t="str">
        <f>IFERROR(IF(VLOOKUP(AU$8,TblComplem[],$AB3,FALSE)=0,"",VLOOKUP(AU$8,TblComplem[],$AB3,FALSE)),"")</f>
        <v>Comp. Salarial</v>
      </c>
      <c r="AV3" s="268" t="str">
        <f>IFERROR(IF(VLOOKUP(AV$8,TblComplem[],$AB3,FALSE)=0,"",VLOOKUP(AV$8,TblComplem[],$AB3,FALSE)),"")</f>
        <v>Comp. Salarial</v>
      </c>
      <c r="AW3" s="268" t="str">
        <f>IFERROR(IF(VLOOKUP(AW$8,TblComplem[],$AB3,FALSE)=0,"",VLOOKUP(AW$8,TblComplem[],$AB3,FALSE)),"")</f>
        <v>Comp. Salarial</v>
      </c>
      <c r="AX3" s="268" t="str">
        <f>IFERROR(IF(VLOOKUP(AX$8,TblComplem[],$AB3,FALSE)=0,"",VLOOKUP(AX$8,TblComplem[],$AB3,FALSE)),"")</f>
        <v>Comp. Salarial</v>
      </c>
      <c r="AY3" s="268" t="str">
        <f>IFERROR(IF(VLOOKUP(AY$8,TblComplem[],$AB3,FALSE)=0,"",VLOOKUP(AY$8,TblComplem[],$AB3,FALSE)),"")</f>
        <v>Comp. Salarial</v>
      </c>
      <c r="AZ3" s="268" t="str">
        <f>IFERROR(IF(VLOOKUP(AZ$8,TblComplem[],$AB3,FALSE)=0,"",VLOOKUP(AZ$8,TblComplem[],$AB3,FALSE)),"")</f>
        <v>Comp. Salarial</v>
      </c>
      <c r="BA3" s="268" t="str">
        <f>IFERROR(IF(VLOOKUP(BA$8,TblComplem[],$AB3,FALSE)=0,"",VLOOKUP(BA$8,TblComplem[],$AB3,FALSE)),"")</f>
        <v>Comp. Salarial</v>
      </c>
      <c r="BB3" s="268" t="str">
        <f>IFERROR(IF(VLOOKUP(BB$8,TblComplem[],$AB3,FALSE)=0,"",VLOOKUP(BB$8,TblComplem[],$AB3,FALSE)),"")</f>
        <v>Comp. Salarial</v>
      </c>
      <c r="BC3" s="268" t="str">
        <f>IFERROR(IF(VLOOKUP(BC$8,TblComplem[],$AB3,FALSE)=0,"",VLOOKUP(BC$8,TblComplem[],$AB3,FALSE)),"")</f>
        <v>Comp. Salarial</v>
      </c>
      <c r="BD3" s="268" t="str">
        <f>IFERROR(IF(VLOOKUP(BD$8,TblComplem[],$AB3,FALSE)=0,"",VLOOKUP(BD$8,TblComplem[],$AB3,FALSE)),"")</f>
        <v>Comp. Salarial</v>
      </c>
      <c r="BE3" s="268" t="str">
        <f>IFERROR(IF(VLOOKUP(BE$8,TblComplem[],$AB3,FALSE)=0,"",VLOOKUP(BE$8,TblComplem[],$AB3,FALSE)),"")</f>
        <v>Comp. Salarial</v>
      </c>
      <c r="BF3" s="268" t="str">
        <f>IFERROR(IF(VLOOKUP(BF$8,TblComplem[],$AB3,FALSE)=0,"",VLOOKUP(BF$8,TblComplem[],$AB3,FALSE)),"")</f>
        <v>Comp. Salarial</v>
      </c>
      <c r="BG3" s="268" t="str">
        <f>IFERROR(IF(VLOOKUP(BG$8,TblComplem[],$AB3,FALSE)=0,"",VLOOKUP(BG$8,TblComplem[],$AB3,FALSE)),"")</f>
        <v>Comp. Salarial</v>
      </c>
      <c r="BH3" s="268" t="str">
        <f>IFERROR(IF(VLOOKUP(BH$8,TblComplem[],$AB3,FALSE)=0,"",VLOOKUP(BH$8,TblComplem[],$AB3,FALSE)),"")</f>
        <v>Comp. Salarial</v>
      </c>
      <c r="BI3" s="268" t="str">
        <f>IFERROR(IF(VLOOKUP(BI$8,TblComplem[],$AB3,FALSE)=0,"",VLOOKUP(BI$8,TblComplem[],$AB3,FALSE)),"")</f>
        <v>Extrasalarial</v>
      </c>
      <c r="BJ3" s="268" t="str">
        <f>IFERROR(IF(VLOOKUP(BJ$8,TblComplem[],$AB3,FALSE)=0,"",VLOOKUP(BJ$8,TblComplem[],$AB3,FALSE)),"")</f>
        <v>Extrasalarial</v>
      </c>
      <c r="BK3" s="268" t="str">
        <f>IFERROR(IF(VLOOKUP(BK$8,TblComplem[],$AB3,FALSE)=0,"",VLOOKUP(BK$8,TblComplem[],$AB3,FALSE)),"")</f>
        <v>Extrasalarial</v>
      </c>
      <c r="BL3" s="268" t="str">
        <f>IFERROR(IF(VLOOKUP(BL$8,TblComplem[],$AB3,FALSE)=0,"",VLOOKUP(BL$8,TblComplem[],$AB3,FALSE)),"")</f>
        <v>Extrasalarial</v>
      </c>
      <c r="BM3" s="268" t="str">
        <f>IFERROR(IF(VLOOKUP(BM$8,TblComplem[],$AB3,FALSE)=0,"",VLOOKUP(BM$8,TblComplem[],$AB3,FALSE)),"")</f>
        <v>Extrasalarial</v>
      </c>
      <c r="BP3" s="161" t="s">
        <v>293</v>
      </c>
      <c r="BQ3" s="262" t="s">
        <v>294</v>
      </c>
      <c r="BX3" s="269"/>
      <c r="CC3" s="270"/>
      <c r="CD3" s="270"/>
      <c r="CE3" s="270"/>
      <c r="CF3" s="270"/>
      <c r="CG3" s="270"/>
      <c r="CH3" s="271"/>
    </row>
    <row r="4" spans="2:93" s="161" customFormat="1" x14ac:dyDescent="0.25">
      <c r="C4" s="272" t="s">
        <v>94</v>
      </c>
      <c r="D4" s="273">
        <f>+Inicio!G10</f>
        <v>0</v>
      </c>
      <c r="AB4" s="274">
        <v>6</v>
      </c>
      <c r="AC4" s="275" t="s">
        <v>173</v>
      </c>
      <c r="AD4" s="394" t="str">
        <f>IFERROR(IF(VLOOKUP(AD$8,TblComplem[],$AB4,FALSE)=0,"",VLOOKUP(AD$8,TblComplem[],$AB4,FALSE)),"")</f>
        <v/>
      </c>
      <c r="AE4" s="394" t="str">
        <f>IFERROR(IF(VLOOKUP(AE$8,TblComplem[],$AB4,FALSE)=0,"",VLOOKUP(AE$8,TblComplem[],$AB4,FALSE)),"")</f>
        <v/>
      </c>
      <c r="AF4" s="394" t="str">
        <f>IFERROR(IF(VLOOKUP(AF$8,TblComplem[],$AB4,FALSE)=0,"",VLOOKUP(AF$8,TblComplem[],$AB4,FALSE)),"")</f>
        <v/>
      </c>
      <c r="AG4" s="394" t="str">
        <f>IFERROR(IF(VLOOKUP(AG$8,TblComplem[],$AB4,FALSE)=0,"",VLOOKUP(AG$8,TblComplem[],$AB4,FALSE)),"")</f>
        <v/>
      </c>
      <c r="AH4" s="394" t="str">
        <f>IFERROR(IF(VLOOKUP(AH$8,TblComplem[],$AB4,FALSE)=0,"",VLOOKUP(AH$8,TblComplem[],$AB4,FALSE)),"")</f>
        <v/>
      </c>
      <c r="AI4" s="394" t="str">
        <f>IFERROR(IF(VLOOKUP(AI$8,TblComplem[],$AB4,FALSE)=0,"",VLOOKUP(AI$8,TblComplem[],$AB4,FALSE)),"")</f>
        <v/>
      </c>
      <c r="AJ4" s="394" t="str">
        <f>IFERROR(IF(VLOOKUP(AJ$8,TblComplem[],$AB4,FALSE)=0,"",VLOOKUP(AJ$8,TblComplem[],$AB4,FALSE)),"")</f>
        <v/>
      </c>
      <c r="AK4" s="394" t="str">
        <f>IFERROR(IF(VLOOKUP(AK$8,TblComplem[],$AB4,FALSE)=0,"",VLOOKUP(AK$8,TblComplem[],$AB4,FALSE)),"")</f>
        <v/>
      </c>
      <c r="AL4" s="394" t="str">
        <f>IFERROR(IF(VLOOKUP(AL$8,TblComplem[],$AB4,FALSE)=0,"",VLOOKUP(AL$8,TblComplem[],$AB4,FALSE)),"")</f>
        <v/>
      </c>
      <c r="AM4" s="394" t="str">
        <f>IFERROR(IF(VLOOKUP(AM$8,TblComplem[],$AB4,FALSE)=0,"",VLOOKUP(AM$8,TblComplem[],$AB4,FALSE)),"")</f>
        <v/>
      </c>
      <c r="AN4" s="394" t="str">
        <f>IFERROR(IF(VLOOKUP(AN$8,TblComplem[],$AB4,FALSE)=0,"",VLOOKUP(AN$8,TblComplem[],$AB4,FALSE)),"")</f>
        <v/>
      </c>
      <c r="AO4" s="394" t="str">
        <f>IFERROR(IF(VLOOKUP(AO$8,TblComplem[],$AB4,FALSE)=0,"",VLOOKUP(AO$8,TblComplem[],$AB4,FALSE)),"")</f>
        <v/>
      </c>
      <c r="AP4" s="394" t="str">
        <f>IFERROR(IF(VLOOKUP(AP$8,TblComplem[],$AB4,FALSE)=0,"",VLOOKUP(AP$8,TblComplem[],$AB4,FALSE)),"")</f>
        <v/>
      </c>
      <c r="AQ4" s="394" t="str">
        <f>IFERROR(IF(VLOOKUP(AQ$8,TblComplem[],$AB4,FALSE)=0,"",VLOOKUP(AQ$8,TblComplem[],$AB4,FALSE)),"")</f>
        <v/>
      </c>
      <c r="AR4" s="394" t="str">
        <f>IFERROR(IF(VLOOKUP(AR$8,TblComplem[],$AB4,FALSE)=0,"",VLOOKUP(AR$8,TblComplem[],$AB4,FALSE)),"")</f>
        <v/>
      </c>
      <c r="AS4" s="394" t="str">
        <f>IFERROR(IF(VLOOKUP(AS$8,TblComplem[],$AB4,FALSE)=0,"",VLOOKUP(AS$8,TblComplem[],$AB4,FALSE)),"")</f>
        <v/>
      </c>
      <c r="AT4" s="394" t="str">
        <f>IFERROR(IF(VLOOKUP(AT$8,TblComplem[],$AB4,FALSE)=0,"",VLOOKUP(AT$8,TblComplem[],$AB4,FALSE)),"")</f>
        <v/>
      </c>
      <c r="AU4" s="394" t="str">
        <f>IFERROR(IF(VLOOKUP(AU$8,TblComplem[],$AB4,FALSE)=0,"",VLOOKUP(AU$8,TblComplem[],$AB4,FALSE)),"")</f>
        <v/>
      </c>
      <c r="AV4" s="394" t="str">
        <f>IFERROR(IF(VLOOKUP(AV$8,TblComplem[],$AB4,FALSE)=0,"",VLOOKUP(AV$8,TblComplem[],$AB4,FALSE)),"")</f>
        <v/>
      </c>
      <c r="AW4" s="394" t="str">
        <f>IFERROR(IF(VLOOKUP(AW$8,TblComplem[],$AB4,FALSE)=0,"",VLOOKUP(AW$8,TblComplem[],$AB4,FALSE)),"")</f>
        <v/>
      </c>
      <c r="AX4" s="394" t="str">
        <f>IFERROR(IF(VLOOKUP(AX$8,TblComplem[],$AB4,FALSE)=0,"",VLOOKUP(AX$8,TblComplem[],$AB4,FALSE)),"")</f>
        <v/>
      </c>
      <c r="AY4" s="394" t="str">
        <f>IFERROR(IF(VLOOKUP(AY$8,TblComplem[],$AB4,FALSE)=0,"",VLOOKUP(AY$8,TblComplem[],$AB4,FALSE)),"")</f>
        <v/>
      </c>
      <c r="AZ4" s="394" t="str">
        <f>IFERROR(IF(VLOOKUP(AZ$8,TblComplem[],$AB4,FALSE)=0,"",VLOOKUP(AZ$8,TblComplem[],$AB4,FALSE)),"")</f>
        <v/>
      </c>
      <c r="BA4" s="394" t="str">
        <f>IFERROR(IF(VLOOKUP(BA$8,TblComplem[],$AB4,FALSE)=0,"",VLOOKUP(BA$8,TblComplem[],$AB4,FALSE)),"")</f>
        <v/>
      </c>
      <c r="BB4" s="394" t="str">
        <f>IFERROR(IF(VLOOKUP(BB$8,TblComplem[],$AB4,FALSE)=0,"",VLOOKUP(BB$8,TblComplem[],$AB4,FALSE)),"")</f>
        <v/>
      </c>
      <c r="BC4" s="394" t="str">
        <f>IFERROR(IF(VLOOKUP(BC$8,TblComplem[],$AB4,FALSE)=0,"",VLOOKUP(BC$8,TblComplem[],$AB4,FALSE)),"")</f>
        <v/>
      </c>
      <c r="BD4" s="394" t="str">
        <f>IFERROR(IF(VLOOKUP(BD$8,TblComplem[],$AB4,FALSE)=0,"",VLOOKUP(BD$8,TblComplem[],$AB4,FALSE)),"")</f>
        <v/>
      </c>
      <c r="BE4" s="394" t="str">
        <f>IFERROR(IF(VLOOKUP(BE$8,TblComplem[],$AB4,FALSE)=0,"",VLOOKUP(BE$8,TblComplem[],$AB4,FALSE)),"")</f>
        <v/>
      </c>
      <c r="BF4" s="394" t="str">
        <f>IFERROR(IF(VLOOKUP(BF$8,TblComplem[],$AB4,FALSE)=0,"",VLOOKUP(BF$8,TblComplem[],$AB4,FALSE)),"")</f>
        <v/>
      </c>
      <c r="BG4" s="394" t="str">
        <f>IFERROR(IF(VLOOKUP(BG$8,TblComplem[],$AB4,FALSE)=0,"",VLOOKUP(BG$8,TblComplem[],$AB4,FALSE)),"")</f>
        <v/>
      </c>
      <c r="BH4" s="394" t="str">
        <f>IFERROR(IF(VLOOKUP(BH$8,TblComplem[],$AB4,FALSE)=0,"",VLOOKUP(BH$8,TblComplem[],$AB4,FALSE)),"")</f>
        <v/>
      </c>
      <c r="BI4" s="394" t="str">
        <f>IFERROR(IF(VLOOKUP(BI$8,TblComplem[],$AB4,FALSE)=0,"",VLOOKUP(BI$8,TblComplem[],$AB4,FALSE)),"")</f>
        <v/>
      </c>
      <c r="BJ4" s="394" t="str">
        <f>IFERROR(IF(VLOOKUP(BJ$8,TblComplem[],$AB4,FALSE)=0,"",VLOOKUP(BJ$8,TblComplem[],$AB4,FALSE)),"")</f>
        <v/>
      </c>
      <c r="BK4" s="394" t="str">
        <f>IFERROR(IF(VLOOKUP(BK$8,TblComplem[],$AB4,FALSE)=0,"",VLOOKUP(BK$8,TblComplem[],$AB4,FALSE)),"")</f>
        <v/>
      </c>
      <c r="BL4" s="394" t="str">
        <f>IFERROR(IF(VLOOKUP(BL$8,TblComplem[],$AB4,FALSE)=0,"",VLOOKUP(BL$8,TblComplem[],$AB4,FALSE)),"")</f>
        <v/>
      </c>
      <c r="BM4" s="394" t="str">
        <f>IFERROR(IF(VLOOKUP(BM$8,TblComplem[],$AB4,FALSE)=0,"",VLOOKUP(BM$8,TblComplem[],$AB4,FALSE)),"")</f>
        <v/>
      </c>
      <c r="BP4" s="161" t="s">
        <v>291</v>
      </c>
      <c r="BX4" s="258"/>
      <c r="CC4" s="259"/>
      <c r="CD4" s="259"/>
      <c r="CE4" s="259"/>
      <c r="CF4" s="259"/>
      <c r="CG4" s="259"/>
      <c r="CH4" s="260"/>
    </row>
    <row r="5" spans="2:93" s="161" customFormat="1" x14ac:dyDescent="0.25">
      <c r="C5" s="276" t="s">
        <v>115</v>
      </c>
      <c r="D5" s="277">
        <f>D4-D3+1</f>
        <v>1</v>
      </c>
      <c r="AB5" s="274">
        <v>7</v>
      </c>
      <c r="AC5" s="278" t="s">
        <v>172</v>
      </c>
      <c r="AD5" s="395" t="str">
        <f>IFERROR(IF(VLOOKUP(AD$8,TblComplem[],$AB5,FALSE)=0,"",VLOOKUP(AD$8,TblComplem[],$AB5,FALSE)),"")</f>
        <v/>
      </c>
      <c r="AE5" s="395" t="str">
        <f>IFERROR(IF(VLOOKUP(AE$8,TblComplem[],$AB5,FALSE)=0,"",VLOOKUP(AE$8,TblComplem[],$AB5,FALSE)),"")</f>
        <v/>
      </c>
      <c r="AF5" s="395" t="str">
        <f>IFERROR(IF(VLOOKUP(AF$8,TblComplem[],$AB5,FALSE)=0,"",VLOOKUP(AF$8,TblComplem[],$AB5,FALSE)),"")</f>
        <v/>
      </c>
      <c r="AG5" s="395" t="str">
        <f>IFERROR(IF(VLOOKUP(AG$8,TblComplem[],$AB5,FALSE)=0,"",VLOOKUP(AG$8,TblComplem[],$AB5,FALSE)),"")</f>
        <v/>
      </c>
      <c r="AH5" s="395" t="str">
        <f>IFERROR(IF(VLOOKUP(AH$8,TblComplem[],$AB5,FALSE)=0,"",VLOOKUP(AH$8,TblComplem[],$AB5,FALSE)),"")</f>
        <v/>
      </c>
      <c r="AI5" s="395" t="str">
        <f>IFERROR(IF(VLOOKUP(AI$8,TblComplem[],$AB5,FALSE)=0,"",VLOOKUP(AI$8,TblComplem[],$AB5,FALSE)),"")</f>
        <v/>
      </c>
      <c r="AJ5" s="395" t="str">
        <f>IFERROR(IF(VLOOKUP(AJ$8,TblComplem[],$AB5,FALSE)=0,"",VLOOKUP(AJ$8,TblComplem[],$AB5,FALSE)),"")</f>
        <v/>
      </c>
      <c r="AK5" s="395" t="str">
        <f>IFERROR(IF(VLOOKUP(AK$8,TblComplem[],$AB5,FALSE)=0,"",VLOOKUP(AK$8,TblComplem[],$AB5,FALSE)),"")</f>
        <v/>
      </c>
      <c r="AL5" s="395" t="str">
        <f>IFERROR(IF(VLOOKUP(AL$8,TblComplem[],$AB5,FALSE)=0,"",VLOOKUP(AL$8,TblComplem[],$AB5,FALSE)),"")</f>
        <v/>
      </c>
      <c r="AM5" s="395" t="str">
        <f>IFERROR(IF(VLOOKUP(AM$8,TblComplem[],$AB5,FALSE)=0,"",VLOOKUP(AM$8,TblComplem[],$AB5,FALSE)),"")</f>
        <v/>
      </c>
      <c r="AN5" s="395" t="str">
        <f>IFERROR(IF(VLOOKUP(AN$8,TblComplem[],$AB5,FALSE)=0,"",VLOOKUP(AN$8,TblComplem[],$AB5,FALSE)),"")</f>
        <v/>
      </c>
      <c r="AO5" s="395" t="str">
        <f>IFERROR(IF(VLOOKUP(AO$8,TblComplem[],$AB5,FALSE)=0,"",VLOOKUP(AO$8,TblComplem[],$AB5,FALSE)),"")</f>
        <v/>
      </c>
      <c r="AP5" s="395" t="str">
        <f>IFERROR(IF(VLOOKUP(AP$8,TblComplem[],$AB5,FALSE)=0,"",VLOOKUP(AP$8,TblComplem[],$AB5,FALSE)),"")</f>
        <v/>
      </c>
      <c r="AQ5" s="395" t="str">
        <f>IFERROR(IF(VLOOKUP(AQ$8,TblComplem[],$AB5,FALSE)=0,"",VLOOKUP(AQ$8,TblComplem[],$AB5,FALSE)),"")</f>
        <v/>
      </c>
      <c r="AR5" s="395" t="str">
        <f>IFERROR(IF(VLOOKUP(AR$8,TblComplem[],$AB5,FALSE)=0,"",VLOOKUP(AR$8,TblComplem[],$AB5,FALSE)),"")</f>
        <v/>
      </c>
      <c r="AS5" s="395" t="str">
        <f>IFERROR(IF(VLOOKUP(AS$8,TblComplem[],$AB5,FALSE)=0,"",VLOOKUP(AS$8,TblComplem[],$AB5,FALSE)),"")</f>
        <v/>
      </c>
      <c r="AT5" s="395" t="str">
        <f>IFERROR(IF(VLOOKUP(AT$8,TblComplem[],$AB5,FALSE)=0,"",VLOOKUP(AT$8,TblComplem[],$AB5,FALSE)),"")</f>
        <v/>
      </c>
      <c r="AU5" s="395" t="str">
        <f>IFERROR(IF(VLOOKUP(AU$8,TblComplem[],$AB5,FALSE)=0,"",VLOOKUP(AU$8,TblComplem[],$AB5,FALSE)),"")</f>
        <v/>
      </c>
      <c r="AV5" s="395" t="str">
        <f>IFERROR(IF(VLOOKUP(AV$8,TblComplem[],$AB5,FALSE)=0,"",VLOOKUP(AV$8,TblComplem[],$AB5,FALSE)),"")</f>
        <v/>
      </c>
      <c r="AW5" s="395" t="str">
        <f>IFERROR(IF(VLOOKUP(AW$8,TblComplem[],$AB5,FALSE)=0,"",VLOOKUP(AW$8,TblComplem[],$AB5,FALSE)),"")</f>
        <v/>
      </c>
      <c r="AX5" s="395" t="str">
        <f>IFERROR(IF(VLOOKUP(AX$8,TblComplem[],$AB5,FALSE)=0,"",VLOOKUP(AX$8,TblComplem[],$AB5,FALSE)),"")</f>
        <v/>
      </c>
      <c r="AY5" s="395" t="str">
        <f>IFERROR(IF(VLOOKUP(AY$8,TblComplem[],$AB5,FALSE)=0,"",VLOOKUP(AY$8,TblComplem[],$AB5,FALSE)),"")</f>
        <v/>
      </c>
      <c r="AZ5" s="395" t="str">
        <f>IFERROR(IF(VLOOKUP(AZ$8,TblComplem[],$AB5,FALSE)=0,"",VLOOKUP(AZ$8,TblComplem[],$AB5,FALSE)),"")</f>
        <v/>
      </c>
      <c r="BA5" s="395" t="str">
        <f>IFERROR(IF(VLOOKUP(BA$8,TblComplem[],$AB5,FALSE)=0,"",VLOOKUP(BA$8,TblComplem[],$AB5,FALSE)),"")</f>
        <v/>
      </c>
      <c r="BB5" s="395" t="str">
        <f>IFERROR(IF(VLOOKUP(BB$8,TblComplem[],$AB5,FALSE)=0,"",VLOOKUP(BB$8,TblComplem[],$AB5,FALSE)),"")</f>
        <v/>
      </c>
      <c r="BC5" s="395" t="str">
        <f>IFERROR(IF(VLOOKUP(BC$8,TblComplem[],$AB5,FALSE)=0,"",VLOOKUP(BC$8,TblComplem[],$AB5,FALSE)),"")</f>
        <v/>
      </c>
      <c r="BD5" s="395" t="str">
        <f>IFERROR(IF(VLOOKUP(BD$8,TblComplem[],$AB5,FALSE)=0,"",VLOOKUP(BD$8,TblComplem[],$AB5,FALSE)),"")</f>
        <v/>
      </c>
      <c r="BE5" s="395" t="str">
        <f>IFERROR(IF(VLOOKUP(BE$8,TblComplem[],$AB5,FALSE)=0,"",VLOOKUP(BE$8,TblComplem[],$AB5,FALSE)),"")</f>
        <v/>
      </c>
      <c r="BF5" s="395" t="str">
        <f>IFERROR(IF(VLOOKUP(BF$8,TblComplem[],$AB5,FALSE)=0,"",VLOOKUP(BF$8,TblComplem[],$AB5,FALSE)),"")</f>
        <v/>
      </c>
      <c r="BG5" s="395" t="str">
        <f>IFERROR(IF(VLOOKUP(BG$8,TblComplem[],$AB5,FALSE)=0,"",VLOOKUP(BG$8,TblComplem[],$AB5,FALSE)),"")</f>
        <v/>
      </c>
      <c r="BH5" s="395" t="str">
        <f>IFERROR(IF(VLOOKUP(BH$8,TblComplem[],$AB5,FALSE)=0,"",VLOOKUP(BH$8,TblComplem[],$AB5,FALSE)),"")</f>
        <v/>
      </c>
      <c r="BI5" s="395" t="str">
        <f>IFERROR(IF(VLOOKUP(BI$8,TblComplem[],$AB5,FALSE)=0,"",VLOOKUP(BI$8,TblComplem[],$AB5,FALSE)),"")</f>
        <v/>
      </c>
      <c r="BJ5" s="395" t="str">
        <f>IFERROR(IF(VLOOKUP(BJ$8,TblComplem[],$AB5,FALSE)=0,"",VLOOKUP(BJ$8,TblComplem[],$AB5,FALSE)),"")</f>
        <v/>
      </c>
      <c r="BK5" s="395" t="str">
        <f>IFERROR(IF(VLOOKUP(BK$8,TblComplem[],$AB5,FALSE)=0,"",VLOOKUP(BK$8,TblComplem[],$AB5,FALSE)),"")</f>
        <v/>
      </c>
      <c r="BL5" s="395" t="str">
        <f>IFERROR(IF(VLOOKUP(BL$8,TblComplem[],$AB5,FALSE)=0,"",VLOOKUP(BL$8,TblComplem[],$AB5,FALSE)),"")</f>
        <v/>
      </c>
      <c r="BM5" s="395" t="str">
        <f>IFERROR(IF(VLOOKUP(BM$8,TblComplem[],$AB5,FALSE)=0,"",VLOOKUP(BM$8,TblComplem[],$AB5,FALSE)),"")</f>
        <v/>
      </c>
      <c r="BP5" s="161" t="s">
        <v>292</v>
      </c>
      <c r="BX5" s="258"/>
      <c r="CC5" s="259"/>
      <c r="CD5" s="259"/>
      <c r="CE5" s="259"/>
      <c r="CF5" s="259"/>
      <c r="CG5" s="259"/>
      <c r="CH5" s="260"/>
    </row>
    <row r="6" spans="2:93" s="279" customFormat="1" ht="28.9" customHeight="1" x14ac:dyDescent="0.25">
      <c r="AB6" s="280">
        <v>2</v>
      </c>
      <c r="AC6" s="281" t="s">
        <v>267</v>
      </c>
      <c r="AD6" s="282" t="str">
        <f>IFERROR(IF(VLOOKUP(AD$8,TblComplem[],$AB6,FALSE)=0,"",VLOOKUP(AD$8,TblComplem[],$AB6,FALSE)),"")</f>
        <v/>
      </c>
      <c r="AE6" s="282" t="str">
        <f>IFERROR(IF(VLOOKUP(AE$8,TblComplem[],$AB6,FALSE)=0,"",VLOOKUP(AE$8,TblComplem[],$AB6,FALSE)),"")</f>
        <v/>
      </c>
      <c r="AF6" s="282" t="str">
        <f>IFERROR(IF(VLOOKUP(AF$8,TblComplem[],$AB6,FALSE)=0,"",VLOOKUP(AF$8,TblComplem[],$AB6,FALSE)),"")</f>
        <v/>
      </c>
      <c r="AG6" s="282" t="str">
        <f>IFERROR(IF(VLOOKUP(AG$8,TblComplem[],$AB6,FALSE)=0,"",VLOOKUP(AG$8,TblComplem[],$AB6,FALSE)),"")</f>
        <v/>
      </c>
      <c r="AH6" s="282" t="str">
        <f>IFERROR(IF(VLOOKUP(AH$8,TblComplem[],$AB6,FALSE)=0,"",VLOOKUP(AH$8,TblComplem[],$AB6,FALSE)),"")</f>
        <v/>
      </c>
      <c r="AI6" s="282" t="str">
        <f>IFERROR(IF(VLOOKUP(AI$8,TblComplem[],$AB6,FALSE)=0,"",VLOOKUP(AI$8,TblComplem[],$AB6,FALSE)),"")</f>
        <v/>
      </c>
      <c r="AJ6" s="282" t="str">
        <f>IFERROR(IF(VLOOKUP(AJ$8,TblComplem[],$AB6,FALSE)=0,"",VLOOKUP(AJ$8,TblComplem[],$AB6,FALSE)),"")</f>
        <v/>
      </c>
      <c r="AK6" s="282" t="str">
        <f>IFERROR(IF(VLOOKUP(AK$8,TblComplem[],$AB6,FALSE)=0,"",VLOOKUP(AK$8,TblComplem[],$AB6,FALSE)),"")</f>
        <v/>
      </c>
      <c r="AL6" s="282" t="str">
        <f>IFERROR(IF(VLOOKUP(AL$8,TblComplem[],$AB6,FALSE)=0,"",VLOOKUP(AL$8,TblComplem[],$AB6,FALSE)),"")</f>
        <v/>
      </c>
      <c r="AM6" s="282" t="str">
        <f>IFERROR(IF(VLOOKUP(AM$8,TblComplem[],$AB6,FALSE)=0,"",VLOOKUP(AM$8,TblComplem[],$AB6,FALSE)),"")</f>
        <v/>
      </c>
      <c r="AN6" s="282" t="str">
        <f>IFERROR(IF(VLOOKUP(AN$8,TblComplem[],$AB6,FALSE)=0,"",VLOOKUP(AN$8,TblComplem[],$AB6,FALSE)),"")</f>
        <v/>
      </c>
      <c r="AO6" s="282" t="str">
        <f>IFERROR(IF(VLOOKUP(AO$8,TblComplem[],$AB6,FALSE)=0,"",VLOOKUP(AO$8,TblComplem[],$AB6,FALSE)),"")</f>
        <v/>
      </c>
      <c r="AP6" s="282" t="str">
        <f>IFERROR(IF(VLOOKUP(AP$8,TblComplem[],$AB6,FALSE)=0,"",VLOOKUP(AP$8,TblComplem[],$AB6,FALSE)),"")</f>
        <v/>
      </c>
      <c r="AQ6" s="282" t="str">
        <f>IFERROR(IF(VLOOKUP(AQ$8,TblComplem[],$AB6,FALSE)=0,"",VLOOKUP(AQ$8,TblComplem[],$AB6,FALSE)),"")</f>
        <v/>
      </c>
      <c r="AR6" s="282" t="str">
        <f>IFERROR(IF(VLOOKUP(AR$8,TblComplem[],$AB6,FALSE)=0,"",VLOOKUP(AR$8,TblComplem[],$AB6,FALSE)),"")</f>
        <v/>
      </c>
      <c r="AS6" s="282" t="str">
        <f>IFERROR(IF(VLOOKUP(AS$8,TblComplem[],$AB6,FALSE)=0,"",VLOOKUP(AS$8,TblComplem[],$AB6,FALSE)),"")</f>
        <v/>
      </c>
      <c r="AT6" s="282" t="str">
        <f>IFERROR(IF(VLOOKUP(AT$8,TblComplem[],$AB6,FALSE)=0,"",VLOOKUP(AT$8,TblComplem[],$AB6,FALSE)),"")</f>
        <v/>
      </c>
      <c r="AU6" s="282" t="str">
        <f>IFERROR(IF(VLOOKUP(AU$8,TblComplem[],$AB6,FALSE)=0,"",VLOOKUP(AU$8,TblComplem[],$AB6,FALSE)),"")</f>
        <v/>
      </c>
      <c r="AV6" s="282" t="str">
        <f>IFERROR(IF(VLOOKUP(AV$8,TblComplem[],$AB6,FALSE)=0,"",VLOOKUP(AV$8,TblComplem[],$AB6,FALSE)),"")</f>
        <v/>
      </c>
      <c r="AW6" s="282" t="str">
        <f>IFERROR(IF(VLOOKUP(AW$8,TblComplem[],$AB6,FALSE)=0,"",VLOOKUP(AW$8,TblComplem[],$AB6,FALSE)),"")</f>
        <v/>
      </c>
      <c r="AX6" s="282" t="str">
        <f>IFERROR(IF(VLOOKUP(AX$8,TblComplem[],$AB6,FALSE)=0,"",VLOOKUP(AX$8,TblComplem[],$AB6,FALSE)),"")</f>
        <v/>
      </c>
      <c r="AY6" s="282" t="str">
        <f>IFERROR(IF(VLOOKUP(AY$8,TblComplem[],$AB6,FALSE)=0,"",VLOOKUP(AY$8,TblComplem[],$AB6,FALSE)),"")</f>
        <v/>
      </c>
      <c r="AZ6" s="282" t="str">
        <f>IFERROR(IF(VLOOKUP(AZ$8,TblComplem[],$AB6,FALSE)=0,"",VLOOKUP(AZ$8,TblComplem[],$AB6,FALSE)),"")</f>
        <v/>
      </c>
      <c r="BA6" s="282" t="str">
        <f>IFERROR(IF(VLOOKUP(BA$8,TblComplem[],$AB6,FALSE)=0,"",VLOOKUP(BA$8,TblComplem[],$AB6,FALSE)),"")</f>
        <v/>
      </c>
      <c r="BB6" s="282" t="str">
        <f>IFERROR(IF(VLOOKUP(BB$8,TblComplem[],$AB6,FALSE)=0,"",VLOOKUP(BB$8,TblComplem[],$AB6,FALSE)),"")</f>
        <v/>
      </c>
      <c r="BC6" s="282" t="str">
        <f>IFERROR(IF(VLOOKUP(BC$8,TblComplem[],$AB6,FALSE)=0,"",VLOOKUP(BC$8,TblComplem[],$AB6,FALSE)),"")</f>
        <v/>
      </c>
      <c r="BD6" s="282" t="str">
        <f>IFERROR(IF(VLOOKUP(BD$8,TblComplem[],$AB6,FALSE)=0,"",VLOOKUP(BD$8,TblComplem[],$AB6,FALSE)),"")</f>
        <v/>
      </c>
      <c r="BE6" s="282" t="str">
        <f>IFERROR(IF(VLOOKUP(BE$8,TblComplem[],$AB6,FALSE)=0,"",VLOOKUP(BE$8,TblComplem[],$AB6,FALSE)),"")</f>
        <v/>
      </c>
      <c r="BF6" s="282" t="str">
        <f>IFERROR(IF(VLOOKUP(BF$8,TblComplem[],$AB6,FALSE)=0,"",VLOOKUP(BF$8,TblComplem[],$AB6,FALSE)),"")</f>
        <v/>
      </c>
      <c r="BG6" s="282" t="str">
        <f>IFERROR(IF(VLOOKUP(BG$8,TblComplem[],$AB6,FALSE)=0,"",VLOOKUP(BG$8,TblComplem[],$AB6,FALSE)),"")</f>
        <v/>
      </c>
      <c r="BH6" s="282" t="str">
        <f>IFERROR(IF(VLOOKUP(BH$8,TblComplem[],$AB6,FALSE)=0,"",VLOOKUP(BH$8,TblComplem[],$AB6,FALSE)),"")</f>
        <v/>
      </c>
      <c r="BI6" s="282" t="str">
        <f>IFERROR(IF(VLOOKUP(BI$8,TblComplem[],$AB6,FALSE)=0,"",VLOOKUP(BI$8,TblComplem[],$AB6,FALSE)),"")</f>
        <v/>
      </c>
      <c r="BJ6" s="282" t="str">
        <f>IFERROR(IF(VLOOKUP(BJ$8,TblComplem[],$AB6,FALSE)=0,"",VLOOKUP(BJ$8,TblComplem[],$AB6,FALSE)),"")</f>
        <v/>
      </c>
      <c r="BK6" s="282" t="str">
        <f>IFERROR(IF(VLOOKUP(BK$8,TblComplem[],$AB6,FALSE)=0,"",VLOOKUP(BK$8,TblComplem[],$AB6,FALSE)),"")</f>
        <v/>
      </c>
      <c r="BL6" s="282" t="str">
        <f>IFERROR(IF(VLOOKUP(BL$8,TblComplem[],$AB6,FALSE)=0,"",VLOOKUP(BL$8,TblComplem[],$AB6,FALSE)),"")</f>
        <v/>
      </c>
      <c r="BM6" s="282" t="str">
        <f>IFERROR(IF(VLOOKUP(BM$8,TblComplem[],$AB6,FALSE)=0,"",VLOOKUP(BM$8,TblComplem[],$AB6,FALSE)),"")</f>
        <v/>
      </c>
      <c r="BW6" s="161"/>
      <c r="CH6" s="283"/>
    </row>
    <row r="7" spans="2:93" s="161" customFormat="1" x14ac:dyDescent="0.25">
      <c r="BY7" s="284" t="s">
        <v>167</v>
      </c>
      <c r="BZ7" s="284"/>
      <c r="CA7" s="284" t="s">
        <v>169</v>
      </c>
      <c r="CC7" s="259"/>
      <c r="CD7" s="259"/>
      <c r="CE7" s="259"/>
      <c r="CF7" s="259"/>
      <c r="CG7" s="259"/>
      <c r="CH7" s="260"/>
    </row>
    <row r="8" spans="2:93" s="313" customFormat="1" ht="66" customHeight="1" x14ac:dyDescent="0.25">
      <c r="B8" s="285" t="s">
        <v>0</v>
      </c>
      <c r="C8" s="285" t="s">
        <v>1</v>
      </c>
      <c r="D8" s="285" t="s">
        <v>2</v>
      </c>
      <c r="E8" s="285" t="s">
        <v>3</v>
      </c>
      <c r="F8" s="285" t="s">
        <v>4</v>
      </c>
      <c r="G8" s="285" t="s">
        <v>5</v>
      </c>
      <c r="H8" s="286" t="s">
        <v>6</v>
      </c>
      <c r="I8" s="286" t="s">
        <v>164</v>
      </c>
      <c r="J8" s="286" t="s">
        <v>77</v>
      </c>
      <c r="K8" s="286" t="s">
        <v>166</v>
      </c>
      <c r="L8" s="286" t="s">
        <v>165</v>
      </c>
      <c r="M8" s="286" t="s">
        <v>9</v>
      </c>
      <c r="N8" s="287" t="s">
        <v>119</v>
      </c>
      <c r="O8" s="287" t="s">
        <v>118</v>
      </c>
      <c r="P8" s="288" t="s">
        <v>8</v>
      </c>
      <c r="Q8" s="289" t="s">
        <v>73</v>
      </c>
      <c r="R8" s="289" t="s">
        <v>74</v>
      </c>
      <c r="S8" s="289" t="s">
        <v>75</v>
      </c>
      <c r="T8" s="289" t="s">
        <v>121</v>
      </c>
      <c r="U8" s="289" t="s">
        <v>120</v>
      </c>
      <c r="V8" s="289" t="s">
        <v>76</v>
      </c>
      <c r="W8" s="290" t="s">
        <v>371</v>
      </c>
      <c r="X8" s="290" t="s">
        <v>290</v>
      </c>
      <c r="Y8" s="291" t="s">
        <v>12</v>
      </c>
      <c r="Z8" s="292" t="s">
        <v>11</v>
      </c>
      <c r="AA8" s="291" t="s">
        <v>10</v>
      </c>
      <c r="AB8" s="291" t="s">
        <v>99</v>
      </c>
      <c r="AC8" s="293" t="s">
        <v>20</v>
      </c>
      <c r="AD8" s="294" t="s">
        <v>171</v>
      </c>
      <c r="AE8" s="286" t="s">
        <v>176</v>
      </c>
      <c r="AF8" s="286" t="s">
        <v>177</v>
      </c>
      <c r="AG8" s="286" t="s">
        <v>178</v>
      </c>
      <c r="AH8" s="286" t="s">
        <v>179</v>
      </c>
      <c r="AI8" s="286" t="s">
        <v>180</v>
      </c>
      <c r="AJ8" s="286" t="s">
        <v>181</v>
      </c>
      <c r="AK8" s="286" t="s">
        <v>182</v>
      </c>
      <c r="AL8" s="286" t="s">
        <v>183</v>
      </c>
      <c r="AM8" s="286" t="s">
        <v>184</v>
      </c>
      <c r="AN8" s="286" t="s">
        <v>185</v>
      </c>
      <c r="AO8" s="286" t="s">
        <v>186</v>
      </c>
      <c r="AP8" s="286" t="s">
        <v>187</v>
      </c>
      <c r="AQ8" s="286" t="s">
        <v>188</v>
      </c>
      <c r="AR8" s="286" t="s">
        <v>189</v>
      </c>
      <c r="AS8" s="286" t="s">
        <v>190</v>
      </c>
      <c r="AT8" s="286" t="s">
        <v>191</v>
      </c>
      <c r="AU8" s="286" t="s">
        <v>192</v>
      </c>
      <c r="AV8" s="286" t="s">
        <v>193</v>
      </c>
      <c r="AW8" s="286" t="s">
        <v>194</v>
      </c>
      <c r="AX8" s="286" t="s">
        <v>195</v>
      </c>
      <c r="AY8" s="286" t="s">
        <v>196</v>
      </c>
      <c r="AZ8" s="286" t="s">
        <v>197</v>
      </c>
      <c r="BA8" s="286" t="s">
        <v>198</v>
      </c>
      <c r="BB8" s="286" t="s">
        <v>199</v>
      </c>
      <c r="BC8" s="286" t="s">
        <v>200</v>
      </c>
      <c r="BD8" s="286" t="s">
        <v>201</v>
      </c>
      <c r="BE8" s="286" t="s">
        <v>202</v>
      </c>
      <c r="BF8" s="286" t="s">
        <v>203</v>
      </c>
      <c r="BG8" s="286" t="s">
        <v>204</v>
      </c>
      <c r="BH8" s="286" t="s">
        <v>205</v>
      </c>
      <c r="BI8" s="295" t="s">
        <v>206</v>
      </c>
      <c r="BJ8" s="295" t="s">
        <v>207</v>
      </c>
      <c r="BK8" s="295" t="s">
        <v>208</v>
      </c>
      <c r="BL8" s="295" t="s">
        <v>209</v>
      </c>
      <c r="BM8" s="296" t="s">
        <v>210</v>
      </c>
      <c r="BN8" s="297" t="s">
        <v>174</v>
      </c>
      <c r="BO8" s="297" t="s">
        <v>175</v>
      </c>
      <c r="BP8" s="298" t="s">
        <v>215</v>
      </c>
      <c r="BQ8" s="299" t="s">
        <v>216</v>
      </c>
      <c r="BR8" s="300" t="s">
        <v>249</v>
      </c>
      <c r="BS8" s="300" t="s">
        <v>250</v>
      </c>
      <c r="BT8" s="301" t="s">
        <v>295</v>
      </c>
      <c r="BU8" s="301" t="s">
        <v>296</v>
      </c>
      <c r="BV8" s="301" t="s">
        <v>297</v>
      </c>
      <c r="BW8" s="300" t="s">
        <v>251</v>
      </c>
      <c r="BX8" s="302" t="s">
        <v>217</v>
      </c>
      <c r="BY8" s="303" t="s">
        <v>218</v>
      </c>
      <c r="BZ8" s="304" t="s">
        <v>211</v>
      </c>
      <c r="CA8" s="305" t="s">
        <v>219</v>
      </c>
      <c r="CB8" s="306" t="s">
        <v>212</v>
      </c>
      <c r="CC8" s="307" t="s">
        <v>223</v>
      </c>
      <c r="CD8" s="308" t="s">
        <v>221</v>
      </c>
      <c r="CE8" s="309" t="s">
        <v>213</v>
      </c>
      <c r="CF8" s="310" t="s">
        <v>222</v>
      </c>
      <c r="CG8" s="311" t="s">
        <v>214</v>
      </c>
      <c r="CH8" s="312" t="s">
        <v>96</v>
      </c>
      <c r="CI8" s="312" t="s">
        <v>95</v>
      </c>
      <c r="CJ8" s="285" t="s">
        <v>122</v>
      </c>
      <c r="CK8" s="285" t="s">
        <v>123</v>
      </c>
      <c r="CL8" s="285" t="s">
        <v>21</v>
      </c>
      <c r="CM8" s="285" t="s">
        <v>22</v>
      </c>
      <c r="CN8" s="285" t="s">
        <v>124</v>
      </c>
      <c r="CO8" s="285" t="s">
        <v>125</v>
      </c>
    </row>
    <row r="9" spans="2:93" x14ac:dyDescent="0.25">
      <c r="D9" s="321"/>
      <c r="E9" s="322"/>
      <c r="F9" s="322"/>
      <c r="G9" s="322"/>
      <c r="H9" s="323"/>
      <c r="I9" s="324"/>
      <c r="J9" s="321"/>
      <c r="K9" s="325"/>
      <c r="L9" s="325"/>
      <c r="M9" s="326"/>
      <c r="N9" s="327"/>
      <c r="O9" s="327"/>
      <c r="P9" s="322"/>
      <c r="Z9" s="319"/>
      <c r="AA9" s="328"/>
      <c r="AB9" s="320"/>
      <c r="AC9" s="322"/>
      <c r="AD9" s="329"/>
      <c r="AE9" s="329"/>
      <c r="AF9" s="329"/>
      <c r="AG9" s="329"/>
      <c r="AH9" s="329"/>
      <c r="AI9" s="329"/>
      <c r="AJ9" s="329"/>
      <c r="AK9" s="329"/>
      <c r="AL9" s="329"/>
      <c r="AM9" s="329"/>
      <c r="AN9" s="329"/>
      <c r="AO9" s="329"/>
      <c r="AP9" s="329"/>
      <c r="AQ9" s="329"/>
      <c r="AR9" s="329"/>
      <c r="AS9" s="329"/>
      <c r="AT9" s="329"/>
      <c r="AU9" s="329"/>
      <c r="AV9" s="329"/>
      <c r="AW9" s="329"/>
      <c r="AX9" s="329"/>
      <c r="AY9" s="329"/>
      <c r="AZ9" s="329"/>
      <c r="BA9" s="329"/>
      <c r="BB9" s="329"/>
      <c r="BC9" s="329"/>
      <c r="BD9" s="329"/>
      <c r="BE9" s="329"/>
      <c r="BF9" s="329"/>
      <c r="BG9" s="329"/>
      <c r="BH9" s="329"/>
      <c r="BI9" s="329"/>
      <c r="BJ9" s="329"/>
      <c r="BK9" s="329"/>
      <c r="BL9" s="329"/>
      <c r="BM9" s="330"/>
      <c r="BN9" s="314">
        <f>+MAX($D$3,DATOS_[[#This Row],[Fecha Inicio Sit. Contract.]])</f>
        <v>0</v>
      </c>
      <c r="BO9" s="314">
        <f>+MIN($D$4,DATOS_[[#This Row],[Fecha Fin Sit. Contract.]])</f>
        <v>0</v>
      </c>
      <c r="BP9" s="315">
        <f>+DATOS_[[#This Row],[% de jornada]]*IF(DATOS_[[#This Row],[% jornada reducida]]="",1,DATOS_[[#This Row],[% jornada reducida]])</f>
        <v>0</v>
      </c>
      <c r="BQ9" s="315">
        <f>+(DATOS_[[#This Row],[F.fin.cal]]-DATOS_[[#This Row],[F.ini.cal]]+1)/($D$4-$D$3+1)</f>
        <v>1</v>
      </c>
      <c r="BR9" s="315" t="str">
        <f>IF(OR(AND(DATOS_[[#This Row],[Fecha Fin Contrato]]&lt;$D$3,DATOS_[[#This Row],[Fecha Fin Contrato]]&lt;&gt;""),DATOS_[[#This Row],[Fecha de Contratación]]&gt;$D$4),"Fuera","Dentro")</f>
        <v>Dentro</v>
      </c>
      <c r="BS9" s="315" t="str">
        <f t="array" ref="BS9">IF(MAX(IF(DATOS_[id]=DATOS_[[#This Row],[id]],DATOS_[F.fin.cal]))=DATOS_[[#This Row],[F.fin.cal]],"Sí","NO")</f>
        <v>Sí</v>
      </c>
      <c r="BT9" s="315" t="str">
        <f>IF(AND(DATOS_[[#This Row],[% normaliz]]&lt;&gt;1,DATOS_[[#This Row],[% anualiz]]=1),"Sí","NO")</f>
        <v>Sí</v>
      </c>
      <c r="BU9" s="315" t="str">
        <f>IF(AND(DATOS_[[#This Row],[% normaliz]]=1,DATOS_[[#This Row],[% anualiz]]&lt;&gt;1),"Sí","NO")</f>
        <v>NO</v>
      </c>
      <c r="BV9" s="315" t="str">
        <f>IF(AND(DATOS_[[#This Row],[% normaliz]]&lt;&gt;1,DATOS_[[#This Row],[% anualiz]]&lt;&gt;1),"Sí","NO")</f>
        <v>NO</v>
      </c>
      <c r="BW9" s="316" t="str">
        <f>+IF(DATOS_[[#This Row],[% normaliz]]*DATOS_[[#This Row],[% anualiz]]=1,"NO","Sí")</f>
        <v>Sí</v>
      </c>
      <c r="BX9" s="317" t="e">
        <f>(DATOS_[[#This Row],[S.BASE]]*(1/DATOS_[[#This Row],[% normaliz]])*(1/DATOS_[[#This Row],[% anualiz]]))*IF(DATOS_[[#This Row],[Check Equiparado]]="Sí",1,0)</f>
        <v>#DIV/0!</v>
      </c>
      <c r="BY9" s="317" t="e">
        <f>(SUMPRODUCT((RngTipo=$BY$7)*(rngAnualizable="Sí")*(rngNormalizable="Sí")*(DATOS_[[#This Row],[Conc.Sal.01]:[C.Extra.05]]))*(1/DATOS_[[#This Row],[% anualiz]])*(1/DATOS_[[#This Row],[% normaliz]])
+SUMPRODUCT((RngTipo=$BY$7)*(rngAnualizable="Sí")*(rngNormalizable="No")*(DATOS_[[#This Row],[Conc.Sal.01]:[C.Extra.05]]))*(1/DATOS_[[#This Row],[% anualiz]])
+SUMPRODUCT((RngTipo=$BY$7)*(rngAnualizable="No")*(rngNormalizable="Sí")*(DATOS_[[#This Row],[Conc.Sal.01]:[C.Extra.05]]))*(1/DATOS_[[#This Row],[% normaliz]])
+SUMPRODUCT((RngTipo=$BY$7)*(rngAnualizable="No")*(rngNormalizable="No")*(DATOS_[[#This Row],[Conc.Sal.01]:[C.Extra.05]])))
*IF(DATOS_[[#This Row],[Check Equiparado]]="Sí",1,0)</f>
        <v>#DIV/0!</v>
      </c>
      <c r="BZ9" s="317" t="e">
        <f>+DATOS_[[#This Row],[SALARIO BASE Eq]]+DATOS_[[#This Row],[Tot COMPL.SAL Eq]]</f>
        <v>#DIV/0!</v>
      </c>
      <c r="CA9" s="317" t="e" cm="1">
        <f t="array" ref="CA9">(SUMPRODUCT((RngTipo=$CA$7)*(rngAnualizable="Sí")*(rngNormalizable="Sí")*(DATOS_[[#This Row],[Conc.Sal.01]:[C.Extra.05]]))*(1/DATOS_[[#This Row],[% anualiz]])*(1/DATOS_[[#This Row],[% normaliz]])
+SUMPRODUCT((RngTipo=$CA$7)*(rngAnualizable="Sí")*(rngNormalizable="No")*(DATOS_[[#This Row],[Conc.Sal.01]:[C.Extra.05]]))*(1/DATOS_[[#This Row],[% anualiz]])
+SUMPRODUCT((RngTipo=$CA$7)*(rngAnualizable="No")*(rngNormalizable="Sí")*(DATOS_[[#This Row],[Conc.Sal.01]:[C.Extra.05]]))*(1/DATOS_[[#This Row],[% normaliz]])
+SUMPRODUCT((RngTipo=$CA$7)*(rngAnualizable="No")*(rngNormalizable="No")*(DATOS_[[#This Row],[Conc.Sal.01]:[C.Extra.05]])))
*IF(DATOS_[[#This Row],[Check Equiparado]]="Sí",1,0)</f>
        <v>#DIV/0!</v>
      </c>
      <c r="CB9" s="317" t="e">
        <f>+DATOS_[[#This Row],[TOTAL SALARIO Eq]]+DATOS_[[#This Row],[Tot Extrasalarial Eq]]</f>
        <v>#DIV/0!</v>
      </c>
      <c r="CC9" s="318">
        <f>DATOS_[[#This Row],[S.BASE]]</f>
        <v>0</v>
      </c>
      <c r="CD9" s="318">
        <f>+SUM(DATOS_[[#This Row],[Conc.Sal.01]:[Conc.Sal.30]])</f>
        <v>0</v>
      </c>
      <c r="CE9" s="318">
        <f>+DATOS_[[#This Row],[SALARIO BASE Ef]]+DATOS_[[#This Row],[Tot COMPL.SAL Ef]]</f>
        <v>0</v>
      </c>
      <c r="CF9" s="318">
        <f>+SUM(DATOS_[[#This Row],[C.Extra.01]:[C.Extra.05]])</f>
        <v>0</v>
      </c>
      <c r="CG9" s="318">
        <f>+DATOS_[[#This Row],[TOTAL SALARIO Ef]]+DATOS_[[#This Row],[Tot Extrasalarial Ef]]</f>
        <v>0</v>
      </c>
      <c r="CH9" s="331">
        <f>MIN(IF(DATOS_[[#This Row],[Fecha Fin Contrato]]="",$D$4,DATOS_[[#This Row],[Fecha Fin Contrato]]),$D$4)-MAX(DATOS_[[#This Row],[Fecha de Contratación]],$D$3)+1</f>
        <v>1</v>
      </c>
      <c r="CI9" s="332" t="str">
        <f>IF(COUNTIFS(DATOS_[id],DATOS_[[#This Row],[id]])&gt;1,DATOS_[[#This Row],[id]],"")</f>
        <v/>
      </c>
      <c r="CJ9" s="332">
        <f>(Inicio!$G$10-DATOS_[[#This Row],[Fecha Nacimiento]])/365.25</f>
        <v>0</v>
      </c>
      <c r="CK9" s="332">
        <f>(Inicio!$G$10-DATOS_[[#This Row],[Fecha de Antigüedad]])/365.25</f>
        <v>0</v>
      </c>
      <c r="CL9" s="332" t="e">
        <f>+VLOOKUP(DATOS_[[#This Row],[Clave de Contrato]],TblTiposContrato13[],3,FALSE)</f>
        <v>#N/A</v>
      </c>
      <c r="CM9" s="332" t="e">
        <f>+VLOOKUP(DATOS_[[#This Row],[Clave de Contrato]],TblTiposContrato13[],4,FALSE)</f>
        <v>#N/A</v>
      </c>
      <c r="CN9" s="332" t="str">
        <f>VLOOKUP(DATOS_[[#This Row],[Edad]],CONTRATOS!TblRngEdad,2,TRUE)</f>
        <v>20  o menos</v>
      </c>
      <c r="CO9" s="332" t="str">
        <f>VLOOKUP(DATOS_[[#This Row],[Antigüedad]],TblRngAntg14[],2,TRUE)</f>
        <v>0 a 1 años</v>
      </c>
    </row>
  </sheetData>
  <phoneticPr fontId="21" type="noConversion"/>
  <conditionalFormatting sqref="B9">
    <cfRule type="duplicateValues" dxfId="116" priority="3"/>
  </conditionalFormatting>
  <dataValidations disablePrompts="1" count="3">
    <dataValidation type="list" allowBlank="1" showInputMessage="1" showErrorMessage="1" sqref="W9">
      <formula1>AGR_CL_EMP</formula1>
    </dataValidation>
    <dataValidation type="list" allowBlank="1" showInputMessage="1" showErrorMessage="1" sqref="C9">
      <formula1>"Mujer,Hombre"</formula1>
    </dataValidation>
    <dataValidation type="list" allowBlank="1" showInputMessage="1" showErrorMessage="1" sqref="X9">
      <formula1>AGR_VAL_PTO</formula1>
    </dataValidation>
  </dataValidations>
  <pageMargins left="0.25" right="0.25" top="0.75" bottom="0.75" header="0.3" footer="0.3"/>
  <pageSetup paperSize="9" scale="19" fitToHeight="0" orientation="landscape"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tabColor theme="7"/>
    <pageSetUpPr fitToPage="1"/>
  </sheetPr>
  <dimension ref="B2:BP103"/>
  <sheetViews>
    <sheetView showGridLines="0" zoomScaleNormal="100" workbookViewId="0">
      <selection activeCell="H26" sqref="H26:H28"/>
    </sheetView>
  </sheetViews>
  <sheetFormatPr baseColWidth="10" defaultColWidth="9.28515625" defaultRowHeight="15" x14ac:dyDescent="0.25"/>
  <cols>
    <col min="4" max="4" width="16.28515625" customWidth="1"/>
    <col min="5" max="21" width="9.42578125" customWidth="1"/>
  </cols>
  <sheetData>
    <row r="2" spans="3:68" ht="21.6" customHeight="1" x14ac:dyDescent="0.25"/>
    <row r="8" spans="3:68" ht="18.75" x14ac:dyDescent="0.3">
      <c r="C8" s="206" t="s">
        <v>317</v>
      </c>
      <c r="D8" s="10"/>
      <c r="E8" s="10"/>
      <c r="F8" s="10"/>
      <c r="G8" s="10"/>
      <c r="H8" s="10"/>
      <c r="I8" s="10"/>
      <c r="J8" s="10"/>
    </row>
    <row r="10" spans="3:68" x14ac:dyDescent="0.25">
      <c r="C10" s="1" t="s">
        <v>318</v>
      </c>
      <c r="E10" s="1" t="s">
        <v>371</v>
      </c>
    </row>
    <row r="11" spans="3:68" s="3" customFormat="1" ht="31.9" customHeight="1" x14ac:dyDescent="0.25">
      <c r="C11" s="1" t="s">
        <v>76</v>
      </c>
      <c r="D11" s="19" t="s">
        <v>75</v>
      </c>
      <c r="E11" t="s">
        <v>319</v>
      </c>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row>
    <row r="12" spans="3:68" x14ac:dyDescent="0.25">
      <c r="C12" t="s">
        <v>319</v>
      </c>
      <c r="D12" t="s">
        <v>319</v>
      </c>
      <c r="E12" s="2"/>
    </row>
    <row r="96" spans="5:10" x14ac:dyDescent="0.25">
      <c r="E96" s="2"/>
      <c r="F96" s="2"/>
      <c r="G96" s="2"/>
      <c r="H96" s="2"/>
      <c r="I96" s="2"/>
      <c r="J96" s="2"/>
    </row>
    <row r="99" spans="2:12" ht="18.75" x14ac:dyDescent="0.3">
      <c r="B99" s="207" t="s">
        <v>316</v>
      </c>
      <c r="C99" s="11"/>
      <c r="D99" s="11"/>
      <c r="E99" s="11"/>
      <c r="F99" s="11"/>
      <c r="G99" s="11"/>
      <c r="H99" s="11"/>
      <c r="I99" s="11"/>
      <c r="J99" s="11"/>
      <c r="K99" s="11"/>
      <c r="L99" s="11"/>
    </row>
    <row r="101" spans="2:12" ht="45" x14ac:dyDescent="0.25">
      <c r="C101" s="1" t="s">
        <v>100</v>
      </c>
      <c r="E101" s="205" t="s">
        <v>290</v>
      </c>
    </row>
    <row r="102" spans="2:12" x14ac:dyDescent="0.25">
      <c r="C102" s="1" t="s">
        <v>76</v>
      </c>
      <c r="D102" s="1" t="s">
        <v>75</v>
      </c>
      <c r="E102" t="s">
        <v>319</v>
      </c>
    </row>
    <row r="103" spans="2:12" x14ac:dyDescent="0.25">
      <c r="C103" t="s">
        <v>319</v>
      </c>
      <c r="D103" t="s">
        <v>319</v>
      </c>
      <c r="E103" s="2"/>
    </row>
  </sheetData>
  <pageMargins left="0.7" right="0.7" top="0.75" bottom="0.75" header="0.3" footer="0.3"/>
  <pageSetup paperSize="9" scale="59" fitToHeight="0" orientation="portrait" r:id="rId3"/>
  <rowBreaks count="1" manualBreakCount="1">
    <brk id="97" max="19" man="1"/>
  </rowBreaks>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rgb="FF0070C0"/>
    <pageSetUpPr fitToPage="1"/>
  </sheetPr>
  <dimension ref="A2:Q47"/>
  <sheetViews>
    <sheetView zoomScale="110" zoomScaleNormal="110" workbookViewId="0"/>
  </sheetViews>
  <sheetFormatPr baseColWidth="10" defaultRowHeight="15" x14ac:dyDescent="0.25"/>
  <cols>
    <col min="1" max="1" width="8.7109375" customWidth="1"/>
    <col min="2" max="2" width="4.28515625" hidden="1" customWidth="1"/>
    <col min="3" max="3" width="3.85546875" hidden="1" customWidth="1"/>
    <col min="4" max="4" width="5.140625" customWidth="1"/>
    <col min="5" max="5" width="102.28515625" bestFit="1" customWidth="1"/>
    <col min="6" max="6" width="10.5703125" bestFit="1" customWidth="1"/>
    <col min="7" max="7" width="11.7109375" bestFit="1" customWidth="1"/>
    <col min="8" max="8" width="5.140625" customWidth="1"/>
    <col min="9" max="9" width="4" customWidth="1"/>
    <col min="10" max="10" width="7.85546875" hidden="1" customWidth="1"/>
    <col min="11" max="11" width="15" hidden="1" customWidth="1"/>
    <col min="12" max="12" width="0" hidden="1" customWidth="1"/>
    <col min="13" max="13" width="12.5703125" hidden="1" customWidth="1"/>
    <col min="14" max="14" width="13.140625" hidden="1" customWidth="1"/>
    <col min="15" max="15" width="0" hidden="1" customWidth="1"/>
    <col min="17" max="17" width="44.140625" customWidth="1"/>
  </cols>
  <sheetData>
    <row r="2" spans="1:17" x14ac:dyDescent="0.25">
      <c r="D2" s="8" t="s">
        <v>117</v>
      </c>
      <c r="E2" s="9"/>
      <c r="F2" s="9"/>
      <c r="G2" s="9"/>
      <c r="J2" s="404" t="s">
        <v>127</v>
      </c>
      <c r="K2" s="405"/>
      <c r="M2" s="404" t="s">
        <v>136</v>
      </c>
      <c r="N2" s="405"/>
      <c r="P2" s="406" t="s">
        <v>148</v>
      </c>
      <c r="Q2" s="406"/>
    </row>
    <row r="3" spans="1:17" x14ac:dyDescent="0.25">
      <c r="J3" s="18"/>
      <c r="K3" s="18"/>
      <c r="M3" s="18"/>
      <c r="N3" s="18"/>
      <c r="P3" s="26"/>
      <c r="Q3" s="26"/>
    </row>
    <row r="4" spans="1:17" s="17" customFormat="1" ht="24" x14ac:dyDescent="0.25">
      <c r="A4"/>
      <c r="B4"/>
      <c r="D4" s="6" t="s">
        <v>15</v>
      </c>
      <c r="E4" s="7" t="s">
        <v>13</v>
      </c>
      <c r="F4" s="7" t="s">
        <v>21</v>
      </c>
      <c r="G4" s="7" t="s">
        <v>22</v>
      </c>
      <c r="J4" s="22" t="s">
        <v>128</v>
      </c>
      <c r="K4" s="23" t="s">
        <v>129</v>
      </c>
      <c r="M4" s="24" t="s">
        <v>128</v>
      </c>
      <c r="N4" s="25" t="s">
        <v>129</v>
      </c>
      <c r="P4" s="27" t="s">
        <v>15</v>
      </c>
      <c r="Q4" s="28" t="s">
        <v>13</v>
      </c>
    </row>
    <row r="5" spans="1:17" x14ac:dyDescent="0.25">
      <c r="D5" s="31">
        <v>100</v>
      </c>
      <c r="E5" s="32" t="s">
        <v>23</v>
      </c>
      <c r="F5" s="32" t="s">
        <v>24</v>
      </c>
      <c r="G5" s="32" t="s">
        <v>25</v>
      </c>
      <c r="J5" s="20">
        <v>0</v>
      </c>
      <c r="K5" s="21" t="s">
        <v>130</v>
      </c>
      <c r="M5" s="29">
        <v>0</v>
      </c>
      <c r="N5" s="30" t="s">
        <v>137</v>
      </c>
      <c r="P5" s="21"/>
      <c r="Q5" s="21" t="s">
        <v>149</v>
      </c>
    </row>
    <row r="6" spans="1:17" x14ac:dyDescent="0.25">
      <c r="D6" s="31">
        <v>109</v>
      </c>
      <c r="E6" s="32" t="s">
        <v>26</v>
      </c>
      <c r="F6" s="32" t="s">
        <v>24</v>
      </c>
      <c r="G6" s="32" t="s">
        <v>25</v>
      </c>
      <c r="J6" s="20">
        <v>1</v>
      </c>
      <c r="K6" s="21" t="s">
        <v>131</v>
      </c>
      <c r="M6" s="29">
        <v>20</v>
      </c>
      <c r="N6" s="30" t="s">
        <v>138</v>
      </c>
      <c r="P6" s="21" t="s">
        <v>147</v>
      </c>
      <c r="Q6" s="21" t="s">
        <v>150</v>
      </c>
    </row>
    <row r="7" spans="1:17" x14ac:dyDescent="0.25">
      <c r="D7" s="31">
        <v>130</v>
      </c>
      <c r="E7" s="32" t="s">
        <v>27</v>
      </c>
      <c r="F7" s="32" t="s">
        <v>24</v>
      </c>
      <c r="G7" s="32" t="s">
        <v>25</v>
      </c>
      <c r="J7" s="20">
        <v>3</v>
      </c>
      <c r="K7" s="21" t="s">
        <v>132</v>
      </c>
      <c r="M7" s="29">
        <v>25</v>
      </c>
      <c r="N7" s="30" t="s">
        <v>139</v>
      </c>
      <c r="P7" s="21" t="s">
        <v>151</v>
      </c>
      <c r="Q7" s="21" t="s">
        <v>152</v>
      </c>
    </row>
    <row r="8" spans="1:17" x14ac:dyDescent="0.25">
      <c r="D8" s="31">
        <v>139</v>
      </c>
      <c r="E8" s="32" t="s">
        <v>28</v>
      </c>
      <c r="F8" s="32" t="s">
        <v>24</v>
      </c>
      <c r="G8" s="32" t="s">
        <v>25</v>
      </c>
      <c r="J8" s="20">
        <v>5</v>
      </c>
      <c r="K8" s="21" t="s">
        <v>133</v>
      </c>
      <c r="M8" s="29">
        <v>30</v>
      </c>
      <c r="N8" s="30" t="s">
        <v>140</v>
      </c>
      <c r="P8" s="21" t="s">
        <v>153</v>
      </c>
      <c r="Q8" s="21" t="s">
        <v>154</v>
      </c>
    </row>
    <row r="9" spans="1:17" x14ac:dyDescent="0.25">
      <c r="D9" s="31">
        <v>150</v>
      </c>
      <c r="E9" s="32" t="s">
        <v>29</v>
      </c>
      <c r="F9" s="32" t="s">
        <v>24</v>
      </c>
      <c r="G9" s="32" t="s">
        <v>25</v>
      </c>
      <c r="J9" s="20">
        <v>10</v>
      </c>
      <c r="K9" s="21" t="s">
        <v>134</v>
      </c>
      <c r="M9" s="29">
        <v>35</v>
      </c>
      <c r="N9" s="30" t="s">
        <v>141</v>
      </c>
      <c r="P9" s="21" t="s">
        <v>126</v>
      </c>
      <c r="Q9" s="21" t="s">
        <v>155</v>
      </c>
    </row>
    <row r="10" spans="1:17" x14ac:dyDescent="0.25">
      <c r="D10" s="31">
        <v>189</v>
      </c>
      <c r="E10" s="32" t="s">
        <v>30</v>
      </c>
      <c r="F10" s="32" t="s">
        <v>24</v>
      </c>
      <c r="G10" s="32" t="s">
        <v>25</v>
      </c>
      <c r="J10" s="20">
        <v>15</v>
      </c>
      <c r="K10" s="21" t="s">
        <v>135</v>
      </c>
      <c r="M10" s="29">
        <v>40</v>
      </c>
      <c r="N10" s="30" t="s">
        <v>142</v>
      </c>
    </row>
    <row r="11" spans="1:17" x14ac:dyDescent="0.25">
      <c r="D11" s="31">
        <v>200</v>
      </c>
      <c r="E11" s="32" t="s">
        <v>31</v>
      </c>
      <c r="F11" s="32" t="s">
        <v>32</v>
      </c>
      <c r="G11" s="32" t="s">
        <v>25</v>
      </c>
      <c r="M11" s="29">
        <v>45</v>
      </c>
      <c r="N11" s="30" t="s">
        <v>143</v>
      </c>
    </row>
    <row r="12" spans="1:17" x14ac:dyDescent="0.25">
      <c r="D12" s="31">
        <v>209</v>
      </c>
      <c r="E12" s="32" t="s">
        <v>33</v>
      </c>
      <c r="F12" s="32" t="s">
        <v>32</v>
      </c>
      <c r="G12" s="32" t="s">
        <v>25</v>
      </c>
      <c r="M12" s="29">
        <v>50</v>
      </c>
      <c r="N12" s="30" t="s">
        <v>144</v>
      </c>
    </row>
    <row r="13" spans="1:17" x14ac:dyDescent="0.25">
      <c r="D13" s="31">
        <v>230</v>
      </c>
      <c r="E13" s="32" t="s">
        <v>34</v>
      </c>
      <c r="F13" s="32" t="s">
        <v>32</v>
      </c>
      <c r="G13" s="32" t="s">
        <v>25</v>
      </c>
      <c r="M13" s="29">
        <v>55</v>
      </c>
      <c r="N13" s="30" t="s">
        <v>145</v>
      </c>
    </row>
    <row r="14" spans="1:17" x14ac:dyDescent="0.25">
      <c r="D14" s="31">
        <v>239</v>
      </c>
      <c r="E14" s="32" t="s">
        <v>35</v>
      </c>
      <c r="F14" s="32" t="s">
        <v>32</v>
      </c>
      <c r="G14" s="32" t="s">
        <v>25</v>
      </c>
      <c r="M14" s="29">
        <v>60</v>
      </c>
      <c r="N14" s="30" t="s">
        <v>146</v>
      </c>
    </row>
    <row r="15" spans="1:17" x14ac:dyDescent="0.25">
      <c r="D15" s="31">
        <v>250</v>
      </c>
      <c r="E15" s="32" t="s">
        <v>36</v>
      </c>
      <c r="F15" s="32" t="s">
        <v>32</v>
      </c>
      <c r="G15" s="32" t="s">
        <v>25</v>
      </c>
    </row>
    <row r="16" spans="1:17" x14ac:dyDescent="0.25">
      <c r="D16" s="31">
        <v>289</v>
      </c>
      <c r="E16" s="32" t="s">
        <v>37</v>
      </c>
      <c r="F16" s="32" t="s">
        <v>32</v>
      </c>
      <c r="G16" s="32" t="s">
        <v>25</v>
      </c>
    </row>
    <row r="17" spans="1:7" x14ac:dyDescent="0.25">
      <c r="D17" s="31">
        <v>300</v>
      </c>
      <c r="E17" s="32" t="s">
        <v>38</v>
      </c>
      <c r="F17" s="32" t="s">
        <v>39</v>
      </c>
      <c r="G17" s="32" t="s">
        <v>40</v>
      </c>
    </row>
    <row r="18" spans="1:7" x14ac:dyDescent="0.25">
      <c r="D18" s="31">
        <v>309</v>
      </c>
      <c r="E18" s="32" t="s">
        <v>41</v>
      </c>
      <c r="F18" s="32" t="s">
        <v>39</v>
      </c>
      <c r="G18" s="32" t="s">
        <v>40</v>
      </c>
    </row>
    <row r="19" spans="1:7" x14ac:dyDescent="0.25">
      <c r="D19" s="31">
        <v>330</v>
      </c>
      <c r="E19" s="32" t="s">
        <v>42</v>
      </c>
      <c r="F19" s="32" t="s">
        <v>39</v>
      </c>
      <c r="G19" s="32" t="s">
        <v>40</v>
      </c>
    </row>
    <row r="20" spans="1:7" x14ac:dyDescent="0.25">
      <c r="D20" s="31">
        <v>339</v>
      </c>
      <c r="E20" s="32" t="s">
        <v>43</v>
      </c>
      <c r="F20" s="32" t="s">
        <v>39</v>
      </c>
      <c r="G20" s="32" t="s">
        <v>40</v>
      </c>
    </row>
    <row r="21" spans="1:7" x14ac:dyDescent="0.25">
      <c r="D21" s="31">
        <v>350</v>
      </c>
      <c r="E21" s="32" t="s">
        <v>44</v>
      </c>
      <c r="F21" s="32" t="s">
        <v>39</v>
      </c>
      <c r="G21" s="32" t="s">
        <v>40</v>
      </c>
    </row>
    <row r="22" spans="1:7" x14ac:dyDescent="0.25">
      <c r="D22" s="31">
        <v>389</v>
      </c>
      <c r="E22" s="32" t="s">
        <v>45</v>
      </c>
      <c r="F22" s="32" t="s">
        <v>39</v>
      </c>
      <c r="G22" s="32" t="s">
        <v>40</v>
      </c>
    </row>
    <row r="23" spans="1:7" x14ac:dyDescent="0.25">
      <c r="D23" s="31">
        <v>401</v>
      </c>
      <c r="E23" s="32" t="s">
        <v>46</v>
      </c>
      <c r="F23" s="32" t="s">
        <v>24</v>
      </c>
      <c r="G23" s="32" t="s">
        <v>47</v>
      </c>
    </row>
    <row r="24" spans="1:7" x14ac:dyDescent="0.25">
      <c r="D24" s="31">
        <v>402</v>
      </c>
      <c r="E24" s="32" t="s">
        <v>48</v>
      </c>
      <c r="F24" s="32" t="s">
        <v>24</v>
      </c>
      <c r="G24" s="32" t="s">
        <v>47</v>
      </c>
    </row>
    <row r="25" spans="1:7" x14ac:dyDescent="0.25">
      <c r="D25" s="31">
        <v>403</v>
      </c>
      <c r="E25" s="32" t="s">
        <v>49</v>
      </c>
      <c r="F25" s="32" t="s">
        <v>24</v>
      </c>
      <c r="G25" s="32" t="s">
        <v>47</v>
      </c>
    </row>
    <row r="26" spans="1:7" x14ac:dyDescent="0.25">
      <c r="A26" s="17"/>
      <c r="B26" s="17"/>
      <c r="D26" s="31">
        <v>408</v>
      </c>
      <c r="E26" s="32" t="s">
        <v>50</v>
      </c>
      <c r="F26" s="32" t="s">
        <v>24</v>
      </c>
      <c r="G26" s="32" t="s">
        <v>47</v>
      </c>
    </row>
    <row r="27" spans="1:7" x14ac:dyDescent="0.25">
      <c r="D27" s="31">
        <v>410</v>
      </c>
      <c r="E27" s="32" t="s">
        <v>51</v>
      </c>
      <c r="F27" s="32" t="s">
        <v>24</v>
      </c>
      <c r="G27" s="32" t="s">
        <v>47</v>
      </c>
    </row>
    <row r="28" spans="1:7" x14ac:dyDescent="0.25">
      <c r="D28" s="31">
        <v>418</v>
      </c>
      <c r="E28" s="32" t="s">
        <v>52</v>
      </c>
      <c r="F28" s="32" t="s">
        <v>24</v>
      </c>
      <c r="G28" s="32" t="s">
        <v>47</v>
      </c>
    </row>
    <row r="29" spans="1:7" x14ac:dyDescent="0.25">
      <c r="D29" s="31">
        <v>420</v>
      </c>
      <c r="E29" s="32" t="s">
        <v>53</v>
      </c>
      <c r="F29" s="32" t="s">
        <v>24</v>
      </c>
      <c r="G29" s="32" t="s">
        <v>47</v>
      </c>
    </row>
    <row r="30" spans="1:7" x14ac:dyDescent="0.25">
      <c r="D30" s="31">
        <v>421</v>
      </c>
      <c r="E30" s="32" t="s">
        <v>54</v>
      </c>
      <c r="F30" s="32" t="s">
        <v>24</v>
      </c>
      <c r="G30" s="32" t="s">
        <v>47</v>
      </c>
    </row>
    <row r="31" spans="1:7" x14ac:dyDescent="0.25">
      <c r="D31" s="31">
        <v>430</v>
      </c>
      <c r="E31" s="32" t="s">
        <v>55</v>
      </c>
      <c r="F31" s="32" t="s">
        <v>24</v>
      </c>
      <c r="G31" s="32" t="s">
        <v>47</v>
      </c>
    </row>
    <row r="32" spans="1:7" x14ac:dyDescent="0.25">
      <c r="D32" s="31">
        <v>441</v>
      </c>
      <c r="E32" s="32" t="s">
        <v>56</v>
      </c>
      <c r="F32" s="32" t="s">
        <v>24</v>
      </c>
      <c r="G32" s="32" t="s">
        <v>47</v>
      </c>
    </row>
    <row r="33" spans="4:7" x14ac:dyDescent="0.25">
      <c r="D33" s="31">
        <v>450</v>
      </c>
      <c r="E33" s="32" t="s">
        <v>57</v>
      </c>
      <c r="F33" s="32" t="s">
        <v>24</v>
      </c>
      <c r="G33" s="32" t="s">
        <v>47</v>
      </c>
    </row>
    <row r="34" spans="4:7" x14ac:dyDescent="0.25">
      <c r="D34" s="31">
        <v>452</v>
      </c>
      <c r="E34" s="32" t="s">
        <v>58</v>
      </c>
      <c r="F34" s="32" t="s">
        <v>24</v>
      </c>
      <c r="G34" s="32" t="s">
        <v>47</v>
      </c>
    </row>
    <row r="35" spans="4:7" x14ac:dyDescent="0.25">
      <c r="D35" s="31">
        <v>501</v>
      </c>
      <c r="E35" s="32" t="s">
        <v>59</v>
      </c>
      <c r="F35" s="32" t="s">
        <v>32</v>
      </c>
      <c r="G35" s="32" t="s">
        <v>47</v>
      </c>
    </row>
    <row r="36" spans="4:7" x14ac:dyDescent="0.25">
      <c r="D36" s="31">
        <v>502</v>
      </c>
      <c r="E36" s="32" t="s">
        <v>60</v>
      </c>
      <c r="F36" s="32" t="s">
        <v>32</v>
      </c>
      <c r="G36" s="32" t="s">
        <v>47</v>
      </c>
    </row>
    <row r="37" spans="4:7" x14ac:dyDescent="0.25">
      <c r="D37" s="31">
        <v>503</v>
      </c>
      <c r="E37" s="32" t="s">
        <v>61</v>
      </c>
      <c r="F37" s="32" t="s">
        <v>32</v>
      </c>
      <c r="G37" s="32" t="s">
        <v>47</v>
      </c>
    </row>
    <row r="38" spans="4:7" x14ac:dyDescent="0.25">
      <c r="D38" s="31">
        <v>508</v>
      </c>
      <c r="E38" s="32" t="s">
        <v>62</v>
      </c>
      <c r="F38" s="32" t="s">
        <v>32</v>
      </c>
      <c r="G38" s="32" t="s">
        <v>47</v>
      </c>
    </row>
    <row r="39" spans="4:7" x14ac:dyDescent="0.25">
      <c r="D39" s="31">
        <v>510</v>
      </c>
      <c r="E39" s="32" t="s">
        <v>63</v>
      </c>
      <c r="F39" s="32" t="s">
        <v>32</v>
      </c>
      <c r="G39" s="32" t="s">
        <v>47</v>
      </c>
    </row>
    <row r="40" spans="4:7" x14ac:dyDescent="0.25">
      <c r="D40" s="31">
        <v>518</v>
      </c>
      <c r="E40" s="32" t="s">
        <v>64</v>
      </c>
      <c r="F40" s="32" t="s">
        <v>32</v>
      </c>
      <c r="G40" s="32" t="s">
        <v>47</v>
      </c>
    </row>
    <row r="41" spans="4:7" x14ac:dyDescent="0.25">
      <c r="D41" s="31">
        <v>520</v>
      </c>
      <c r="E41" s="32" t="s">
        <v>65</v>
      </c>
      <c r="F41" s="32" t="s">
        <v>32</v>
      </c>
      <c r="G41" s="32" t="s">
        <v>47</v>
      </c>
    </row>
    <row r="42" spans="4:7" x14ac:dyDescent="0.25">
      <c r="D42" s="31">
        <v>530</v>
      </c>
      <c r="E42" s="32" t="s">
        <v>66</v>
      </c>
      <c r="F42" s="32" t="s">
        <v>32</v>
      </c>
      <c r="G42" s="32" t="s">
        <v>47</v>
      </c>
    </row>
    <row r="43" spans="4:7" x14ac:dyDescent="0.25">
      <c r="D43" s="31">
        <v>540</v>
      </c>
      <c r="E43" s="32" t="s">
        <v>67</v>
      </c>
      <c r="F43" s="32" t="s">
        <v>32</v>
      </c>
      <c r="G43" s="32" t="s">
        <v>47</v>
      </c>
    </row>
    <row r="44" spans="4:7" x14ac:dyDescent="0.25">
      <c r="D44" s="31">
        <v>541</v>
      </c>
      <c r="E44" s="32" t="s">
        <v>68</v>
      </c>
      <c r="F44" s="32" t="s">
        <v>32</v>
      </c>
      <c r="G44" s="32" t="s">
        <v>47</v>
      </c>
    </row>
    <row r="45" spans="4:7" x14ac:dyDescent="0.25">
      <c r="D45" s="31">
        <v>550</v>
      </c>
      <c r="E45" s="32" t="s">
        <v>69</v>
      </c>
      <c r="F45" s="32" t="s">
        <v>32</v>
      </c>
      <c r="G45" s="32" t="s">
        <v>47</v>
      </c>
    </row>
    <row r="46" spans="4:7" x14ac:dyDescent="0.25">
      <c r="D46" s="31">
        <v>552</v>
      </c>
      <c r="E46" s="32" t="s">
        <v>70</v>
      </c>
      <c r="F46" s="32" t="s">
        <v>32</v>
      </c>
      <c r="G46" s="32" t="s">
        <v>47</v>
      </c>
    </row>
    <row r="47" spans="4:7" x14ac:dyDescent="0.25">
      <c r="D47" s="31" t="s">
        <v>71</v>
      </c>
      <c r="E47" s="32" t="s">
        <v>72</v>
      </c>
      <c r="F47" s="32"/>
      <c r="G47" s="32"/>
    </row>
  </sheetData>
  <mergeCells count="3">
    <mergeCell ref="J2:K2"/>
    <mergeCell ref="M2:N2"/>
    <mergeCell ref="P2:Q2"/>
  </mergeCells>
  <dataValidations count="1">
    <dataValidation allowBlank="1" sqref="D2"/>
  </dataValidations>
  <printOptions verticalCentered="1"/>
  <pageMargins left="0.23622047244094491" right="0.23622047244094491" top="0.74803149606299213" bottom="0.74803149606299213" header="0.31496062992125984" footer="0.31496062992125984"/>
  <pageSetup paperSize="9" scale="70" fitToWidth="0" orientation="landscape" r:id="rId1"/>
  <drawing r:id="rId2"/>
  <tableParts count="4">
    <tablePart r:id="rId3"/>
    <tablePart r:id="rId4"/>
    <tablePart r:id="rId5"/>
    <tablePart r:id="rId6"/>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7">
    <tabColor theme="5" tint="0.39997558519241921"/>
    <pageSetUpPr fitToPage="1"/>
  </sheetPr>
  <dimension ref="A1:AR104"/>
  <sheetViews>
    <sheetView zoomScaleNormal="100" workbookViewId="0">
      <selection activeCell="E10" sqref="E10"/>
    </sheetView>
  </sheetViews>
  <sheetFormatPr baseColWidth="10" defaultColWidth="7.28515625" defaultRowHeight="16.5" outlineLevelCol="1" x14ac:dyDescent="0.3"/>
  <cols>
    <col min="1" max="2" width="8.85546875" style="333" customWidth="1"/>
    <col min="3" max="4" width="7.28515625" style="333" customWidth="1"/>
    <col min="5" max="5" width="10.42578125" style="333" customWidth="1"/>
    <col min="6" max="15" width="7.28515625" style="333" customWidth="1"/>
    <col min="16" max="35" width="7.28515625" style="333" customWidth="1" outlineLevel="1"/>
    <col min="36" max="37" width="8.85546875" style="333" customWidth="1"/>
    <col min="38" max="42" width="7.28515625" style="333" customWidth="1"/>
    <col min="43" max="44" width="8.85546875" style="333" customWidth="1"/>
    <col min="45" max="16384" width="7.28515625" style="333"/>
  </cols>
  <sheetData>
    <row r="1" spans="1:44" ht="42.6" customHeight="1" x14ac:dyDescent="0.3">
      <c r="E1" s="334" t="s">
        <v>372</v>
      </c>
    </row>
    <row r="2" spans="1:44" ht="13.9" customHeight="1" x14ac:dyDescent="0.3">
      <c r="B2" s="338"/>
      <c r="C2" s="338"/>
      <c r="D2" s="338"/>
      <c r="E2" s="338"/>
      <c r="F2" s="338"/>
      <c r="G2" s="338" t="str">
        <f>+IF(G8="[ocultar]",G8,"")</f>
        <v>[ocultar]</v>
      </c>
      <c r="H2" s="338" t="str">
        <f t="shared" ref="H2:AP2" si="0">+IF(H8="[ocultar]",H8,"")</f>
        <v>[ocultar]</v>
      </c>
      <c r="I2" s="338" t="str">
        <f t="shared" si="0"/>
        <v>[ocultar]</v>
      </c>
      <c r="J2" s="338" t="str">
        <f t="shared" si="0"/>
        <v>[ocultar]</v>
      </c>
      <c r="K2" s="338" t="str">
        <f t="shared" si="0"/>
        <v>[ocultar]</v>
      </c>
      <c r="L2" s="338" t="str">
        <f t="shared" si="0"/>
        <v>[ocultar]</v>
      </c>
      <c r="M2" s="338" t="str">
        <f t="shared" si="0"/>
        <v>[ocultar]</v>
      </c>
      <c r="N2" s="338" t="str">
        <f t="shared" si="0"/>
        <v>[ocultar]</v>
      </c>
      <c r="O2" s="338" t="str">
        <f t="shared" si="0"/>
        <v>[ocultar]</v>
      </c>
      <c r="P2" s="338" t="str">
        <f t="shared" si="0"/>
        <v>[ocultar]</v>
      </c>
      <c r="Q2" s="338" t="str">
        <f t="shared" si="0"/>
        <v>[ocultar]</v>
      </c>
      <c r="R2" s="338" t="str">
        <f t="shared" si="0"/>
        <v>[ocultar]</v>
      </c>
      <c r="S2" s="338" t="str">
        <f t="shared" si="0"/>
        <v>[ocultar]</v>
      </c>
      <c r="T2" s="338" t="str">
        <f t="shared" si="0"/>
        <v>[ocultar]</v>
      </c>
      <c r="U2" s="338" t="str">
        <f t="shared" si="0"/>
        <v>[ocultar]</v>
      </c>
      <c r="V2" s="338" t="str">
        <f t="shared" si="0"/>
        <v>[ocultar]</v>
      </c>
      <c r="W2" s="338" t="str">
        <f t="shared" si="0"/>
        <v>[ocultar]</v>
      </c>
      <c r="X2" s="338" t="str">
        <f t="shared" si="0"/>
        <v>[ocultar]</v>
      </c>
      <c r="Y2" s="338" t="str">
        <f t="shared" si="0"/>
        <v>[ocultar]</v>
      </c>
      <c r="Z2" s="338" t="str">
        <f t="shared" si="0"/>
        <v>[ocultar]</v>
      </c>
      <c r="AA2" s="338" t="str">
        <f t="shared" si="0"/>
        <v>[ocultar]</v>
      </c>
      <c r="AB2" s="338" t="str">
        <f t="shared" si="0"/>
        <v>[ocultar]</v>
      </c>
      <c r="AC2" s="338" t="str">
        <f t="shared" si="0"/>
        <v>[ocultar]</v>
      </c>
      <c r="AD2" s="338" t="str">
        <f t="shared" si="0"/>
        <v>[ocultar]</v>
      </c>
      <c r="AE2" s="338" t="str">
        <f t="shared" si="0"/>
        <v>[ocultar]</v>
      </c>
      <c r="AF2" s="338" t="str">
        <f t="shared" si="0"/>
        <v>[ocultar]</v>
      </c>
      <c r="AG2" s="338" t="str">
        <f t="shared" si="0"/>
        <v>[ocultar]</v>
      </c>
      <c r="AH2" s="338" t="str">
        <f t="shared" si="0"/>
        <v>[ocultar]</v>
      </c>
      <c r="AI2" s="338" t="str">
        <f t="shared" si="0"/>
        <v>[ocultar]</v>
      </c>
      <c r="AJ2" s="338" t="str">
        <f t="shared" si="0"/>
        <v/>
      </c>
      <c r="AK2" s="338" t="str">
        <f t="shared" si="0"/>
        <v/>
      </c>
      <c r="AL2" s="338" t="str">
        <f t="shared" si="0"/>
        <v>[ocultar]</v>
      </c>
      <c r="AM2" s="338" t="str">
        <f t="shared" si="0"/>
        <v>[ocultar]</v>
      </c>
      <c r="AN2" s="338" t="str">
        <f t="shared" si="0"/>
        <v>[ocultar]</v>
      </c>
      <c r="AO2" s="338" t="str">
        <f t="shared" si="0"/>
        <v>[ocultar]</v>
      </c>
      <c r="AP2" s="338" t="str">
        <f t="shared" si="0"/>
        <v>[ocultar]</v>
      </c>
      <c r="AQ2" s="338"/>
      <c r="AR2" s="338"/>
    </row>
    <row r="3" spans="1:44" ht="13.9" customHeight="1" x14ac:dyDescent="0.3">
      <c r="B3" s="338"/>
      <c r="C3" s="338"/>
      <c r="D3" s="338"/>
      <c r="E3" s="339" t="str">
        <f>+"Razón Social: "&amp;Inicio!C6&amp;"  -  NIF: "&amp;Inicio!C8</f>
        <v xml:space="preserve">Razón Social:   -  NIF: </v>
      </c>
      <c r="F3" s="340"/>
      <c r="G3" s="341"/>
      <c r="H3" s="341"/>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row>
    <row r="4" spans="1:44" ht="13.9" customHeight="1" x14ac:dyDescent="0.3">
      <c r="B4" s="338"/>
      <c r="C4" s="338"/>
      <c r="D4" s="338"/>
      <c r="E4" s="342" t="s">
        <v>97</v>
      </c>
      <c r="F4" s="343"/>
      <c r="G4" s="344"/>
      <c r="H4" s="344"/>
      <c r="I4" s="344"/>
      <c r="J4" s="344"/>
      <c r="K4" s="344"/>
      <c r="L4" s="338"/>
      <c r="M4" s="338"/>
      <c r="N4" s="338"/>
      <c r="O4" s="338"/>
      <c r="P4" s="338"/>
      <c r="Q4" s="338"/>
      <c r="R4" s="338"/>
      <c r="S4" s="338"/>
      <c r="T4" s="338"/>
      <c r="U4" s="338"/>
      <c r="V4" s="338"/>
      <c r="W4" s="338"/>
      <c r="X4" s="338"/>
      <c r="Y4" s="338"/>
      <c r="Z4" s="338"/>
      <c r="AA4" s="338"/>
      <c r="AB4" s="338"/>
      <c r="AC4" s="338"/>
      <c r="AD4" s="338"/>
      <c r="AE4" s="338"/>
      <c r="AF4" s="338"/>
      <c r="AG4" s="338"/>
      <c r="AH4" s="338"/>
      <c r="AI4" s="338"/>
      <c r="AJ4" s="338"/>
      <c r="AK4" s="338"/>
      <c r="AL4" s="338"/>
      <c r="AM4" s="338"/>
      <c r="AN4" s="338"/>
      <c r="AO4" s="338"/>
      <c r="AP4" s="338"/>
      <c r="AQ4" s="338"/>
      <c r="AR4" s="338"/>
    </row>
    <row r="5" spans="1:44" ht="13.9" customHeight="1" x14ac:dyDescent="0.3">
      <c r="B5" s="338"/>
      <c r="C5" s="338"/>
      <c r="D5" s="338"/>
      <c r="E5" s="345">
        <f>+Inicio!E10</f>
        <v>0</v>
      </c>
      <c r="F5" s="346" t="str">
        <f>+Inicio!D10</f>
        <v>fecha inicio</v>
      </c>
      <c r="G5" s="338"/>
      <c r="H5" s="341"/>
      <c r="I5" s="338"/>
      <c r="J5" s="338"/>
      <c r="K5" s="338"/>
      <c r="L5" s="347"/>
      <c r="M5" s="338"/>
      <c r="N5" s="338"/>
      <c r="O5" s="338"/>
      <c r="P5" s="338"/>
      <c r="Q5" s="338"/>
      <c r="R5" s="338"/>
      <c r="S5" s="338"/>
      <c r="T5" s="338"/>
      <c r="U5" s="338"/>
      <c r="V5" s="338"/>
      <c r="W5" s="338"/>
      <c r="X5" s="338"/>
      <c r="Y5" s="338"/>
      <c r="Z5" s="338"/>
      <c r="AA5" s="338"/>
      <c r="AB5" s="338"/>
      <c r="AC5" s="338"/>
      <c r="AD5" s="338"/>
      <c r="AE5" s="338"/>
      <c r="AF5" s="338"/>
      <c r="AG5" s="338"/>
      <c r="AH5" s="338"/>
      <c r="AI5" s="338"/>
      <c r="AJ5" s="338"/>
      <c r="AK5" s="338"/>
      <c r="AL5" s="338"/>
      <c r="AM5" s="338"/>
      <c r="AN5" s="338"/>
      <c r="AO5" s="338"/>
      <c r="AP5" s="338"/>
      <c r="AQ5" s="338"/>
      <c r="AR5" s="338"/>
    </row>
    <row r="6" spans="1:44" ht="13.9" customHeight="1" x14ac:dyDescent="0.3">
      <c r="B6" s="338"/>
      <c r="C6" s="338"/>
      <c r="D6" s="338"/>
      <c r="E6" s="345">
        <f>+Inicio!G10</f>
        <v>0</v>
      </c>
      <c r="F6" s="348" t="s">
        <v>94</v>
      </c>
      <c r="G6" s="349"/>
      <c r="H6" s="349"/>
      <c r="I6" s="341"/>
      <c r="J6" s="341"/>
      <c r="K6" s="350"/>
      <c r="L6" s="341"/>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8"/>
      <c r="AL6" s="338"/>
      <c r="AM6" s="338"/>
      <c r="AN6" s="338"/>
      <c r="AO6" s="338"/>
      <c r="AP6" s="338"/>
      <c r="AQ6" s="338"/>
      <c r="AR6" s="338"/>
    </row>
    <row r="7" spans="1:44" s="335" customFormat="1" ht="13.9" customHeight="1" x14ac:dyDescent="0.25">
      <c r="B7" s="351"/>
      <c r="C7" s="351"/>
      <c r="D7" s="351"/>
      <c r="E7" s="351"/>
      <c r="F7" s="351"/>
      <c r="G7" s="352"/>
      <c r="H7" s="352"/>
      <c r="I7" s="352"/>
      <c r="J7" s="352"/>
      <c r="K7" s="353"/>
      <c r="L7" s="352"/>
      <c r="M7" s="351"/>
      <c r="N7" s="351"/>
      <c r="O7" s="351"/>
      <c r="P7" s="351"/>
      <c r="Q7" s="351"/>
      <c r="R7" s="351"/>
      <c r="S7" s="351"/>
      <c r="T7" s="351"/>
      <c r="U7" s="351"/>
      <c r="V7" s="351"/>
      <c r="W7" s="351"/>
      <c r="X7" s="351"/>
      <c r="Y7" s="351"/>
      <c r="Z7" s="351"/>
      <c r="AA7" s="351"/>
      <c r="AB7" s="351"/>
      <c r="AC7" s="351"/>
      <c r="AD7" s="351"/>
      <c r="AE7" s="351"/>
      <c r="AF7" s="351"/>
      <c r="AG7" s="351"/>
      <c r="AH7" s="351"/>
      <c r="AI7" s="351"/>
      <c r="AJ7" s="351"/>
      <c r="AK7" s="351"/>
      <c r="AL7" s="351"/>
      <c r="AM7" s="351"/>
      <c r="AN7" s="351"/>
      <c r="AO7" s="351"/>
      <c r="AP7" s="351"/>
      <c r="AQ7" s="351"/>
      <c r="AR7" s="351"/>
    </row>
    <row r="8" spans="1:44" s="336" customFormat="1" ht="46.15" customHeight="1" x14ac:dyDescent="0.25">
      <c r="B8" s="354"/>
      <c r="C8" s="354" t="s">
        <v>225</v>
      </c>
      <c r="D8" s="354" t="s">
        <v>220</v>
      </c>
      <c r="E8" s="355" t="s">
        <v>223</v>
      </c>
      <c r="F8" s="356" t="str">
        <f>+IF(DATOS!AE6="","[ocultar]",DATOS!AE6)</f>
        <v>[ocultar]</v>
      </c>
      <c r="G8" s="356" t="str">
        <f>+IF(DATOS!AF6="","[ocultar]",DATOS!AF6)</f>
        <v>[ocultar]</v>
      </c>
      <c r="H8" s="356" t="str">
        <f>+IF(DATOS!AG6="","[ocultar]",DATOS!AG6)</f>
        <v>[ocultar]</v>
      </c>
      <c r="I8" s="356" t="str">
        <f>+IF(DATOS!AH6="","[ocultar]",DATOS!AH6)</f>
        <v>[ocultar]</v>
      </c>
      <c r="J8" s="356" t="str">
        <f>+IF(DATOS!AI6="","[ocultar]",DATOS!AI6)</f>
        <v>[ocultar]</v>
      </c>
      <c r="K8" s="356" t="str">
        <f>+IF(DATOS!AJ6="","[ocultar]",DATOS!AJ6)</f>
        <v>[ocultar]</v>
      </c>
      <c r="L8" s="356" t="str">
        <f>+IF(DATOS!AK6="","[ocultar]",DATOS!AK6)</f>
        <v>[ocultar]</v>
      </c>
      <c r="M8" s="356" t="str">
        <f>+IF(DATOS!AL6="","[ocultar]",DATOS!AL6)</f>
        <v>[ocultar]</v>
      </c>
      <c r="N8" s="356" t="str">
        <f>+IF(DATOS!AM6="","[ocultar]",DATOS!AM6)</f>
        <v>[ocultar]</v>
      </c>
      <c r="O8" s="356" t="str">
        <f>+IF(DATOS!AN6="","[ocultar]",DATOS!AN6)</f>
        <v>[ocultar]</v>
      </c>
      <c r="P8" s="356" t="str">
        <f>+IF(DATOS!AO6="","[ocultar]",DATOS!AO6)</f>
        <v>[ocultar]</v>
      </c>
      <c r="Q8" s="356" t="str">
        <f>+IF(DATOS!AP6="","[ocultar]",DATOS!AP6)</f>
        <v>[ocultar]</v>
      </c>
      <c r="R8" s="356" t="str">
        <f>+IF(DATOS!AQ6="","[ocultar]",DATOS!AQ6)</f>
        <v>[ocultar]</v>
      </c>
      <c r="S8" s="356" t="str">
        <f>+IF(DATOS!AR6="","[ocultar]",DATOS!AR6)</f>
        <v>[ocultar]</v>
      </c>
      <c r="T8" s="356" t="str">
        <f>+IF(DATOS!AS6="","[ocultar]",DATOS!AS6)</f>
        <v>[ocultar]</v>
      </c>
      <c r="U8" s="356" t="str">
        <f>+IF(DATOS!AT6="","[ocultar]",DATOS!AT6)</f>
        <v>[ocultar]</v>
      </c>
      <c r="V8" s="356" t="str">
        <f>+IF(DATOS!AU6="","[ocultar]",DATOS!AU6)</f>
        <v>[ocultar]</v>
      </c>
      <c r="W8" s="356" t="str">
        <f>+IF(DATOS!AV6="","[ocultar]",DATOS!AV6)</f>
        <v>[ocultar]</v>
      </c>
      <c r="X8" s="356" t="str">
        <f>+IF(DATOS!AW6="","[ocultar]",DATOS!AW6)</f>
        <v>[ocultar]</v>
      </c>
      <c r="Y8" s="356" t="str">
        <f>+IF(DATOS!AX6="","[ocultar]",DATOS!AX6)</f>
        <v>[ocultar]</v>
      </c>
      <c r="Z8" s="356" t="str">
        <f>+IF(DATOS!AY6="","[ocultar]",DATOS!AY6)</f>
        <v>[ocultar]</v>
      </c>
      <c r="AA8" s="356" t="str">
        <f>+IF(DATOS!AZ6="","[ocultar]",DATOS!AZ6)</f>
        <v>[ocultar]</v>
      </c>
      <c r="AB8" s="356" t="str">
        <f>+IF(DATOS!BA6="","[ocultar]",DATOS!BA6)</f>
        <v>[ocultar]</v>
      </c>
      <c r="AC8" s="356" t="str">
        <f>+IF(DATOS!BB6="","[ocultar]",DATOS!BB6)</f>
        <v>[ocultar]</v>
      </c>
      <c r="AD8" s="356" t="str">
        <f>+IF(DATOS!BC6="","[ocultar]",DATOS!BC6)</f>
        <v>[ocultar]</v>
      </c>
      <c r="AE8" s="356" t="str">
        <f>+IF(DATOS!BD6="","[ocultar]",DATOS!BD6)</f>
        <v>[ocultar]</v>
      </c>
      <c r="AF8" s="356" t="str">
        <f>+IF(DATOS!BE6="","[ocultar]",DATOS!BE6)</f>
        <v>[ocultar]</v>
      </c>
      <c r="AG8" s="356" t="str">
        <f>+IF(DATOS!BF6="","[ocultar]",DATOS!BF6)</f>
        <v>[ocultar]</v>
      </c>
      <c r="AH8" s="356" t="str">
        <f>+IF(DATOS!BG6="","[ocultar]",DATOS!BG6)</f>
        <v>[ocultar]</v>
      </c>
      <c r="AI8" s="356" t="str">
        <f>+IF(DATOS!BH6="","[ocultar]",DATOS!BH6)</f>
        <v>[ocultar]</v>
      </c>
      <c r="AJ8" s="357" t="s">
        <v>221</v>
      </c>
      <c r="AK8" s="358" t="s">
        <v>213</v>
      </c>
      <c r="AL8" s="359" t="str">
        <f>+IF(DATOS!BI6="","[ocultar]",DATOS!BI6)</f>
        <v>[ocultar]</v>
      </c>
      <c r="AM8" s="359" t="str">
        <f>+IF(DATOS!BJ6="","[ocultar]",DATOS!BJ6)</f>
        <v>[ocultar]</v>
      </c>
      <c r="AN8" s="359" t="str">
        <f>+IF(DATOS!BK6="","[ocultar]",DATOS!BK6)</f>
        <v>[ocultar]</v>
      </c>
      <c r="AO8" s="359" t="str">
        <f>+IF(DATOS!BL6="","[ocultar]",DATOS!BL6)</f>
        <v>[ocultar]</v>
      </c>
      <c r="AP8" s="359" t="str">
        <f>+IF(DATOS!BM6="","[ocultar]",DATOS!BM6)</f>
        <v>[ocultar]</v>
      </c>
      <c r="AQ8" s="360" t="s">
        <v>222</v>
      </c>
      <c r="AR8" s="361" t="s">
        <v>214</v>
      </c>
    </row>
    <row r="9" spans="1:44" s="337" customFormat="1" ht="17.25" thickBot="1" x14ac:dyDescent="0.35">
      <c r="B9" s="362" t="s">
        <v>247</v>
      </c>
      <c r="C9" s="363"/>
      <c r="D9" s="364"/>
      <c r="E9" s="365" t="str">
        <f t="shared" ref="E9" si="1">IFERROR((E10-E11)/E10,"")</f>
        <v/>
      </c>
      <c r="F9" s="366" t="str">
        <f>IFERROR((F10-F11)/F10,"")</f>
        <v/>
      </c>
      <c r="G9" s="367" t="str">
        <f t="shared" ref="G9:AR9" si="2">IFERROR((G10-G11)/G10,"")</f>
        <v/>
      </c>
      <c r="H9" s="367" t="str">
        <f t="shared" si="2"/>
        <v/>
      </c>
      <c r="I9" s="367" t="str">
        <f t="shared" si="2"/>
        <v/>
      </c>
      <c r="J9" s="368" t="str">
        <f t="shared" si="2"/>
        <v/>
      </c>
      <c r="K9" s="369" t="str">
        <f t="shared" si="2"/>
        <v/>
      </c>
      <c r="L9" s="369" t="str">
        <f t="shared" si="2"/>
        <v/>
      </c>
      <c r="M9" s="369" t="str">
        <f t="shared" si="2"/>
        <v/>
      </c>
      <c r="N9" s="369" t="str">
        <f t="shared" si="2"/>
        <v/>
      </c>
      <c r="O9" s="369" t="str">
        <f t="shared" si="2"/>
        <v/>
      </c>
      <c r="P9" s="369" t="str">
        <f t="shared" si="2"/>
        <v/>
      </c>
      <c r="Q9" s="369" t="str">
        <f t="shared" si="2"/>
        <v/>
      </c>
      <c r="R9" s="369" t="str">
        <f t="shared" si="2"/>
        <v/>
      </c>
      <c r="S9" s="369" t="str">
        <f t="shared" si="2"/>
        <v/>
      </c>
      <c r="T9" s="369" t="str">
        <f t="shared" si="2"/>
        <v/>
      </c>
      <c r="U9" s="369" t="str">
        <f t="shared" si="2"/>
        <v/>
      </c>
      <c r="V9" s="368" t="str">
        <f t="shared" si="2"/>
        <v/>
      </c>
      <c r="W9" s="368" t="str">
        <f t="shared" si="2"/>
        <v/>
      </c>
      <c r="X9" s="368" t="str">
        <f t="shared" si="2"/>
        <v/>
      </c>
      <c r="Y9" s="368" t="str">
        <f t="shared" si="2"/>
        <v/>
      </c>
      <c r="Z9" s="368" t="str">
        <f t="shared" si="2"/>
        <v/>
      </c>
      <c r="AA9" s="368" t="str">
        <f t="shared" si="2"/>
        <v/>
      </c>
      <c r="AB9" s="368" t="str">
        <f t="shared" si="2"/>
        <v/>
      </c>
      <c r="AC9" s="368" t="str">
        <f t="shared" si="2"/>
        <v/>
      </c>
      <c r="AD9" s="368" t="str">
        <f t="shared" si="2"/>
        <v/>
      </c>
      <c r="AE9" s="368" t="str">
        <f t="shared" si="2"/>
        <v/>
      </c>
      <c r="AF9" s="368" t="str">
        <f t="shared" si="2"/>
        <v/>
      </c>
      <c r="AG9" s="368" t="str">
        <f t="shared" si="2"/>
        <v/>
      </c>
      <c r="AH9" s="368" t="str">
        <f t="shared" si="2"/>
        <v/>
      </c>
      <c r="AI9" s="368" t="str">
        <f t="shared" si="2"/>
        <v/>
      </c>
      <c r="AJ9" s="370" t="str">
        <f t="shared" si="2"/>
        <v/>
      </c>
      <c r="AK9" s="371" t="str">
        <f t="shared" si="2"/>
        <v/>
      </c>
      <c r="AL9" s="372" t="str">
        <f t="shared" si="2"/>
        <v/>
      </c>
      <c r="AM9" s="372" t="str">
        <f t="shared" si="2"/>
        <v/>
      </c>
      <c r="AN9" s="372" t="str">
        <f t="shared" si="2"/>
        <v/>
      </c>
      <c r="AO9" s="372" t="str">
        <f t="shared" si="2"/>
        <v/>
      </c>
      <c r="AP9" s="372" t="str">
        <f t="shared" si="2"/>
        <v/>
      </c>
      <c r="AQ9" s="373" t="str">
        <f t="shared" si="2"/>
        <v/>
      </c>
      <c r="AR9" s="374" t="str">
        <f t="shared" si="2"/>
        <v/>
      </c>
    </row>
    <row r="10" spans="1:44" s="337" customFormat="1" x14ac:dyDescent="0.3">
      <c r="B10" s="375" t="s">
        <v>162</v>
      </c>
      <c r="C10" s="376">
        <f t="array" ref="C10">SUM(IF($B10=DATOS_[Sexo],
IF("Dentro"=DATOS_[Check Periodo Ref.],
1/(COUNTIFS(DATOS_[Sexo],$B10,DATOS_[Check Periodo Ref.],"Dentro",DATOS_[id],DATOS_[id])))))</f>
        <v>0</v>
      </c>
      <c r="D10" s="377">
        <f>COUNTIFS(DATOS_[AGRUP. CLAS. PROF.],"&lt;&gt;",DATOS_[Sexo],$B10,DATOS_[Check Periodo Ref.],"Dentro")</f>
        <v>0</v>
      </c>
      <c r="E10" s="378">
        <f t="array" ref="E10">IFERROR(
AVERAGE(IF(DATOS_[Sexo]=$B10,IF(DATOS_[Check Periodo Ref.]="Dentro",DATOS_[SALARIO BASE Ef],FALSE))),
0)</f>
        <v>0</v>
      </c>
      <c r="F10" s="379">
        <f t="array" ref="F10">IFERROR(
(AVERAGE((IF(DATOS_[[Sexo]:[Sexo]]=$B10,IF(DATOS_[[Check Periodo Ref.]:[Check Periodo Ref.]]="Dentro",DATOS_[Conc.Sal.01]))))),
0)</f>
        <v>0</v>
      </c>
      <c r="G10" s="379">
        <f t="array" ref="G10">IFERROR(
(AVERAGE((IF(DATOS_[[Sexo]:[Sexo]]=$B10,IF(DATOS_[[Check Periodo Ref.]:[Check Periodo Ref.]]="Dentro",DATOS_[Conc.Sal.02]))))),
0)</f>
        <v>0</v>
      </c>
      <c r="H10" s="379">
        <f t="array" ref="H10">IFERROR(
(AVERAGE((IF(DATOS_[[Sexo]:[Sexo]]=$B10,IF(DATOS_[[Check Periodo Ref.]:[Check Periodo Ref.]]="Dentro",DATOS_[Conc.Sal.03]))))),
0)</f>
        <v>0</v>
      </c>
      <c r="I10" s="379">
        <f t="array" ref="I10">IFERROR(
(AVERAGE((IF(DATOS_[[Sexo]:[Sexo]]=$B10,IF(DATOS_[[Check Periodo Ref.]:[Check Periodo Ref.]]="Dentro",DATOS_[Conc.Sal.04]))))),
0)</f>
        <v>0</v>
      </c>
      <c r="J10" s="379">
        <f t="array" ref="J10">IFERROR(
(AVERAGE((IF(DATOS_[[Sexo]:[Sexo]]=$B10,IF(DATOS_[[Check Periodo Ref.]:[Check Periodo Ref.]]="Dentro",DATOS_[Conc.Sal.05]))))),
0)</f>
        <v>0</v>
      </c>
      <c r="K10" s="379">
        <f t="array" ref="K10">IFERROR(
(AVERAGE((IF(DATOS_[[Sexo]:[Sexo]]=$B10,IF(DATOS_[[Check Periodo Ref.]:[Check Periodo Ref.]]="Dentro",DATOS_[Conc.Sal.06]))))),
0)</f>
        <v>0</v>
      </c>
      <c r="L10" s="379">
        <f t="array" ref="L10">IFERROR(
(AVERAGE((IF(DATOS_[[Sexo]:[Sexo]]=$B10,IF(DATOS_[[Check Periodo Ref.]:[Check Periodo Ref.]]="Dentro",DATOS_[Conc.Sal.07]))))),
0)</f>
        <v>0</v>
      </c>
      <c r="M10" s="379">
        <f t="array" ref="M10">IFERROR(
(AVERAGE((IF(DATOS_[[Sexo]:[Sexo]]=$B10,IF(DATOS_[[Check Periodo Ref.]:[Check Periodo Ref.]]="Dentro",DATOS_[Conc.Sal.08]))))),
0)</f>
        <v>0</v>
      </c>
      <c r="N10" s="379">
        <f t="array" ref="N10">IFERROR(
(AVERAGE((IF(DATOS_[[Sexo]:[Sexo]]=$B10,IF(DATOS_[[Check Periodo Ref.]:[Check Periodo Ref.]]="Dentro",DATOS_[Conc.Sal.09]))))),
0)</f>
        <v>0</v>
      </c>
      <c r="O10" s="379">
        <f t="array" ref="O10">IFERROR(
(AVERAGE((IF(DATOS_[[Sexo]:[Sexo]]=$B10,IF(DATOS_[[Check Periodo Ref.]:[Check Periodo Ref.]]="Dentro",DATOS_[Conc.Sal.10]))))),
0)</f>
        <v>0</v>
      </c>
      <c r="P10" s="379">
        <f t="array" ref="P10">IFERROR(
(AVERAGE((IF(DATOS_[[Sexo]:[Sexo]]=$B10,IF(DATOS_[[Check Periodo Ref.]:[Check Periodo Ref.]]="Dentro",DATOS_[Conc.Sal.11]))))),
0)</f>
        <v>0</v>
      </c>
      <c r="Q10" s="379">
        <f t="array" ref="Q10">IFERROR(
(AVERAGE((IF(DATOS_[[Sexo]:[Sexo]]=$B10,IF(DATOS_[[Check Periodo Ref.]:[Check Periodo Ref.]]="Dentro",DATOS_[Conc.Sal.12]))))),
0)</f>
        <v>0</v>
      </c>
      <c r="R10" s="379">
        <f t="array" ref="R10">IFERROR(
(AVERAGE((IF(DATOS_[[Sexo]:[Sexo]]=$B10,IF(DATOS_[[Check Periodo Ref.]:[Check Periodo Ref.]]="Dentro",DATOS_[Conc.Sal.13]))))),
0)</f>
        <v>0</v>
      </c>
      <c r="S10" s="379">
        <f t="array" ref="S10">IFERROR(
(AVERAGE((IF(DATOS_[[Sexo]:[Sexo]]=$B10,IF(DATOS_[[Check Periodo Ref.]:[Check Periodo Ref.]]="Dentro",DATOS_[Conc.Sal.14]))))),
0)</f>
        <v>0</v>
      </c>
      <c r="T10" s="379">
        <f t="array" ref="T10">IFERROR(
(AVERAGE((IF(DATOS_[[Sexo]:[Sexo]]=$B10,IF(DATOS_[[Check Periodo Ref.]:[Check Periodo Ref.]]="Dentro",DATOS_[Conc.Sal.15]))))),
0)</f>
        <v>0</v>
      </c>
      <c r="U10" s="379">
        <f t="array" ref="U10">IFERROR(
(AVERAGE((IF(DATOS_[[Sexo]:[Sexo]]=$B10,IF(DATOS_[[Check Periodo Ref.]:[Check Periodo Ref.]]="Dentro",DATOS_[Conc.Sal.16]))))),
0)</f>
        <v>0</v>
      </c>
      <c r="V10" s="379">
        <f t="array" ref="V10">IFERROR(
(AVERAGE((IF(DATOS_[[Sexo]:[Sexo]]=$B10,IF(DATOS_[[Check Periodo Ref.]:[Check Periodo Ref.]]="Dentro",DATOS_[Conc.Sal.17]))))),
0)</f>
        <v>0</v>
      </c>
      <c r="W10" s="379">
        <f t="array" ref="W10">IFERROR(
(AVERAGE((IF(DATOS_[[Sexo]:[Sexo]]=$B10,IF(DATOS_[[Check Periodo Ref.]:[Check Periodo Ref.]]="Dentro",DATOS_[Conc.Sal.18]))))),
0)</f>
        <v>0</v>
      </c>
      <c r="X10" s="379">
        <f t="array" ref="X10">IFERROR(
(AVERAGE((IF(DATOS_[[Sexo]:[Sexo]]=$B10,IF(DATOS_[[Check Periodo Ref.]:[Check Periodo Ref.]]="Dentro",DATOS_[Conc.Sal.19]))))),
0)</f>
        <v>0</v>
      </c>
      <c r="Y10" s="379">
        <f t="array" ref="Y10">IFERROR(
(AVERAGE((IF(DATOS_[[Sexo]:[Sexo]]=$B10,IF(DATOS_[[Check Periodo Ref.]:[Check Periodo Ref.]]="Dentro",DATOS_[Conc.Sal.20]))))),
0)</f>
        <v>0</v>
      </c>
      <c r="Z10" s="379">
        <f t="array" ref="Z10">IFERROR(
(AVERAGE((IF(DATOS_[[Sexo]:[Sexo]]=$B10,IF(DATOS_[[Check Periodo Ref.]:[Check Periodo Ref.]]="Dentro",DATOS_[Conc.Sal.21]))))),
0)</f>
        <v>0</v>
      </c>
      <c r="AA10" s="379">
        <f t="array" ref="AA10">IFERROR(
(AVERAGE((IF(DATOS_[[Sexo]:[Sexo]]=$B10,IF(DATOS_[[Check Periodo Ref.]:[Check Periodo Ref.]]="Dentro",DATOS_[Conc.Sal.22]))))),
0)</f>
        <v>0</v>
      </c>
      <c r="AB10" s="379">
        <f t="array" ref="AB10">IFERROR(
(AVERAGE((IF(DATOS_[[Sexo]:[Sexo]]=$B10,IF(DATOS_[[Check Periodo Ref.]:[Check Periodo Ref.]]="Dentro",DATOS_[Conc.Sal.23]))))),
0)</f>
        <v>0</v>
      </c>
      <c r="AC10" s="379">
        <f t="array" ref="AC10">IFERROR(
(AVERAGE((IF(DATOS_[[Sexo]:[Sexo]]=$B10,IF(DATOS_[[Check Periodo Ref.]:[Check Periodo Ref.]]="Dentro",DATOS_[Conc.Sal.24]))))),
0)</f>
        <v>0</v>
      </c>
      <c r="AD10" s="379">
        <f t="array" ref="AD10">IFERROR(
(AVERAGE((IF(DATOS_[[Sexo]:[Sexo]]=$B10,IF(DATOS_[[Check Periodo Ref.]:[Check Periodo Ref.]]="Dentro",DATOS_[Conc.Sal.25]))))),
0)</f>
        <v>0</v>
      </c>
      <c r="AE10" s="379">
        <f t="array" ref="AE10">IFERROR(
(AVERAGE((IF(DATOS_[[Sexo]:[Sexo]]=$B10,IF(DATOS_[[Check Periodo Ref.]:[Check Periodo Ref.]]="Dentro",DATOS_[Conc.Sal.26]))))),
0)</f>
        <v>0</v>
      </c>
      <c r="AF10" s="379">
        <f t="array" ref="AF10">IFERROR(
(AVERAGE((IF(DATOS_[[Sexo]:[Sexo]]=$B10,IF(DATOS_[[Check Periodo Ref.]:[Check Periodo Ref.]]="Dentro",DATOS_[Conc.Sal.27]))))),
0)</f>
        <v>0</v>
      </c>
      <c r="AG10" s="379">
        <f t="array" ref="AG10">IFERROR(
(AVERAGE((IF(DATOS_[[Sexo]:[Sexo]]=$B10,IF(DATOS_[[Check Periodo Ref.]:[Check Periodo Ref.]]="Dentro",DATOS_[Conc.Sal.28]))))),
0)</f>
        <v>0</v>
      </c>
      <c r="AH10" s="379">
        <f t="array" ref="AH10">IFERROR(
(AVERAGE((IF(DATOS_[[Sexo]:[Sexo]]=$B10,IF(DATOS_[[Check Periodo Ref.]:[Check Periodo Ref.]]="Dentro",DATOS_[Conc.Sal.29]))))),
0)</f>
        <v>0</v>
      </c>
      <c r="AI10" s="379">
        <f t="array" ref="AI10">IFERROR(
(AVERAGE((IF(DATOS_[[Sexo]:[Sexo]]=$B10,IF(DATOS_[[Check Periodo Ref.]:[Check Periodo Ref.]]="Dentro",DATOS_[Conc.Sal.30]))))),
0)</f>
        <v>0</v>
      </c>
      <c r="AJ10" s="380">
        <f t="array" ref="AJ10">IFERROR(
AVERAGE(IF(DATOS_[Sexo]=$B10,IF(DATOS_[Check Periodo Ref.]="Dentro",DATOS_[Tot COMPL.SAL Ef],FALSE))),
0)</f>
        <v>0</v>
      </c>
      <c r="AK10" s="381">
        <f t="array" ref="AK10">IFERROR(
AVERAGE(IF(DATOS_[Sexo]=$B10,IF(DATOS_[Check Periodo Ref.]="Dentro",DATOS_[TOTAL SALARIO Ef],FALSE))),
0)</f>
        <v>0</v>
      </c>
      <c r="AL10" s="382">
        <f t="array" ref="AL10">IFERROR(
(AVERAGE((IF(DATOS_[[Sexo]:[Sexo]]=$B10,IF(DATOS_[[Check Periodo Ref.]:[Check Periodo Ref.]]="Dentro",DATOS_[C.Extra.01]))))),
0)</f>
        <v>0</v>
      </c>
      <c r="AM10" s="382">
        <f t="array" ref="AM10">IFERROR(
(AVERAGE((IF(DATOS_[[Sexo]:[Sexo]]=$B10,IF(DATOS_[[Check Periodo Ref.]:[Check Periodo Ref.]]="Dentro",DATOS_[C.Extra.02]))))),
0)</f>
        <v>0</v>
      </c>
      <c r="AN10" s="382">
        <f t="array" ref="AN10">IFERROR(
(AVERAGE((IF(DATOS_[[Sexo]:[Sexo]]=$B10,IF(DATOS_[[Check Periodo Ref.]:[Check Periodo Ref.]]="Dentro",DATOS_[C.Extra.03]))))),
0)</f>
        <v>0</v>
      </c>
      <c r="AO10" s="382">
        <f t="array" ref="AO10">IFERROR(
(AVERAGE((IF(DATOS_[[Sexo]:[Sexo]]=$B10,IF(DATOS_[[Check Periodo Ref.]:[Check Periodo Ref.]]="Dentro",DATOS_[C.Extra.04]))))),
0)</f>
        <v>0</v>
      </c>
      <c r="AP10" s="382">
        <f t="array" ref="AP10">IFERROR(
(AVERAGE((IF(DATOS_[[Sexo]:[Sexo]]=$B10,IF(DATOS_[[Check Periodo Ref.]:[Check Periodo Ref.]]="Dentro",DATOS_[C.Extra.05]))))),
0)</f>
        <v>0</v>
      </c>
      <c r="AQ10" s="383">
        <f t="array" ref="AQ10">IFERROR(
AVERAGE(IF(DATOS_[Sexo]=$B10,IF(DATOS_[Check Periodo Ref.]="Dentro",DATOS_[Tot Extrasalarial Ef],FALSE))),
0)</f>
        <v>0</v>
      </c>
      <c r="AR10" s="384">
        <f t="array" ref="AR10">IFERROR(
AVERAGE(IF(DATOS_[Sexo]=$B10,IF(DATOS_[Check Periodo Ref.]="Dentro",DATOS_[TOTAL Retrib Ef],FALSE))),
0)</f>
        <v>0</v>
      </c>
    </row>
    <row r="11" spans="1:44" s="337" customFormat="1" x14ac:dyDescent="0.3">
      <c r="B11" s="375" t="s">
        <v>163</v>
      </c>
      <c r="C11" s="376">
        <f t="array" ref="C11">SUM(IF($B11=DATOS_[Sexo],
IF("Dentro"=DATOS_[Check Periodo Ref.],
1/(COUNTIFS(DATOS_[Sexo],$B11,DATOS_[Check Periodo Ref.],"Dentro",DATOS_[id],DATOS_[id])))))</f>
        <v>0</v>
      </c>
      <c r="D11" s="377">
        <f>COUNTIFS(DATOS_[AGRUP. CLAS. PROF.],"&lt;&gt;",DATOS_[Sexo],$B11,DATOS_[Check Periodo Ref.],"Dentro")</f>
        <v>0</v>
      </c>
      <c r="E11" s="378">
        <f t="array" ref="E11">IFERROR(
AVERAGE(IF(DATOS_[Sexo]=$B11,IF(DATOS_[Check Periodo Ref.]="Dentro",DATOS_[SALARIO BASE Ef],FALSE))),
0)</f>
        <v>0</v>
      </c>
      <c r="F11" s="379">
        <f t="array" ref="F11">IFERROR(
(AVERAGE((IF(DATOS_[[Sexo]:[Sexo]]=$B11,IF(DATOS_[[Check Periodo Ref.]:[Check Periodo Ref.]]="Dentro",DATOS_[Conc.Sal.01]))))),
0)</f>
        <v>0</v>
      </c>
      <c r="G11" s="379">
        <f t="array" ref="G11">IFERROR(
(AVERAGE((IF(DATOS_[[Sexo]:[Sexo]]=$B11,IF(DATOS_[[Check Periodo Ref.]:[Check Periodo Ref.]]="Dentro",DATOS_[Conc.Sal.02]))))),
0)</f>
        <v>0</v>
      </c>
      <c r="H11" s="379">
        <f t="array" ref="H11">IFERROR(
(AVERAGE((IF(DATOS_[[Sexo]:[Sexo]]=$B11,IF(DATOS_[[Check Periodo Ref.]:[Check Periodo Ref.]]="Dentro",DATOS_[Conc.Sal.03]))))),
0)</f>
        <v>0</v>
      </c>
      <c r="I11" s="379">
        <f t="array" ref="I11">IFERROR(
(AVERAGE((IF(DATOS_[[Sexo]:[Sexo]]=$B11,IF(DATOS_[[Check Periodo Ref.]:[Check Periodo Ref.]]="Dentro",DATOS_[Conc.Sal.04]))))),
0)</f>
        <v>0</v>
      </c>
      <c r="J11" s="379">
        <f t="array" ref="J11">IFERROR(
(AVERAGE((IF(DATOS_[[Sexo]:[Sexo]]=$B11,IF(DATOS_[[Check Periodo Ref.]:[Check Periodo Ref.]]="Dentro",DATOS_[Conc.Sal.05]))))),
0)</f>
        <v>0</v>
      </c>
      <c r="K11" s="379">
        <f t="array" ref="K11">IFERROR(
(AVERAGE((IF(DATOS_[[Sexo]:[Sexo]]=$B11,IF(DATOS_[[Check Periodo Ref.]:[Check Periodo Ref.]]="Dentro",DATOS_[Conc.Sal.06]))))),
0)</f>
        <v>0</v>
      </c>
      <c r="L11" s="379">
        <f t="array" ref="L11">IFERROR(
(AVERAGE((IF(DATOS_[[Sexo]:[Sexo]]=$B11,IF(DATOS_[[Check Periodo Ref.]:[Check Periodo Ref.]]="Dentro",DATOS_[Conc.Sal.07]))))),
0)</f>
        <v>0</v>
      </c>
      <c r="M11" s="379">
        <f t="array" ref="M11">IFERROR(
(AVERAGE((IF(DATOS_[[Sexo]:[Sexo]]=$B11,IF(DATOS_[[Check Periodo Ref.]:[Check Periodo Ref.]]="Dentro",DATOS_[Conc.Sal.08]))))),
0)</f>
        <v>0</v>
      </c>
      <c r="N11" s="379">
        <f t="array" ref="N11">IFERROR(
(AVERAGE((IF(DATOS_[[Sexo]:[Sexo]]=$B11,IF(DATOS_[[Check Periodo Ref.]:[Check Periodo Ref.]]="Dentro",DATOS_[Conc.Sal.09]))))),
0)</f>
        <v>0</v>
      </c>
      <c r="O11" s="379">
        <f t="array" ref="O11">IFERROR(
(AVERAGE((IF(DATOS_[[Sexo]:[Sexo]]=$B11,IF(DATOS_[[Check Periodo Ref.]:[Check Periodo Ref.]]="Dentro",DATOS_[Conc.Sal.10]))))),
0)</f>
        <v>0</v>
      </c>
      <c r="P11" s="379">
        <f t="array" ref="P11">IFERROR(
(AVERAGE((IF(DATOS_[[Sexo]:[Sexo]]=$B11,IF(DATOS_[[Check Periodo Ref.]:[Check Periodo Ref.]]="Dentro",DATOS_[Conc.Sal.11]))))),
0)</f>
        <v>0</v>
      </c>
      <c r="Q11" s="379">
        <f t="array" ref="Q11">IFERROR(
(AVERAGE((IF(DATOS_[[Sexo]:[Sexo]]=$B11,IF(DATOS_[[Check Periodo Ref.]:[Check Periodo Ref.]]="Dentro",DATOS_[Conc.Sal.12]))))),
0)</f>
        <v>0</v>
      </c>
      <c r="R11" s="379">
        <f t="array" ref="R11">IFERROR(
(AVERAGE((IF(DATOS_[[Sexo]:[Sexo]]=$B11,IF(DATOS_[[Check Periodo Ref.]:[Check Periodo Ref.]]="Dentro",DATOS_[Conc.Sal.13]))))),
0)</f>
        <v>0</v>
      </c>
      <c r="S11" s="379">
        <f t="array" ref="S11">IFERROR(
(AVERAGE((IF(DATOS_[[Sexo]:[Sexo]]=$B11,IF(DATOS_[[Check Periodo Ref.]:[Check Periodo Ref.]]="Dentro",DATOS_[Conc.Sal.14]))))),
0)</f>
        <v>0</v>
      </c>
      <c r="T11" s="379">
        <f t="array" ref="T11">IFERROR(
(AVERAGE((IF(DATOS_[[Sexo]:[Sexo]]=$B11,IF(DATOS_[[Check Periodo Ref.]:[Check Periodo Ref.]]="Dentro",DATOS_[Conc.Sal.15]))))),
0)</f>
        <v>0</v>
      </c>
      <c r="U11" s="379">
        <f t="array" ref="U11">IFERROR(
(AVERAGE((IF(DATOS_[[Sexo]:[Sexo]]=$B11,IF(DATOS_[[Check Periodo Ref.]:[Check Periodo Ref.]]="Dentro",DATOS_[Conc.Sal.16]))))),
0)</f>
        <v>0</v>
      </c>
      <c r="V11" s="379">
        <f t="array" ref="V11">IFERROR(
(AVERAGE((IF(DATOS_[[Sexo]:[Sexo]]=$B11,IF(DATOS_[[Check Periodo Ref.]:[Check Periodo Ref.]]="Dentro",DATOS_[Conc.Sal.17]))))),
0)</f>
        <v>0</v>
      </c>
      <c r="W11" s="379">
        <f t="array" ref="W11">IFERROR(
(AVERAGE((IF(DATOS_[[Sexo]:[Sexo]]=$B11,IF(DATOS_[[Check Periodo Ref.]:[Check Periodo Ref.]]="Dentro",DATOS_[Conc.Sal.18]))))),
0)</f>
        <v>0</v>
      </c>
      <c r="X11" s="379">
        <f t="array" ref="X11">IFERROR(
(AVERAGE((IF(DATOS_[[Sexo]:[Sexo]]=$B11,IF(DATOS_[[Check Periodo Ref.]:[Check Periodo Ref.]]="Dentro",DATOS_[Conc.Sal.19]))))),
0)</f>
        <v>0</v>
      </c>
      <c r="Y11" s="379">
        <f t="array" ref="Y11">IFERROR(
(AVERAGE((IF(DATOS_[[Sexo]:[Sexo]]=$B11,IF(DATOS_[[Check Periodo Ref.]:[Check Periodo Ref.]]="Dentro",DATOS_[Conc.Sal.20]))))),
0)</f>
        <v>0</v>
      </c>
      <c r="Z11" s="379">
        <f t="array" ref="Z11">IFERROR(
(AVERAGE((IF(DATOS_[[Sexo]:[Sexo]]=$B11,IF(DATOS_[[Check Periodo Ref.]:[Check Periodo Ref.]]="Dentro",DATOS_[Conc.Sal.21]))))),
0)</f>
        <v>0</v>
      </c>
      <c r="AA11" s="379">
        <f t="array" ref="AA11">IFERROR(
(AVERAGE((IF(DATOS_[[Sexo]:[Sexo]]=$B11,IF(DATOS_[[Check Periodo Ref.]:[Check Periodo Ref.]]="Dentro",DATOS_[Conc.Sal.22]))))),
0)</f>
        <v>0</v>
      </c>
      <c r="AB11" s="379">
        <f t="array" ref="AB11">IFERROR(
(AVERAGE((IF(DATOS_[[Sexo]:[Sexo]]=$B11,IF(DATOS_[[Check Periodo Ref.]:[Check Periodo Ref.]]="Dentro",DATOS_[Conc.Sal.23]))))),
0)</f>
        <v>0</v>
      </c>
      <c r="AC11" s="379">
        <f t="array" ref="AC11">IFERROR(
(AVERAGE((IF(DATOS_[[Sexo]:[Sexo]]=$B11,IF(DATOS_[[Check Periodo Ref.]:[Check Periodo Ref.]]="Dentro",DATOS_[Conc.Sal.24]))))),
0)</f>
        <v>0</v>
      </c>
      <c r="AD11" s="379">
        <f t="array" ref="AD11">IFERROR(
(AVERAGE((IF(DATOS_[[Sexo]:[Sexo]]=$B11,IF(DATOS_[[Check Periodo Ref.]:[Check Periodo Ref.]]="Dentro",DATOS_[Conc.Sal.25]))))),
0)</f>
        <v>0</v>
      </c>
      <c r="AE11" s="379">
        <f t="array" ref="AE11">IFERROR(
(AVERAGE((IF(DATOS_[[Sexo]:[Sexo]]=$B11,IF(DATOS_[[Check Periodo Ref.]:[Check Periodo Ref.]]="Dentro",DATOS_[Conc.Sal.26]))))),
0)</f>
        <v>0</v>
      </c>
      <c r="AF11" s="379">
        <f t="array" ref="AF11">IFERROR(
(AVERAGE((IF(DATOS_[[Sexo]:[Sexo]]=$B11,IF(DATOS_[[Check Periodo Ref.]:[Check Periodo Ref.]]="Dentro",DATOS_[Conc.Sal.27]))))),
0)</f>
        <v>0</v>
      </c>
      <c r="AG11" s="379">
        <f t="array" ref="AG11">IFERROR(
(AVERAGE((IF(DATOS_[[Sexo]:[Sexo]]=$B11,IF(DATOS_[[Check Periodo Ref.]:[Check Periodo Ref.]]="Dentro",DATOS_[Conc.Sal.28]))))),
0)</f>
        <v>0</v>
      </c>
      <c r="AH11" s="379">
        <f t="array" ref="AH11">IFERROR(
(AVERAGE((IF(DATOS_[[Sexo]:[Sexo]]=$B11,IF(DATOS_[[Check Periodo Ref.]:[Check Periodo Ref.]]="Dentro",DATOS_[Conc.Sal.29]))))),
0)</f>
        <v>0</v>
      </c>
      <c r="AI11" s="379">
        <f t="array" ref="AI11">IFERROR(
(AVERAGE((IF(DATOS_[[Sexo]:[Sexo]]=$B11,IF(DATOS_[[Check Periodo Ref.]:[Check Periodo Ref.]]="Dentro",DATOS_[Conc.Sal.30]))))),
0)</f>
        <v>0</v>
      </c>
      <c r="AJ11" s="380">
        <f t="array" ref="AJ11">IFERROR(
AVERAGE(IF(DATOS_[Sexo]=$B11,IF(DATOS_[Check Periodo Ref.]="Dentro",DATOS_[Tot COMPL.SAL Ef],FALSE))),
0)</f>
        <v>0</v>
      </c>
      <c r="AK11" s="381">
        <f t="array" ref="AK11">IFERROR(
AVERAGE(IF(DATOS_[Sexo]=$B11,IF(DATOS_[Check Periodo Ref.]="Dentro",DATOS_[TOTAL SALARIO Ef],FALSE))),
0)</f>
        <v>0</v>
      </c>
      <c r="AL11" s="382">
        <f t="array" ref="AL11">IFERROR(
(AVERAGE((IF(DATOS_[[Sexo]:[Sexo]]=$B11,IF(DATOS_[[Check Periodo Ref.]:[Check Periodo Ref.]]="Dentro",DATOS_[C.Extra.01]))))),
0)</f>
        <v>0</v>
      </c>
      <c r="AM11" s="382">
        <f t="array" ref="AM11">IFERROR(
(AVERAGE((IF(DATOS_[[Sexo]:[Sexo]]=$B11,IF(DATOS_[[Check Periodo Ref.]:[Check Periodo Ref.]]="Dentro",DATOS_[C.Extra.02]))))),
0)</f>
        <v>0</v>
      </c>
      <c r="AN11" s="382">
        <f t="array" ref="AN11">IFERROR(
(AVERAGE((IF(DATOS_[[Sexo]:[Sexo]]=$B11,IF(DATOS_[[Check Periodo Ref.]:[Check Periodo Ref.]]="Dentro",DATOS_[C.Extra.03]))))),
0)</f>
        <v>0</v>
      </c>
      <c r="AO11" s="382">
        <f t="array" ref="AO11">IFERROR(
(AVERAGE((IF(DATOS_[[Sexo]:[Sexo]]=$B11,IF(DATOS_[[Check Periodo Ref.]:[Check Periodo Ref.]]="Dentro",DATOS_[C.Extra.04]))))),
0)</f>
        <v>0</v>
      </c>
      <c r="AP11" s="382">
        <f t="array" ref="AP11">IFERROR(
(AVERAGE((IF(DATOS_[[Sexo]:[Sexo]]=$B11,IF(DATOS_[[Check Periodo Ref.]:[Check Periodo Ref.]]="Dentro",DATOS_[C.Extra.05]))))),
0)</f>
        <v>0</v>
      </c>
      <c r="AQ11" s="383">
        <f t="array" ref="AQ11">IFERROR(
AVERAGE(IF(DATOS_[Sexo]=$B11,IF(DATOS_[Check Periodo Ref.]="Dentro",DATOS_[Tot Extrasalarial Ef],FALSE))),
0)</f>
        <v>0</v>
      </c>
      <c r="AR11" s="384">
        <f t="array" ref="AR11">IFERROR(
AVERAGE(IF(DATOS_[Sexo]=$B11,IF(DATOS_[Check Periodo Ref.]="Dentro",DATOS_[TOTAL Retrib Ef],FALSE))),
0)</f>
        <v>0</v>
      </c>
    </row>
    <row r="12" spans="1:44" s="337" customFormat="1" x14ac:dyDescent="0.3">
      <c r="B12" s="385"/>
      <c r="C12" s="385"/>
      <c r="D12" s="386"/>
      <c r="E12" s="385"/>
      <c r="F12" s="385"/>
      <c r="G12" s="385"/>
      <c r="H12" s="385"/>
      <c r="I12" s="385"/>
      <c r="J12" s="386"/>
      <c r="K12" s="387"/>
      <c r="L12" s="387"/>
      <c r="M12" s="387"/>
      <c r="N12" s="387"/>
      <c r="O12" s="387"/>
      <c r="P12" s="387"/>
      <c r="Q12" s="387"/>
      <c r="R12" s="387"/>
      <c r="S12" s="387"/>
      <c r="T12" s="387"/>
      <c r="U12" s="387"/>
      <c r="V12" s="386"/>
      <c r="W12" s="386"/>
      <c r="X12" s="386"/>
      <c r="Y12" s="386"/>
      <c r="Z12" s="386"/>
      <c r="AA12" s="386"/>
      <c r="AB12" s="386"/>
      <c r="AC12" s="386"/>
      <c r="AD12" s="386"/>
      <c r="AE12" s="386"/>
      <c r="AF12" s="386"/>
      <c r="AG12" s="386"/>
      <c r="AH12" s="386"/>
      <c r="AI12" s="386"/>
      <c r="AJ12" s="385"/>
      <c r="AK12" s="385"/>
      <c r="AL12" s="387"/>
      <c r="AM12" s="387"/>
      <c r="AN12" s="387"/>
      <c r="AO12" s="387"/>
      <c r="AP12" s="387"/>
      <c r="AQ12" s="385"/>
      <c r="AR12" s="385"/>
    </row>
    <row r="13" spans="1:44" s="337" customFormat="1" x14ac:dyDescent="0.3">
      <c r="B13" s="385"/>
      <c r="C13" s="385"/>
      <c r="D13" s="386"/>
      <c r="E13" s="385"/>
      <c r="F13" s="385"/>
      <c r="G13" s="385"/>
      <c r="H13" s="385"/>
      <c r="I13" s="385"/>
      <c r="J13" s="386"/>
      <c r="K13" s="387"/>
      <c r="L13" s="387"/>
      <c r="M13" s="387"/>
      <c r="N13" s="387"/>
      <c r="O13" s="387"/>
      <c r="P13" s="387"/>
      <c r="Q13" s="387"/>
      <c r="R13" s="387"/>
      <c r="S13" s="387"/>
      <c r="T13" s="387"/>
      <c r="U13" s="387"/>
      <c r="V13" s="386"/>
      <c r="W13" s="386"/>
      <c r="X13" s="386"/>
      <c r="Y13" s="386"/>
      <c r="Z13" s="386"/>
      <c r="AA13" s="386"/>
      <c r="AB13" s="386"/>
      <c r="AC13" s="386"/>
      <c r="AD13" s="386"/>
      <c r="AE13" s="386"/>
      <c r="AF13" s="386"/>
      <c r="AG13" s="386"/>
      <c r="AH13" s="386"/>
      <c r="AI13" s="386"/>
      <c r="AJ13" s="385"/>
      <c r="AK13" s="385"/>
      <c r="AL13" s="387"/>
      <c r="AM13" s="387"/>
      <c r="AN13" s="387"/>
      <c r="AO13" s="387"/>
      <c r="AP13" s="387"/>
      <c r="AQ13" s="385"/>
      <c r="AR13" s="385"/>
    </row>
    <row r="14" spans="1:44" s="336" customFormat="1" ht="46.15" customHeight="1" x14ac:dyDescent="0.25">
      <c r="B14" s="354"/>
      <c r="C14" s="354" t="s">
        <v>225</v>
      </c>
      <c r="D14" s="354" t="s">
        <v>220</v>
      </c>
      <c r="E14" s="355" t="s">
        <v>223</v>
      </c>
      <c r="F14" s="356" t="str">
        <f>+F8</f>
        <v>[ocultar]</v>
      </c>
      <c r="G14" s="356" t="str">
        <f t="shared" ref="G14:AI14" si="3">+G8</f>
        <v>[ocultar]</v>
      </c>
      <c r="H14" s="356" t="str">
        <f t="shared" si="3"/>
        <v>[ocultar]</v>
      </c>
      <c r="I14" s="356" t="str">
        <f t="shared" si="3"/>
        <v>[ocultar]</v>
      </c>
      <c r="J14" s="356" t="str">
        <f t="shared" si="3"/>
        <v>[ocultar]</v>
      </c>
      <c r="K14" s="356" t="str">
        <f t="shared" si="3"/>
        <v>[ocultar]</v>
      </c>
      <c r="L14" s="356" t="str">
        <f t="shared" si="3"/>
        <v>[ocultar]</v>
      </c>
      <c r="M14" s="356" t="str">
        <f t="shared" si="3"/>
        <v>[ocultar]</v>
      </c>
      <c r="N14" s="356" t="str">
        <f t="shared" si="3"/>
        <v>[ocultar]</v>
      </c>
      <c r="O14" s="356" t="str">
        <f t="shared" si="3"/>
        <v>[ocultar]</v>
      </c>
      <c r="P14" s="356" t="str">
        <f t="shared" si="3"/>
        <v>[ocultar]</v>
      </c>
      <c r="Q14" s="356" t="str">
        <f t="shared" si="3"/>
        <v>[ocultar]</v>
      </c>
      <c r="R14" s="356" t="str">
        <f t="shared" si="3"/>
        <v>[ocultar]</v>
      </c>
      <c r="S14" s="356" t="str">
        <f t="shared" si="3"/>
        <v>[ocultar]</v>
      </c>
      <c r="T14" s="356" t="str">
        <f t="shared" si="3"/>
        <v>[ocultar]</v>
      </c>
      <c r="U14" s="356" t="str">
        <f t="shared" si="3"/>
        <v>[ocultar]</v>
      </c>
      <c r="V14" s="356" t="str">
        <f t="shared" si="3"/>
        <v>[ocultar]</v>
      </c>
      <c r="W14" s="356" t="str">
        <f t="shared" si="3"/>
        <v>[ocultar]</v>
      </c>
      <c r="X14" s="356" t="str">
        <f t="shared" si="3"/>
        <v>[ocultar]</v>
      </c>
      <c r="Y14" s="356" t="str">
        <f t="shared" si="3"/>
        <v>[ocultar]</v>
      </c>
      <c r="Z14" s="356" t="str">
        <f t="shared" si="3"/>
        <v>[ocultar]</v>
      </c>
      <c r="AA14" s="356" t="str">
        <f t="shared" si="3"/>
        <v>[ocultar]</v>
      </c>
      <c r="AB14" s="356" t="str">
        <f t="shared" si="3"/>
        <v>[ocultar]</v>
      </c>
      <c r="AC14" s="356" t="str">
        <f t="shared" si="3"/>
        <v>[ocultar]</v>
      </c>
      <c r="AD14" s="356" t="str">
        <f t="shared" si="3"/>
        <v>[ocultar]</v>
      </c>
      <c r="AE14" s="356" t="str">
        <f t="shared" si="3"/>
        <v>[ocultar]</v>
      </c>
      <c r="AF14" s="356" t="str">
        <f t="shared" si="3"/>
        <v>[ocultar]</v>
      </c>
      <c r="AG14" s="356" t="str">
        <f t="shared" si="3"/>
        <v>[ocultar]</v>
      </c>
      <c r="AH14" s="356" t="str">
        <f t="shared" si="3"/>
        <v>[ocultar]</v>
      </c>
      <c r="AI14" s="356" t="str">
        <f t="shared" si="3"/>
        <v>[ocultar]</v>
      </c>
      <c r="AJ14" s="357" t="s">
        <v>221</v>
      </c>
      <c r="AK14" s="358" t="s">
        <v>213</v>
      </c>
      <c r="AL14" s="359" t="str">
        <f>+AL8</f>
        <v>[ocultar]</v>
      </c>
      <c r="AM14" s="359" t="str">
        <f t="shared" ref="AM14:AP14" si="4">+AM8</f>
        <v>[ocultar]</v>
      </c>
      <c r="AN14" s="359" t="str">
        <f t="shared" si="4"/>
        <v>[ocultar]</v>
      </c>
      <c r="AO14" s="359" t="str">
        <f t="shared" si="4"/>
        <v>[ocultar]</v>
      </c>
      <c r="AP14" s="359" t="str">
        <f t="shared" si="4"/>
        <v>[ocultar]</v>
      </c>
      <c r="AQ14" s="360" t="s">
        <v>222</v>
      </c>
      <c r="AR14" s="361" t="s">
        <v>214</v>
      </c>
    </row>
    <row r="15" spans="1:44" s="337" customFormat="1" ht="17.25" thickBot="1" x14ac:dyDescent="0.35">
      <c r="A15" s="337" t="str">
        <f>+A16</f>
        <v>[ocultar]</v>
      </c>
      <c r="B15" s="362" t="s">
        <v>298</v>
      </c>
      <c r="C15" s="363"/>
      <c r="D15" s="364"/>
      <c r="E15" s="365" t="str">
        <f t="shared" ref="E15" si="5">IFERROR((E16-E17)/E16,"")</f>
        <v/>
      </c>
      <c r="F15" s="366" t="str">
        <f>IFERROR((F16-F17)/F16,"")</f>
        <v/>
      </c>
      <c r="G15" s="367" t="str">
        <f t="shared" ref="G15:AR15" si="6">IFERROR((G16-G17)/G16,"")</f>
        <v/>
      </c>
      <c r="H15" s="367" t="str">
        <f t="shared" si="6"/>
        <v/>
      </c>
      <c r="I15" s="367" t="str">
        <f t="shared" si="6"/>
        <v/>
      </c>
      <c r="J15" s="368" t="str">
        <f t="shared" si="6"/>
        <v/>
      </c>
      <c r="K15" s="369" t="str">
        <f t="shared" si="6"/>
        <v/>
      </c>
      <c r="L15" s="369" t="str">
        <f t="shared" si="6"/>
        <v/>
      </c>
      <c r="M15" s="369" t="str">
        <f t="shared" si="6"/>
        <v/>
      </c>
      <c r="N15" s="369" t="str">
        <f t="shared" si="6"/>
        <v/>
      </c>
      <c r="O15" s="369" t="str">
        <f t="shared" si="6"/>
        <v/>
      </c>
      <c r="P15" s="369" t="str">
        <f t="shared" si="6"/>
        <v/>
      </c>
      <c r="Q15" s="369" t="str">
        <f t="shared" si="6"/>
        <v/>
      </c>
      <c r="R15" s="369" t="str">
        <f t="shared" si="6"/>
        <v/>
      </c>
      <c r="S15" s="369" t="str">
        <f t="shared" si="6"/>
        <v/>
      </c>
      <c r="T15" s="369" t="str">
        <f t="shared" si="6"/>
        <v/>
      </c>
      <c r="U15" s="369" t="str">
        <f t="shared" si="6"/>
        <v/>
      </c>
      <c r="V15" s="368" t="str">
        <f t="shared" si="6"/>
        <v/>
      </c>
      <c r="W15" s="368" t="str">
        <f t="shared" si="6"/>
        <v/>
      </c>
      <c r="X15" s="368" t="str">
        <f t="shared" si="6"/>
        <v/>
      </c>
      <c r="Y15" s="368" t="str">
        <f t="shared" si="6"/>
        <v/>
      </c>
      <c r="Z15" s="368" t="str">
        <f t="shared" si="6"/>
        <v/>
      </c>
      <c r="AA15" s="368" t="str">
        <f t="shared" si="6"/>
        <v/>
      </c>
      <c r="AB15" s="368" t="str">
        <f t="shared" si="6"/>
        <v/>
      </c>
      <c r="AC15" s="368" t="str">
        <f t="shared" si="6"/>
        <v/>
      </c>
      <c r="AD15" s="368" t="str">
        <f t="shared" si="6"/>
        <v/>
      </c>
      <c r="AE15" s="368" t="str">
        <f t="shared" si="6"/>
        <v/>
      </c>
      <c r="AF15" s="368" t="str">
        <f t="shared" si="6"/>
        <v/>
      </c>
      <c r="AG15" s="368" t="str">
        <f t="shared" si="6"/>
        <v/>
      </c>
      <c r="AH15" s="368" t="str">
        <f t="shared" si="6"/>
        <v/>
      </c>
      <c r="AI15" s="368" t="str">
        <f t="shared" si="6"/>
        <v/>
      </c>
      <c r="AJ15" s="370" t="str">
        <f t="shared" si="6"/>
        <v/>
      </c>
      <c r="AK15" s="371" t="str">
        <f t="shared" si="6"/>
        <v/>
      </c>
      <c r="AL15" s="372" t="str">
        <f t="shared" si="6"/>
        <v/>
      </c>
      <c r="AM15" s="372" t="str">
        <f t="shared" si="6"/>
        <v/>
      </c>
      <c r="AN15" s="372" t="str">
        <f t="shared" si="6"/>
        <v/>
      </c>
      <c r="AO15" s="372" t="str">
        <f t="shared" si="6"/>
        <v/>
      </c>
      <c r="AP15" s="372" t="str">
        <f t="shared" si="6"/>
        <v/>
      </c>
      <c r="AQ15" s="373" t="str">
        <f t="shared" si="6"/>
        <v/>
      </c>
      <c r="AR15" s="374" t="str">
        <f t="shared" si="6"/>
        <v/>
      </c>
    </row>
    <row r="16" spans="1:44" s="337" customFormat="1" x14ac:dyDescent="0.3">
      <c r="A16" s="337" t="str">
        <f>+IF(C16+C17=0,"[ocultar]","")</f>
        <v>[ocultar]</v>
      </c>
      <c r="B16" s="375" t="s">
        <v>162</v>
      </c>
      <c r="C16" s="376">
        <f t="array" ref="C16">SUM(IF($B16=DATOS_[Sexo],
IF($B15=DATOS_[AGRUP. CLAS. PROF.],
IF("Dentro"=DATOS_[Check Periodo Ref.],
1/(COUNTIFS(DATOS_[Sexo],$B16,DATOS_[AGRUP. CLAS. PROF.],$B15,DATOS_[Check Periodo Ref.],"Dentro",DATOS_[id],DATOS_[id]))))))</f>
        <v>0</v>
      </c>
      <c r="D16" s="377">
        <f>COUNTIFS(DATOS_[AGRUP. CLAS. PROF.],$B15,DATOS_[Sexo],$B16,DATOS_[Check Periodo Ref.],"Dentro")</f>
        <v>0</v>
      </c>
      <c r="E16" s="378">
        <f t="array" ref="E16">IFERROR(
AVERAGE(IF(DATOS_[Sexo]=$B16,IF(DATOS_[AGRUP. CLAS. PROF.]=$B15,IF(DATOS_[Check Periodo Ref.]="Dentro",DATOS_[SALARIO BASE Ef],FALSE)))),
0)</f>
        <v>0</v>
      </c>
      <c r="F16" s="379">
        <f t="array" ref="F16">IFERROR(
AVERAGE((IF(DATOS_[[Sexo]:[Sexo]]=$B16,IF(DATOS_[[AGRUP. CLAS. PROF.]:[AGRUP. CLAS. PROF.]]=$B15,IF(DATOS_[[Check Periodo Ref.]:[Check Periodo Ref.]]="Dentro",DATOS_[Conc.Sal.01]))))),
0)</f>
        <v>0</v>
      </c>
      <c r="G16" s="379">
        <f t="array" ref="G16">IFERROR(
AVERAGE((IF(DATOS_[[Sexo]:[Sexo]]=$B16,IF(DATOS_[[AGRUP. CLAS. PROF.]:[AGRUP. CLAS. PROF.]]=$B15,IF(DATOS_[[Check Periodo Ref.]:[Check Periodo Ref.]]="Dentro",DATOS_[Conc.Sal.02]))))),
0)</f>
        <v>0</v>
      </c>
      <c r="H16" s="379">
        <f t="array" ref="H16">IFERROR(
AVERAGE((IF(DATOS_[[Sexo]:[Sexo]]=$B16,IF(DATOS_[[AGRUP. CLAS. PROF.]:[AGRUP. CLAS. PROF.]]=$B15,IF(DATOS_[[Check Periodo Ref.]:[Check Periodo Ref.]]="Dentro",DATOS_[Conc.Sal.03]))))),
0)</f>
        <v>0</v>
      </c>
      <c r="I16" s="379">
        <f t="array" ref="I16">IFERROR(
AVERAGE((IF(DATOS_[[Sexo]:[Sexo]]=$B16,IF(DATOS_[[AGRUP. CLAS. PROF.]:[AGRUP. CLAS. PROF.]]=$B15,IF(DATOS_[[Check Periodo Ref.]:[Check Periodo Ref.]]="Dentro",DATOS_[Conc.Sal.04]))))),
0)</f>
        <v>0</v>
      </c>
      <c r="J16" s="379">
        <f t="array" ref="J16">IFERROR(
AVERAGE((IF(DATOS_[[Sexo]:[Sexo]]=$B16,IF(DATOS_[[AGRUP. CLAS. PROF.]:[AGRUP. CLAS. PROF.]]=$B15,IF(DATOS_[[Check Periodo Ref.]:[Check Periodo Ref.]]="Dentro",DATOS_[Conc.Sal.05]))))),
0)</f>
        <v>0</v>
      </c>
      <c r="K16" s="379">
        <f t="array" ref="K16">IFERROR(
AVERAGE((IF(DATOS_[[Sexo]:[Sexo]]=$B16,IF(DATOS_[[AGRUP. CLAS. PROF.]:[AGRUP. CLAS. PROF.]]=$B15,IF(DATOS_[[Check Periodo Ref.]:[Check Periodo Ref.]]="Dentro",DATOS_[Conc.Sal.06]))))),
0)</f>
        <v>0</v>
      </c>
      <c r="L16" s="379">
        <f t="array" ref="L16">IFERROR(
AVERAGE((IF(DATOS_[[Sexo]:[Sexo]]=$B16,IF(DATOS_[[AGRUP. CLAS. PROF.]:[AGRUP. CLAS. PROF.]]=$B15,IF(DATOS_[[Check Periodo Ref.]:[Check Periodo Ref.]]="Dentro",DATOS_[Conc.Sal.07]))))),
0)</f>
        <v>0</v>
      </c>
      <c r="M16" s="379">
        <f t="array" ref="M16">IFERROR(
AVERAGE((IF(DATOS_[[Sexo]:[Sexo]]=$B16,IF(DATOS_[[AGRUP. CLAS. PROF.]:[AGRUP. CLAS. PROF.]]=$B15,IF(DATOS_[[Check Periodo Ref.]:[Check Periodo Ref.]]="Dentro",DATOS_[Conc.Sal.08]))))),
0)</f>
        <v>0</v>
      </c>
      <c r="N16" s="379">
        <f t="array" ref="N16">IFERROR(
AVERAGE((IF(DATOS_[[Sexo]:[Sexo]]=$B16,IF(DATOS_[[AGRUP. CLAS. PROF.]:[AGRUP. CLAS. PROF.]]=$B15,IF(DATOS_[[Check Periodo Ref.]:[Check Periodo Ref.]]="Dentro",DATOS_[Conc.Sal.09]))))),
0)</f>
        <v>0</v>
      </c>
      <c r="O16" s="379">
        <f t="array" ref="O16">IFERROR(
AVERAGE((IF(DATOS_[[Sexo]:[Sexo]]=$B16,IF(DATOS_[[AGRUP. CLAS. PROF.]:[AGRUP. CLAS. PROF.]]=$B15,IF(DATOS_[[Check Periodo Ref.]:[Check Periodo Ref.]]="Dentro",DATOS_[Conc.Sal.10]))))),
0)</f>
        <v>0</v>
      </c>
      <c r="P16" s="379">
        <f t="array" ref="P16">IFERROR(
AVERAGE((IF(DATOS_[[Sexo]:[Sexo]]=$B16,IF(DATOS_[[AGRUP. CLAS. PROF.]:[AGRUP. CLAS. PROF.]]=$B15,IF(DATOS_[[Check Periodo Ref.]:[Check Periodo Ref.]]="Dentro",DATOS_[Conc.Sal.11]))))),
0)</f>
        <v>0</v>
      </c>
      <c r="Q16" s="379">
        <f t="array" ref="Q16">IFERROR(
AVERAGE((IF(DATOS_[[Sexo]:[Sexo]]=$B16,IF(DATOS_[[AGRUP. CLAS. PROF.]:[AGRUP. CLAS. PROF.]]=$B15,IF(DATOS_[[Check Periodo Ref.]:[Check Periodo Ref.]]="Dentro",DATOS_[Conc.Sal.12]))))),
0)</f>
        <v>0</v>
      </c>
      <c r="R16" s="379">
        <f t="array" ref="R16">IFERROR(
AVERAGE((IF(DATOS_[[Sexo]:[Sexo]]=$B16,IF(DATOS_[[AGRUP. CLAS. PROF.]:[AGRUP. CLAS. PROF.]]=$B15,IF(DATOS_[[Check Periodo Ref.]:[Check Periodo Ref.]]="Dentro",DATOS_[Conc.Sal.13]))))),
0)</f>
        <v>0</v>
      </c>
      <c r="S16" s="379">
        <f t="array" ref="S16">IFERROR(
AVERAGE((IF(DATOS_[[Sexo]:[Sexo]]=$B16,IF(DATOS_[[AGRUP. CLAS. PROF.]:[AGRUP. CLAS. PROF.]]=$B15,IF(DATOS_[[Check Periodo Ref.]:[Check Periodo Ref.]]="Dentro",DATOS_[Conc.Sal.14]))))),
0)</f>
        <v>0</v>
      </c>
      <c r="T16" s="379">
        <f t="array" ref="T16">IFERROR(
AVERAGE((IF(DATOS_[[Sexo]:[Sexo]]=$B16,IF(DATOS_[[AGRUP. CLAS. PROF.]:[AGRUP. CLAS. PROF.]]=$B15,IF(DATOS_[[Check Periodo Ref.]:[Check Periodo Ref.]]="Dentro",DATOS_[Conc.Sal.15]))))),
0)</f>
        <v>0</v>
      </c>
      <c r="U16" s="379">
        <f t="array" ref="U16">IFERROR(
AVERAGE((IF(DATOS_[[Sexo]:[Sexo]]=$B16,IF(DATOS_[[AGRUP. CLAS. PROF.]:[AGRUP. CLAS. PROF.]]=$B15,IF(DATOS_[[Check Periodo Ref.]:[Check Periodo Ref.]]="Dentro",DATOS_[Conc.Sal.16]))))),
0)</f>
        <v>0</v>
      </c>
      <c r="V16" s="379">
        <f t="array" ref="V16">IFERROR(
AVERAGE((IF(DATOS_[[Sexo]:[Sexo]]=$B16,IF(DATOS_[[AGRUP. CLAS. PROF.]:[AGRUP. CLAS. PROF.]]=$B15,IF(DATOS_[[Check Periodo Ref.]:[Check Periodo Ref.]]="Dentro",DATOS_[Conc.Sal.17]))))),
0)</f>
        <v>0</v>
      </c>
      <c r="W16" s="379">
        <f t="array" ref="W16">IFERROR(
AVERAGE((IF(DATOS_[[Sexo]:[Sexo]]=$B16,IF(DATOS_[[AGRUP. CLAS. PROF.]:[AGRUP. CLAS. PROF.]]=$B15,IF(DATOS_[[Check Periodo Ref.]:[Check Periodo Ref.]]="Dentro",DATOS_[Conc.Sal.18]))))),
0)</f>
        <v>0</v>
      </c>
      <c r="X16" s="379">
        <f t="array" ref="X16">IFERROR(
AVERAGE((IF(DATOS_[[Sexo]:[Sexo]]=$B16,IF(DATOS_[[AGRUP. CLAS. PROF.]:[AGRUP. CLAS. PROF.]]=$B15,IF(DATOS_[[Check Periodo Ref.]:[Check Periodo Ref.]]="Dentro",DATOS_[Conc.Sal.19]))))),
0)</f>
        <v>0</v>
      </c>
      <c r="Y16" s="379">
        <f t="array" ref="Y16">IFERROR(
AVERAGE((IF(DATOS_[[Sexo]:[Sexo]]=$B16,IF(DATOS_[[AGRUP. CLAS. PROF.]:[AGRUP. CLAS. PROF.]]=$B15,IF(DATOS_[[Check Periodo Ref.]:[Check Periodo Ref.]]="Dentro",DATOS_[Conc.Sal.20]))))),
0)</f>
        <v>0</v>
      </c>
      <c r="Z16" s="379">
        <f t="array" ref="Z16">IFERROR(
AVERAGE((IF(DATOS_[[Sexo]:[Sexo]]=$B16,IF(DATOS_[[AGRUP. CLAS. PROF.]:[AGRUP. CLAS. PROF.]]=$B15,IF(DATOS_[[Check Periodo Ref.]:[Check Periodo Ref.]]="Dentro",DATOS_[Conc.Sal.21]))))),
0)</f>
        <v>0</v>
      </c>
      <c r="AA16" s="379">
        <f t="array" ref="AA16">IFERROR(
AVERAGE((IF(DATOS_[[Sexo]:[Sexo]]=$B16,IF(DATOS_[[AGRUP. CLAS. PROF.]:[AGRUP. CLAS. PROF.]]=$B15,IF(DATOS_[[Check Periodo Ref.]:[Check Periodo Ref.]]="Dentro",DATOS_[Conc.Sal.22]))))),
0)</f>
        <v>0</v>
      </c>
      <c r="AB16" s="379">
        <f t="array" ref="AB16">IFERROR(
AVERAGE((IF(DATOS_[[Sexo]:[Sexo]]=$B16,IF(DATOS_[[AGRUP. CLAS. PROF.]:[AGRUP. CLAS. PROF.]]=$B15,IF(DATOS_[[Check Periodo Ref.]:[Check Periodo Ref.]]="Dentro",DATOS_[Conc.Sal.23]))))),
0)</f>
        <v>0</v>
      </c>
      <c r="AC16" s="379">
        <f t="array" ref="AC16">IFERROR(
AVERAGE((IF(DATOS_[[Sexo]:[Sexo]]=$B16,IF(DATOS_[[AGRUP. CLAS. PROF.]:[AGRUP. CLAS. PROF.]]=$B15,IF(DATOS_[[Check Periodo Ref.]:[Check Periodo Ref.]]="Dentro",DATOS_[Conc.Sal.24]))))),
0)</f>
        <v>0</v>
      </c>
      <c r="AD16" s="379">
        <f t="array" ref="AD16">IFERROR(
AVERAGE((IF(DATOS_[[Sexo]:[Sexo]]=$B16,IF(DATOS_[[AGRUP. CLAS. PROF.]:[AGRUP. CLAS. PROF.]]=$B15,IF(DATOS_[[Check Periodo Ref.]:[Check Periodo Ref.]]="Dentro",DATOS_[Conc.Sal.25]))))),
0)</f>
        <v>0</v>
      </c>
      <c r="AE16" s="379">
        <f t="array" ref="AE16">IFERROR(
AVERAGE((IF(DATOS_[[Sexo]:[Sexo]]=$B16,IF(DATOS_[[AGRUP. CLAS. PROF.]:[AGRUP. CLAS. PROF.]]=$B15,IF(DATOS_[[Check Periodo Ref.]:[Check Periodo Ref.]]="Dentro",DATOS_[Conc.Sal.26]))))),
0)</f>
        <v>0</v>
      </c>
      <c r="AF16" s="379">
        <f t="array" ref="AF16">IFERROR(
AVERAGE((IF(DATOS_[[Sexo]:[Sexo]]=$B16,IF(DATOS_[[AGRUP. CLAS. PROF.]:[AGRUP. CLAS. PROF.]]=$B15,IF(DATOS_[[Check Periodo Ref.]:[Check Periodo Ref.]]="Dentro",DATOS_[Conc.Sal.27]))))),
0)</f>
        <v>0</v>
      </c>
      <c r="AG16" s="379">
        <f t="array" ref="AG16">IFERROR(
AVERAGE((IF(DATOS_[[Sexo]:[Sexo]]=$B16,IF(DATOS_[[AGRUP. CLAS. PROF.]:[AGRUP. CLAS. PROF.]]=$B15,IF(DATOS_[[Check Periodo Ref.]:[Check Periodo Ref.]]="Dentro",DATOS_[Conc.Sal.28]))))),
0)</f>
        <v>0</v>
      </c>
      <c r="AH16" s="379">
        <f t="array" ref="AH16">IFERROR(
AVERAGE((IF(DATOS_[[Sexo]:[Sexo]]=$B16,IF(DATOS_[[AGRUP. CLAS. PROF.]:[AGRUP. CLAS. PROF.]]=$B15,IF(DATOS_[[Check Periodo Ref.]:[Check Periodo Ref.]]="Dentro",DATOS_[Conc.Sal.29]))))),
0)</f>
        <v>0</v>
      </c>
      <c r="AI16" s="379">
        <f t="array" ref="AI16">IFERROR(
AVERAGE((IF(DATOS_[[Sexo]:[Sexo]]=$B16,IF(DATOS_[[AGRUP. CLAS. PROF.]:[AGRUP. CLAS. PROF.]]=$B15,IF(DATOS_[[Check Periodo Ref.]:[Check Periodo Ref.]]="Dentro",DATOS_[Conc.Sal.30]))))),
0)</f>
        <v>0</v>
      </c>
      <c r="AJ16" s="380">
        <f t="array" ref="AJ16">IFERROR(
AVERAGE(IF(DATOS_[Sexo]=$B16,IF(DATOS_[AGRUP. CLAS. PROF.]=$B15,IF(DATOS_[Check Periodo Ref.]="Dentro",DATOS_[Tot COMPL.SAL Ef],FALSE)))),
0)</f>
        <v>0</v>
      </c>
      <c r="AK16" s="381">
        <f t="array" ref="AK16">IFERROR(
AVERAGE(IF(DATOS_[Sexo]=$B16,IF(DATOS_[AGRUP. CLAS. PROF.]=$B15,IF(DATOS_[Check Periodo Ref.]="Dentro",DATOS_[TOTAL SALARIO Ef],FALSE)))),
0)</f>
        <v>0</v>
      </c>
      <c r="AL16" s="382">
        <f t="array" ref="AL16">IFERROR(
AVERAGE((IF(DATOS_[[Sexo]:[Sexo]]=$B16,IF(DATOS_[[AGRUP. CLAS. PROF.]:[AGRUP. CLAS. PROF.]]=$B15,IF(DATOS_[[Check Periodo Ref.]:[Check Periodo Ref.]]="Dentro",DATOS_[C.Extra.01]))))),
0)</f>
        <v>0</v>
      </c>
      <c r="AM16" s="382">
        <f t="array" ref="AM16">IFERROR(
AVERAGE((IF(DATOS_[[Sexo]:[Sexo]]=$B16,IF(DATOS_[[AGRUP. CLAS. PROF.]:[AGRUP. CLAS. PROF.]]=$B15,IF(DATOS_[[Check Periodo Ref.]:[Check Periodo Ref.]]="Dentro",DATOS_[C.Extra.02]))))),
0)</f>
        <v>0</v>
      </c>
      <c r="AN16" s="382">
        <f t="array" ref="AN16">IFERROR(
AVERAGE((IF(DATOS_[[Sexo]:[Sexo]]=$B16,IF(DATOS_[[AGRUP. CLAS. PROF.]:[AGRUP. CLAS. PROF.]]=$B15,IF(DATOS_[[Check Periodo Ref.]:[Check Periodo Ref.]]="Dentro",DATOS_[C.Extra.03]))))),
0)</f>
        <v>0</v>
      </c>
      <c r="AO16" s="382">
        <f t="array" ref="AO16">IFERROR(
AVERAGE((IF(DATOS_[[Sexo]:[Sexo]]=$B16,IF(DATOS_[[AGRUP. CLAS. PROF.]:[AGRUP. CLAS. PROF.]]=$B15,IF(DATOS_[[Check Periodo Ref.]:[Check Periodo Ref.]]="Dentro",DATOS_[C.Extra.04]))))),
0)</f>
        <v>0</v>
      </c>
      <c r="AP16" s="382">
        <f t="array" ref="AP16">IFERROR(
AVERAGE((IF(DATOS_[[Sexo]:[Sexo]]=$B16,IF(DATOS_[[AGRUP. CLAS. PROF.]:[AGRUP. CLAS. PROF.]]=$B15,IF(DATOS_[[Check Periodo Ref.]:[Check Periodo Ref.]]="Dentro",DATOS_[C.Extra.05]))))),
0)</f>
        <v>0</v>
      </c>
      <c r="AQ16" s="383">
        <f t="array" ref="AQ16">IFERROR(
AVERAGE(IF(DATOS_[Sexo]=$B16,IF(DATOS_[AGRUP. CLAS. PROF.]=$B15,IF(DATOS_[Check Periodo Ref.]="Dentro",DATOS_[Tot Extrasalarial Ef],FALSE)))),
0)</f>
        <v>0</v>
      </c>
      <c r="AR16" s="384">
        <f t="array" ref="AR16">IFERROR(
AVERAGE(IF(DATOS_[Sexo]=$B16,IF(DATOS_[AGRUP. CLAS. PROF.]=$B15,IF(DATOS_[Check Periodo Ref.]="Dentro",DATOS_[TOTAL Retrib Ef],FALSE)))),
0)</f>
        <v>0</v>
      </c>
    </row>
    <row r="17" spans="1:44" s="337" customFormat="1" x14ac:dyDescent="0.3">
      <c r="A17" s="337" t="str">
        <f>+A16</f>
        <v>[ocultar]</v>
      </c>
      <c r="B17" s="375" t="s">
        <v>163</v>
      </c>
      <c r="C17" s="376">
        <f t="array" ref="C17">SUM(IF($B17=DATOS_[Sexo],
IF($B15=DATOS_[AGRUP. CLAS. PROF.],
IF("Dentro"=DATOS_[Check Periodo Ref.],
1/(COUNTIFS(DATOS_[Sexo],$B17,DATOS_[AGRUP. CLAS. PROF.],$B15,DATOS_[Check Periodo Ref.],"Dentro",DATOS_[id],DATOS_[id]))))))</f>
        <v>0</v>
      </c>
      <c r="D17" s="377">
        <f>COUNTIFS(DATOS_[AGRUP. CLAS. PROF.],$B15,DATOS_[Sexo],$B17,DATOS_[Check Periodo Ref.],"Dentro")</f>
        <v>0</v>
      </c>
      <c r="E17" s="378">
        <f t="array" ref="E17">IFERROR(
AVERAGE(IF(DATOS_[Sexo]=$B17,IF(DATOS_[AGRUP. CLAS. PROF.]=$B15,IF(DATOS_[Check Periodo Ref.]="Dentro",DATOS_[SALARIO BASE Ef],FALSE)))),
0)</f>
        <v>0</v>
      </c>
      <c r="F17" s="379">
        <f t="array" ref="F17">IFERROR(
AVERAGE((IF(DATOS_[[Sexo]:[Sexo]]=$B17,IF(DATOS_[[AGRUP. CLAS. PROF.]:[AGRUP. CLAS. PROF.]]=$B15,IF(DATOS_[[Check Periodo Ref.]:[Check Periodo Ref.]]="Dentro",DATOS_[Conc.Sal.01]))))),
0)</f>
        <v>0</v>
      </c>
      <c r="G17" s="379">
        <f t="array" ref="G17">IFERROR(
AVERAGE((IF(DATOS_[[Sexo]:[Sexo]]=$B17,IF(DATOS_[[AGRUP. CLAS. PROF.]:[AGRUP. CLAS. PROF.]]=$B15,IF(DATOS_[[Check Periodo Ref.]:[Check Periodo Ref.]]="Dentro",DATOS_[Conc.Sal.02]))))),
0)</f>
        <v>0</v>
      </c>
      <c r="H17" s="379">
        <f t="array" ref="H17">IFERROR(
AVERAGE((IF(DATOS_[[Sexo]:[Sexo]]=$B17,IF(DATOS_[[AGRUP. CLAS. PROF.]:[AGRUP. CLAS. PROF.]]=$B15,IF(DATOS_[[Check Periodo Ref.]:[Check Periodo Ref.]]="Dentro",DATOS_[Conc.Sal.03]))))),
0)</f>
        <v>0</v>
      </c>
      <c r="I17" s="379">
        <f t="array" ref="I17">IFERROR(
AVERAGE((IF(DATOS_[[Sexo]:[Sexo]]=$B17,IF(DATOS_[[AGRUP. CLAS. PROF.]:[AGRUP. CLAS. PROF.]]=$B15,IF(DATOS_[[Check Periodo Ref.]:[Check Periodo Ref.]]="Dentro",DATOS_[Conc.Sal.04]))))),
0)</f>
        <v>0</v>
      </c>
      <c r="J17" s="379">
        <f t="array" ref="J17">IFERROR(
AVERAGE((IF(DATOS_[[Sexo]:[Sexo]]=$B17,IF(DATOS_[[AGRUP. CLAS. PROF.]:[AGRUP. CLAS. PROF.]]=$B15,IF(DATOS_[[Check Periodo Ref.]:[Check Periodo Ref.]]="Dentro",DATOS_[Conc.Sal.05]))))),
0)</f>
        <v>0</v>
      </c>
      <c r="K17" s="379">
        <f t="array" ref="K17">IFERROR(
AVERAGE((IF(DATOS_[[Sexo]:[Sexo]]=$B17,IF(DATOS_[[AGRUP. CLAS. PROF.]:[AGRUP. CLAS. PROF.]]=$B15,IF(DATOS_[[Check Periodo Ref.]:[Check Periodo Ref.]]="Dentro",DATOS_[Conc.Sal.06]))))),
0)</f>
        <v>0</v>
      </c>
      <c r="L17" s="379">
        <f t="array" ref="L17">IFERROR(
AVERAGE((IF(DATOS_[[Sexo]:[Sexo]]=$B17,IF(DATOS_[[AGRUP. CLAS. PROF.]:[AGRUP. CLAS. PROF.]]=$B15,IF(DATOS_[[Check Periodo Ref.]:[Check Periodo Ref.]]="Dentro",DATOS_[Conc.Sal.07]))))),
0)</f>
        <v>0</v>
      </c>
      <c r="M17" s="379">
        <f t="array" ref="M17">IFERROR(
AVERAGE((IF(DATOS_[[Sexo]:[Sexo]]=$B17,IF(DATOS_[[AGRUP. CLAS. PROF.]:[AGRUP. CLAS. PROF.]]=$B15,IF(DATOS_[[Check Periodo Ref.]:[Check Periodo Ref.]]="Dentro",DATOS_[Conc.Sal.08]))))),
0)</f>
        <v>0</v>
      </c>
      <c r="N17" s="379">
        <f t="array" ref="N17">IFERROR(
AVERAGE((IF(DATOS_[[Sexo]:[Sexo]]=$B17,IF(DATOS_[[AGRUP. CLAS. PROF.]:[AGRUP. CLAS. PROF.]]=$B15,IF(DATOS_[[Check Periodo Ref.]:[Check Periodo Ref.]]="Dentro",DATOS_[Conc.Sal.09]))))),
0)</f>
        <v>0</v>
      </c>
      <c r="O17" s="379">
        <f t="array" ref="O17">IFERROR(
AVERAGE((IF(DATOS_[[Sexo]:[Sexo]]=$B17,IF(DATOS_[[AGRUP. CLAS. PROF.]:[AGRUP. CLAS. PROF.]]=$B15,IF(DATOS_[[Check Periodo Ref.]:[Check Periodo Ref.]]="Dentro",DATOS_[Conc.Sal.10]))))),
0)</f>
        <v>0</v>
      </c>
      <c r="P17" s="379">
        <f t="array" ref="P17">IFERROR(
AVERAGE((IF(DATOS_[[Sexo]:[Sexo]]=$B17,IF(DATOS_[[AGRUP. CLAS. PROF.]:[AGRUP. CLAS. PROF.]]=$B15,IF(DATOS_[[Check Periodo Ref.]:[Check Periodo Ref.]]="Dentro",DATOS_[Conc.Sal.11]))))),
0)</f>
        <v>0</v>
      </c>
      <c r="Q17" s="379">
        <f t="array" ref="Q17">IFERROR(
AVERAGE((IF(DATOS_[[Sexo]:[Sexo]]=$B17,IF(DATOS_[[AGRUP. CLAS. PROF.]:[AGRUP. CLAS. PROF.]]=$B15,IF(DATOS_[[Check Periodo Ref.]:[Check Periodo Ref.]]="Dentro",DATOS_[Conc.Sal.12]))))),
0)</f>
        <v>0</v>
      </c>
      <c r="R17" s="379">
        <f t="array" ref="R17">IFERROR(
AVERAGE((IF(DATOS_[[Sexo]:[Sexo]]=$B17,IF(DATOS_[[AGRUP. CLAS. PROF.]:[AGRUP. CLAS. PROF.]]=$B15,IF(DATOS_[[Check Periodo Ref.]:[Check Periodo Ref.]]="Dentro",DATOS_[Conc.Sal.13]))))),
0)</f>
        <v>0</v>
      </c>
      <c r="S17" s="379">
        <f t="array" ref="S17">IFERROR(
AVERAGE((IF(DATOS_[[Sexo]:[Sexo]]=$B17,IF(DATOS_[[AGRUP. CLAS. PROF.]:[AGRUP. CLAS. PROF.]]=$B15,IF(DATOS_[[Check Periodo Ref.]:[Check Periodo Ref.]]="Dentro",DATOS_[Conc.Sal.14]))))),
0)</f>
        <v>0</v>
      </c>
      <c r="T17" s="379">
        <f t="array" ref="T17">IFERROR(
AVERAGE((IF(DATOS_[[Sexo]:[Sexo]]=$B17,IF(DATOS_[[AGRUP. CLAS. PROF.]:[AGRUP. CLAS. PROF.]]=$B15,IF(DATOS_[[Check Periodo Ref.]:[Check Periodo Ref.]]="Dentro",DATOS_[Conc.Sal.15]))))),
0)</f>
        <v>0</v>
      </c>
      <c r="U17" s="379">
        <f t="array" ref="U17">IFERROR(
AVERAGE((IF(DATOS_[[Sexo]:[Sexo]]=$B17,IF(DATOS_[[AGRUP. CLAS. PROF.]:[AGRUP. CLAS. PROF.]]=$B15,IF(DATOS_[[Check Periodo Ref.]:[Check Periodo Ref.]]="Dentro",DATOS_[Conc.Sal.16]))))),
0)</f>
        <v>0</v>
      </c>
      <c r="V17" s="379">
        <f t="array" ref="V17">IFERROR(
AVERAGE((IF(DATOS_[[Sexo]:[Sexo]]=$B17,IF(DATOS_[[AGRUP. CLAS. PROF.]:[AGRUP. CLAS. PROF.]]=$B15,IF(DATOS_[[Check Periodo Ref.]:[Check Periodo Ref.]]="Dentro",DATOS_[Conc.Sal.17]))))),
0)</f>
        <v>0</v>
      </c>
      <c r="W17" s="379">
        <f t="array" ref="W17">IFERROR(
AVERAGE((IF(DATOS_[[Sexo]:[Sexo]]=$B17,IF(DATOS_[[AGRUP. CLAS. PROF.]:[AGRUP. CLAS. PROF.]]=$B15,IF(DATOS_[[Check Periodo Ref.]:[Check Periodo Ref.]]="Dentro",DATOS_[Conc.Sal.18]))))),
0)</f>
        <v>0</v>
      </c>
      <c r="X17" s="379">
        <f t="array" ref="X17">IFERROR(
AVERAGE((IF(DATOS_[[Sexo]:[Sexo]]=$B17,IF(DATOS_[[AGRUP. CLAS. PROF.]:[AGRUP. CLAS. PROF.]]=$B15,IF(DATOS_[[Check Periodo Ref.]:[Check Periodo Ref.]]="Dentro",DATOS_[Conc.Sal.19]))))),
0)</f>
        <v>0</v>
      </c>
      <c r="Y17" s="379">
        <f t="array" ref="Y17">IFERROR(
AVERAGE((IF(DATOS_[[Sexo]:[Sexo]]=$B17,IF(DATOS_[[AGRUP. CLAS. PROF.]:[AGRUP. CLAS. PROF.]]=$B15,IF(DATOS_[[Check Periodo Ref.]:[Check Periodo Ref.]]="Dentro",DATOS_[Conc.Sal.20]))))),
0)</f>
        <v>0</v>
      </c>
      <c r="Z17" s="379">
        <f t="array" ref="Z17">IFERROR(
AVERAGE((IF(DATOS_[[Sexo]:[Sexo]]=$B17,IF(DATOS_[[AGRUP. CLAS. PROF.]:[AGRUP. CLAS. PROF.]]=$B15,IF(DATOS_[[Check Periodo Ref.]:[Check Periodo Ref.]]="Dentro",DATOS_[Conc.Sal.21]))))),
0)</f>
        <v>0</v>
      </c>
      <c r="AA17" s="379">
        <f t="array" ref="AA17">IFERROR(
AVERAGE((IF(DATOS_[[Sexo]:[Sexo]]=$B17,IF(DATOS_[[AGRUP. CLAS. PROF.]:[AGRUP. CLAS. PROF.]]=$B15,IF(DATOS_[[Check Periodo Ref.]:[Check Periodo Ref.]]="Dentro",DATOS_[Conc.Sal.22]))))),
0)</f>
        <v>0</v>
      </c>
      <c r="AB17" s="379">
        <f t="array" ref="AB17">IFERROR(
AVERAGE((IF(DATOS_[[Sexo]:[Sexo]]=$B17,IF(DATOS_[[AGRUP. CLAS. PROF.]:[AGRUP. CLAS. PROF.]]=$B15,IF(DATOS_[[Check Periodo Ref.]:[Check Periodo Ref.]]="Dentro",DATOS_[Conc.Sal.23]))))),
0)</f>
        <v>0</v>
      </c>
      <c r="AC17" s="379">
        <f t="array" ref="AC17">IFERROR(
AVERAGE((IF(DATOS_[[Sexo]:[Sexo]]=$B17,IF(DATOS_[[AGRUP. CLAS. PROF.]:[AGRUP. CLAS. PROF.]]=$B15,IF(DATOS_[[Check Periodo Ref.]:[Check Periodo Ref.]]="Dentro",DATOS_[Conc.Sal.24]))))),
0)</f>
        <v>0</v>
      </c>
      <c r="AD17" s="379">
        <f t="array" ref="AD17">IFERROR(
AVERAGE((IF(DATOS_[[Sexo]:[Sexo]]=$B17,IF(DATOS_[[AGRUP. CLAS. PROF.]:[AGRUP. CLAS. PROF.]]=$B15,IF(DATOS_[[Check Periodo Ref.]:[Check Periodo Ref.]]="Dentro",DATOS_[Conc.Sal.25]))))),
0)</f>
        <v>0</v>
      </c>
      <c r="AE17" s="379">
        <f t="array" ref="AE17">IFERROR(
AVERAGE((IF(DATOS_[[Sexo]:[Sexo]]=$B17,IF(DATOS_[[AGRUP. CLAS. PROF.]:[AGRUP. CLAS. PROF.]]=$B15,IF(DATOS_[[Check Periodo Ref.]:[Check Periodo Ref.]]="Dentro",DATOS_[Conc.Sal.26]))))),
0)</f>
        <v>0</v>
      </c>
      <c r="AF17" s="379">
        <f t="array" ref="AF17">IFERROR(
AVERAGE((IF(DATOS_[[Sexo]:[Sexo]]=$B17,IF(DATOS_[[AGRUP. CLAS. PROF.]:[AGRUP. CLAS. PROF.]]=$B15,IF(DATOS_[[Check Periodo Ref.]:[Check Periodo Ref.]]="Dentro",DATOS_[Conc.Sal.27]))))),
0)</f>
        <v>0</v>
      </c>
      <c r="AG17" s="379">
        <f t="array" ref="AG17">IFERROR(
AVERAGE((IF(DATOS_[[Sexo]:[Sexo]]=$B17,IF(DATOS_[[AGRUP. CLAS. PROF.]:[AGRUP. CLAS. PROF.]]=$B15,IF(DATOS_[[Check Periodo Ref.]:[Check Periodo Ref.]]="Dentro",DATOS_[Conc.Sal.28]))))),
0)</f>
        <v>0</v>
      </c>
      <c r="AH17" s="379">
        <f t="array" ref="AH17">IFERROR(
AVERAGE((IF(DATOS_[[Sexo]:[Sexo]]=$B17,IF(DATOS_[[AGRUP. CLAS. PROF.]:[AGRUP. CLAS. PROF.]]=$B15,IF(DATOS_[[Check Periodo Ref.]:[Check Periodo Ref.]]="Dentro",DATOS_[Conc.Sal.29]))))),
0)</f>
        <v>0</v>
      </c>
      <c r="AI17" s="379">
        <f t="array" ref="AI17">IFERROR(
AVERAGE((IF(DATOS_[[Sexo]:[Sexo]]=$B17,IF(DATOS_[[AGRUP. CLAS. PROF.]:[AGRUP. CLAS. PROF.]]=$B15,IF(DATOS_[[Check Periodo Ref.]:[Check Periodo Ref.]]="Dentro",DATOS_[Conc.Sal.30]))))),
0)</f>
        <v>0</v>
      </c>
      <c r="AJ17" s="380">
        <f t="array" ref="AJ17">IFERROR(
AVERAGE(IF(DATOS_[Sexo]=$B17,IF(DATOS_[AGRUP. CLAS. PROF.]=$B15,IF(DATOS_[Check Periodo Ref.]="Dentro",DATOS_[Tot COMPL.SAL Ef],FALSE)))),
0)</f>
        <v>0</v>
      </c>
      <c r="AK17" s="381">
        <f t="array" ref="AK17">IFERROR(
AVERAGE(IF(DATOS_[Sexo]=$B17,IF(DATOS_[AGRUP. CLAS. PROF.]=$B15,IF(DATOS_[Check Periodo Ref.]="Dentro",DATOS_[TOTAL SALARIO Ef],FALSE)))),
0)</f>
        <v>0</v>
      </c>
      <c r="AL17" s="382">
        <f>IFERROR(
AVERAGE((IF(DATOS_[[Sexo]:[Sexo]]=$B17,IF(DATOS_[[AGRUP. CLAS. PROF.]:[AGRUP. CLAS. PROF.]]=$B15,IF(DATOS_[[Check Periodo Ref.]:[Check Periodo Ref.]]="Dentro",DATOS_[C.Extra.01]))))),
0)</f>
        <v>0</v>
      </c>
      <c r="AM17" s="382">
        <f t="array" ref="AM17">IFERROR(
AVERAGE((IF(DATOS_[[Sexo]:[Sexo]]=$B17,IF(DATOS_[[AGRUP. CLAS. PROF.]:[AGRUP. CLAS. PROF.]]=$B15,IF(DATOS_[[Check Periodo Ref.]:[Check Periodo Ref.]]="Dentro",DATOS_[C.Extra.02]))))),
0)</f>
        <v>0</v>
      </c>
      <c r="AN17" s="382">
        <f t="array" ref="AN17">IFERROR(
AVERAGE((IF(DATOS_[[Sexo]:[Sexo]]=$B17,IF(DATOS_[[AGRUP. CLAS. PROF.]:[AGRUP. CLAS. PROF.]]=$B15,IF(DATOS_[[Check Periodo Ref.]:[Check Periodo Ref.]]="Dentro",DATOS_[C.Extra.03]))))),
0)</f>
        <v>0</v>
      </c>
      <c r="AO17" s="382">
        <f t="array" ref="AO17">IFERROR(
AVERAGE((IF(DATOS_[[Sexo]:[Sexo]]=$B17,IF(DATOS_[[AGRUP. CLAS. PROF.]:[AGRUP. CLAS. PROF.]]=$B15,IF(DATOS_[[Check Periodo Ref.]:[Check Periodo Ref.]]="Dentro",DATOS_[C.Extra.04]))))),
0)</f>
        <v>0</v>
      </c>
      <c r="AP17" s="382">
        <f t="array" ref="AP17">IFERROR(
AVERAGE((IF(DATOS_[[Sexo]:[Sexo]]=$B17,IF(DATOS_[[AGRUP. CLAS. PROF.]:[AGRUP. CLAS. PROF.]]=$B15,IF(DATOS_[[Check Periodo Ref.]:[Check Periodo Ref.]]="Dentro",DATOS_[C.Extra.05]))))),
0)</f>
        <v>0</v>
      </c>
      <c r="AQ17" s="383">
        <f t="array" ref="AQ17">IFERROR(
AVERAGE(IF(DATOS_[Sexo]=$B17,IF(DATOS_[AGRUP. CLAS. PROF.]=$B15,IF(DATOS_[Check Periodo Ref.]="Dentro",DATOS_[Tot Extrasalarial Ef],FALSE)))),
0)</f>
        <v>0</v>
      </c>
      <c r="AR17" s="384">
        <f t="array" ref="AR17">IFERROR(
AVERAGE(IF(DATOS_[Sexo]=$B17,IF(DATOS_[AGRUP. CLAS. PROF.]=$B15,IF(DATOS_[Check Periodo Ref.]="Dentro",DATOS_[TOTAL Retrib Ef],FALSE)))),
0)</f>
        <v>0</v>
      </c>
    </row>
    <row r="18" spans="1:44" s="337" customFormat="1" ht="17.25" thickBot="1" x14ac:dyDescent="0.35">
      <c r="A18" s="337" t="str">
        <f t="shared" ref="A18" si="7">+A19</f>
        <v>[ocultar]</v>
      </c>
      <c r="B18" s="362" t="s">
        <v>299</v>
      </c>
      <c r="C18" s="363"/>
      <c r="D18" s="364"/>
      <c r="E18" s="365" t="str">
        <f t="shared" ref="E18:AR18" si="8">IFERROR((E19-E20)/E19,"")</f>
        <v/>
      </c>
      <c r="F18" s="366" t="str">
        <f t="shared" si="8"/>
        <v/>
      </c>
      <c r="G18" s="367" t="str">
        <f t="shared" si="8"/>
        <v/>
      </c>
      <c r="H18" s="367" t="str">
        <f t="shared" si="8"/>
        <v/>
      </c>
      <c r="I18" s="367" t="str">
        <f t="shared" si="8"/>
        <v/>
      </c>
      <c r="J18" s="368" t="str">
        <f t="shared" si="8"/>
        <v/>
      </c>
      <c r="K18" s="369" t="str">
        <f t="shared" si="8"/>
        <v/>
      </c>
      <c r="L18" s="369" t="str">
        <f t="shared" si="8"/>
        <v/>
      </c>
      <c r="M18" s="369" t="str">
        <f t="shared" si="8"/>
        <v/>
      </c>
      <c r="N18" s="369" t="str">
        <f t="shared" si="8"/>
        <v/>
      </c>
      <c r="O18" s="369" t="str">
        <f t="shared" si="8"/>
        <v/>
      </c>
      <c r="P18" s="369" t="str">
        <f t="shared" si="8"/>
        <v/>
      </c>
      <c r="Q18" s="369" t="str">
        <f t="shared" si="8"/>
        <v/>
      </c>
      <c r="R18" s="369" t="str">
        <f t="shared" si="8"/>
        <v/>
      </c>
      <c r="S18" s="369" t="str">
        <f t="shared" si="8"/>
        <v/>
      </c>
      <c r="T18" s="369" t="str">
        <f t="shared" si="8"/>
        <v/>
      </c>
      <c r="U18" s="369" t="str">
        <f t="shared" si="8"/>
        <v/>
      </c>
      <c r="V18" s="368" t="str">
        <f t="shared" si="8"/>
        <v/>
      </c>
      <c r="W18" s="368" t="str">
        <f t="shared" si="8"/>
        <v/>
      </c>
      <c r="X18" s="368" t="str">
        <f t="shared" si="8"/>
        <v/>
      </c>
      <c r="Y18" s="368" t="str">
        <f t="shared" si="8"/>
        <v/>
      </c>
      <c r="Z18" s="368" t="str">
        <f t="shared" si="8"/>
        <v/>
      </c>
      <c r="AA18" s="368" t="str">
        <f t="shared" si="8"/>
        <v/>
      </c>
      <c r="AB18" s="368" t="str">
        <f t="shared" si="8"/>
        <v/>
      </c>
      <c r="AC18" s="368" t="str">
        <f t="shared" si="8"/>
        <v/>
      </c>
      <c r="AD18" s="368" t="str">
        <f t="shared" si="8"/>
        <v/>
      </c>
      <c r="AE18" s="368" t="str">
        <f t="shared" si="8"/>
        <v/>
      </c>
      <c r="AF18" s="368" t="str">
        <f t="shared" si="8"/>
        <v/>
      </c>
      <c r="AG18" s="368" t="str">
        <f t="shared" si="8"/>
        <v/>
      </c>
      <c r="AH18" s="368" t="str">
        <f t="shared" si="8"/>
        <v/>
      </c>
      <c r="AI18" s="368" t="str">
        <f t="shared" si="8"/>
        <v/>
      </c>
      <c r="AJ18" s="370" t="str">
        <f t="shared" si="8"/>
        <v/>
      </c>
      <c r="AK18" s="371" t="str">
        <f t="shared" si="8"/>
        <v/>
      </c>
      <c r="AL18" s="372" t="str">
        <f t="shared" si="8"/>
        <v/>
      </c>
      <c r="AM18" s="372" t="str">
        <f t="shared" si="8"/>
        <v/>
      </c>
      <c r="AN18" s="372" t="str">
        <f t="shared" si="8"/>
        <v/>
      </c>
      <c r="AO18" s="372" t="str">
        <f t="shared" si="8"/>
        <v/>
      </c>
      <c r="AP18" s="372" t="str">
        <f t="shared" si="8"/>
        <v/>
      </c>
      <c r="AQ18" s="373" t="str">
        <f t="shared" si="8"/>
        <v/>
      </c>
      <c r="AR18" s="374" t="str">
        <f t="shared" si="8"/>
        <v/>
      </c>
    </row>
    <row r="19" spans="1:44" s="337" customFormat="1" x14ac:dyDescent="0.3">
      <c r="A19" s="337" t="str">
        <f t="shared" ref="A19" si="9">+IF(C19+C20=0,"[ocultar]","")</f>
        <v>[ocultar]</v>
      </c>
      <c r="B19" s="375" t="s">
        <v>162</v>
      </c>
      <c r="C19" s="376">
        <f t="array" ref="C19">SUM(IF($B19=DATOS_[Sexo],
IF($B18=DATOS_[AGRUP. CLAS. PROF.],
IF("Dentro"=DATOS_[Check Periodo Ref.],
1/(COUNTIFS(DATOS_[Sexo],$B19,DATOS_[AGRUP. CLAS. PROF.],$B18,DATOS_[Check Periodo Ref.],"Dentro",DATOS_[id],DATOS_[id]))))))</f>
        <v>0</v>
      </c>
      <c r="D19" s="377">
        <f>COUNTIFS(DATOS_[AGRUP. CLAS. PROF.],$B18,DATOS_[Sexo],$B19,DATOS_[Check Periodo Ref.],"Dentro")</f>
        <v>0</v>
      </c>
      <c r="E19" s="378">
        <f t="array" ref="E19">IFERROR(
AVERAGE(IF(DATOS_[Sexo]=$B19,IF(DATOS_[AGRUP. CLAS. PROF.]=$B18,IF(DATOS_[Check Periodo Ref.]="Dentro",DATOS_[SALARIO BASE Ef],FALSE)))),
0)</f>
        <v>0</v>
      </c>
      <c r="F19" s="379">
        <f t="array" ref="F19">IFERROR(
AVERAGE((IF(DATOS_[[Sexo]:[Sexo]]=$B19,IF(DATOS_[[AGRUP. CLAS. PROF.]:[AGRUP. CLAS. PROF.]]=$B18,IF(DATOS_[[Check Periodo Ref.]:[Check Periodo Ref.]]="Dentro",DATOS_[Conc.Sal.01]))))),
0)</f>
        <v>0</v>
      </c>
      <c r="G19" s="379">
        <f t="array" ref="G19">IFERROR(
AVERAGE((IF(DATOS_[[Sexo]:[Sexo]]=$B19,IF(DATOS_[[AGRUP. CLAS. PROF.]:[AGRUP. CLAS. PROF.]]=$B18,IF(DATOS_[[Check Periodo Ref.]:[Check Periodo Ref.]]="Dentro",DATOS_[Conc.Sal.02]))))),
0)</f>
        <v>0</v>
      </c>
      <c r="H19" s="379">
        <f t="array" ref="H19">IFERROR(
AVERAGE((IF(DATOS_[[Sexo]:[Sexo]]=$B19,IF(DATOS_[[AGRUP. CLAS. PROF.]:[AGRUP. CLAS. PROF.]]=$B18,IF(DATOS_[[Check Periodo Ref.]:[Check Periodo Ref.]]="Dentro",DATOS_[Conc.Sal.03]))))),
0)</f>
        <v>0</v>
      </c>
      <c r="I19" s="379">
        <f t="array" ref="I19">IFERROR(
AVERAGE((IF(DATOS_[[Sexo]:[Sexo]]=$B19,IF(DATOS_[[AGRUP. CLAS. PROF.]:[AGRUP. CLAS. PROF.]]=$B18,IF(DATOS_[[Check Periodo Ref.]:[Check Periodo Ref.]]="Dentro",DATOS_[Conc.Sal.04]))))),
0)</f>
        <v>0</v>
      </c>
      <c r="J19" s="379">
        <f t="array" ref="J19">IFERROR(
AVERAGE((IF(DATOS_[[Sexo]:[Sexo]]=$B19,IF(DATOS_[[AGRUP. CLAS. PROF.]:[AGRUP. CLAS. PROF.]]=$B18,IF(DATOS_[[Check Periodo Ref.]:[Check Periodo Ref.]]="Dentro",DATOS_[Conc.Sal.05]))))),
0)</f>
        <v>0</v>
      </c>
      <c r="K19" s="379">
        <f t="array" ref="K19">IFERROR(
AVERAGE((IF(DATOS_[[Sexo]:[Sexo]]=$B19,IF(DATOS_[[AGRUP. CLAS. PROF.]:[AGRUP. CLAS. PROF.]]=$B18,IF(DATOS_[[Check Periodo Ref.]:[Check Periodo Ref.]]="Dentro",DATOS_[Conc.Sal.06]))))),
0)</f>
        <v>0</v>
      </c>
      <c r="L19" s="379">
        <f t="array" ref="L19">IFERROR(
AVERAGE((IF(DATOS_[[Sexo]:[Sexo]]=$B19,IF(DATOS_[[AGRUP. CLAS. PROF.]:[AGRUP. CLAS. PROF.]]=$B18,IF(DATOS_[[Check Periodo Ref.]:[Check Periodo Ref.]]="Dentro",DATOS_[Conc.Sal.07]))))),
0)</f>
        <v>0</v>
      </c>
      <c r="M19" s="379">
        <f t="array" ref="M19">IFERROR(
AVERAGE((IF(DATOS_[[Sexo]:[Sexo]]=$B19,IF(DATOS_[[AGRUP. CLAS. PROF.]:[AGRUP. CLAS. PROF.]]=$B18,IF(DATOS_[[Check Periodo Ref.]:[Check Periodo Ref.]]="Dentro",DATOS_[Conc.Sal.08]))))),
0)</f>
        <v>0</v>
      </c>
      <c r="N19" s="379">
        <f t="array" ref="N19">IFERROR(
AVERAGE((IF(DATOS_[[Sexo]:[Sexo]]=$B19,IF(DATOS_[[AGRUP. CLAS. PROF.]:[AGRUP. CLAS. PROF.]]=$B18,IF(DATOS_[[Check Periodo Ref.]:[Check Periodo Ref.]]="Dentro",DATOS_[Conc.Sal.09]))))),
0)</f>
        <v>0</v>
      </c>
      <c r="O19" s="379">
        <f t="array" ref="O19">IFERROR(
AVERAGE((IF(DATOS_[[Sexo]:[Sexo]]=$B19,IF(DATOS_[[AGRUP. CLAS. PROF.]:[AGRUP. CLAS. PROF.]]=$B18,IF(DATOS_[[Check Periodo Ref.]:[Check Periodo Ref.]]="Dentro",DATOS_[Conc.Sal.10]))))),
0)</f>
        <v>0</v>
      </c>
      <c r="P19" s="379">
        <f t="array" ref="P19">IFERROR(
AVERAGE((IF(DATOS_[[Sexo]:[Sexo]]=$B19,IF(DATOS_[[AGRUP. CLAS. PROF.]:[AGRUP. CLAS. PROF.]]=$B18,IF(DATOS_[[Check Periodo Ref.]:[Check Periodo Ref.]]="Dentro",DATOS_[Conc.Sal.11]))))),
0)</f>
        <v>0</v>
      </c>
      <c r="Q19" s="379">
        <f t="array" ref="Q19">IFERROR(
AVERAGE((IF(DATOS_[[Sexo]:[Sexo]]=$B19,IF(DATOS_[[AGRUP. CLAS. PROF.]:[AGRUP. CLAS. PROF.]]=$B18,IF(DATOS_[[Check Periodo Ref.]:[Check Periodo Ref.]]="Dentro",DATOS_[Conc.Sal.12]))))),
0)</f>
        <v>0</v>
      </c>
      <c r="R19" s="379">
        <f t="array" ref="R19">IFERROR(
AVERAGE((IF(DATOS_[[Sexo]:[Sexo]]=$B19,IF(DATOS_[[AGRUP. CLAS. PROF.]:[AGRUP. CLAS. PROF.]]=$B18,IF(DATOS_[[Check Periodo Ref.]:[Check Periodo Ref.]]="Dentro",DATOS_[Conc.Sal.13]))))),
0)</f>
        <v>0</v>
      </c>
      <c r="S19" s="379">
        <f t="array" ref="S19">IFERROR(
AVERAGE((IF(DATOS_[[Sexo]:[Sexo]]=$B19,IF(DATOS_[[AGRUP. CLAS. PROF.]:[AGRUP. CLAS. PROF.]]=$B18,IF(DATOS_[[Check Periodo Ref.]:[Check Periodo Ref.]]="Dentro",DATOS_[Conc.Sal.14]))))),
0)</f>
        <v>0</v>
      </c>
      <c r="T19" s="379">
        <f t="array" ref="T19">IFERROR(
AVERAGE((IF(DATOS_[[Sexo]:[Sexo]]=$B19,IF(DATOS_[[AGRUP. CLAS. PROF.]:[AGRUP. CLAS. PROF.]]=$B18,IF(DATOS_[[Check Periodo Ref.]:[Check Periodo Ref.]]="Dentro",DATOS_[Conc.Sal.15]))))),
0)</f>
        <v>0</v>
      </c>
      <c r="U19" s="379">
        <f t="array" ref="U19">IFERROR(
AVERAGE((IF(DATOS_[[Sexo]:[Sexo]]=$B19,IF(DATOS_[[AGRUP. CLAS. PROF.]:[AGRUP. CLAS. PROF.]]=$B18,IF(DATOS_[[Check Periodo Ref.]:[Check Periodo Ref.]]="Dentro",DATOS_[Conc.Sal.16]))))),
0)</f>
        <v>0</v>
      </c>
      <c r="V19" s="379">
        <f t="array" ref="V19">IFERROR(
AVERAGE((IF(DATOS_[[Sexo]:[Sexo]]=$B19,IF(DATOS_[[AGRUP. CLAS. PROF.]:[AGRUP. CLAS. PROF.]]=$B18,IF(DATOS_[[Check Periodo Ref.]:[Check Periodo Ref.]]="Dentro",DATOS_[Conc.Sal.17]))))),
0)</f>
        <v>0</v>
      </c>
      <c r="W19" s="379">
        <f t="array" ref="W19">IFERROR(
AVERAGE((IF(DATOS_[[Sexo]:[Sexo]]=$B19,IF(DATOS_[[AGRUP. CLAS. PROF.]:[AGRUP. CLAS. PROF.]]=$B18,IF(DATOS_[[Check Periodo Ref.]:[Check Periodo Ref.]]="Dentro",DATOS_[Conc.Sal.18]))))),
0)</f>
        <v>0</v>
      </c>
      <c r="X19" s="379">
        <f t="array" ref="X19">IFERROR(
AVERAGE((IF(DATOS_[[Sexo]:[Sexo]]=$B19,IF(DATOS_[[AGRUP. CLAS. PROF.]:[AGRUP. CLAS. PROF.]]=$B18,IF(DATOS_[[Check Periodo Ref.]:[Check Periodo Ref.]]="Dentro",DATOS_[Conc.Sal.19]))))),
0)</f>
        <v>0</v>
      </c>
      <c r="Y19" s="379">
        <f t="array" ref="Y19">IFERROR(
AVERAGE((IF(DATOS_[[Sexo]:[Sexo]]=$B19,IF(DATOS_[[AGRUP. CLAS. PROF.]:[AGRUP. CLAS. PROF.]]=$B18,IF(DATOS_[[Check Periodo Ref.]:[Check Periodo Ref.]]="Dentro",DATOS_[Conc.Sal.20]))))),
0)</f>
        <v>0</v>
      </c>
      <c r="Z19" s="379">
        <f t="array" ref="Z19">IFERROR(
AVERAGE((IF(DATOS_[[Sexo]:[Sexo]]=$B19,IF(DATOS_[[AGRUP. CLAS. PROF.]:[AGRUP. CLAS. PROF.]]=$B18,IF(DATOS_[[Check Periodo Ref.]:[Check Periodo Ref.]]="Dentro",DATOS_[Conc.Sal.21]))))),
0)</f>
        <v>0</v>
      </c>
      <c r="AA19" s="379">
        <f t="array" ref="AA19">IFERROR(
AVERAGE((IF(DATOS_[[Sexo]:[Sexo]]=$B19,IF(DATOS_[[AGRUP. CLAS. PROF.]:[AGRUP. CLAS. PROF.]]=$B18,IF(DATOS_[[Check Periodo Ref.]:[Check Periodo Ref.]]="Dentro",DATOS_[Conc.Sal.22]))))),
0)</f>
        <v>0</v>
      </c>
      <c r="AB19" s="379">
        <f t="array" ref="AB19">IFERROR(
AVERAGE((IF(DATOS_[[Sexo]:[Sexo]]=$B19,IF(DATOS_[[AGRUP. CLAS. PROF.]:[AGRUP. CLAS. PROF.]]=$B18,IF(DATOS_[[Check Periodo Ref.]:[Check Periodo Ref.]]="Dentro",DATOS_[Conc.Sal.23]))))),
0)</f>
        <v>0</v>
      </c>
      <c r="AC19" s="379">
        <f t="array" ref="AC19">IFERROR(
AVERAGE((IF(DATOS_[[Sexo]:[Sexo]]=$B19,IF(DATOS_[[AGRUP. CLAS. PROF.]:[AGRUP. CLAS. PROF.]]=$B18,IF(DATOS_[[Check Periodo Ref.]:[Check Periodo Ref.]]="Dentro",DATOS_[Conc.Sal.24]))))),
0)</f>
        <v>0</v>
      </c>
      <c r="AD19" s="379">
        <f t="array" ref="AD19">IFERROR(
AVERAGE((IF(DATOS_[[Sexo]:[Sexo]]=$B19,IF(DATOS_[[AGRUP. CLAS. PROF.]:[AGRUP. CLAS. PROF.]]=$B18,IF(DATOS_[[Check Periodo Ref.]:[Check Periodo Ref.]]="Dentro",DATOS_[Conc.Sal.25]))))),
0)</f>
        <v>0</v>
      </c>
      <c r="AE19" s="379">
        <f t="array" ref="AE19">IFERROR(
AVERAGE((IF(DATOS_[[Sexo]:[Sexo]]=$B19,IF(DATOS_[[AGRUP. CLAS. PROF.]:[AGRUP. CLAS. PROF.]]=$B18,IF(DATOS_[[Check Periodo Ref.]:[Check Periodo Ref.]]="Dentro",DATOS_[Conc.Sal.26]))))),
0)</f>
        <v>0</v>
      </c>
      <c r="AF19" s="379">
        <f t="array" ref="AF19">IFERROR(
AVERAGE((IF(DATOS_[[Sexo]:[Sexo]]=$B19,IF(DATOS_[[AGRUP. CLAS. PROF.]:[AGRUP. CLAS. PROF.]]=$B18,IF(DATOS_[[Check Periodo Ref.]:[Check Periodo Ref.]]="Dentro",DATOS_[Conc.Sal.27]))))),
0)</f>
        <v>0</v>
      </c>
      <c r="AG19" s="379">
        <f t="array" ref="AG19">IFERROR(
AVERAGE((IF(DATOS_[[Sexo]:[Sexo]]=$B19,IF(DATOS_[[AGRUP. CLAS. PROF.]:[AGRUP. CLAS. PROF.]]=$B18,IF(DATOS_[[Check Periodo Ref.]:[Check Periodo Ref.]]="Dentro",DATOS_[Conc.Sal.28]))))),
0)</f>
        <v>0</v>
      </c>
      <c r="AH19" s="379">
        <f t="array" ref="AH19">IFERROR(
AVERAGE((IF(DATOS_[[Sexo]:[Sexo]]=$B19,IF(DATOS_[[AGRUP. CLAS. PROF.]:[AGRUP. CLAS. PROF.]]=$B18,IF(DATOS_[[Check Periodo Ref.]:[Check Periodo Ref.]]="Dentro",DATOS_[Conc.Sal.29]))))),
0)</f>
        <v>0</v>
      </c>
      <c r="AI19" s="379">
        <f t="array" ref="AI19">IFERROR(
AVERAGE((IF(DATOS_[[Sexo]:[Sexo]]=$B19,IF(DATOS_[[AGRUP. CLAS. PROF.]:[AGRUP. CLAS. PROF.]]=$B18,IF(DATOS_[[Check Periodo Ref.]:[Check Periodo Ref.]]="Dentro",DATOS_[Conc.Sal.30]))))),
0)</f>
        <v>0</v>
      </c>
      <c r="AJ19" s="380">
        <f t="array" ref="AJ19">IFERROR(
AVERAGE(IF(DATOS_[Sexo]=$B19,IF(DATOS_[AGRUP. CLAS. PROF.]=$B18,IF(DATOS_[Check Periodo Ref.]="Dentro",DATOS_[Tot COMPL.SAL Ef],FALSE)))),
0)</f>
        <v>0</v>
      </c>
      <c r="AK19" s="381">
        <f t="array" ref="AK19">IFERROR(
AVERAGE(IF(DATOS_[Sexo]=$B19,IF(DATOS_[AGRUP. CLAS. PROF.]=$B18,IF(DATOS_[Check Periodo Ref.]="Dentro",DATOS_[TOTAL SALARIO Ef],FALSE)))),
0)</f>
        <v>0</v>
      </c>
      <c r="AL19" s="382">
        <f t="array" ref="AL19">IFERROR(
AVERAGE((IF(DATOS_[[Sexo]:[Sexo]]=$B19,IF(DATOS_[[AGRUP. CLAS. PROF.]:[AGRUP. CLAS. PROF.]]=$B18,IF(DATOS_[[Check Periodo Ref.]:[Check Periodo Ref.]]="Dentro",DATOS_[C.Extra.01]))))),
0)</f>
        <v>0</v>
      </c>
      <c r="AM19" s="382">
        <f t="array" ref="AM19">IFERROR(
AVERAGE((IF(DATOS_[[Sexo]:[Sexo]]=$B19,IF(DATOS_[[AGRUP. CLAS. PROF.]:[AGRUP. CLAS. PROF.]]=$B18,IF(DATOS_[[Check Periodo Ref.]:[Check Periodo Ref.]]="Dentro",DATOS_[C.Extra.02]))))),
0)</f>
        <v>0</v>
      </c>
      <c r="AN19" s="382">
        <f t="array" ref="AN19">IFERROR(
AVERAGE((IF(DATOS_[[Sexo]:[Sexo]]=$B19,IF(DATOS_[[AGRUP. CLAS. PROF.]:[AGRUP. CLAS. PROF.]]=$B18,IF(DATOS_[[Check Periodo Ref.]:[Check Periodo Ref.]]="Dentro",DATOS_[C.Extra.03]))))),
0)</f>
        <v>0</v>
      </c>
      <c r="AO19" s="382">
        <f t="array" ref="AO19">IFERROR(
AVERAGE((IF(DATOS_[[Sexo]:[Sexo]]=$B19,IF(DATOS_[[AGRUP. CLAS. PROF.]:[AGRUP. CLAS. PROF.]]=$B18,IF(DATOS_[[Check Periodo Ref.]:[Check Periodo Ref.]]="Dentro",DATOS_[C.Extra.04]))))),
0)</f>
        <v>0</v>
      </c>
      <c r="AP19" s="382">
        <f t="array" ref="AP19">IFERROR(
AVERAGE((IF(DATOS_[[Sexo]:[Sexo]]=$B19,IF(DATOS_[[AGRUP. CLAS. PROF.]:[AGRUP. CLAS. PROF.]]=$B18,IF(DATOS_[[Check Periodo Ref.]:[Check Periodo Ref.]]="Dentro",DATOS_[C.Extra.05]))))),
0)</f>
        <v>0</v>
      </c>
      <c r="AQ19" s="383">
        <f t="array" ref="AQ19">IFERROR(
AVERAGE(IF(DATOS_[Sexo]=$B19,IF(DATOS_[AGRUP. CLAS. PROF.]=$B18,IF(DATOS_[Check Periodo Ref.]="Dentro",DATOS_[Tot Extrasalarial Ef],FALSE)))),
0)</f>
        <v>0</v>
      </c>
      <c r="AR19" s="384">
        <f t="array" ref="AR19">IFERROR(
AVERAGE(IF(DATOS_[Sexo]=$B19,IF(DATOS_[AGRUP. CLAS. PROF.]=$B18,IF(DATOS_[Check Periodo Ref.]="Dentro",DATOS_[TOTAL Retrib Ef],FALSE)))),
0)</f>
        <v>0</v>
      </c>
    </row>
    <row r="20" spans="1:44" s="337" customFormat="1" x14ac:dyDescent="0.3">
      <c r="A20" s="337" t="str">
        <f t="shared" ref="A20" si="10">+A19</f>
        <v>[ocultar]</v>
      </c>
      <c r="B20" s="375" t="s">
        <v>163</v>
      </c>
      <c r="C20" s="376">
        <f t="array" ref="C20">SUM(IF($B20=DATOS_[Sexo],
IF($B18=DATOS_[AGRUP. CLAS. PROF.],
IF("Dentro"=DATOS_[Check Periodo Ref.],
1/(COUNTIFS(DATOS_[Sexo],$B20,DATOS_[AGRUP. CLAS. PROF.],$B18,DATOS_[Check Periodo Ref.],"Dentro",DATOS_[id],DATOS_[id]))))))</f>
        <v>0</v>
      </c>
      <c r="D20" s="377">
        <f>COUNTIFS(DATOS_[AGRUP. CLAS. PROF.],$B18,DATOS_[Sexo],$B20,DATOS_[Check Periodo Ref.],"Dentro")</f>
        <v>0</v>
      </c>
      <c r="E20" s="378">
        <f t="array" ref="E20">IFERROR(
AVERAGE(IF(DATOS_[Sexo]=$B20,IF(DATOS_[AGRUP. CLAS. PROF.]=$B18,IF(DATOS_[Check Periodo Ref.]="Dentro",DATOS_[SALARIO BASE Ef],FALSE)))),
0)</f>
        <v>0</v>
      </c>
      <c r="F20" s="379">
        <f t="array" ref="F20">IFERROR(
AVERAGE((IF(DATOS_[[Sexo]:[Sexo]]=$B20,IF(DATOS_[[AGRUP. CLAS. PROF.]:[AGRUP. CLAS. PROF.]]=$B18,IF(DATOS_[[Check Periodo Ref.]:[Check Periodo Ref.]]="Dentro",DATOS_[Conc.Sal.01]))))),
0)</f>
        <v>0</v>
      </c>
      <c r="G20" s="379">
        <f t="array" ref="G20">IFERROR(
AVERAGE((IF(DATOS_[[Sexo]:[Sexo]]=$B20,IF(DATOS_[[AGRUP. CLAS. PROF.]:[AGRUP. CLAS. PROF.]]=$B18,IF(DATOS_[[Check Periodo Ref.]:[Check Periodo Ref.]]="Dentro",DATOS_[Conc.Sal.02]))))),
0)</f>
        <v>0</v>
      </c>
      <c r="H20" s="379">
        <f t="array" ref="H20">IFERROR(
AVERAGE((IF(DATOS_[[Sexo]:[Sexo]]=$B20,IF(DATOS_[[AGRUP. CLAS. PROF.]:[AGRUP. CLAS. PROF.]]=$B18,IF(DATOS_[[Check Periodo Ref.]:[Check Periodo Ref.]]="Dentro",DATOS_[Conc.Sal.03]))))),
0)</f>
        <v>0</v>
      </c>
      <c r="I20" s="379">
        <f t="array" ref="I20">IFERROR(
AVERAGE((IF(DATOS_[[Sexo]:[Sexo]]=$B20,IF(DATOS_[[AGRUP. CLAS. PROF.]:[AGRUP. CLAS. PROF.]]=$B18,IF(DATOS_[[Check Periodo Ref.]:[Check Periodo Ref.]]="Dentro",DATOS_[Conc.Sal.04]))))),
0)</f>
        <v>0</v>
      </c>
      <c r="J20" s="379">
        <f t="array" ref="J20">IFERROR(
AVERAGE((IF(DATOS_[[Sexo]:[Sexo]]=$B20,IF(DATOS_[[AGRUP. CLAS. PROF.]:[AGRUP. CLAS. PROF.]]=$B18,IF(DATOS_[[Check Periodo Ref.]:[Check Periodo Ref.]]="Dentro",DATOS_[Conc.Sal.05]))))),
0)</f>
        <v>0</v>
      </c>
      <c r="K20" s="379">
        <f t="array" ref="K20">IFERROR(
AVERAGE((IF(DATOS_[[Sexo]:[Sexo]]=$B20,IF(DATOS_[[AGRUP. CLAS. PROF.]:[AGRUP. CLAS. PROF.]]=$B18,IF(DATOS_[[Check Periodo Ref.]:[Check Periodo Ref.]]="Dentro",DATOS_[Conc.Sal.06]))))),
0)</f>
        <v>0</v>
      </c>
      <c r="L20" s="379">
        <f t="array" ref="L20">IFERROR(
AVERAGE((IF(DATOS_[[Sexo]:[Sexo]]=$B20,IF(DATOS_[[AGRUP. CLAS. PROF.]:[AGRUP. CLAS. PROF.]]=$B18,IF(DATOS_[[Check Periodo Ref.]:[Check Periodo Ref.]]="Dentro",DATOS_[Conc.Sal.07]))))),
0)</f>
        <v>0</v>
      </c>
      <c r="M20" s="379">
        <f t="array" ref="M20">IFERROR(
AVERAGE((IF(DATOS_[[Sexo]:[Sexo]]=$B20,IF(DATOS_[[AGRUP. CLAS. PROF.]:[AGRUP. CLAS. PROF.]]=$B18,IF(DATOS_[[Check Periodo Ref.]:[Check Periodo Ref.]]="Dentro",DATOS_[Conc.Sal.08]))))),
0)</f>
        <v>0</v>
      </c>
      <c r="N20" s="379">
        <f t="array" ref="N20">IFERROR(
AVERAGE((IF(DATOS_[[Sexo]:[Sexo]]=$B20,IF(DATOS_[[AGRUP. CLAS. PROF.]:[AGRUP. CLAS. PROF.]]=$B18,IF(DATOS_[[Check Periodo Ref.]:[Check Periodo Ref.]]="Dentro",DATOS_[Conc.Sal.09]))))),
0)</f>
        <v>0</v>
      </c>
      <c r="O20" s="379">
        <f t="array" ref="O20">IFERROR(
AVERAGE((IF(DATOS_[[Sexo]:[Sexo]]=$B20,IF(DATOS_[[AGRUP. CLAS. PROF.]:[AGRUP. CLAS. PROF.]]=$B18,IF(DATOS_[[Check Periodo Ref.]:[Check Periodo Ref.]]="Dentro",DATOS_[Conc.Sal.10]))))),
0)</f>
        <v>0</v>
      </c>
      <c r="P20" s="379">
        <f t="array" ref="P20">IFERROR(
AVERAGE((IF(DATOS_[[Sexo]:[Sexo]]=$B20,IF(DATOS_[[AGRUP. CLAS. PROF.]:[AGRUP. CLAS. PROF.]]=$B18,IF(DATOS_[[Check Periodo Ref.]:[Check Periodo Ref.]]="Dentro",DATOS_[Conc.Sal.11]))))),
0)</f>
        <v>0</v>
      </c>
      <c r="Q20" s="379">
        <f t="array" ref="Q20">IFERROR(
AVERAGE((IF(DATOS_[[Sexo]:[Sexo]]=$B20,IF(DATOS_[[AGRUP. CLAS. PROF.]:[AGRUP. CLAS. PROF.]]=$B18,IF(DATOS_[[Check Periodo Ref.]:[Check Periodo Ref.]]="Dentro",DATOS_[Conc.Sal.12]))))),
0)</f>
        <v>0</v>
      </c>
      <c r="R20" s="379">
        <f t="array" ref="R20">IFERROR(
AVERAGE((IF(DATOS_[[Sexo]:[Sexo]]=$B20,IF(DATOS_[[AGRUP. CLAS. PROF.]:[AGRUP. CLAS. PROF.]]=$B18,IF(DATOS_[[Check Periodo Ref.]:[Check Periodo Ref.]]="Dentro",DATOS_[Conc.Sal.13]))))),
0)</f>
        <v>0</v>
      </c>
      <c r="S20" s="379">
        <f t="array" ref="S20">IFERROR(
AVERAGE((IF(DATOS_[[Sexo]:[Sexo]]=$B20,IF(DATOS_[[AGRUP. CLAS. PROF.]:[AGRUP. CLAS. PROF.]]=$B18,IF(DATOS_[[Check Periodo Ref.]:[Check Periodo Ref.]]="Dentro",DATOS_[Conc.Sal.14]))))),
0)</f>
        <v>0</v>
      </c>
      <c r="T20" s="379">
        <f t="array" ref="T20">IFERROR(
AVERAGE((IF(DATOS_[[Sexo]:[Sexo]]=$B20,IF(DATOS_[[AGRUP. CLAS. PROF.]:[AGRUP. CLAS. PROF.]]=$B18,IF(DATOS_[[Check Periodo Ref.]:[Check Periodo Ref.]]="Dentro",DATOS_[Conc.Sal.15]))))),
0)</f>
        <v>0</v>
      </c>
      <c r="U20" s="379">
        <f t="array" ref="U20">IFERROR(
AVERAGE((IF(DATOS_[[Sexo]:[Sexo]]=$B20,IF(DATOS_[[AGRUP. CLAS. PROF.]:[AGRUP. CLAS. PROF.]]=$B18,IF(DATOS_[[Check Periodo Ref.]:[Check Periodo Ref.]]="Dentro",DATOS_[Conc.Sal.16]))))),
0)</f>
        <v>0</v>
      </c>
      <c r="V20" s="379">
        <f t="array" ref="V20">IFERROR(
AVERAGE((IF(DATOS_[[Sexo]:[Sexo]]=$B20,IF(DATOS_[[AGRUP. CLAS. PROF.]:[AGRUP. CLAS. PROF.]]=$B18,IF(DATOS_[[Check Periodo Ref.]:[Check Periodo Ref.]]="Dentro",DATOS_[Conc.Sal.17]))))),
0)</f>
        <v>0</v>
      </c>
      <c r="W20" s="379">
        <f t="array" ref="W20">IFERROR(
AVERAGE((IF(DATOS_[[Sexo]:[Sexo]]=$B20,IF(DATOS_[[AGRUP. CLAS. PROF.]:[AGRUP. CLAS. PROF.]]=$B18,IF(DATOS_[[Check Periodo Ref.]:[Check Periodo Ref.]]="Dentro",DATOS_[Conc.Sal.18]))))),
0)</f>
        <v>0</v>
      </c>
      <c r="X20" s="379">
        <f t="array" ref="X20">IFERROR(
AVERAGE((IF(DATOS_[[Sexo]:[Sexo]]=$B20,IF(DATOS_[[AGRUP. CLAS. PROF.]:[AGRUP. CLAS. PROF.]]=$B18,IF(DATOS_[[Check Periodo Ref.]:[Check Periodo Ref.]]="Dentro",DATOS_[Conc.Sal.19]))))),
0)</f>
        <v>0</v>
      </c>
      <c r="Y20" s="379">
        <f t="array" ref="Y20">IFERROR(
AVERAGE((IF(DATOS_[[Sexo]:[Sexo]]=$B20,IF(DATOS_[[AGRUP. CLAS. PROF.]:[AGRUP. CLAS. PROF.]]=$B18,IF(DATOS_[[Check Periodo Ref.]:[Check Periodo Ref.]]="Dentro",DATOS_[Conc.Sal.20]))))),
0)</f>
        <v>0</v>
      </c>
      <c r="Z20" s="379">
        <f t="array" ref="Z20">IFERROR(
AVERAGE((IF(DATOS_[[Sexo]:[Sexo]]=$B20,IF(DATOS_[[AGRUP. CLAS. PROF.]:[AGRUP. CLAS. PROF.]]=$B18,IF(DATOS_[[Check Periodo Ref.]:[Check Periodo Ref.]]="Dentro",DATOS_[Conc.Sal.21]))))),
0)</f>
        <v>0</v>
      </c>
      <c r="AA20" s="379">
        <f t="array" ref="AA20">IFERROR(
AVERAGE((IF(DATOS_[[Sexo]:[Sexo]]=$B20,IF(DATOS_[[AGRUP. CLAS. PROF.]:[AGRUP. CLAS. PROF.]]=$B18,IF(DATOS_[[Check Periodo Ref.]:[Check Periodo Ref.]]="Dentro",DATOS_[Conc.Sal.22]))))),
0)</f>
        <v>0</v>
      </c>
      <c r="AB20" s="379">
        <f t="array" ref="AB20">IFERROR(
AVERAGE((IF(DATOS_[[Sexo]:[Sexo]]=$B20,IF(DATOS_[[AGRUP. CLAS. PROF.]:[AGRUP. CLAS. PROF.]]=$B18,IF(DATOS_[[Check Periodo Ref.]:[Check Periodo Ref.]]="Dentro",DATOS_[Conc.Sal.23]))))),
0)</f>
        <v>0</v>
      </c>
      <c r="AC20" s="379">
        <f t="array" ref="AC20">IFERROR(
AVERAGE((IF(DATOS_[[Sexo]:[Sexo]]=$B20,IF(DATOS_[[AGRUP. CLAS. PROF.]:[AGRUP. CLAS. PROF.]]=$B18,IF(DATOS_[[Check Periodo Ref.]:[Check Periodo Ref.]]="Dentro",DATOS_[Conc.Sal.24]))))),
0)</f>
        <v>0</v>
      </c>
      <c r="AD20" s="379">
        <f t="array" ref="AD20">IFERROR(
AVERAGE((IF(DATOS_[[Sexo]:[Sexo]]=$B20,IF(DATOS_[[AGRUP. CLAS. PROF.]:[AGRUP. CLAS. PROF.]]=$B18,IF(DATOS_[[Check Periodo Ref.]:[Check Periodo Ref.]]="Dentro",DATOS_[Conc.Sal.25]))))),
0)</f>
        <v>0</v>
      </c>
      <c r="AE20" s="379">
        <f t="array" ref="AE20">IFERROR(
AVERAGE((IF(DATOS_[[Sexo]:[Sexo]]=$B20,IF(DATOS_[[AGRUP. CLAS. PROF.]:[AGRUP. CLAS. PROF.]]=$B18,IF(DATOS_[[Check Periodo Ref.]:[Check Periodo Ref.]]="Dentro",DATOS_[Conc.Sal.26]))))),
0)</f>
        <v>0</v>
      </c>
      <c r="AF20" s="379">
        <f t="array" ref="AF20">IFERROR(
AVERAGE((IF(DATOS_[[Sexo]:[Sexo]]=$B20,IF(DATOS_[[AGRUP. CLAS. PROF.]:[AGRUP. CLAS. PROF.]]=$B18,IF(DATOS_[[Check Periodo Ref.]:[Check Periodo Ref.]]="Dentro",DATOS_[Conc.Sal.27]))))),
0)</f>
        <v>0</v>
      </c>
      <c r="AG20" s="379">
        <f t="array" ref="AG20">IFERROR(
AVERAGE((IF(DATOS_[[Sexo]:[Sexo]]=$B20,IF(DATOS_[[AGRUP. CLAS. PROF.]:[AGRUP. CLAS. PROF.]]=$B18,IF(DATOS_[[Check Periodo Ref.]:[Check Periodo Ref.]]="Dentro",DATOS_[Conc.Sal.28]))))),
0)</f>
        <v>0</v>
      </c>
      <c r="AH20" s="379">
        <f t="array" ref="AH20">IFERROR(
AVERAGE((IF(DATOS_[[Sexo]:[Sexo]]=$B20,IF(DATOS_[[AGRUP. CLAS. PROF.]:[AGRUP. CLAS. PROF.]]=$B18,IF(DATOS_[[Check Periodo Ref.]:[Check Periodo Ref.]]="Dentro",DATOS_[Conc.Sal.29]))))),
0)</f>
        <v>0</v>
      </c>
      <c r="AI20" s="379">
        <f t="array" ref="AI20">IFERROR(
AVERAGE((IF(DATOS_[[Sexo]:[Sexo]]=$B20,IF(DATOS_[[AGRUP. CLAS. PROF.]:[AGRUP. CLAS. PROF.]]=$B18,IF(DATOS_[[Check Periodo Ref.]:[Check Periodo Ref.]]="Dentro",DATOS_[Conc.Sal.30]))))),
0)</f>
        <v>0</v>
      </c>
      <c r="AJ20" s="380">
        <f t="array" ref="AJ20">IFERROR(
AVERAGE(IF(DATOS_[Sexo]=$B20,IF(DATOS_[AGRUP. CLAS. PROF.]=$B18,IF(DATOS_[Check Periodo Ref.]="Dentro",DATOS_[Tot COMPL.SAL Ef],FALSE)))),
0)</f>
        <v>0</v>
      </c>
      <c r="AK20" s="381">
        <f t="array" ref="AK20">IFERROR(
AVERAGE(IF(DATOS_[Sexo]=$B20,IF(DATOS_[AGRUP. CLAS. PROF.]=$B18,IF(DATOS_[Check Periodo Ref.]="Dentro",DATOS_[TOTAL SALARIO Ef],FALSE)))),
0)</f>
        <v>0</v>
      </c>
      <c r="AL20" s="382">
        <f t="array" ref="AL20">IFERROR(
AVERAGE((IF(DATOS_[[Sexo]:[Sexo]]=$B20,IF(DATOS_[[AGRUP. CLAS. PROF.]:[AGRUP. CLAS. PROF.]]=$B18,IF(DATOS_[[Check Periodo Ref.]:[Check Periodo Ref.]]="Dentro",DATOS_[C.Extra.01]))))),
0)</f>
        <v>0</v>
      </c>
      <c r="AM20" s="382">
        <f t="array" ref="AM20">IFERROR(
AVERAGE((IF(DATOS_[[Sexo]:[Sexo]]=$B20,IF(DATOS_[[AGRUP. CLAS. PROF.]:[AGRUP. CLAS. PROF.]]=$B18,IF(DATOS_[[Check Periodo Ref.]:[Check Periodo Ref.]]="Dentro",DATOS_[C.Extra.02]))))),
0)</f>
        <v>0</v>
      </c>
      <c r="AN20" s="382">
        <f t="array" ref="AN20">IFERROR(
AVERAGE((IF(DATOS_[[Sexo]:[Sexo]]=$B20,IF(DATOS_[[AGRUP. CLAS. PROF.]:[AGRUP. CLAS. PROF.]]=$B18,IF(DATOS_[[Check Periodo Ref.]:[Check Periodo Ref.]]="Dentro",DATOS_[C.Extra.03]))))),
0)</f>
        <v>0</v>
      </c>
      <c r="AO20" s="382">
        <f t="array" ref="AO20">IFERROR(
AVERAGE((IF(DATOS_[[Sexo]:[Sexo]]=$B20,IF(DATOS_[[AGRUP. CLAS. PROF.]:[AGRUP. CLAS. PROF.]]=$B18,IF(DATOS_[[Check Periodo Ref.]:[Check Periodo Ref.]]="Dentro",DATOS_[C.Extra.04]))))),
0)</f>
        <v>0</v>
      </c>
      <c r="AP20" s="382">
        <f t="array" ref="AP20">IFERROR(
AVERAGE((IF(DATOS_[[Sexo]:[Sexo]]=$B20,IF(DATOS_[[AGRUP. CLAS. PROF.]:[AGRUP. CLAS. PROF.]]=$B18,IF(DATOS_[[Check Periodo Ref.]:[Check Periodo Ref.]]="Dentro",DATOS_[C.Extra.05]))))),
0)</f>
        <v>0</v>
      </c>
      <c r="AQ20" s="383">
        <f t="array" ref="AQ20">IFERROR(
AVERAGE(IF(DATOS_[Sexo]=$B20,IF(DATOS_[AGRUP. CLAS. PROF.]=$B18,IF(DATOS_[Check Periodo Ref.]="Dentro",DATOS_[Tot Extrasalarial Ef],FALSE)))),
0)</f>
        <v>0</v>
      </c>
      <c r="AR20" s="384">
        <f t="array" ref="AR20">IFERROR(
AVERAGE(IF(DATOS_[Sexo]=$B20,IF(DATOS_[AGRUP. CLAS. PROF.]=$B18,IF(DATOS_[Check Periodo Ref.]="Dentro",DATOS_[TOTAL Retrib Ef],FALSE)))),
0)</f>
        <v>0</v>
      </c>
    </row>
    <row r="21" spans="1:44" ht="17.25" thickBot="1" x14ac:dyDescent="0.35">
      <c r="A21" s="337" t="str">
        <f t="shared" ref="A21" si="11">+A22</f>
        <v>[ocultar]</v>
      </c>
      <c r="B21" s="362" t="s">
        <v>300</v>
      </c>
      <c r="C21" s="363"/>
      <c r="D21" s="364"/>
      <c r="E21" s="365" t="str">
        <f t="shared" ref="E21:AR21" si="12">IFERROR((E22-E23)/E22,"")</f>
        <v/>
      </c>
      <c r="F21" s="366" t="str">
        <f t="shared" si="12"/>
        <v/>
      </c>
      <c r="G21" s="367" t="str">
        <f t="shared" si="12"/>
        <v/>
      </c>
      <c r="H21" s="367" t="str">
        <f t="shared" si="12"/>
        <v/>
      </c>
      <c r="I21" s="367" t="str">
        <f t="shared" si="12"/>
        <v/>
      </c>
      <c r="J21" s="368" t="str">
        <f t="shared" si="12"/>
        <v/>
      </c>
      <c r="K21" s="369" t="str">
        <f t="shared" si="12"/>
        <v/>
      </c>
      <c r="L21" s="369" t="str">
        <f t="shared" si="12"/>
        <v/>
      </c>
      <c r="M21" s="369" t="str">
        <f t="shared" si="12"/>
        <v/>
      </c>
      <c r="N21" s="369" t="str">
        <f t="shared" si="12"/>
        <v/>
      </c>
      <c r="O21" s="369" t="str">
        <f t="shared" si="12"/>
        <v/>
      </c>
      <c r="P21" s="369" t="str">
        <f t="shared" si="12"/>
        <v/>
      </c>
      <c r="Q21" s="369" t="str">
        <f t="shared" si="12"/>
        <v/>
      </c>
      <c r="R21" s="369" t="str">
        <f t="shared" si="12"/>
        <v/>
      </c>
      <c r="S21" s="369" t="str">
        <f t="shared" si="12"/>
        <v/>
      </c>
      <c r="T21" s="369" t="str">
        <f t="shared" si="12"/>
        <v/>
      </c>
      <c r="U21" s="369" t="str">
        <f t="shared" si="12"/>
        <v/>
      </c>
      <c r="V21" s="368" t="str">
        <f t="shared" si="12"/>
        <v/>
      </c>
      <c r="W21" s="368" t="str">
        <f t="shared" si="12"/>
        <v/>
      </c>
      <c r="X21" s="368" t="str">
        <f t="shared" si="12"/>
        <v/>
      </c>
      <c r="Y21" s="368" t="str">
        <f t="shared" si="12"/>
        <v/>
      </c>
      <c r="Z21" s="368" t="str">
        <f t="shared" si="12"/>
        <v/>
      </c>
      <c r="AA21" s="368" t="str">
        <f t="shared" si="12"/>
        <v/>
      </c>
      <c r="AB21" s="368" t="str">
        <f t="shared" si="12"/>
        <v/>
      </c>
      <c r="AC21" s="368" t="str">
        <f t="shared" si="12"/>
        <v/>
      </c>
      <c r="AD21" s="368" t="str">
        <f t="shared" si="12"/>
        <v/>
      </c>
      <c r="AE21" s="368" t="str">
        <f t="shared" si="12"/>
        <v/>
      </c>
      <c r="AF21" s="368" t="str">
        <f t="shared" si="12"/>
        <v/>
      </c>
      <c r="AG21" s="368" t="str">
        <f t="shared" si="12"/>
        <v/>
      </c>
      <c r="AH21" s="368" t="str">
        <f t="shared" si="12"/>
        <v/>
      </c>
      <c r="AI21" s="368" t="str">
        <f t="shared" si="12"/>
        <v/>
      </c>
      <c r="AJ21" s="370" t="str">
        <f t="shared" si="12"/>
        <v/>
      </c>
      <c r="AK21" s="371" t="str">
        <f t="shared" si="12"/>
        <v/>
      </c>
      <c r="AL21" s="372" t="str">
        <f t="shared" si="12"/>
        <v/>
      </c>
      <c r="AM21" s="372" t="str">
        <f t="shared" si="12"/>
        <v/>
      </c>
      <c r="AN21" s="372" t="str">
        <f t="shared" si="12"/>
        <v/>
      </c>
      <c r="AO21" s="372" t="str">
        <f t="shared" si="12"/>
        <v/>
      </c>
      <c r="AP21" s="372" t="str">
        <f t="shared" si="12"/>
        <v/>
      </c>
      <c r="AQ21" s="373" t="str">
        <f t="shared" si="12"/>
        <v/>
      </c>
      <c r="AR21" s="374" t="str">
        <f t="shared" si="12"/>
        <v/>
      </c>
    </row>
    <row r="22" spans="1:44" x14ac:dyDescent="0.3">
      <c r="A22" s="337" t="str">
        <f t="shared" ref="A22" si="13">+IF(C22+C23=0,"[ocultar]","")</f>
        <v>[ocultar]</v>
      </c>
      <c r="B22" s="375" t="s">
        <v>162</v>
      </c>
      <c r="C22" s="376">
        <f t="array" ref="C22">SUM(IF($B22=DATOS_[Sexo],
IF($B21=DATOS_[AGRUP. CLAS. PROF.],
IF("Dentro"=DATOS_[Check Periodo Ref.],
1/(COUNTIFS(DATOS_[Sexo],$B22,DATOS_[AGRUP. CLAS. PROF.],$B21,DATOS_[Check Periodo Ref.],"Dentro",DATOS_[id],DATOS_[id]))))))</f>
        <v>0</v>
      </c>
      <c r="D22" s="377">
        <f>COUNTIFS(DATOS_[AGRUP. CLAS. PROF.],$B21,DATOS_[Sexo],$B22,DATOS_[Check Periodo Ref.],"Dentro")</f>
        <v>0</v>
      </c>
      <c r="E22" s="378">
        <f t="array" ref="E22">IFERROR(
AVERAGE(IF(DATOS_[Sexo]=$B22,IF(DATOS_[AGRUP. CLAS. PROF.]=$B21,IF(DATOS_[Check Periodo Ref.]="Dentro",DATOS_[SALARIO BASE Ef],FALSE)))),
0)</f>
        <v>0</v>
      </c>
      <c r="F22" s="379">
        <f t="array" ref="F22">IFERROR(
AVERAGE((IF(DATOS_[[Sexo]:[Sexo]]=$B22,IF(DATOS_[[AGRUP. CLAS. PROF.]:[AGRUP. CLAS. PROF.]]=$B21,IF(DATOS_[[Check Periodo Ref.]:[Check Periodo Ref.]]="Dentro",DATOS_[Conc.Sal.01]))))),
0)</f>
        <v>0</v>
      </c>
      <c r="G22" s="379">
        <f t="array" ref="G22">IFERROR(
AVERAGE((IF(DATOS_[[Sexo]:[Sexo]]=$B22,IF(DATOS_[[AGRUP. CLAS. PROF.]:[AGRUP. CLAS. PROF.]]=$B21,IF(DATOS_[[Check Periodo Ref.]:[Check Periodo Ref.]]="Dentro",DATOS_[Conc.Sal.02]))))),
0)</f>
        <v>0</v>
      </c>
      <c r="H22" s="379">
        <f t="array" ref="H22">IFERROR(
AVERAGE((IF(DATOS_[[Sexo]:[Sexo]]=$B22,IF(DATOS_[[AGRUP. CLAS. PROF.]:[AGRUP. CLAS. PROF.]]=$B21,IF(DATOS_[[Check Periodo Ref.]:[Check Periodo Ref.]]="Dentro",DATOS_[Conc.Sal.03]))))),
0)</f>
        <v>0</v>
      </c>
      <c r="I22" s="379">
        <f t="array" ref="I22">IFERROR(
AVERAGE((IF(DATOS_[[Sexo]:[Sexo]]=$B22,IF(DATOS_[[AGRUP. CLAS. PROF.]:[AGRUP. CLAS. PROF.]]=$B21,IF(DATOS_[[Check Periodo Ref.]:[Check Periodo Ref.]]="Dentro",DATOS_[Conc.Sal.04]))))),
0)</f>
        <v>0</v>
      </c>
      <c r="J22" s="379">
        <f t="array" ref="J22">IFERROR(
AVERAGE((IF(DATOS_[[Sexo]:[Sexo]]=$B22,IF(DATOS_[[AGRUP. CLAS. PROF.]:[AGRUP. CLAS. PROF.]]=$B21,IF(DATOS_[[Check Periodo Ref.]:[Check Periodo Ref.]]="Dentro",DATOS_[Conc.Sal.05]))))),
0)</f>
        <v>0</v>
      </c>
      <c r="K22" s="379">
        <f t="array" ref="K22">IFERROR(
AVERAGE((IF(DATOS_[[Sexo]:[Sexo]]=$B22,IF(DATOS_[[AGRUP. CLAS. PROF.]:[AGRUP. CLAS. PROF.]]=$B21,IF(DATOS_[[Check Periodo Ref.]:[Check Periodo Ref.]]="Dentro",DATOS_[Conc.Sal.06]))))),
0)</f>
        <v>0</v>
      </c>
      <c r="L22" s="379">
        <f t="array" ref="L22">IFERROR(
AVERAGE((IF(DATOS_[[Sexo]:[Sexo]]=$B22,IF(DATOS_[[AGRUP. CLAS. PROF.]:[AGRUP. CLAS. PROF.]]=$B21,IF(DATOS_[[Check Periodo Ref.]:[Check Periodo Ref.]]="Dentro",DATOS_[Conc.Sal.07]))))),
0)</f>
        <v>0</v>
      </c>
      <c r="M22" s="379">
        <f t="array" ref="M22">IFERROR(
AVERAGE((IF(DATOS_[[Sexo]:[Sexo]]=$B22,IF(DATOS_[[AGRUP. CLAS. PROF.]:[AGRUP. CLAS. PROF.]]=$B21,IF(DATOS_[[Check Periodo Ref.]:[Check Periodo Ref.]]="Dentro",DATOS_[Conc.Sal.08]))))),
0)</f>
        <v>0</v>
      </c>
      <c r="N22" s="379">
        <f t="array" ref="N22">IFERROR(
AVERAGE((IF(DATOS_[[Sexo]:[Sexo]]=$B22,IF(DATOS_[[AGRUP. CLAS. PROF.]:[AGRUP. CLAS. PROF.]]=$B21,IF(DATOS_[[Check Periodo Ref.]:[Check Periodo Ref.]]="Dentro",DATOS_[Conc.Sal.09]))))),
0)</f>
        <v>0</v>
      </c>
      <c r="O22" s="379">
        <f t="array" ref="O22">IFERROR(
AVERAGE((IF(DATOS_[[Sexo]:[Sexo]]=$B22,IF(DATOS_[[AGRUP. CLAS. PROF.]:[AGRUP. CLAS. PROF.]]=$B21,IF(DATOS_[[Check Periodo Ref.]:[Check Periodo Ref.]]="Dentro",DATOS_[Conc.Sal.10]))))),
0)</f>
        <v>0</v>
      </c>
      <c r="P22" s="379">
        <f t="array" ref="P22">IFERROR(
AVERAGE((IF(DATOS_[[Sexo]:[Sexo]]=$B22,IF(DATOS_[[AGRUP. CLAS. PROF.]:[AGRUP. CLAS. PROF.]]=$B21,IF(DATOS_[[Check Periodo Ref.]:[Check Periodo Ref.]]="Dentro",DATOS_[Conc.Sal.11]))))),
0)</f>
        <v>0</v>
      </c>
      <c r="Q22" s="379">
        <f t="array" ref="Q22">IFERROR(
AVERAGE((IF(DATOS_[[Sexo]:[Sexo]]=$B22,IF(DATOS_[[AGRUP. CLAS. PROF.]:[AGRUP. CLAS. PROF.]]=$B21,IF(DATOS_[[Check Periodo Ref.]:[Check Periodo Ref.]]="Dentro",DATOS_[Conc.Sal.12]))))),
0)</f>
        <v>0</v>
      </c>
      <c r="R22" s="379">
        <f t="array" ref="R22">IFERROR(
AVERAGE((IF(DATOS_[[Sexo]:[Sexo]]=$B22,IF(DATOS_[[AGRUP. CLAS. PROF.]:[AGRUP. CLAS. PROF.]]=$B21,IF(DATOS_[[Check Periodo Ref.]:[Check Periodo Ref.]]="Dentro",DATOS_[Conc.Sal.13]))))),
0)</f>
        <v>0</v>
      </c>
      <c r="S22" s="379">
        <f t="array" ref="S22">IFERROR(
AVERAGE((IF(DATOS_[[Sexo]:[Sexo]]=$B22,IF(DATOS_[[AGRUP. CLAS. PROF.]:[AGRUP. CLAS. PROF.]]=$B21,IF(DATOS_[[Check Periodo Ref.]:[Check Periodo Ref.]]="Dentro",DATOS_[Conc.Sal.14]))))),
0)</f>
        <v>0</v>
      </c>
      <c r="T22" s="379">
        <f t="array" ref="T22">IFERROR(
AVERAGE((IF(DATOS_[[Sexo]:[Sexo]]=$B22,IF(DATOS_[[AGRUP. CLAS. PROF.]:[AGRUP. CLAS. PROF.]]=$B21,IF(DATOS_[[Check Periodo Ref.]:[Check Periodo Ref.]]="Dentro",DATOS_[Conc.Sal.15]))))),
0)</f>
        <v>0</v>
      </c>
      <c r="U22" s="379">
        <f t="array" ref="U22">IFERROR(
AVERAGE((IF(DATOS_[[Sexo]:[Sexo]]=$B22,IF(DATOS_[[AGRUP. CLAS. PROF.]:[AGRUP. CLAS. PROF.]]=$B21,IF(DATOS_[[Check Periodo Ref.]:[Check Periodo Ref.]]="Dentro",DATOS_[Conc.Sal.16]))))),
0)</f>
        <v>0</v>
      </c>
      <c r="V22" s="379">
        <f t="array" ref="V22">IFERROR(
AVERAGE((IF(DATOS_[[Sexo]:[Sexo]]=$B22,IF(DATOS_[[AGRUP. CLAS. PROF.]:[AGRUP. CLAS. PROF.]]=$B21,IF(DATOS_[[Check Periodo Ref.]:[Check Periodo Ref.]]="Dentro",DATOS_[Conc.Sal.17]))))),
0)</f>
        <v>0</v>
      </c>
      <c r="W22" s="379">
        <f t="array" ref="W22">IFERROR(
AVERAGE((IF(DATOS_[[Sexo]:[Sexo]]=$B22,IF(DATOS_[[AGRUP. CLAS. PROF.]:[AGRUP. CLAS. PROF.]]=$B21,IF(DATOS_[[Check Periodo Ref.]:[Check Periodo Ref.]]="Dentro",DATOS_[Conc.Sal.18]))))),
0)</f>
        <v>0</v>
      </c>
      <c r="X22" s="379">
        <f t="array" ref="X22">IFERROR(
AVERAGE((IF(DATOS_[[Sexo]:[Sexo]]=$B22,IF(DATOS_[[AGRUP. CLAS. PROF.]:[AGRUP. CLAS. PROF.]]=$B21,IF(DATOS_[[Check Periodo Ref.]:[Check Periodo Ref.]]="Dentro",DATOS_[Conc.Sal.19]))))),
0)</f>
        <v>0</v>
      </c>
      <c r="Y22" s="379">
        <f t="array" ref="Y22">IFERROR(
AVERAGE((IF(DATOS_[[Sexo]:[Sexo]]=$B22,IF(DATOS_[[AGRUP. CLAS. PROF.]:[AGRUP. CLAS. PROF.]]=$B21,IF(DATOS_[[Check Periodo Ref.]:[Check Periodo Ref.]]="Dentro",DATOS_[Conc.Sal.20]))))),
0)</f>
        <v>0</v>
      </c>
      <c r="Z22" s="379">
        <f t="array" ref="Z22">IFERROR(
AVERAGE((IF(DATOS_[[Sexo]:[Sexo]]=$B22,IF(DATOS_[[AGRUP. CLAS. PROF.]:[AGRUP. CLAS. PROF.]]=$B21,IF(DATOS_[[Check Periodo Ref.]:[Check Periodo Ref.]]="Dentro",DATOS_[Conc.Sal.21]))))),
0)</f>
        <v>0</v>
      </c>
      <c r="AA22" s="379">
        <f t="array" ref="AA22">IFERROR(
AVERAGE((IF(DATOS_[[Sexo]:[Sexo]]=$B22,IF(DATOS_[[AGRUP. CLAS. PROF.]:[AGRUP. CLAS. PROF.]]=$B21,IF(DATOS_[[Check Periodo Ref.]:[Check Periodo Ref.]]="Dentro",DATOS_[Conc.Sal.22]))))),
0)</f>
        <v>0</v>
      </c>
      <c r="AB22" s="379">
        <f t="array" ref="AB22">IFERROR(
AVERAGE((IF(DATOS_[[Sexo]:[Sexo]]=$B22,IF(DATOS_[[AGRUP. CLAS. PROF.]:[AGRUP. CLAS. PROF.]]=$B21,IF(DATOS_[[Check Periodo Ref.]:[Check Periodo Ref.]]="Dentro",DATOS_[Conc.Sal.23]))))),
0)</f>
        <v>0</v>
      </c>
      <c r="AC22" s="379">
        <f t="array" ref="AC22">IFERROR(
AVERAGE((IF(DATOS_[[Sexo]:[Sexo]]=$B22,IF(DATOS_[[AGRUP. CLAS. PROF.]:[AGRUP. CLAS. PROF.]]=$B21,IF(DATOS_[[Check Periodo Ref.]:[Check Periodo Ref.]]="Dentro",DATOS_[Conc.Sal.24]))))),
0)</f>
        <v>0</v>
      </c>
      <c r="AD22" s="379">
        <f t="array" ref="AD22">IFERROR(
AVERAGE((IF(DATOS_[[Sexo]:[Sexo]]=$B22,IF(DATOS_[[AGRUP. CLAS. PROF.]:[AGRUP. CLAS. PROF.]]=$B21,IF(DATOS_[[Check Periodo Ref.]:[Check Periodo Ref.]]="Dentro",DATOS_[Conc.Sal.25]))))),
0)</f>
        <v>0</v>
      </c>
      <c r="AE22" s="379">
        <f t="array" ref="AE22">IFERROR(
AVERAGE((IF(DATOS_[[Sexo]:[Sexo]]=$B22,IF(DATOS_[[AGRUP. CLAS. PROF.]:[AGRUP. CLAS. PROF.]]=$B21,IF(DATOS_[[Check Periodo Ref.]:[Check Periodo Ref.]]="Dentro",DATOS_[Conc.Sal.26]))))),
0)</f>
        <v>0</v>
      </c>
      <c r="AF22" s="379">
        <f t="array" ref="AF22">IFERROR(
AVERAGE((IF(DATOS_[[Sexo]:[Sexo]]=$B22,IF(DATOS_[[AGRUP. CLAS. PROF.]:[AGRUP. CLAS. PROF.]]=$B21,IF(DATOS_[[Check Periodo Ref.]:[Check Periodo Ref.]]="Dentro",DATOS_[Conc.Sal.27]))))),
0)</f>
        <v>0</v>
      </c>
      <c r="AG22" s="379">
        <f t="array" ref="AG22">IFERROR(
AVERAGE((IF(DATOS_[[Sexo]:[Sexo]]=$B22,IF(DATOS_[[AGRUP. CLAS. PROF.]:[AGRUP. CLAS. PROF.]]=$B21,IF(DATOS_[[Check Periodo Ref.]:[Check Periodo Ref.]]="Dentro",DATOS_[Conc.Sal.28]))))),
0)</f>
        <v>0</v>
      </c>
      <c r="AH22" s="379">
        <f t="array" ref="AH22">IFERROR(
AVERAGE((IF(DATOS_[[Sexo]:[Sexo]]=$B22,IF(DATOS_[[AGRUP. CLAS. PROF.]:[AGRUP. CLAS. PROF.]]=$B21,IF(DATOS_[[Check Periodo Ref.]:[Check Periodo Ref.]]="Dentro",DATOS_[Conc.Sal.29]))))),
0)</f>
        <v>0</v>
      </c>
      <c r="AI22" s="379">
        <f t="array" ref="AI22">IFERROR(
AVERAGE((IF(DATOS_[[Sexo]:[Sexo]]=$B22,IF(DATOS_[[AGRUP. CLAS. PROF.]:[AGRUP. CLAS. PROF.]]=$B21,IF(DATOS_[[Check Periodo Ref.]:[Check Periodo Ref.]]="Dentro",DATOS_[Conc.Sal.30]))))),
0)</f>
        <v>0</v>
      </c>
      <c r="AJ22" s="380">
        <f t="array" ref="AJ22">IFERROR(
AVERAGE(IF(DATOS_[Sexo]=$B22,IF(DATOS_[AGRUP. CLAS. PROF.]=$B21,IF(DATOS_[Check Periodo Ref.]="Dentro",DATOS_[Tot COMPL.SAL Ef],FALSE)))),
0)</f>
        <v>0</v>
      </c>
      <c r="AK22" s="381">
        <f t="array" ref="AK22">IFERROR(
AVERAGE(IF(DATOS_[Sexo]=$B22,IF(DATOS_[AGRUP. CLAS. PROF.]=$B21,IF(DATOS_[Check Periodo Ref.]="Dentro",DATOS_[TOTAL SALARIO Ef],FALSE)))),
0)</f>
        <v>0</v>
      </c>
      <c r="AL22" s="382">
        <f t="array" ref="AL22">IFERROR(
AVERAGE((IF(DATOS_[[Sexo]:[Sexo]]=$B22,IF(DATOS_[[AGRUP. CLAS. PROF.]:[AGRUP. CLAS. PROF.]]=$B21,IF(DATOS_[[Check Periodo Ref.]:[Check Periodo Ref.]]="Dentro",DATOS_[C.Extra.01]))))),
0)</f>
        <v>0</v>
      </c>
      <c r="AM22" s="382">
        <f t="array" ref="AM22">IFERROR(
AVERAGE((IF(DATOS_[[Sexo]:[Sexo]]=$B22,IF(DATOS_[[AGRUP. CLAS. PROF.]:[AGRUP. CLAS. PROF.]]=$B21,IF(DATOS_[[Check Periodo Ref.]:[Check Periodo Ref.]]="Dentro",DATOS_[C.Extra.02]))))),
0)</f>
        <v>0</v>
      </c>
      <c r="AN22" s="382">
        <f t="array" ref="AN22">IFERROR(
AVERAGE((IF(DATOS_[[Sexo]:[Sexo]]=$B22,IF(DATOS_[[AGRUP. CLAS. PROF.]:[AGRUP. CLAS. PROF.]]=$B21,IF(DATOS_[[Check Periodo Ref.]:[Check Periodo Ref.]]="Dentro",DATOS_[C.Extra.03]))))),
0)</f>
        <v>0</v>
      </c>
      <c r="AO22" s="382">
        <f t="array" ref="AO22">IFERROR(
AVERAGE((IF(DATOS_[[Sexo]:[Sexo]]=$B22,IF(DATOS_[[AGRUP. CLAS. PROF.]:[AGRUP. CLAS. PROF.]]=$B21,IF(DATOS_[[Check Periodo Ref.]:[Check Periodo Ref.]]="Dentro",DATOS_[C.Extra.04]))))),
0)</f>
        <v>0</v>
      </c>
      <c r="AP22" s="382">
        <f t="array" ref="AP22">IFERROR(
AVERAGE((IF(DATOS_[[Sexo]:[Sexo]]=$B22,IF(DATOS_[[AGRUP. CLAS. PROF.]:[AGRUP. CLAS. PROF.]]=$B21,IF(DATOS_[[Check Periodo Ref.]:[Check Periodo Ref.]]="Dentro",DATOS_[C.Extra.05]))))),
0)</f>
        <v>0</v>
      </c>
      <c r="AQ22" s="383">
        <f t="array" ref="AQ22">IFERROR(
AVERAGE(IF(DATOS_[Sexo]=$B22,IF(DATOS_[AGRUP. CLAS. PROF.]=$B21,IF(DATOS_[Check Periodo Ref.]="Dentro",DATOS_[Tot Extrasalarial Ef],FALSE)))),
0)</f>
        <v>0</v>
      </c>
      <c r="AR22" s="384">
        <f t="array" ref="AR22">IFERROR(
AVERAGE(IF(DATOS_[Sexo]=$B22,IF(DATOS_[AGRUP. CLAS. PROF.]=$B21,IF(DATOS_[Check Periodo Ref.]="Dentro",DATOS_[TOTAL Retrib Ef],FALSE)))),
0)</f>
        <v>0</v>
      </c>
    </row>
    <row r="23" spans="1:44" x14ac:dyDescent="0.3">
      <c r="A23" s="337" t="str">
        <f t="shared" ref="A23" si="14">+A22</f>
        <v>[ocultar]</v>
      </c>
      <c r="B23" s="375" t="s">
        <v>163</v>
      </c>
      <c r="C23" s="376">
        <f t="array" ref="C23">SUM(IF($B23=DATOS_[Sexo],
IF($B21=DATOS_[AGRUP. CLAS. PROF.],
IF("Dentro"=DATOS_[Check Periodo Ref.],
1/(COUNTIFS(DATOS_[Sexo],$B23,DATOS_[AGRUP. CLAS. PROF.],$B21,DATOS_[Check Periodo Ref.],"Dentro",DATOS_[id],DATOS_[id]))))))</f>
        <v>0</v>
      </c>
      <c r="D23" s="377">
        <f>COUNTIFS(DATOS_[AGRUP. CLAS. PROF.],$B21,DATOS_[Sexo],$B23,DATOS_[Check Periodo Ref.],"Dentro")</f>
        <v>0</v>
      </c>
      <c r="E23" s="378">
        <f t="array" ref="E23">IFERROR(
AVERAGE(IF(DATOS_[Sexo]=$B23,IF(DATOS_[AGRUP. CLAS. PROF.]=$B21,IF(DATOS_[Check Periodo Ref.]="Dentro",DATOS_[SALARIO BASE Ef],FALSE)))),
0)</f>
        <v>0</v>
      </c>
      <c r="F23" s="379">
        <f t="array" ref="F23">IFERROR(
AVERAGE((IF(DATOS_[[Sexo]:[Sexo]]=$B23,IF(DATOS_[[AGRUP. CLAS. PROF.]:[AGRUP. CLAS. PROF.]]=$B21,IF(DATOS_[[Check Periodo Ref.]:[Check Periodo Ref.]]="Dentro",DATOS_[Conc.Sal.01]))))),
0)</f>
        <v>0</v>
      </c>
      <c r="G23" s="379">
        <f t="array" ref="G23">IFERROR(
AVERAGE((IF(DATOS_[[Sexo]:[Sexo]]=$B23,IF(DATOS_[[AGRUP. CLAS. PROF.]:[AGRUP. CLAS. PROF.]]=$B21,IF(DATOS_[[Check Periodo Ref.]:[Check Periodo Ref.]]="Dentro",DATOS_[Conc.Sal.02]))))),
0)</f>
        <v>0</v>
      </c>
      <c r="H23" s="379">
        <f t="array" ref="H23">IFERROR(
AVERAGE((IF(DATOS_[[Sexo]:[Sexo]]=$B23,IF(DATOS_[[AGRUP. CLAS. PROF.]:[AGRUP. CLAS. PROF.]]=$B21,IF(DATOS_[[Check Periodo Ref.]:[Check Periodo Ref.]]="Dentro",DATOS_[Conc.Sal.03]))))),
0)</f>
        <v>0</v>
      </c>
      <c r="I23" s="379">
        <f t="array" ref="I23">IFERROR(
AVERAGE((IF(DATOS_[[Sexo]:[Sexo]]=$B23,IF(DATOS_[[AGRUP. CLAS. PROF.]:[AGRUP. CLAS. PROF.]]=$B21,IF(DATOS_[[Check Periodo Ref.]:[Check Periodo Ref.]]="Dentro",DATOS_[Conc.Sal.04]))))),
0)</f>
        <v>0</v>
      </c>
      <c r="J23" s="379">
        <f t="array" ref="J23">IFERROR(
AVERAGE((IF(DATOS_[[Sexo]:[Sexo]]=$B23,IF(DATOS_[[AGRUP. CLAS. PROF.]:[AGRUP. CLAS. PROF.]]=$B21,IF(DATOS_[[Check Periodo Ref.]:[Check Periodo Ref.]]="Dentro",DATOS_[Conc.Sal.05]))))),
0)</f>
        <v>0</v>
      </c>
      <c r="K23" s="379">
        <f t="array" ref="K23">IFERROR(
AVERAGE((IF(DATOS_[[Sexo]:[Sexo]]=$B23,IF(DATOS_[[AGRUP. CLAS. PROF.]:[AGRUP. CLAS. PROF.]]=$B21,IF(DATOS_[[Check Periodo Ref.]:[Check Periodo Ref.]]="Dentro",DATOS_[Conc.Sal.06]))))),
0)</f>
        <v>0</v>
      </c>
      <c r="L23" s="379">
        <f t="array" ref="L23">IFERROR(
AVERAGE((IF(DATOS_[[Sexo]:[Sexo]]=$B23,IF(DATOS_[[AGRUP. CLAS. PROF.]:[AGRUP. CLAS. PROF.]]=$B21,IF(DATOS_[[Check Periodo Ref.]:[Check Periodo Ref.]]="Dentro",DATOS_[Conc.Sal.07]))))),
0)</f>
        <v>0</v>
      </c>
      <c r="M23" s="379">
        <f t="array" ref="M23">IFERROR(
AVERAGE((IF(DATOS_[[Sexo]:[Sexo]]=$B23,IF(DATOS_[[AGRUP. CLAS. PROF.]:[AGRUP. CLAS. PROF.]]=$B21,IF(DATOS_[[Check Periodo Ref.]:[Check Periodo Ref.]]="Dentro",DATOS_[Conc.Sal.08]))))),
0)</f>
        <v>0</v>
      </c>
      <c r="N23" s="379">
        <f t="array" ref="N23">IFERROR(
AVERAGE((IF(DATOS_[[Sexo]:[Sexo]]=$B23,IF(DATOS_[[AGRUP. CLAS. PROF.]:[AGRUP. CLAS. PROF.]]=$B21,IF(DATOS_[[Check Periodo Ref.]:[Check Periodo Ref.]]="Dentro",DATOS_[Conc.Sal.09]))))),
0)</f>
        <v>0</v>
      </c>
      <c r="O23" s="379">
        <f t="array" ref="O23">IFERROR(
AVERAGE((IF(DATOS_[[Sexo]:[Sexo]]=$B23,IF(DATOS_[[AGRUP. CLAS. PROF.]:[AGRUP. CLAS. PROF.]]=$B21,IF(DATOS_[[Check Periodo Ref.]:[Check Periodo Ref.]]="Dentro",DATOS_[Conc.Sal.10]))))),
0)</f>
        <v>0</v>
      </c>
      <c r="P23" s="379">
        <f t="array" ref="P23">IFERROR(
AVERAGE((IF(DATOS_[[Sexo]:[Sexo]]=$B23,IF(DATOS_[[AGRUP. CLAS. PROF.]:[AGRUP. CLAS. PROF.]]=$B21,IF(DATOS_[[Check Periodo Ref.]:[Check Periodo Ref.]]="Dentro",DATOS_[Conc.Sal.11]))))),
0)</f>
        <v>0</v>
      </c>
      <c r="Q23" s="379">
        <f t="array" ref="Q23">IFERROR(
AVERAGE((IF(DATOS_[[Sexo]:[Sexo]]=$B23,IF(DATOS_[[AGRUP. CLAS. PROF.]:[AGRUP. CLAS. PROF.]]=$B21,IF(DATOS_[[Check Periodo Ref.]:[Check Periodo Ref.]]="Dentro",DATOS_[Conc.Sal.12]))))),
0)</f>
        <v>0</v>
      </c>
      <c r="R23" s="379">
        <f t="array" ref="R23">IFERROR(
AVERAGE((IF(DATOS_[[Sexo]:[Sexo]]=$B23,IF(DATOS_[[AGRUP. CLAS. PROF.]:[AGRUP. CLAS. PROF.]]=$B21,IF(DATOS_[[Check Periodo Ref.]:[Check Periodo Ref.]]="Dentro",DATOS_[Conc.Sal.13]))))),
0)</f>
        <v>0</v>
      </c>
      <c r="S23" s="379">
        <f t="array" ref="S23">IFERROR(
AVERAGE((IF(DATOS_[[Sexo]:[Sexo]]=$B23,IF(DATOS_[[AGRUP. CLAS. PROF.]:[AGRUP. CLAS. PROF.]]=$B21,IF(DATOS_[[Check Periodo Ref.]:[Check Periodo Ref.]]="Dentro",DATOS_[Conc.Sal.14]))))),
0)</f>
        <v>0</v>
      </c>
      <c r="T23" s="379">
        <f t="array" ref="T23">IFERROR(
AVERAGE((IF(DATOS_[[Sexo]:[Sexo]]=$B23,IF(DATOS_[[AGRUP. CLAS. PROF.]:[AGRUP. CLAS. PROF.]]=$B21,IF(DATOS_[[Check Periodo Ref.]:[Check Periodo Ref.]]="Dentro",DATOS_[Conc.Sal.15]))))),
0)</f>
        <v>0</v>
      </c>
      <c r="U23" s="379">
        <f t="array" ref="U23">IFERROR(
AVERAGE((IF(DATOS_[[Sexo]:[Sexo]]=$B23,IF(DATOS_[[AGRUP. CLAS. PROF.]:[AGRUP. CLAS. PROF.]]=$B21,IF(DATOS_[[Check Periodo Ref.]:[Check Periodo Ref.]]="Dentro",DATOS_[Conc.Sal.16]))))),
0)</f>
        <v>0</v>
      </c>
      <c r="V23" s="379">
        <f t="array" ref="V23">IFERROR(
AVERAGE((IF(DATOS_[[Sexo]:[Sexo]]=$B23,IF(DATOS_[[AGRUP. CLAS. PROF.]:[AGRUP. CLAS. PROF.]]=$B21,IF(DATOS_[[Check Periodo Ref.]:[Check Periodo Ref.]]="Dentro",DATOS_[Conc.Sal.17]))))),
0)</f>
        <v>0</v>
      </c>
      <c r="W23" s="379">
        <f t="array" ref="W23">IFERROR(
AVERAGE((IF(DATOS_[[Sexo]:[Sexo]]=$B23,IF(DATOS_[[AGRUP. CLAS. PROF.]:[AGRUP. CLAS. PROF.]]=$B21,IF(DATOS_[[Check Periodo Ref.]:[Check Periodo Ref.]]="Dentro",DATOS_[Conc.Sal.18]))))),
0)</f>
        <v>0</v>
      </c>
      <c r="X23" s="379">
        <f t="array" ref="X23">IFERROR(
AVERAGE((IF(DATOS_[[Sexo]:[Sexo]]=$B23,IF(DATOS_[[AGRUP. CLAS. PROF.]:[AGRUP. CLAS. PROF.]]=$B21,IF(DATOS_[[Check Periodo Ref.]:[Check Periodo Ref.]]="Dentro",DATOS_[Conc.Sal.19]))))),
0)</f>
        <v>0</v>
      </c>
      <c r="Y23" s="379">
        <f t="array" ref="Y23">IFERROR(
AVERAGE((IF(DATOS_[[Sexo]:[Sexo]]=$B23,IF(DATOS_[[AGRUP. CLAS. PROF.]:[AGRUP. CLAS. PROF.]]=$B21,IF(DATOS_[[Check Periodo Ref.]:[Check Periodo Ref.]]="Dentro",DATOS_[Conc.Sal.20]))))),
0)</f>
        <v>0</v>
      </c>
      <c r="Z23" s="379">
        <f t="array" ref="Z23">IFERROR(
AVERAGE((IF(DATOS_[[Sexo]:[Sexo]]=$B23,IF(DATOS_[[AGRUP. CLAS. PROF.]:[AGRUP. CLAS. PROF.]]=$B21,IF(DATOS_[[Check Periodo Ref.]:[Check Periodo Ref.]]="Dentro",DATOS_[Conc.Sal.21]))))),
0)</f>
        <v>0</v>
      </c>
      <c r="AA23" s="379">
        <f t="array" ref="AA23">IFERROR(
AVERAGE((IF(DATOS_[[Sexo]:[Sexo]]=$B23,IF(DATOS_[[AGRUP. CLAS. PROF.]:[AGRUP. CLAS. PROF.]]=$B21,IF(DATOS_[[Check Periodo Ref.]:[Check Periodo Ref.]]="Dentro",DATOS_[Conc.Sal.22]))))),
0)</f>
        <v>0</v>
      </c>
      <c r="AB23" s="379">
        <f t="array" ref="AB23">IFERROR(
AVERAGE((IF(DATOS_[[Sexo]:[Sexo]]=$B23,IF(DATOS_[[AGRUP. CLAS. PROF.]:[AGRUP. CLAS. PROF.]]=$B21,IF(DATOS_[[Check Periodo Ref.]:[Check Periodo Ref.]]="Dentro",DATOS_[Conc.Sal.23]))))),
0)</f>
        <v>0</v>
      </c>
      <c r="AC23" s="379">
        <f t="array" ref="AC23">IFERROR(
AVERAGE((IF(DATOS_[[Sexo]:[Sexo]]=$B23,IF(DATOS_[[AGRUP. CLAS. PROF.]:[AGRUP. CLAS. PROF.]]=$B21,IF(DATOS_[[Check Periodo Ref.]:[Check Periodo Ref.]]="Dentro",DATOS_[Conc.Sal.24]))))),
0)</f>
        <v>0</v>
      </c>
      <c r="AD23" s="379">
        <f t="array" ref="AD23">IFERROR(
AVERAGE((IF(DATOS_[[Sexo]:[Sexo]]=$B23,IF(DATOS_[[AGRUP. CLAS. PROF.]:[AGRUP. CLAS. PROF.]]=$B21,IF(DATOS_[[Check Periodo Ref.]:[Check Periodo Ref.]]="Dentro",DATOS_[Conc.Sal.25]))))),
0)</f>
        <v>0</v>
      </c>
      <c r="AE23" s="379">
        <f t="array" ref="AE23">IFERROR(
AVERAGE((IF(DATOS_[[Sexo]:[Sexo]]=$B23,IF(DATOS_[[AGRUP. CLAS. PROF.]:[AGRUP. CLAS. PROF.]]=$B21,IF(DATOS_[[Check Periodo Ref.]:[Check Periodo Ref.]]="Dentro",DATOS_[Conc.Sal.26]))))),
0)</f>
        <v>0</v>
      </c>
      <c r="AF23" s="379">
        <f t="array" ref="AF23">IFERROR(
AVERAGE((IF(DATOS_[[Sexo]:[Sexo]]=$B23,IF(DATOS_[[AGRUP. CLAS. PROF.]:[AGRUP. CLAS. PROF.]]=$B21,IF(DATOS_[[Check Periodo Ref.]:[Check Periodo Ref.]]="Dentro",DATOS_[Conc.Sal.27]))))),
0)</f>
        <v>0</v>
      </c>
      <c r="AG23" s="379">
        <f t="array" ref="AG23">IFERROR(
AVERAGE((IF(DATOS_[[Sexo]:[Sexo]]=$B23,IF(DATOS_[[AGRUP. CLAS. PROF.]:[AGRUP. CLAS. PROF.]]=$B21,IF(DATOS_[[Check Periodo Ref.]:[Check Periodo Ref.]]="Dentro",DATOS_[Conc.Sal.28]))))),
0)</f>
        <v>0</v>
      </c>
      <c r="AH23" s="379">
        <f t="array" ref="AH23">IFERROR(
AVERAGE((IF(DATOS_[[Sexo]:[Sexo]]=$B23,IF(DATOS_[[AGRUP. CLAS. PROF.]:[AGRUP. CLAS. PROF.]]=$B21,IF(DATOS_[[Check Periodo Ref.]:[Check Periodo Ref.]]="Dentro",DATOS_[Conc.Sal.29]))))),
0)</f>
        <v>0</v>
      </c>
      <c r="AI23" s="379">
        <f t="array" ref="AI23">IFERROR(
AVERAGE((IF(DATOS_[[Sexo]:[Sexo]]=$B23,IF(DATOS_[[AGRUP. CLAS. PROF.]:[AGRUP. CLAS. PROF.]]=$B21,IF(DATOS_[[Check Periodo Ref.]:[Check Periodo Ref.]]="Dentro",DATOS_[Conc.Sal.30]))))),
0)</f>
        <v>0</v>
      </c>
      <c r="AJ23" s="380">
        <f t="array" ref="AJ23">IFERROR(
AVERAGE(IF(DATOS_[Sexo]=$B23,IF(DATOS_[AGRUP. CLAS. PROF.]=$B21,IF(DATOS_[Check Periodo Ref.]="Dentro",DATOS_[Tot COMPL.SAL Ef],FALSE)))),
0)</f>
        <v>0</v>
      </c>
      <c r="AK23" s="381">
        <f t="array" ref="AK23">IFERROR(
AVERAGE(IF(DATOS_[Sexo]=$B23,IF(DATOS_[AGRUP. CLAS. PROF.]=$B21,IF(DATOS_[Check Periodo Ref.]="Dentro",DATOS_[TOTAL SALARIO Ef],FALSE)))),
0)</f>
        <v>0</v>
      </c>
      <c r="AL23" s="382">
        <f t="array" ref="AL23">IFERROR(
AVERAGE((IF(DATOS_[[Sexo]:[Sexo]]=$B23,IF(DATOS_[[AGRUP. CLAS. PROF.]:[AGRUP. CLAS. PROF.]]=$B21,IF(DATOS_[[Check Periodo Ref.]:[Check Periodo Ref.]]="Dentro",DATOS_[C.Extra.01]))))),
0)</f>
        <v>0</v>
      </c>
      <c r="AM23" s="382">
        <f t="array" ref="AM23">IFERROR(
AVERAGE((IF(DATOS_[[Sexo]:[Sexo]]=$B23,IF(DATOS_[[AGRUP. CLAS. PROF.]:[AGRUP. CLAS. PROF.]]=$B21,IF(DATOS_[[Check Periodo Ref.]:[Check Periodo Ref.]]="Dentro",DATOS_[C.Extra.02]))))),
0)</f>
        <v>0</v>
      </c>
      <c r="AN23" s="382">
        <f t="array" ref="AN23">IFERROR(
AVERAGE((IF(DATOS_[[Sexo]:[Sexo]]=$B23,IF(DATOS_[[AGRUP. CLAS. PROF.]:[AGRUP. CLAS. PROF.]]=$B21,IF(DATOS_[[Check Periodo Ref.]:[Check Periodo Ref.]]="Dentro",DATOS_[C.Extra.03]))))),
0)</f>
        <v>0</v>
      </c>
      <c r="AO23" s="382">
        <f t="array" ref="AO23">IFERROR(
AVERAGE((IF(DATOS_[[Sexo]:[Sexo]]=$B23,IF(DATOS_[[AGRUP. CLAS. PROF.]:[AGRUP. CLAS. PROF.]]=$B21,IF(DATOS_[[Check Periodo Ref.]:[Check Periodo Ref.]]="Dentro",DATOS_[C.Extra.04]))))),
0)</f>
        <v>0</v>
      </c>
      <c r="AP23" s="382">
        <f t="array" ref="AP23">IFERROR(
AVERAGE((IF(DATOS_[[Sexo]:[Sexo]]=$B23,IF(DATOS_[[AGRUP. CLAS. PROF.]:[AGRUP. CLAS. PROF.]]=$B21,IF(DATOS_[[Check Periodo Ref.]:[Check Periodo Ref.]]="Dentro",DATOS_[C.Extra.05]))))),
0)</f>
        <v>0</v>
      </c>
      <c r="AQ23" s="383">
        <f t="array" ref="AQ23">IFERROR(
AVERAGE(IF(DATOS_[Sexo]=$B23,IF(DATOS_[AGRUP. CLAS. PROF.]=$B21,IF(DATOS_[Check Periodo Ref.]="Dentro",DATOS_[Tot Extrasalarial Ef],FALSE)))),
0)</f>
        <v>0</v>
      </c>
      <c r="AR23" s="384">
        <f t="array" ref="AR23">IFERROR(
AVERAGE(IF(DATOS_[Sexo]=$B23,IF(DATOS_[AGRUP. CLAS. PROF.]=$B21,IF(DATOS_[Check Periodo Ref.]="Dentro",DATOS_[TOTAL Retrib Ef],FALSE)))),
0)</f>
        <v>0</v>
      </c>
    </row>
    <row r="24" spans="1:44" ht="17.25" thickBot="1" x14ac:dyDescent="0.35">
      <c r="A24" s="337" t="str">
        <f t="shared" ref="A24" si="15">+A25</f>
        <v>[ocultar]</v>
      </c>
      <c r="B24" s="362" t="s">
        <v>301</v>
      </c>
      <c r="C24" s="363"/>
      <c r="D24" s="364"/>
      <c r="E24" s="365" t="str">
        <f t="shared" ref="E24:AR24" si="16">IFERROR((E25-E26)/E25,"")</f>
        <v/>
      </c>
      <c r="F24" s="366" t="str">
        <f t="shared" si="16"/>
        <v/>
      </c>
      <c r="G24" s="367" t="str">
        <f t="shared" si="16"/>
        <v/>
      </c>
      <c r="H24" s="367" t="str">
        <f t="shared" si="16"/>
        <v/>
      </c>
      <c r="I24" s="367" t="str">
        <f t="shared" si="16"/>
        <v/>
      </c>
      <c r="J24" s="368" t="str">
        <f t="shared" si="16"/>
        <v/>
      </c>
      <c r="K24" s="369" t="str">
        <f t="shared" si="16"/>
        <v/>
      </c>
      <c r="L24" s="369" t="str">
        <f t="shared" si="16"/>
        <v/>
      </c>
      <c r="M24" s="369" t="str">
        <f t="shared" si="16"/>
        <v/>
      </c>
      <c r="N24" s="369" t="str">
        <f t="shared" si="16"/>
        <v/>
      </c>
      <c r="O24" s="369" t="str">
        <f t="shared" si="16"/>
        <v/>
      </c>
      <c r="P24" s="369" t="str">
        <f t="shared" si="16"/>
        <v/>
      </c>
      <c r="Q24" s="369" t="str">
        <f t="shared" si="16"/>
        <v/>
      </c>
      <c r="R24" s="369" t="str">
        <f t="shared" si="16"/>
        <v/>
      </c>
      <c r="S24" s="369" t="str">
        <f t="shared" si="16"/>
        <v/>
      </c>
      <c r="T24" s="369" t="str">
        <f t="shared" si="16"/>
        <v/>
      </c>
      <c r="U24" s="369" t="str">
        <f t="shared" si="16"/>
        <v/>
      </c>
      <c r="V24" s="368" t="str">
        <f t="shared" si="16"/>
        <v/>
      </c>
      <c r="W24" s="368" t="str">
        <f t="shared" si="16"/>
        <v/>
      </c>
      <c r="X24" s="368" t="str">
        <f t="shared" si="16"/>
        <v/>
      </c>
      <c r="Y24" s="368" t="str">
        <f t="shared" si="16"/>
        <v/>
      </c>
      <c r="Z24" s="368" t="str">
        <f t="shared" si="16"/>
        <v/>
      </c>
      <c r="AA24" s="368" t="str">
        <f t="shared" si="16"/>
        <v/>
      </c>
      <c r="AB24" s="368" t="str">
        <f t="shared" si="16"/>
        <v/>
      </c>
      <c r="AC24" s="368" t="str">
        <f t="shared" si="16"/>
        <v/>
      </c>
      <c r="AD24" s="368" t="str">
        <f t="shared" si="16"/>
        <v/>
      </c>
      <c r="AE24" s="368" t="str">
        <f t="shared" si="16"/>
        <v/>
      </c>
      <c r="AF24" s="368" t="str">
        <f t="shared" si="16"/>
        <v/>
      </c>
      <c r="AG24" s="368" t="str">
        <f t="shared" si="16"/>
        <v/>
      </c>
      <c r="AH24" s="368" t="str">
        <f t="shared" si="16"/>
        <v/>
      </c>
      <c r="AI24" s="368" t="str">
        <f t="shared" si="16"/>
        <v/>
      </c>
      <c r="AJ24" s="370" t="str">
        <f t="shared" si="16"/>
        <v/>
      </c>
      <c r="AK24" s="371" t="str">
        <f t="shared" si="16"/>
        <v/>
      </c>
      <c r="AL24" s="372" t="str">
        <f t="shared" si="16"/>
        <v/>
      </c>
      <c r="AM24" s="372" t="str">
        <f t="shared" si="16"/>
        <v/>
      </c>
      <c r="AN24" s="372" t="str">
        <f t="shared" si="16"/>
        <v/>
      </c>
      <c r="AO24" s="372" t="str">
        <f t="shared" si="16"/>
        <v/>
      </c>
      <c r="AP24" s="372" t="str">
        <f t="shared" si="16"/>
        <v/>
      </c>
      <c r="AQ24" s="373" t="str">
        <f t="shared" si="16"/>
        <v/>
      </c>
      <c r="AR24" s="374" t="str">
        <f t="shared" si="16"/>
        <v/>
      </c>
    </row>
    <row r="25" spans="1:44" x14ac:dyDescent="0.3">
      <c r="A25" s="337" t="str">
        <f t="shared" ref="A25" si="17">+IF(C25+C26=0,"[ocultar]","")</f>
        <v>[ocultar]</v>
      </c>
      <c r="B25" s="375" t="s">
        <v>162</v>
      </c>
      <c r="C25" s="376">
        <f t="array" ref="C25">SUM(IF($B25=DATOS_[Sexo],
IF($B24=DATOS_[AGRUP. CLAS. PROF.],
IF("Dentro"=DATOS_[Check Periodo Ref.],
1/(COUNTIFS(DATOS_[Sexo],$B25,DATOS_[AGRUP. CLAS. PROF.],$B24,DATOS_[Check Periodo Ref.],"Dentro",DATOS_[id],DATOS_[id]))))))</f>
        <v>0</v>
      </c>
      <c r="D25" s="377">
        <f>COUNTIFS(DATOS_[AGRUP. CLAS. PROF.],$B24,DATOS_[Sexo],$B25,DATOS_[Check Periodo Ref.],"Dentro")</f>
        <v>0</v>
      </c>
      <c r="E25" s="378">
        <f t="array" ref="E25">IFERROR(
AVERAGE(IF(DATOS_[Sexo]=$B25,IF(DATOS_[AGRUP. CLAS. PROF.]=$B24,IF(DATOS_[Check Periodo Ref.]="Dentro",DATOS_[SALARIO BASE Ef],FALSE)))),
0)</f>
        <v>0</v>
      </c>
      <c r="F25" s="379">
        <f t="array" ref="F25">IFERROR(
AVERAGE((IF(DATOS_[[Sexo]:[Sexo]]=$B25,IF(DATOS_[[AGRUP. CLAS. PROF.]:[AGRUP. CLAS. PROF.]]=$B24,IF(DATOS_[[Check Periodo Ref.]:[Check Periodo Ref.]]="Dentro",DATOS_[Conc.Sal.01]))))),
0)</f>
        <v>0</v>
      </c>
      <c r="G25" s="379">
        <f t="array" ref="G25">IFERROR(
AVERAGE((IF(DATOS_[[Sexo]:[Sexo]]=$B25,IF(DATOS_[[AGRUP. CLAS. PROF.]:[AGRUP. CLAS. PROF.]]=$B24,IF(DATOS_[[Check Periodo Ref.]:[Check Periodo Ref.]]="Dentro",DATOS_[Conc.Sal.02]))))),
0)</f>
        <v>0</v>
      </c>
      <c r="H25" s="379">
        <f t="array" ref="H25">IFERROR(
AVERAGE((IF(DATOS_[[Sexo]:[Sexo]]=$B25,IF(DATOS_[[AGRUP. CLAS. PROF.]:[AGRUP. CLAS. PROF.]]=$B24,IF(DATOS_[[Check Periodo Ref.]:[Check Periodo Ref.]]="Dentro",DATOS_[Conc.Sal.03]))))),
0)</f>
        <v>0</v>
      </c>
      <c r="I25" s="379">
        <f t="array" ref="I25">IFERROR(
AVERAGE((IF(DATOS_[[Sexo]:[Sexo]]=$B25,IF(DATOS_[[AGRUP. CLAS. PROF.]:[AGRUP. CLAS. PROF.]]=$B24,IF(DATOS_[[Check Periodo Ref.]:[Check Periodo Ref.]]="Dentro",DATOS_[Conc.Sal.04]))))),
0)</f>
        <v>0</v>
      </c>
      <c r="J25" s="379">
        <f t="array" ref="J25">IFERROR(
AVERAGE((IF(DATOS_[[Sexo]:[Sexo]]=$B25,IF(DATOS_[[AGRUP. CLAS. PROF.]:[AGRUP. CLAS. PROF.]]=$B24,IF(DATOS_[[Check Periodo Ref.]:[Check Periodo Ref.]]="Dentro",DATOS_[Conc.Sal.05]))))),
0)</f>
        <v>0</v>
      </c>
      <c r="K25" s="379">
        <f t="array" ref="K25">IFERROR(
AVERAGE((IF(DATOS_[[Sexo]:[Sexo]]=$B25,IF(DATOS_[[AGRUP. CLAS. PROF.]:[AGRUP. CLAS. PROF.]]=$B24,IF(DATOS_[[Check Periodo Ref.]:[Check Periodo Ref.]]="Dentro",DATOS_[Conc.Sal.06]))))),
0)</f>
        <v>0</v>
      </c>
      <c r="L25" s="379">
        <f t="array" ref="L25">IFERROR(
AVERAGE((IF(DATOS_[[Sexo]:[Sexo]]=$B25,IF(DATOS_[[AGRUP. CLAS. PROF.]:[AGRUP. CLAS. PROF.]]=$B24,IF(DATOS_[[Check Periodo Ref.]:[Check Periodo Ref.]]="Dentro",DATOS_[Conc.Sal.07]))))),
0)</f>
        <v>0</v>
      </c>
      <c r="M25" s="379">
        <f t="array" ref="M25">IFERROR(
AVERAGE((IF(DATOS_[[Sexo]:[Sexo]]=$B25,IF(DATOS_[[AGRUP. CLAS. PROF.]:[AGRUP. CLAS. PROF.]]=$B24,IF(DATOS_[[Check Periodo Ref.]:[Check Periodo Ref.]]="Dentro",DATOS_[Conc.Sal.08]))))),
0)</f>
        <v>0</v>
      </c>
      <c r="N25" s="379">
        <f t="array" ref="N25">IFERROR(
AVERAGE((IF(DATOS_[[Sexo]:[Sexo]]=$B25,IF(DATOS_[[AGRUP. CLAS. PROF.]:[AGRUP. CLAS. PROF.]]=$B24,IF(DATOS_[[Check Periodo Ref.]:[Check Periodo Ref.]]="Dentro",DATOS_[Conc.Sal.09]))))),
0)</f>
        <v>0</v>
      </c>
      <c r="O25" s="379">
        <f t="array" ref="O25">IFERROR(
AVERAGE((IF(DATOS_[[Sexo]:[Sexo]]=$B25,IF(DATOS_[[AGRUP. CLAS. PROF.]:[AGRUP. CLAS. PROF.]]=$B24,IF(DATOS_[[Check Periodo Ref.]:[Check Periodo Ref.]]="Dentro",DATOS_[Conc.Sal.10]))))),
0)</f>
        <v>0</v>
      </c>
      <c r="P25" s="379">
        <f t="array" ref="P25">IFERROR(
AVERAGE((IF(DATOS_[[Sexo]:[Sexo]]=$B25,IF(DATOS_[[AGRUP. CLAS. PROF.]:[AGRUP. CLAS. PROF.]]=$B24,IF(DATOS_[[Check Periodo Ref.]:[Check Periodo Ref.]]="Dentro",DATOS_[Conc.Sal.11]))))),
0)</f>
        <v>0</v>
      </c>
      <c r="Q25" s="379">
        <f t="array" ref="Q25">IFERROR(
AVERAGE((IF(DATOS_[[Sexo]:[Sexo]]=$B25,IF(DATOS_[[AGRUP. CLAS. PROF.]:[AGRUP. CLAS. PROF.]]=$B24,IF(DATOS_[[Check Periodo Ref.]:[Check Periodo Ref.]]="Dentro",DATOS_[Conc.Sal.12]))))),
0)</f>
        <v>0</v>
      </c>
      <c r="R25" s="379">
        <f t="array" ref="R25">IFERROR(
AVERAGE((IF(DATOS_[[Sexo]:[Sexo]]=$B25,IF(DATOS_[[AGRUP. CLAS. PROF.]:[AGRUP. CLAS. PROF.]]=$B24,IF(DATOS_[[Check Periodo Ref.]:[Check Periodo Ref.]]="Dentro",DATOS_[Conc.Sal.13]))))),
0)</f>
        <v>0</v>
      </c>
      <c r="S25" s="379">
        <f t="array" ref="S25">IFERROR(
AVERAGE((IF(DATOS_[[Sexo]:[Sexo]]=$B25,IF(DATOS_[[AGRUP. CLAS. PROF.]:[AGRUP. CLAS. PROF.]]=$B24,IF(DATOS_[[Check Periodo Ref.]:[Check Periodo Ref.]]="Dentro",DATOS_[Conc.Sal.14]))))),
0)</f>
        <v>0</v>
      </c>
      <c r="T25" s="379">
        <f t="array" ref="T25">IFERROR(
AVERAGE((IF(DATOS_[[Sexo]:[Sexo]]=$B25,IF(DATOS_[[AGRUP. CLAS. PROF.]:[AGRUP. CLAS. PROF.]]=$B24,IF(DATOS_[[Check Periodo Ref.]:[Check Periodo Ref.]]="Dentro",DATOS_[Conc.Sal.15]))))),
0)</f>
        <v>0</v>
      </c>
      <c r="U25" s="379">
        <f t="array" ref="U25">IFERROR(
AVERAGE((IF(DATOS_[[Sexo]:[Sexo]]=$B25,IF(DATOS_[[AGRUP. CLAS. PROF.]:[AGRUP. CLAS. PROF.]]=$B24,IF(DATOS_[[Check Periodo Ref.]:[Check Periodo Ref.]]="Dentro",DATOS_[Conc.Sal.16]))))),
0)</f>
        <v>0</v>
      </c>
      <c r="V25" s="379">
        <f t="array" ref="V25">IFERROR(
AVERAGE((IF(DATOS_[[Sexo]:[Sexo]]=$B25,IF(DATOS_[[AGRUP. CLAS. PROF.]:[AGRUP. CLAS. PROF.]]=$B24,IF(DATOS_[[Check Periodo Ref.]:[Check Periodo Ref.]]="Dentro",DATOS_[Conc.Sal.17]))))),
0)</f>
        <v>0</v>
      </c>
      <c r="W25" s="379">
        <f t="array" ref="W25">IFERROR(
AVERAGE((IF(DATOS_[[Sexo]:[Sexo]]=$B25,IF(DATOS_[[AGRUP. CLAS. PROF.]:[AGRUP. CLAS. PROF.]]=$B24,IF(DATOS_[[Check Periodo Ref.]:[Check Periodo Ref.]]="Dentro",DATOS_[Conc.Sal.18]))))),
0)</f>
        <v>0</v>
      </c>
      <c r="X25" s="379">
        <f t="array" ref="X25">IFERROR(
AVERAGE((IF(DATOS_[[Sexo]:[Sexo]]=$B25,IF(DATOS_[[AGRUP. CLAS. PROF.]:[AGRUP. CLAS. PROF.]]=$B24,IF(DATOS_[[Check Periodo Ref.]:[Check Periodo Ref.]]="Dentro",DATOS_[Conc.Sal.19]))))),
0)</f>
        <v>0</v>
      </c>
      <c r="Y25" s="379">
        <f t="array" ref="Y25">IFERROR(
AVERAGE((IF(DATOS_[[Sexo]:[Sexo]]=$B25,IF(DATOS_[[AGRUP. CLAS. PROF.]:[AGRUP. CLAS. PROF.]]=$B24,IF(DATOS_[[Check Periodo Ref.]:[Check Periodo Ref.]]="Dentro",DATOS_[Conc.Sal.20]))))),
0)</f>
        <v>0</v>
      </c>
      <c r="Z25" s="379">
        <f t="array" ref="Z25">IFERROR(
AVERAGE((IF(DATOS_[[Sexo]:[Sexo]]=$B25,IF(DATOS_[[AGRUP. CLAS. PROF.]:[AGRUP. CLAS. PROF.]]=$B24,IF(DATOS_[[Check Periodo Ref.]:[Check Periodo Ref.]]="Dentro",DATOS_[Conc.Sal.21]))))),
0)</f>
        <v>0</v>
      </c>
      <c r="AA25" s="379">
        <f t="array" ref="AA25">IFERROR(
AVERAGE((IF(DATOS_[[Sexo]:[Sexo]]=$B25,IF(DATOS_[[AGRUP. CLAS. PROF.]:[AGRUP. CLAS. PROF.]]=$B24,IF(DATOS_[[Check Periodo Ref.]:[Check Periodo Ref.]]="Dentro",DATOS_[Conc.Sal.22]))))),
0)</f>
        <v>0</v>
      </c>
      <c r="AB25" s="379">
        <f t="array" ref="AB25">IFERROR(
AVERAGE((IF(DATOS_[[Sexo]:[Sexo]]=$B25,IF(DATOS_[[AGRUP. CLAS. PROF.]:[AGRUP. CLAS. PROF.]]=$B24,IF(DATOS_[[Check Periodo Ref.]:[Check Periodo Ref.]]="Dentro",DATOS_[Conc.Sal.23]))))),
0)</f>
        <v>0</v>
      </c>
      <c r="AC25" s="379">
        <f t="array" ref="AC25">IFERROR(
AVERAGE((IF(DATOS_[[Sexo]:[Sexo]]=$B25,IF(DATOS_[[AGRUP. CLAS. PROF.]:[AGRUP. CLAS. PROF.]]=$B24,IF(DATOS_[[Check Periodo Ref.]:[Check Periodo Ref.]]="Dentro",DATOS_[Conc.Sal.24]))))),
0)</f>
        <v>0</v>
      </c>
      <c r="AD25" s="379">
        <f t="array" ref="AD25">IFERROR(
AVERAGE((IF(DATOS_[[Sexo]:[Sexo]]=$B25,IF(DATOS_[[AGRUP. CLAS. PROF.]:[AGRUP. CLAS. PROF.]]=$B24,IF(DATOS_[[Check Periodo Ref.]:[Check Periodo Ref.]]="Dentro",DATOS_[Conc.Sal.25]))))),
0)</f>
        <v>0</v>
      </c>
      <c r="AE25" s="379">
        <f t="array" ref="AE25">IFERROR(
AVERAGE((IF(DATOS_[[Sexo]:[Sexo]]=$B25,IF(DATOS_[[AGRUP. CLAS. PROF.]:[AGRUP. CLAS. PROF.]]=$B24,IF(DATOS_[[Check Periodo Ref.]:[Check Periodo Ref.]]="Dentro",DATOS_[Conc.Sal.26]))))),
0)</f>
        <v>0</v>
      </c>
      <c r="AF25" s="379">
        <f t="array" ref="AF25">IFERROR(
AVERAGE((IF(DATOS_[[Sexo]:[Sexo]]=$B25,IF(DATOS_[[AGRUP. CLAS. PROF.]:[AGRUP. CLAS. PROF.]]=$B24,IF(DATOS_[[Check Periodo Ref.]:[Check Periodo Ref.]]="Dentro",DATOS_[Conc.Sal.27]))))),
0)</f>
        <v>0</v>
      </c>
      <c r="AG25" s="379">
        <f t="array" ref="AG25">IFERROR(
AVERAGE((IF(DATOS_[[Sexo]:[Sexo]]=$B25,IF(DATOS_[[AGRUP. CLAS. PROF.]:[AGRUP. CLAS. PROF.]]=$B24,IF(DATOS_[[Check Periodo Ref.]:[Check Periodo Ref.]]="Dentro",DATOS_[Conc.Sal.28]))))),
0)</f>
        <v>0</v>
      </c>
      <c r="AH25" s="379">
        <f t="array" ref="AH25">IFERROR(
AVERAGE((IF(DATOS_[[Sexo]:[Sexo]]=$B25,IF(DATOS_[[AGRUP. CLAS. PROF.]:[AGRUP. CLAS. PROF.]]=$B24,IF(DATOS_[[Check Periodo Ref.]:[Check Periodo Ref.]]="Dentro",DATOS_[Conc.Sal.29]))))),
0)</f>
        <v>0</v>
      </c>
      <c r="AI25" s="379">
        <f t="array" ref="AI25">IFERROR(
AVERAGE((IF(DATOS_[[Sexo]:[Sexo]]=$B25,IF(DATOS_[[AGRUP. CLAS. PROF.]:[AGRUP. CLAS. PROF.]]=$B24,IF(DATOS_[[Check Periodo Ref.]:[Check Periodo Ref.]]="Dentro",DATOS_[Conc.Sal.30]))))),
0)</f>
        <v>0</v>
      </c>
      <c r="AJ25" s="380">
        <f t="array" ref="AJ25">IFERROR(
AVERAGE(IF(DATOS_[Sexo]=$B25,IF(DATOS_[AGRUP. CLAS. PROF.]=$B24,IF(DATOS_[Check Periodo Ref.]="Dentro",DATOS_[Tot COMPL.SAL Ef],FALSE)))),
0)</f>
        <v>0</v>
      </c>
      <c r="AK25" s="381">
        <f t="array" ref="AK25">IFERROR(
AVERAGE(IF(DATOS_[Sexo]=$B25,IF(DATOS_[AGRUP. CLAS. PROF.]=$B24,IF(DATOS_[Check Periodo Ref.]="Dentro",DATOS_[TOTAL SALARIO Ef],FALSE)))),
0)</f>
        <v>0</v>
      </c>
      <c r="AL25" s="382">
        <f t="array" ref="AL25">IFERROR(
AVERAGE((IF(DATOS_[[Sexo]:[Sexo]]=$B25,IF(DATOS_[[AGRUP. CLAS. PROF.]:[AGRUP. CLAS. PROF.]]=$B24,IF(DATOS_[[Check Periodo Ref.]:[Check Periodo Ref.]]="Dentro",DATOS_[C.Extra.01]))))),
0)</f>
        <v>0</v>
      </c>
      <c r="AM25" s="382">
        <f t="array" ref="AM25">IFERROR(
AVERAGE((IF(DATOS_[[Sexo]:[Sexo]]=$B25,IF(DATOS_[[AGRUP. CLAS. PROF.]:[AGRUP. CLAS. PROF.]]=$B24,IF(DATOS_[[Check Periodo Ref.]:[Check Periodo Ref.]]="Dentro",DATOS_[C.Extra.02]))))),
0)</f>
        <v>0</v>
      </c>
      <c r="AN25" s="382">
        <f t="array" ref="AN25">IFERROR(
AVERAGE((IF(DATOS_[[Sexo]:[Sexo]]=$B25,IF(DATOS_[[AGRUP. CLAS. PROF.]:[AGRUP. CLAS. PROF.]]=$B24,IF(DATOS_[[Check Periodo Ref.]:[Check Periodo Ref.]]="Dentro",DATOS_[C.Extra.03]))))),
0)</f>
        <v>0</v>
      </c>
      <c r="AO25" s="382">
        <f t="array" ref="AO25">IFERROR(
AVERAGE((IF(DATOS_[[Sexo]:[Sexo]]=$B25,IF(DATOS_[[AGRUP. CLAS. PROF.]:[AGRUP. CLAS. PROF.]]=$B24,IF(DATOS_[[Check Periodo Ref.]:[Check Periodo Ref.]]="Dentro",DATOS_[C.Extra.04]))))),
0)</f>
        <v>0</v>
      </c>
      <c r="AP25" s="382">
        <f t="array" ref="AP25">IFERROR(
AVERAGE((IF(DATOS_[[Sexo]:[Sexo]]=$B25,IF(DATOS_[[AGRUP. CLAS. PROF.]:[AGRUP. CLAS. PROF.]]=$B24,IF(DATOS_[[Check Periodo Ref.]:[Check Periodo Ref.]]="Dentro",DATOS_[C.Extra.05]))))),
0)</f>
        <v>0</v>
      </c>
      <c r="AQ25" s="383">
        <f t="array" ref="AQ25">IFERROR(
AVERAGE(IF(DATOS_[Sexo]=$B25,IF(DATOS_[AGRUP. CLAS. PROF.]=$B24,IF(DATOS_[Check Periodo Ref.]="Dentro",DATOS_[Tot Extrasalarial Ef],FALSE)))),
0)</f>
        <v>0</v>
      </c>
      <c r="AR25" s="384">
        <f t="array" ref="AR25">IFERROR(
AVERAGE(IF(DATOS_[Sexo]=$B25,IF(DATOS_[AGRUP. CLAS. PROF.]=$B24,IF(DATOS_[Check Periodo Ref.]="Dentro",DATOS_[TOTAL Retrib Ef],FALSE)))),
0)</f>
        <v>0</v>
      </c>
    </row>
    <row r="26" spans="1:44" x14ac:dyDescent="0.3">
      <c r="A26" s="337" t="str">
        <f t="shared" ref="A26" si="18">+A25</f>
        <v>[ocultar]</v>
      </c>
      <c r="B26" s="375" t="s">
        <v>163</v>
      </c>
      <c r="C26" s="376">
        <f t="array" ref="C26">SUM(IF($B26=DATOS_[Sexo],
IF($B24=DATOS_[AGRUP. CLAS. PROF.],
IF("Dentro"=DATOS_[Check Periodo Ref.],
1/(COUNTIFS(DATOS_[Sexo],$B26,DATOS_[AGRUP. CLAS. PROF.],$B24,DATOS_[Check Periodo Ref.],"Dentro",DATOS_[id],DATOS_[id]))))))</f>
        <v>0</v>
      </c>
      <c r="D26" s="377">
        <f>COUNTIFS(DATOS_[AGRUP. CLAS. PROF.],$B24,DATOS_[Sexo],$B26,DATOS_[Check Periodo Ref.],"Dentro")</f>
        <v>0</v>
      </c>
      <c r="E26" s="378">
        <f t="array" ref="E26">IFERROR(
AVERAGE(IF(DATOS_[Sexo]=$B26,IF(DATOS_[AGRUP. CLAS. PROF.]=$B24,IF(DATOS_[Check Periodo Ref.]="Dentro",DATOS_[SALARIO BASE Ef],FALSE)))),
0)</f>
        <v>0</v>
      </c>
      <c r="F26" s="379">
        <f t="array" ref="F26">IFERROR(
AVERAGE((IF(DATOS_[[Sexo]:[Sexo]]=$B26,IF(DATOS_[[AGRUP. CLAS. PROF.]:[AGRUP. CLAS. PROF.]]=$B24,IF(DATOS_[[Check Periodo Ref.]:[Check Periodo Ref.]]="Dentro",DATOS_[Conc.Sal.01]))))),
0)</f>
        <v>0</v>
      </c>
      <c r="G26" s="379">
        <f t="array" ref="G26">IFERROR(
AVERAGE((IF(DATOS_[[Sexo]:[Sexo]]=$B26,IF(DATOS_[[AGRUP. CLAS. PROF.]:[AGRUP. CLAS. PROF.]]=$B24,IF(DATOS_[[Check Periodo Ref.]:[Check Periodo Ref.]]="Dentro",DATOS_[Conc.Sal.02]))))),
0)</f>
        <v>0</v>
      </c>
      <c r="H26" s="379">
        <f t="array" ref="H26">IFERROR(
AVERAGE((IF(DATOS_[[Sexo]:[Sexo]]=$B26,IF(DATOS_[[AGRUP. CLAS. PROF.]:[AGRUP. CLAS. PROF.]]=$B24,IF(DATOS_[[Check Periodo Ref.]:[Check Periodo Ref.]]="Dentro",DATOS_[Conc.Sal.03]))))),
0)</f>
        <v>0</v>
      </c>
      <c r="I26" s="379">
        <f t="array" ref="I26">IFERROR(
AVERAGE((IF(DATOS_[[Sexo]:[Sexo]]=$B26,IF(DATOS_[[AGRUP. CLAS. PROF.]:[AGRUP. CLAS. PROF.]]=$B24,IF(DATOS_[[Check Periodo Ref.]:[Check Periodo Ref.]]="Dentro",DATOS_[Conc.Sal.04]))))),
0)</f>
        <v>0</v>
      </c>
      <c r="J26" s="379">
        <f t="array" ref="J26">IFERROR(
AVERAGE((IF(DATOS_[[Sexo]:[Sexo]]=$B26,IF(DATOS_[[AGRUP. CLAS. PROF.]:[AGRUP. CLAS. PROF.]]=$B24,IF(DATOS_[[Check Periodo Ref.]:[Check Periodo Ref.]]="Dentro",DATOS_[Conc.Sal.05]))))),
0)</f>
        <v>0</v>
      </c>
      <c r="K26" s="379">
        <f t="array" ref="K26">IFERROR(
AVERAGE((IF(DATOS_[[Sexo]:[Sexo]]=$B26,IF(DATOS_[[AGRUP. CLAS. PROF.]:[AGRUP. CLAS. PROF.]]=$B24,IF(DATOS_[[Check Periodo Ref.]:[Check Periodo Ref.]]="Dentro",DATOS_[Conc.Sal.06]))))),
0)</f>
        <v>0</v>
      </c>
      <c r="L26" s="379">
        <f t="array" ref="L26">IFERROR(
AVERAGE((IF(DATOS_[[Sexo]:[Sexo]]=$B26,IF(DATOS_[[AGRUP. CLAS. PROF.]:[AGRUP. CLAS. PROF.]]=$B24,IF(DATOS_[[Check Periodo Ref.]:[Check Periodo Ref.]]="Dentro",DATOS_[Conc.Sal.07]))))),
0)</f>
        <v>0</v>
      </c>
      <c r="M26" s="379">
        <f t="array" ref="M26">IFERROR(
AVERAGE((IF(DATOS_[[Sexo]:[Sexo]]=$B26,IF(DATOS_[[AGRUP. CLAS. PROF.]:[AGRUP. CLAS. PROF.]]=$B24,IF(DATOS_[[Check Periodo Ref.]:[Check Periodo Ref.]]="Dentro",DATOS_[Conc.Sal.08]))))),
0)</f>
        <v>0</v>
      </c>
      <c r="N26" s="379">
        <f t="array" ref="N26">IFERROR(
AVERAGE((IF(DATOS_[[Sexo]:[Sexo]]=$B26,IF(DATOS_[[AGRUP. CLAS. PROF.]:[AGRUP. CLAS. PROF.]]=$B24,IF(DATOS_[[Check Periodo Ref.]:[Check Periodo Ref.]]="Dentro",DATOS_[Conc.Sal.09]))))),
0)</f>
        <v>0</v>
      </c>
      <c r="O26" s="379">
        <f t="array" ref="O26">IFERROR(
AVERAGE((IF(DATOS_[[Sexo]:[Sexo]]=$B26,IF(DATOS_[[AGRUP. CLAS. PROF.]:[AGRUP. CLAS. PROF.]]=$B24,IF(DATOS_[[Check Periodo Ref.]:[Check Periodo Ref.]]="Dentro",DATOS_[Conc.Sal.10]))))),
0)</f>
        <v>0</v>
      </c>
      <c r="P26" s="379">
        <f t="array" ref="P26">IFERROR(
AVERAGE((IF(DATOS_[[Sexo]:[Sexo]]=$B26,IF(DATOS_[[AGRUP. CLAS. PROF.]:[AGRUP. CLAS. PROF.]]=$B24,IF(DATOS_[[Check Periodo Ref.]:[Check Periodo Ref.]]="Dentro",DATOS_[Conc.Sal.11]))))),
0)</f>
        <v>0</v>
      </c>
      <c r="Q26" s="379">
        <f t="array" ref="Q26">IFERROR(
AVERAGE((IF(DATOS_[[Sexo]:[Sexo]]=$B26,IF(DATOS_[[AGRUP. CLAS. PROF.]:[AGRUP. CLAS. PROF.]]=$B24,IF(DATOS_[[Check Periodo Ref.]:[Check Periodo Ref.]]="Dentro",DATOS_[Conc.Sal.12]))))),
0)</f>
        <v>0</v>
      </c>
      <c r="R26" s="379">
        <f t="array" ref="R26">IFERROR(
AVERAGE((IF(DATOS_[[Sexo]:[Sexo]]=$B26,IF(DATOS_[[AGRUP. CLAS. PROF.]:[AGRUP. CLAS. PROF.]]=$B24,IF(DATOS_[[Check Periodo Ref.]:[Check Periodo Ref.]]="Dentro",DATOS_[Conc.Sal.13]))))),
0)</f>
        <v>0</v>
      </c>
      <c r="S26" s="379">
        <f t="array" ref="S26">IFERROR(
AVERAGE((IF(DATOS_[[Sexo]:[Sexo]]=$B26,IF(DATOS_[[AGRUP. CLAS. PROF.]:[AGRUP. CLAS. PROF.]]=$B24,IF(DATOS_[[Check Periodo Ref.]:[Check Periodo Ref.]]="Dentro",DATOS_[Conc.Sal.14]))))),
0)</f>
        <v>0</v>
      </c>
      <c r="T26" s="379">
        <f t="array" ref="T26">IFERROR(
AVERAGE((IF(DATOS_[[Sexo]:[Sexo]]=$B26,IF(DATOS_[[AGRUP. CLAS. PROF.]:[AGRUP. CLAS. PROF.]]=$B24,IF(DATOS_[[Check Periodo Ref.]:[Check Periodo Ref.]]="Dentro",DATOS_[Conc.Sal.15]))))),
0)</f>
        <v>0</v>
      </c>
      <c r="U26" s="379">
        <f t="array" ref="U26">IFERROR(
AVERAGE((IF(DATOS_[[Sexo]:[Sexo]]=$B26,IF(DATOS_[[AGRUP. CLAS. PROF.]:[AGRUP. CLAS. PROF.]]=$B24,IF(DATOS_[[Check Periodo Ref.]:[Check Periodo Ref.]]="Dentro",DATOS_[Conc.Sal.16]))))),
0)</f>
        <v>0</v>
      </c>
      <c r="V26" s="379">
        <f t="array" ref="V26">IFERROR(
AVERAGE((IF(DATOS_[[Sexo]:[Sexo]]=$B26,IF(DATOS_[[AGRUP. CLAS. PROF.]:[AGRUP. CLAS. PROF.]]=$B24,IF(DATOS_[[Check Periodo Ref.]:[Check Periodo Ref.]]="Dentro",DATOS_[Conc.Sal.17]))))),
0)</f>
        <v>0</v>
      </c>
      <c r="W26" s="379">
        <f t="array" ref="W26">IFERROR(
AVERAGE((IF(DATOS_[[Sexo]:[Sexo]]=$B26,IF(DATOS_[[AGRUP. CLAS. PROF.]:[AGRUP. CLAS. PROF.]]=$B24,IF(DATOS_[[Check Periodo Ref.]:[Check Periodo Ref.]]="Dentro",DATOS_[Conc.Sal.18]))))),
0)</f>
        <v>0</v>
      </c>
      <c r="X26" s="379">
        <f t="array" ref="X26">IFERROR(
AVERAGE((IF(DATOS_[[Sexo]:[Sexo]]=$B26,IF(DATOS_[[AGRUP. CLAS. PROF.]:[AGRUP. CLAS. PROF.]]=$B24,IF(DATOS_[[Check Periodo Ref.]:[Check Periodo Ref.]]="Dentro",DATOS_[Conc.Sal.19]))))),
0)</f>
        <v>0</v>
      </c>
      <c r="Y26" s="379">
        <f t="array" ref="Y26">IFERROR(
AVERAGE((IF(DATOS_[[Sexo]:[Sexo]]=$B26,IF(DATOS_[[AGRUP. CLAS. PROF.]:[AGRUP. CLAS. PROF.]]=$B24,IF(DATOS_[[Check Periodo Ref.]:[Check Periodo Ref.]]="Dentro",DATOS_[Conc.Sal.20]))))),
0)</f>
        <v>0</v>
      </c>
      <c r="Z26" s="379">
        <f t="array" ref="Z26">IFERROR(
AVERAGE((IF(DATOS_[[Sexo]:[Sexo]]=$B26,IF(DATOS_[[AGRUP. CLAS. PROF.]:[AGRUP. CLAS. PROF.]]=$B24,IF(DATOS_[[Check Periodo Ref.]:[Check Periodo Ref.]]="Dentro",DATOS_[Conc.Sal.21]))))),
0)</f>
        <v>0</v>
      </c>
      <c r="AA26" s="379">
        <f t="array" ref="AA26">IFERROR(
AVERAGE((IF(DATOS_[[Sexo]:[Sexo]]=$B26,IF(DATOS_[[AGRUP. CLAS. PROF.]:[AGRUP. CLAS. PROF.]]=$B24,IF(DATOS_[[Check Periodo Ref.]:[Check Periodo Ref.]]="Dentro",DATOS_[Conc.Sal.22]))))),
0)</f>
        <v>0</v>
      </c>
      <c r="AB26" s="379">
        <f t="array" ref="AB26">IFERROR(
AVERAGE((IF(DATOS_[[Sexo]:[Sexo]]=$B26,IF(DATOS_[[AGRUP. CLAS. PROF.]:[AGRUP. CLAS. PROF.]]=$B24,IF(DATOS_[[Check Periodo Ref.]:[Check Periodo Ref.]]="Dentro",DATOS_[Conc.Sal.23]))))),
0)</f>
        <v>0</v>
      </c>
      <c r="AC26" s="379">
        <f t="array" ref="AC26">IFERROR(
AVERAGE((IF(DATOS_[[Sexo]:[Sexo]]=$B26,IF(DATOS_[[AGRUP. CLAS. PROF.]:[AGRUP. CLAS. PROF.]]=$B24,IF(DATOS_[[Check Periodo Ref.]:[Check Periodo Ref.]]="Dentro",DATOS_[Conc.Sal.24]))))),
0)</f>
        <v>0</v>
      </c>
      <c r="AD26" s="379">
        <f t="array" ref="AD26">IFERROR(
AVERAGE((IF(DATOS_[[Sexo]:[Sexo]]=$B26,IF(DATOS_[[AGRUP. CLAS. PROF.]:[AGRUP. CLAS. PROF.]]=$B24,IF(DATOS_[[Check Periodo Ref.]:[Check Periodo Ref.]]="Dentro",DATOS_[Conc.Sal.25]))))),
0)</f>
        <v>0</v>
      </c>
      <c r="AE26" s="379">
        <f t="array" ref="AE26">IFERROR(
AVERAGE((IF(DATOS_[[Sexo]:[Sexo]]=$B26,IF(DATOS_[[AGRUP. CLAS. PROF.]:[AGRUP. CLAS. PROF.]]=$B24,IF(DATOS_[[Check Periodo Ref.]:[Check Periodo Ref.]]="Dentro",DATOS_[Conc.Sal.26]))))),
0)</f>
        <v>0</v>
      </c>
      <c r="AF26" s="379">
        <f t="array" ref="AF26">IFERROR(
AVERAGE((IF(DATOS_[[Sexo]:[Sexo]]=$B26,IF(DATOS_[[AGRUP. CLAS. PROF.]:[AGRUP. CLAS. PROF.]]=$B24,IF(DATOS_[[Check Periodo Ref.]:[Check Periodo Ref.]]="Dentro",DATOS_[Conc.Sal.27]))))),
0)</f>
        <v>0</v>
      </c>
      <c r="AG26" s="379">
        <f t="array" ref="AG26">IFERROR(
AVERAGE((IF(DATOS_[[Sexo]:[Sexo]]=$B26,IF(DATOS_[[AGRUP. CLAS. PROF.]:[AGRUP. CLAS. PROF.]]=$B24,IF(DATOS_[[Check Periodo Ref.]:[Check Periodo Ref.]]="Dentro",DATOS_[Conc.Sal.28]))))),
0)</f>
        <v>0</v>
      </c>
      <c r="AH26" s="379">
        <f t="array" ref="AH26">IFERROR(
AVERAGE((IF(DATOS_[[Sexo]:[Sexo]]=$B26,IF(DATOS_[[AGRUP. CLAS. PROF.]:[AGRUP. CLAS. PROF.]]=$B24,IF(DATOS_[[Check Periodo Ref.]:[Check Periodo Ref.]]="Dentro",DATOS_[Conc.Sal.29]))))),
0)</f>
        <v>0</v>
      </c>
      <c r="AI26" s="379">
        <f t="array" ref="AI26">IFERROR(
AVERAGE((IF(DATOS_[[Sexo]:[Sexo]]=$B26,IF(DATOS_[[AGRUP. CLAS. PROF.]:[AGRUP. CLAS. PROF.]]=$B24,IF(DATOS_[[Check Periodo Ref.]:[Check Periodo Ref.]]="Dentro",DATOS_[Conc.Sal.30]))))),
0)</f>
        <v>0</v>
      </c>
      <c r="AJ26" s="380">
        <f t="array" ref="AJ26">IFERROR(
AVERAGE(IF(DATOS_[Sexo]=$B26,IF(DATOS_[AGRUP. CLAS. PROF.]=$B24,IF(DATOS_[Check Periodo Ref.]="Dentro",DATOS_[Tot COMPL.SAL Ef],FALSE)))),
0)</f>
        <v>0</v>
      </c>
      <c r="AK26" s="381">
        <f t="array" ref="AK26">IFERROR(
AVERAGE(IF(DATOS_[Sexo]=$B26,IF(DATOS_[AGRUP. CLAS. PROF.]=$B24,IF(DATOS_[Check Periodo Ref.]="Dentro",DATOS_[TOTAL SALARIO Ef],FALSE)))),
0)</f>
        <v>0</v>
      </c>
      <c r="AL26" s="382">
        <f t="array" ref="AL26">IFERROR(
AVERAGE((IF(DATOS_[[Sexo]:[Sexo]]=$B26,IF(DATOS_[[AGRUP. CLAS. PROF.]:[AGRUP. CLAS. PROF.]]=$B24,IF(DATOS_[[Check Periodo Ref.]:[Check Periodo Ref.]]="Dentro",DATOS_[C.Extra.01]))))),
0)</f>
        <v>0</v>
      </c>
      <c r="AM26" s="382">
        <f t="array" ref="AM26">IFERROR(
AVERAGE((IF(DATOS_[[Sexo]:[Sexo]]=$B26,IF(DATOS_[[AGRUP. CLAS. PROF.]:[AGRUP. CLAS. PROF.]]=$B24,IF(DATOS_[[Check Periodo Ref.]:[Check Periodo Ref.]]="Dentro",DATOS_[C.Extra.02]))))),
0)</f>
        <v>0</v>
      </c>
      <c r="AN26" s="382">
        <f t="array" ref="AN26">IFERROR(
AVERAGE((IF(DATOS_[[Sexo]:[Sexo]]=$B26,IF(DATOS_[[AGRUP. CLAS. PROF.]:[AGRUP. CLAS. PROF.]]=$B24,IF(DATOS_[[Check Periodo Ref.]:[Check Periodo Ref.]]="Dentro",DATOS_[C.Extra.03]))))),
0)</f>
        <v>0</v>
      </c>
      <c r="AO26" s="382">
        <f t="array" ref="AO26">IFERROR(
AVERAGE((IF(DATOS_[[Sexo]:[Sexo]]=$B26,IF(DATOS_[[AGRUP. CLAS. PROF.]:[AGRUP. CLAS. PROF.]]=$B24,IF(DATOS_[[Check Periodo Ref.]:[Check Periodo Ref.]]="Dentro",DATOS_[C.Extra.04]))))),
0)</f>
        <v>0</v>
      </c>
      <c r="AP26" s="382">
        <f t="array" ref="AP26">IFERROR(
AVERAGE((IF(DATOS_[[Sexo]:[Sexo]]=$B26,IF(DATOS_[[AGRUP. CLAS. PROF.]:[AGRUP. CLAS. PROF.]]=$B24,IF(DATOS_[[Check Periodo Ref.]:[Check Periodo Ref.]]="Dentro",DATOS_[C.Extra.05]))))),
0)</f>
        <v>0</v>
      </c>
      <c r="AQ26" s="383">
        <f t="array" ref="AQ26">IFERROR(
AVERAGE(IF(DATOS_[Sexo]=$B26,IF(DATOS_[AGRUP. CLAS. PROF.]=$B24,IF(DATOS_[Check Periodo Ref.]="Dentro",DATOS_[Tot Extrasalarial Ef],FALSE)))),
0)</f>
        <v>0</v>
      </c>
      <c r="AR26" s="384">
        <f t="array" ref="AR26">IFERROR(
AVERAGE(IF(DATOS_[Sexo]=$B26,IF(DATOS_[AGRUP. CLAS. PROF.]=$B24,IF(DATOS_[Check Periodo Ref.]="Dentro",DATOS_[TOTAL Retrib Ef],FALSE)))),
0)</f>
        <v>0</v>
      </c>
    </row>
    <row r="27" spans="1:44" ht="17.25" thickBot="1" x14ac:dyDescent="0.35">
      <c r="A27" s="337" t="str">
        <f t="shared" ref="A27" si="19">+A28</f>
        <v>[ocultar]</v>
      </c>
      <c r="B27" s="362" t="s">
        <v>311</v>
      </c>
      <c r="C27" s="363"/>
      <c r="D27" s="364"/>
      <c r="E27" s="365" t="str">
        <f t="shared" ref="E27:AR27" si="20">IFERROR((E28-E29)/E28,"")</f>
        <v/>
      </c>
      <c r="F27" s="366" t="str">
        <f t="shared" si="20"/>
        <v/>
      </c>
      <c r="G27" s="367" t="str">
        <f t="shared" si="20"/>
        <v/>
      </c>
      <c r="H27" s="367" t="str">
        <f t="shared" si="20"/>
        <v/>
      </c>
      <c r="I27" s="367" t="str">
        <f t="shared" si="20"/>
        <v/>
      </c>
      <c r="J27" s="368" t="str">
        <f t="shared" si="20"/>
        <v/>
      </c>
      <c r="K27" s="369" t="str">
        <f t="shared" si="20"/>
        <v/>
      </c>
      <c r="L27" s="369" t="str">
        <f t="shared" si="20"/>
        <v/>
      </c>
      <c r="M27" s="369" t="str">
        <f t="shared" si="20"/>
        <v/>
      </c>
      <c r="N27" s="369" t="str">
        <f t="shared" si="20"/>
        <v/>
      </c>
      <c r="O27" s="369" t="str">
        <f t="shared" si="20"/>
        <v/>
      </c>
      <c r="P27" s="369" t="str">
        <f t="shared" si="20"/>
        <v/>
      </c>
      <c r="Q27" s="369" t="str">
        <f t="shared" si="20"/>
        <v/>
      </c>
      <c r="R27" s="369" t="str">
        <f t="shared" si="20"/>
        <v/>
      </c>
      <c r="S27" s="369" t="str">
        <f t="shared" si="20"/>
        <v/>
      </c>
      <c r="T27" s="369" t="str">
        <f t="shared" si="20"/>
        <v/>
      </c>
      <c r="U27" s="369" t="str">
        <f t="shared" si="20"/>
        <v/>
      </c>
      <c r="V27" s="368" t="str">
        <f t="shared" si="20"/>
        <v/>
      </c>
      <c r="W27" s="368" t="str">
        <f t="shared" si="20"/>
        <v/>
      </c>
      <c r="X27" s="368" t="str">
        <f t="shared" si="20"/>
        <v/>
      </c>
      <c r="Y27" s="368" t="str">
        <f t="shared" si="20"/>
        <v/>
      </c>
      <c r="Z27" s="368" t="str">
        <f t="shared" si="20"/>
        <v/>
      </c>
      <c r="AA27" s="368" t="str">
        <f t="shared" si="20"/>
        <v/>
      </c>
      <c r="AB27" s="368" t="str">
        <f t="shared" si="20"/>
        <v/>
      </c>
      <c r="AC27" s="368" t="str">
        <f t="shared" si="20"/>
        <v/>
      </c>
      <c r="AD27" s="368" t="str">
        <f t="shared" si="20"/>
        <v/>
      </c>
      <c r="AE27" s="368" t="str">
        <f t="shared" si="20"/>
        <v/>
      </c>
      <c r="AF27" s="368" t="str">
        <f t="shared" si="20"/>
        <v/>
      </c>
      <c r="AG27" s="368" t="str">
        <f t="shared" si="20"/>
        <v/>
      </c>
      <c r="AH27" s="368" t="str">
        <f t="shared" si="20"/>
        <v/>
      </c>
      <c r="AI27" s="368" t="str">
        <f t="shared" si="20"/>
        <v/>
      </c>
      <c r="AJ27" s="370" t="str">
        <f t="shared" si="20"/>
        <v/>
      </c>
      <c r="AK27" s="371" t="str">
        <f t="shared" si="20"/>
        <v/>
      </c>
      <c r="AL27" s="372" t="str">
        <f t="shared" si="20"/>
        <v/>
      </c>
      <c r="AM27" s="372" t="str">
        <f t="shared" si="20"/>
        <v/>
      </c>
      <c r="AN27" s="372" t="str">
        <f t="shared" si="20"/>
        <v/>
      </c>
      <c r="AO27" s="372" t="str">
        <f t="shared" si="20"/>
        <v/>
      </c>
      <c r="AP27" s="372" t="str">
        <f t="shared" si="20"/>
        <v/>
      </c>
      <c r="AQ27" s="373" t="str">
        <f t="shared" si="20"/>
        <v/>
      </c>
      <c r="AR27" s="374" t="str">
        <f t="shared" si="20"/>
        <v/>
      </c>
    </row>
    <row r="28" spans="1:44" x14ac:dyDescent="0.3">
      <c r="A28" s="337" t="str">
        <f t="shared" ref="A28" si="21">+IF(C28+C29=0,"[ocultar]","")</f>
        <v>[ocultar]</v>
      </c>
      <c r="B28" s="375" t="s">
        <v>162</v>
      </c>
      <c r="C28" s="376">
        <f t="array" ref="C28">SUM(IF($B28=DATOS_[Sexo],
IF($B27=DATOS_[AGRUP. CLAS. PROF.],
IF("Dentro"=DATOS_[Check Periodo Ref.],
1/(COUNTIFS(DATOS_[Sexo],$B28,DATOS_[AGRUP. CLAS. PROF.],$B27,DATOS_[Check Periodo Ref.],"Dentro",DATOS_[id],DATOS_[id]))))))</f>
        <v>0</v>
      </c>
      <c r="D28" s="377">
        <f>COUNTIFS(DATOS_[AGRUP. CLAS. PROF.],$B27,DATOS_[Sexo],$B28,DATOS_[Check Periodo Ref.],"Dentro")</f>
        <v>0</v>
      </c>
      <c r="E28" s="378">
        <f t="array" ref="E28">IFERROR(
AVERAGE(IF(DATOS_[Sexo]=$B28,IF(DATOS_[AGRUP. CLAS. PROF.]=$B27,IF(DATOS_[Check Periodo Ref.]="Dentro",DATOS_[SALARIO BASE Ef],FALSE)))),
0)</f>
        <v>0</v>
      </c>
      <c r="F28" s="379">
        <f t="array" ref="F28">IFERROR(
AVERAGE((IF(DATOS_[[Sexo]:[Sexo]]=$B28,IF(DATOS_[[AGRUP. CLAS. PROF.]:[AGRUP. CLAS. PROF.]]=$B27,IF(DATOS_[[Check Periodo Ref.]:[Check Periodo Ref.]]="Dentro",DATOS_[Conc.Sal.01]))))),
0)</f>
        <v>0</v>
      </c>
      <c r="G28" s="379">
        <f t="array" ref="G28">IFERROR(
AVERAGE((IF(DATOS_[[Sexo]:[Sexo]]=$B28,IF(DATOS_[[AGRUP. CLAS. PROF.]:[AGRUP. CLAS. PROF.]]=$B27,IF(DATOS_[[Check Periodo Ref.]:[Check Periodo Ref.]]="Dentro",DATOS_[Conc.Sal.02]))))),
0)</f>
        <v>0</v>
      </c>
      <c r="H28" s="379">
        <f t="array" ref="H28">IFERROR(
AVERAGE((IF(DATOS_[[Sexo]:[Sexo]]=$B28,IF(DATOS_[[AGRUP. CLAS. PROF.]:[AGRUP. CLAS. PROF.]]=$B27,IF(DATOS_[[Check Periodo Ref.]:[Check Periodo Ref.]]="Dentro",DATOS_[Conc.Sal.03]))))),
0)</f>
        <v>0</v>
      </c>
      <c r="I28" s="379">
        <f t="array" ref="I28">IFERROR(
AVERAGE((IF(DATOS_[[Sexo]:[Sexo]]=$B28,IF(DATOS_[[AGRUP. CLAS. PROF.]:[AGRUP. CLAS. PROF.]]=$B27,IF(DATOS_[[Check Periodo Ref.]:[Check Periodo Ref.]]="Dentro",DATOS_[Conc.Sal.04]))))),
0)</f>
        <v>0</v>
      </c>
      <c r="J28" s="379">
        <f t="array" ref="J28">IFERROR(
AVERAGE((IF(DATOS_[[Sexo]:[Sexo]]=$B28,IF(DATOS_[[AGRUP. CLAS. PROF.]:[AGRUP. CLAS. PROF.]]=$B27,IF(DATOS_[[Check Periodo Ref.]:[Check Periodo Ref.]]="Dentro",DATOS_[Conc.Sal.05]))))),
0)</f>
        <v>0</v>
      </c>
      <c r="K28" s="379">
        <f t="array" ref="K28">IFERROR(
AVERAGE((IF(DATOS_[[Sexo]:[Sexo]]=$B28,IF(DATOS_[[AGRUP. CLAS. PROF.]:[AGRUP. CLAS. PROF.]]=$B27,IF(DATOS_[[Check Periodo Ref.]:[Check Periodo Ref.]]="Dentro",DATOS_[Conc.Sal.06]))))),
0)</f>
        <v>0</v>
      </c>
      <c r="L28" s="379">
        <f t="array" ref="L28">IFERROR(
AVERAGE((IF(DATOS_[[Sexo]:[Sexo]]=$B28,IF(DATOS_[[AGRUP. CLAS. PROF.]:[AGRUP. CLAS. PROF.]]=$B27,IF(DATOS_[[Check Periodo Ref.]:[Check Periodo Ref.]]="Dentro",DATOS_[Conc.Sal.07]))))),
0)</f>
        <v>0</v>
      </c>
      <c r="M28" s="379">
        <f t="array" ref="M28">IFERROR(
AVERAGE((IF(DATOS_[[Sexo]:[Sexo]]=$B28,IF(DATOS_[[AGRUP. CLAS. PROF.]:[AGRUP. CLAS. PROF.]]=$B27,IF(DATOS_[[Check Periodo Ref.]:[Check Periodo Ref.]]="Dentro",DATOS_[Conc.Sal.08]))))),
0)</f>
        <v>0</v>
      </c>
      <c r="N28" s="379">
        <f t="array" ref="N28">IFERROR(
AVERAGE((IF(DATOS_[[Sexo]:[Sexo]]=$B28,IF(DATOS_[[AGRUP. CLAS. PROF.]:[AGRUP. CLAS. PROF.]]=$B27,IF(DATOS_[[Check Periodo Ref.]:[Check Periodo Ref.]]="Dentro",DATOS_[Conc.Sal.09]))))),
0)</f>
        <v>0</v>
      </c>
      <c r="O28" s="379">
        <f t="array" ref="O28">IFERROR(
AVERAGE((IF(DATOS_[[Sexo]:[Sexo]]=$B28,IF(DATOS_[[AGRUP. CLAS. PROF.]:[AGRUP. CLAS. PROF.]]=$B27,IF(DATOS_[[Check Periodo Ref.]:[Check Periodo Ref.]]="Dentro",DATOS_[Conc.Sal.10]))))),
0)</f>
        <v>0</v>
      </c>
      <c r="P28" s="379">
        <f t="array" ref="P28">IFERROR(
AVERAGE((IF(DATOS_[[Sexo]:[Sexo]]=$B28,IF(DATOS_[[AGRUP. CLAS. PROF.]:[AGRUP. CLAS. PROF.]]=$B27,IF(DATOS_[[Check Periodo Ref.]:[Check Periodo Ref.]]="Dentro",DATOS_[Conc.Sal.11]))))),
0)</f>
        <v>0</v>
      </c>
      <c r="Q28" s="379">
        <f t="array" ref="Q28">IFERROR(
AVERAGE((IF(DATOS_[[Sexo]:[Sexo]]=$B28,IF(DATOS_[[AGRUP. CLAS. PROF.]:[AGRUP. CLAS. PROF.]]=$B27,IF(DATOS_[[Check Periodo Ref.]:[Check Periodo Ref.]]="Dentro",DATOS_[Conc.Sal.12]))))),
0)</f>
        <v>0</v>
      </c>
      <c r="R28" s="379">
        <f t="array" ref="R28">IFERROR(
AVERAGE((IF(DATOS_[[Sexo]:[Sexo]]=$B28,IF(DATOS_[[AGRUP. CLAS. PROF.]:[AGRUP. CLAS. PROF.]]=$B27,IF(DATOS_[[Check Periodo Ref.]:[Check Periodo Ref.]]="Dentro",DATOS_[Conc.Sal.13]))))),
0)</f>
        <v>0</v>
      </c>
      <c r="S28" s="379">
        <f t="array" ref="S28">IFERROR(
AVERAGE((IF(DATOS_[[Sexo]:[Sexo]]=$B28,IF(DATOS_[[AGRUP. CLAS. PROF.]:[AGRUP. CLAS. PROF.]]=$B27,IF(DATOS_[[Check Periodo Ref.]:[Check Periodo Ref.]]="Dentro",DATOS_[Conc.Sal.14]))))),
0)</f>
        <v>0</v>
      </c>
      <c r="T28" s="379">
        <f t="array" ref="T28">IFERROR(
AVERAGE((IF(DATOS_[[Sexo]:[Sexo]]=$B28,IF(DATOS_[[AGRUP. CLAS. PROF.]:[AGRUP. CLAS. PROF.]]=$B27,IF(DATOS_[[Check Periodo Ref.]:[Check Periodo Ref.]]="Dentro",DATOS_[Conc.Sal.15]))))),
0)</f>
        <v>0</v>
      </c>
      <c r="U28" s="379">
        <f t="array" ref="U28">IFERROR(
AVERAGE((IF(DATOS_[[Sexo]:[Sexo]]=$B28,IF(DATOS_[[AGRUP. CLAS. PROF.]:[AGRUP. CLAS. PROF.]]=$B27,IF(DATOS_[[Check Periodo Ref.]:[Check Periodo Ref.]]="Dentro",DATOS_[Conc.Sal.16]))))),
0)</f>
        <v>0</v>
      </c>
      <c r="V28" s="379">
        <f t="array" ref="V28">IFERROR(
AVERAGE((IF(DATOS_[[Sexo]:[Sexo]]=$B28,IF(DATOS_[[AGRUP. CLAS. PROF.]:[AGRUP. CLAS. PROF.]]=$B27,IF(DATOS_[[Check Periodo Ref.]:[Check Periodo Ref.]]="Dentro",DATOS_[Conc.Sal.17]))))),
0)</f>
        <v>0</v>
      </c>
      <c r="W28" s="379">
        <f t="array" ref="W28">IFERROR(
AVERAGE((IF(DATOS_[[Sexo]:[Sexo]]=$B28,IF(DATOS_[[AGRUP. CLAS. PROF.]:[AGRUP. CLAS. PROF.]]=$B27,IF(DATOS_[[Check Periodo Ref.]:[Check Periodo Ref.]]="Dentro",DATOS_[Conc.Sal.18]))))),
0)</f>
        <v>0</v>
      </c>
      <c r="X28" s="379">
        <f t="array" ref="X28">IFERROR(
AVERAGE((IF(DATOS_[[Sexo]:[Sexo]]=$B28,IF(DATOS_[[AGRUP. CLAS. PROF.]:[AGRUP. CLAS. PROF.]]=$B27,IF(DATOS_[[Check Periodo Ref.]:[Check Periodo Ref.]]="Dentro",DATOS_[Conc.Sal.19]))))),
0)</f>
        <v>0</v>
      </c>
      <c r="Y28" s="379">
        <f t="array" ref="Y28">IFERROR(
AVERAGE((IF(DATOS_[[Sexo]:[Sexo]]=$B28,IF(DATOS_[[AGRUP. CLAS. PROF.]:[AGRUP. CLAS. PROF.]]=$B27,IF(DATOS_[[Check Periodo Ref.]:[Check Periodo Ref.]]="Dentro",DATOS_[Conc.Sal.20]))))),
0)</f>
        <v>0</v>
      </c>
      <c r="Z28" s="379">
        <f t="array" ref="Z28">IFERROR(
AVERAGE((IF(DATOS_[[Sexo]:[Sexo]]=$B28,IF(DATOS_[[AGRUP. CLAS. PROF.]:[AGRUP. CLAS. PROF.]]=$B27,IF(DATOS_[[Check Periodo Ref.]:[Check Periodo Ref.]]="Dentro",DATOS_[Conc.Sal.21]))))),
0)</f>
        <v>0</v>
      </c>
      <c r="AA28" s="379">
        <f t="array" ref="AA28">IFERROR(
AVERAGE((IF(DATOS_[[Sexo]:[Sexo]]=$B28,IF(DATOS_[[AGRUP. CLAS. PROF.]:[AGRUP. CLAS. PROF.]]=$B27,IF(DATOS_[[Check Periodo Ref.]:[Check Periodo Ref.]]="Dentro",DATOS_[Conc.Sal.22]))))),
0)</f>
        <v>0</v>
      </c>
      <c r="AB28" s="379">
        <f t="array" ref="AB28">IFERROR(
AVERAGE((IF(DATOS_[[Sexo]:[Sexo]]=$B28,IF(DATOS_[[AGRUP. CLAS. PROF.]:[AGRUP. CLAS. PROF.]]=$B27,IF(DATOS_[[Check Periodo Ref.]:[Check Periodo Ref.]]="Dentro",DATOS_[Conc.Sal.23]))))),
0)</f>
        <v>0</v>
      </c>
      <c r="AC28" s="379">
        <f t="array" ref="AC28">IFERROR(
AVERAGE((IF(DATOS_[[Sexo]:[Sexo]]=$B28,IF(DATOS_[[AGRUP. CLAS. PROF.]:[AGRUP. CLAS. PROF.]]=$B27,IF(DATOS_[[Check Periodo Ref.]:[Check Periodo Ref.]]="Dentro",DATOS_[Conc.Sal.24]))))),
0)</f>
        <v>0</v>
      </c>
      <c r="AD28" s="379">
        <f t="array" ref="AD28">IFERROR(
AVERAGE((IF(DATOS_[[Sexo]:[Sexo]]=$B28,IF(DATOS_[[AGRUP. CLAS. PROF.]:[AGRUP. CLAS. PROF.]]=$B27,IF(DATOS_[[Check Periodo Ref.]:[Check Periodo Ref.]]="Dentro",DATOS_[Conc.Sal.25]))))),
0)</f>
        <v>0</v>
      </c>
      <c r="AE28" s="379">
        <f t="array" ref="AE28">IFERROR(
AVERAGE((IF(DATOS_[[Sexo]:[Sexo]]=$B28,IF(DATOS_[[AGRUP. CLAS. PROF.]:[AGRUP. CLAS. PROF.]]=$B27,IF(DATOS_[[Check Periodo Ref.]:[Check Periodo Ref.]]="Dentro",DATOS_[Conc.Sal.26]))))),
0)</f>
        <v>0</v>
      </c>
      <c r="AF28" s="379">
        <f t="array" ref="AF28">IFERROR(
AVERAGE((IF(DATOS_[[Sexo]:[Sexo]]=$B28,IF(DATOS_[[AGRUP. CLAS. PROF.]:[AGRUP. CLAS. PROF.]]=$B27,IF(DATOS_[[Check Periodo Ref.]:[Check Periodo Ref.]]="Dentro",DATOS_[Conc.Sal.27]))))),
0)</f>
        <v>0</v>
      </c>
      <c r="AG28" s="379">
        <f t="array" ref="AG28">IFERROR(
AVERAGE((IF(DATOS_[[Sexo]:[Sexo]]=$B28,IF(DATOS_[[AGRUP. CLAS. PROF.]:[AGRUP. CLAS. PROF.]]=$B27,IF(DATOS_[[Check Periodo Ref.]:[Check Periodo Ref.]]="Dentro",DATOS_[Conc.Sal.28]))))),
0)</f>
        <v>0</v>
      </c>
      <c r="AH28" s="379">
        <f t="array" ref="AH28">IFERROR(
AVERAGE((IF(DATOS_[[Sexo]:[Sexo]]=$B28,IF(DATOS_[[AGRUP. CLAS. PROF.]:[AGRUP. CLAS. PROF.]]=$B27,IF(DATOS_[[Check Periodo Ref.]:[Check Periodo Ref.]]="Dentro",DATOS_[Conc.Sal.29]))))),
0)</f>
        <v>0</v>
      </c>
      <c r="AI28" s="379">
        <f t="array" ref="AI28">IFERROR(
AVERAGE((IF(DATOS_[[Sexo]:[Sexo]]=$B28,IF(DATOS_[[AGRUP. CLAS. PROF.]:[AGRUP. CLAS. PROF.]]=$B27,IF(DATOS_[[Check Periodo Ref.]:[Check Periodo Ref.]]="Dentro",DATOS_[Conc.Sal.30]))))),
0)</f>
        <v>0</v>
      </c>
      <c r="AJ28" s="380">
        <f t="array" ref="AJ28">IFERROR(
AVERAGE(IF(DATOS_[Sexo]=$B28,IF(DATOS_[AGRUP. CLAS. PROF.]=$B27,IF(DATOS_[Check Periodo Ref.]="Dentro",DATOS_[Tot COMPL.SAL Ef],FALSE)))),
0)</f>
        <v>0</v>
      </c>
      <c r="AK28" s="381">
        <f t="array" ref="AK28">IFERROR(
AVERAGE(IF(DATOS_[Sexo]=$B28,IF(DATOS_[AGRUP. CLAS. PROF.]=$B27,IF(DATOS_[Check Periodo Ref.]="Dentro",DATOS_[TOTAL SALARIO Ef],FALSE)))),
0)</f>
        <v>0</v>
      </c>
      <c r="AL28" s="382">
        <f t="array" ref="AL28">IFERROR(
AVERAGE((IF(DATOS_[[Sexo]:[Sexo]]=$B28,IF(DATOS_[[AGRUP. CLAS. PROF.]:[AGRUP. CLAS. PROF.]]=$B27,IF(DATOS_[[Check Periodo Ref.]:[Check Periodo Ref.]]="Dentro",DATOS_[C.Extra.01]))))),
0)</f>
        <v>0</v>
      </c>
      <c r="AM28" s="382">
        <f t="array" ref="AM28">IFERROR(
AVERAGE((IF(DATOS_[[Sexo]:[Sexo]]=$B28,IF(DATOS_[[AGRUP. CLAS. PROF.]:[AGRUP. CLAS. PROF.]]=$B27,IF(DATOS_[[Check Periodo Ref.]:[Check Periodo Ref.]]="Dentro",DATOS_[C.Extra.02]))))),
0)</f>
        <v>0</v>
      </c>
      <c r="AN28" s="382">
        <f t="array" ref="AN28">IFERROR(
AVERAGE((IF(DATOS_[[Sexo]:[Sexo]]=$B28,IF(DATOS_[[AGRUP. CLAS. PROF.]:[AGRUP. CLAS. PROF.]]=$B27,IF(DATOS_[[Check Periodo Ref.]:[Check Periodo Ref.]]="Dentro",DATOS_[C.Extra.03]))))),
0)</f>
        <v>0</v>
      </c>
      <c r="AO28" s="382">
        <f t="array" ref="AO28">IFERROR(
AVERAGE((IF(DATOS_[[Sexo]:[Sexo]]=$B28,IF(DATOS_[[AGRUP. CLAS. PROF.]:[AGRUP. CLAS. PROF.]]=$B27,IF(DATOS_[[Check Periodo Ref.]:[Check Periodo Ref.]]="Dentro",DATOS_[C.Extra.04]))))),
0)</f>
        <v>0</v>
      </c>
      <c r="AP28" s="382">
        <f t="array" ref="AP28">IFERROR(
AVERAGE((IF(DATOS_[[Sexo]:[Sexo]]=$B28,IF(DATOS_[[AGRUP. CLAS. PROF.]:[AGRUP. CLAS. PROF.]]=$B27,IF(DATOS_[[Check Periodo Ref.]:[Check Periodo Ref.]]="Dentro",DATOS_[C.Extra.05]))))),
0)</f>
        <v>0</v>
      </c>
      <c r="AQ28" s="383">
        <f t="array" ref="AQ28">IFERROR(
AVERAGE(IF(DATOS_[Sexo]=$B28,IF(DATOS_[AGRUP. CLAS. PROF.]=$B27,IF(DATOS_[Check Periodo Ref.]="Dentro",DATOS_[Tot Extrasalarial Ef],FALSE)))),
0)</f>
        <v>0</v>
      </c>
      <c r="AR28" s="384">
        <f t="array" ref="AR28">IFERROR(
AVERAGE(IF(DATOS_[Sexo]=$B28,IF(DATOS_[AGRUP. CLAS. PROF.]=$B27,IF(DATOS_[Check Periodo Ref.]="Dentro",DATOS_[TOTAL Retrib Ef],FALSE)))),
0)</f>
        <v>0</v>
      </c>
    </row>
    <row r="29" spans="1:44" x14ac:dyDescent="0.3">
      <c r="A29" s="337" t="str">
        <f t="shared" ref="A29" si="22">+A28</f>
        <v>[ocultar]</v>
      </c>
      <c r="B29" s="375" t="s">
        <v>163</v>
      </c>
      <c r="C29" s="376">
        <f t="array" ref="C29">SUM(IF($B29=DATOS_[Sexo],
IF($B27=DATOS_[AGRUP. CLAS. PROF.],
IF("Dentro"=DATOS_[Check Periodo Ref.],
1/(COUNTIFS(DATOS_[Sexo],$B29,DATOS_[AGRUP. CLAS. PROF.],$B27,DATOS_[Check Periodo Ref.],"Dentro",DATOS_[id],DATOS_[id]))))))</f>
        <v>0</v>
      </c>
      <c r="D29" s="377">
        <f>COUNTIFS(DATOS_[AGRUP. CLAS. PROF.],$B27,DATOS_[Sexo],$B29,DATOS_[Check Periodo Ref.],"Dentro")</f>
        <v>0</v>
      </c>
      <c r="E29" s="378">
        <f t="array" ref="E29">IFERROR(
AVERAGE(IF(DATOS_[Sexo]=$B29,IF(DATOS_[AGRUP. CLAS. PROF.]=$B27,IF(DATOS_[Check Periodo Ref.]="Dentro",DATOS_[SALARIO BASE Ef],FALSE)))),
0)</f>
        <v>0</v>
      </c>
      <c r="F29" s="379">
        <f t="array" ref="F29">IFERROR(
AVERAGE((IF(DATOS_[[Sexo]:[Sexo]]=$B29,IF(DATOS_[[AGRUP. CLAS. PROF.]:[AGRUP. CLAS. PROF.]]=$B27,IF(DATOS_[[Check Periodo Ref.]:[Check Periodo Ref.]]="Dentro",DATOS_[Conc.Sal.01]))))),
0)</f>
        <v>0</v>
      </c>
      <c r="G29" s="379">
        <f t="array" ref="G29">IFERROR(
AVERAGE((IF(DATOS_[[Sexo]:[Sexo]]=$B29,IF(DATOS_[[AGRUP. CLAS. PROF.]:[AGRUP. CLAS. PROF.]]=$B27,IF(DATOS_[[Check Periodo Ref.]:[Check Periodo Ref.]]="Dentro",DATOS_[Conc.Sal.02]))))),
0)</f>
        <v>0</v>
      </c>
      <c r="H29" s="379">
        <f t="array" ref="H29">IFERROR(
AVERAGE((IF(DATOS_[[Sexo]:[Sexo]]=$B29,IF(DATOS_[[AGRUP. CLAS. PROF.]:[AGRUP. CLAS. PROF.]]=$B27,IF(DATOS_[[Check Periodo Ref.]:[Check Periodo Ref.]]="Dentro",DATOS_[Conc.Sal.03]))))),
0)</f>
        <v>0</v>
      </c>
      <c r="I29" s="379">
        <f t="array" ref="I29">IFERROR(
AVERAGE((IF(DATOS_[[Sexo]:[Sexo]]=$B29,IF(DATOS_[[AGRUP. CLAS. PROF.]:[AGRUP. CLAS. PROF.]]=$B27,IF(DATOS_[[Check Periodo Ref.]:[Check Periodo Ref.]]="Dentro",DATOS_[Conc.Sal.04]))))),
0)</f>
        <v>0</v>
      </c>
      <c r="J29" s="379">
        <f t="array" ref="J29">IFERROR(
AVERAGE((IF(DATOS_[[Sexo]:[Sexo]]=$B29,IF(DATOS_[[AGRUP. CLAS. PROF.]:[AGRUP. CLAS. PROF.]]=$B27,IF(DATOS_[[Check Periodo Ref.]:[Check Periodo Ref.]]="Dentro",DATOS_[Conc.Sal.05]))))),
0)</f>
        <v>0</v>
      </c>
      <c r="K29" s="379">
        <f t="array" ref="K29">IFERROR(
AVERAGE((IF(DATOS_[[Sexo]:[Sexo]]=$B29,IF(DATOS_[[AGRUP. CLAS. PROF.]:[AGRUP. CLAS. PROF.]]=$B27,IF(DATOS_[[Check Periodo Ref.]:[Check Periodo Ref.]]="Dentro",DATOS_[Conc.Sal.06]))))),
0)</f>
        <v>0</v>
      </c>
      <c r="L29" s="379">
        <f t="array" ref="L29">IFERROR(
AVERAGE((IF(DATOS_[[Sexo]:[Sexo]]=$B29,IF(DATOS_[[AGRUP. CLAS. PROF.]:[AGRUP. CLAS. PROF.]]=$B27,IF(DATOS_[[Check Periodo Ref.]:[Check Periodo Ref.]]="Dentro",DATOS_[Conc.Sal.07]))))),
0)</f>
        <v>0</v>
      </c>
      <c r="M29" s="379">
        <f t="array" ref="M29">IFERROR(
AVERAGE((IF(DATOS_[[Sexo]:[Sexo]]=$B29,IF(DATOS_[[AGRUP. CLAS. PROF.]:[AGRUP. CLAS. PROF.]]=$B27,IF(DATOS_[[Check Periodo Ref.]:[Check Periodo Ref.]]="Dentro",DATOS_[Conc.Sal.08]))))),
0)</f>
        <v>0</v>
      </c>
      <c r="N29" s="379">
        <f t="array" ref="N29">IFERROR(
AVERAGE((IF(DATOS_[[Sexo]:[Sexo]]=$B29,IF(DATOS_[[AGRUP. CLAS. PROF.]:[AGRUP. CLAS. PROF.]]=$B27,IF(DATOS_[[Check Periodo Ref.]:[Check Periodo Ref.]]="Dentro",DATOS_[Conc.Sal.09]))))),
0)</f>
        <v>0</v>
      </c>
      <c r="O29" s="379">
        <f t="array" ref="O29">IFERROR(
AVERAGE((IF(DATOS_[[Sexo]:[Sexo]]=$B29,IF(DATOS_[[AGRUP. CLAS. PROF.]:[AGRUP. CLAS. PROF.]]=$B27,IF(DATOS_[[Check Periodo Ref.]:[Check Periodo Ref.]]="Dentro",DATOS_[Conc.Sal.10]))))),
0)</f>
        <v>0</v>
      </c>
      <c r="P29" s="379">
        <f t="array" ref="P29">IFERROR(
AVERAGE((IF(DATOS_[[Sexo]:[Sexo]]=$B29,IF(DATOS_[[AGRUP. CLAS. PROF.]:[AGRUP. CLAS. PROF.]]=$B27,IF(DATOS_[[Check Periodo Ref.]:[Check Periodo Ref.]]="Dentro",DATOS_[Conc.Sal.11]))))),
0)</f>
        <v>0</v>
      </c>
      <c r="Q29" s="379">
        <f t="array" ref="Q29">IFERROR(
AVERAGE((IF(DATOS_[[Sexo]:[Sexo]]=$B29,IF(DATOS_[[AGRUP. CLAS. PROF.]:[AGRUP. CLAS. PROF.]]=$B27,IF(DATOS_[[Check Periodo Ref.]:[Check Periodo Ref.]]="Dentro",DATOS_[Conc.Sal.12]))))),
0)</f>
        <v>0</v>
      </c>
      <c r="R29" s="379">
        <f t="array" ref="R29">IFERROR(
AVERAGE((IF(DATOS_[[Sexo]:[Sexo]]=$B29,IF(DATOS_[[AGRUP. CLAS. PROF.]:[AGRUP. CLAS. PROF.]]=$B27,IF(DATOS_[[Check Periodo Ref.]:[Check Periodo Ref.]]="Dentro",DATOS_[Conc.Sal.13]))))),
0)</f>
        <v>0</v>
      </c>
      <c r="S29" s="379">
        <f t="array" ref="S29">IFERROR(
AVERAGE((IF(DATOS_[[Sexo]:[Sexo]]=$B29,IF(DATOS_[[AGRUP. CLAS. PROF.]:[AGRUP. CLAS. PROF.]]=$B27,IF(DATOS_[[Check Periodo Ref.]:[Check Periodo Ref.]]="Dentro",DATOS_[Conc.Sal.14]))))),
0)</f>
        <v>0</v>
      </c>
      <c r="T29" s="379">
        <f t="array" ref="T29">IFERROR(
AVERAGE((IF(DATOS_[[Sexo]:[Sexo]]=$B29,IF(DATOS_[[AGRUP. CLAS. PROF.]:[AGRUP. CLAS. PROF.]]=$B27,IF(DATOS_[[Check Periodo Ref.]:[Check Periodo Ref.]]="Dentro",DATOS_[Conc.Sal.15]))))),
0)</f>
        <v>0</v>
      </c>
      <c r="U29" s="379">
        <f t="array" ref="U29">IFERROR(
AVERAGE((IF(DATOS_[[Sexo]:[Sexo]]=$B29,IF(DATOS_[[AGRUP. CLAS. PROF.]:[AGRUP. CLAS. PROF.]]=$B27,IF(DATOS_[[Check Periodo Ref.]:[Check Periodo Ref.]]="Dentro",DATOS_[Conc.Sal.16]))))),
0)</f>
        <v>0</v>
      </c>
      <c r="V29" s="379">
        <f t="array" ref="V29">IFERROR(
AVERAGE((IF(DATOS_[[Sexo]:[Sexo]]=$B29,IF(DATOS_[[AGRUP. CLAS. PROF.]:[AGRUP. CLAS. PROF.]]=$B27,IF(DATOS_[[Check Periodo Ref.]:[Check Periodo Ref.]]="Dentro",DATOS_[Conc.Sal.17]))))),
0)</f>
        <v>0</v>
      </c>
      <c r="W29" s="379">
        <f t="array" ref="W29">IFERROR(
AVERAGE((IF(DATOS_[[Sexo]:[Sexo]]=$B29,IF(DATOS_[[AGRUP. CLAS. PROF.]:[AGRUP. CLAS. PROF.]]=$B27,IF(DATOS_[[Check Periodo Ref.]:[Check Periodo Ref.]]="Dentro",DATOS_[Conc.Sal.18]))))),
0)</f>
        <v>0</v>
      </c>
      <c r="X29" s="379">
        <f t="array" ref="X29">IFERROR(
AVERAGE((IF(DATOS_[[Sexo]:[Sexo]]=$B29,IF(DATOS_[[AGRUP. CLAS. PROF.]:[AGRUP. CLAS. PROF.]]=$B27,IF(DATOS_[[Check Periodo Ref.]:[Check Periodo Ref.]]="Dentro",DATOS_[Conc.Sal.19]))))),
0)</f>
        <v>0</v>
      </c>
      <c r="Y29" s="379">
        <f t="array" ref="Y29">IFERROR(
AVERAGE((IF(DATOS_[[Sexo]:[Sexo]]=$B29,IF(DATOS_[[AGRUP. CLAS. PROF.]:[AGRUP. CLAS. PROF.]]=$B27,IF(DATOS_[[Check Periodo Ref.]:[Check Periodo Ref.]]="Dentro",DATOS_[Conc.Sal.20]))))),
0)</f>
        <v>0</v>
      </c>
      <c r="Z29" s="379">
        <f t="array" ref="Z29">IFERROR(
AVERAGE((IF(DATOS_[[Sexo]:[Sexo]]=$B29,IF(DATOS_[[AGRUP. CLAS. PROF.]:[AGRUP. CLAS. PROF.]]=$B27,IF(DATOS_[[Check Periodo Ref.]:[Check Periodo Ref.]]="Dentro",DATOS_[Conc.Sal.21]))))),
0)</f>
        <v>0</v>
      </c>
      <c r="AA29" s="379">
        <f t="array" ref="AA29">IFERROR(
AVERAGE((IF(DATOS_[[Sexo]:[Sexo]]=$B29,IF(DATOS_[[AGRUP. CLAS. PROF.]:[AGRUP. CLAS. PROF.]]=$B27,IF(DATOS_[[Check Periodo Ref.]:[Check Periodo Ref.]]="Dentro",DATOS_[Conc.Sal.22]))))),
0)</f>
        <v>0</v>
      </c>
      <c r="AB29" s="379">
        <f t="array" ref="AB29">IFERROR(
AVERAGE((IF(DATOS_[[Sexo]:[Sexo]]=$B29,IF(DATOS_[[AGRUP. CLAS. PROF.]:[AGRUP. CLAS. PROF.]]=$B27,IF(DATOS_[[Check Periodo Ref.]:[Check Periodo Ref.]]="Dentro",DATOS_[Conc.Sal.23]))))),
0)</f>
        <v>0</v>
      </c>
      <c r="AC29" s="379">
        <f t="array" ref="AC29">IFERROR(
AVERAGE((IF(DATOS_[[Sexo]:[Sexo]]=$B29,IF(DATOS_[[AGRUP. CLAS. PROF.]:[AGRUP. CLAS. PROF.]]=$B27,IF(DATOS_[[Check Periodo Ref.]:[Check Periodo Ref.]]="Dentro",DATOS_[Conc.Sal.24]))))),
0)</f>
        <v>0</v>
      </c>
      <c r="AD29" s="379">
        <f t="array" ref="AD29">IFERROR(
AVERAGE((IF(DATOS_[[Sexo]:[Sexo]]=$B29,IF(DATOS_[[AGRUP. CLAS. PROF.]:[AGRUP. CLAS. PROF.]]=$B27,IF(DATOS_[[Check Periodo Ref.]:[Check Periodo Ref.]]="Dentro",DATOS_[Conc.Sal.25]))))),
0)</f>
        <v>0</v>
      </c>
      <c r="AE29" s="379">
        <f t="array" ref="AE29">IFERROR(
AVERAGE((IF(DATOS_[[Sexo]:[Sexo]]=$B29,IF(DATOS_[[AGRUP. CLAS. PROF.]:[AGRUP. CLAS. PROF.]]=$B27,IF(DATOS_[[Check Periodo Ref.]:[Check Periodo Ref.]]="Dentro",DATOS_[Conc.Sal.26]))))),
0)</f>
        <v>0</v>
      </c>
      <c r="AF29" s="379">
        <f t="array" ref="AF29">IFERROR(
AVERAGE((IF(DATOS_[[Sexo]:[Sexo]]=$B29,IF(DATOS_[[AGRUP. CLAS. PROF.]:[AGRUP. CLAS. PROF.]]=$B27,IF(DATOS_[[Check Periodo Ref.]:[Check Periodo Ref.]]="Dentro",DATOS_[Conc.Sal.27]))))),
0)</f>
        <v>0</v>
      </c>
      <c r="AG29" s="379">
        <f t="array" ref="AG29">IFERROR(
AVERAGE((IF(DATOS_[[Sexo]:[Sexo]]=$B29,IF(DATOS_[[AGRUP. CLAS. PROF.]:[AGRUP. CLAS. PROF.]]=$B27,IF(DATOS_[[Check Periodo Ref.]:[Check Periodo Ref.]]="Dentro",DATOS_[Conc.Sal.28]))))),
0)</f>
        <v>0</v>
      </c>
      <c r="AH29" s="379">
        <f t="array" ref="AH29">IFERROR(
AVERAGE((IF(DATOS_[[Sexo]:[Sexo]]=$B29,IF(DATOS_[[AGRUP. CLAS. PROF.]:[AGRUP. CLAS. PROF.]]=$B27,IF(DATOS_[[Check Periodo Ref.]:[Check Periodo Ref.]]="Dentro",DATOS_[Conc.Sal.29]))))),
0)</f>
        <v>0</v>
      </c>
      <c r="AI29" s="379">
        <f t="array" ref="AI29">IFERROR(
AVERAGE((IF(DATOS_[[Sexo]:[Sexo]]=$B29,IF(DATOS_[[AGRUP. CLAS. PROF.]:[AGRUP. CLAS. PROF.]]=$B27,IF(DATOS_[[Check Periodo Ref.]:[Check Periodo Ref.]]="Dentro",DATOS_[Conc.Sal.30]))))),
0)</f>
        <v>0</v>
      </c>
      <c r="AJ29" s="380">
        <f t="array" ref="AJ29">IFERROR(
AVERAGE(IF(DATOS_[Sexo]=$B29,IF(DATOS_[AGRUP. CLAS. PROF.]=$B27,IF(DATOS_[Check Periodo Ref.]="Dentro",DATOS_[Tot COMPL.SAL Ef],FALSE)))),
0)</f>
        <v>0</v>
      </c>
      <c r="AK29" s="381">
        <f t="array" ref="AK29">IFERROR(
AVERAGE(IF(DATOS_[Sexo]=$B29,IF(DATOS_[AGRUP. CLAS. PROF.]=$B27,IF(DATOS_[Check Periodo Ref.]="Dentro",DATOS_[TOTAL SALARIO Ef],FALSE)))),
0)</f>
        <v>0</v>
      </c>
      <c r="AL29" s="382">
        <f t="array" ref="AL29">IFERROR(
AVERAGE((IF(DATOS_[[Sexo]:[Sexo]]=$B29,IF(DATOS_[[AGRUP. CLAS. PROF.]:[AGRUP. CLAS. PROF.]]=$B27,IF(DATOS_[[Check Periodo Ref.]:[Check Periodo Ref.]]="Dentro",DATOS_[C.Extra.01]))))),
0)</f>
        <v>0</v>
      </c>
      <c r="AM29" s="382">
        <f t="array" ref="AM29">IFERROR(
AVERAGE((IF(DATOS_[[Sexo]:[Sexo]]=$B29,IF(DATOS_[[AGRUP. CLAS. PROF.]:[AGRUP. CLAS. PROF.]]=$B27,IF(DATOS_[[Check Periodo Ref.]:[Check Periodo Ref.]]="Dentro",DATOS_[C.Extra.02]))))),
0)</f>
        <v>0</v>
      </c>
      <c r="AN29" s="382">
        <f t="array" ref="AN29">IFERROR(
AVERAGE((IF(DATOS_[[Sexo]:[Sexo]]=$B29,IF(DATOS_[[AGRUP. CLAS. PROF.]:[AGRUP. CLAS. PROF.]]=$B27,IF(DATOS_[[Check Periodo Ref.]:[Check Periodo Ref.]]="Dentro",DATOS_[C.Extra.03]))))),
0)</f>
        <v>0</v>
      </c>
      <c r="AO29" s="382">
        <f t="array" ref="AO29">IFERROR(
AVERAGE((IF(DATOS_[[Sexo]:[Sexo]]=$B29,IF(DATOS_[[AGRUP. CLAS. PROF.]:[AGRUP. CLAS. PROF.]]=$B27,IF(DATOS_[[Check Periodo Ref.]:[Check Periodo Ref.]]="Dentro",DATOS_[C.Extra.04]))))),
0)</f>
        <v>0</v>
      </c>
      <c r="AP29" s="382">
        <f t="array" ref="AP29">IFERROR(
AVERAGE((IF(DATOS_[[Sexo]:[Sexo]]=$B29,IF(DATOS_[[AGRUP. CLAS. PROF.]:[AGRUP. CLAS. PROF.]]=$B27,IF(DATOS_[[Check Periodo Ref.]:[Check Periodo Ref.]]="Dentro",DATOS_[C.Extra.05]))))),
0)</f>
        <v>0</v>
      </c>
      <c r="AQ29" s="383">
        <f t="array" ref="AQ29">IFERROR(
AVERAGE(IF(DATOS_[Sexo]=$B29,IF(DATOS_[AGRUP. CLAS. PROF.]=$B27,IF(DATOS_[Check Periodo Ref.]="Dentro",DATOS_[Tot Extrasalarial Ef],FALSE)))),
0)</f>
        <v>0</v>
      </c>
      <c r="AR29" s="384">
        <f t="array" ref="AR29">IFERROR(
AVERAGE(IF(DATOS_[Sexo]=$B29,IF(DATOS_[AGRUP. CLAS. PROF.]=$B27,IF(DATOS_[Check Periodo Ref.]="Dentro",DATOS_[TOTAL Retrib Ef],FALSE)))),
0)</f>
        <v>0</v>
      </c>
    </row>
    <row r="30" spans="1:44" ht="17.25" thickBot="1" x14ac:dyDescent="0.35">
      <c r="A30" s="337" t="str">
        <f t="shared" ref="A30" si="23">+A31</f>
        <v>[ocultar]</v>
      </c>
      <c r="B30" s="362" t="s">
        <v>312</v>
      </c>
      <c r="C30" s="363"/>
      <c r="D30" s="364"/>
      <c r="E30" s="365" t="str">
        <f t="shared" ref="E30:AR30" si="24">IFERROR((E31-E32)/E31,"")</f>
        <v/>
      </c>
      <c r="F30" s="366" t="str">
        <f t="shared" si="24"/>
        <v/>
      </c>
      <c r="G30" s="367" t="str">
        <f t="shared" si="24"/>
        <v/>
      </c>
      <c r="H30" s="367" t="str">
        <f t="shared" si="24"/>
        <v/>
      </c>
      <c r="I30" s="367" t="str">
        <f t="shared" si="24"/>
        <v/>
      </c>
      <c r="J30" s="368" t="str">
        <f t="shared" si="24"/>
        <v/>
      </c>
      <c r="K30" s="369" t="str">
        <f t="shared" si="24"/>
        <v/>
      </c>
      <c r="L30" s="369" t="str">
        <f t="shared" si="24"/>
        <v/>
      </c>
      <c r="M30" s="369" t="str">
        <f t="shared" si="24"/>
        <v/>
      </c>
      <c r="N30" s="369" t="str">
        <f t="shared" si="24"/>
        <v/>
      </c>
      <c r="O30" s="369" t="str">
        <f t="shared" si="24"/>
        <v/>
      </c>
      <c r="P30" s="369" t="str">
        <f t="shared" si="24"/>
        <v/>
      </c>
      <c r="Q30" s="369" t="str">
        <f t="shared" si="24"/>
        <v/>
      </c>
      <c r="R30" s="369" t="str">
        <f t="shared" si="24"/>
        <v/>
      </c>
      <c r="S30" s="369" t="str">
        <f t="shared" si="24"/>
        <v/>
      </c>
      <c r="T30" s="369" t="str">
        <f t="shared" si="24"/>
        <v/>
      </c>
      <c r="U30" s="369" t="str">
        <f t="shared" si="24"/>
        <v/>
      </c>
      <c r="V30" s="368" t="str">
        <f t="shared" si="24"/>
        <v/>
      </c>
      <c r="W30" s="368" t="str">
        <f t="shared" si="24"/>
        <v/>
      </c>
      <c r="X30" s="368" t="str">
        <f t="shared" si="24"/>
        <v/>
      </c>
      <c r="Y30" s="368" t="str">
        <f t="shared" si="24"/>
        <v/>
      </c>
      <c r="Z30" s="368" t="str">
        <f t="shared" si="24"/>
        <v/>
      </c>
      <c r="AA30" s="368" t="str">
        <f t="shared" si="24"/>
        <v/>
      </c>
      <c r="AB30" s="368" t="str">
        <f t="shared" si="24"/>
        <v/>
      </c>
      <c r="AC30" s="368" t="str">
        <f t="shared" si="24"/>
        <v/>
      </c>
      <c r="AD30" s="368" t="str">
        <f t="shared" si="24"/>
        <v/>
      </c>
      <c r="AE30" s="368" t="str">
        <f t="shared" si="24"/>
        <v/>
      </c>
      <c r="AF30" s="368" t="str">
        <f t="shared" si="24"/>
        <v/>
      </c>
      <c r="AG30" s="368" t="str">
        <f t="shared" si="24"/>
        <v/>
      </c>
      <c r="AH30" s="368" t="str">
        <f t="shared" si="24"/>
        <v/>
      </c>
      <c r="AI30" s="368" t="str">
        <f t="shared" si="24"/>
        <v/>
      </c>
      <c r="AJ30" s="370" t="str">
        <f t="shared" si="24"/>
        <v/>
      </c>
      <c r="AK30" s="371" t="str">
        <f t="shared" si="24"/>
        <v/>
      </c>
      <c r="AL30" s="372" t="str">
        <f t="shared" si="24"/>
        <v/>
      </c>
      <c r="AM30" s="372" t="str">
        <f t="shared" si="24"/>
        <v/>
      </c>
      <c r="AN30" s="372" t="str">
        <f t="shared" si="24"/>
        <v/>
      </c>
      <c r="AO30" s="372" t="str">
        <f t="shared" si="24"/>
        <v/>
      </c>
      <c r="AP30" s="372" t="str">
        <f t="shared" si="24"/>
        <v/>
      </c>
      <c r="AQ30" s="373" t="str">
        <f t="shared" si="24"/>
        <v/>
      </c>
      <c r="AR30" s="374" t="str">
        <f t="shared" si="24"/>
        <v/>
      </c>
    </row>
    <row r="31" spans="1:44" x14ac:dyDescent="0.3">
      <c r="A31" s="337" t="str">
        <f t="shared" ref="A31" si="25">+IF(C31+C32=0,"[ocultar]","")</f>
        <v>[ocultar]</v>
      </c>
      <c r="B31" s="375" t="s">
        <v>162</v>
      </c>
      <c r="C31" s="376">
        <f t="array" ref="C31">SUM(IF($B31=DATOS_[Sexo],
IF($B30=DATOS_[AGRUP. CLAS. PROF.],
IF("Dentro"=DATOS_[Check Periodo Ref.],
1/(COUNTIFS(DATOS_[Sexo],$B31,DATOS_[AGRUP. CLAS. PROF.],$B30,DATOS_[Check Periodo Ref.],"Dentro",DATOS_[id],DATOS_[id]))))))</f>
        <v>0</v>
      </c>
      <c r="D31" s="377">
        <f>COUNTIFS(DATOS_[AGRUP. CLAS. PROF.],$B30,DATOS_[Sexo],$B31,DATOS_[Check Periodo Ref.],"Dentro")</f>
        <v>0</v>
      </c>
      <c r="E31" s="378">
        <f t="array" ref="E31">IFERROR(
AVERAGE(IF(DATOS_[Sexo]=$B31,IF(DATOS_[AGRUP. CLAS. PROF.]=$B30,IF(DATOS_[Check Periodo Ref.]="Dentro",DATOS_[SALARIO BASE Ef],FALSE)))),
0)</f>
        <v>0</v>
      </c>
      <c r="F31" s="379">
        <f t="array" ref="F31">IFERROR(
AVERAGE((IF(DATOS_[[Sexo]:[Sexo]]=$B31,IF(DATOS_[[AGRUP. CLAS. PROF.]:[AGRUP. CLAS. PROF.]]=$B30,IF(DATOS_[[Check Periodo Ref.]:[Check Periodo Ref.]]="Dentro",DATOS_[Conc.Sal.01]))))),
0)</f>
        <v>0</v>
      </c>
      <c r="G31" s="379">
        <f t="array" ref="G31">IFERROR(
AVERAGE((IF(DATOS_[[Sexo]:[Sexo]]=$B31,IF(DATOS_[[AGRUP. CLAS. PROF.]:[AGRUP. CLAS. PROF.]]=$B30,IF(DATOS_[[Check Periodo Ref.]:[Check Periodo Ref.]]="Dentro",DATOS_[Conc.Sal.02]))))),
0)</f>
        <v>0</v>
      </c>
      <c r="H31" s="379">
        <f t="array" ref="H31">IFERROR(
AVERAGE((IF(DATOS_[[Sexo]:[Sexo]]=$B31,IF(DATOS_[[AGRUP. CLAS. PROF.]:[AGRUP. CLAS. PROF.]]=$B30,IF(DATOS_[[Check Periodo Ref.]:[Check Periodo Ref.]]="Dentro",DATOS_[Conc.Sal.03]))))),
0)</f>
        <v>0</v>
      </c>
      <c r="I31" s="379">
        <f t="array" ref="I31">IFERROR(
AVERAGE((IF(DATOS_[[Sexo]:[Sexo]]=$B31,IF(DATOS_[[AGRUP. CLAS. PROF.]:[AGRUP. CLAS. PROF.]]=$B30,IF(DATOS_[[Check Periodo Ref.]:[Check Periodo Ref.]]="Dentro",DATOS_[Conc.Sal.04]))))),
0)</f>
        <v>0</v>
      </c>
      <c r="J31" s="379">
        <f t="array" ref="J31">IFERROR(
AVERAGE((IF(DATOS_[[Sexo]:[Sexo]]=$B31,IF(DATOS_[[AGRUP. CLAS. PROF.]:[AGRUP. CLAS. PROF.]]=$B30,IF(DATOS_[[Check Periodo Ref.]:[Check Periodo Ref.]]="Dentro",DATOS_[Conc.Sal.05]))))),
0)</f>
        <v>0</v>
      </c>
      <c r="K31" s="379">
        <f t="array" ref="K31">IFERROR(
AVERAGE((IF(DATOS_[[Sexo]:[Sexo]]=$B31,IF(DATOS_[[AGRUP. CLAS. PROF.]:[AGRUP. CLAS. PROF.]]=$B30,IF(DATOS_[[Check Periodo Ref.]:[Check Periodo Ref.]]="Dentro",DATOS_[Conc.Sal.06]))))),
0)</f>
        <v>0</v>
      </c>
      <c r="L31" s="379">
        <f t="array" ref="L31">IFERROR(
AVERAGE((IF(DATOS_[[Sexo]:[Sexo]]=$B31,IF(DATOS_[[AGRUP. CLAS. PROF.]:[AGRUP. CLAS. PROF.]]=$B30,IF(DATOS_[[Check Periodo Ref.]:[Check Periodo Ref.]]="Dentro",DATOS_[Conc.Sal.07]))))),
0)</f>
        <v>0</v>
      </c>
      <c r="M31" s="379">
        <f t="array" ref="M31">IFERROR(
AVERAGE((IF(DATOS_[[Sexo]:[Sexo]]=$B31,IF(DATOS_[[AGRUP. CLAS. PROF.]:[AGRUP. CLAS. PROF.]]=$B30,IF(DATOS_[[Check Periodo Ref.]:[Check Periodo Ref.]]="Dentro",DATOS_[Conc.Sal.08]))))),
0)</f>
        <v>0</v>
      </c>
      <c r="N31" s="379">
        <f t="array" ref="N31">IFERROR(
AVERAGE((IF(DATOS_[[Sexo]:[Sexo]]=$B31,IF(DATOS_[[AGRUP. CLAS. PROF.]:[AGRUP. CLAS. PROF.]]=$B30,IF(DATOS_[[Check Periodo Ref.]:[Check Periodo Ref.]]="Dentro",DATOS_[Conc.Sal.09]))))),
0)</f>
        <v>0</v>
      </c>
      <c r="O31" s="379">
        <f t="array" ref="O31">IFERROR(
AVERAGE((IF(DATOS_[[Sexo]:[Sexo]]=$B31,IF(DATOS_[[AGRUP. CLAS. PROF.]:[AGRUP. CLAS. PROF.]]=$B30,IF(DATOS_[[Check Periodo Ref.]:[Check Periodo Ref.]]="Dentro",DATOS_[Conc.Sal.10]))))),
0)</f>
        <v>0</v>
      </c>
      <c r="P31" s="379">
        <f t="array" ref="P31">IFERROR(
AVERAGE((IF(DATOS_[[Sexo]:[Sexo]]=$B31,IF(DATOS_[[AGRUP. CLAS. PROF.]:[AGRUP. CLAS. PROF.]]=$B30,IF(DATOS_[[Check Periodo Ref.]:[Check Periodo Ref.]]="Dentro",DATOS_[Conc.Sal.11]))))),
0)</f>
        <v>0</v>
      </c>
      <c r="Q31" s="379">
        <f t="array" ref="Q31">IFERROR(
AVERAGE((IF(DATOS_[[Sexo]:[Sexo]]=$B31,IF(DATOS_[[AGRUP. CLAS. PROF.]:[AGRUP. CLAS. PROF.]]=$B30,IF(DATOS_[[Check Periodo Ref.]:[Check Periodo Ref.]]="Dentro",DATOS_[Conc.Sal.12]))))),
0)</f>
        <v>0</v>
      </c>
      <c r="R31" s="379">
        <f t="array" ref="R31">IFERROR(
AVERAGE((IF(DATOS_[[Sexo]:[Sexo]]=$B31,IF(DATOS_[[AGRUP. CLAS. PROF.]:[AGRUP. CLAS. PROF.]]=$B30,IF(DATOS_[[Check Periodo Ref.]:[Check Periodo Ref.]]="Dentro",DATOS_[Conc.Sal.13]))))),
0)</f>
        <v>0</v>
      </c>
      <c r="S31" s="379">
        <f t="array" ref="S31">IFERROR(
AVERAGE((IF(DATOS_[[Sexo]:[Sexo]]=$B31,IF(DATOS_[[AGRUP. CLAS. PROF.]:[AGRUP. CLAS. PROF.]]=$B30,IF(DATOS_[[Check Periodo Ref.]:[Check Periodo Ref.]]="Dentro",DATOS_[Conc.Sal.14]))))),
0)</f>
        <v>0</v>
      </c>
      <c r="T31" s="379">
        <f t="array" ref="T31">IFERROR(
AVERAGE((IF(DATOS_[[Sexo]:[Sexo]]=$B31,IF(DATOS_[[AGRUP. CLAS. PROF.]:[AGRUP. CLAS. PROF.]]=$B30,IF(DATOS_[[Check Periodo Ref.]:[Check Periodo Ref.]]="Dentro",DATOS_[Conc.Sal.15]))))),
0)</f>
        <v>0</v>
      </c>
      <c r="U31" s="379">
        <f t="array" ref="U31">IFERROR(
AVERAGE((IF(DATOS_[[Sexo]:[Sexo]]=$B31,IF(DATOS_[[AGRUP. CLAS. PROF.]:[AGRUP. CLAS. PROF.]]=$B30,IF(DATOS_[[Check Periodo Ref.]:[Check Periodo Ref.]]="Dentro",DATOS_[Conc.Sal.16]))))),
0)</f>
        <v>0</v>
      </c>
      <c r="V31" s="379">
        <f t="array" ref="V31">IFERROR(
AVERAGE((IF(DATOS_[[Sexo]:[Sexo]]=$B31,IF(DATOS_[[AGRUP. CLAS. PROF.]:[AGRUP. CLAS. PROF.]]=$B30,IF(DATOS_[[Check Periodo Ref.]:[Check Periodo Ref.]]="Dentro",DATOS_[Conc.Sal.17]))))),
0)</f>
        <v>0</v>
      </c>
      <c r="W31" s="379">
        <f t="array" ref="W31">IFERROR(
AVERAGE((IF(DATOS_[[Sexo]:[Sexo]]=$B31,IF(DATOS_[[AGRUP. CLAS. PROF.]:[AGRUP. CLAS. PROF.]]=$B30,IF(DATOS_[[Check Periodo Ref.]:[Check Periodo Ref.]]="Dentro",DATOS_[Conc.Sal.18]))))),
0)</f>
        <v>0</v>
      </c>
      <c r="X31" s="379">
        <f t="array" ref="X31">IFERROR(
AVERAGE((IF(DATOS_[[Sexo]:[Sexo]]=$B31,IF(DATOS_[[AGRUP. CLAS. PROF.]:[AGRUP. CLAS. PROF.]]=$B30,IF(DATOS_[[Check Periodo Ref.]:[Check Periodo Ref.]]="Dentro",DATOS_[Conc.Sal.19]))))),
0)</f>
        <v>0</v>
      </c>
      <c r="Y31" s="379">
        <f t="array" ref="Y31">IFERROR(
AVERAGE((IF(DATOS_[[Sexo]:[Sexo]]=$B31,IF(DATOS_[[AGRUP. CLAS. PROF.]:[AGRUP. CLAS. PROF.]]=$B30,IF(DATOS_[[Check Periodo Ref.]:[Check Periodo Ref.]]="Dentro",DATOS_[Conc.Sal.20]))))),
0)</f>
        <v>0</v>
      </c>
      <c r="Z31" s="379">
        <f t="array" ref="Z31">IFERROR(
AVERAGE((IF(DATOS_[[Sexo]:[Sexo]]=$B31,IF(DATOS_[[AGRUP. CLAS. PROF.]:[AGRUP. CLAS. PROF.]]=$B30,IF(DATOS_[[Check Periodo Ref.]:[Check Periodo Ref.]]="Dentro",DATOS_[Conc.Sal.21]))))),
0)</f>
        <v>0</v>
      </c>
      <c r="AA31" s="379">
        <f t="array" ref="AA31">IFERROR(
AVERAGE((IF(DATOS_[[Sexo]:[Sexo]]=$B31,IF(DATOS_[[AGRUP. CLAS. PROF.]:[AGRUP. CLAS. PROF.]]=$B30,IF(DATOS_[[Check Periodo Ref.]:[Check Periodo Ref.]]="Dentro",DATOS_[Conc.Sal.22]))))),
0)</f>
        <v>0</v>
      </c>
      <c r="AB31" s="379">
        <f t="array" ref="AB31">IFERROR(
AVERAGE((IF(DATOS_[[Sexo]:[Sexo]]=$B31,IF(DATOS_[[AGRUP. CLAS. PROF.]:[AGRUP. CLAS. PROF.]]=$B30,IF(DATOS_[[Check Periodo Ref.]:[Check Periodo Ref.]]="Dentro",DATOS_[Conc.Sal.23]))))),
0)</f>
        <v>0</v>
      </c>
      <c r="AC31" s="379">
        <f t="array" ref="AC31">IFERROR(
AVERAGE((IF(DATOS_[[Sexo]:[Sexo]]=$B31,IF(DATOS_[[AGRUP. CLAS. PROF.]:[AGRUP. CLAS. PROF.]]=$B30,IF(DATOS_[[Check Periodo Ref.]:[Check Periodo Ref.]]="Dentro",DATOS_[Conc.Sal.24]))))),
0)</f>
        <v>0</v>
      </c>
      <c r="AD31" s="379">
        <f t="array" ref="AD31">IFERROR(
AVERAGE((IF(DATOS_[[Sexo]:[Sexo]]=$B31,IF(DATOS_[[AGRUP. CLAS. PROF.]:[AGRUP. CLAS. PROF.]]=$B30,IF(DATOS_[[Check Periodo Ref.]:[Check Periodo Ref.]]="Dentro",DATOS_[Conc.Sal.25]))))),
0)</f>
        <v>0</v>
      </c>
      <c r="AE31" s="379">
        <f t="array" ref="AE31">IFERROR(
AVERAGE((IF(DATOS_[[Sexo]:[Sexo]]=$B31,IF(DATOS_[[AGRUP. CLAS. PROF.]:[AGRUP. CLAS. PROF.]]=$B30,IF(DATOS_[[Check Periodo Ref.]:[Check Periodo Ref.]]="Dentro",DATOS_[Conc.Sal.26]))))),
0)</f>
        <v>0</v>
      </c>
      <c r="AF31" s="379">
        <f t="array" ref="AF31">IFERROR(
AVERAGE((IF(DATOS_[[Sexo]:[Sexo]]=$B31,IF(DATOS_[[AGRUP. CLAS. PROF.]:[AGRUP. CLAS. PROF.]]=$B30,IF(DATOS_[[Check Periodo Ref.]:[Check Periodo Ref.]]="Dentro",DATOS_[Conc.Sal.27]))))),
0)</f>
        <v>0</v>
      </c>
      <c r="AG31" s="379">
        <f t="array" ref="AG31">IFERROR(
AVERAGE((IF(DATOS_[[Sexo]:[Sexo]]=$B31,IF(DATOS_[[AGRUP. CLAS. PROF.]:[AGRUP. CLAS. PROF.]]=$B30,IF(DATOS_[[Check Periodo Ref.]:[Check Periodo Ref.]]="Dentro",DATOS_[Conc.Sal.28]))))),
0)</f>
        <v>0</v>
      </c>
      <c r="AH31" s="379">
        <f t="array" ref="AH31">IFERROR(
AVERAGE((IF(DATOS_[[Sexo]:[Sexo]]=$B31,IF(DATOS_[[AGRUP. CLAS. PROF.]:[AGRUP. CLAS. PROF.]]=$B30,IF(DATOS_[[Check Periodo Ref.]:[Check Periodo Ref.]]="Dentro",DATOS_[Conc.Sal.29]))))),
0)</f>
        <v>0</v>
      </c>
      <c r="AI31" s="379">
        <f t="array" ref="AI31">IFERROR(
AVERAGE((IF(DATOS_[[Sexo]:[Sexo]]=$B31,IF(DATOS_[[AGRUP. CLAS. PROF.]:[AGRUP. CLAS. PROF.]]=$B30,IF(DATOS_[[Check Periodo Ref.]:[Check Periodo Ref.]]="Dentro",DATOS_[Conc.Sal.30]))))),
0)</f>
        <v>0</v>
      </c>
      <c r="AJ31" s="380">
        <f t="array" ref="AJ31">IFERROR(
AVERAGE(IF(DATOS_[Sexo]=$B31,IF(DATOS_[AGRUP. CLAS. PROF.]=$B30,IF(DATOS_[Check Periodo Ref.]="Dentro",DATOS_[Tot COMPL.SAL Ef],FALSE)))),
0)</f>
        <v>0</v>
      </c>
      <c r="AK31" s="381">
        <f t="array" ref="AK31">IFERROR(
AVERAGE(IF(DATOS_[Sexo]=$B31,IF(DATOS_[AGRUP. CLAS. PROF.]=$B30,IF(DATOS_[Check Periodo Ref.]="Dentro",DATOS_[TOTAL SALARIO Ef],FALSE)))),
0)</f>
        <v>0</v>
      </c>
      <c r="AL31" s="382">
        <f t="array" ref="AL31">IFERROR(
AVERAGE((IF(DATOS_[[Sexo]:[Sexo]]=$B31,IF(DATOS_[[AGRUP. CLAS. PROF.]:[AGRUP. CLAS. PROF.]]=$B30,IF(DATOS_[[Check Periodo Ref.]:[Check Periodo Ref.]]="Dentro",DATOS_[C.Extra.01]))))),
0)</f>
        <v>0</v>
      </c>
      <c r="AM31" s="382">
        <f t="array" ref="AM31">IFERROR(
AVERAGE((IF(DATOS_[[Sexo]:[Sexo]]=$B31,IF(DATOS_[[AGRUP. CLAS. PROF.]:[AGRUP. CLAS. PROF.]]=$B30,IF(DATOS_[[Check Periodo Ref.]:[Check Periodo Ref.]]="Dentro",DATOS_[C.Extra.02]))))),
0)</f>
        <v>0</v>
      </c>
      <c r="AN31" s="382">
        <f t="array" ref="AN31">IFERROR(
AVERAGE((IF(DATOS_[[Sexo]:[Sexo]]=$B31,IF(DATOS_[[AGRUP. CLAS. PROF.]:[AGRUP. CLAS. PROF.]]=$B30,IF(DATOS_[[Check Periodo Ref.]:[Check Periodo Ref.]]="Dentro",DATOS_[C.Extra.03]))))),
0)</f>
        <v>0</v>
      </c>
      <c r="AO31" s="382">
        <f t="array" ref="AO31">IFERROR(
AVERAGE((IF(DATOS_[[Sexo]:[Sexo]]=$B31,IF(DATOS_[[AGRUP. CLAS. PROF.]:[AGRUP. CLAS. PROF.]]=$B30,IF(DATOS_[[Check Periodo Ref.]:[Check Periodo Ref.]]="Dentro",DATOS_[C.Extra.04]))))),
0)</f>
        <v>0</v>
      </c>
      <c r="AP31" s="382">
        <f t="array" ref="AP31">IFERROR(
AVERAGE((IF(DATOS_[[Sexo]:[Sexo]]=$B31,IF(DATOS_[[AGRUP. CLAS. PROF.]:[AGRUP. CLAS. PROF.]]=$B30,IF(DATOS_[[Check Periodo Ref.]:[Check Periodo Ref.]]="Dentro",DATOS_[C.Extra.05]))))),
0)</f>
        <v>0</v>
      </c>
      <c r="AQ31" s="383">
        <f t="array" ref="AQ31">IFERROR(
AVERAGE(IF(DATOS_[Sexo]=$B31,IF(DATOS_[AGRUP. CLAS. PROF.]=$B30,IF(DATOS_[Check Periodo Ref.]="Dentro",DATOS_[Tot Extrasalarial Ef],FALSE)))),
0)</f>
        <v>0</v>
      </c>
      <c r="AR31" s="384">
        <f t="array" ref="AR31">IFERROR(
AVERAGE(IF(DATOS_[Sexo]=$B31,IF(DATOS_[AGRUP. CLAS. PROF.]=$B30,IF(DATOS_[Check Periodo Ref.]="Dentro",DATOS_[TOTAL Retrib Ef],FALSE)))),
0)</f>
        <v>0</v>
      </c>
    </row>
    <row r="32" spans="1:44" x14ac:dyDescent="0.3">
      <c r="A32" s="337" t="str">
        <f t="shared" ref="A32" si="26">+A31</f>
        <v>[ocultar]</v>
      </c>
      <c r="B32" s="375" t="s">
        <v>163</v>
      </c>
      <c r="C32" s="376">
        <f t="array" ref="C32">SUM(IF($B32=DATOS_[Sexo],
IF($B30=DATOS_[AGRUP. CLAS. PROF.],
IF("Dentro"=DATOS_[Check Periodo Ref.],
1/(COUNTIFS(DATOS_[Sexo],$B32,DATOS_[AGRUP. CLAS. PROF.],$B30,DATOS_[Check Periodo Ref.],"Dentro",DATOS_[id],DATOS_[id]))))))</f>
        <v>0</v>
      </c>
      <c r="D32" s="377">
        <f>COUNTIFS(DATOS_[AGRUP. CLAS. PROF.],$B30,DATOS_[Sexo],$B32,DATOS_[Check Periodo Ref.],"Dentro")</f>
        <v>0</v>
      </c>
      <c r="E32" s="378">
        <f t="array" ref="E32">IFERROR(
AVERAGE(IF(DATOS_[Sexo]=$B32,IF(DATOS_[AGRUP. CLAS. PROF.]=$B30,IF(DATOS_[Check Periodo Ref.]="Dentro",DATOS_[SALARIO BASE Ef],FALSE)))),
0)</f>
        <v>0</v>
      </c>
      <c r="F32" s="379">
        <f t="array" ref="F32">IFERROR(
AVERAGE((IF(DATOS_[[Sexo]:[Sexo]]=$B32,IF(DATOS_[[AGRUP. CLAS. PROF.]:[AGRUP. CLAS. PROF.]]=$B30,IF(DATOS_[[Check Periodo Ref.]:[Check Periodo Ref.]]="Dentro",DATOS_[Conc.Sal.01]))))),
0)</f>
        <v>0</v>
      </c>
      <c r="G32" s="379">
        <f t="array" ref="G32">IFERROR(
AVERAGE((IF(DATOS_[[Sexo]:[Sexo]]=$B32,IF(DATOS_[[AGRUP. CLAS. PROF.]:[AGRUP. CLAS. PROF.]]=$B30,IF(DATOS_[[Check Periodo Ref.]:[Check Periodo Ref.]]="Dentro",DATOS_[Conc.Sal.02]))))),
0)</f>
        <v>0</v>
      </c>
      <c r="H32" s="379">
        <f t="array" ref="H32">IFERROR(
AVERAGE((IF(DATOS_[[Sexo]:[Sexo]]=$B32,IF(DATOS_[[AGRUP. CLAS. PROF.]:[AGRUP. CLAS. PROF.]]=$B30,IF(DATOS_[[Check Periodo Ref.]:[Check Periodo Ref.]]="Dentro",DATOS_[Conc.Sal.03]))))),
0)</f>
        <v>0</v>
      </c>
      <c r="I32" s="379">
        <f t="array" ref="I32">IFERROR(
AVERAGE((IF(DATOS_[[Sexo]:[Sexo]]=$B32,IF(DATOS_[[AGRUP. CLAS. PROF.]:[AGRUP. CLAS. PROF.]]=$B30,IF(DATOS_[[Check Periodo Ref.]:[Check Periodo Ref.]]="Dentro",DATOS_[Conc.Sal.04]))))),
0)</f>
        <v>0</v>
      </c>
      <c r="J32" s="379">
        <f t="array" ref="J32">IFERROR(
AVERAGE((IF(DATOS_[[Sexo]:[Sexo]]=$B32,IF(DATOS_[[AGRUP. CLAS. PROF.]:[AGRUP. CLAS. PROF.]]=$B30,IF(DATOS_[[Check Periodo Ref.]:[Check Periodo Ref.]]="Dentro",DATOS_[Conc.Sal.05]))))),
0)</f>
        <v>0</v>
      </c>
      <c r="K32" s="379">
        <f t="array" ref="K32">IFERROR(
AVERAGE((IF(DATOS_[[Sexo]:[Sexo]]=$B32,IF(DATOS_[[AGRUP. CLAS. PROF.]:[AGRUP. CLAS. PROF.]]=$B30,IF(DATOS_[[Check Periodo Ref.]:[Check Periodo Ref.]]="Dentro",DATOS_[Conc.Sal.06]))))),
0)</f>
        <v>0</v>
      </c>
      <c r="L32" s="379">
        <f t="array" ref="L32">IFERROR(
AVERAGE((IF(DATOS_[[Sexo]:[Sexo]]=$B32,IF(DATOS_[[AGRUP. CLAS. PROF.]:[AGRUP. CLAS. PROF.]]=$B30,IF(DATOS_[[Check Periodo Ref.]:[Check Periodo Ref.]]="Dentro",DATOS_[Conc.Sal.07]))))),
0)</f>
        <v>0</v>
      </c>
      <c r="M32" s="379">
        <f t="array" ref="M32">IFERROR(
AVERAGE((IF(DATOS_[[Sexo]:[Sexo]]=$B32,IF(DATOS_[[AGRUP. CLAS. PROF.]:[AGRUP. CLAS. PROF.]]=$B30,IF(DATOS_[[Check Periodo Ref.]:[Check Periodo Ref.]]="Dentro",DATOS_[Conc.Sal.08]))))),
0)</f>
        <v>0</v>
      </c>
      <c r="N32" s="379">
        <f t="array" ref="N32">IFERROR(
AVERAGE((IF(DATOS_[[Sexo]:[Sexo]]=$B32,IF(DATOS_[[AGRUP. CLAS. PROF.]:[AGRUP. CLAS. PROF.]]=$B30,IF(DATOS_[[Check Periodo Ref.]:[Check Periodo Ref.]]="Dentro",DATOS_[Conc.Sal.09]))))),
0)</f>
        <v>0</v>
      </c>
      <c r="O32" s="379">
        <f t="array" ref="O32">IFERROR(
AVERAGE((IF(DATOS_[[Sexo]:[Sexo]]=$B32,IF(DATOS_[[AGRUP. CLAS. PROF.]:[AGRUP. CLAS. PROF.]]=$B30,IF(DATOS_[[Check Periodo Ref.]:[Check Periodo Ref.]]="Dentro",DATOS_[Conc.Sal.10]))))),
0)</f>
        <v>0</v>
      </c>
      <c r="P32" s="379">
        <f t="array" ref="P32">IFERROR(
AVERAGE((IF(DATOS_[[Sexo]:[Sexo]]=$B32,IF(DATOS_[[AGRUP. CLAS. PROF.]:[AGRUP. CLAS. PROF.]]=$B30,IF(DATOS_[[Check Periodo Ref.]:[Check Periodo Ref.]]="Dentro",DATOS_[Conc.Sal.11]))))),
0)</f>
        <v>0</v>
      </c>
      <c r="Q32" s="379">
        <f t="array" ref="Q32">IFERROR(
AVERAGE((IF(DATOS_[[Sexo]:[Sexo]]=$B32,IF(DATOS_[[AGRUP. CLAS. PROF.]:[AGRUP. CLAS. PROF.]]=$B30,IF(DATOS_[[Check Periodo Ref.]:[Check Periodo Ref.]]="Dentro",DATOS_[Conc.Sal.12]))))),
0)</f>
        <v>0</v>
      </c>
      <c r="R32" s="379">
        <f t="array" ref="R32">IFERROR(
AVERAGE((IF(DATOS_[[Sexo]:[Sexo]]=$B32,IF(DATOS_[[AGRUP. CLAS. PROF.]:[AGRUP. CLAS. PROF.]]=$B30,IF(DATOS_[[Check Periodo Ref.]:[Check Periodo Ref.]]="Dentro",DATOS_[Conc.Sal.13]))))),
0)</f>
        <v>0</v>
      </c>
      <c r="S32" s="379">
        <f t="array" ref="S32">IFERROR(
AVERAGE((IF(DATOS_[[Sexo]:[Sexo]]=$B32,IF(DATOS_[[AGRUP. CLAS. PROF.]:[AGRUP. CLAS. PROF.]]=$B30,IF(DATOS_[[Check Periodo Ref.]:[Check Periodo Ref.]]="Dentro",DATOS_[Conc.Sal.14]))))),
0)</f>
        <v>0</v>
      </c>
      <c r="T32" s="379">
        <f t="array" ref="T32">IFERROR(
AVERAGE((IF(DATOS_[[Sexo]:[Sexo]]=$B32,IF(DATOS_[[AGRUP. CLAS. PROF.]:[AGRUP. CLAS. PROF.]]=$B30,IF(DATOS_[[Check Periodo Ref.]:[Check Periodo Ref.]]="Dentro",DATOS_[Conc.Sal.15]))))),
0)</f>
        <v>0</v>
      </c>
      <c r="U32" s="379">
        <f t="array" ref="U32">IFERROR(
AVERAGE((IF(DATOS_[[Sexo]:[Sexo]]=$B32,IF(DATOS_[[AGRUP. CLAS. PROF.]:[AGRUP. CLAS. PROF.]]=$B30,IF(DATOS_[[Check Periodo Ref.]:[Check Periodo Ref.]]="Dentro",DATOS_[Conc.Sal.16]))))),
0)</f>
        <v>0</v>
      </c>
      <c r="V32" s="379">
        <f t="array" ref="V32">IFERROR(
AVERAGE((IF(DATOS_[[Sexo]:[Sexo]]=$B32,IF(DATOS_[[AGRUP. CLAS. PROF.]:[AGRUP. CLAS. PROF.]]=$B30,IF(DATOS_[[Check Periodo Ref.]:[Check Periodo Ref.]]="Dentro",DATOS_[Conc.Sal.17]))))),
0)</f>
        <v>0</v>
      </c>
      <c r="W32" s="379">
        <f t="array" ref="W32">IFERROR(
AVERAGE((IF(DATOS_[[Sexo]:[Sexo]]=$B32,IF(DATOS_[[AGRUP. CLAS. PROF.]:[AGRUP. CLAS. PROF.]]=$B30,IF(DATOS_[[Check Periodo Ref.]:[Check Periodo Ref.]]="Dentro",DATOS_[Conc.Sal.18]))))),
0)</f>
        <v>0</v>
      </c>
      <c r="X32" s="379">
        <f t="array" ref="X32">IFERROR(
AVERAGE((IF(DATOS_[[Sexo]:[Sexo]]=$B32,IF(DATOS_[[AGRUP. CLAS. PROF.]:[AGRUP. CLAS. PROF.]]=$B30,IF(DATOS_[[Check Periodo Ref.]:[Check Periodo Ref.]]="Dentro",DATOS_[Conc.Sal.19]))))),
0)</f>
        <v>0</v>
      </c>
      <c r="Y32" s="379">
        <f t="array" ref="Y32">IFERROR(
AVERAGE((IF(DATOS_[[Sexo]:[Sexo]]=$B32,IF(DATOS_[[AGRUP. CLAS. PROF.]:[AGRUP. CLAS. PROF.]]=$B30,IF(DATOS_[[Check Periodo Ref.]:[Check Periodo Ref.]]="Dentro",DATOS_[Conc.Sal.20]))))),
0)</f>
        <v>0</v>
      </c>
      <c r="Z32" s="379">
        <f t="array" ref="Z32">IFERROR(
AVERAGE((IF(DATOS_[[Sexo]:[Sexo]]=$B32,IF(DATOS_[[AGRUP. CLAS. PROF.]:[AGRUP. CLAS. PROF.]]=$B30,IF(DATOS_[[Check Periodo Ref.]:[Check Periodo Ref.]]="Dentro",DATOS_[Conc.Sal.21]))))),
0)</f>
        <v>0</v>
      </c>
      <c r="AA32" s="379">
        <f t="array" ref="AA32">IFERROR(
AVERAGE((IF(DATOS_[[Sexo]:[Sexo]]=$B32,IF(DATOS_[[AGRUP. CLAS. PROF.]:[AGRUP. CLAS. PROF.]]=$B30,IF(DATOS_[[Check Periodo Ref.]:[Check Periodo Ref.]]="Dentro",DATOS_[Conc.Sal.22]))))),
0)</f>
        <v>0</v>
      </c>
      <c r="AB32" s="379">
        <f t="array" ref="AB32">IFERROR(
AVERAGE((IF(DATOS_[[Sexo]:[Sexo]]=$B32,IF(DATOS_[[AGRUP. CLAS. PROF.]:[AGRUP. CLAS. PROF.]]=$B30,IF(DATOS_[[Check Periodo Ref.]:[Check Periodo Ref.]]="Dentro",DATOS_[Conc.Sal.23]))))),
0)</f>
        <v>0</v>
      </c>
      <c r="AC32" s="379">
        <f t="array" ref="AC32">IFERROR(
AVERAGE((IF(DATOS_[[Sexo]:[Sexo]]=$B32,IF(DATOS_[[AGRUP. CLAS. PROF.]:[AGRUP. CLAS. PROF.]]=$B30,IF(DATOS_[[Check Periodo Ref.]:[Check Periodo Ref.]]="Dentro",DATOS_[Conc.Sal.24]))))),
0)</f>
        <v>0</v>
      </c>
      <c r="AD32" s="379">
        <f t="array" ref="AD32">IFERROR(
AVERAGE((IF(DATOS_[[Sexo]:[Sexo]]=$B32,IF(DATOS_[[AGRUP. CLAS. PROF.]:[AGRUP. CLAS. PROF.]]=$B30,IF(DATOS_[[Check Periodo Ref.]:[Check Periodo Ref.]]="Dentro",DATOS_[Conc.Sal.25]))))),
0)</f>
        <v>0</v>
      </c>
      <c r="AE32" s="379">
        <f t="array" ref="AE32">IFERROR(
AVERAGE((IF(DATOS_[[Sexo]:[Sexo]]=$B32,IF(DATOS_[[AGRUP. CLAS. PROF.]:[AGRUP. CLAS. PROF.]]=$B30,IF(DATOS_[[Check Periodo Ref.]:[Check Periodo Ref.]]="Dentro",DATOS_[Conc.Sal.26]))))),
0)</f>
        <v>0</v>
      </c>
      <c r="AF32" s="379">
        <f t="array" ref="AF32">IFERROR(
AVERAGE((IF(DATOS_[[Sexo]:[Sexo]]=$B32,IF(DATOS_[[AGRUP. CLAS. PROF.]:[AGRUP. CLAS. PROF.]]=$B30,IF(DATOS_[[Check Periodo Ref.]:[Check Periodo Ref.]]="Dentro",DATOS_[Conc.Sal.27]))))),
0)</f>
        <v>0</v>
      </c>
      <c r="AG32" s="379">
        <f t="array" ref="AG32">IFERROR(
AVERAGE((IF(DATOS_[[Sexo]:[Sexo]]=$B32,IF(DATOS_[[AGRUP. CLAS. PROF.]:[AGRUP. CLAS. PROF.]]=$B30,IF(DATOS_[[Check Periodo Ref.]:[Check Periodo Ref.]]="Dentro",DATOS_[Conc.Sal.28]))))),
0)</f>
        <v>0</v>
      </c>
      <c r="AH32" s="379">
        <f t="array" ref="AH32">IFERROR(
AVERAGE((IF(DATOS_[[Sexo]:[Sexo]]=$B32,IF(DATOS_[[AGRUP. CLAS. PROF.]:[AGRUP. CLAS. PROF.]]=$B30,IF(DATOS_[[Check Periodo Ref.]:[Check Periodo Ref.]]="Dentro",DATOS_[Conc.Sal.29]))))),
0)</f>
        <v>0</v>
      </c>
      <c r="AI32" s="379">
        <f t="array" ref="AI32">IFERROR(
AVERAGE((IF(DATOS_[[Sexo]:[Sexo]]=$B32,IF(DATOS_[[AGRUP. CLAS. PROF.]:[AGRUP. CLAS. PROF.]]=$B30,IF(DATOS_[[Check Periodo Ref.]:[Check Periodo Ref.]]="Dentro",DATOS_[Conc.Sal.30]))))),
0)</f>
        <v>0</v>
      </c>
      <c r="AJ32" s="380">
        <f t="array" ref="AJ32">IFERROR(
AVERAGE(IF(DATOS_[Sexo]=$B32,IF(DATOS_[AGRUP. CLAS. PROF.]=$B30,IF(DATOS_[Check Periodo Ref.]="Dentro",DATOS_[Tot COMPL.SAL Ef],FALSE)))),
0)</f>
        <v>0</v>
      </c>
      <c r="AK32" s="381">
        <f t="array" ref="AK32">IFERROR(
AVERAGE(IF(DATOS_[Sexo]=$B32,IF(DATOS_[AGRUP. CLAS. PROF.]=$B30,IF(DATOS_[Check Periodo Ref.]="Dentro",DATOS_[TOTAL SALARIO Ef],FALSE)))),
0)</f>
        <v>0</v>
      </c>
      <c r="AL32" s="382">
        <f t="array" ref="AL32">IFERROR(
AVERAGE((IF(DATOS_[[Sexo]:[Sexo]]=$B32,IF(DATOS_[[AGRUP. CLAS. PROF.]:[AGRUP. CLAS. PROF.]]=$B30,IF(DATOS_[[Check Periodo Ref.]:[Check Periodo Ref.]]="Dentro",DATOS_[C.Extra.01]))))),
0)</f>
        <v>0</v>
      </c>
      <c r="AM32" s="382">
        <f t="array" ref="AM32">IFERROR(
AVERAGE((IF(DATOS_[[Sexo]:[Sexo]]=$B32,IF(DATOS_[[AGRUP. CLAS. PROF.]:[AGRUP. CLAS. PROF.]]=$B30,IF(DATOS_[[Check Periodo Ref.]:[Check Periodo Ref.]]="Dentro",DATOS_[C.Extra.02]))))),
0)</f>
        <v>0</v>
      </c>
      <c r="AN32" s="382">
        <f t="array" ref="AN32">IFERROR(
AVERAGE((IF(DATOS_[[Sexo]:[Sexo]]=$B32,IF(DATOS_[[AGRUP. CLAS. PROF.]:[AGRUP. CLAS. PROF.]]=$B30,IF(DATOS_[[Check Periodo Ref.]:[Check Periodo Ref.]]="Dentro",DATOS_[C.Extra.03]))))),
0)</f>
        <v>0</v>
      </c>
      <c r="AO32" s="382">
        <f t="array" ref="AO32">IFERROR(
AVERAGE((IF(DATOS_[[Sexo]:[Sexo]]=$B32,IF(DATOS_[[AGRUP. CLAS. PROF.]:[AGRUP. CLAS. PROF.]]=$B30,IF(DATOS_[[Check Periodo Ref.]:[Check Periodo Ref.]]="Dentro",DATOS_[C.Extra.04]))))),
0)</f>
        <v>0</v>
      </c>
      <c r="AP32" s="382">
        <f t="array" ref="AP32">IFERROR(
AVERAGE((IF(DATOS_[[Sexo]:[Sexo]]=$B32,IF(DATOS_[[AGRUP. CLAS. PROF.]:[AGRUP. CLAS. PROF.]]=$B30,IF(DATOS_[[Check Periodo Ref.]:[Check Periodo Ref.]]="Dentro",DATOS_[C.Extra.05]))))),
0)</f>
        <v>0</v>
      </c>
      <c r="AQ32" s="383">
        <f t="array" ref="AQ32">IFERROR(
AVERAGE(IF(DATOS_[Sexo]=$B32,IF(DATOS_[AGRUP. CLAS. PROF.]=$B30,IF(DATOS_[Check Periodo Ref.]="Dentro",DATOS_[Tot Extrasalarial Ef],FALSE)))),
0)</f>
        <v>0</v>
      </c>
      <c r="AR32" s="384">
        <f t="array" ref="AR32">IFERROR(
AVERAGE(IF(DATOS_[Sexo]=$B32,IF(DATOS_[AGRUP. CLAS. PROF.]=$B30,IF(DATOS_[Check Periodo Ref.]="Dentro",DATOS_[TOTAL Retrib Ef],FALSE)))),
0)</f>
        <v>0</v>
      </c>
    </row>
    <row r="33" spans="1:44" ht="17.25" thickBot="1" x14ac:dyDescent="0.35">
      <c r="A33" s="337" t="str">
        <f t="shared" ref="A33" si="27">+A34</f>
        <v>[ocultar]</v>
      </c>
      <c r="B33" s="362" t="s">
        <v>313</v>
      </c>
      <c r="C33" s="363"/>
      <c r="D33" s="364"/>
      <c r="E33" s="365" t="str">
        <f t="shared" ref="E33:AR33" si="28">IFERROR((E34-E35)/E34,"")</f>
        <v/>
      </c>
      <c r="F33" s="366" t="str">
        <f t="shared" si="28"/>
        <v/>
      </c>
      <c r="G33" s="367" t="str">
        <f t="shared" si="28"/>
        <v/>
      </c>
      <c r="H33" s="367" t="str">
        <f t="shared" si="28"/>
        <v/>
      </c>
      <c r="I33" s="367" t="str">
        <f t="shared" si="28"/>
        <v/>
      </c>
      <c r="J33" s="368" t="str">
        <f t="shared" si="28"/>
        <v/>
      </c>
      <c r="K33" s="369" t="str">
        <f t="shared" si="28"/>
        <v/>
      </c>
      <c r="L33" s="369" t="str">
        <f t="shared" si="28"/>
        <v/>
      </c>
      <c r="M33" s="369" t="str">
        <f t="shared" si="28"/>
        <v/>
      </c>
      <c r="N33" s="369" t="str">
        <f t="shared" si="28"/>
        <v/>
      </c>
      <c r="O33" s="369" t="str">
        <f t="shared" si="28"/>
        <v/>
      </c>
      <c r="P33" s="369" t="str">
        <f t="shared" si="28"/>
        <v/>
      </c>
      <c r="Q33" s="369" t="str">
        <f t="shared" si="28"/>
        <v/>
      </c>
      <c r="R33" s="369" t="str">
        <f t="shared" si="28"/>
        <v/>
      </c>
      <c r="S33" s="369" t="str">
        <f t="shared" si="28"/>
        <v/>
      </c>
      <c r="T33" s="369" t="str">
        <f t="shared" si="28"/>
        <v/>
      </c>
      <c r="U33" s="369" t="str">
        <f t="shared" si="28"/>
        <v/>
      </c>
      <c r="V33" s="368" t="str">
        <f t="shared" si="28"/>
        <v/>
      </c>
      <c r="W33" s="368" t="str">
        <f t="shared" si="28"/>
        <v/>
      </c>
      <c r="X33" s="368" t="str">
        <f t="shared" si="28"/>
        <v/>
      </c>
      <c r="Y33" s="368" t="str">
        <f t="shared" si="28"/>
        <v/>
      </c>
      <c r="Z33" s="368" t="str">
        <f t="shared" si="28"/>
        <v/>
      </c>
      <c r="AA33" s="368" t="str">
        <f t="shared" si="28"/>
        <v/>
      </c>
      <c r="AB33" s="368" t="str">
        <f t="shared" si="28"/>
        <v/>
      </c>
      <c r="AC33" s="368" t="str">
        <f t="shared" si="28"/>
        <v/>
      </c>
      <c r="AD33" s="368" t="str">
        <f t="shared" si="28"/>
        <v/>
      </c>
      <c r="AE33" s="368" t="str">
        <f t="shared" si="28"/>
        <v/>
      </c>
      <c r="AF33" s="368" t="str">
        <f t="shared" si="28"/>
        <v/>
      </c>
      <c r="AG33" s="368" t="str">
        <f t="shared" si="28"/>
        <v/>
      </c>
      <c r="AH33" s="368" t="str">
        <f t="shared" si="28"/>
        <v/>
      </c>
      <c r="AI33" s="368" t="str">
        <f t="shared" si="28"/>
        <v/>
      </c>
      <c r="AJ33" s="370" t="str">
        <f t="shared" si="28"/>
        <v/>
      </c>
      <c r="AK33" s="371" t="str">
        <f t="shared" si="28"/>
        <v/>
      </c>
      <c r="AL33" s="372" t="str">
        <f t="shared" si="28"/>
        <v/>
      </c>
      <c r="AM33" s="372" t="str">
        <f t="shared" si="28"/>
        <v/>
      </c>
      <c r="AN33" s="372" t="str">
        <f t="shared" si="28"/>
        <v/>
      </c>
      <c r="AO33" s="372" t="str">
        <f t="shared" si="28"/>
        <v/>
      </c>
      <c r="AP33" s="372" t="str">
        <f t="shared" si="28"/>
        <v/>
      </c>
      <c r="AQ33" s="373" t="str">
        <f t="shared" si="28"/>
        <v/>
      </c>
      <c r="AR33" s="374" t="str">
        <f t="shared" si="28"/>
        <v/>
      </c>
    </row>
    <row r="34" spans="1:44" x14ac:dyDescent="0.3">
      <c r="A34" s="337" t="str">
        <f t="shared" ref="A34" si="29">+IF(C34+C35=0,"[ocultar]","")</f>
        <v>[ocultar]</v>
      </c>
      <c r="B34" s="375" t="s">
        <v>162</v>
      </c>
      <c r="C34" s="376">
        <f t="array" ref="C34">SUM(IF($B34=DATOS_[Sexo],
IF($B33=DATOS_[AGRUP. CLAS. PROF.],
IF("Dentro"=DATOS_[Check Periodo Ref.],
1/(COUNTIFS(DATOS_[Sexo],$B34,DATOS_[AGRUP. CLAS. PROF.],$B33,DATOS_[Check Periodo Ref.],"Dentro",DATOS_[id],DATOS_[id]))))))</f>
        <v>0</v>
      </c>
      <c r="D34" s="377">
        <f>COUNTIFS(DATOS_[AGRUP. CLAS. PROF.],$B33,DATOS_[Sexo],$B34,DATOS_[Check Periodo Ref.],"Dentro")</f>
        <v>0</v>
      </c>
      <c r="E34" s="378">
        <f t="array" ref="E34">IFERROR(
AVERAGE(IF(DATOS_[Sexo]=$B34,IF(DATOS_[AGRUP. CLAS. PROF.]=$B33,IF(DATOS_[Check Periodo Ref.]="Dentro",DATOS_[SALARIO BASE Ef],FALSE)))),
0)</f>
        <v>0</v>
      </c>
      <c r="F34" s="379">
        <f t="array" ref="F34">IFERROR(
AVERAGE((IF(DATOS_[[Sexo]:[Sexo]]=$B34,IF(DATOS_[[AGRUP. CLAS. PROF.]:[AGRUP. CLAS. PROF.]]=$B33,IF(DATOS_[[Check Periodo Ref.]:[Check Periodo Ref.]]="Dentro",DATOS_[Conc.Sal.01]))))),
0)</f>
        <v>0</v>
      </c>
      <c r="G34" s="379">
        <f t="array" ref="G34">IFERROR(
AVERAGE((IF(DATOS_[[Sexo]:[Sexo]]=$B34,IF(DATOS_[[AGRUP. CLAS. PROF.]:[AGRUP. CLAS. PROF.]]=$B33,IF(DATOS_[[Check Periodo Ref.]:[Check Periodo Ref.]]="Dentro",DATOS_[Conc.Sal.02]))))),
0)</f>
        <v>0</v>
      </c>
      <c r="H34" s="379">
        <f t="array" ref="H34">IFERROR(
AVERAGE((IF(DATOS_[[Sexo]:[Sexo]]=$B34,IF(DATOS_[[AGRUP. CLAS. PROF.]:[AGRUP. CLAS. PROF.]]=$B33,IF(DATOS_[[Check Periodo Ref.]:[Check Periodo Ref.]]="Dentro",DATOS_[Conc.Sal.03]))))),
0)</f>
        <v>0</v>
      </c>
      <c r="I34" s="379">
        <f t="array" ref="I34">IFERROR(
AVERAGE((IF(DATOS_[[Sexo]:[Sexo]]=$B34,IF(DATOS_[[AGRUP. CLAS. PROF.]:[AGRUP. CLAS. PROF.]]=$B33,IF(DATOS_[[Check Periodo Ref.]:[Check Periodo Ref.]]="Dentro",DATOS_[Conc.Sal.04]))))),
0)</f>
        <v>0</v>
      </c>
      <c r="J34" s="379">
        <f t="array" ref="J34">IFERROR(
AVERAGE((IF(DATOS_[[Sexo]:[Sexo]]=$B34,IF(DATOS_[[AGRUP. CLAS. PROF.]:[AGRUP. CLAS. PROF.]]=$B33,IF(DATOS_[[Check Periodo Ref.]:[Check Periodo Ref.]]="Dentro",DATOS_[Conc.Sal.05]))))),
0)</f>
        <v>0</v>
      </c>
      <c r="K34" s="379">
        <f t="array" ref="K34">IFERROR(
AVERAGE((IF(DATOS_[[Sexo]:[Sexo]]=$B34,IF(DATOS_[[AGRUP. CLAS. PROF.]:[AGRUP. CLAS. PROF.]]=$B33,IF(DATOS_[[Check Periodo Ref.]:[Check Periodo Ref.]]="Dentro",DATOS_[Conc.Sal.06]))))),
0)</f>
        <v>0</v>
      </c>
      <c r="L34" s="379">
        <f t="array" ref="L34">IFERROR(
AVERAGE((IF(DATOS_[[Sexo]:[Sexo]]=$B34,IF(DATOS_[[AGRUP. CLAS. PROF.]:[AGRUP. CLAS. PROF.]]=$B33,IF(DATOS_[[Check Periodo Ref.]:[Check Periodo Ref.]]="Dentro",DATOS_[Conc.Sal.07]))))),
0)</f>
        <v>0</v>
      </c>
      <c r="M34" s="379">
        <f t="array" ref="M34">IFERROR(
AVERAGE((IF(DATOS_[[Sexo]:[Sexo]]=$B34,IF(DATOS_[[AGRUP. CLAS. PROF.]:[AGRUP. CLAS. PROF.]]=$B33,IF(DATOS_[[Check Periodo Ref.]:[Check Periodo Ref.]]="Dentro",DATOS_[Conc.Sal.08]))))),
0)</f>
        <v>0</v>
      </c>
      <c r="N34" s="379">
        <f t="array" ref="N34">IFERROR(
AVERAGE((IF(DATOS_[[Sexo]:[Sexo]]=$B34,IF(DATOS_[[AGRUP. CLAS. PROF.]:[AGRUP. CLAS. PROF.]]=$B33,IF(DATOS_[[Check Periodo Ref.]:[Check Periodo Ref.]]="Dentro",DATOS_[Conc.Sal.09]))))),
0)</f>
        <v>0</v>
      </c>
      <c r="O34" s="379">
        <f t="array" ref="O34">IFERROR(
AVERAGE((IF(DATOS_[[Sexo]:[Sexo]]=$B34,IF(DATOS_[[AGRUP. CLAS. PROF.]:[AGRUP. CLAS. PROF.]]=$B33,IF(DATOS_[[Check Periodo Ref.]:[Check Periodo Ref.]]="Dentro",DATOS_[Conc.Sal.10]))))),
0)</f>
        <v>0</v>
      </c>
      <c r="P34" s="379">
        <f t="array" ref="P34">IFERROR(
AVERAGE((IF(DATOS_[[Sexo]:[Sexo]]=$B34,IF(DATOS_[[AGRUP. CLAS. PROF.]:[AGRUP. CLAS. PROF.]]=$B33,IF(DATOS_[[Check Periodo Ref.]:[Check Periodo Ref.]]="Dentro",DATOS_[Conc.Sal.11]))))),
0)</f>
        <v>0</v>
      </c>
      <c r="Q34" s="379">
        <f t="array" ref="Q34">IFERROR(
AVERAGE((IF(DATOS_[[Sexo]:[Sexo]]=$B34,IF(DATOS_[[AGRUP. CLAS. PROF.]:[AGRUP. CLAS. PROF.]]=$B33,IF(DATOS_[[Check Periodo Ref.]:[Check Periodo Ref.]]="Dentro",DATOS_[Conc.Sal.12]))))),
0)</f>
        <v>0</v>
      </c>
      <c r="R34" s="379">
        <f t="array" ref="R34">IFERROR(
AVERAGE((IF(DATOS_[[Sexo]:[Sexo]]=$B34,IF(DATOS_[[AGRUP. CLAS. PROF.]:[AGRUP. CLAS. PROF.]]=$B33,IF(DATOS_[[Check Periodo Ref.]:[Check Periodo Ref.]]="Dentro",DATOS_[Conc.Sal.13]))))),
0)</f>
        <v>0</v>
      </c>
      <c r="S34" s="379">
        <f t="array" ref="S34">IFERROR(
AVERAGE((IF(DATOS_[[Sexo]:[Sexo]]=$B34,IF(DATOS_[[AGRUP. CLAS. PROF.]:[AGRUP. CLAS. PROF.]]=$B33,IF(DATOS_[[Check Periodo Ref.]:[Check Periodo Ref.]]="Dentro",DATOS_[Conc.Sal.14]))))),
0)</f>
        <v>0</v>
      </c>
      <c r="T34" s="379">
        <f t="array" ref="T34">IFERROR(
AVERAGE((IF(DATOS_[[Sexo]:[Sexo]]=$B34,IF(DATOS_[[AGRUP. CLAS. PROF.]:[AGRUP. CLAS. PROF.]]=$B33,IF(DATOS_[[Check Periodo Ref.]:[Check Periodo Ref.]]="Dentro",DATOS_[Conc.Sal.15]))))),
0)</f>
        <v>0</v>
      </c>
      <c r="U34" s="379">
        <f t="array" ref="U34">IFERROR(
AVERAGE((IF(DATOS_[[Sexo]:[Sexo]]=$B34,IF(DATOS_[[AGRUP. CLAS. PROF.]:[AGRUP. CLAS. PROF.]]=$B33,IF(DATOS_[[Check Periodo Ref.]:[Check Periodo Ref.]]="Dentro",DATOS_[Conc.Sal.16]))))),
0)</f>
        <v>0</v>
      </c>
      <c r="V34" s="379">
        <f t="array" ref="V34">IFERROR(
AVERAGE((IF(DATOS_[[Sexo]:[Sexo]]=$B34,IF(DATOS_[[AGRUP. CLAS. PROF.]:[AGRUP. CLAS. PROF.]]=$B33,IF(DATOS_[[Check Periodo Ref.]:[Check Periodo Ref.]]="Dentro",DATOS_[Conc.Sal.17]))))),
0)</f>
        <v>0</v>
      </c>
      <c r="W34" s="379">
        <f t="array" ref="W34">IFERROR(
AVERAGE((IF(DATOS_[[Sexo]:[Sexo]]=$B34,IF(DATOS_[[AGRUP. CLAS. PROF.]:[AGRUP. CLAS. PROF.]]=$B33,IF(DATOS_[[Check Periodo Ref.]:[Check Periodo Ref.]]="Dentro",DATOS_[Conc.Sal.18]))))),
0)</f>
        <v>0</v>
      </c>
      <c r="X34" s="379">
        <f t="array" ref="X34">IFERROR(
AVERAGE((IF(DATOS_[[Sexo]:[Sexo]]=$B34,IF(DATOS_[[AGRUP. CLAS. PROF.]:[AGRUP. CLAS. PROF.]]=$B33,IF(DATOS_[[Check Periodo Ref.]:[Check Periodo Ref.]]="Dentro",DATOS_[Conc.Sal.19]))))),
0)</f>
        <v>0</v>
      </c>
      <c r="Y34" s="379">
        <f t="array" ref="Y34">IFERROR(
AVERAGE((IF(DATOS_[[Sexo]:[Sexo]]=$B34,IF(DATOS_[[AGRUP. CLAS. PROF.]:[AGRUP. CLAS. PROF.]]=$B33,IF(DATOS_[[Check Periodo Ref.]:[Check Periodo Ref.]]="Dentro",DATOS_[Conc.Sal.20]))))),
0)</f>
        <v>0</v>
      </c>
      <c r="Z34" s="379">
        <f t="array" ref="Z34">IFERROR(
AVERAGE((IF(DATOS_[[Sexo]:[Sexo]]=$B34,IF(DATOS_[[AGRUP. CLAS. PROF.]:[AGRUP. CLAS. PROF.]]=$B33,IF(DATOS_[[Check Periodo Ref.]:[Check Periodo Ref.]]="Dentro",DATOS_[Conc.Sal.21]))))),
0)</f>
        <v>0</v>
      </c>
      <c r="AA34" s="379">
        <f t="array" ref="AA34">IFERROR(
AVERAGE((IF(DATOS_[[Sexo]:[Sexo]]=$B34,IF(DATOS_[[AGRUP. CLAS. PROF.]:[AGRUP. CLAS. PROF.]]=$B33,IF(DATOS_[[Check Periodo Ref.]:[Check Periodo Ref.]]="Dentro",DATOS_[Conc.Sal.22]))))),
0)</f>
        <v>0</v>
      </c>
      <c r="AB34" s="379">
        <f t="array" ref="AB34">IFERROR(
AVERAGE((IF(DATOS_[[Sexo]:[Sexo]]=$B34,IF(DATOS_[[AGRUP. CLAS. PROF.]:[AGRUP. CLAS. PROF.]]=$B33,IF(DATOS_[[Check Periodo Ref.]:[Check Periodo Ref.]]="Dentro",DATOS_[Conc.Sal.23]))))),
0)</f>
        <v>0</v>
      </c>
      <c r="AC34" s="379">
        <f t="array" ref="AC34">IFERROR(
AVERAGE((IF(DATOS_[[Sexo]:[Sexo]]=$B34,IF(DATOS_[[AGRUP. CLAS. PROF.]:[AGRUP. CLAS. PROF.]]=$B33,IF(DATOS_[[Check Periodo Ref.]:[Check Periodo Ref.]]="Dentro",DATOS_[Conc.Sal.24]))))),
0)</f>
        <v>0</v>
      </c>
      <c r="AD34" s="379">
        <f t="array" ref="AD34">IFERROR(
AVERAGE((IF(DATOS_[[Sexo]:[Sexo]]=$B34,IF(DATOS_[[AGRUP. CLAS. PROF.]:[AGRUP. CLAS. PROF.]]=$B33,IF(DATOS_[[Check Periodo Ref.]:[Check Periodo Ref.]]="Dentro",DATOS_[Conc.Sal.25]))))),
0)</f>
        <v>0</v>
      </c>
      <c r="AE34" s="379">
        <f t="array" ref="AE34">IFERROR(
AVERAGE((IF(DATOS_[[Sexo]:[Sexo]]=$B34,IF(DATOS_[[AGRUP. CLAS. PROF.]:[AGRUP. CLAS. PROF.]]=$B33,IF(DATOS_[[Check Periodo Ref.]:[Check Periodo Ref.]]="Dentro",DATOS_[Conc.Sal.26]))))),
0)</f>
        <v>0</v>
      </c>
      <c r="AF34" s="379">
        <f t="array" ref="AF34">IFERROR(
AVERAGE((IF(DATOS_[[Sexo]:[Sexo]]=$B34,IF(DATOS_[[AGRUP. CLAS. PROF.]:[AGRUP. CLAS. PROF.]]=$B33,IF(DATOS_[[Check Periodo Ref.]:[Check Periodo Ref.]]="Dentro",DATOS_[Conc.Sal.27]))))),
0)</f>
        <v>0</v>
      </c>
      <c r="AG34" s="379">
        <f t="array" ref="AG34">IFERROR(
AVERAGE((IF(DATOS_[[Sexo]:[Sexo]]=$B34,IF(DATOS_[[AGRUP. CLAS. PROF.]:[AGRUP. CLAS. PROF.]]=$B33,IF(DATOS_[[Check Periodo Ref.]:[Check Periodo Ref.]]="Dentro",DATOS_[Conc.Sal.28]))))),
0)</f>
        <v>0</v>
      </c>
      <c r="AH34" s="379">
        <f t="array" ref="AH34">IFERROR(
AVERAGE((IF(DATOS_[[Sexo]:[Sexo]]=$B34,IF(DATOS_[[AGRUP. CLAS. PROF.]:[AGRUP. CLAS. PROF.]]=$B33,IF(DATOS_[[Check Periodo Ref.]:[Check Periodo Ref.]]="Dentro",DATOS_[Conc.Sal.29]))))),
0)</f>
        <v>0</v>
      </c>
      <c r="AI34" s="379">
        <f t="array" ref="AI34">IFERROR(
AVERAGE((IF(DATOS_[[Sexo]:[Sexo]]=$B34,IF(DATOS_[[AGRUP. CLAS. PROF.]:[AGRUP. CLAS. PROF.]]=$B33,IF(DATOS_[[Check Periodo Ref.]:[Check Periodo Ref.]]="Dentro",DATOS_[Conc.Sal.30]))))),
0)</f>
        <v>0</v>
      </c>
      <c r="AJ34" s="380">
        <f t="array" ref="AJ34">IFERROR(
AVERAGE(IF(DATOS_[Sexo]=$B34,IF(DATOS_[AGRUP. CLAS. PROF.]=$B33,IF(DATOS_[Check Periodo Ref.]="Dentro",DATOS_[Tot COMPL.SAL Ef],FALSE)))),
0)</f>
        <v>0</v>
      </c>
      <c r="AK34" s="381">
        <f t="array" ref="AK34">IFERROR(
AVERAGE(IF(DATOS_[Sexo]=$B34,IF(DATOS_[AGRUP. CLAS. PROF.]=$B33,IF(DATOS_[Check Periodo Ref.]="Dentro",DATOS_[TOTAL SALARIO Ef],FALSE)))),
0)</f>
        <v>0</v>
      </c>
      <c r="AL34" s="382">
        <f t="array" ref="AL34">IFERROR(
AVERAGE((IF(DATOS_[[Sexo]:[Sexo]]=$B34,IF(DATOS_[[AGRUP. CLAS. PROF.]:[AGRUP. CLAS. PROF.]]=$B33,IF(DATOS_[[Check Periodo Ref.]:[Check Periodo Ref.]]="Dentro",DATOS_[C.Extra.01]))))),
0)</f>
        <v>0</v>
      </c>
      <c r="AM34" s="382">
        <f t="array" ref="AM34">IFERROR(
AVERAGE((IF(DATOS_[[Sexo]:[Sexo]]=$B34,IF(DATOS_[[AGRUP. CLAS. PROF.]:[AGRUP. CLAS. PROF.]]=$B33,IF(DATOS_[[Check Periodo Ref.]:[Check Periodo Ref.]]="Dentro",DATOS_[C.Extra.02]))))),
0)</f>
        <v>0</v>
      </c>
      <c r="AN34" s="382">
        <f t="array" ref="AN34">IFERROR(
AVERAGE((IF(DATOS_[[Sexo]:[Sexo]]=$B34,IF(DATOS_[[AGRUP. CLAS. PROF.]:[AGRUP. CLAS. PROF.]]=$B33,IF(DATOS_[[Check Periodo Ref.]:[Check Periodo Ref.]]="Dentro",DATOS_[C.Extra.03]))))),
0)</f>
        <v>0</v>
      </c>
      <c r="AO34" s="382">
        <f t="array" ref="AO34">IFERROR(
AVERAGE((IF(DATOS_[[Sexo]:[Sexo]]=$B34,IF(DATOS_[[AGRUP. CLAS. PROF.]:[AGRUP. CLAS. PROF.]]=$B33,IF(DATOS_[[Check Periodo Ref.]:[Check Periodo Ref.]]="Dentro",DATOS_[C.Extra.04]))))),
0)</f>
        <v>0</v>
      </c>
      <c r="AP34" s="382">
        <f t="array" ref="AP34">IFERROR(
AVERAGE((IF(DATOS_[[Sexo]:[Sexo]]=$B34,IF(DATOS_[[AGRUP. CLAS. PROF.]:[AGRUP. CLAS. PROF.]]=$B33,IF(DATOS_[[Check Periodo Ref.]:[Check Periodo Ref.]]="Dentro",DATOS_[C.Extra.05]))))),
0)</f>
        <v>0</v>
      </c>
      <c r="AQ34" s="383">
        <f t="array" ref="AQ34">IFERROR(
AVERAGE(IF(DATOS_[Sexo]=$B34,IF(DATOS_[AGRUP. CLAS. PROF.]=$B33,IF(DATOS_[Check Periodo Ref.]="Dentro",DATOS_[Tot Extrasalarial Ef],FALSE)))),
0)</f>
        <v>0</v>
      </c>
      <c r="AR34" s="384">
        <f t="array" ref="AR34">IFERROR(
AVERAGE(IF(DATOS_[Sexo]=$B34,IF(DATOS_[AGRUP. CLAS. PROF.]=$B33,IF(DATOS_[Check Periodo Ref.]="Dentro",DATOS_[TOTAL Retrib Ef],FALSE)))),
0)</f>
        <v>0</v>
      </c>
    </row>
    <row r="35" spans="1:44" x14ac:dyDescent="0.3">
      <c r="A35" s="337" t="str">
        <f t="shared" ref="A35" si="30">+A34</f>
        <v>[ocultar]</v>
      </c>
      <c r="B35" s="375" t="s">
        <v>163</v>
      </c>
      <c r="C35" s="376">
        <f t="array" ref="C35">SUM(IF($B35=DATOS_[Sexo],
IF($B33=DATOS_[AGRUP. CLAS. PROF.],
IF("Dentro"=DATOS_[Check Periodo Ref.],
1/(COUNTIFS(DATOS_[Sexo],$B35,DATOS_[AGRUP. CLAS. PROF.],$B33,DATOS_[Check Periodo Ref.],"Dentro",DATOS_[id],DATOS_[id]))))))</f>
        <v>0</v>
      </c>
      <c r="D35" s="377">
        <f>COUNTIFS(DATOS_[AGRUP. CLAS. PROF.],$B33,DATOS_[Sexo],$B35,DATOS_[Check Periodo Ref.],"Dentro")</f>
        <v>0</v>
      </c>
      <c r="E35" s="378">
        <f t="array" ref="E35">IFERROR(
AVERAGE(IF(DATOS_[Sexo]=$B35,IF(DATOS_[AGRUP. CLAS. PROF.]=$B33,IF(DATOS_[Check Periodo Ref.]="Dentro",DATOS_[SALARIO BASE Ef],FALSE)))),
0)</f>
        <v>0</v>
      </c>
      <c r="F35" s="379">
        <f t="array" ref="F35">IFERROR(
AVERAGE((IF(DATOS_[[Sexo]:[Sexo]]=$B35,IF(DATOS_[[AGRUP. CLAS. PROF.]:[AGRUP. CLAS. PROF.]]=$B33,IF(DATOS_[[Check Periodo Ref.]:[Check Periodo Ref.]]="Dentro",DATOS_[Conc.Sal.01]))))),
0)</f>
        <v>0</v>
      </c>
      <c r="G35" s="379">
        <f t="array" ref="G35">IFERROR(
AVERAGE((IF(DATOS_[[Sexo]:[Sexo]]=$B35,IF(DATOS_[[AGRUP. CLAS. PROF.]:[AGRUP. CLAS. PROF.]]=$B33,IF(DATOS_[[Check Periodo Ref.]:[Check Periodo Ref.]]="Dentro",DATOS_[Conc.Sal.02]))))),
0)</f>
        <v>0</v>
      </c>
      <c r="H35" s="379">
        <f t="array" ref="H35">IFERROR(
AVERAGE((IF(DATOS_[[Sexo]:[Sexo]]=$B35,IF(DATOS_[[AGRUP. CLAS. PROF.]:[AGRUP. CLAS. PROF.]]=$B33,IF(DATOS_[[Check Periodo Ref.]:[Check Periodo Ref.]]="Dentro",DATOS_[Conc.Sal.03]))))),
0)</f>
        <v>0</v>
      </c>
      <c r="I35" s="379">
        <f t="array" ref="I35">IFERROR(
AVERAGE((IF(DATOS_[[Sexo]:[Sexo]]=$B35,IF(DATOS_[[AGRUP. CLAS. PROF.]:[AGRUP. CLAS. PROF.]]=$B33,IF(DATOS_[[Check Periodo Ref.]:[Check Periodo Ref.]]="Dentro",DATOS_[Conc.Sal.04]))))),
0)</f>
        <v>0</v>
      </c>
      <c r="J35" s="379">
        <f t="array" ref="J35">IFERROR(
AVERAGE((IF(DATOS_[[Sexo]:[Sexo]]=$B35,IF(DATOS_[[AGRUP. CLAS. PROF.]:[AGRUP. CLAS. PROF.]]=$B33,IF(DATOS_[[Check Periodo Ref.]:[Check Periodo Ref.]]="Dentro",DATOS_[Conc.Sal.05]))))),
0)</f>
        <v>0</v>
      </c>
      <c r="K35" s="379">
        <f t="array" ref="K35">IFERROR(
AVERAGE((IF(DATOS_[[Sexo]:[Sexo]]=$B35,IF(DATOS_[[AGRUP. CLAS. PROF.]:[AGRUP. CLAS. PROF.]]=$B33,IF(DATOS_[[Check Periodo Ref.]:[Check Periodo Ref.]]="Dentro",DATOS_[Conc.Sal.06]))))),
0)</f>
        <v>0</v>
      </c>
      <c r="L35" s="379">
        <f t="array" ref="L35">IFERROR(
AVERAGE((IF(DATOS_[[Sexo]:[Sexo]]=$B35,IF(DATOS_[[AGRUP. CLAS. PROF.]:[AGRUP. CLAS. PROF.]]=$B33,IF(DATOS_[[Check Periodo Ref.]:[Check Periodo Ref.]]="Dentro",DATOS_[Conc.Sal.07]))))),
0)</f>
        <v>0</v>
      </c>
      <c r="M35" s="379">
        <f t="array" ref="M35">IFERROR(
AVERAGE((IF(DATOS_[[Sexo]:[Sexo]]=$B35,IF(DATOS_[[AGRUP. CLAS. PROF.]:[AGRUP. CLAS. PROF.]]=$B33,IF(DATOS_[[Check Periodo Ref.]:[Check Periodo Ref.]]="Dentro",DATOS_[Conc.Sal.08]))))),
0)</f>
        <v>0</v>
      </c>
      <c r="N35" s="379">
        <f t="array" ref="N35">IFERROR(
AVERAGE((IF(DATOS_[[Sexo]:[Sexo]]=$B35,IF(DATOS_[[AGRUP. CLAS. PROF.]:[AGRUP. CLAS. PROF.]]=$B33,IF(DATOS_[[Check Periodo Ref.]:[Check Periodo Ref.]]="Dentro",DATOS_[Conc.Sal.09]))))),
0)</f>
        <v>0</v>
      </c>
      <c r="O35" s="379">
        <f t="array" ref="O35">IFERROR(
AVERAGE((IF(DATOS_[[Sexo]:[Sexo]]=$B35,IF(DATOS_[[AGRUP. CLAS. PROF.]:[AGRUP. CLAS. PROF.]]=$B33,IF(DATOS_[[Check Periodo Ref.]:[Check Periodo Ref.]]="Dentro",DATOS_[Conc.Sal.10]))))),
0)</f>
        <v>0</v>
      </c>
      <c r="P35" s="379">
        <f t="array" ref="P35">IFERROR(
AVERAGE((IF(DATOS_[[Sexo]:[Sexo]]=$B35,IF(DATOS_[[AGRUP. CLAS. PROF.]:[AGRUP. CLAS. PROF.]]=$B33,IF(DATOS_[[Check Periodo Ref.]:[Check Periodo Ref.]]="Dentro",DATOS_[Conc.Sal.11]))))),
0)</f>
        <v>0</v>
      </c>
      <c r="Q35" s="379">
        <f t="array" ref="Q35">IFERROR(
AVERAGE((IF(DATOS_[[Sexo]:[Sexo]]=$B35,IF(DATOS_[[AGRUP. CLAS. PROF.]:[AGRUP. CLAS. PROF.]]=$B33,IF(DATOS_[[Check Periodo Ref.]:[Check Periodo Ref.]]="Dentro",DATOS_[Conc.Sal.12]))))),
0)</f>
        <v>0</v>
      </c>
      <c r="R35" s="379">
        <f t="array" ref="R35">IFERROR(
AVERAGE((IF(DATOS_[[Sexo]:[Sexo]]=$B35,IF(DATOS_[[AGRUP. CLAS. PROF.]:[AGRUP. CLAS. PROF.]]=$B33,IF(DATOS_[[Check Periodo Ref.]:[Check Periodo Ref.]]="Dentro",DATOS_[Conc.Sal.13]))))),
0)</f>
        <v>0</v>
      </c>
      <c r="S35" s="379">
        <f t="array" ref="S35">IFERROR(
AVERAGE((IF(DATOS_[[Sexo]:[Sexo]]=$B35,IF(DATOS_[[AGRUP. CLAS. PROF.]:[AGRUP. CLAS. PROF.]]=$B33,IF(DATOS_[[Check Periodo Ref.]:[Check Periodo Ref.]]="Dentro",DATOS_[Conc.Sal.14]))))),
0)</f>
        <v>0</v>
      </c>
      <c r="T35" s="379">
        <f t="array" ref="T35">IFERROR(
AVERAGE((IF(DATOS_[[Sexo]:[Sexo]]=$B35,IF(DATOS_[[AGRUP. CLAS. PROF.]:[AGRUP. CLAS. PROF.]]=$B33,IF(DATOS_[[Check Periodo Ref.]:[Check Periodo Ref.]]="Dentro",DATOS_[Conc.Sal.15]))))),
0)</f>
        <v>0</v>
      </c>
      <c r="U35" s="379">
        <f t="array" ref="U35">IFERROR(
AVERAGE((IF(DATOS_[[Sexo]:[Sexo]]=$B35,IF(DATOS_[[AGRUP. CLAS. PROF.]:[AGRUP. CLAS. PROF.]]=$B33,IF(DATOS_[[Check Periodo Ref.]:[Check Periodo Ref.]]="Dentro",DATOS_[Conc.Sal.16]))))),
0)</f>
        <v>0</v>
      </c>
      <c r="V35" s="379">
        <f t="array" ref="V35">IFERROR(
AVERAGE((IF(DATOS_[[Sexo]:[Sexo]]=$B35,IF(DATOS_[[AGRUP. CLAS. PROF.]:[AGRUP. CLAS. PROF.]]=$B33,IF(DATOS_[[Check Periodo Ref.]:[Check Periodo Ref.]]="Dentro",DATOS_[Conc.Sal.17]))))),
0)</f>
        <v>0</v>
      </c>
      <c r="W35" s="379">
        <f t="array" ref="W35">IFERROR(
AVERAGE((IF(DATOS_[[Sexo]:[Sexo]]=$B35,IF(DATOS_[[AGRUP. CLAS. PROF.]:[AGRUP. CLAS. PROF.]]=$B33,IF(DATOS_[[Check Periodo Ref.]:[Check Periodo Ref.]]="Dentro",DATOS_[Conc.Sal.18]))))),
0)</f>
        <v>0</v>
      </c>
      <c r="X35" s="379">
        <f t="array" ref="X35">IFERROR(
AVERAGE((IF(DATOS_[[Sexo]:[Sexo]]=$B35,IF(DATOS_[[AGRUP. CLAS. PROF.]:[AGRUP. CLAS. PROF.]]=$B33,IF(DATOS_[[Check Periodo Ref.]:[Check Periodo Ref.]]="Dentro",DATOS_[Conc.Sal.19]))))),
0)</f>
        <v>0</v>
      </c>
      <c r="Y35" s="379">
        <f t="array" ref="Y35">IFERROR(
AVERAGE((IF(DATOS_[[Sexo]:[Sexo]]=$B35,IF(DATOS_[[AGRUP. CLAS. PROF.]:[AGRUP. CLAS. PROF.]]=$B33,IF(DATOS_[[Check Periodo Ref.]:[Check Periodo Ref.]]="Dentro",DATOS_[Conc.Sal.20]))))),
0)</f>
        <v>0</v>
      </c>
      <c r="Z35" s="379">
        <f t="array" ref="Z35">IFERROR(
AVERAGE((IF(DATOS_[[Sexo]:[Sexo]]=$B35,IF(DATOS_[[AGRUP. CLAS. PROF.]:[AGRUP. CLAS. PROF.]]=$B33,IF(DATOS_[[Check Periodo Ref.]:[Check Periodo Ref.]]="Dentro",DATOS_[Conc.Sal.21]))))),
0)</f>
        <v>0</v>
      </c>
      <c r="AA35" s="379">
        <f t="array" ref="AA35">IFERROR(
AVERAGE((IF(DATOS_[[Sexo]:[Sexo]]=$B35,IF(DATOS_[[AGRUP. CLAS. PROF.]:[AGRUP. CLAS. PROF.]]=$B33,IF(DATOS_[[Check Periodo Ref.]:[Check Periodo Ref.]]="Dentro",DATOS_[Conc.Sal.22]))))),
0)</f>
        <v>0</v>
      </c>
      <c r="AB35" s="379">
        <f t="array" ref="AB35">IFERROR(
AVERAGE((IF(DATOS_[[Sexo]:[Sexo]]=$B35,IF(DATOS_[[AGRUP. CLAS. PROF.]:[AGRUP. CLAS. PROF.]]=$B33,IF(DATOS_[[Check Periodo Ref.]:[Check Periodo Ref.]]="Dentro",DATOS_[Conc.Sal.23]))))),
0)</f>
        <v>0</v>
      </c>
      <c r="AC35" s="379">
        <f t="array" ref="AC35">IFERROR(
AVERAGE((IF(DATOS_[[Sexo]:[Sexo]]=$B35,IF(DATOS_[[AGRUP. CLAS. PROF.]:[AGRUP. CLAS. PROF.]]=$B33,IF(DATOS_[[Check Periodo Ref.]:[Check Periodo Ref.]]="Dentro",DATOS_[Conc.Sal.24]))))),
0)</f>
        <v>0</v>
      </c>
      <c r="AD35" s="379">
        <f t="array" ref="AD35">IFERROR(
AVERAGE((IF(DATOS_[[Sexo]:[Sexo]]=$B35,IF(DATOS_[[AGRUP. CLAS. PROF.]:[AGRUP. CLAS. PROF.]]=$B33,IF(DATOS_[[Check Periodo Ref.]:[Check Periodo Ref.]]="Dentro",DATOS_[Conc.Sal.25]))))),
0)</f>
        <v>0</v>
      </c>
      <c r="AE35" s="379">
        <f t="array" ref="AE35">IFERROR(
AVERAGE((IF(DATOS_[[Sexo]:[Sexo]]=$B35,IF(DATOS_[[AGRUP. CLAS. PROF.]:[AGRUP. CLAS. PROF.]]=$B33,IF(DATOS_[[Check Periodo Ref.]:[Check Periodo Ref.]]="Dentro",DATOS_[Conc.Sal.26]))))),
0)</f>
        <v>0</v>
      </c>
      <c r="AF35" s="379">
        <f t="array" ref="AF35">IFERROR(
AVERAGE((IF(DATOS_[[Sexo]:[Sexo]]=$B35,IF(DATOS_[[AGRUP. CLAS. PROF.]:[AGRUP. CLAS. PROF.]]=$B33,IF(DATOS_[[Check Periodo Ref.]:[Check Periodo Ref.]]="Dentro",DATOS_[Conc.Sal.27]))))),
0)</f>
        <v>0</v>
      </c>
      <c r="AG35" s="379">
        <f t="array" ref="AG35">IFERROR(
AVERAGE((IF(DATOS_[[Sexo]:[Sexo]]=$B35,IF(DATOS_[[AGRUP. CLAS. PROF.]:[AGRUP. CLAS. PROF.]]=$B33,IF(DATOS_[[Check Periodo Ref.]:[Check Periodo Ref.]]="Dentro",DATOS_[Conc.Sal.28]))))),
0)</f>
        <v>0</v>
      </c>
      <c r="AH35" s="379">
        <f t="array" ref="AH35">IFERROR(
AVERAGE((IF(DATOS_[[Sexo]:[Sexo]]=$B35,IF(DATOS_[[AGRUP. CLAS. PROF.]:[AGRUP. CLAS. PROF.]]=$B33,IF(DATOS_[[Check Periodo Ref.]:[Check Periodo Ref.]]="Dentro",DATOS_[Conc.Sal.29]))))),
0)</f>
        <v>0</v>
      </c>
      <c r="AI35" s="379">
        <f t="array" ref="AI35">IFERROR(
AVERAGE((IF(DATOS_[[Sexo]:[Sexo]]=$B35,IF(DATOS_[[AGRUP. CLAS. PROF.]:[AGRUP. CLAS. PROF.]]=$B33,IF(DATOS_[[Check Periodo Ref.]:[Check Periodo Ref.]]="Dentro",DATOS_[Conc.Sal.30]))))),
0)</f>
        <v>0</v>
      </c>
      <c r="AJ35" s="380">
        <f t="array" ref="AJ35">IFERROR(
AVERAGE(IF(DATOS_[Sexo]=$B35,IF(DATOS_[AGRUP. CLAS. PROF.]=$B33,IF(DATOS_[Check Periodo Ref.]="Dentro",DATOS_[Tot COMPL.SAL Ef],FALSE)))),
0)</f>
        <v>0</v>
      </c>
      <c r="AK35" s="381">
        <f t="array" ref="AK35">IFERROR(
AVERAGE(IF(DATOS_[Sexo]=$B35,IF(DATOS_[AGRUP. CLAS. PROF.]=$B33,IF(DATOS_[Check Periodo Ref.]="Dentro",DATOS_[TOTAL SALARIO Ef],FALSE)))),
0)</f>
        <v>0</v>
      </c>
      <c r="AL35" s="382">
        <f t="array" ref="AL35">IFERROR(
AVERAGE((IF(DATOS_[[Sexo]:[Sexo]]=$B35,IF(DATOS_[[AGRUP. CLAS. PROF.]:[AGRUP. CLAS. PROF.]]=$B33,IF(DATOS_[[Check Periodo Ref.]:[Check Periodo Ref.]]="Dentro",DATOS_[C.Extra.01]))))),
0)</f>
        <v>0</v>
      </c>
      <c r="AM35" s="382">
        <f t="array" ref="AM35">IFERROR(
AVERAGE((IF(DATOS_[[Sexo]:[Sexo]]=$B35,IF(DATOS_[[AGRUP. CLAS. PROF.]:[AGRUP. CLAS. PROF.]]=$B33,IF(DATOS_[[Check Periodo Ref.]:[Check Periodo Ref.]]="Dentro",DATOS_[C.Extra.02]))))),
0)</f>
        <v>0</v>
      </c>
      <c r="AN35" s="382">
        <f t="array" ref="AN35">IFERROR(
AVERAGE((IF(DATOS_[[Sexo]:[Sexo]]=$B35,IF(DATOS_[[AGRUP. CLAS. PROF.]:[AGRUP. CLAS. PROF.]]=$B33,IF(DATOS_[[Check Periodo Ref.]:[Check Periodo Ref.]]="Dentro",DATOS_[C.Extra.03]))))),
0)</f>
        <v>0</v>
      </c>
      <c r="AO35" s="382">
        <f t="array" ref="AO35">IFERROR(
AVERAGE((IF(DATOS_[[Sexo]:[Sexo]]=$B35,IF(DATOS_[[AGRUP. CLAS. PROF.]:[AGRUP. CLAS. PROF.]]=$B33,IF(DATOS_[[Check Periodo Ref.]:[Check Periodo Ref.]]="Dentro",DATOS_[C.Extra.04]))))),
0)</f>
        <v>0</v>
      </c>
      <c r="AP35" s="382">
        <f t="array" ref="AP35">IFERROR(
AVERAGE((IF(DATOS_[[Sexo]:[Sexo]]=$B35,IF(DATOS_[[AGRUP. CLAS. PROF.]:[AGRUP. CLAS. PROF.]]=$B33,IF(DATOS_[[Check Periodo Ref.]:[Check Periodo Ref.]]="Dentro",DATOS_[C.Extra.05]))))),
0)</f>
        <v>0</v>
      </c>
      <c r="AQ35" s="383">
        <f t="array" ref="AQ35">IFERROR(
AVERAGE(IF(DATOS_[Sexo]=$B35,IF(DATOS_[AGRUP. CLAS. PROF.]=$B33,IF(DATOS_[Check Periodo Ref.]="Dentro",DATOS_[Tot Extrasalarial Ef],FALSE)))),
0)</f>
        <v>0</v>
      </c>
      <c r="AR35" s="384">
        <f t="array" ref="AR35">IFERROR(
AVERAGE(IF(DATOS_[Sexo]=$B35,IF(DATOS_[AGRUP. CLAS. PROF.]=$B33,IF(DATOS_[Check Periodo Ref.]="Dentro",DATOS_[TOTAL Retrib Ef],FALSE)))),
0)</f>
        <v>0</v>
      </c>
    </row>
    <row r="36" spans="1:44" ht="17.25" thickBot="1" x14ac:dyDescent="0.35">
      <c r="A36" s="337" t="str">
        <f t="shared" ref="A36" si="31">+A37</f>
        <v>[ocultar]</v>
      </c>
      <c r="B36" s="362" t="s">
        <v>314</v>
      </c>
      <c r="C36" s="363"/>
      <c r="D36" s="364"/>
      <c r="E36" s="365" t="str">
        <f t="shared" ref="E36:AR36" si="32">IFERROR((E37-E38)/E37,"")</f>
        <v/>
      </c>
      <c r="F36" s="366" t="str">
        <f t="shared" si="32"/>
        <v/>
      </c>
      <c r="G36" s="367" t="str">
        <f t="shared" si="32"/>
        <v/>
      </c>
      <c r="H36" s="367" t="str">
        <f t="shared" si="32"/>
        <v/>
      </c>
      <c r="I36" s="367" t="str">
        <f t="shared" si="32"/>
        <v/>
      </c>
      <c r="J36" s="368" t="str">
        <f t="shared" si="32"/>
        <v/>
      </c>
      <c r="K36" s="369" t="str">
        <f t="shared" si="32"/>
        <v/>
      </c>
      <c r="L36" s="369" t="str">
        <f t="shared" si="32"/>
        <v/>
      </c>
      <c r="M36" s="369" t="str">
        <f t="shared" si="32"/>
        <v/>
      </c>
      <c r="N36" s="369" t="str">
        <f t="shared" si="32"/>
        <v/>
      </c>
      <c r="O36" s="369" t="str">
        <f t="shared" si="32"/>
        <v/>
      </c>
      <c r="P36" s="369" t="str">
        <f t="shared" si="32"/>
        <v/>
      </c>
      <c r="Q36" s="369" t="str">
        <f t="shared" si="32"/>
        <v/>
      </c>
      <c r="R36" s="369" t="str">
        <f t="shared" si="32"/>
        <v/>
      </c>
      <c r="S36" s="369" t="str">
        <f t="shared" si="32"/>
        <v/>
      </c>
      <c r="T36" s="369" t="str">
        <f t="shared" si="32"/>
        <v/>
      </c>
      <c r="U36" s="369" t="str">
        <f t="shared" si="32"/>
        <v/>
      </c>
      <c r="V36" s="368" t="str">
        <f t="shared" si="32"/>
        <v/>
      </c>
      <c r="W36" s="368" t="str">
        <f t="shared" si="32"/>
        <v/>
      </c>
      <c r="X36" s="368" t="str">
        <f t="shared" si="32"/>
        <v/>
      </c>
      <c r="Y36" s="368" t="str">
        <f t="shared" si="32"/>
        <v/>
      </c>
      <c r="Z36" s="368" t="str">
        <f t="shared" si="32"/>
        <v/>
      </c>
      <c r="AA36" s="368" t="str">
        <f t="shared" si="32"/>
        <v/>
      </c>
      <c r="AB36" s="368" t="str">
        <f t="shared" si="32"/>
        <v/>
      </c>
      <c r="AC36" s="368" t="str">
        <f t="shared" si="32"/>
        <v/>
      </c>
      <c r="AD36" s="368" t="str">
        <f t="shared" si="32"/>
        <v/>
      </c>
      <c r="AE36" s="368" t="str">
        <f t="shared" si="32"/>
        <v/>
      </c>
      <c r="AF36" s="368" t="str">
        <f t="shared" si="32"/>
        <v/>
      </c>
      <c r="AG36" s="368" t="str">
        <f t="shared" si="32"/>
        <v/>
      </c>
      <c r="AH36" s="368" t="str">
        <f t="shared" si="32"/>
        <v/>
      </c>
      <c r="AI36" s="368" t="str">
        <f t="shared" si="32"/>
        <v/>
      </c>
      <c r="AJ36" s="370" t="str">
        <f t="shared" si="32"/>
        <v/>
      </c>
      <c r="AK36" s="371" t="str">
        <f t="shared" si="32"/>
        <v/>
      </c>
      <c r="AL36" s="372" t="str">
        <f t="shared" si="32"/>
        <v/>
      </c>
      <c r="AM36" s="372" t="str">
        <f t="shared" si="32"/>
        <v/>
      </c>
      <c r="AN36" s="372" t="str">
        <f t="shared" si="32"/>
        <v/>
      </c>
      <c r="AO36" s="372" t="str">
        <f t="shared" si="32"/>
        <v/>
      </c>
      <c r="AP36" s="372" t="str">
        <f t="shared" si="32"/>
        <v/>
      </c>
      <c r="AQ36" s="373" t="str">
        <f t="shared" si="32"/>
        <v/>
      </c>
      <c r="AR36" s="374" t="str">
        <f t="shared" si="32"/>
        <v/>
      </c>
    </row>
    <row r="37" spans="1:44" x14ac:dyDescent="0.3">
      <c r="A37" s="337" t="str">
        <f t="shared" ref="A37" si="33">+IF(C37+C38=0,"[ocultar]","")</f>
        <v>[ocultar]</v>
      </c>
      <c r="B37" s="375" t="s">
        <v>162</v>
      </c>
      <c r="C37" s="376">
        <f t="array" ref="C37">SUM(IF($B37=DATOS_[Sexo],
IF($B36=DATOS_[AGRUP. CLAS. PROF.],
IF("Dentro"=DATOS_[Check Periodo Ref.],
1/(COUNTIFS(DATOS_[Sexo],$B37,DATOS_[AGRUP. CLAS. PROF.],$B36,DATOS_[Check Periodo Ref.],"Dentro",DATOS_[id],DATOS_[id]))))))</f>
        <v>0</v>
      </c>
      <c r="D37" s="377">
        <f>COUNTIFS(DATOS_[AGRUP. CLAS. PROF.],$B36,DATOS_[Sexo],$B37,DATOS_[Check Periodo Ref.],"Dentro")</f>
        <v>0</v>
      </c>
      <c r="E37" s="378">
        <f t="array" ref="E37">IFERROR(
AVERAGE(IF(DATOS_[Sexo]=$B37,IF(DATOS_[AGRUP. CLAS. PROF.]=$B36,IF(DATOS_[Check Periodo Ref.]="Dentro",DATOS_[SALARIO BASE Ef],FALSE)))),
0)</f>
        <v>0</v>
      </c>
      <c r="F37" s="379">
        <f t="array" ref="F37">IFERROR(
AVERAGE((IF(DATOS_[[Sexo]:[Sexo]]=$B37,IF(DATOS_[[AGRUP. CLAS. PROF.]:[AGRUP. CLAS. PROF.]]=$B36,IF(DATOS_[[Check Periodo Ref.]:[Check Periodo Ref.]]="Dentro",DATOS_[Conc.Sal.01]))))),
0)</f>
        <v>0</v>
      </c>
      <c r="G37" s="379">
        <f t="array" ref="G37">IFERROR(
AVERAGE((IF(DATOS_[[Sexo]:[Sexo]]=$B37,IF(DATOS_[[AGRUP. CLAS. PROF.]:[AGRUP. CLAS. PROF.]]=$B36,IF(DATOS_[[Check Periodo Ref.]:[Check Periodo Ref.]]="Dentro",DATOS_[Conc.Sal.02]))))),
0)</f>
        <v>0</v>
      </c>
      <c r="H37" s="379">
        <f t="array" ref="H37">IFERROR(
AVERAGE((IF(DATOS_[[Sexo]:[Sexo]]=$B37,IF(DATOS_[[AGRUP. CLAS. PROF.]:[AGRUP. CLAS. PROF.]]=$B36,IF(DATOS_[[Check Periodo Ref.]:[Check Periodo Ref.]]="Dentro",DATOS_[Conc.Sal.03]))))),
0)</f>
        <v>0</v>
      </c>
      <c r="I37" s="379">
        <f t="array" ref="I37">IFERROR(
AVERAGE((IF(DATOS_[[Sexo]:[Sexo]]=$B37,IF(DATOS_[[AGRUP. CLAS. PROF.]:[AGRUP. CLAS. PROF.]]=$B36,IF(DATOS_[[Check Periodo Ref.]:[Check Periodo Ref.]]="Dentro",DATOS_[Conc.Sal.04]))))),
0)</f>
        <v>0</v>
      </c>
      <c r="J37" s="379">
        <f t="array" ref="J37">IFERROR(
AVERAGE((IF(DATOS_[[Sexo]:[Sexo]]=$B37,IF(DATOS_[[AGRUP. CLAS. PROF.]:[AGRUP. CLAS. PROF.]]=$B36,IF(DATOS_[[Check Periodo Ref.]:[Check Periodo Ref.]]="Dentro",DATOS_[Conc.Sal.05]))))),
0)</f>
        <v>0</v>
      </c>
      <c r="K37" s="379">
        <f t="array" ref="K37">IFERROR(
AVERAGE((IF(DATOS_[[Sexo]:[Sexo]]=$B37,IF(DATOS_[[AGRUP. CLAS. PROF.]:[AGRUP. CLAS. PROF.]]=$B36,IF(DATOS_[[Check Periodo Ref.]:[Check Periodo Ref.]]="Dentro",DATOS_[Conc.Sal.06]))))),
0)</f>
        <v>0</v>
      </c>
      <c r="L37" s="379">
        <f t="array" ref="L37">IFERROR(
AVERAGE((IF(DATOS_[[Sexo]:[Sexo]]=$B37,IF(DATOS_[[AGRUP. CLAS. PROF.]:[AGRUP. CLAS. PROF.]]=$B36,IF(DATOS_[[Check Periodo Ref.]:[Check Periodo Ref.]]="Dentro",DATOS_[Conc.Sal.07]))))),
0)</f>
        <v>0</v>
      </c>
      <c r="M37" s="379">
        <f t="array" ref="M37">IFERROR(
AVERAGE((IF(DATOS_[[Sexo]:[Sexo]]=$B37,IF(DATOS_[[AGRUP. CLAS. PROF.]:[AGRUP. CLAS. PROF.]]=$B36,IF(DATOS_[[Check Periodo Ref.]:[Check Periodo Ref.]]="Dentro",DATOS_[Conc.Sal.08]))))),
0)</f>
        <v>0</v>
      </c>
      <c r="N37" s="379">
        <f t="array" ref="N37">IFERROR(
AVERAGE((IF(DATOS_[[Sexo]:[Sexo]]=$B37,IF(DATOS_[[AGRUP. CLAS. PROF.]:[AGRUP. CLAS. PROF.]]=$B36,IF(DATOS_[[Check Periodo Ref.]:[Check Periodo Ref.]]="Dentro",DATOS_[Conc.Sal.09]))))),
0)</f>
        <v>0</v>
      </c>
      <c r="O37" s="379">
        <f t="array" ref="O37">IFERROR(
AVERAGE((IF(DATOS_[[Sexo]:[Sexo]]=$B37,IF(DATOS_[[AGRUP. CLAS. PROF.]:[AGRUP. CLAS. PROF.]]=$B36,IF(DATOS_[[Check Periodo Ref.]:[Check Periodo Ref.]]="Dentro",DATOS_[Conc.Sal.10]))))),
0)</f>
        <v>0</v>
      </c>
      <c r="P37" s="379">
        <f t="array" ref="P37">IFERROR(
AVERAGE((IF(DATOS_[[Sexo]:[Sexo]]=$B37,IF(DATOS_[[AGRUP. CLAS. PROF.]:[AGRUP. CLAS. PROF.]]=$B36,IF(DATOS_[[Check Periodo Ref.]:[Check Periodo Ref.]]="Dentro",DATOS_[Conc.Sal.11]))))),
0)</f>
        <v>0</v>
      </c>
      <c r="Q37" s="379">
        <f t="array" ref="Q37">IFERROR(
AVERAGE((IF(DATOS_[[Sexo]:[Sexo]]=$B37,IF(DATOS_[[AGRUP. CLAS. PROF.]:[AGRUP. CLAS. PROF.]]=$B36,IF(DATOS_[[Check Periodo Ref.]:[Check Periodo Ref.]]="Dentro",DATOS_[Conc.Sal.12]))))),
0)</f>
        <v>0</v>
      </c>
      <c r="R37" s="379">
        <f t="array" ref="R37">IFERROR(
AVERAGE((IF(DATOS_[[Sexo]:[Sexo]]=$B37,IF(DATOS_[[AGRUP. CLAS. PROF.]:[AGRUP. CLAS. PROF.]]=$B36,IF(DATOS_[[Check Periodo Ref.]:[Check Periodo Ref.]]="Dentro",DATOS_[Conc.Sal.13]))))),
0)</f>
        <v>0</v>
      </c>
      <c r="S37" s="379">
        <f t="array" ref="S37">IFERROR(
AVERAGE((IF(DATOS_[[Sexo]:[Sexo]]=$B37,IF(DATOS_[[AGRUP. CLAS. PROF.]:[AGRUP. CLAS. PROF.]]=$B36,IF(DATOS_[[Check Periodo Ref.]:[Check Periodo Ref.]]="Dentro",DATOS_[Conc.Sal.14]))))),
0)</f>
        <v>0</v>
      </c>
      <c r="T37" s="379">
        <f t="array" ref="T37">IFERROR(
AVERAGE((IF(DATOS_[[Sexo]:[Sexo]]=$B37,IF(DATOS_[[AGRUP. CLAS. PROF.]:[AGRUP. CLAS. PROF.]]=$B36,IF(DATOS_[[Check Periodo Ref.]:[Check Periodo Ref.]]="Dentro",DATOS_[Conc.Sal.15]))))),
0)</f>
        <v>0</v>
      </c>
      <c r="U37" s="379">
        <f t="array" ref="U37">IFERROR(
AVERAGE((IF(DATOS_[[Sexo]:[Sexo]]=$B37,IF(DATOS_[[AGRUP. CLAS. PROF.]:[AGRUP. CLAS. PROF.]]=$B36,IF(DATOS_[[Check Periodo Ref.]:[Check Periodo Ref.]]="Dentro",DATOS_[Conc.Sal.16]))))),
0)</f>
        <v>0</v>
      </c>
      <c r="V37" s="379">
        <f t="array" ref="V37">IFERROR(
AVERAGE((IF(DATOS_[[Sexo]:[Sexo]]=$B37,IF(DATOS_[[AGRUP. CLAS. PROF.]:[AGRUP. CLAS. PROF.]]=$B36,IF(DATOS_[[Check Periodo Ref.]:[Check Periodo Ref.]]="Dentro",DATOS_[Conc.Sal.17]))))),
0)</f>
        <v>0</v>
      </c>
      <c r="W37" s="379">
        <f t="array" ref="W37">IFERROR(
AVERAGE((IF(DATOS_[[Sexo]:[Sexo]]=$B37,IF(DATOS_[[AGRUP. CLAS. PROF.]:[AGRUP. CLAS. PROF.]]=$B36,IF(DATOS_[[Check Periodo Ref.]:[Check Periodo Ref.]]="Dentro",DATOS_[Conc.Sal.18]))))),
0)</f>
        <v>0</v>
      </c>
      <c r="X37" s="379">
        <f t="array" ref="X37">IFERROR(
AVERAGE((IF(DATOS_[[Sexo]:[Sexo]]=$B37,IF(DATOS_[[AGRUP. CLAS. PROF.]:[AGRUP. CLAS. PROF.]]=$B36,IF(DATOS_[[Check Periodo Ref.]:[Check Periodo Ref.]]="Dentro",DATOS_[Conc.Sal.19]))))),
0)</f>
        <v>0</v>
      </c>
      <c r="Y37" s="379">
        <f t="array" ref="Y37">IFERROR(
AVERAGE((IF(DATOS_[[Sexo]:[Sexo]]=$B37,IF(DATOS_[[AGRUP. CLAS. PROF.]:[AGRUP. CLAS. PROF.]]=$B36,IF(DATOS_[[Check Periodo Ref.]:[Check Periodo Ref.]]="Dentro",DATOS_[Conc.Sal.20]))))),
0)</f>
        <v>0</v>
      </c>
      <c r="Z37" s="379">
        <f t="array" ref="Z37">IFERROR(
AVERAGE((IF(DATOS_[[Sexo]:[Sexo]]=$B37,IF(DATOS_[[AGRUP. CLAS. PROF.]:[AGRUP. CLAS. PROF.]]=$B36,IF(DATOS_[[Check Periodo Ref.]:[Check Periodo Ref.]]="Dentro",DATOS_[Conc.Sal.21]))))),
0)</f>
        <v>0</v>
      </c>
      <c r="AA37" s="379">
        <f t="array" ref="AA37">IFERROR(
AVERAGE((IF(DATOS_[[Sexo]:[Sexo]]=$B37,IF(DATOS_[[AGRUP. CLAS. PROF.]:[AGRUP. CLAS. PROF.]]=$B36,IF(DATOS_[[Check Periodo Ref.]:[Check Periodo Ref.]]="Dentro",DATOS_[Conc.Sal.22]))))),
0)</f>
        <v>0</v>
      </c>
      <c r="AB37" s="379">
        <f t="array" ref="AB37">IFERROR(
AVERAGE((IF(DATOS_[[Sexo]:[Sexo]]=$B37,IF(DATOS_[[AGRUP. CLAS. PROF.]:[AGRUP. CLAS. PROF.]]=$B36,IF(DATOS_[[Check Periodo Ref.]:[Check Periodo Ref.]]="Dentro",DATOS_[Conc.Sal.23]))))),
0)</f>
        <v>0</v>
      </c>
      <c r="AC37" s="379">
        <f t="array" ref="AC37">IFERROR(
AVERAGE((IF(DATOS_[[Sexo]:[Sexo]]=$B37,IF(DATOS_[[AGRUP. CLAS. PROF.]:[AGRUP. CLAS. PROF.]]=$B36,IF(DATOS_[[Check Periodo Ref.]:[Check Periodo Ref.]]="Dentro",DATOS_[Conc.Sal.24]))))),
0)</f>
        <v>0</v>
      </c>
      <c r="AD37" s="379">
        <f t="array" ref="AD37">IFERROR(
AVERAGE((IF(DATOS_[[Sexo]:[Sexo]]=$B37,IF(DATOS_[[AGRUP. CLAS. PROF.]:[AGRUP. CLAS. PROF.]]=$B36,IF(DATOS_[[Check Periodo Ref.]:[Check Periodo Ref.]]="Dentro",DATOS_[Conc.Sal.25]))))),
0)</f>
        <v>0</v>
      </c>
      <c r="AE37" s="379">
        <f t="array" ref="AE37">IFERROR(
AVERAGE((IF(DATOS_[[Sexo]:[Sexo]]=$B37,IF(DATOS_[[AGRUP. CLAS. PROF.]:[AGRUP. CLAS. PROF.]]=$B36,IF(DATOS_[[Check Periodo Ref.]:[Check Periodo Ref.]]="Dentro",DATOS_[Conc.Sal.26]))))),
0)</f>
        <v>0</v>
      </c>
      <c r="AF37" s="379">
        <f t="array" ref="AF37">IFERROR(
AVERAGE((IF(DATOS_[[Sexo]:[Sexo]]=$B37,IF(DATOS_[[AGRUP. CLAS. PROF.]:[AGRUP. CLAS. PROF.]]=$B36,IF(DATOS_[[Check Periodo Ref.]:[Check Periodo Ref.]]="Dentro",DATOS_[Conc.Sal.27]))))),
0)</f>
        <v>0</v>
      </c>
      <c r="AG37" s="379">
        <f t="array" ref="AG37">IFERROR(
AVERAGE((IF(DATOS_[[Sexo]:[Sexo]]=$B37,IF(DATOS_[[AGRUP. CLAS. PROF.]:[AGRUP. CLAS. PROF.]]=$B36,IF(DATOS_[[Check Periodo Ref.]:[Check Periodo Ref.]]="Dentro",DATOS_[Conc.Sal.28]))))),
0)</f>
        <v>0</v>
      </c>
      <c r="AH37" s="379">
        <f t="array" ref="AH37">IFERROR(
AVERAGE((IF(DATOS_[[Sexo]:[Sexo]]=$B37,IF(DATOS_[[AGRUP. CLAS. PROF.]:[AGRUP. CLAS. PROF.]]=$B36,IF(DATOS_[[Check Periodo Ref.]:[Check Periodo Ref.]]="Dentro",DATOS_[Conc.Sal.29]))))),
0)</f>
        <v>0</v>
      </c>
      <c r="AI37" s="379">
        <f t="array" ref="AI37">IFERROR(
AVERAGE((IF(DATOS_[[Sexo]:[Sexo]]=$B37,IF(DATOS_[[AGRUP. CLAS. PROF.]:[AGRUP. CLAS. PROF.]]=$B36,IF(DATOS_[[Check Periodo Ref.]:[Check Periodo Ref.]]="Dentro",DATOS_[Conc.Sal.30]))))),
0)</f>
        <v>0</v>
      </c>
      <c r="AJ37" s="380">
        <f t="array" ref="AJ37">IFERROR(
AVERAGE(IF(DATOS_[Sexo]=$B37,IF(DATOS_[AGRUP. CLAS. PROF.]=$B36,IF(DATOS_[Check Periodo Ref.]="Dentro",DATOS_[Tot COMPL.SAL Ef],FALSE)))),
0)</f>
        <v>0</v>
      </c>
      <c r="AK37" s="381">
        <f t="array" ref="AK37">IFERROR(
AVERAGE(IF(DATOS_[Sexo]=$B37,IF(DATOS_[AGRUP. CLAS. PROF.]=$B36,IF(DATOS_[Check Periodo Ref.]="Dentro",DATOS_[TOTAL SALARIO Ef],FALSE)))),
0)</f>
        <v>0</v>
      </c>
      <c r="AL37" s="382">
        <f t="array" ref="AL37">IFERROR(
AVERAGE((IF(DATOS_[[Sexo]:[Sexo]]=$B37,IF(DATOS_[[AGRUP. CLAS. PROF.]:[AGRUP. CLAS. PROF.]]=$B36,IF(DATOS_[[Check Periodo Ref.]:[Check Periodo Ref.]]="Dentro",DATOS_[C.Extra.01]))))),
0)</f>
        <v>0</v>
      </c>
      <c r="AM37" s="382">
        <f t="array" ref="AM37">IFERROR(
AVERAGE((IF(DATOS_[[Sexo]:[Sexo]]=$B37,IF(DATOS_[[AGRUP. CLAS. PROF.]:[AGRUP. CLAS. PROF.]]=$B36,IF(DATOS_[[Check Periodo Ref.]:[Check Periodo Ref.]]="Dentro",DATOS_[C.Extra.02]))))),
0)</f>
        <v>0</v>
      </c>
      <c r="AN37" s="382">
        <f t="array" ref="AN37">IFERROR(
AVERAGE((IF(DATOS_[[Sexo]:[Sexo]]=$B37,IF(DATOS_[[AGRUP. CLAS. PROF.]:[AGRUP. CLAS. PROF.]]=$B36,IF(DATOS_[[Check Periodo Ref.]:[Check Periodo Ref.]]="Dentro",DATOS_[C.Extra.03]))))),
0)</f>
        <v>0</v>
      </c>
      <c r="AO37" s="382">
        <f t="array" ref="AO37">IFERROR(
AVERAGE((IF(DATOS_[[Sexo]:[Sexo]]=$B37,IF(DATOS_[[AGRUP. CLAS. PROF.]:[AGRUP. CLAS. PROF.]]=$B36,IF(DATOS_[[Check Periodo Ref.]:[Check Periodo Ref.]]="Dentro",DATOS_[C.Extra.04]))))),
0)</f>
        <v>0</v>
      </c>
      <c r="AP37" s="382">
        <f t="array" ref="AP37">IFERROR(
AVERAGE((IF(DATOS_[[Sexo]:[Sexo]]=$B37,IF(DATOS_[[AGRUP. CLAS. PROF.]:[AGRUP. CLAS. PROF.]]=$B36,IF(DATOS_[[Check Periodo Ref.]:[Check Periodo Ref.]]="Dentro",DATOS_[C.Extra.05]))))),
0)</f>
        <v>0</v>
      </c>
      <c r="AQ37" s="383">
        <f t="array" ref="AQ37">IFERROR(
AVERAGE(IF(DATOS_[Sexo]=$B37,IF(DATOS_[AGRUP. CLAS. PROF.]=$B36,IF(DATOS_[Check Periodo Ref.]="Dentro",DATOS_[Tot Extrasalarial Ef],FALSE)))),
0)</f>
        <v>0</v>
      </c>
      <c r="AR37" s="384">
        <f t="array" ref="AR37">IFERROR(
AVERAGE(IF(DATOS_[Sexo]=$B37,IF(DATOS_[AGRUP. CLAS. PROF.]=$B36,IF(DATOS_[Check Periodo Ref.]="Dentro",DATOS_[TOTAL Retrib Ef],FALSE)))),
0)</f>
        <v>0</v>
      </c>
    </row>
    <row r="38" spans="1:44" x14ac:dyDescent="0.3">
      <c r="A38" s="337" t="str">
        <f t="shared" ref="A38" si="34">+A37</f>
        <v>[ocultar]</v>
      </c>
      <c r="B38" s="375" t="s">
        <v>163</v>
      </c>
      <c r="C38" s="376">
        <f t="array" ref="C38">SUM(IF($B38=DATOS_[Sexo],
IF($B36=DATOS_[AGRUP. CLAS. PROF.],
IF("Dentro"=DATOS_[Check Periodo Ref.],
1/(COUNTIFS(DATOS_[Sexo],$B38,DATOS_[AGRUP. CLAS. PROF.],$B36,DATOS_[Check Periodo Ref.],"Dentro",DATOS_[id],DATOS_[id]))))))</f>
        <v>0</v>
      </c>
      <c r="D38" s="377">
        <f>COUNTIFS(DATOS_[AGRUP. CLAS. PROF.],$B36,DATOS_[Sexo],$B38,DATOS_[Check Periodo Ref.],"Dentro")</f>
        <v>0</v>
      </c>
      <c r="E38" s="378">
        <f t="array" ref="E38">IFERROR(
AVERAGE(IF(DATOS_[Sexo]=$B38,IF(DATOS_[AGRUP. CLAS. PROF.]=$B36,IF(DATOS_[Check Periodo Ref.]="Dentro",DATOS_[SALARIO BASE Ef],FALSE)))),
0)</f>
        <v>0</v>
      </c>
      <c r="F38" s="379">
        <f t="array" ref="F38">IFERROR(
AVERAGE((IF(DATOS_[[Sexo]:[Sexo]]=$B38,IF(DATOS_[[AGRUP. CLAS. PROF.]:[AGRUP. CLAS. PROF.]]=$B36,IF(DATOS_[[Check Periodo Ref.]:[Check Periodo Ref.]]="Dentro",DATOS_[Conc.Sal.01]))))),
0)</f>
        <v>0</v>
      </c>
      <c r="G38" s="379">
        <f t="array" ref="G38">IFERROR(
AVERAGE((IF(DATOS_[[Sexo]:[Sexo]]=$B38,IF(DATOS_[[AGRUP. CLAS. PROF.]:[AGRUP. CLAS. PROF.]]=$B36,IF(DATOS_[[Check Periodo Ref.]:[Check Periodo Ref.]]="Dentro",DATOS_[Conc.Sal.02]))))),
0)</f>
        <v>0</v>
      </c>
      <c r="H38" s="379">
        <f t="array" ref="H38">IFERROR(
AVERAGE((IF(DATOS_[[Sexo]:[Sexo]]=$B38,IF(DATOS_[[AGRUP. CLAS. PROF.]:[AGRUP. CLAS. PROF.]]=$B36,IF(DATOS_[[Check Periodo Ref.]:[Check Periodo Ref.]]="Dentro",DATOS_[Conc.Sal.03]))))),
0)</f>
        <v>0</v>
      </c>
      <c r="I38" s="379">
        <f t="array" ref="I38">IFERROR(
AVERAGE((IF(DATOS_[[Sexo]:[Sexo]]=$B38,IF(DATOS_[[AGRUP. CLAS. PROF.]:[AGRUP. CLAS. PROF.]]=$B36,IF(DATOS_[[Check Periodo Ref.]:[Check Periodo Ref.]]="Dentro",DATOS_[Conc.Sal.04]))))),
0)</f>
        <v>0</v>
      </c>
      <c r="J38" s="379">
        <f t="array" ref="J38">IFERROR(
AVERAGE((IF(DATOS_[[Sexo]:[Sexo]]=$B38,IF(DATOS_[[AGRUP. CLAS. PROF.]:[AGRUP. CLAS. PROF.]]=$B36,IF(DATOS_[[Check Periodo Ref.]:[Check Periodo Ref.]]="Dentro",DATOS_[Conc.Sal.05]))))),
0)</f>
        <v>0</v>
      </c>
      <c r="K38" s="379">
        <f t="array" ref="K38">IFERROR(
AVERAGE((IF(DATOS_[[Sexo]:[Sexo]]=$B38,IF(DATOS_[[AGRUP. CLAS. PROF.]:[AGRUP. CLAS. PROF.]]=$B36,IF(DATOS_[[Check Periodo Ref.]:[Check Periodo Ref.]]="Dentro",DATOS_[Conc.Sal.06]))))),
0)</f>
        <v>0</v>
      </c>
      <c r="L38" s="379">
        <f t="array" ref="L38">IFERROR(
AVERAGE((IF(DATOS_[[Sexo]:[Sexo]]=$B38,IF(DATOS_[[AGRUP. CLAS. PROF.]:[AGRUP. CLAS. PROF.]]=$B36,IF(DATOS_[[Check Periodo Ref.]:[Check Periodo Ref.]]="Dentro",DATOS_[Conc.Sal.07]))))),
0)</f>
        <v>0</v>
      </c>
      <c r="M38" s="379">
        <f t="array" ref="M38">IFERROR(
AVERAGE((IF(DATOS_[[Sexo]:[Sexo]]=$B38,IF(DATOS_[[AGRUP. CLAS. PROF.]:[AGRUP. CLAS. PROF.]]=$B36,IF(DATOS_[[Check Periodo Ref.]:[Check Periodo Ref.]]="Dentro",DATOS_[Conc.Sal.08]))))),
0)</f>
        <v>0</v>
      </c>
      <c r="N38" s="379">
        <f t="array" ref="N38">IFERROR(
AVERAGE((IF(DATOS_[[Sexo]:[Sexo]]=$B38,IF(DATOS_[[AGRUP. CLAS. PROF.]:[AGRUP. CLAS. PROF.]]=$B36,IF(DATOS_[[Check Periodo Ref.]:[Check Periodo Ref.]]="Dentro",DATOS_[Conc.Sal.09]))))),
0)</f>
        <v>0</v>
      </c>
      <c r="O38" s="379">
        <f t="array" ref="O38">IFERROR(
AVERAGE((IF(DATOS_[[Sexo]:[Sexo]]=$B38,IF(DATOS_[[AGRUP. CLAS. PROF.]:[AGRUP. CLAS. PROF.]]=$B36,IF(DATOS_[[Check Periodo Ref.]:[Check Periodo Ref.]]="Dentro",DATOS_[Conc.Sal.10]))))),
0)</f>
        <v>0</v>
      </c>
      <c r="P38" s="379">
        <f t="array" ref="P38">IFERROR(
AVERAGE((IF(DATOS_[[Sexo]:[Sexo]]=$B38,IF(DATOS_[[AGRUP. CLAS. PROF.]:[AGRUP. CLAS. PROF.]]=$B36,IF(DATOS_[[Check Periodo Ref.]:[Check Periodo Ref.]]="Dentro",DATOS_[Conc.Sal.11]))))),
0)</f>
        <v>0</v>
      </c>
      <c r="Q38" s="379">
        <f t="array" ref="Q38">IFERROR(
AVERAGE((IF(DATOS_[[Sexo]:[Sexo]]=$B38,IF(DATOS_[[AGRUP. CLAS. PROF.]:[AGRUP. CLAS. PROF.]]=$B36,IF(DATOS_[[Check Periodo Ref.]:[Check Periodo Ref.]]="Dentro",DATOS_[Conc.Sal.12]))))),
0)</f>
        <v>0</v>
      </c>
      <c r="R38" s="379">
        <f t="array" ref="R38">IFERROR(
AVERAGE((IF(DATOS_[[Sexo]:[Sexo]]=$B38,IF(DATOS_[[AGRUP. CLAS. PROF.]:[AGRUP. CLAS. PROF.]]=$B36,IF(DATOS_[[Check Periodo Ref.]:[Check Periodo Ref.]]="Dentro",DATOS_[Conc.Sal.13]))))),
0)</f>
        <v>0</v>
      </c>
      <c r="S38" s="379">
        <f t="array" ref="S38">IFERROR(
AVERAGE((IF(DATOS_[[Sexo]:[Sexo]]=$B38,IF(DATOS_[[AGRUP. CLAS. PROF.]:[AGRUP. CLAS. PROF.]]=$B36,IF(DATOS_[[Check Periodo Ref.]:[Check Periodo Ref.]]="Dentro",DATOS_[Conc.Sal.14]))))),
0)</f>
        <v>0</v>
      </c>
      <c r="T38" s="379">
        <f t="array" ref="T38">IFERROR(
AVERAGE((IF(DATOS_[[Sexo]:[Sexo]]=$B38,IF(DATOS_[[AGRUP. CLAS. PROF.]:[AGRUP. CLAS. PROF.]]=$B36,IF(DATOS_[[Check Periodo Ref.]:[Check Periodo Ref.]]="Dentro",DATOS_[Conc.Sal.15]))))),
0)</f>
        <v>0</v>
      </c>
      <c r="U38" s="379">
        <f t="array" ref="U38">IFERROR(
AVERAGE((IF(DATOS_[[Sexo]:[Sexo]]=$B38,IF(DATOS_[[AGRUP. CLAS. PROF.]:[AGRUP. CLAS. PROF.]]=$B36,IF(DATOS_[[Check Periodo Ref.]:[Check Periodo Ref.]]="Dentro",DATOS_[Conc.Sal.16]))))),
0)</f>
        <v>0</v>
      </c>
      <c r="V38" s="379">
        <f t="array" ref="V38">IFERROR(
AVERAGE((IF(DATOS_[[Sexo]:[Sexo]]=$B38,IF(DATOS_[[AGRUP. CLAS. PROF.]:[AGRUP. CLAS. PROF.]]=$B36,IF(DATOS_[[Check Periodo Ref.]:[Check Periodo Ref.]]="Dentro",DATOS_[Conc.Sal.17]))))),
0)</f>
        <v>0</v>
      </c>
      <c r="W38" s="379">
        <f t="array" ref="W38">IFERROR(
AVERAGE((IF(DATOS_[[Sexo]:[Sexo]]=$B38,IF(DATOS_[[AGRUP. CLAS. PROF.]:[AGRUP. CLAS. PROF.]]=$B36,IF(DATOS_[[Check Periodo Ref.]:[Check Periodo Ref.]]="Dentro",DATOS_[Conc.Sal.18]))))),
0)</f>
        <v>0</v>
      </c>
      <c r="X38" s="379">
        <f t="array" ref="X38">IFERROR(
AVERAGE((IF(DATOS_[[Sexo]:[Sexo]]=$B38,IF(DATOS_[[AGRUP. CLAS. PROF.]:[AGRUP. CLAS. PROF.]]=$B36,IF(DATOS_[[Check Periodo Ref.]:[Check Periodo Ref.]]="Dentro",DATOS_[Conc.Sal.19]))))),
0)</f>
        <v>0</v>
      </c>
      <c r="Y38" s="379">
        <f t="array" ref="Y38">IFERROR(
AVERAGE((IF(DATOS_[[Sexo]:[Sexo]]=$B38,IF(DATOS_[[AGRUP. CLAS. PROF.]:[AGRUP. CLAS. PROF.]]=$B36,IF(DATOS_[[Check Periodo Ref.]:[Check Periodo Ref.]]="Dentro",DATOS_[Conc.Sal.20]))))),
0)</f>
        <v>0</v>
      </c>
      <c r="Z38" s="379">
        <f t="array" ref="Z38">IFERROR(
AVERAGE((IF(DATOS_[[Sexo]:[Sexo]]=$B38,IF(DATOS_[[AGRUP. CLAS. PROF.]:[AGRUP. CLAS. PROF.]]=$B36,IF(DATOS_[[Check Periodo Ref.]:[Check Periodo Ref.]]="Dentro",DATOS_[Conc.Sal.21]))))),
0)</f>
        <v>0</v>
      </c>
      <c r="AA38" s="379">
        <f t="array" ref="AA38">IFERROR(
AVERAGE((IF(DATOS_[[Sexo]:[Sexo]]=$B38,IF(DATOS_[[AGRUP. CLAS. PROF.]:[AGRUP. CLAS. PROF.]]=$B36,IF(DATOS_[[Check Periodo Ref.]:[Check Periodo Ref.]]="Dentro",DATOS_[Conc.Sal.22]))))),
0)</f>
        <v>0</v>
      </c>
      <c r="AB38" s="379">
        <f t="array" ref="AB38">IFERROR(
AVERAGE((IF(DATOS_[[Sexo]:[Sexo]]=$B38,IF(DATOS_[[AGRUP. CLAS. PROF.]:[AGRUP. CLAS. PROF.]]=$B36,IF(DATOS_[[Check Periodo Ref.]:[Check Periodo Ref.]]="Dentro",DATOS_[Conc.Sal.23]))))),
0)</f>
        <v>0</v>
      </c>
      <c r="AC38" s="379">
        <f t="array" ref="AC38">IFERROR(
AVERAGE((IF(DATOS_[[Sexo]:[Sexo]]=$B38,IF(DATOS_[[AGRUP. CLAS. PROF.]:[AGRUP. CLAS. PROF.]]=$B36,IF(DATOS_[[Check Periodo Ref.]:[Check Periodo Ref.]]="Dentro",DATOS_[Conc.Sal.24]))))),
0)</f>
        <v>0</v>
      </c>
      <c r="AD38" s="379">
        <f t="array" ref="AD38">IFERROR(
AVERAGE((IF(DATOS_[[Sexo]:[Sexo]]=$B38,IF(DATOS_[[AGRUP. CLAS. PROF.]:[AGRUP. CLAS. PROF.]]=$B36,IF(DATOS_[[Check Periodo Ref.]:[Check Periodo Ref.]]="Dentro",DATOS_[Conc.Sal.25]))))),
0)</f>
        <v>0</v>
      </c>
      <c r="AE38" s="379">
        <f t="array" ref="AE38">IFERROR(
AVERAGE((IF(DATOS_[[Sexo]:[Sexo]]=$B38,IF(DATOS_[[AGRUP. CLAS. PROF.]:[AGRUP. CLAS. PROF.]]=$B36,IF(DATOS_[[Check Periodo Ref.]:[Check Periodo Ref.]]="Dentro",DATOS_[Conc.Sal.26]))))),
0)</f>
        <v>0</v>
      </c>
      <c r="AF38" s="379">
        <f t="array" ref="AF38">IFERROR(
AVERAGE((IF(DATOS_[[Sexo]:[Sexo]]=$B38,IF(DATOS_[[AGRUP. CLAS. PROF.]:[AGRUP. CLAS. PROF.]]=$B36,IF(DATOS_[[Check Periodo Ref.]:[Check Periodo Ref.]]="Dentro",DATOS_[Conc.Sal.27]))))),
0)</f>
        <v>0</v>
      </c>
      <c r="AG38" s="379">
        <f t="array" ref="AG38">IFERROR(
AVERAGE((IF(DATOS_[[Sexo]:[Sexo]]=$B38,IF(DATOS_[[AGRUP. CLAS. PROF.]:[AGRUP. CLAS. PROF.]]=$B36,IF(DATOS_[[Check Periodo Ref.]:[Check Periodo Ref.]]="Dentro",DATOS_[Conc.Sal.28]))))),
0)</f>
        <v>0</v>
      </c>
      <c r="AH38" s="379">
        <f t="array" ref="AH38">IFERROR(
AVERAGE((IF(DATOS_[[Sexo]:[Sexo]]=$B38,IF(DATOS_[[AGRUP. CLAS. PROF.]:[AGRUP. CLAS. PROF.]]=$B36,IF(DATOS_[[Check Periodo Ref.]:[Check Periodo Ref.]]="Dentro",DATOS_[Conc.Sal.29]))))),
0)</f>
        <v>0</v>
      </c>
      <c r="AI38" s="379">
        <f t="array" ref="AI38">IFERROR(
AVERAGE((IF(DATOS_[[Sexo]:[Sexo]]=$B38,IF(DATOS_[[AGRUP. CLAS. PROF.]:[AGRUP. CLAS. PROF.]]=$B36,IF(DATOS_[[Check Periodo Ref.]:[Check Periodo Ref.]]="Dentro",DATOS_[Conc.Sal.30]))))),
0)</f>
        <v>0</v>
      </c>
      <c r="AJ38" s="380">
        <f t="array" ref="AJ38">IFERROR(
AVERAGE(IF(DATOS_[Sexo]=$B38,IF(DATOS_[AGRUP. CLAS. PROF.]=$B36,IF(DATOS_[Check Periodo Ref.]="Dentro",DATOS_[Tot COMPL.SAL Ef],FALSE)))),
0)</f>
        <v>0</v>
      </c>
      <c r="AK38" s="381">
        <f t="array" ref="AK38">IFERROR(
AVERAGE(IF(DATOS_[Sexo]=$B38,IF(DATOS_[AGRUP. CLAS. PROF.]=$B36,IF(DATOS_[Check Periodo Ref.]="Dentro",DATOS_[TOTAL SALARIO Ef],FALSE)))),
0)</f>
        <v>0</v>
      </c>
      <c r="AL38" s="382">
        <f t="array" ref="AL38">IFERROR(
AVERAGE((IF(DATOS_[[Sexo]:[Sexo]]=$B38,IF(DATOS_[[AGRUP. CLAS. PROF.]:[AGRUP. CLAS. PROF.]]=$B36,IF(DATOS_[[Check Periodo Ref.]:[Check Periodo Ref.]]="Dentro",DATOS_[C.Extra.01]))))),
0)</f>
        <v>0</v>
      </c>
      <c r="AM38" s="382">
        <f t="array" ref="AM38">IFERROR(
AVERAGE((IF(DATOS_[[Sexo]:[Sexo]]=$B38,IF(DATOS_[[AGRUP. CLAS. PROF.]:[AGRUP. CLAS. PROF.]]=$B36,IF(DATOS_[[Check Periodo Ref.]:[Check Periodo Ref.]]="Dentro",DATOS_[C.Extra.02]))))),
0)</f>
        <v>0</v>
      </c>
      <c r="AN38" s="382">
        <f t="array" ref="AN38">IFERROR(
AVERAGE((IF(DATOS_[[Sexo]:[Sexo]]=$B38,IF(DATOS_[[AGRUP. CLAS. PROF.]:[AGRUP. CLAS. PROF.]]=$B36,IF(DATOS_[[Check Periodo Ref.]:[Check Periodo Ref.]]="Dentro",DATOS_[C.Extra.03]))))),
0)</f>
        <v>0</v>
      </c>
      <c r="AO38" s="382">
        <f t="array" ref="AO38">IFERROR(
AVERAGE((IF(DATOS_[[Sexo]:[Sexo]]=$B38,IF(DATOS_[[AGRUP. CLAS. PROF.]:[AGRUP. CLAS. PROF.]]=$B36,IF(DATOS_[[Check Periodo Ref.]:[Check Periodo Ref.]]="Dentro",DATOS_[C.Extra.04]))))),
0)</f>
        <v>0</v>
      </c>
      <c r="AP38" s="382">
        <f t="array" ref="AP38">IFERROR(
AVERAGE((IF(DATOS_[[Sexo]:[Sexo]]=$B38,IF(DATOS_[[AGRUP. CLAS. PROF.]:[AGRUP. CLAS. PROF.]]=$B36,IF(DATOS_[[Check Periodo Ref.]:[Check Periodo Ref.]]="Dentro",DATOS_[C.Extra.05]))))),
0)</f>
        <v>0</v>
      </c>
      <c r="AQ38" s="383">
        <f t="array" ref="AQ38">IFERROR(
AVERAGE(IF(DATOS_[Sexo]=$B38,IF(DATOS_[AGRUP. CLAS. PROF.]=$B36,IF(DATOS_[Check Periodo Ref.]="Dentro",DATOS_[Tot Extrasalarial Ef],FALSE)))),
0)</f>
        <v>0</v>
      </c>
      <c r="AR38" s="384">
        <f t="array" ref="AR38">IFERROR(
AVERAGE(IF(DATOS_[Sexo]=$B38,IF(DATOS_[AGRUP. CLAS. PROF.]=$B36,IF(DATOS_[Check Periodo Ref.]="Dentro",DATOS_[TOTAL Retrib Ef],FALSE)))),
0)</f>
        <v>0</v>
      </c>
    </row>
    <row r="39" spans="1:44" ht="17.25" thickBot="1" x14ac:dyDescent="0.35">
      <c r="A39" s="337" t="str">
        <f t="shared" ref="A39" si="35">+A40</f>
        <v>[ocultar]</v>
      </c>
      <c r="B39" s="362" t="s">
        <v>315</v>
      </c>
      <c r="C39" s="363"/>
      <c r="D39" s="364"/>
      <c r="E39" s="365" t="str">
        <f t="shared" ref="E39:AR39" si="36">IFERROR((E40-E41)/E40,"")</f>
        <v/>
      </c>
      <c r="F39" s="366" t="str">
        <f t="shared" si="36"/>
        <v/>
      </c>
      <c r="G39" s="367" t="str">
        <f t="shared" si="36"/>
        <v/>
      </c>
      <c r="H39" s="367" t="str">
        <f t="shared" si="36"/>
        <v/>
      </c>
      <c r="I39" s="367" t="str">
        <f t="shared" si="36"/>
        <v/>
      </c>
      <c r="J39" s="368" t="str">
        <f t="shared" si="36"/>
        <v/>
      </c>
      <c r="K39" s="369" t="str">
        <f t="shared" si="36"/>
        <v/>
      </c>
      <c r="L39" s="369" t="str">
        <f t="shared" si="36"/>
        <v/>
      </c>
      <c r="M39" s="369" t="str">
        <f t="shared" si="36"/>
        <v/>
      </c>
      <c r="N39" s="369" t="str">
        <f t="shared" si="36"/>
        <v/>
      </c>
      <c r="O39" s="369" t="str">
        <f t="shared" si="36"/>
        <v/>
      </c>
      <c r="P39" s="369" t="str">
        <f t="shared" si="36"/>
        <v/>
      </c>
      <c r="Q39" s="369" t="str">
        <f t="shared" si="36"/>
        <v/>
      </c>
      <c r="R39" s="369" t="str">
        <f t="shared" si="36"/>
        <v/>
      </c>
      <c r="S39" s="369" t="str">
        <f t="shared" si="36"/>
        <v/>
      </c>
      <c r="T39" s="369" t="str">
        <f t="shared" si="36"/>
        <v/>
      </c>
      <c r="U39" s="369" t="str">
        <f t="shared" si="36"/>
        <v/>
      </c>
      <c r="V39" s="368" t="str">
        <f t="shared" si="36"/>
        <v/>
      </c>
      <c r="W39" s="368" t="str">
        <f t="shared" si="36"/>
        <v/>
      </c>
      <c r="X39" s="368" t="str">
        <f t="shared" si="36"/>
        <v/>
      </c>
      <c r="Y39" s="368" t="str">
        <f t="shared" si="36"/>
        <v/>
      </c>
      <c r="Z39" s="368" t="str">
        <f t="shared" si="36"/>
        <v/>
      </c>
      <c r="AA39" s="368" t="str">
        <f t="shared" si="36"/>
        <v/>
      </c>
      <c r="AB39" s="368" t="str">
        <f t="shared" si="36"/>
        <v/>
      </c>
      <c r="AC39" s="368" t="str">
        <f t="shared" si="36"/>
        <v/>
      </c>
      <c r="AD39" s="368" t="str">
        <f t="shared" si="36"/>
        <v/>
      </c>
      <c r="AE39" s="368" t="str">
        <f t="shared" si="36"/>
        <v/>
      </c>
      <c r="AF39" s="368" t="str">
        <f t="shared" si="36"/>
        <v/>
      </c>
      <c r="AG39" s="368" t="str">
        <f t="shared" si="36"/>
        <v/>
      </c>
      <c r="AH39" s="368" t="str">
        <f t="shared" si="36"/>
        <v/>
      </c>
      <c r="AI39" s="368" t="str">
        <f t="shared" si="36"/>
        <v/>
      </c>
      <c r="AJ39" s="370" t="str">
        <f t="shared" si="36"/>
        <v/>
      </c>
      <c r="AK39" s="371" t="str">
        <f t="shared" si="36"/>
        <v/>
      </c>
      <c r="AL39" s="372" t="str">
        <f t="shared" si="36"/>
        <v/>
      </c>
      <c r="AM39" s="372" t="str">
        <f t="shared" si="36"/>
        <v/>
      </c>
      <c r="AN39" s="372" t="str">
        <f t="shared" si="36"/>
        <v/>
      </c>
      <c r="AO39" s="372" t="str">
        <f t="shared" si="36"/>
        <v/>
      </c>
      <c r="AP39" s="372" t="str">
        <f t="shared" si="36"/>
        <v/>
      </c>
      <c r="AQ39" s="373" t="str">
        <f t="shared" si="36"/>
        <v/>
      </c>
      <c r="AR39" s="374" t="str">
        <f t="shared" si="36"/>
        <v/>
      </c>
    </row>
    <row r="40" spans="1:44" x14ac:dyDescent="0.3">
      <c r="A40" s="337" t="str">
        <f t="shared" ref="A40" si="37">+IF(C40+C41=0,"[ocultar]","")</f>
        <v>[ocultar]</v>
      </c>
      <c r="B40" s="375" t="s">
        <v>162</v>
      </c>
      <c r="C40" s="376">
        <f t="array" ref="C40">SUM(IF($B40=DATOS_[Sexo],
IF($B39=DATOS_[AGRUP. CLAS. PROF.],
IF("Dentro"=DATOS_[Check Periodo Ref.],
1/(COUNTIFS(DATOS_[Sexo],$B40,DATOS_[AGRUP. CLAS. PROF.],$B39,DATOS_[Check Periodo Ref.],"Dentro",DATOS_[id],DATOS_[id]))))))</f>
        <v>0</v>
      </c>
      <c r="D40" s="377">
        <f>COUNTIFS(DATOS_[AGRUP. CLAS. PROF.],$B39,DATOS_[Sexo],$B40,DATOS_[Check Periodo Ref.],"Dentro")</f>
        <v>0</v>
      </c>
      <c r="E40" s="378">
        <f t="array" ref="E40">IFERROR(
AVERAGE(IF(DATOS_[Sexo]=$B40,IF(DATOS_[AGRUP. CLAS. PROF.]=$B39,IF(DATOS_[Check Periodo Ref.]="Dentro",DATOS_[SALARIO BASE Ef],FALSE)))),
0)</f>
        <v>0</v>
      </c>
      <c r="F40" s="379">
        <f t="array" ref="F40">IFERROR(
AVERAGE((IF(DATOS_[[Sexo]:[Sexo]]=$B40,IF(DATOS_[[AGRUP. CLAS. PROF.]:[AGRUP. CLAS. PROF.]]=$B39,IF(DATOS_[[Check Periodo Ref.]:[Check Periodo Ref.]]="Dentro",DATOS_[Conc.Sal.01]))))),
0)</f>
        <v>0</v>
      </c>
      <c r="G40" s="379">
        <f t="array" ref="G40">IFERROR(
AVERAGE((IF(DATOS_[[Sexo]:[Sexo]]=$B40,IF(DATOS_[[AGRUP. CLAS. PROF.]:[AGRUP. CLAS. PROF.]]=$B39,IF(DATOS_[[Check Periodo Ref.]:[Check Periodo Ref.]]="Dentro",DATOS_[Conc.Sal.02]))))),
0)</f>
        <v>0</v>
      </c>
      <c r="H40" s="379">
        <f t="array" ref="H40">IFERROR(
AVERAGE((IF(DATOS_[[Sexo]:[Sexo]]=$B40,IF(DATOS_[[AGRUP. CLAS. PROF.]:[AGRUP. CLAS. PROF.]]=$B39,IF(DATOS_[[Check Periodo Ref.]:[Check Periodo Ref.]]="Dentro",DATOS_[Conc.Sal.03]))))),
0)</f>
        <v>0</v>
      </c>
      <c r="I40" s="379">
        <f t="array" ref="I40">IFERROR(
AVERAGE((IF(DATOS_[[Sexo]:[Sexo]]=$B40,IF(DATOS_[[AGRUP. CLAS. PROF.]:[AGRUP. CLAS. PROF.]]=$B39,IF(DATOS_[[Check Periodo Ref.]:[Check Periodo Ref.]]="Dentro",DATOS_[Conc.Sal.04]))))),
0)</f>
        <v>0</v>
      </c>
      <c r="J40" s="379">
        <f t="array" ref="J40">IFERROR(
AVERAGE((IF(DATOS_[[Sexo]:[Sexo]]=$B40,IF(DATOS_[[AGRUP. CLAS. PROF.]:[AGRUP. CLAS. PROF.]]=$B39,IF(DATOS_[[Check Periodo Ref.]:[Check Periodo Ref.]]="Dentro",DATOS_[Conc.Sal.05]))))),
0)</f>
        <v>0</v>
      </c>
      <c r="K40" s="379">
        <f t="array" ref="K40">IFERROR(
AVERAGE((IF(DATOS_[[Sexo]:[Sexo]]=$B40,IF(DATOS_[[AGRUP. CLAS. PROF.]:[AGRUP. CLAS. PROF.]]=$B39,IF(DATOS_[[Check Periodo Ref.]:[Check Periodo Ref.]]="Dentro",DATOS_[Conc.Sal.06]))))),
0)</f>
        <v>0</v>
      </c>
      <c r="L40" s="379">
        <f t="array" ref="L40">IFERROR(
AVERAGE((IF(DATOS_[[Sexo]:[Sexo]]=$B40,IF(DATOS_[[AGRUP. CLAS. PROF.]:[AGRUP. CLAS. PROF.]]=$B39,IF(DATOS_[[Check Periodo Ref.]:[Check Periodo Ref.]]="Dentro",DATOS_[Conc.Sal.07]))))),
0)</f>
        <v>0</v>
      </c>
      <c r="M40" s="379">
        <f t="array" ref="M40">IFERROR(
AVERAGE((IF(DATOS_[[Sexo]:[Sexo]]=$B40,IF(DATOS_[[AGRUP. CLAS. PROF.]:[AGRUP. CLAS. PROF.]]=$B39,IF(DATOS_[[Check Periodo Ref.]:[Check Periodo Ref.]]="Dentro",DATOS_[Conc.Sal.08]))))),
0)</f>
        <v>0</v>
      </c>
      <c r="N40" s="379">
        <f t="array" ref="N40">IFERROR(
AVERAGE((IF(DATOS_[[Sexo]:[Sexo]]=$B40,IF(DATOS_[[AGRUP. CLAS. PROF.]:[AGRUP. CLAS. PROF.]]=$B39,IF(DATOS_[[Check Periodo Ref.]:[Check Periodo Ref.]]="Dentro",DATOS_[Conc.Sal.09]))))),
0)</f>
        <v>0</v>
      </c>
      <c r="O40" s="379">
        <f t="array" ref="O40">IFERROR(
AVERAGE((IF(DATOS_[[Sexo]:[Sexo]]=$B40,IF(DATOS_[[AGRUP. CLAS. PROF.]:[AGRUP. CLAS. PROF.]]=$B39,IF(DATOS_[[Check Periodo Ref.]:[Check Periodo Ref.]]="Dentro",DATOS_[Conc.Sal.10]))))),
0)</f>
        <v>0</v>
      </c>
      <c r="P40" s="379">
        <f t="array" ref="P40">IFERROR(
AVERAGE((IF(DATOS_[[Sexo]:[Sexo]]=$B40,IF(DATOS_[[AGRUP. CLAS. PROF.]:[AGRUP. CLAS. PROF.]]=$B39,IF(DATOS_[[Check Periodo Ref.]:[Check Periodo Ref.]]="Dentro",DATOS_[Conc.Sal.11]))))),
0)</f>
        <v>0</v>
      </c>
      <c r="Q40" s="379">
        <f t="array" ref="Q40">IFERROR(
AVERAGE((IF(DATOS_[[Sexo]:[Sexo]]=$B40,IF(DATOS_[[AGRUP. CLAS. PROF.]:[AGRUP. CLAS. PROF.]]=$B39,IF(DATOS_[[Check Periodo Ref.]:[Check Periodo Ref.]]="Dentro",DATOS_[Conc.Sal.12]))))),
0)</f>
        <v>0</v>
      </c>
      <c r="R40" s="379">
        <f t="array" ref="R40">IFERROR(
AVERAGE((IF(DATOS_[[Sexo]:[Sexo]]=$B40,IF(DATOS_[[AGRUP. CLAS. PROF.]:[AGRUP. CLAS. PROF.]]=$B39,IF(DATOS_[[Check Periodo Ref.]:[Check Periodo Ref.]]="Dentro",DATOS_[Conc.Sal.13]))))),
0)</f>
        <v>0</v>
      </c>
      <c r="S40" s="379">
        <f t="array" ref="S40">IFERROR(
AVERAGE((IF(DATOS_[[Sexo]:[Sexo]]=$B40,IF(DATOS_[[AGRUP. CLAS. PROF.]:[AGRUP. CLAS. PROF.]]=$B39,IF(DATOS_[[Check Periodo Ref.]:[Check Periodo Ref.]]="Dentro",DATOS_[Conc.Sal.14]))))),
0)</f>
        <v>0</v>
      </c>
      <c r="T40" s="379">
        <f t="array" ref="T40">IFERROR(
AVERAGE((IF(DATOS_[[Sexo]:[Sexo]]=$B40,IF(DATOS_[[AGRUP. CLAS. PROF.]:[AGRUP. CLAS. PROF.]]=$B39,IF(DATOS_[[Check Periodo Ref.]:[Check Periodo Ref.]]="Dentro",DATOS_[Conc.Sal.15]))))),
0)</f>
        <v>0</v>
      </c>
      <c r="U40" s="379">
        <f t="array" ref="U40">IFERROR(
AVERAGE((IF(DATOS_[[Sexo]:[Sexo]]=$B40,IF(DATOS_[[AGRUP. CLAS. PROF.]:[AGRUP. CLAS. PROF.]]=$B39,IF(DATOS_[[Check Periodo Ref.]:[Check Periodo Ref.]]="Dentro",DATOS_[Conc.Sal.16]))))),
0)</f>
        <v>0</v>
      </c>
      <c r="V40" s="379">
        <f t="array" ref="V40">IFERROR(
AVERAGE((IF(DATOS_[[Sexo]:[Sexo]]=$B40,IF(DATOS_[[AGRUP. CLAS. PROF.]:[AGRUP. CLAS. PROF.]]=$B39,IF(DATOS_[[Check Periodo Ref.]:[Check Periodo Ref.]]="Dentro",DATOS_[Conc.Sal.17]))))),
0)</f>
        <v>0</v>
      </c>
      <c r="W40" s="379">
        <f t="array" ref="W40">IFERROR(
AVERAGE((IF(DATOS_[[Sexo]:[Sexo]]=$B40,IF(DATOS_[[AGRUP. CLAS. PROF.]:[AGRUP. CLAS. PROF.]]=$B39,IF(DATOS_[[Check Periodo Ref.]:[Check Periodo Ref.]]="Dentro",DATOS_[Conc.Sal.18]))))),
0)</f>
        <v>0</v>
      </c>
      <c r="X40" s="379">
        <f t="array" ref="X40">IFERROR(
AVERAGE((IF(DATOS_[[Sexo]:[Sexo]]=$B40,IF(DATOS_[[AGRUP. CLAS. PROF.]:[AGRUP. CLAS. PROF.]]=$B39,IF(DATOS_[[Check Periodo Ref.]:[Check Periodo Ref.]]="Dentro",DATOS_[Conc.Sal.19]))))),
0)</f>
        <v>0</v>
      </c>
      <c r="Y40" s="379">
        <f t="array" ref="Y40">IFERROR(
AVERAGE((IF(DATOS_[[Sexo]:[Sexo]]=$B40,IF(DATOS_[[AGRUP. CLAS. PROF.]:[AGRUP. CLAS. PROF.]]=$B39,IF(DATOS_[[Check Periodo Ref.]:[Check Periodo Ref.]]="Dentro",DATOS_[Conc.Sal.20]))))),
0)</f>
        <v>0</v>
      </c>
      <c r="Z40" s="379">
        <f t="array" ref="Z40">IFERROR(
AVERAGE((IF(DATOS_[[Sexo]:[Sexo]]=$B40,IF(DATOS_[[AGRUP. CLAS. PROF.]:[AGRUP. CLAS. PROF.]]=$B39,IF(DATOS_[[Check Periodo Ref.]:[Check Periodo Ref.]]="Dentro",DATOS_[Conc.Sal.21]))))),
0)</f>
        <v>0</v>
      </c>
      <c r="AA40" s="379">
        <f t="array" ref="AA40">IFERROR(
AVERAGE((IF(DATOS_[[Sexo]:[Sexo]]=$B40,IF(DATOS_[[AGRUP. CLAS. PROF.]:[AGRUP. CLAS. PROF.]]=$B39,IF(DATOS_[[Check Periodo Ref.]:[Check Periodo Ref.]]="Dentro",DATOS_[Conc.Sal.22]))))),
0)</f>
        <v>0</v>
      </c>
      <c r="AB40" s="379">
        <f t="array" ref="AB40">IFERROR(
AVERAGE((IF(DATOS_[[Sexo]:[Sexo]]=$B40,IF(DATOS_[[AGRUP. CLAS. PROF.]:[AGRUP. CLAS. PROF.]]=$B39,IF(DATOS_[[Check Periodo Ref.]:[Check Periodo Ref.]]="Dentro",DATOS_[Conc.Sal.23]))))),
0)</f>
        <v>0</v>
      </c>
      <c r="AC40" s="379">
        <f t="array" ref="AC40">IFERROR(
AVERAGE((IF(DATOS_[[Sexo]:[Sexo]]=$B40,IF(DATOS_[[AGRUP. CLAS. PROF.]:[AGRUP. CLAS. PROF.]]=$B39,IF(DATOS_[[Check Periodo Ref.]:[Check Periodo Ref.]]="Dentro",DATOS_[Conc.Sal.24]))))),
0)</f>
        <v>0</v>
      </c>
      <c r="AD40" s="379">
        <f t="array" ref="AD40">IFERROR(
AVERAGE((IF(DATOS_[[Sexo]:[Sexo]]=$B40,IF(DATOS_[[AGRUP. CLAS. PROF.]:[AGRUP. CLAS. PROF.]]=$B39,IF(DATOS_[[Check Periodo Ref.]:[Check Periodo Ref.]]="Dentro",DATOS_[Conc.Sal.25]))))),
0)</f>
        <v>0</v>
      </c>
      <c r="AE40" s="379">
        <f t="array" ref="AE40">IFERROR(
AVERAGE((IF(DATOS_[[Sexo]:[Sexo]]=$B40,IF(DATOS_[[AGRUP. CLAS. PROF.]:[AGRUP. CLAS. PROF.]]=$B39,IF(DATOS_[[Check Periodo Ref.]:[Check Periodo Ref.]]="Dentro",DATOS_[Conc.Sal.26]))))),
0)</f>
        <v>0</v>
      </c>
      <c r="AF40" s="379">
        <f t="array" ref="AF40">IFERROR(
AVERAGE((IF(DATOS_[[Sexo]:[Sexo]]=$B40,IF(DATOS_[[AGRUP. CLAS. PROF.]:[AGRUP. CLAS. PROF.]]=$B39,IF(DATOS_[[Check Periodo Ref.]:[Check Periodo Ref.]]="Dentro",DATOS_[Conc.Sal.27]))))),
0)</f>
        <v>0</v>
      </c>
      <c r="AG40" s="379">
        <f t="array" ref="AG40">IFERROR(
AVERAGE((IF(DATOS_[[Sexo]:[Sexo]]=$B40,IF(DATOS_[[AGRUP. CLAS. PROF.]:[AGRUP. CLAS. PROF.]]=$B39,IF(DATOS_[[Check Periodo Ref.]:[Check Periodo Ref.]]="Dentro",DATOS_[Conc.Sal.28]))))),
0)</f>
        <v>0</v>
      </c>
      <c r="AH40" s="379">
        <f t="array" ref="AH40">IFERROR(
AVERAGE((IF(DATOS_[[Sexo]:[Sexo]]=$B40,IF(DATOS_[[AGRUP. CLAS. PROF.]:[AGRUP. CLAS. PROF.]]=$B39,IF(DATOS_[[Check Periodo Ref.]:[Check Periodo Ref.]]="Dentro",DATOS_[Conc.Sal.29]))))),
0)</f>
        <v>0</v>
      </c>
      <c r="AI40" s="379">
        <f t="array" ref="AI40">IFERROR(
AVERAGE((IF(DATOS_[[Sexo]:[Sexo]]=$B40,IF(DATOS_[[AGRUP. CLAS. PROF.]:[AGRUP. CLAS. PROF.]]=$B39,IF(DATOS_[[Check Periodo Ref.]:[Check Periodo Ref.]]="Dentro",DATOS_[Conc.Sal.30]))))),
0)</f>
        <v>0</v>
      </c>
      <c r="AJ40" s="380">
        <f t="array" ref="AJ40">IFERROR(
AVERAGE(IF(DATOS_[Sexo]=$B40,IF(DATOS_[AGRUP. CLAS. PROF.]=$B39,IF(DATOS_[Check Periodo Ref.]="Dentro",DATOS_[Tot COMPL.SAL Ef],FALSE)))),
0)</f>
        <v>0</v>
      </c>
      <c r="AK40" s="381">
        <f t="array" ref="AK40">IFERROR(
AVERAGE(IF(DATOS_[Sexo]=$B40,IF(DATOS_[AGRUP. CLAS. PROF.]=$B39,IF(DATOS_[Check Periodo Ref.]="Dentro",DATOS_[TOTAL SALARIO Ef],FALSE)))),
0)</f>
        <v>0</v>
      </c>
      <c r="AL40" s="382">
        <f t="array" ref="AL40">IFERROR(
AVERAGE((IF(DATOS_[[Sexo]:[Sexo]]=$B40,IF(DATOS_[[AGRUP. CLAS. PROF.]:[AGRUP. CLAS. PROF.]]=$B39,IF(DATOS_[[Check Periodo Ref.]:[Check Periodo Ref.]]="Dentro",DATOS_[C.Extra.01]))))),
0)</f>
        <v>0</v>
      </c>
      <c r="AM40" s="382">
        <f t="array" ref="AM40">IFERROR(
AVERAGE((IF(DATOS_[[Sexo]:[Sexo]]=$B40,IF(DATOS_[[AGRUP. CLAS. PROF.]:[AGRUP. CLAS. PROF.]]=$B39,IF(DATOS_[[Check Periodo Ref.]:[Check Periodo Ref.]]="Dentro",DATOS_[C.Extra.02]))))),
0)</f>
        <v>0</v>
      </c>
      <c r="AN40" s="382">
        <f t="array" ref="AN40">IFERROR(
AVERAGE((IF(DATOS_[[Sexo]:[Sexo]]=$B40,IF(DATOS_[[AGRUP. CLAS. PROF.]:[AGRUP. CLAS. PROF.]]=$B39,IF(DATOS_[[Check Periodo Ref.]:[Check Periodo Ref.]]="Dentro",DATOS_[C.Extra.03]))))),
0)</f>
        <v>0</v>
      </c>
      <c r="AO40" s="382">
        <f t="array" ref="AO40">IFERROR(
AVERAGE((IF(DATOS_[[Sexo]:[Sexo]]=$B40,IF(DATOS_[[AGRUP. CLAS. PROF.]:[AGRUP. CLAS. PROF.]]=$B39,IF(DATOS_[[Check Periodo Ref.]:[Check Periodo Ref.]]="Dentro",DATOS_[C.Extra.04]))))),
0)</f>
        <v>0</v>
      </c>
      <c r="AP40" s="382">
        <f t="array" ref="AP40">IFERROR(
AVERAGE((IF(DATOS_[[Sexo]:[Sexo]]=$B40,IF(DATOS_[[AGRUP. CLAS. PROF.]:[AGRUP. CLAS. PROF.]]=$B39,IF(DATOS_[[Check Periodo Ref.]:[Check Periodo Ref.]]="Dentro",DATOS_[C.Extra.05]))))),
0)</f>
        <v>0</v>
      </c>
      <c r="AQ40" s="383">
        <f t="array" ref="AQ40">IFERROR(
AVERAGE(IF(DATOS_[Sexo]=$B40,IF(DATOS_[AGRUP. CLAS. PROF.]=$B39,IF(DATOS_[Check Periodo Ref.]="Dentro",DATOS_[Tot Extrasalarial Ef],FALSE)))),
0)</f>
        <v>0</v>
      </c>
      <c r="AR40" s="384">
        <f t="array" ref="AR40">IFERROR(
AVERAGE(IF(DATOS_[Sexo]=$B40,IF(DATOS_[AGRUP. CLAS. PROF.]=$B39,IF(DATOS_[Check Periodo Ref.]="Dentro",DATOS_[TOTAL Retrib Ef],FALSE)))),
0)</f>
        <v>0</v>
      </c>
    </row>
    <row r="41" spans="1:44" x14ac:dyDescent="0.3">
      <c r="A41" s="337" t="str">
        <f t="shared" ref="A41" si="38">+A40</f>
        <v>[ocultar]</v>
      </c>
      <c r="B41" s="375" t="s">
        <v>163</v>
      </c>
      <c r="C41" s="376">
        <f t="array" ref="C41">SUM(IF($B41=DATOS_[Sexo],
IF($B39=DATOS_[AGRUP. CLAS. PROF.],
IF("Dentro"=DATOS_[Check Periodo Ref.],
1/(COUNTIFS(DATOS_[Sexo],$B41,DATOS_[AGRUP. CLAS. PROF.],$B39,DATOS_[Check Periodo Ref.],"Dentro",DATOS_[id],DATOS_[id]))))))</f>
        <v>0</v>
      </c>
      <c r="D41" s="377">
        <f>COUNTIFS(DATOS_[AGRUP. CLAS. PROF.],$B39,DATOS_[Sexo],$B41,DATOS_[Check Periodo Ref.],"Dentro")</f>
        <v>0</v>
      </c>
      <c r="E41" s="378">
        <f t="array" ref="E41">IFERROR(
AVERAGE(IF(DATOS_[Sexo]=$B41,IF(DATOS_[AGRUP. CLAS. PROF.]=$B39,IF(DATOS_[Check Periodo Ref.]="Dentro",DATOS_[SALARIO BASE Ef],FALSE)))),
0)</f>
        <v>0</v>
      </c>
      <c r="F41" s="379">
        <f t="array" ref="F41">IFERROR(
AVERAGE((IF(DATOS_[[Sexo]:[Sexo]]=$B41,IF(DATOS_[[AGRUP. CLAS. PROF.]:[AGRUP. CLAS. PROF.]]=$B39,IF(DATOS_[[Check Periodo Ref.]:[Check Periodo Ref.]]="Dentro",DATOS_[Conc.Sal.01]))))),
0)</f>
        <v>0</v>
      </c>
      <c r="G41" s="379">
        <f t="array" ref="G41">IFERROR(
AVERAGE((IF(DATOS_[[Sexo]:[Sexo]]=$B41,IF(DATOS_[[AGRUP. CLAS. PROF.]:[AGRUP. CLAS. PROF.]]=$B39,IF(DATOS_[[Check Periodo Ref.]:[Check Periodo Ref.]]="Dentro",DATOS_[Conc.Sal.02]))))),
0)</f>
        <v>0</v>
      </c>
      <c r="H41" s="379">
        <f t="array" ref="H41">IFERROR(
AVERAGE((IF(DATOS_[[Sexo]:[Sexo]]=$B41,IF(DATOS_[[AGRUP. CLAS. PROF.]:[AGRUP. CLAS. PROF.]]=$B39,IF(DATOS_[[Check Periodo Ref.]:[Check Periodo Ref.]]="Dentro",DATOS_[Conc.Sal.03]))))),
0)</f>
        <v>0</v>
      </c>
      <c r="I41" s="379">
        <f t="array" ref="I41">IFERROR(
AVERAGE((IF(DATOS_[[Sexo]:[Sexo]]=$B41,IF(DATOS_[[AGRUP. CLAS. PROF.]:[AGRUP. CLAS. PROF.]]=$B39,IF(DATOS_[[Check Periodo Ref.]:[Check Periodo Ref.]]="Dentro",DATOS_[Conc.Sal.04]))))),
0)</f>
        <v>0</v>
      </c>
      <c r="J41" s="379">
        <f t="array" ref="J41">IFERROR(
AVERAGE((IF(DATOS_[[Sexo]:[Sexo]]=$B41,IF(DATOS_[[AGRUP. CLAS. PROF.]:[AGRUP. CLAS. PROF.]]=$B39,IF(DATOS_[[Check Periodo Ref.]:[Check Periodo Ref.]]="Dentro",DATOS_[Conc.Sal.05]))))),
0)</f>
        <v>0</v>
      </c>
      <c r="K41" s="379">
        <f t="array" ref="K41">IFERROR(
AVERAGE((IF(DATOS_[[Sexo]:[Sexo]]=$B41,IF(DATOS_[[AGRUP. CLAS. PROF.]:[AGRUP. CLAS. PROF.]]=$B39,IF(DATOS_[[Check Periodo Ref.]:[Check Periodo Ref.]]="Dentro",DATOS_[Conc.Sal.06]))))),
0)</f>
        <v>0</v>
      </c>
      <c r="L41" s="379">
        <f t="array" ref="L41">IFERROR(
AVERAGE((IF(DATOS_[[Sexo]:[Sexo]]=$B41,IF(DATOS_[[AGRUP. CLAS. PROF.]:[AGRUP. CLAS. PROF.]]=$B39,IF(DATOS_[[Check Periodo Ref.]:[Check Periodo Ref.]]="Dentro",DATOS_[Conc.Sal.07]))))),
0)</f>
        <v>0</v>
      </c>
      <c r="M41" s="379">
        <f t="array" ref="M41">IFERROR(
AVERAGE((IF(DATOS_[[Sexo]:[Sexo]]=$B41,IF(DATOS_[[AGRUP. CLAS. PROF.]:[AGRUP. CLAS. PROF.]]=$B39,IF(DATOS_[[Check Periodo Ref.]:[Check Periodo Ref.]]="Dentro",DATOS_[Conc.Sal.08]))))),
0)</f>
        <v>0</v>
      </c>
      <c r="N41" s="379">
        <f t="array" ref="N41">IFERROR(
AVERAGE((IF(DATOS_[[Sexo]:[Sexo]]=$B41,IF(DATOS_[[AGRUP. CLAS. PROF.]:[AGRUP. CLAS. PROF.]]=$B39,IF(DATOS_[[Check Periodo Ref.]:[Check Periodo Ref.]]="Dentro",DATOS_[Conc.Sal.09]))))),
0)</f>
        <v>0</v>
      </c>
      <c r="O41" s="379">
        <f t="array" ref="O41">IFERROR(
AVERAGE((IF(DATOS_[[Sexo]:[Sexo]]=$B41,IF(DATOS_[[AGRUP. CLAS. PROF.]:[AGRUP. CLAS. PROF.]]=$B39,IF(DATOS_[[Check Periodo Ref.]:[Check Periodo Ref.]]="Dentro",DATOS_[Conc.Sal.10]))))),
0)</f>
        <v>0</v>
      </c>
      <c r="P41" s="379">
        <f t="array" ref="P41">IFERROR(
AVERAGE((IF(DATOS_[[Sexo]:[Sexo]]=$B41,IF(DATOS_[[AGRUP. CLAS. PROF.]:[AGRUP. CLAS. PROF.]]=$B39,IF(DATOS_[[Check Periodo Ref.]:[Check Periodo Ref.]]="Dentro",DATOS_[Conc.Sal.11]))))),
0)</f>
        <v>0</v>
      </c>
      <c r="Q41" s="379">
        <f t="array" ref="Q41">IFERROR(
AVERAGE((IF(DATOS_[[Sexo]:[Sexo]]=$B41,IF(DATOS_[[AGRUP. CLAS. PROF.]:[AGRUP. CLAS. PROF.]]=$B39,IF(DATOS_[[Check Periodo Ref.]:[Check Periodo Ref.]]="Dentro",DATOS_[Conc.Sal.12]))))),
0)</f>
        <v>0</v>
      </c>
      <c r="R41" s="379">
        <f t="array" ref="R41">IFERROR(
AVERAGE((IF(DATOS_[[Sexo]:[Sexo]]=$B41,IF(DATOS_[[AGRUP. CLAS. PROF.]:[AGRUP. CLAS. PROF.]]=$B39,IF(DATOS_[[Check Periodo Ref.]:[Check Periodo Ref.]]="Dentro",DATOS_[Conc.Sal.13]))))),
0)</f>
        <v>0</v>
      </c>
      <c r="S41" s="379">
        <f t="array" ref="S41">IFERROR(
AVERAGE((IF(DATOS_[[Sexo]:[Sexo]]=$B41,IF(DATOS_[[AGRUP. CLAS. PROF.]:[AGRUP. CLAS. PROF.]]=$B39,IF(DATOS_[[Check Periodo Ref.]:[Check Periodo Ref.]]="Dentro",DATOS_[Conc.Sal.14]))))),
0)</f>
        <v>0</v>
      </c>
      <c r="T41" s="379">
        <f t="array" ref="T41">IFERROR(
AVERAGE((IF(DATOS_[[Sexo]:[Sexo]]=$B41,IF(DATOS_[[AGRUP. CLAS. PROF.]:[AGRUP. CLAS. PROF.]]=$B39,IF(DATOS_[[Check Periodo Ref.]:[Check Periodo Ref.]]="Dentro",DATOS_[Conc.Sal.15]))))),
0)</f>
        <v>0</v>
      </c>
      <c r="U41" s="379">
        <f t="array" ref="U41">IFERROR(
AVERAGE((IF(DATOS_[[Sexo]:[Sexo]]=$B41,IF(DATOS_[[AGRUP. CLAS. PROF.]:[AGRUP. CLAS. PROF.]]=$B39,IF(DATOS_[[Check Periodo Ref.]:[Check Periodo Ref.]]="Dentro",DATOS_[Conc.Sal.16]))))),
0)</f>
        <v>0</v>
      </c>
      <c r="V41" s="379">
        <f t="array" ref="V41">IFERROR(
AVERAGE((IF(DATOS_[[Sexo]:[Sexo]]=$B41,IF(DATOS_[[AGRUP. CLAS. PROF.]:[AGRUP. CLAS. PROF.]]=$B39,IF(DATOS_[[Check Periodo Ref.]:[Check Periodo Ref.]]="Dentro",DATOS_[Conc.Sal.17]))))),
0)</f>
        <v>0</v>
      </c>
      <c r="W41" s="379">
        <f t="array" ref="W41">IFERROR(
AVERAGE((IF(DATOS_[[Sexo]:[Sexo]]=$B41,IF(DATOS_[[AGRUP. CLAS. PROF.]:[AGRUP. CLAS. PROF.]]=$B39,IF(DATOS_[[Check Periodo Ref.]:[Check Periodo Ref.]]="Dentro",DATOS_[Conc.Sal.18]))))),
0)</f>
        <v>0</v>
      </c>
      <c r="X41" s="379">
        <f t="array" ref="X41">IFERROR(
AVERAGE((IF(DATOS_[[Sexo]:[Sexo]]=$B41,IF(DATOS_[[AGRUP. CLAS. PROF.]:[AGRUP. CLAS. PROF.]]=$B39,IF(DATOS_[[Check Periodo Ref.]:[Check Periodo Ref.]]="Dentro",DATOS_[Conc.Sal.19]))))),
0)</f>
        <v>0</v>
      </c>
      <c r="Y41" s="379">
        <f t="array" ref="Y41">IFERROR(
AVERAGE((IF(DATOS_[[Sexo]:[Sexo]]=$B41,IF(DATOS_[[AGRUP. CLAS. PROF.]:[AGRUP. CLAS. PROF.]]=$B39,IF(DATOS_[[Check Periodo Ref.]:[Check Periodo Ref.]]="Dentro",DATOS_[Conc.Sal.20]))))),
0)</f>
        <v>0</v>
      </c>
      <c r="Z41" s="379">
        <f t="array" ref="Z41">IFERROR(
AVERAGE((IF(DATOS_[[Sexo]:[Sexo]]=$B41,IF(DATOS_[[AGRUP. CLAS. PROF.]:[AGRUP. CLAS. PROF.]]=$B39,IF(DATOS_[[Check Periodo Ref.]:[Check Periodo Ref.]]="Dentro",DATOS_[Conc.Sal.21]))))),
0)</f>
        <v>0</v>
      </c>
      <c r="AA41" s="379">
        <f t="array" ref="AA41">IFERROR(
AVERAGE((IF(DATOS_[[Sexo]:[Sexo]]=$B41,IF(DATOS_[[AGRUP. CLAS. PROF.]:[AGRUP. CLAS. PROF.]]=$B39,IF(DATOS_[[Check Periodo Ref.]:[Check Periodo Ref.]]="Dentro",DATOS_[Conc.Sal.22]))))),
0)</f>
        <v>0</v>
      </c>
      <c r="AB41" s="379">
        <f t="array" ref="AB41">IFERROR(
AVERAGE((IF(DATOS_[[Sexo]:[Sexo]]=$B41,IF(DATOS_[[AGRUP. CLAS. PROF.]:[AGRUP. CLAS. PROF.]]=$B39,IF(DATOS_[[Check Periodo Ref.]:[Check Periodo Ref.]]="Dentro",DATOS_[Conc.Sal.23]))))),
0)</f>
        <v>0</v>
      </c>
      <c r="AC41" s="379">
        <f t="array" ref="AC41">IFERROR(
AVERAGE((IF(DATOS_[[Sexo]:[Sexo]]=$B41,IF(DATOS_[[AGRUP. CLAS. PROF.]:[AGRUP. CLAS. PROF.]]=$B39,IF(DATOS_[[Check Periodo Ref.]:[Check Periodo Ref.]]="Dentro",DATOS_[Conc.Sal.24]))))),
0)</f>
        <v>0</v>
      </c>
      <c r="AD41" s="379">
        <f t="array" ref="AD41">IFERROR(
AVERAGE((IF(DATOS_[[Sexo]:[Sexo]]=$B41,IF(DATOS_[[AGRUP. CLAS. PROF.]:[AGRUP. CLAS. PROF.]]=$B39,IF(DATOS_[[Check Periodo Ref.]:[Check Periodo Ref.]]="Dentro",DATOS_[Conc.Sal.25]))))),
0)</f>
        <v>0</v>
      </c>
      <c r="AE41" s="379">
        <f t="array" ref="AE41">IFERROR(
AVERAGE((IF(DATOS_[[Sexo]:[Sexo]]=$B41,IF(DATOS_[[AGRUP. CLAS. PROF.]:[AGRUP. CLAS. PROF.]]=$B39,IF(DATOS_[[Check Periodo Ref.]:[Check Periodo Ref.]]="Dentro",DATOS_[Conc.Sal.26]))))),
0)</f>
        <v>0</v>
      </c>
      <c r="AF41" s="379">
        <f t="array" ref="AF41">IFERROR(
AVERAGE((IF(DATOS_[[Sexo]:[Sexo]]=$B41,IF(DATOS_[[AGRUP. CLAS. PROF.]:[AGRUP. CLAS. PROF.]]=$B39,IF(DATOS_[[Check Periodo Ref.]:[Check Periodo Ref.]]="Dentro",DATOS_[Conc.Sal.27]))))),
0)</f>
        <v>0</v>
      </c>
      <c r="AG41" s="379">
        <f t="array" ref="AG41">IFERROR(
AVERAGE((IF(DATOS_[[Sexo]:[Sexo]]=$B41,IF(DATOS_[[AGRUP. CLAS. PROF.]:[AGRUP. CLAS. PROF.]]=$B39,IF(DATOS_[[Check Periodo Ref.]:[Check Periodo Ref.]]="Dentro",DATOS_[Conc.Sal.28]))))),
0)</f>
        <v>0</v>
      </c>
      <c r="AH41" s="379">
        <f t="array" ref="AH41">IFERROR(
AVERAGE((IF(DATOS_[[Sexo]:[Sexo]]=$B41,IF(DATOS_[[AGRUP. CLAS. PROF.]:[AGRUP. CLAS. PROF.]]=$B39,IF(DATOS_[[Check Periodo Ref.]:[Check Periodo Ref.]]="Dentro",DATOS_[Conc.Sal.29]))))),
0)</f>
        <v>0</v>
      </c>
      <c r="AI41" s="379">
        <f t="array" ref="AI41">IFERROR(
AVERAGE((IF(DATOS_[[Sexo]:[Sexo]]=$B41,IF(DATOS_[[AGRUP. CLAS. PROF.]:[AGRUP. CLAS. PROF.]]=$B39,IF(DATOS_[[Check Periodo Ref.]:[Check Periodo Ref.]]="Dentro",DATOS_[Conc.Sal.30]))))),
0)</f>
        <v>0</v>
      </c>
      <c r="AJ41" s="380">
        <f t="array" ref="AJ41">IFERROR(
AVERAGE(IF(DATOS_[Sexo]=$B41,IF(DATOS_[AGRUP. CLAS. PROF.]=$B39,IF(DATOS_[Check Periodo Ref.]="Dentro",DATOS_[Tot COMPL.SAL Ef],FALSE)))),
0)</f>
        <v>0</v>
      </c>
      <c r="AK41" s="381">
        <f t="array" ref="AK41">IFERROR(
AVERAGE(IF(DATOS_[Sexo]=$B41,IF(DATOS_[AGRUP. CLAS. PROF.]=$B39,IF(DATOS_[Check Periodo Ref.]="Dentro",DATOS_[TOTAL SALARIO Ef],FALSE)))),
0)</f>
        <v>0</v>
      </c>
      <c r="AL41" s="382">
        <f t="array" ref="AL41">IFERROR(
AVERAGE((IF(DATOS_[[Sexo]:[Sexo]]=$B41,IF(DATOS_[[AGRUP. CLAS. PROF.]:[AGRUP. CLAS. PROF.]]=$B39,IF(DATOS_[[Check Periodo Ref.]:[Check Periodo Ref.]]="Dentro",DATOS_[C.Extra.01]))))),
0)</f>
        <v>0</v>
      </c>
      <c r="AM41" s="382">
        <f t="array" ref="AM41">IFERROR(
AVERAGE((IF(DATOS_[[Sexo]:[Sexo]]=$B41,IF(DATOS_[[AGRUP. CLAS. PROF.]:[AGRUP. CLAS. PROF.]]=$B39,IF(DATOS_[[Check Periodo Ref.]:[Check Periodo Ref.]]="Dentro",DATOS_[C.Extra.02]))))),
0)</f>
        <v>0</v>
      </c>
      <c r="AN41" s="382">
        <f t="array" ref="AN41">IFERROR(
AVERAGE((IF(DATOS_[[Sexo]:[Sexo]]=$B41,IF(DATOS_[[AGRUP. CLAS. PROF.]:[AGRUP. CLAS. PROF.]]=$B39,IF(DATOS_[[Check Periodo Ref.]:[Check Periodo Ref.]]="Dentro",DATOS_[C.Extra.03]))))),
0)</f>
        <v>0</v>
      </c>
      <c r="AO41" s="382">
        <f t="array" ref="AO41">IFERROR(
AVERAGE((IF(DATOS_[[Sexo]:[Sexo]]=$B41,IF(DATOS_[[AGRUP. CLAS. PROF.]:[AGRUP. CLAS. PROF.]]=$B39,IF(DATOS_[[Check Periodo Ref.]:[Check Periodo Ref.]]="Dentro",DATOS_[C.Extra.04]))))),
0)</f>
        <v>0</v>
      </c>
      <c r="AP41" s="382">
        <f t="array" ref="AP41">IFERROR(
AVERAGE((IF(DATOS_[[Sexo]:[Sexo]]=$B41,IF(DATOS_[[AGRUP. CLAS. PROF.]:[AGRUP. CLAS. PROF.]]=$B39,IF(DATOS_[[Check Periodo Ref.]:[Check Periodo Ref.]]="Dentro",DATOS_[C.Extra.05]))))),
0)</f>
        <v>0</v>
      </c>
      <c r="AQ41" s="383">
        <f t="array" ref="AQ41">IFERROR(
AVERAGE(IF(DATOS_[Sexo]=$B41,IF(DATOS_[AGRUP. CLAS. PROF.]=$B39,IF(DATOS_[Check Periodo Ref.]="Dentro",DATOS_[Tot Extrasalarial Ef],FALSE)))),
0)</f>
        <v>0</v>
      </c>
      <c r="AR41" s="384">
        <f t="array" ref="AR41">IFERROR(
AVERAGE(IF(DATOS_[Sexo]=$B41,IF(DATOS_[AGRUP. CLAS. PROF.]=$B39,IF(DATOS_[Check Periodo Ref.]="Dentro",DATOS_[TOTAL Retrib Ef],FALSE)))),
0)</f>
        <v>0</v>
      </c>
    </row>
    <row r="42" spans="1:44" ht="17.25" thickBot="1" x14ac:dyDescent="0.35">
      <c r="A42" s="337" t="str">
        <f t="shared" ref="A42" si="39">+A43</f>
        <v>[ocultar]</v>
      </c>
      <c r="B42" s="362" t="s">
        <v>226</v>
      </c>
      <c r="C42" s="363"/>
      <c r="D42" s="364"/>
      <c r="E42" s="365" t="str">
        <f t="shared" ref="E42:AR42" si="40">IFERROR((E43-E44)/E43,"")</f>
        <v/>
      </c>
      <c r="F42" s="366" t="str">
        <f t="shared" si="40"/>
        <v/>
      </c>
      <c r="G42" s="367" t="str">
        <f t="shared" si="40"/>
        <v/>
      </c>
      <c r="H42" s="367" t="str">
        <f t="shared" si="40"/>
        <v/>
      </c>
      <c r="I42" s="367" t="str">
        <f t="shared" si="40"/>
        <v/>
      </c>
      <c r="J42" s="368" t="str">
        <f t="shared" si="40"/>
        <v/>
      </c>
      <c r="K42" s="369" t="str">
        <f t="shared" si="40"/>
        <v/>
      </c>
      <c r="L42" s="369" t="str">
        <f t="shared" si="40"/>
        <v/>
      </c>
      <c r="M42" s="369" t="str">
        <f t="shared" si="40"/>
        <v/>
      </c>
      <c r="N42" s="369" t="str">
        <f t="shared" si="40"/>
        <v/>
      </c>
      <c r="O42" s="369" t="str">
        <f t="shared" si="40"/>
        <v/>
      </c>
      <c r="P42" s="369" t="str">
        <f t="shared" si="40"/>
        <v/>
      </c>
      <c r="Q42" s="369" t="str">
        <f t="shared" si="40"/>
        <v/>
      </c>
      <c r="R42" s="369" t="str">
        <f t="shared" si="40"/>
        <v/>
      </c>
      <c r="S42" s="369" t="str">
        <f t="shared" si="40"/>
        <v/>
      </c>
      <c r="T42" s="369" t="str">
        <f t="shared" si="40"/>
        <v/>
      </c>
      <c r="U42" s="369" t="str">
        <f t="shared" si="40"/>
        <v/>
      </c>
      <c r="V42" s="368" t="str">
        <f t="shared" si="40"/>
        <v/>
      </c>
      <c r="W42" s="368" t="str">
        <f t="shared" si="40"/>
        <v/>
      </c>
      <c r="X42" s="368" t="str">
        <f t="shared" si="40"/>
        <v/>
      </c>
      <c r="Y42" s="368" t="str">
        <f t="shared" si="40"/>
        <v/>
      </c>
      <c r="Z42" s="368" t="str">
        <f t="shared" si="40"/>
        <v/>
      </c>
      <c r="AA42" s="368" t="str">
        <f t="shared" si="40"/>
        <v/>
      </c>
      <c r="AB42" s="368" t="str">
        <f t="shared" si="40"/>
        <v/>
      </c>
      <c r="AC42" s="368" t="str">
        <f t="shared" si="40"/>
        <v/>
      </c>
      <c r="AD42" s="368" t="str">
        <f t="shared" si="40"/>
        <v/>
      </c>
      <c r="AE42" s="368" t="str">
        <f t="shared" si="40"/>
        <v/>
      </c>
      <c r="AF42" s="368" t="str">
        <f t="shared" si="40"/>
        <v/>
      </c>
      <c r="AG42" s="368" t="str">
        <f t="shared" si="40"/>
        <v/>
      </c>
      <c r="AH42" s="368" t="str">
        <f t="shared" si="40"/>
        <v/>
      </c>
      <c r="AI42" s="368" t="str">
        <f t="shared" si="40"/>
        <v/>
      </c>
      <c r="AJ42" s="370" t="str">
        <f t="shared" si="40"/>
        <v/>
      </c>
      <c r="AK42" s="371" t="str">
        <f t="shared" si="40"/>
        <v/>
      </c>
      <c r="AL42" s="372" t="str">
        <f t="shared" si="40"/>
        <v/>
      </c>
      <c r="AM42" s="372" t="str">
        <f t="shared" si="40"/>
        <v/>
      </c>
      <c r="AN42" s="372" t="str">
        <f t="shared" si="40"/>
        <v/>
      </c>
      <c r="AO42" s="372" t="str">
        <f t="shared" si="40"/>
        <v/>
      </c>
      <c r="AP42" s="372" t="str">
        <f t="shared" si="40"/>
        <v/>
      </c>
      <c r="AQ42" s="373" t="str">
        <f t="shared" si="40"/>
        <v/>
      </c>
      <c r="AR42" s="374" t="str">
        <f t="shared" si="40"/>
        <v/>
      </c>
    </row>
    <row r="43" spans="1:44" x14ac:dyDescent="0.3">
      <c r="A43" s="337" t="str">
        <f t="shared" ref="A43" si="41">+IF(C43+C44=0,"[ocultar]","")</f>
        <v>[ocultar]</v>
      </c>
      <c r="B43" s="375" t="s">
        <v>162</v>
      </c>
      <c r="C43" s="376">
        <f t="array" ref="C43">SUM(IF($B43=DATOS_[Sexo],
IF($B42=DATOS_[AGRUP. CLAS. PROF.],
IF("Dentro"=DATOS_[Check Periodo Ref.],
1/(COUNTIFS(DATOS_[Sexo],$B43,DATOS_[AGRUP. CLAS. PROF.],$B42,DATOS_[Check Periodo Ref.],"Dentro",DATOS_[id],DATOS_[id]))))))</f>
        <v>0</v>
      </c>
      <c r="D43" s="377">
        <f>COUNTIFS(DATOS_[AGRUP. CLAS. PROF.],$B42,DATOS_[Sexo],$B43,DATOS_[Check Periodo Ref.],"Dentro")</f>
        <v>0</v>
      </c>
      <c r="E43" s="378">
        <f t="array" ref="E43">IFERROR(
AVERAGE(IF(DATOS_[Sexo]=$B43,IF(DATOS_[AGRUP. CLAS. PROF.]=$B42,IF(DATOS_[Check Periodo Ref.]="Dentro",DATOS_[SALARIO BASE Ef],FALSE)))),
0)</f>
        <v>0</v>
      </c>
      <c r="F43" s="379">
        <f t="array" ref="F43">IFERROR(
AVERAGE((IF(DATOS_[[Sexo]:[Sexo]]=$B43,IF(DATOS_[[AGRUP. CLAS. PROF.]:[AGRUP. CLAS. PROF.]]=$B42,IF(DATOS_[[Check Periodo Ref.]:[Check Periodo Ref.]]="Dentro",DATOS_[Conc.Sal.01]))))),
0)</f>
        <v>0</v>
      </c>
      <c r="G43" s="379">
        <f t="array" ref="G43">IFERROR(
AVERAGE((IF(DATOS_[[Sexo]:[Sexo]]=$B43,IF(DATOS_[[AGRUP. CLAS. PROF.]:[AGRUP. CLAS. PROF.]]=$B42,IF(DATOS_[[Check Periodo Ref.]:[Check Periodo Ref.]]="Dentro",DATOS_[Conc.Sal.02]))))),
0)</f>
        <v>0</v>
      </c>
      <c r="H43" s="379">
        <f t="array" ref="H43">IFERROR(
AVERAGE((IF(DATOS_[[Sexo]:[Sexo]]=$B43,IF(DATOS_[[AGRUP. CLAS. PROF.]:[AGRUP. CLAS. PROF.]]=$B42,IF(DATOS_[[Check Periodo Ref.]:[Check Periodo Ref.]]="Dentro",DATOS_[Conc.Sal.03]))))),
0)</f>
        <v>0</v>
      </c>
      <c r="I43" s="379">
        <f t="array" ref="I43">IFERROR(
AVERAGE((IF(DATOS_[[Sexo]:[Sexo]]=$B43,IF(DATOS_[[AGRUP. CLAS. PROF.]:[AGRUP. CLAS. PROF.]]=$B42,IF(DATOS_[[Check Periodo Ref.]:[Check Periodo Ref.]]="Dentro",DATOS_[Conc.Sal.04]))))),
0)</f>
        <v>0</v>
      </c>
      <c r="J43" s="379">
        <f t="array" ref="J43">IFERROR(
AVERAGE((IF(DATOS_[[Sexo]:[Sexo]]=$B43,IF(DATOS_[[AGRUP. CLAS. PROF.]:[AGRUP. CLAS. PROF.]]=$B42,IF(DATOS_[[Check Periodo Ref.]:[Check Periodo Ref.]]="Dentro",DATOS_[Conc.Sal.05]))))),
0)</f>
        <v>0</v>
      </c>
      <c r="K43" s="379">
        <f t="array" ref="K43">IFERROR(
AVERAGE((IF(DATOS_[[Sexo]:[Sexo]]=$B43,IF(DATOS_[[AGRUP. CLAS. PROF.]:[AGRUP. CLAS. PROF.]]=$B42,IF(DATOS_[[Check Periodo Ref.]:[Check Periodo Ref.]]="Dentro",DATOS_[Conc.Sal.06]))))),
0)</f>
        <v>0</v>
      </c>
      <c r="L43" s="379">
        <f t="array" ref="L43">IFERROR(
AVERAGE((IF(DATOS_[[Sexo]:[Sexo]]=$B43,IF(DATOS_[[AGRUP. CLAS. PROF.]:[AGRUP. CLAS. PROF.]]=$B42,IF(DATOS_[[Check Periodo Ref.]:[Check Periodo Ref.]]="Dentro",DATOS_[Conc.Sal.07]))))),
0)</f>
        <v>0</v>
      </c>
      <c r="M43" s="379">
        <f t="array" ref="M43">IFERROR(
AVERAGE((IF(DATOS_[[Sexo]:[Sexo]]=$B43,IF(DATOS_[[AGRUP. CLAS. PROF.]:[AGRUP. CLAS. PROF.]]=$B42,IF(DATOS_[[Check Periodo Ref.]:[Check Periodo Ref.]]="Dentro",DATOS_[Conc.Sal.08]))))),
0)</f>
        <v>0</v>
      </c>
      <c r="N43" s="379">
        <f t="array" ref="N43">IFERROR(
AVERAGE((IF(DATOS_[[Sexo]:[Sexo]]=$B43,IF(DATOS_[[AGRUP. CLAS. PROF.]:[AGRUP. CLAS. PROF.]]=$B42,IF(DATOS_[[Check Periodo Ref.]:[Check Periodo Ref.]]="Dentro",DATOS_[Conc.Sal.09]))))),
0)</f>
        <v>0</v>
      </c>
      <c r="O43" s="379">
        <f t="array" ref="O43">IFERROR(
AVERAGE((IF(DATOS_[[Sexo]:[Sexo]]=$B43,IF(DATOS_[[AGRUP. CLAS. PROF.]:[AGRUP. CLAS. PROF.]]=$B42,IF(DATOS_[[Check Periodo Ref.]:[Check Periodo Ref.]]="Dentro",DATOS_[Conc.Sal.10]))))),
0)</f>
        <v>0</v>
      </c>
      <c r="P43" s="379">
        <f t="array" ref="P43">IFERROR(
AVERAGE((IF(DATOS_[[Sexo]:[Sexo]]=$B43,IF(DATOS_[[AGRUP. CLAS. PROF.]:[AGRUP. CLAS. PROF.]]=$B42,IF(DATOS_[[Check Periodo Ref.]:[Check Periodo Ref.]]="Dentro",DATOS_[Conc.Sal.11]))))),
0)</f>
        <v>0</v>
      </c>
      <c r="Q43" s="379">
        <f t="array" ref="Q43">IFERROR(
AVERAGE((IF(DATOS_[[Sexo]:[Sexo]]=$B43,IF(DATOS_[[AGRUP. CLAS. PROF.]:[AGRUP. CLAS. PROF.]]=$B42,IF(DATOS_[[Check Periodo Ref.]:[Check Periodo Ref.]]="Dentro",DATOS_[Conc.Sal.12]))))),
0)</f>
        <v>0</v>
      </c>
      <c r="R43" s="379">
        <f t="array" ref="R43">IFERROR(
AVERAGE((IF(DATOS_[[Sexo]:[Sexo]]=$B43,IF(DATOS_[[AGRUP. CLAS. PROF.]:[AGRUP. CLAS. PROF.]]=$B42,IF(DATOS_[[Check Periodo Ref.]:[Check Periodo Ref.]]="Dentro",DATOS_[Conc.Sal.13]))))),
0)</f>
        <v>0</v>
      </c>
      <c r="S43" s="379">
        <f t="array" ref="S43">IFERROR(
AVERAGE((IF(DATOS_[[Sexo]:[Sexo]]=$B43,IF(DATOS_[[AGRUP. CLAS. PROF.]:[AGRUP. CLAS. PROF.]]=$B42,IF(DATOS_[[Check Periodo Ref.]:[Check Periodo Ref.]]="Dentro",DATOS_[Conc.Sal.14]))))),
0)</f>
        <v>0</v>
      </c>
      <c r="T43" s="379">
        <f t="array" ref="T43">IFERROR(
AVERAGE((IF(DATOS_[[Sexo]:[Sexo]]=$B43,IF(DATOS_[[AGRUP. CLAS. PROF.]:[AGRUP. CLAS. PROF.]]=$B42,IF(DATOS_[[Check Periodo Ref.]:[Check Periodo Ref.]]="Dentro",DATOS_[Conc.Sal.15]))))),
0)</f>
        <v>0</v>
      </c>
      <c r="U43" s="379">
        <f t="array" ref="U43">IFERROR(
AVERAGE((IF(DATOS_[[Sexo]:[Sexo]]=$B43,IF(DATOS_[[AGRUP. CLAS. PROF.]:[AGRUP. CLAS. PROF.]]=$B42,IF(DATOS_[[Check Periodo Ref.]:[Check Periodo Ref.]]="Dentro",DATOS_[Conc.Sal.16]))))),
0)</f>
        <v>0</v>
      </c>
      <c r="V43" s="379">
        <f t="array" ref="V43">IFERROR(
AVERAGE((IF(DATOS_[[Sexo]:[Sexo]]=$B43,IF(DATOS_[[AGRUP. CLAS. PROF.]:[AGRUP. CLAS. PROF.]]=$B42,IF(DATOS_[[Check Periodo Ref.]:[Check Periodo Ref.]]="Dentro",DATOS_[Conc.Sal.17]))))),
0)</f>
        <v>0</v>
      </c>
      <c r="W43" s="379">
        <f t="array" ref="W43">IFERROR(
AVERAGE((IF(DATOS_[[Sexo]:[Sexo]]=$B43,IF(DATOS_[[AGRUP. CLAS. PROF.]:[AGRUP. CLAS. PROF.]]=$B42,IF(DATOS_[[Check Periodo Ref.]:[Check Periodo Ref.]]="Dentro",DATOS_[Conc.Sal.18]))))),
0)</f>
        <v>0</v>
      </c>
      <c r="X43" s="379">
        <f t="array" ref="X43">IFERROR(
AVERAGE((IF(DATOS_[[Sexo]:[Sexo]]=$B43,IF(DATOS_[[AGRUP. CLAS. PROF.]:[AGRUP. CLAS. PROF.]]=$B42,IF(DATOS_[[Check Periodo Ref.]:[Check Periodo Ref.]]="Dentro",DATOS_[Conc.Sal.19]))))),
0)</f>
        <v>0</v>
      </c>
      <c r="Y43" s="379">
        <f t="array" ref="Y43">IFERROR(
AVERAGE((IF(DATOS_[[Sexo]:[Sexo]]=$B43,IF(DATOS_[[AGRUP. CLAS. PROF.]:[AGRUP. CLAS. PROF.]]=$B42,IF(DATOS_[[Check Periodo Ref.]:[Check Periodo Ref.]]="Dentro",DATOS_[Conc.Sal.20]))))),
0)</f>
        <v>0</v>
      </c>
      <c r="Z43" s="379">
        <f t="array" ref="Z43">IFERROR(
AVERAGE((IF(DATOS_[[Sexo]:[Sexo]]=$B43,IF(DATOS_[[AGRUP. CLAS. PROF.]:[AGRUP. CLAS. PROF.]]=$B42,IF(DATOS_[[Check Periodo Ref.]:[Check Periodo Ref.]]="Dentro",DATOS_[Conc.Sal.21]))))),
0)</f>
        <v>0</v>
      </c>
      <c r="AA43" s="379">
        <f t="array" ref="AA43">IFERROR(
AVERAGE((IF(DATOS_[[Sexo]:[Sexo]]=$B43,IF(DATOS_[[AGRUP. CLAS. PROF.]:[AGRUP. CLAS. PROF.]]=$B42,IF(DATOS_[[Check Periodo Ref.]:[Check Periodo Ref.]]="Dentro",DATOS_[Conc.Sal.22]))))),
0)</f>
        <v>0</v>
      </c>
      <c r="AB43" s="379">
        <f t="array" ref="AB43">IFERROR(
AVERAGE((IF(DATOS_[[Sexo]:[Sexo]]=$B43,IF(DATOS_[[AGRUP. CLAS. PROF.]:[AGRUP. CLAS. PROF.]]=$B42,IF(DATOS_[[Check Periodo Ref.]:[Check Periodo Ref.]]="Dentro",DATOS_[Conc.Sal.23]))))),
0)</f>
        <v>0</v>
      </c>
      <c r="AC43" s="379">
        <f t="array" ref="AC43">IFERROR(
AVERAGE((IF(DATOS_[[Sexo]:[Sexo]]=$B43,IF(DATOS_[[AGRUP. CLAS. PROF.]:[AGRUP. CLAS. PROF.]]=$B42,IF(DATOS_[[Check Periodo Ref.]:[Check Periodo Ref.]]="Dentro",DATOS_[Conc.Sal.24]))))),
0)</f>
        <v>0</v>
      </c>
      <c r="AD43" s="379">
        <f t="array" ref="AD43">IFERROR(
AVERAGE((IF(DATOS_[[Sexo]:[Sexo]]=$B43,IF(DATOS_[[AGRUP. CLAS. PROF.]:[AGRUP. CLAS. PROF.]]=$B42,IF(DATOS_[[Check Periodo Ref.]:[Check Periodo Ref.]]="Dentro",DATOS_[Conc.Sal.25]))))),
0)</f>
        <v>0</v>
      </c>
      <c r="AE43" s="379">
        <f t="array" ref="AE43">IFERROR(
AVERAGE((IF(DATOS_[[Sexo]:[Sexo]]=$B43,IF(DATOS_[[AGRUP. CLAS. PROF.]:[AGRUP. CLAS. PROF.]]=$B42,IF(DATOS_[[Check Periodo Ref.]:[Check Periodo Ref.]]="Dentro",DATOS_[Conc.Sal.26]))))),
0)</f>
        <v>0</v>
      </c>
      <c r="AF43" s="379">
        <f t="array" ref="AF43">IFERROR(
AVERAGE((IF(DATOS_[[Sexo]:[Sexo]]=$B43,IF(DATOS_[[AGRUP. CLAS. PROF.]:[AGRUP. CLAS. PROF.]]=$B42,IF(DATOS_[[Check Periodo Ref.]:[Check Periodo Ref.]]="Dentro",DATOS_[Conc.Sal.27]))))),
0)</f>
        <v>0</v>
      </c>
      <c r="AG43" s="379">
        <f t="array" ref="AG43">IFERROR(
AVERAGE((IF(DATOS_[[Sexo]:[Sexo]]=$B43,IF(DATOS_[[AGRUP. CLAS. PROF.]:[AGRUP. CLAS. PROF.]]=$B42,IF(DATOS_[[Check Periodo Ref.]:[Check Periodo Ref.]]="Dentro",DATOS_[Conc.Sal.28]))))),
0)</f>
        <v>0</v>
      </c>
      <c r="AH43" s="379">
        <f t="array" ref="AH43">IFERROR(
AVERAGE((IF(DATOS_[[Sexo]:[Sexo]]=$B43,IF(DATOS_[[AGRUP. CLAS. PROF.]:[AGRUP. CLAS. PROF.]]=$B42,IF(DATOS_[[Check Periodo Ref.]:[Check Periodo Ref.]]="Dentro",DATOS_[Conc.Sal.29]))))),
0)</f>
        <v>0</v>
      </c>
      <c r="AI43" s="379">
        <f t="array" ref="AI43">IFERROR(
AVERAGE((IF(DATOS_[[Sexo]:[Sexo]]=$B43,IF(DATOS_[[AGRUP. CLAS. PROF.]:[AGRUP. CLAS. PROF.]]=$B42,IF(DATOS_[[Check Periodo Ref.]:[Check Periodo Ref.]]="Dentro",DATOS_[Conc.Sal.30]))))),
0)</f>
        <v>0</v>
      </c>
      <c r="AJ43" s="380">
        <f t="array" ref="AJ43">IFERROR(
AVERAGE(IF(DATOS_[Sexo]=$B43,IF(DATOS_[AGRUP. CLAS. PROF.]=$B42,IF(DATOS_[Check Periodo Ref.]="Dentro",DATOS_[Tot COMPL.SAL Ef],FALSE)))),
0)</f>
        <v>0</v>
      </c>
      <c r="AK43" s="381">
        <f t="array" ref="AK43">IFERROR(
AVERAGE(IF(DATOS_[Sexo]=$B43,IF(DATOS_[AGRUP. CLAS. PROF.]=$B42,IF(DATOS_[Check Periodo Ref.]="Dentro",DATOS_[TOTAL SALARIO Ef],FALSE)))),
0)</f>
        <v>0</v>
      </c>
      <c r="AL43" s="382">
        <f t="array" ref="AL43">IFERROR(
AVERAGE((IF(DATOS_[[Sexo]:[Sexo]]=$B43,IF(DATOS_[[AGRUP. CLAS. PROF.]:[AGRUP. CLAS. PROF.]]=$B42,IF(DATOS_[[Check Periodo Ref.]:[Check Periodo Ref.]]="Dentro",DATOS_[C.Extra.01]))))),
0)</f>
        <v>0</v>
      </c>
      <c r="AM43" s="382">
        <f t="array" ref="AM43">IFERROR(
AVERAGE((IF(DATOS_[[Sexo]:[Sexo]]=$B43,IF(DATOS_[[AGRUP. CLAS. PROF.]:[AGRUP. CLAS. PROF.]]=$B42,IF(DATOS_[[Check Periodo Ref.]:[Check Periodo Ref.]]="Dentro",DATOS_[C.Extra.02]))))),
0)</f>
        <v>0</v>
      </c>
      <c r="AN43" s="382">
        <f t="array" ref="AN43">IFERROR(
AVERAGE((IF(DATOS_[[Sexo]:[Sexo]]=$B43,IF(DATOS_[[AGRUP. CLAS. PROF.]:[AGRUP. CLAS. PROF.]]=$B42,IF(DATOS_[[Check Periodo Ref.]:[Check Periodo Ref.]]="Dentro",DATOS_[C.Extra.03]))))),
0)</f>
        <v>0</v>
      </c>
      <c r="AO43" s="382">
        <f t="array" ref="AO43">IFERROR(
AVERAGE((IF(DATOS_[[Sexo]:[Sexo]]=$B43,IF(DATOS_[[AGRUP. CLAS. PROF.]:[AGRUP. CLAS. PROF.]]=$B42,IF(DATOS_[[Check Periodo Ref.]:[Check Periodo Ref.]]="Dentro",DATOS_[C.Extra.04]))))),
0)</f>
        <v>0</v>
      </c>
      <c r="AP43" s="382">
        <f t="array" ref="AP43">IFERROR(
AVERAGE((IF(DATOS_[[Sexo]:[Sexo]]=$B43,IF(DATOS_[[AGRUP. CLAS. PROF.]:[AGRUP. CLAS. PROF.]]=$B42,IF(DATOS_[[Check Periodo Ref.]:[Check Periodo Ref.]]="Dentro",DATOS_[C.Extra.05]))))),
0)</f>
        <v>0</v>
      </c>
      <c r="AQ43" s="383">
        <f t="array" ref="AQ43">IFERROR(
AVERAGE(IF(DATOS_[Sexo]=$B43,IF(DATOS_[AGRUP. CLAS. PROF.]=$B42,IF(DATOS_[Check Periodo Ref.]="Dentro",DATOS_[Tot Extrasalarial Ef],FALSE)))),
0)</f>
        <v>0</v>
      </c>
      <c r="AR43" s="384">
        <f t="array" ref="AR43">IFERROR(
AVERAGE(IF(DATOS_[Sexo]=$B43,IF(DATOS_[AGRUP. CLAS. PROF.]=$B42,IF(DATOS_[Check Periodo Ref.]="Dentro",DATOS_[TOTAL Retrib Ef],FALSE)))),
0)</f>
        <v>0</v>
      </c>
    </row>
    <row r="44" spans="1:44" x14ac:dyDescent="0.3">
      <c r="A44" s="337" t="str">
        <f t="shared" ref="A44" si="42">+A43</f>
        <v>[ocultar]</v>
      </c>
      <c r="B44" s="375" t="s">
        <v>163</v>
      </c>
      <c r="C44" s="376">
        <f t="array" ref="C44">SUM(IF($B44=DATOS_[Sexo],
IF($B42=DATOS_[AGRUP. CLAS. PROF.],
IF("Dentro"=DATOS_[Check Periodo Ref.],
1/(COUNTIFS(DATOS_[Sexo],$B44,DATOS_[AGRUP. CLAS. PROF.],$B42,DATOS_[Check Periodo Ref.],"Dentro",DATOS_[id],DATOS_[id]))))))</f>
        <v>0</v>
      </c>
      <c r="D44" s="377">
        <f>COUNTIFS(DATOS_[AGRUP. CLAS. PROF.],$B42,DATOS_[Sexo],$B44,DATOS_[Check Periodo Ref.],"Dentro")</f>
        <v>0</v>
      </c>
      <c r="E44" s="378">
        <f t="array" ref="E44">IFERROR(
AVERAGE(IF(DATOS_[Sexo]=$B44,IF(DATOS_[AGRUP. CLAS. PROF.]=$B42,IF(DATOS_[Check Periodo Ref.]="Dentro",DATOS_[SALARIO BASE Ef],FALSE)))),
0)</f>
        <v>0</v>
      </c>
      <c r="F44" s="379">
        <f t="array" ref="F44">IFERROR(
AVERAGE((IF(DATOS_[[Sexo]:[Sexo]]=$B44,IF(DATOS_[[AGRUP. CLAS. PROF.]:[AGRUP. CLAS. PROF.]]=$B42,IF(DATOS_[[Check Periodo Ref.]:[Check Periodo Ref.]]="Dentro",DATOS_[Conc.Sal.01]))))),
0)</f>
        <v>0</v>
      </c>
      <c r="G44" s="379">
        <f t="array" ref="G44">IFERROR(
AVERAGE((IF(DATOS_[[Sexo]:[Sexo]]=$B44,IF(DATOS_[[AGRUP. CLAS. PROF.]:[AGRUP. CLAS. PROF.]]=$B42,IF(DATOS_[[Check Periodo Ref.]:[Check Periodo Ref.]]="Dentro",DATOS_[Conc.Sal.02]))))),
0)</f>
        <v>0</v>
      </c>
      <c r="H44" s="379">
        <f t="array" ref="H44">IFERROR(
AVERAGE((IF(DATOS_[[Sexo]:[Sexo]]=$B44,IF(DATOS_[[AGRUP. CLAS. PROF.]:[AGRUP. CLAS. PROF.]]=$B42,IF(DATOS_[[Check Periodo Ref.]:[Check Periodo Ref.]]="Dentro",DATOS_[Conc.Sal.03]))))),
0)</f>
        <v>0</v>
      </c>
      <c r="I44" s="379">
        <f t="array" ref="I44">IFERROR(
AVERAGE((IF(DATOS_[[Sexo]:[Sexo]]=$B44,IF(DATOS_[[AGRUP. CLAS. PROF.]:[AGRUP. CLAS. PROF.]]=$B42,IF(DATOS_[[Check Periodo Ref.]:[Check Periodo Ref.]]="Dentro",DATOS_[Conc.Sal.04]))))),
0)</f>
        <v>0</v>
      </c>
      <c r="J44" s="379">
        <f t="array" ref="J44">IFERROR(
AVERAGE((IF(DATOS_[[Sexo]:[Sexo]]=$B44,IF(DATOS_[[AGRUP. CLAS. PROF.]:[AGRUP. CLAS. PROF.]]=$B42,IF(DATOS_[[Check Periodo Ref.]:[Check Periodo Ref.]]="Dentro",DATOS_[Conc.Sal.05]))))),
0)</f>
        <v>0</v>
      </c>
      <c r="K44" s="379">
        <f t="array" ref="K44">IFERROR(
AVERAGE((IF(DATOS_[[Sexo]:[Sexo]]=$B44,IF(DATOS_[[AGRUP. CLAS. PROF.]:[AGRUP. CLAS. PROF.]]=$B42,IF(DATOS_[[Check Periodo Ref.]:[Check Periodo Ref.]]="Dentro",DATOS_[Conc.Sal.06]))))),
0)</f>
        <v>0</v>
      </c>
      <c r="L44" s="379">
        <f t="array" ref="L44">IFERROR(
AVERAGE((IF(DATOS_[[Sexo]:[Sexo]]=$B44,IF(DATOS_[[AGRUP. CLAS. PROF.]:[AGRUP. CLAS. PROF.]]=$B42,IF(DATOS_[[Check Periodo Ref.]:[Check Periodo Ref.]]="Dentro",DATOS_[Conc.Sal.07]))))),
0)</f>
        <v>0</v>
      </c>
      <c r="M44" s="379">
        <f t="array" ref="M44">IFERROR(
AVERAGE((IF(DATOS_[[Sexo]:[Sexo]]=$B44,IF(DATOS_[[AGRUP. CLAS. PROF.]:[AGRUP. CLAS. PROF.]]=$B42,IF(DATOS_[[Check Periodo Ref.]:[Check Periodo Ref.]]="Dentro",DATOS_[Conc.Sal.08]))))),
0)</f>
        <v>0</v>
      </c>
      <c r="N44" s="379">
        <f t="array" ref="N44">IFERROR(
AVERAGE((IF(DATOS_[[Sexo]:[Sexo]]=$B44,IF(DATOS_[[AGRUP. CLAS. PROF.]:[AGRUP. CLAS. PROF.]]=$B42,IF(DATOS_[[Check Periodo Ref.]:[Check Periodo Ref.]]="Dentro",DATOS_[Conc.Sal.09]))))),
0)</f>
        <v>0</v>
      </c>
      <c r="O44" s="379">
        <f t="array" ref="O44">IFERROR(
AVERAGE((IF(DATOS_[[Sexo]:[Sexo]]=$B44,IF(DATOS_[[AGRUP. CLAS. PROF.]:[AGRUP. CLAS. PROF.]]=$B42,IF(DATOS_[[Check Periodo Ref.]:[Check Periodo Ref.]]="Dentro",DATOS_[Conc.Sal.10]))))),
0)</f>
        <v>0</v>
      </c>
      <c r="P44" s="379">
        <f t="array" ref="P44">IFERROR(
AVERAGE((IF(DATOS_[[Sexo]:[Sexo]]=$B44,IF(DATOS_[[AGRUP. CLAS. PROF.]:[AGRUP. CLAS. PROF.]]=$B42,IF(DATOS_[[Check Periodo Ref.]:[Check Periodo Ref.]]="Dentro",DATOS_[Conc.Sal.11]))))),
0)</f>
        <v>0</v>
      </c>
      <c r="Q44" s="379">
        <f t="array" ref="Q44">IFERROR(
AVERAGE((IF(DATOS_[[Sexo]:[Sexo]]=$B44,IF(DATOS_[[AGRUP. CLAS. PROF.]:[AGRUP. CLAS. PROF.]]=$B42,IF(DATOS_[[Check Periodo Ref.]:[Check Periodo Ref.]]="Dentro",DATOS_[Conc.Sal.12]))))),
0)</f>
        <v>0</v>
      </c>
      <c r="R44" s="379">
        <f t="array" ref="R44">IFERROR(
AVERAGE((IF(DATOS_[[Sexo]:[Sexo]]=$B44,IF(DATOS_[[AGRUP. CLAS. PROF.]:[AGRUP. CLAS. PROF.]]=$B42,IF(DATOS_[[Check Periodo Ref.]:[Check Periodo Ref.]]="Dentro",DATOS_[Conc.Sal.13]))))),
0)</f>
        <v>0</v>
      </c>
      <c r="S44" s="379">
        <f t="array" ref="S44">IFERROR(
AVERAGE((IF(DATOS_[[Sexo]:[Sexo]]=$B44,IF(DATOS_[[AGRUP. CLAS. PROF.]:[AGRUP. CLAS. PROF.]]=$B42,IF(DATOS_[[Check Periodo Ref.]:[Check Periodo Ref.]]="Dentro",DATOS_[Conc.Sal.14]))))),
0)</f>
        <v>0</v>
      </c>
      <c r="T44" s="379">
        <f t="array" ref="T44">IFERROR(
AVERAGE((IF(DATOS_[[Sexo]:[Sexo]]=$B44,IF(DATOS_[[AGRUP. CLAS. PROF.]:[AGRUP. CLAS. PROF.]]=$B42,IF(DATOS_[[Check Periodo Ref.]:[Check Periodo Ref.]]="Dentro",DATOS_[Conc.Sal.15]))))),
0)</f>
        <v>0</v>
      </c>
      <c r="U44" s="379">
        <f t="array" ref="U44">IFERROR(
AVERAGE((IF(DATOS_[[Sexo]:[Sexo]]=$B44,IF(DATOS_[[AGRUP. CLAS. PROF.]:[AGRUP. CLAS. PROF.]]=$B42,IF(DATOS_[[Check Periodo Ref.]:[Check Periodo Ref.]]="Dentro",DATOS_[Conc.Sal.16]))))),
0)</f>
        <v>0</v>
      </c>
      <c r="V44" s="379">
        <f t="array" ref="V44">IFERROR(
AVERAGE((IF(DATOS_[[Sexo]:[Sexo]]=$B44,IF(DATOS_[[AGRUP. CLAS. PROF.]:[AGRUP. CLAS. PROF.]]=$B42,IF(DATOS_[[Check Periodo Ref.]:[Check Periodo Ref.]]="Dentro",DATOS_[Conc.Sal.17]))))),
0)</f>
        <v>0</v>
      </c>
      <c r="W44" s="379">
        <f t="array" ref="W44">IFERROR(
AVERAGE((IF(DATOS_[[Sexo]:[Sexo]]=$B44,IF(DATOS_[[AGRUP. CLAS. PROF.]:[AGRUP. CLAS. PROF.]]=$B42,IF(DATOS_[[Check Periodo Ref.]:[Check Periodo Ref.]]="Dentro",DATOS_[Conc.Sal.18]))))),
0)</f>
        <v>0</v>
      </c>
      <c r="X44" s="379">
        <f t="array" ref="X44">IFERROR(
AVERAGE((IF(DATOS_[[Sexo]:[Sexo]]=$B44,IF(DATOS_[[AGRUP. CLAS. PROF.]:[AGRUP. CLAS. PROF.]]=$B42,IF(DATOS_[[Check Periodo Ref.]:[Check Periodo Ref.]]="Dentro",DATOS_[Conc.Sal.19]))))),
0)</f>
        <v>0</v>
      </c>
      <c r="Y44" s="379">
        <f t="array" ref="Y44">IFERROR(
AVERAGE((IF(DATOS_[[Sexo]:[Sexo]]=$B44,IF(DATOS_[[AGRUP. CLAS. PROF.]:[AGRUP. CLAS. PROF.]]=$B42,IF(DATOS_[[Check Periodo Ref.]:[Check Periodo Ref.]]="Dentro",DATOS_[Conc.Sal.20]))))),
0)</f>
        <v>0</v>
      </c>
      <c r="Z44" s="379">
        <f t="array" ref="Z44">IFERROR(
AVERAGE((IF(DATOS_[[Sexo]:[Sexo]]=$B44,IF(DATOS_[[AGRUP. CLAS. PROF.]:[AGRUP. CLAS. PROF.]]=$B42,IF(DATOS_[[Check Periodo Ref.]:[Check Periodo Ref.]]="Dentro",DATOS_[Conc.Sal.21]))))),
0)</f>
        <v>0</v>
      </c>
      <c r="AA44" s="379">
        <f t="array" ref="AA44">IFERROR(
AVERAGE((IF(DATOS_[[Sexo]:[Sexo]]=$B44,IF(DATOS_[[AGRUP. CLAS. PROF.]:[AGRUP. CLAS. PROF.]]=$B42,IF(DATOS_[[Check Periodo Ref.]:[Check Periodo Ref.]]="Dentro",DATOS_[Conc.Sal.22]))))),
0)</f>
        <v>0</v>
      </c>
      <c r="AB44" s="379">
        <f t="array" ref="AB44">IFERROR(
AVERAGE((IF(DATOS_[[Sexo]:[Sexo]]=$B44,IF(DATOS_[[AGRUP. CLAS. PROF.]:[AGRUP. CLAS. PROF.]]=$B42,IF(DATOS_[[Check Periodo Ref.]:[Check Periodo Ref.]]="Dentro",DATOS_[Conc.Sal.23]))))),
0)</f>
        <v>0</v>
      </c>
      <c r="AC44" s="379">
        <f t="array" ref="AC44">IFERROR(
AVERAGE((IF(DATOS_[[Sexo]:[Sexo]]=$B44,IF(DATOS_[[AGRUP. CLAS. PROF.]:[AGRUP. CLAS. PROF.]]=$B42,IF(DATOS_[[Check Periodo Ref.]:[Check Periodo Ref.]]="Dentro",DATOS_[Conc.Sal.24]))))),
0)</f>
        <v>0</v>
      </c>
      <c r="AD44" s="379">
        <f t="array" ref="AD44">IFERROR(
AVERAGE((IF(DATOS_[[Sexo]:[Sexo]]=$B44,IF(DATOS_[[AGRUP. CLAS. PROF.]:[AGRUP. CLAS. PROF.]]=$B42,IF(DATOS_[[Check Periodo Ref.]:[Check Periodo Ref.]]="Dentro",DATOS_[Conc.Sal.25]))))),
0)</f>
        <v>0</v>
      </c>
      <c r="AE44" s="379">
        <f t="array" ref="AE44">IFERROR(
AVERAGE((IF(DATOS_[[Sexo]:[Sexo]]=$B44,IF(DATOS_[[AGRUP. CLAS. PROF.]:[AGRUP. CLAS. PROF.]]=$B42,IF(DATOS_[[Check Periodo Ref.]:[Check Periodo Ref.]]="Dentro",DATOS_[Conc.Sal.26]))))),
0)</f>
        <v>0</v>
      </c>
      <c r="AF44" s="379">
        <f t="array" ref="AF44">IFERROR(
AVERAGE((IF(DATOS_[[Sexo]:[Sexo]]=$B44,IF(DATOS_[[AGRUP. CLAS. PROF.]:[AGRUP. CLAS. PROF.]]=$B42,IF(DATOS_[[Check Periodo Ref.]:[Check Periodo Ref.]]="Dentro",DATOS_[Conc.Sal.27]))))),
0)</f>
        <v>0</v>
      </c>
      <c r="AG44" s="379">
        <f t="array" ref="AG44">IFERROR(
AVERAGE((IF(DATOS_[[Sexo]:[Sexo]]=$B44,IF(DATOS_[[AGRUP. CLAS. PROF.]:[AGRUP. CLAS. PROF.]]=$B42,IF(DATOS_[[Check Periodo Ref.]:[Check Periodo Ref.]]="Dentro",DATOS_[Conc.Sal.28]))))),
0)</f>
        <v>0</v>
      </c>
      <c r="AH44" s="379">
        <f t="array" ref="AH44">IFERROR(
AVERAGE((IF(DATOS_[[Sexo]:[Sexo]]=$B44,IF(DATOS_[[AGRUP. CLAS. PROF.]:[AGRUP. CLAS. PROF.]]=$B42,IF(DATOS_[[Check Periodo Ref.]:[Check Periodo Ref.]]="Dentro",DATOS_[Conc.Sal.29]))))),
0)</f>
        <v>0</v>
      </c>
      <c r="AI44" s="379">
        <f t="array" ref="AI44">IFERROR(
AVERAGE((IF(DATOS_[[Sexo]:[Sexo]]=$B44,IF(DATOS_[[AGRUP. CLAS. PROF.]:[AGRUP. CLAS. PROF.]]=$B42,IF(DATOS_[[Check Periodo Ref.]:[Check Periodo Ref.]]="Dentro",DATOS_[Conc.Sal.30]))))),
0)</f>
        <v>0</v>
      </c>
      <c r="AJ44" s="380">
        <f t="array" ref="AJ44">IFERROR(
AVERAGE(IF(DATOS_[Sexo]=$B44,IF(DATOS_[AGRUP. CLAS. PROF.]=$B42,IF(DATOS_[Check Periodo Ref.]="Dentro",DATOS_[Tot COMPL.SAL Ef],FALSE)))),
0)</f>
        <v>0</v>
      </c>
      <c r="AK44" s="381">
        <f t="array" ref="AK44">IFERROR(
AVERAGE(IF(DATOS_[Sexo]=$B44,IF(DATOS_[AGRUP. CLAS. PROF.]=$B42,IF(DATOS_[Check Periodo Ref.]="Dentro",DATOS_[TOTAL SALARIO Ef],FALSE)))),
0)</f>
        <v>0</v>
      </c>
      <c r="AL44" s="382">
        <f t="array" ref="AL44">IFERROR(
AVERAGE((IF(DATOS_[[Sexo]:[Sexo]]=$B44,IF(DATOS_[[AGRUP. CLAS. PROF.]:[AGRUP. CLAS. PROF.]]=$B42,IF(DATOS_[[Check Periodo Ref.]:[Check Periodo Ref.]]="Dentro",DATOS_[C.Extra.01]))))),
0)</f>
        <v>0</v>
      </c>
      <c r="AM44" s="382">
        <f t="array" ref="AM44">IFERROR(
AVERAGE((IF(DATOS_[[Sexo]:[Sexo]]=$B44,IF(DATOS_[[AGRUP. CLAS. PROF.]:[AGRUP. CLAS. PROF.]]=$B42,IF(DATOS_[[Check Periodo Ref.]:[Check Periodo Ref.]]="Dentro",DATOS_[C.Extra.02]))))),
0)</f>
        <v>0</v>
      </c>
      <c r="AN44" s="382">
        <f t="array" ref="AN44">IFERROR(
AVERAGE((IF(DATOS_[[Sexo]:[Sexo]]=$B44,IF(DATOS_[[AGRUP. CLAS. PROF.]:[AGRUP. CLAS. PROF.]]=$B42,IF(DATOS_[[Check Periodo Ref.]:[Check Periodo Ref.]]="Dentro",DATOS_[C.Extra.03]))))),
0)</f>
        <v>0</v>
      </c>
      <c r="AO44" s="382">
        <f t="array" ref="AO44">IFERROR(
AVERAGE((IF(DATOS_[[Sexo]:[Sexo]]=$B44,IF(DATOS_[[AGRUP. CLAS. PROF.]:[AGRUP. CLAS. PROF.]]=$B42,IF(DATOS_[[Check Periodo Ref.]:[Check Periodo Ref.]]="Dentro",DATOS_[C.Extra.04]))))),
0)</f>
        <v>0</v>
      </c>
      <c r="AP44" s="382">
        <f t="array" ref="AP44">IFERROR(
AVERAGE((IF(DATOS_[[Sexo]:[Sexo]]=$B44,IF(DATOS_[[AGRUP. CLAS. PROF.]:[AGRUP. CLAS. PROF.]]=$B42,IF(DATOS_[[Check Periodo Ref.]:[Check Periodo Ref.]]="Dentro",DATOS_[C.Extra.05]))))),
0)</f>
        <v>0</v>
      </c>
      <c r="AQ44" s="383">
        <f t="array" ref="AQ44">IFERROR(
AVERAGE(IF(DATOS_[Sexo]=$B44,IF(DATOS_[AGRUP. CLAS. PROF.]=$B42,IF(DATOS_[Check Periodo Ref.]="Dentro",DATOS_[Tot Extrasalarial Ef],FALSE)))),
0)</f>
        <v>0</v>
      </c>
      <c r="AR44" s="384">
        <f t="array" ref="AR44">IFERROR(
AVERAGE(IF(DATOS_[Sexo]=$B44,IF(DATOS_[AGRUP. CLAS. PROF.]=$B42,IF(DATOS_[Check Periodo Ref.]="Dentro",DATOS_[TOTAL Retrib Ef],FALSE)))),
0)</f>
        <v>0</v>
      </c>
    </row>
    <row r="45" spans="1:44" ht="17.25" thickBot="1" x14ac:dyDescent="0.35">
      <c r="A45" s="337" t="str">
        <f t="shared" ref="A45" si="43">+A46</f>
        <v>[ocultar]</v>
      </c>
      <c r="B45" s="362" t="s">
        <v>227</v>
      </c>
      <c r="C45" s="363"/>
      <c r="D45" s="364"/>
      <c r="E45" s="365" t="str">
        <f t="shared" ref="E45:AR45" si="44">IFERROR((E46-E47)/E46,"")</f>
        <v/>
      </c>
      <c r="F45" s="366" t="str">
        <f t="shared" si="44"/>
        <v/>
      </c>
      <c r="G45" s="367" t="str">
        <f t="shared" si="44"/>
        <v/>
      </c>
      <c r="H45" s="367" t="str">
        <f t="shared" si="44"/>
        <v/>
      </c>
      <c r="I45" s="367" t="str">
        <f t="shared" si="44"/>
        <v/>
      </c>
      <c r="J45" s="368" t="str">
        <f t="shared" si="44"/>
        <v/>
      </c>
      <c r="K45" s="369" t="str">
        <f t="shared" si="44"/>
        <v/>
      </c>
      <c r="L45" s="369" t="str">
        <f t="shared" si="44"/>
        <v/>
      </c>
      <c r="M45" s="369" t="str">
        <f t="shared" si="44"/>
        <v/>
      </c>
      <c r="N45" s="369" t="str">
        <f t="shared" si="44"/>
        <v/>
      </c>
      <c r="O45" s="369" t="str">
        <f t="shared" si="44"/>
        <v/>
      </c>
      <c r="P45" s="369" t="str">
        <f t="shared" si="44"/>
        <v/>
      </c>
      <c r="Q45" s="369" t="str">
        <f t="shared" si="44"/>
        <v/>
      </c>
      <c r="R45" s="369" t="str">
        <f t="shared" si="44"/>
        <v/>
      </c>
      <c r="S45" s="369" t="str">
        <f t="shared" si="44"/>
        <v/>
      </c>
      <c r="T45" s="369" t="str">
        <f t="shared" si="44"/>
        <v/>
      </c>
      <c r="U45" s="369" t="str">
        <f t="shared" si="44"/>
        <v/>
      </c>
      <c r="V45" s="368" t="str">
        <f t="shared" si="44"/>
        <v/>
      </c>
      <c r="W45" s="368" t="str">
        <f t="shared" si="44"/>
        <v/>
      </c>
      <c r="X45" s="368" t="str">
        <f t="shared" si="44"/>
        <v/>
      </c>
      <c r="Y45" s="368" t="str">
        <f t="shared" si="44"/>
        <v/>
      </c>
      <c r="Z45" s="368" t="str">
        <f t="shared" si="44"/>
        <v/>
      </c>
      <c r="AA45" s="368" t="str">
        <f t="shared" si="44"/>
        <v/>
      </c>
      <c r="AB45" s="368" t="str">
        <f t="shared" si="44"/>
        <v/>
      </c>
      <c r="AC45" s="368" t="str">
        <f t="shared" si="44"/>
        <v/>
      </c>
      <c r="AD45" s="368" t="str">
        <f t="shared" si="44"/>
        <v/>
      </c>
      <c r="AE45" s="368" t="str">
        <f t="shared" si="44"/>
        <v/>
      </c>
      <c r="AF45" s="368" t="str">
        <f t="shared" si="44"/>
        <v/>
      </c>
      <c r="AG45" s="368" t="str">
        <f t="shared" si="44"/>
        <v/>
      </c>
      <c r="AH45" s="368" t="str">
        <f t="shared" si="44"/>
        <v/>
      </c>
      <c r="AI45" s="368" t="str">
        <f t="shared" si="44"/>
        <v/>
      </c>
      <c r="AJ45" s="370" t="str">
        <f t="shared" si="44"/>
        <v/>
      </c>
      <c r="AK45" s="371" t="str">
        <f t="shared" si="44"/>
        <v/>
      </c>
      <c r="AL45" s="372" t="str">
        <f t="shared" si="44"/>
        <v/>
      </c>
      <c r="AM45" s="372" t="str">
        <f t="shared" si="44"/>
        <v/>
      </c>
      <c r="AN45" s="372" t="str">
        <f t="shared" si="44"/>
        <v/>
      </c>
      <c r="AO45" s="372" t="str">
        <f t="shared" si="44"/>
        <v/>
      </c>
      <c r="AP45" s="372" t="str">
        <f t="shared" si="44"/>
        <v/>
      </c>
      <c r="AQ45" s="373" t="str">
        <f t="shared" si="44"/>
        <v/>
      </c>
      <c r="AR45" s="374" t="str">
        <f t="shared" si="44"/>
        <v/>
      </c>
    </row>
    <row r="46" spans="1:44" x14ac:dyDescent="0.3">
      <c r="A46" s="337" t="str">
        <f t="shared" ref="A46" si="45">+IF(C46+C47=0,"[ocultar]","")</f>
        <v>[ocultar]</v>
      </c>
      <c r="B46" s="375" t="s">
        <v>162</v>
      </c>
      <c r="C46" s="376">
        <f t="array" ref="C46">SUM(IF($B46=DATOS_[Sexo],
IF($B45=DATOS_[AGRUP. CLAS. PROF.],
IF("Dentro"=DATOS_[Check Periodo Ref.],
1/(COUNTIFS(DATOS_[Sexo],$B46,DATOS_[AGRUP. CLAS. PROF.],$B45,DATOS_[Check Periodo Ref.],"Dentro",DATOS_[id],DATOS_[id]))))))</f>
        <v>0</v>
      </c>
      <c r="D46" s="377">
        <f>COUNTIFS(DATOS_[AGRUP. CLAS. PROF.],$B45,DATOS_[Sexo],$B46,DATOS_[Check Periodo Ref.],"Dentro")</f>
        <v>0</v>
      </c>
      <c r="E46" s="378">
        <f t="array" ref="E46">IFERROR(
AVERAGE(IF(DATOS_[Sexo]=$B46,IF(DATOS_[AGRUP. CLAS. PROF.]=$B45,IF(DATOS_[Check Periodo Ref.]="Dentro",DATOS_[SALARIO BASE Ef],FALSE)))),
0)</f>
        <v>0</v>
      </c>
      <c r="F46" s="379">
        <f t="array" ref="F46">IFERROR(
AVERAGE((IF(DATOS_[[Sexo]:[Sexo]]=$B46,IF(DATOS_[[AGRUP. CLAS. PROF.]:[AGRUP. CLAS. PROF.]]=$B45,IF(DATOS_[[Check Periodo Ref.]:[Check Periodo Ref.]]="Dentro",DATOS_[Conc.Sal.01]))))),
0)</f>
        <v>0</v>
      </c>
      <c r="G46" s="379">
        <f t="array" ref="G46">IFERROR(
AVERAGE((IF(DATOS_[[Sexo]:[Sexo]]=$B46,IF(DATOS_[[AGRUP. CLAS. PROF.]:[AGRUP. CLAS. PROF.]]=$B45,IF(DATOS_[[Check Periodo Ref.]:[Check Periodo Ref.]]="Dentro",DATOS_[Conc.Sal.02]))))),
0)</f>
        <v>0</v>
      </c>
      <c r="H46" s="379">
        <f t="array" ref="H46">IFERROR(
AVERAGE((IF(DATOS_[[Sexo]:[Sexo]]=$B46,IF(DATOS_[[AGRUP. CLAS. PROF.]:[AGRUP. CLAS. PROF.]]=$B45,IF(DATOS_[[Check Periodo Ref.]:[Check Periodo Ref.]]="Dentro",DATOS_[Conc.Sal.03]))))),
0)</f>
        <v>0</v>
      </c>
      <c r="I46" s="379">
        <f t="array" ref="I46">IFERROR(
AVERAGE((IF(DATOS_[[Sexo]:[Sexo]]=$B46,IF(DATOS_[[AGRUP. CLAS. PROF.]:[AGRUP. CLAS. PROF.]]=$B45,IF(DATOS_[[Check Periodo Ref.]:[Check Periodo Ref.]]="Dentro",DATOS_[Conc.Sal.04]))))),
0)</f>
        <v>0</v>
      </c>
      <c r="J46" s="379">
        <f t="array" ref="J46">IFERROR(
AVERAGE((IF(DATOS_[[Sexo]:[Sexo]]=$B46,IF(DATOS_[[AGRUP. CLAS. PROF.]:[AGRUP. CLAS. PROF.]]=$B45,IF(DATOS_[[Check Periodo Ref.]:[Check Periodo Ref.]]="Dentro",DATOS_[Conc.Sal.05]))))),
0)</f>
        <v>0</v>
      </c>
      <c r="K46" s="379">
        <f t="array" ref="K46">IFERROR(
AVERAGE((IF(DATOS_[[Sexo]:[Sexo]]=$B46,IF(DATOS_[[AGRUP. CLAS. PROF.]:[AGRUP. CLAS. PROF.]]=$B45,IF(DATOS_[[Check Periodo Ref.]:[Check Periodo Ref.]]="Dentro",DATOS_[Conc.Sal.06]))))),
0)</f>
        <v>0</v>
      </c>
      <c r="L46" s="379">
        <f t="array" ref="L46">IFERROR(
AVERAGE((IF(DATOS_[[Sexo]:[Sexo]]=$B46,IF(DATOS_[[AGRUP. CLAS. PROF.]:[AGRUP. CLAS. PROF.]]=$B45,IF(DATOS_[[Check Periodo Ref.]:[Check Periodo Ref.]]="Dentro",DATOS_[Conc.Sal.07]))))),
0)</f>
        <v>0</v>
      </c>
      <c r="M46" s="379">
        <f t="array" ref="M46">IFERROR(
AVERAGE((IF(DATOS_[[Sexo]:[Sexo]]=$B46,IF(DATOS_[[AGRUP. CLAS. PROF.]:[AGRUP. CLAS. PROF.]]=$B45,IF(DATOS_[[Check Periodo Ref.]:[Check Periodo Ref.]]="Dentro",DATOS_[Conc.Sal.08]))))),
0)</f>
        <v>0</v>
      </c>
      <c r="N46" s="379">
        <f t="array" ref="N46">IFERROR(
AVERAGE((IF(DATOS_[[Sexo]:[Sexo]]=$B46,IF(DATOS_[[AGRUP. CLAS. PROF.]:[AGRUP. CLAS. PROF.]]=$B45,IF(DATOS_[[Check Periodo Ref.]:[Check Periodo Ref.]]="Dentro",DATOS_[Conc.Sal.09]))))),
0)</f>
        <v>0</v>
      </c>
      <c r="O46" s="379">
        <f t="array" ref="O46">IFERROR(
AVERAGE((IF(DATOS_[[Sexo]:[Sexo]]=$B46,IF(DATOS_[[AGRUP. CLAS. PROF.]:[AGRUP. CLAS. PROF.]]=$B45,IF(DATOS_[[Check Periodo Ref.]:[Check Periodo Ref.]]="Dentro",DATOS_[Conc.Sal.10]))))),
0)</f>
        <v>0</v>
      </c>
      <c r="P46" s="379">
        <f t="array" ref="P46">IFERROR(
AVERAGE((IF(DATOS_[[Sexo]:[Sexo]]=$B46,IF(DATOS_[[AGRUP. CLAS. PROF.]:[AGRUP. CLAS. PROF.]]=$B45,IF(DATOS_[[Check Periodo Ref.]:[Check Periodo Ref.]]="Dentro",DATOS_[Conc.Sal.11]))))),
0)</f>
        <v>0</v>
      </c>
      <c r="Q46" s="379">
        <f t="array" ref="Q46">IFERROR(
AVERAGE((IF(DATOS_[[Sexo]:[Sexo]]=$B46,IF(DATOS_[[AGRUP. CLAS. PROF.]:[AGRUP. CLAS. PROF.]]=$B45,IF(DATOS_[[Check Periodo Ref.]:[Check Periodo Ref.]]="Dentro",DATOS_[Conc.Sal.12]))))),
0)</f>
        <v>0</v>
      </c>
      <c r="R46" s="379">
        <f t="array" ref="R46">IFERROR(
AVERAGE((IF(DATOS_[[Sexo]:[Sexo]]=$B46,IF(DATOS_[[AGRUP. CLAS. PROF.]:[AGRUP. CLAS. PROF.]]=$B45,IF(DATOS_[[Check Periodo Ref.]:[Check Periodo Ref.]]="Dentro",DATOS_[Conc.Sal.13]))))),
0)</f>
        <v>0</v>
      </c>
      <c r="S46" s="379">
        <f t="array" ref="S46">IFERROR(
AVERAGE((IF(DATOS_[[Sexo]:[Sexo]]=$B46,IF(DATOS_[[AGRUP. CLAS. PROF.]:[AGRUP. CLAS. PROF.]]=$B45,IF(DATOS_[[Check Periodo Ref.]:[Check Periodo Ref.]]="Dentro",DATOS_[Conc.Sal.14]))))),
0)</f>
        <v>0</v>
      </c>
      <c r="T46" s="379">
        <f t="array" ref="T46">IFERROR(
AVERAGE((IF(DATOS_[[Sexo]:[Sexo]]=$B46,IF(DATOS_[[AGRUP. CLAS. PROF.]:[AGRUP. CLAS. PROF.]]=$B45,IF(DATOS_[[Check Periodo Ref.]:[Check Periodo Ref.]]="Dentro",DATOS_[Conc.Sal.15]))))),
0)</f>
        <v>0</v>
      </c>
      <c r="U46" s="379">
        <f t="array" ref="U46">IFERROR(
AVERAGE((IF(DATOS_[[Sexo]:[Sexo]]=$B46,IF(DATOS_[[AGRUP. CLAS. PROF.]:[AGRUP. CLAS. PROF.]]=$B45,IF(DATOS_[[Check Periodo Ref.]:[Check Periodo Ref.]]="Dentro",DATOS_[Conc.Sal.16]))))),
0)</f>
        <v>0</v>
      </c>
      <c r="V46" s="379">
        <f t="array" ref="V46">IFERROR(
AVERAGE((IF(DATOS_[[Sexo]:[Sexo]]=$B46,IF(DATOS_[[AGRUP. CLAS. PROF.]:[AGRUP. CLAS. PROF.]]=$B45,IF(DATOS_[[Check Periodo Ref.]:[Check Periodo Ref.]]="Dentro",DATOS_[Conc.Sal.17]))))),
0)</f>
        <v>0</v>
      </c>
      <c r="W46" s="379">
        <f t="array" ref="W46">IFERROR(
AVERAGE((IF(DATOS_[[Sexo]:[Sexo]]=$B46,IF(DATOS_[[AGRUP. CLAS. PROF.]:[AGRUP. CLAS. PROF.]]=$B45,IF(DATOS_[[Check Periodo Ref.]:[Check Periodo Ref.]]="Dentro",DATOS_[Conc.Sal.18]))))),
0)</f>
        <v>0</v>
      </c>
      <c r="X46" s="379">
        <f t="array" ref="X46">IFERROR(
AVERAGE((IF(DATOS_[[Sexo]:[Sexo]]=$B46,IF(DATOS_[[AGRUP. CLAS. PROF.]:[AGRUP. CLAS. PROF.]]=$B45,IF(DATOS_[[Check Periodo Ref.]:[Check Periodo Ref.]]="Dentro",DATOS_[Conc.Sal.19]))))),
0)</f>
        <v>0</v>
      </c>
      <c r="Y46" s="379">
        <f t="array" ref="Y46">IFERROR(
AVERAGE((IF(DATOS_[[Sexo]:[Sexo]]=$B46,IF(DATOS_[[AGRUP. CLAS. PROF.]:[AGRUP. CLAS. PROF.]]=$B45,IF(DATOS_[[Check Periodo Ref.]:[Check Periodo Ref.]]="Dentro",DATOS_[Conc.Sal.20]))))),
0)</f>
        <v>0</v>
      </c>
      <c r="Z46" s="379">
        <f t="array" ref="Z46">IFERROR(
AVERAGE((IF(DATOS_[[Sexo]:[Sexo]]=$B46,IF(DATOS_[[AGRUP. CLAS. PROF.]:[AGRUP. CLAS. PROF.]]=$B45,IF(DATOS_[[Check Periodo Ref.]:[Check Periodo Ref.]]="Dentro",DATOS_[Conc.Sal.21]))))),
0)</f>
        <v>0</v>
      </c>
      <c r="AA46" s="379">
        <f t="array" ref="AA46">IFERROR(
AVERAGE((IF(DATOS_[[Sexo]:[Sexo]]=$B46,IF(DATOS_[[AGRUP. CLAS. PROF.]:[AGRUP. CLAS. PROF.]]=$B45,IF(DATOS_[[Check Periodo Ref.]:[Check Periodo Ref.]]="Dentro",DATOS_[Conc.Sal.22]))))),
0)</f>
        <v>0</v>
      </c>
      <c r="AB46" s="379">
        <f t="array" ref="AB46">IFERROR(
AVERAGE((IF(DATOS_[[Sexo]:[Sexo]]=$B46,IF(DATOS_[[AGRUP. CLAS. PROF.]:[AGRUP. CLAS. PROF.]]=$B45,IF(DATOS_[[Check Periodo Ref.]:[Check Periodo Ref.]]="Dentro",DATOS_[Conc.Sal.23]))))),
0)</f>
        <v>0</v>
      </c>
      <c r="AC46" s="379">
        <f t="array" ref="AC46">IFERROR(
AVERAGE((IF(DATOS_[[Sexo]:[Sexo]]=$B46,IF(DATOS_[[AGRUP. CLAS. PROF.]:[AGRUP. CLAS. PROF.]]=$B45,IF(DATOS_[[Check Periodo Ref.]:[Check Periodo Ref.]]="Dentro",DATOS_[Conc.Sal.24]))))),
0)</f>
        <v>0</v>
      </c>
      <c r="AD46" s="379">
        <f t="array" ref="AD46">IFERROR(
AVERAGE((IF(DATOS_[[Sexo]:[Sexo]]=$B46,IF(DATOS_[[AGRUP. CLAS. PROF.]:[AGRUP. CLAS. PROF.]]=$B45,IF(DATOS_[[Check Periodo Ref.]:[Check Periodo Ref.]]="Dentro",DATOS_[Conc.Sal.25]))))),
0)</f>
        <v>0</v>
      </c>
      <c r="AE46" s="379">
        <f t="array" ref="AE46">IFERROR(
AVERAGE((IF(DATOS_[[Sexo]:[Sexo]]=$B46,IF(DATOS_[[AGRUP. CLAS. PROF.]:[AGRUP. CLAS. PROF.]]=$B45,IF(DATOS_[[Check Periodo Ref.]:[Check Periodo Ref.]]="Dentro",DATOS_[Conc.Sal.26]))))),
0)</f>
        <v>0</v>
      </c>
      <c r="AF46" s="379">
        <f t="array" ref="AF46">IFERROR(
AVERAGE((IF(DATOS_[[Sexo]:[Sexo]]=$B46,IF(DATOS_[[AGRUP. CLAS. PROF.]:[AGRUP. CLAS. PROF.]]=$B45,IF(DATOS_[[Check Periodo Ref.]:[Check Periodo Ref.]]="Dentro",DATOS_[Conc.Sal.27]))))),
0)</f>
        <v>0</v>
      </c>
      <c r="AG46" s="379">
        <f t="array" ref="AG46">IFERROR(
AVERAGE((IF(DATOS_[[Sexo]:[Sexo]]=$B46,IF(DATOS_[[AGRUP. CLAS. PROF.]:[AGRUP. CLAS. PROF.]]=$B45,IF(DATOS_[[Check Periodo Ref.]:[Check Periodo Ref.]]="Dentro",DATOS_[Conc.Sal.28]))))),
0)</f>
        <v>0</v>
      </c>
      <c r="AH46" s="379">
        <f t="array" ref="AH46">IFERROR(
AVERAGE((IF(DATOS_[[Sexo]:[Sexo]]=$B46,IF(DATOS_[[AGRUP. CLAS. PROF.]:[AGRUP. CLAS. PROF.]]=$B45,IF(DATOS_[[Check Periodo Ref.]:[Check Periodo Ref.]]="Dentro",DATOS_[Conc.Sal.29]))))),
0)</f>
        <v>0</v>
      </c>
      <c r="AI46" s="379">
        <f t="array" ref="AI46">IFERROR(
AVERAGE((IF(DATOS_[[Sexo]:[Sexo]]=$B46,IF(DATOS_[[AGRUP. CLAS. PROF.]:[AGRUP. CLAS. PROF.]]=$B45,IF(DATOS_[[Check Periodo Ref.]:[Check Periodo Ref.]]="Dentro",DATOS_[Conc.Sal.30]))))),
0)</f>
        <v>0</v>
      </c>
      <c r="AJ46" s="380">
        <f t="array" ref="AJ46">IFERROR(
AVERAGE(IF(DATOS_[Sexo]=$B46,IF(DATOS_[AGRUP. CLAS. PROF.]=$B45,IF(DATOS_[Check Periodo Ref.]="Dentro",DATOS_[Tot COMPL.SAL Ef],FALSE)))),
0)</f>
        <v>0</v>
      </c>
      <c r="AK46" s="381">
        <f t="array" ref="AK46">IFERROR(
AVERAGE(IF(DATOS_[Sexo]=$B46,IF(DATOS_[AGRUP. CLAS. PROF.]=$B45,IF(DATOS_[Check Periodo Ref.]="Dentro",DATOS_[TOTAL SALARIO Ef],FALSE)))),
0)</f>
        <v>0</v>
      </c>
      <c r="AL46" s="382">
        <f t="array" ref="AL46">IFERROR(
AVERAGE((IF(DATOS_[[Sexo]:[Sexo]]=$B46,IF(DATOS_[[AGRUP. CLAS. PROF.]:[AGRUP. CLAS. PROF.]]=$B45,IF(DATOS_[[Check Periodo Ref.]:[Check Periodo Ref.]]="Dentro",DATOS_[C.Extra.01]))))),
0)</f>
        <v>0</v>
      </c>
      <c r="AM46" s="382">
        <f t="array" ref="AM46">IFERROR(
AVERAGE((IF(DATOS_[[Sexo]:[Sexo]]=$B46,IF(DATOS_[[AGRUP. CLAS. PROF.]:[AGRUP. CLAS. PROF.]]=$B45,IF(DATOS_[[Check Periodo Ref.]:[Check Periodo Ref.]]="Dentro",DATOS_[C.Extra.02]))))),
0)</f>
        <v>0</v>
      </c>
      <c r="AN46" s="382">
        <f t="array" ref="AN46">IFERROR(
AVERAGE((IF(DATOS_[[Sexo]:[Sexo]]=$B46,IF(DATOS_[[AGRUP. CLAS. PROF.]:[AGRUP. CLAS. PROF.]]=$B45,IF(DATOS_[[Check Periodo Ref.]:[Check Periodo Ref.]]="Dentro",DATOS_[C.Extra.03]))))),
0)</f>
        <v>0</v>
      </c>
      <c r="AO46" s="382">
        <f t="array" ref="AO46">IFERROR(
AVERAGE((IF(DATOS_[[Sexo]:[Sexo]]=$B46,IF(DATOS_[[AGRUP. CLAS. PROF.]:[AGRUP. CLAS. PROF.]]=$B45,IF(DATOS_[[Check Periodo Ref.]:[Check Periodo Ref.]]="Dentro",DATOS_[C.Extra.04]))))),
0)</f>
        <v>0</v>
      </c>
      <c r="AP46" s="382">
        <f t="array" ref="AP46">IFERROR(
AVERAGE((IF(DATOS_[[Sexo]:[Sexo]]=$B46,IF(DATOS_[[AGRUP. CLAS. PROF.]:[AGRUP. CLAS. PROF.]]=$B45,IF(DATOS_[[Check Periodo Ref.]:[Check Periodo Ref.]]="Dentro",DATOS_[C.Extra.05]))))),
0)</f>
        <v>0</v>
      </c>
      <c r="AQ46" s="383">
        <f t="array" ref="AQ46">IFERROR(
AVERAGE(IF(DATOS_[Sexo]=$B46,IF(DATOS_[AGRUP. CLAS. PROF.]=$B45,IF(DATOS_[Check Periodo Ref.]="Dentro",DATOS_[Tot Extrasalarial Ef],FALSE)))),
0)</f>
        <v>0</v>
      </c>
      <c r="AR46" s="384">
        <f t="array" ref="AR46">IFERROR(
AVERAGE(IF(DATOS_[Sexo]=$B46,IF(DATOS_[AGRUP. CLAS. PROF.]=$B45,IF(DATOS_[Check Periodo Ref.]="Dentro",DATOS_[TOTAL Retrib Ef],FALSE)))),
0)</f>
        <v>0</v>
      </c>
    </row>
    <row r="47" spans="1:44" x14ac:dyDescent="0.3">
      <c r="A47" s="337" t="str">
        <f t="shared" ref="A47" si="46">+A46</f>
        <v>[ocultar]</v>
      </c>
      <c r="B47" s="375" t="s">
        <v>163</v>
      </c>
      <c r="C47" s="376">
        <f t="array" ref="C47">SUM(IF($B47=DATOS_[Sexo],
IF($B45=DATOS_[AGRUP. CLAS. PROF.],
IF("Dentro"=DATOS_[Check Periodo Ref.],
1/(COUNTIFS(DATOS_[Sexo],$B47,DATOS_[AGRUP. CLAS. PROF.],$B45,DATOS_[Check Periodo Ref.],"Dentro",DATOS_[id],DATOS_[id]))))))</f>
        <v>0</v>
      </c>
      <c r="D47" s="377">
        <f>COUNTIFS(DATOS_[AGRUP. CLAS. PROF.],$B45,DATOS_[Sexo],$B47,DATOS_[Check Periodo Ref.],"Dentro")</f>
        <v>0</v>
      </c>
      <c r="E47" s="378">
        <f t="array" ref="E47">IFERROR(
AVERAGE(IF(DATOS_[Sexo]=$B47,IF(DATOS_[AGRUP. CLAS. PROF.]=$B45,IF(DATOS_[Check Periodo Ref.]="Dentro",DATOS_[SALARIO BASE Ef],FALSE)))),
0)</f>
        <v>0</v>
      </c>
      <c r="F47" s="379">
        <f t="array" ref="F47">IFERROR(
AVERAGE((IF(DATOS_[[Sexo]:[Sexo]]=$B47,IF(DATOS_[[AGRUP. CLAS. PROF.]:[AGRUP. CLAS. PROF.]]=$B45,IF(DATOS_[[Check Periodo Ref.]:[Check Periodo Ref.]]="Dentro",DATOS_[Conc.Sal.01]))))),
0)</f>
        <v>0</v>
      </c>
      <c r="G47" s="379">
        <f t="array" ref="G47">IFERROR(
AVERAGE((IF(DATOS_[[Sexo]:[Sexo]]=$B47,IF(DATOS_[[AGRUP. CLAS. PROF.]:[AGRUP. CLAS. PROF.]]=$B45,IF(DATOS_[[Check Periodo Ref.]:[Check Periodo Ref.]]="Dentro",DATOS_[Conc.Sal.02]))))),
0)</f>
        <v>0</v>
      </c>
      <c r="H47" s="379">
        <f t="array" ref="H47">IFERROR(
AVERAGE((IF(DATOS_[[Sexo]:[Sexo]]=$B47,IF(DATOS_[[AGRUP. CLAS. PROF.]:[AGRUP. CLAS. PROF.]]=$B45,IF(DATOS_[[Check Periodo Ref.]:[Check Periodo Ref.]]="Dentro",DATOS_[Conc.Sal.03]))))),
0)</f>
        <v>0</v>
      </c>
      <c r="I47" s="379">
        <f t="array" ref="I47">IFERROR(
AVERAGE((IF(DATOS_[[Sexo]:[Sexo]]=$B47,IF(DATOS_[[AGRUP. CLAS. PROF.]:[AGRUP. CLAS. PROF.]]=$B45,IF(DATOS_[[Check Periodo Ref.]:[Check Periodo Ref.]]="Dentro",DATOS_[Conc.Sal.04]))))),
0)</f>
        <v>0</v>
      </c>
      <c r="J47" s="379">
        <f t="array" ref="J47">IFERROR(
AVERAGE((IF(DATOS_[[Sexo]:[Sexo]]=$B47,IF(DATOS_[[AGRUP. CLAS. PROF.]:[AGRUP. CLAS. PROF.]]=$B45,IF(DATOS_[[Check Periodo Ref.]:[Check Periodo Ref.]]="Dentro",DATOS_[Conc.Sal.05]))))),
0)</f>
        <v>0</v>
      </c>
      <c r="K47" s="379">
        <f t="array" ref="K47">IFERROR(
AVERAGE((IF(DATOS_[[Sexo]:[Sexo]]=$B47,IF(DATOS_[[AGRUP. CLAS. PROF.]:[AGRUP. CLAS. PROF.]]=$B45,IF(DATOS_[[Check Periodo Ref.]:[Check Periodo Ref.]]="Dentro",DATOS_[Conc.Sal.06]))))),
0)</f>
        <v>0</v>
      </c>
      <c r="L47" s="379">
        <f t="array" ref="L47">IFERROR(
AVERAGE((IF(DATOS_[[Sexo]:[Sexo]]=$B47,IF(DATOS_[[AGRUP. CLAS. PROF.]:[AGRUP. CLAS. PROF.]]=$B45,IF(DATOS_[[Check Periodo Ref.]:[Check Periodo Ref.]]="Dentro",DATOS_[Conc.Sal.07]))))),
0)</f>
        <v>0</v>
      </c>
      <c r="M47" s="379">
        <f t="array" ref="M47">IFERROR(
AVERAGE((IF(DATOS_[[Sexo]:[Sexo]]=$B47,IF(DATOS_[[AGRUP. CLAS. PROF.]:[AGRUP. CLAS. PROF.]]=$B45,IF(DATOS_[[Check Periodo Ref.]:[Check Periodo Ref.]]="Dentro",DATOS_[Conc.Sal.08]))))),
0)</f>
        <v>0</v>
      </c>
      <c r="N47" s="379">
        <f t="array" ref="N47">IFERROR(
AVERAGE((IF(DATOS_[[Sexo]:[Sexo]]=$B47,IF(DATOS_[[AGRUP. CLAS. PROF.]:[AGRUP. CLAS. PROF.]]=$B45,IF(DATOS_[[Check Periodo Ref.]:[Check Periodo Ref.]]="Dentro",DATOS_[Conc.Sal.09]))))),
0)</f>
        <v>0</v>
      </c>
      <c r="O47" s="379">
        <f t="array" ref="O47">IFERROR(
AVERAGE((IF(DATOS_[[Sexo]:[Sexo]]=$B47,IF(DATOS_[[AGRUP. CLAS. PROF.]:[AGRUP. CLAS. PROF.]]=$B45,IF(DATOS_[[Check Periodo Ref.]:[Check Periodo Ref.]]="Dentro",DATOS_[Conc.Sal.10]))))),
0)</f>
        <v>0</v>
      </c>
      <c r="P47" s="379">
        <f t="array" ref="P47">IFERROR(
AVERAGE((IF(DATOS_[[Sexo]:[Sexo]]=$B47,IF(DATOS_[[AGRUP. CLAS. PROF.]:[AGRUP. CLAS. PROF.]]=$B45,IF(DATOS_[[Check Periodo Ref.]:[Check Periodo Ref.]]="Dentro",DATOS_[Conc.Sal.11]))))),
0)</f>
        <v>0</v>
      </c>
      <c r="Q47" s="379">
        <f t="array" ref="Q47">IFERROR(
AVERAGE((IF(DATOS_[[Sexo]:[Sexo]]=$B47,IF(DATOS_[[AGRUP. CLAS. PROF.]:[AGRUP. CLAS. PROF.]]=$B45,IF(DATOS_[[Check Periodo Ref.]:[Check Periodo Ref.]]="Dentro",DATOS_[Conc.Sal.12]))))),
0)</f>
        <v>0</v>
      </c>
      <c r="R47" s="379">
        <f t="array" ref="R47">IFERROR(
AVERAGE((IF(DATOS_[[Sexo]:[Sexo]]=$B47,IF(DATOS_[[AGRUP. CLAS. PROF.]:[AGRUP. CLAS. PROF.]]=$B45,IF(DATOS_[[Check Periodo Ref.]:[Check Periodo Ref.]]="Dentro",DATOS_[Conc.Sal.13]))))),
0)</f>
        <v>0</v>
      </c>
      <c r="S47" s="379">
        <f t="array" ref="S47">IFERROR(
AVERAGE((IF(DATOS_[[Sexo]:[Sexo]]=$B47,IF(DATOS_[[AGRUP. CLAS. PROF.]:[AGRUP. CLAS. PROF.]]=$B45,IF(DATOS_[[Check Periodo Ref.]:[Check Periodo Ref.]]="Dentro",DATOS_[Conc.Sal.14]))))),
0)</f>
        <v>0</v>
      </c>
      <c r="T47" s="379">
        <f t="array" ref="T47">IFERROR(
AVERAGE((IF(DATOS_[[Sexo]:[Sexo]]=$B47,IF(DATOS_[[AGRUP. CLAS. PROF.]:[AGRUP. CLAS. PROF.]]=$B45,IF(DATOS_[[Check Periodo Ref.]:[Check Periodo Ref.]]="Dentro",DATOS_[Conc.Sal.15]))))),
0)</f>
        <v>0</v>
      </c>
      <c r="U47" s="379">
        <f t="array" ref="U47">IFERROR(
AVERAGE((IF(DATOS_[[Sexo]:[Sexo]]=$B47,IF(DATOS_[[AGRUP. CLAS. PROF.]:[AGRUP. CLAS. PROF.]]=$B45,IF(DATOS_[[Check Periodo Ref.]:[Check Periodo Ref.]]="Dentro",DATOS_[Conc.Sal.16]))))),
0)</f>
        <v>0</v>
      </c>
      <c r="V47" s="379">
        <f t="array" ref="V47">IFERROR(
AVERAGE((IF(DATOS_[[Sexo]:[Sexo]]=$B47,IF(DATOS_[[AGRUP. CLAS. PROF.]:[AGRUP. CLAS. PROF.]]=$B45,IF(DATOS_[[Check Periodo Ref.]:[Check Periodo Ref.]]="Dentro",DATOS_[Conc.Sal.17]))))),
0)</f>
        <v>0</v>
      </c>
      <c r="W47" s="379">
        <f t="array" ref="W47">IFERROR(
AVERAGE((IF(DATOS_[[Sexo]:[Sexo]]=$B47,IF(DATOS_[[AGRUP. CLAS. PROF.]:[AGRUP. CLAS. PROF.]]=$B45,IF(DATOS_[[Check Periodo Ref.]:[Check Periodo Ref.]]="Dentro",DATOS_[Conc.Sal.18]))))),
0)</f>
        <v>0</v>
      </c>
      <c r="X47" s="379">
        <f t="array" ref="X47">IFERROR(
AVERAGE((IF(DATOS_[[Sexo]:[Sexo]]=$B47,IF(DATOS_[[AGRUP. CLAS. PROF.]:[AGRUP. CLAS. PROF.]]=$B45,IF(DATOS_[[Check Periodo Ref.]:[Check Periodo Ref.]]="Dentro",DATOS_[Conc.Sal.19]))))),
0)</f>
        <v>0</v>
      </c>
      <c r="Y47" s="379">
        <f t="array" ref="Y47">IFERROR(
AVERAGE((IF(DATOS_[[Sexo]:[Sexo]]=$B47,IF(DATOS_[[AGRUP. CLAS. PROF.]:[AGRUP. CLAS. PROF.]]=$B45,IF(DATOS_[[Check Periodo Ref.]:[Check Periodo Ref.]]="Dentro",DATOS_[Conc.Sal.20]))))),
0)</f>
        <v>0</v>
      </c>
      <c r="Z47" s="379">
        <f t="array" ref="Z47">IFERROR(
AVERAGE((IF(DATOS_[[Sexo]:[Sexo]]=$B47,IF(DATOS_[[AGRUP. CLAS. PROF.]:[AGRUP. CLAS. PROF.]]=$B45,IF(DATOS_[[Check Periodo Ref.]:[Check Periodo Ref.]]="Dentro",DATOS_[Conc.Sal.21]))))),
0)</f>
        <v>0</v>
      </c>
      <c r="AA47" s="379">
        <f t="array" ref="AA47">IFERROR(
AVERAGE((IF(DATOS_[[Sexo]:[Sexo]]=$B47,IF(DATOS_[[AGRUP. CLAS. PROF.]:[AGRUP. CLAS. PROF.]]=$B45,IF(DATOS_[[Check Periodo Ref.]:[Check Periodo Ref.]]="Dentro",DATOS_[Conc.Sal.22]))))),
0)</f>
        <v>0</v>
      </c>
      <c r="AB47" s="379">
        <f t="array" ref="AB47">IFERROR(
AVERAGE((IF(DATOS_[[Sexo]:[Sexo]]=$B47,IF(DATOS_[[AGRUP. CLAS. PROF.]:[AGRUP. CLAS. PROF.]]=$B45,IF(DATOS_[[Check Periodo Ref.]:[Check Periodo Ref.]]="Dentro",DATOS_[Conc.Sal.23]))))),
0)</f>
        <v>0</v>
      </c>
      <c r="AC47" s="379">
        <f t="array" ref="AC47">IFERROR(
AVERAGE((IF(DATOS_[[Sexo]:[Sexo]]=$B47,IF(DATOS_[[AGRUP. CLAS. PROF.]:[AGRUP. CLAS. PROF.]]=$B45,IF(DATOS_[[Check Periodo Ref.]:[Check Periodo Ref.]]="Dentro",DATOS_[Conc.Sal.24]))))),
0)</f>
        <v>0</v>
      </c>
      <c r="AD47" s="379">
        <f t="array" ref="AD47">IFERROR(
AVERAGE((IF(DATOS_[[Sexo]:[Sexo]]=$B47,IF(DATOS_[[AGRUP. CLAS. PROF.]:[AGRUP. CLAS. PROF.]]=$B45,IF(DATOS_[[Check Periodo Ref.]:[Check Periodo Ref.]]="Dentro",DATOS_[Conc.Sal.25]))))),
0)</f>
        <v>0</v>
      </c>
      <c r="AE47" s="379">
        <f t="array" ref="AE47">IFERROR(
AVERAGE((IF(DATOS_[[Sexo]:[Sexo]]=$B47,IF(DATOS_[[AGRUP. CLAS. PROF.]:[AGRUP. CLAS. PROF.]]=$B45,IF(DATOS_[[Check Periodo Ref.]:[Check Periodo Ref.]]="Dentro",DATOS_[Conc.Sal.26]))))),
0)</f>
        <v>0</v>
      </c>
      <c r="AF47" s="379">
        <f t="array" ref="AF47">IFERROR(
AVERAGE((IF(DATOS_[[Sexo]:[Sexo]]=$B47,IF(DATOS_[[AGRUP. CLAS. PROF.]:[AGRUP. CLAS. PROF.]]=$B45,IF(DATOS_[[Check Periodo Ref.]:[Check Periodo Ref.]]="Dentro",DATOS_[Conc.Sal.27]))))),
0)</f>
        <v>0</v>
      </c>
      <c r="AG47" s="379">
        <f t="array" ref="AG47">IFERROR(
AVERAGE((IF(DATOS_[[Sexo]:[Sexo]]=$B47,IF(DATOS_[[AGRUP. CLAS. PROF.]:[AGRUP. CLAS. PROF.]]=$B45,IF(DATOS_[[Check Periodo Ref.]:[Check Periodo Ref.]]="Dentro",DATOS_[Conc.Sal.28]))))),
0)</f>
        <v>0</v>
      </c>
      <c r="AH47" s="379">
        <f t="array" ref="AH47">IFERROR(
AVERAGE((IF(DATOS_[[Sexo]:[Sexo]]=$B47,IF(DATOS_[[AGRUP. CLAS. PROF.]:[AGRUP. CLAS. PROF.]]=$B45,IF(DATOS_[[Check Periodo Ref.]:[Check Periodo Ref.]]="Dentro",DATOS_[Conc.Sal.29]))))),
0)</f>
        <v>0</v>
      </c>
      <c r="AI47" s="379">
        <f t="array" ref="AI47">IFERROR(
AVERAGE((IF(DATOS_[[Sexo]:[Sexo]]=$B47,IF(DATOS_[[AGRUP. CLAS. PROF.]:[AGRUP. CLAS. PROF.]]=$B45,IF(DATOS_[[Check Periodo Ref.]:[Check Periodo Ref.]]="Dentro",DATOS_[Conc.Sal.30]))))),
0)</f>
        <v>0</v>
      </c>
      <c r="AJ47" s="380">
        <f t="array" ref="AJ47">IFERROR(
AVERAGE(IF(DATOS_[Sexo]=$B47,IF(DATOS_[AGRUP. CLAS. PROF.]=$B45,IF(DATOS_[Check Periodo Ref.]="Dentro",DATOS_[Tot COMPL.SAL Ef],FALSE)))),
0)</f>
        <v>0</v>
      </c>
      <c r="AK47" s="381">
        <f t="array" ref="AK47">IFERROR(
AVERAGE(IF(DATOS_[Sexo]=$B47,IF(DATOS_[AGRUP. CLAS. PROF.]=$B45,IF(DATOS_[Check Periodo Ref.]="Dentro",DATOS_[TOTAL SALARIO Ef],FALSE)))),
0)</f>
        <v>0</v>
      </c>
      <c r="AL47" s="382">
        <f t="array" ref="AL47">IFERROR(
AVERAGE((IF(DATOS_[[Sexo]:[Sexo]]=$B47,IF(DATOS_[[AGRUP. CLAS. PROF.]:[AGRUP. CLAS. PROF.]]=$B45,IF(DATOS_[[Check Periodo Ref.]:[Check Periodo Ref.]]="Dentro",DATOS_[C.Extra.01]))))),
0)</f>
        <v>0</v>
      </c>
      <c r="AM47" s="382">
        <f t="array" ref="AM47">IFERROR(
AVERAGE((IF(DATOS_[[Sexo]:[Sexo]]=$B47,IF(DATOS_[[AGRUP. CLAS. PROF.]:[AGRUP. CLAS. PROF.]]=$B45,IF(DATOS_[[Check Periodo Ref.]:[Check Periodo Ref.]]="Dentro",DATOS_[C.Extra.02]))))),
0)</f>
        <v>0</v>
      </c>
      <c r="AN47" s="382">
        <f t="array" ref="AN47">IFERROR(
AVERAGE((IF(DATOS_[[Sexo]:[Sexo]]=$B47,IF(DATOS_[[AGRUP. CLAS. PROF.]:[AGRUP. CLAS. PROF.]]=$B45,IF(DATOS_[[Check Periodo Ref.]:[Check Periodo Ref.]]="Dentro",DATOS_[C.Extra.03]))))),
0)</f>
        <v>0</v>
      </c>
      <c r="AO47" s="382">
        <f t="array" ref="AO47">IFERROR(
AVERAGE((IF(DATOS_[[Sexo]:[Sexo]]=$B47,IF(DATOS_[[AGRUP. CLAS. PROF.]:[AGRUP. CLAS. PROF.]]=$B45,IF(DATOS_[[Check Periodo Ref.]:[Check Periodo Ref.]]="Dentro",DATOS_[C.Extra.04]))))),
0)</f>
        <v>0</v>
      </c>
      <c r="AP47" s="382">
        <f t="array" ref="AP47">IFERROR(
AVERAGE((IF(DATOS_[[Sexo]:[Sexo]]=$B47,IF(DATOS_[[AGRUP. CLAS. PROF.]:[AGRUP. CLAS. PROF.]]=$B45,IF(DATOS_[[Check Periodo Ref.]:[Check Periodo Ref.]]="Dentro",DATOS_[C.Extra.05]))))),
0)</f>
        <v>0</v>
      </c>
      <c r="AQ47" s="383">
        <f t="array" ref="AQ47">IFERROR(
AVERAGE(IF(DATOS_[Sexo]=$B47,IF(DATOS_[AGRUP. CLAS. PROF.]=$B45,IF(DATOS_[Check Periodo Ref.]="Dentro",DATOS_[Tot Extrasalarial Ef],FALSE)))),
0)</f>
        <v>0</v>
      </c>
      <c r="AR47" s="384">
        <f t="array" ref="AR47">IFERROR(
AVERAGE(IF(DATOS_[Sexo]=$B47,IF(DATOS_[AGRUP. CLAS. PROF.]=$B45,IF(DATOS_[Check Periodo Ref.]="Dentro",DATOS_[TOTAL Retrib Ef],FALSE)))),
0)</f>
        <v>0</v>
      </c>
    </row>
    <row r="48" spans="1:44" ht="17.25" thickBot="1" x14ac:dyDescent="0.35">
      <c r="A48" s="337" t="str">
        <f t="shared" ref="A48" si="47">+A49</f>
        <v>[ocultar]</v>
      </c>
      <c r="B48" s="362" t="s">
        <v>228</v>
      </c>
      <c r="C48" s="363"/>
      <c r="D48" s="364"/>
      <c r="E48" s="365" t="str">
        <f t="shared" ref="E48:AR48" si="48">IFERROR((E49-E50)/E49,"")</f>
        <v/>
      </c>
      <c r="F48" s="366" t="str">
        <f t="shared" si="48"/>
        <v/>
      </c>
      <c r="G48" s="367" t="str">
        <f t="shared" si="48"/>
        <v/>
      </c>
      <c r="H48" s="367" t="str">
        <f t="shared" si="48"/>
        <v/>
      </c>
      <c r="I48" s="367" t="str">
        <f t="shared" si="48"/>
        <v/>
      </c>
      <c r="J48" s="368" t="str">
        <f t="shared" si="48"/>
        <v/>
      </c>
      <c r="K48" s="369" t="str">
        <f t="shared" si="48"/>
        <v/>
      </c>
      <c r="L48" s="369" t="str">
        <f t="shared" si="48"/>
        <v/>
      </c>
      <c r="M48" s="369" t="str">
        <f t="shared" si="48"/>
        <v/>
      </c>
      <c r="N48" s="369" t="str">
        <f t="shared" si="48"/>
        <v/>
      </c>
      <c r="O48" s="369" t="str">
        <f t="shared" si="48"/>
        <v/>
      </c>
      <c r="P48" s="369" t="str">
        <f t="shared" si="48"/>
        <v/>
      </c>
      <c r="Q48" s="369" t="str">
        <f t="shared" si="48"/>
        <v/>
      </c>
      <c r="R48" s="369" t="str">
        <f t="shared" si="48"/>
        <v/>
      </c>
      <c r="S48" s="369" t="str">
        <f t="shared" si="48"/>
        <v/>
      </c>
      <c r="T48" s="369" t="str">
        <f t="shared" si="48"/>
        <v/>
      </c>
      <c r="U48" s="369" t="str">
        <f t="shared" si="48"/>
        <v/>
      </c>
      <c r="V48" s="368" t="str">
        <f t="shared" si="48"/>
        <v/>
      </c>
      <c r="W48" s="368" t="str">
        <f t="shared" si="48"/>
        <v/>
      </c>
      <c r="X48" s="368" t="str">
        <f t="shared" si="48"/>
        <v/>
      </c>
      <c r="Y48" s="368" t="str">
        <f t="shared" si="48"/>
        <v/>
      </c>
      <c r="Z48" s="368" t="str">
        <f t="shared" si="48"/>
        <v/>
      </c>
      <c r="AA48" s="368" t="str">
        <f t="shared" si="48"/>
        <v/>
      </c>
      <c r="AB48" s="368" t="str">
        <f t="shared" si="48"/>
        <v/>
      </c>
      <c r="AC48" s="368" t="str">
        <f t="shared" si="48"/>
        <v/>
      </c>
      <c r="AD48" s="368" t="str">
        <f t="shared" si="48"/>
        <v/>
      </c>
      <c r="AE48" s="368" t="str">
        <f t="shared" si="48"/>
        <v/>
      </c>
      <c r="AF48" s="368" t="str">
        <f t="shared" si="48"/>
        <v/>
      </c>
      <c r="AG48" s="368" t="str">
        <f t="shared" si="48"/>
        <v/>
      </c>
      <c r="AH48" s="368" t="str">
        <f t="shared" si="48"/>
        <v/>
      </c>
      <c r="AI48" s="368" t="str">
        <f t="shared" si="48"/>
        <v/>
      </c>
      <c r="AJ48" s="370" t="str">
        <f t="shared" si="48"/>
        <v/>
      </c>
      <c r="AK48" s="371" t="str">
        <f t="shared" si="48"/>
        <v/>
      </c>
      <c r="AL48" s="372" t="str">
        <f t="shared" si="48"/>
        <v/>
      </c>
      <c r="AM48" s="372" t="str">
        <f t="shared" si="48"/>
        <v/>
      </c>
      <c r="AN48" s="372" t="str">
        <f t="shared" si="48"/>
        <v/>
      </c>
      <c r="AO48" s="372" t="str">
        <f t="shared" si="48"/>
        <v/>
      </c>
      <c r="AP48" s="372" t="str">
        <f t="shared" si="48"/>
        <v/>
      </c>
      <c r="AQ48" s="373" t="str">
        <f t="shared" si="48"/>
        <v/>
      </c>
      <c r="AR48" s="374" t="str">
        <f t="shared" si="48"/>
        <v/>
      </c>
    </row>
    <row r="49" spans="1:44" x14ac:dyDescent="0.3">
      <c r="A49" s="337" t="str">
        <f t="shared" ref="A49" si="49">+IF(C49+C50=0,"[ocultar]","")</f>
        <v>[ocultar]</v>
      </c>
      <c r="B49" s="375" t="s">
        <v>162</v>
      </c>
      <c r="C49" s="376">
        <f t="array" ref="C49">SUM(IF($B49=DATOS_[Sexo],
IF($B48=DATOS_[AGRUP. CLAS. PROF.],
IF("Dentro"=DATOS_[Check Periodo Ref.],
1/(COUNTIFS(DATOS_[Sexo],$B49,DATOS_[AGRUP. CLAS. PROF.],$B48,DATOS_[Check Periodo Ref.],"Dentro",DATOS_[id],DATOS_[id]))))))</f>
        <v>0</v>
      </c>
      <c r="D49" s="377">
        <f>COUNTIFS(DATOS_[AGRUP. CLAS. PROF.],$B48,DATOS_[Sexo],$B49,DATOS_[Check Periodo Ref.],"Dentro")</f>
        <v>0</v>
      </c>
      <c r="E49" s="378">
        <f t="array" ref="E49">IFERROR(
AVERAGE(IF(DATOS_[Sexo]=$B49,IF(DATOS_[AGRUP. CLAS. PROF.]=$B48,IF(DATOS_[Check Periodo Ref.]="Dentro",DATOS_[SALARIO BASE Ef],FALSE)))),
0)</f>
        <v>0</v>
      </c>
      <c r="F49" s="379">
        <f t="array" ref="F49">IFERROR(
AVERAGE((IF(DATOS_[[Sexo]:[Sexo]]=$B49,IF(DATOS_[[AGRUP. CLAS. PROF.]:[AGRUP. CLAS. PROF.]]=$B48,IF(DATOS_[[Check Periodo Ref.]:[Check Periodo Ref.]]="Dentro",DATOS_[Conc.Sal.01]))))),
0)</f>
        <v>0</v>
      </c>
      <c r="G49" s="379">
        <f t="array" ref="G49">IFERROR(
AVERAGE((IF(DATOS_[[Sexo]:[Sexo]]=$B49,IF(DATOS_[[AGRUP. CLAS. PROF.]:[AGRUP. CLAS. PROF.]]=$B48,IF(DATOS_[[Check Periodo Ref.]:[Check Periodo Ref.]]="Dentro",DATOS_[Conc.Sal.02]))))),
0)</f>
        <v>0</v>
      </c>
      <c r="H49" s="379">
        <f t="array" ref="H49">IFERROR(
AVERAGE((IF(DATOS_[[Sexo]:[Sexo]]=$B49,IF(DATOS_[[AGRUP. CLAS. PROF.]:[AGRUP. CLAS. PROF.]]=$B48,IF(DATOS_[[Check Periodo Ref.]:[Check Periodo Ref.]]="Dentro",DATOS_[Conc.Sal.03]))))),
0)</f>
        <v>0</v>
      </c>
      <c r="I49" s="379">
        <f t="array" ref="I49">IFERROR(
AVERAGE((IF(DATOS_[[Sexo]:[Sexo]]=$B49,IF(DATOS_[[AGRUP. CLAS. PROF.]:[AGRUP. CLAS. PROF.]]=$B48,IF(DATOS_[[Check Periodo Ref.]:[Check Periodo Ref.]]="Dentro",DATOS_[Conc.Sal.04]))))),
0)</f>
        <v>0</v>
      </c>
      <c r="J49" s="379">
        <f t="array" ref="J49">IFERROR(
AVERAGE((IF(DATOS_[[Sexo]:[Sexo]]=$B49,IF(DATOS_[[AGRUP. CLAS. PROF.]:[AGRUP. CLAS. PROF.]]=$B48,IF(DATOS_[[Check Periodo Ref.]:[Check Periodo Ref.]]="Dentro",DATOS_[Conc.Sal.05]))))),
0)</f>
        <v>0</v>
      </c>
      <c r="K49" s="379">
        <f t="array" ref="K49">IFERROR(
AVERAGE((IF(DATOS_[[Sexo]:[Sexo]]=$B49,IF(DATOS_[[AGRUP. CLAS. PROF.]:[AGRUP. CLAS. PROF.]]=$B48,IF(DATOS_[[Check Periodo Ref.]:[Check Periodo Ref.]]="Dentro",DATOS_[Conc.Sal.06]))))),
0)</f>
        <v>0</v>
      </c>
      <c r="L49" s="379">
        <f t="array" ref="L49">IFERROR(
AVERAGE((IF(DATOS_[[Sexo]:[Sexo]]=$B49,IF(DATOS_[[AGRUP. CLAS. PROF.]:[AGRUP. CLAS. PROF.]]=$B48,IF(DATOS_[[Check Periodo Ref.]:[Check Periodo Ref.]]="Dentro",DATOS_[Conc.Sal.07]))))),
0)</f>
        <v>0</v>
      </c>
      <c r="M49" s="379">
        <f t="array" ref="M49">IFERROR(
AVERAGE((IF(DATOS_[[Sexo]:[Sexo]]=$B49,IF(DATOS_[[AGRUP. CLAS. PROF.]:[AGRUP. CLAS. PROF.]]=$B48,IF(DATOS_[[Check Periodo Ref.]:[Check Periodo Ref.]]="Dentro",DATOS_[Conc.Sal.08]))))),
0)</f>
        <v>0</v>
      </c>
      <c r="N49" s="379">
        <f t="array" ref="N49">IFERROR(
AVERAGE((IF(DATOS_[[Sexo]:[Sexo]]=$B49,IF(DATOS_[[AGRUP. CLAS. PROF.]:[AGRUP. CLAS. PROF.]]=$B48,IF(DATOS_[[Check Periodo Ref.]:[Check Periodo Ref.]]="Dentro",DATOS_[Conc.Sal.09]))))),
0)</f>
        <v>0</v>
      </c>
      <c r="O49" s="379">
        <f t="array" ref="O49">IFERROR(
AVERAGE((IF(DATOS_[[Sexo]:[Sexo]]=$B49,IF(DATOS_[[AGRUP. CLAS. PROF.]:[AGRUP. CLAS. PROF.]]=$B48,IF(DATOS_[[Check Periodo Ref.]:[Check Periodo Ref.]]="Dentro",DATOS_[Conc.Sal.10]))))),
0)</f>
        <v>0</v>
      </c>
      <c r="P49" s="379">
        <f t="array" ref="P49">IFERROR(
AVERAGE((IF(DATOS_[[Sexo]:[Sexo]]=$B49,IF(DATOS_[[AGRUP. CLAS. PROF.]:[AGRUP. CLAS. PROF.]]=$B48,IF(DATOS_[[Check Periodo Ref.]:[Check Periodo Ref.]]="Dentro",DATOS_[Conc.Sal.11]))))),
0)</f>
        <v>0</v>
      </c>
      <c r="Q49" s="379">
        <f t="array" ref="Q49">IFERROR(
AVERAGE((IF(DATOS_[[Sexo]:[Sexo]]=$B49,IF(DATOS_[[AGRUP. CLAS. PROF.]:[AGRUP. CLAS. PROF.]]=$B48,IF(DATOS_[[Check Periodo Ref.]:[Check Periodo Ref.]]="Dentro",DATOS_[Conc.Sal.12]))))),
0)</f>
        <v>0</v>
      </c>
      <c r="R49" s="379">
        <f t="array" ref="R49">IFERROR(
AVERAGE((IF(DATOS_[[Sexo]:[Sexo]]=$B49,IF(DATOS_[[AGRUP. CLAS. PROF.]:[AGRUP. CLAS. PROF.]]=$B48,IF(DATOS_[[Check Periodo Ref.]:[Check Periodo Ref.]]="Dentro",DATOS_[Conc.Sal.13]))))),
0)</f>
        <v>0</v>
      </c>
      <c r="S49" s="379">
        <f t="array" ref="S49">IFERROR(
AVERAGE((IF(DATOS_[[Sexo]:[Sexo]]=$B49,IF(DATOS_[[AGRUP. CLAS. PROF.]:[AGRUP. CLAS. PROF.]]=$B48,IF(DATOS_[[Check Periodo Ref.]:[Check Periodo Ref.]]="Dentro",DATOS_[Conc.Sal.14]))))),
0)</f>
        <v>0</v>
      </c>
      <c r="T49" s="379">
        <f t="array" ref="T49">IFERROR(
AVERAGE((IF(DATOS_[[Sexo]:[Sexo]]=$B49,IF(DATOS_[[AGRUP. CLAS. PROF.]:[AGRUP. CLAS. PROF.]]=$B48,IF(DATOS_[[Check Periodo Ref.]:[Check Periodo Ref.]]="Dentro",DATOS_[Conc.Sal.15]))))),
0)</f>
        <v>0</v>
      </c>
      <c r="U49" s="379">
        <f t="array" ref="U49">IFERROR(
AVERAGE((IF(DATOS_[[Sexo]:[Sexo]]=$B49,IF(DATOS_[[AGRUP. CLAS. PROF.]:[AGRUP. CLAS. PROF.]]=$B48,IF(DATOS_[[Check Periodo Ref.]:[Check Periodo Ref.]]="Dentro",DATOS_[Conc.Sal.16]))))),
0)</f>
        <v>0</v>
      </c>
      <c r="V49" s="379">
        <f t="array" ref="V49">IFERROR(
AVERAGE((IF(DATOS_[[Sexo]:[Sexo]]=$B49,IF(DATOS_[[AGRUP. CLAS. PROF.]:[AGRUP. CLAS. PROF.]]=$B48,IF(DATOS_[[Check Periodo Ref.]:[Check Periodo Ref.]]="Dentro",DATOS_[Conc.Sal.17]))))),
0)</f>
        <v>0</v>
      </c>
      <c r="W49" s="379">
        <f t="array" ref="W49">IFERROR(
AVERAGE((IF(DATOS_[[Sexo]:[Sexo]]=$B49,IF(DATOS_[[AGRUP. CLAS. PROF.]:[AGRUP. CLAS. PROF.]]=$B48,IF(DATOS_[[Check Periodo Ref.]:[Check Periodo Ref.]]="Dentro",DATOS_[Conc.Sal.18]))))),
0)</f>
        <v>0</v>
      </c>
      <c r="X49" s="379">
        <f t="array" ref="X49">IFERROR(
AVERAGE((IF(DATOS_[[Sexo]:[Sexo]]=$B49,IF(DATOS_[[AGRUP. CLAS. PROF.]:[AGRUP. CLAS. PROF.]]=$B48,IF(DATOS_[[Check Periodo Ref.]:[Check Periodo Ref.]]="Dentro",DATOS_[Conc.Sal.19]))))),
0)</f>
        <v>0</v>
      </c>
      <c r="Y49" s="379">
        <f t="array" ref="Y49">IFERROR(
AVERAGE((IF(DATOS_[[Sexo]:[Sexo]]=$B49,IF(DATOS_[[AGRUP. CLAS. PROF.]:[AGRUP. CLAS. PROF.]]=$B48,IF(DATOS_[[Check Periodo Ref.]:[Check Periodo Ref.]]="Dentro",DATOS_[Conc.Sal.20]))))),
0)</f>
        <v>0</v>
      </c>
      <c r="Z49" s="379">
        <f t="array" ref="Z49">IFERROR(
AVERAGE((IF(DATOS_[[Sexo]:[Sexo]]=$B49,IF(DATOS_[[AGRUP. CLAS. PROF.]:[AGRUP. CLAS. PROF.]]=$B48,IF(DATOS_[[Check Periodo Ref.]:[Check Periodo Ref.]]="Dentro",DATOS_[Conc.Sal.21]))))),
0)</f>
        <v>0</v>
      </c>
      <c r="AA49" s="379">
        <f t="array" ref="AA49">IFERROR(
AVERAGE((IF(DATOS_[[Sexo]:[Sexo]]=$B49,IF(DATOS_[[AGRUP. CLAS. PROF.]:[AGRUP. CLAS. PROF.]]=$B48,IF(DATOS_[[Check Periodo Ref.]:[Check Periodo Ref.]]="Dentro",DATOS_[Conc.Sal.22]))))),
0)</f>
        <v>0</v>
      </c>
      <c r="AB49" s="379">
        <f t="array" ref="AB49">IFERROR(
AVERAGE((IF(DATOS_[[Sexo]:[Sexo]]=$B49,IF(DATOS_[[AGRUP. CLAS. PROF.]:[AGRUP. CLAS. PROF.]]=$B48,IF(DATOS_[[Check Periodo Ref.]:[Check Periodo Ref.]]="Dentro",DATOS_[Conc.Sal.23]))))),
0)</f>
        <v>0</v>
      </c>
      <c r="AC49" s="379">
        <f t="array" ref="AC49">IFERROR(
AVERAGE((IF(DATOS_[[Sexo]:[Sexo]]=$B49,IF(DATOS_[[AGRUP. CLAS. PROF.]:[AGRUP. CLAS. PROF.]]=$B48,IF(DATOS_[[Check Periodo Ref.]:[Check Periodo Ref.]]="Dentro",DATOS_[Conc.Sal.24]))))),
0)</f>
        <v>0</v>
      </c>
      <c r="AD49" s="379">
        <f t="array" ref="AD49">IFERROR(
AVERAGE((IF(DATOS_[[Sexo]:[Sexo]]=$B49,IF(DATOS_[[AGRUP. CLAS. PROF.]:[AGRUP. CLAS. PROF.]]=$B48,IF(DATOS_[[Check Periodo Ref.]:[Check Periodo Ref.]]="Dentro",DATOS_[Conc.Sal.25]))))),
0)</f>
        <v>0</v>
      </c>
      <c r="AE49" s="379">
        <f t="array" ref="AE49">IFERROR(
AVERAGE((IF(DATOS_[[Sexo]:[Sexo]]=$B49,IF(DATOS_[[AGRUP. CLAS. PROF.]:[AGRUP. CLAS. PROF.]]=$B48,IF(DATOS_[[Check Periodo Ref.]:[Check Periodo Ref.]]="Dentro",DATOS_[Conc.Sal.26]))))),
0)</f>
        <v>0</v>
      </c>
      <c r="AF49" s="379">
        <f t="array" ref="AF49">IFERROR(
AVERAGE((IF(DATOS_[[Sexo]:[Sexo]]=$B49,IF(DATOS_[[AGRUP. CLAS. PROF.]:[AGRUP. CLAS. PROF.]]=$B48,IF(DATOS_[[Check Periodo Ref.]:[Check Periodo Ref.]]="Dentro",DATOS_[Conc.Sal.27]))))),
0)</f>
        <v>0</v>
      </c>
      <c r="AG49" s="379">
        <f t="array" ref="AG49">IFERROR(
AVERAGE((IF(DATOS_[[Sexo]:[Sexo]]=$B49,IF(DATOS_[[AGRUP. CLAS. PROF.]:[AGRUP. CLAS. PROF.]]=$B48,IF(DATOS_[[Check Periodo Ref.]:[Check Periodo Ref.]]="Dentro",DATOS_[Conc.Sal.28]))))),
0)</f>
        <v>0</v>
      </c>
      <c r="AH49" s="379">
        <f t="array" ref="AH49">IFERROR(
AVERAGE((IF(DATOS_[[Sexo]:[Sexo]]=$B49,IF(DATOS_[[AGRUP. CLAS. PROF.]:[AGRUP. CLAS. PROF.]]=$B48,IF(DATOS_[[Check Periodo Ref.]:[Check Periodo Ref.]]="Dentro",DATOS_[Conc.Sal.29]))))),
0)</f>
        <v>0</v>
      </c>
      <c r="AI49" s="379">
        <f t="array" ref="AI49">IFERROR(
AVERAGE((IF(DATOS_[[Sexo]:[Sexo]]=$B49,IF(DATOS_[[AGRUP. CLAS. PROF.]:[AGRUP. CLAS. PROF.]]=$B48,IF(DATOS_[[Check Periodo Ref.]:[Check Periodo Ref.]]="Dentro",DATOS_[Conc.Sal.30]))))),
0)</f>
        <v>0</v>
      </c>
      <c r="AJ49" s="380">
        <f t="array" ref="AJ49">IFERROR(
AVERAGE(IF(DATOS_[Sexo]=$B49,IF(DATOS_[AGRUP. CLAS. PROF.]=$B48,IF(DATOS_[Check Periodo Ref.]="Dentro",DATOS_[Tot COMPL.SAL Ef],FALSE)))),
0)</f>
        <v>0</v>
      </c>
      <c r="AK49" s="381">
        <f t="array" ref="AK49">IFERROR(
AVERAGE(IF(DATOS_[Sexo]=$B49,IF(DATOS_[AGRUP. CLAS. PROF.]=$B48,IF(DATOS_[Check Periodo Ref.]="Dentro",DATOS_[TOTAL SALARIO Ef],FALSE)))),
0)</f>
        <v>0</v>
      </c>
      <c r="AL49" s="382">
        <f t="array" ref="AL49">IFERROR(
AVERAGE((IF(DATOS_[[Sexo]:[Sexo]]=$B49,IF(DATOS_[[AGRUP. CLAS. PROF.]:[AGRUP. CLAS. PROF.]]=$B48,IF(DATOS_[[Check Periodo Ref.]:[Check Periodo Ref.]]="Dentro",DATOS_[C.Extra.01]))))),
0)</f>
        <v>0</v>
      </c>
      <c r="AM49" s="382">
        <f t="array" ref="AM49">IFERROR(
AVERAGE((IF(DATOS_[[Sexo]:[Sexo]]=$B49,IF(DATOS_[[AGRUP. CLAS. PROF.]:[AGRUP. CLAS. PROF.]]=$B48,IF(DATOS_[[Check Periodo Ref.]:[Check Periodo Ref.]]="Dentro",DATOS_[C.Extra.02]))))),
0)</f>
        <v>0</v>
      </c>
      <c r="AN49" s="382">
        <f t="array" ref="AN49">IFERROR(
AVERAGE((IF(DATOS_[[Sexo]:[Sexo]]=$B49,IF(DATOS_[[AGRUP. CLAS. PROF.]:[AGRUP. CLAS. PROF.]]=$B48,IF(DATOS_[[Check Periodo Ref.]:[Check Periodo Ref.]]="Dentro",DATOS_[C.Extra.03]))))),
0)</f>
        <v>0</v>
      </c>
      <c r="AO49" s="382">
        <f t="array" ref="AO49">IFERROR(
AVERAGE((IF(DATOS_[[Sexo]:[Sexo]]=$B49,IF(DATOS_[[AGRUP. CLAS. PROF.]:[AGRUP. CLAS. PROF.]]=$B48,IF(DATOS_[[Check Periodo Ref.]:[Check Periodo Ref.]]="Dentro",DATOS_[C.Extra.04]))))),
0)</f>
        <v>0</v>
      </c>
      <c r="AP49" s="382">
        <f t="array" ref="AP49">IFERROR(
AVERAGE((IF(DATOS_[[Sexo]:[Sexo]]=$B49,IF(DATOS_[[AGRUP. CLAS. PROF.]:[AGRUP. CLAS. PROF.]]=$B48,IF(DATOS_[[Check Periodo Ref.]:[Check Periodo Ref.]]="Dentro",DATOS_[C.Extra.05]))))),
0)</f>
        <v>0</v>
      </c>
      <c r="AQ49" s="383">
        <f t="array" ref="AQ49">IFERROR(
AVERAGE(IF(DATOS_[Sexo]=$B49,IF(DATOS_[AGRUP. CLAS. PROF.]=$B48,IF(DATOS_[Check Periodo Ref.]="Dentro",DATOS_[Tot Extrasalarial Ef],FALSE)))),
0)</f>
        <v>0</v>
      </c>
      <c r="AR49" s="384">
        <f t="array" ref="AR49">IFERROR(
AVERAGE(IF(DATOS_[Sexo]=$B49,IF(DATOS_[AGRUP. CLAS. PROF.]=$B48,IF(DATOS_[Check Periodo Ref.]="Dentro",DATOS_[TOTAL Retrib Ef],FALSE)))),
0)</f>
        <v>0</v>
      </c>
    </row>
    <row r="50" spans="1:44" x14ac:dyDescent="0.3">
      <c r="A50" s="337" t="str">
        <f t="shared" ref="A50" si="50">+A49</f>
        <v>[ocultar]</v>
      </c>
      <c r="B50" s="375" t="s">
        <v>163</v>
      </c>
      <c r="C50" s="376">
        <f t="array" ref="C50">SUM(IF($B50=DATOS_[Sexo],
IF($B48=DATOS_[AGRUP. CLAS. PROF.],
IF("Dentro"=DATOS_[Check Periodo Ref.],
1/(COUNTIFS(DATOS_[Sexo],$B50,DATOS_[AGRUP. CLAS. PROF.],$B48,DATOS_[Check Periodo Ref.],"Dentro",DATOS_[id],DATOS_[id]))))))</f>
        <v>0</v>
      </c>
      <c r="D50" s="377">
        <f>COUNTIFS(DATOS_[AGRUP. CLAS. PROF.],$B48,DATOS_[Sexo],$B50,DATOS_[Check Periodo Ref.],"Dentro")</f>
        <v>0</v>
      </c>
      <c r="E50" s="378">
        <f t="array" ref="E50">IFERROR(
AVERAGE(IF(DATOS_[Sexo]=$B50,IF(DATOS_[AGRUP. CLAS. PROF.]=$B48,IF(DATOS_[Check Periodo Ref.]="Dentro",DATOS_[SALARIO BASE Ef],FALSE)))),
0)</f>
        <v>0</v>
      </c>
      <c r="F50" s="379">
        <f t="array" ref="F50">IFERROR(
AVERAGE((IF(DATOS_[[Sexo]:[Sexo]]=$B50,IF(DATOS_[[AGRUP. CLAS. PROF.]:[AGRUP. CLAS. PROF.]]=$B48,IF(DATOS_[[Check Periodo Ref.]:[Check Periodo Ref.]]="Dentro",DATOS_[Conc.Sal.01]))))),
0)</f>
        <v>0</v>
      </c>
      <c r="G50" s="379">
        <f t="array" ref="G50">IFERROR(
AVERAGE((IF(DATOS_[[Sexo]:[Sexo]]=$B50,IF(DATOS_[[AGRUP. CLAS. PROF.]:[AGRUP. CLAS. PROF.]]=$B48,IF(DATOS_[[Check Periodo Ref.]:[Check Periodo Ref.]]="Dentro",DATOS_[Conc.Sal.02]))))),
0)</f>
        <v>0</v>
      </c>
      <c r="H50" s="379">
        <f t="array" ref="H50">IFERROR(
AVERAGE((IF(DATOS_[[Sexo]:[Sexo]]=$B50,IF(DATOS_[[AGRUP. CLAS. PROF.]:[AGRUP. CLAS. PROF.]]=$B48,IF(DATOS_[[Check Periodo Ref.]:[Check Periodo Ref.]]="Dentro",DATOS_[Conc.Sal.03]))))),
0)</f>
        <v>0</v>
      </c>
      <c r="I50" s="379">
        <f t="array" ref="I50">IFERROR(
AVERAGE((IF(DATOS_[[Sexo]:[Sexo]]=$B50,IF(DATOS_[[AGRUP. CLAS. PROF.]:[AGRUP. CLAS. PROF.]]=$B48,IF(DATOS_[[Check Periodo Ref.]:[Check Periodo Ref.]]="Dentro",DATOS_[Conc.Sal.04]))))),
0)</f>
        <v>0</v>
      </c>
      <c r="J50" s="379">
        <f t="array" ref="J50">IFERROR(
AVERAGE((IF(DATOS_[[Sexo]:[Sexo]]=$B50,IF(DATOS_[[AGRUP. CLAS. PROF.]:[AGRUP. CLAS. PROF.]]=$B48,IF(DATOS_[[Check Periodo Ref.]:[Check Periodo Ref.]]="Dentro",DATOS_[Conc.Sal.05]))))),
0)</f>
        <v>0</v>
      </c>
      <c r="K50" s="379">
        <f t="array" ref="K50">IFERROR(
AVERAGE((IF(DATOS_[[Sexo]:[Sexo]]=$B50,IF(DATOS_[[AGRUP. CLAS. PROF.]:[AGRUP. CLAS. PROF.]]=$B48,IF(DATOS_[[Check Periodo Ref.]:[Check Periodo Ref.]]="Dentro",DATOS_[Conc.Sal.06]))))),
0)</f>
        <v>0</v>
      </c>
      <c r="L50" s="379">
        <f t="array" ref="L50">IFERROR(
AVERAGE((IF(DATOS_[[Sexo]:[Sexo]]=$B50,IF(DATOS_[[AGRUP. CLAS. PROF.]:[AGRUP. CLAS. PROF.]]=$B48,IF(DATOS_[[Check Periodo Ref.]:[Check Periodo Ref.]]="Dentro",DATOS_[Conc.Sal.07]))))),
0)</f>
        <v>0</v>
      </c>
      <c r="M50" s="379">
        <f t="array" ref="M50">IFERROR(
AVERAGE((IF(DATOS_[[Sexo]:[Sexo]]=$B50,IF(DATOS_[[AGRUP. CLAS. PROF.]:[AGRUP. CLAS. PROF.]]=$B48,IF(DATOS_[[Check Periodo Ref.]:[Check Periodo Ref.]]="Dentro",DATOS_[Conc.Sal.08]))))),
0)</f>
        <v>0</v>
      </c>
      <c r="N50" s="379">
        <f t="array" ref="N50">IFERROR(
AVERAGE((IF(DATOS_[[Sexo]:[Sexo]]=$B50,IF(DATOS_[[AGRUP. CLAS. PROF.]:[AGRUP. CLAS. PROF.]]=$B48,IF(DATOS_[[Check Periodo Ref.]:[Check Periodo Ref.]]="Dentro",DATOS_[Conc.Sal.09]))))),
0)</f>
        <v>0</v>
      </c>
      <c r="O50" s="379">
        <f t="array" ref="O50">IFERROR(
AVERAGE((IF(DATOS_[[Sexo]:[Sexo]]=$B50,IF(DATOS_[[AGRUP. CLAS. PROF.]:[AGRUP. CLAS. PROF.]]=$B48,IF(DATOS_[[Check Periodo Ref.]:[Check Periodo Ref.]]="Dentro",DATOS_[Conc.Sal.10]))))),
0)</f>
        <v>0</v>
      </c>
      <c r="P50" s="379">
        <f t="array" ref="P50">IFERROR(
AVERAGE((IF(DATOS_[[Sexo]:[Sexo]]=$B50,IF(DATOS_[[AGRUP. CLAS. PROF.]:[AGRUP. CLAS. PROF.]]=$B48,IF(DATOS_[[Check Periodo Ref.]:[Check Periodo Ref.]]="Dentro",DATOS_[Conc.Sal.11]))))),
0)</f>
        <v>0</v>
      </c>
      <c r="Q50" s="379">
        <f t="array" ref="Q50">IFERROR(
AVERAGE((IF(DATOS_[[Sexo]:[Sexo]]=$B50,IF(DATOS_[[AGRUP. CLAS. PROF.]:[AGRUP. CLAS. PROF.]]=$B48,IF(DATOS_[[Check Periodo Ref.]:[Check Periodo Ref.]]="Dentro",DATOS_[Conc.Sal.12]))))),
0)</f>
        <v>0</v>
      </c>
      <c r="R50" s="379">
        <f t="array" ref="R50">IFERROR(
AVERAGE((IF(DATOS_[[Sexo]:[Sexo]]=$B50,IF(DATOS_[[AGRUP. CLAS. PROF.]:[AGRUP. CLAS. PROF.]]=$B48,IF(DATOS_[[Check Periodo Ref.]:[Check Periodo Ref.]]="Dentro",DATOS_[Conc.Sal.13]))))),
0)</f>
        <v>0</v>
      </c>
      <c r="S50" s="379">
        <f t="array" ref="S50">IFERROR(
AVERAGE((IF(DATOS_[[Sexo]:[Sexo]]=$B50,IF(DATOS_[[AGRUP. CLAS. PROF.]:[AGRUP. CLAS. PROF.]]=$B48,IF(DATOS_[[Check Periodo Ref.]:[Check Periodo Ref.]]="Dentro",DATOS_[Conc.Sal.14]))))),
0)</f>
        <v>0</v>
      </c>
      <c r="T50" s="379">
        <f t="array" ref="T50">IFERROR(
AVERAGE((IF(DATOS_[[Sexo]:[Sexo]]=$B50,IF(DATOS_[[AGRUP. CLAS. PROF.]:[AGRUP. CLAS. PROF.]]=$B48,IF(DATOS_[[Check Periodo Ref.]:[Check Periodo Ref.]]="Dentro",DATOS_[Conc.Sal.15]))))),
0)</f>
        <v>0</v>
      </c>
      <c r="U50" s="379">
        <f t="array" ref="U50">IFERROR(
AVERAGE((IF(DATOS_[[Sexo]:[Sexo]]=$B50,IF(DATOS_[[AGRUP. CLAS. PROF.]:[AGRUP. CLAS. PROF.]]=$B48,IF(DATOS_[[Check Periodo Ref.]:[Check Periodo Ref.]]="Dentro",DATOS_[Conc.Sal.16]))))),
0)</f>
        <v>0</v>
      </c>
      <c r="V50" s="379">
        <f t="array" ref="V50">IFERROR(
AVERAGE((IF(DATOS_[[Sexo]:[Sexo]]=$B50,IF(DATOS_[[AGRUP. CLAS. PROF.]:[AGRUP. CLAS. PROF.]]=$B48,IF(DATOS_[[Check Periodo Ref.]:[Check Periodo Ref.]]="Dentro",DATOS_[Conc.Sal.17]))))),
0)</f>
        <v>0</v>
      </c>
      <c r="W50" s="379">
        <f t="array" ref="W50">IFERROR(
AVERAGE((IF(DATOS_[[Sexo]:[Sexo]]=$B50,IF(DATOS_[[AGRUP. CLAS. PROF.]:[AGRUP. CLAS. PROF.]]=$B48,IF(DATOS_[[Check Periodo Ref.]:[Check Periodo Ref.]]="Dentro",DATOS_[Conc.Sal.18]))))),
0)</f>
        <v>0</v>
      </c>
      <c r="X50" s="379">
        <f t="array" ref="X50">IFERROR(
AVERAGE((IF(DATOS_[[Sexo]:[Sexo]]=$B50,IF(DATOS_[[AGRUP. CLAS. PROF.]:[AGRUP. CLAS. PROF.]]=$B48,IF(DATOS_[[Check Periodo Ref.]:[Check Periodo Ref.]]="Dentro",DATOS_[Conc.Sal.19]))))),
0)</f>
        <v>0</v>
      </c>
      <c r="Y50" s="379">
        <f t="array" ref="Y50">IFERROR(
AVERAGE((IF(DATOS_[[Sexo]:[Sexo]]=$B50,IF(DATOS_[[AGRUP. CLAS. PROF.]:[AGRUP. CLAS. PROF.]]=$B48,IF(DATOS_[[Check Periodo Ref.]:[Check Periodo Ref.]]="Dentro",DATOS_[Conc.Sal.20]))))),
0)</f>
        <v>0</v>
      </c>
      <c r="Z50" s="379">
        <f t="array" ref="Z50">IFERROR(
AVERAGE((IF(DATOS_[[Sexo]:[Sexo]]=$B50,IF(DATOS_[[AGRUP. CLAS. PROF.]:[AGRUP. CLAS. PROF.]]=$B48,IF(DATOS_[[Check Periodo Ref.]:[Check Periodo Ref.]]="Dentro",DATOS_[Conc.Sal.21]))))),
0)</f>
        <v>0</v>
      </c>
      <c r="AA50" s="379">
        <f t="array" ref="AA50">IFERROR(
AVERAGE((IF(DATOS_[[Sexo]:[Sexo]]=$B50,IF(DATOS_[[AGRUP. CLAS. PROF.]:[AGRUP. CLAS. PROF.]]=$B48,IF(DATOS_[[Check Periodo Ref.]:[Check Periodo Ref.]]="Dentro",DATOS_[Conc.Sal.22]))))),
0)</f>
        <v>0</v>
      </c>
      <c r="AB50" s="379">
        <f t="array" ref="AB50">IFERROR(
AVERAGE((IF(DATOS_[[Sexo]:[Sexo]]=$B50,IF(DATOS_[[AGRUP. CLAS. PROF.]:[AGRUP. CLAS. PROF.]]=$B48,IF(DATOS_[[Check Periodo Ref.]:[Check Periodo Ref.]]="Dentro",DATOS_[Conc.Sal.23]))))),
0)</f>
        <v>0</v>
      </c>
      <c r="AC50" s="379">
        <f t="array" ref="AC50">IFERROR(
AVERAGE((IF(DATOS_[[Sexo]:[Sexo]]=$B50,IF(DATOS_[[AGRUP. CLAS. PROF.]:[AGRUP. CLAS. PROF.]]=$B48,IF(DATOS_[[Check Periodo Ref.]:[Check Periodo Ref.]]="Dentro",DATOS_[Conc.Sal.24]))))),
0)</f>
        <v>0</v>
      </c>
      <c r="AD50" s="379">
        <f t="array" ref="AD50">IFERROR(
AVERAGE((IF(DATOS_[[Sexo]:[Sexo]]=$B50,IF(DATOS_[[AGRUP. CLAS. PROF.]:[AGRUP. CLAS. PROF.]]=$B48,IF(DATOS_[[Check Periodo Ref.]:[Check Periodo Ref.]]="Dentro",DATOS_[Conc.Sal.25]))))),
0)</f>
        <v>0</v>
      </c>
      <c r="AE50" s="379">
        <f t="array" ref="AE50">IFERROR(
AVERAGE((IF(DATOS_[[Sexo]:[Sexo]]=$B50,IF(DATOS_[[AGRUP. CLAS. PROF.]:[AGRUP. CLAS. PROF.]]=$B48,IF(DATOS_[[Check Periodo Ref.]:[Check Periodo Ref.]]="Dentro",DATOS_[Conc.Sal.26]))))),
0)</f>
        <v>0</v>
      </c>
      <c r="AF50" s="379">
        <f t="array" ref="AF50">IFERROR(
AVERAGE((IF(DATOS_[[Sexo]:[Sexo]]=$B50,IF(DATOS_[[AGRUP. CLAS. PROF.]:[AGRUP. CLAS. PROF.]]=$B48,IF(DATOS_[[Check Periodo Ref.]:[Check Periodo Ref.]]="Dentro",DATOS_[Conc.Sal.27]))))),
0)</f>
        <v>0</v>
      </c>
      <c r="AG50" s="379">
        <f t="array" ref="AG50">IFERROR(
AVERAGE((IF(DATOS_[[Sexo]:[Sexo]]=$B50,IF(DATOS_[[AGRUP. CLAS. PROF.]:[AGRUP. CLAS. PROF.]]=$B48,IF(DATOS_[[Check Periodo Ref.]:[Check Periodo Ref.]]="Dentro",DATOS_[Conc.Sal.28]))))),
0)</f>
        <v>0</v>
      </c>
      <c r="AH50" s="379">
        <f t="array" ref="AH50">IFERROR(
AVERAGE((IF(DATOS_[[Sexo]:[Sexo]]=$B50,IF(DATOS_[[AGRUP. CLAS. PROF.]:[AGRUP. CLAS. PROF.]]=$B48,IF(DATOS_[[Check Periodo Ref.]:[Check Periodo Ref.]]="Dentro",DATOS_[Conc.Sal.29]))))),
0)</f>
        <v>0</v>
      </c>
      <c r="AI50" s="379">
        <f t="array" ref="AI50">IFERROR(
AVERAGE((IF(DATOS_[[Sexo]:[Sexo]]=$B50,IF(DATOS_[[AGRUP. CLAS. PROF.]:[AGRUP. CLAS. PROF.]]=$B48,IF(DATOS_[[Check Periodo Ref.]:[Check Periodo Ref.]]="Dentro",DATOS_[Conc.Sal.30]))))),
0)</f>
        <v>0</v>
      </c>
      <c r="AJ50" s="380">
        <f t="array" ref="AJ50">IFERROR(
AVERAGE(IF(DATOS_[Sexo]=$B50,IF(DATOS_[AGRUP. CLAS. PROF.]=$B48,IF(DATOS_[Check Periodo Ref.]="Dentro",DATOS_[Tot COMPL.SAL Ef],FALSE)))),
0)</f>
        <v>0</v>
      </c>
      <c r="AK50" s="381">
        <f t="array" ref="AK50">IFERROR(
AVERAGE(IF(DATOS_[Sexo]=$B50,IF(DATOS_[AGRUP. CLAS. PROF.]=$B48,IF(DATOS_[Check Periodo Ref.]="Dentro",DATOS_[TOTAL SALARIO Ef],FALSE)))),
0)</f>
        <v>0</v>
      </c>
      <c r="AL50" s="382">
        <f t="array" ref="AL50">IFERROR(
AVERAGE((IF(DATOS_[[Sexo]:[Sexo]]=$B50,IF(DATOS_[[AGRUP. CLAS. PROF.]:[AGRUP. CLAS. PROF.]]=$B48,IF(DATOS_[[Check Periodo Ref.]:[Check Periodo Ref.]]="Dentro",DATOS_[C.Extra.01]))))),
0)</f>
        <v>0</v>
      </c>
      <c r="AM50" s="382">
        <f t="array" ref="AM50">IFERROR(
AVERAGE((IF(DATOS_[[Sexo]:[Sexo]]=$B50,IF(DATOS_[[AGRUP. CLAS. PROF.]:[AGRUP. CLAS. PROF.]]=$B48,IF(DATOS_[[Check Periodo Ref.]:[Check Periodo Ref.]]="Dentro",DATOS_[C.Extra.02]))))),
0)</f>
        <v>0</v>
      </c>
      <c r="AN50" s="382">
        <f t="array" ref="AN50">IFERROR(
AVERAGE((IF(DATOS_[[Sexo]:[Sexo]]=$B50,IF(DATOS_[[AGRUP. CLAS. PROF.]:[AGRUP. CLAS. PROF.]]=$B48,IF(DATOS_[[Check Periodo Ref.]:[Check Periodo Ref.]]="Dentro",DATOS_[C.Extra.03]))))),
0)</f>
        <v>0</v>
      </c>
      <c r="AO50" s="382">
        <f t="array" ref="AO50">IFERROR(
AVERAGE((IF(DATOS_[[Sexo]:[Sexo]]=$B50,IF(DATOS_[[AGRUP. CLAS. PROF.]:[AGRUP. CLAS. PROF.]]=$B48,IF(DATOS_[[Check Periodo Ref.]:[Check Periodo Ref.]]="Dentro",DATOS_[C.Extra.04]))))),
0)</f>
        <v>0</v>
      </c>
      <c r="AP50" s="382">
        <f t="array" ref="AP50">IFERROR(
AVERAGE((IF(DATOS_[[Sexo]:[Sexo]]=$B50,IF(DATOS_[[AGRUP. CLAS. PROF.]:[AGRUP. CLAS. PROF.]]=$B48,IF(DATOS_[[Check Periodo Ref.]:[Check Periodo Ref.]]="Dentro",DATOS_[C.Extra.05]))))),
0)</f>
        <v>0</v>
      </c>
      <c r="AQ50" s="383">
        <f t="array" ref="AQ50">IFERROR(
AVERAGE(IF(DATOS_[Sexo]=$B50,IF(DATOS_[AGRUP. CLAS. PROF.]=$B48,IF(DATOS_[Check Periodo Ref.]="Dentro",DATOS_[Tot Extrasalarial Ef],FALSE)))),
0)</f>
        <v>0</v>
      </c>
      <c r="AR50" s="384">
        <f t="array" ref="AR50">IFERROR(
AVERAGE(IF(DATOS_[Sexo]=$B50,IF(DATOS_[AGRUP. CLAS. PROF.]=$B48,IF(DATOS_[Check Periodo Ref.]="Dentro",DATOS_[TOTAL Retrib Ef],FALSE)))),
0)</f>
        <v>0</v>
      </c>
    </row>
    <row r="51" spans="1:44" ht="17.25" thickBot="1" x14ac:dyDescent="0.35">
      <c r="A51" s="337" t="str">
        <f t="shared" ref="A51" si="51">+A52</f>
        <v>[ocultar]</v>
      </c>
      <c r="B51" s="362" t="s">
        <v>229</v>
      </c>
      <c r="C51" s="363"/>
      <c r="D51" s="364"/>
      <c r="E51" s="365" t="str">
        <f t="shared" ref="E51:AR51" si="52">IFERROR((E52-E53)/E52,"")</f>
        <v/>
      </c>
      <c r="F51" s="366" t="str">
        <f t="shared" si="52"/>
        <v/>
      </c>
      <c r="G51" s="367" t="str">
        <f t="shared" si="52"/>
        <v/>
      </c>
      <c r="H51" s="367" t="str">
        <f t="shared" si="52"/>
        <v/>
      </c>
      <c r="I51" s="367" t="str">
        <f t="shared" si="52"/>
        <v/>
      </c>
      <c r="J51" s="368" t="str">
        <f t="shared" si="52"/>
        <v/>
      </c>
      <c r="K51" s="369" t="str">
        <f t="shared" si="52"/>
        <v/>
      </c>
      <c r="L51" s="369" t="str">
        <f t="shared" si="52"/>
        <v/>
      </c>
      <c r="M51" s="369" t="str">
        <f t="shared" si="52"/>
        <v/>
      </c>
      <c r="N51" s="369" t="str">
        <f t="shared" si="52"/>
        <v/>
      </c>
      <c r="O51" s="369" t="str">
        <f t="shared" si="52"/>
        <v/>
      </c>
      <c r="P51" s="369" t="str">
        <f t="shared" si="52"/>
        <v/>
      </c>
      <c r="Q51" s="369" t="str">
        <f t="shared" si="52"/>
        <v/>
      </c>
      <c r="R51" s="369" t="str">
        <f t="shared" si="52"/>
        <v/>
      </c>
      <c r="S51" s="369" t="str">
        <f t="shared" si="52"/>
        <v/>
      </c>
      <c r="T51" s="369" t="str">
        <f t="shared" si="52"/>
        <v/>
      </c>
      <c r="U51" s="369" t="str">
        <f t="shared" si="52"/>
        <v/>
      </c>
      <c r="V51" s="368" t="str">
        <f t="shared" si="52"/>
        <v/>
      </c>
      <c r="W51" s="368" t="str">
        <f t="shared" si="52"/>
        <v/>
      </c>
      <c r="X51" s="368" t="str">
        <f t="shared" si="52"/>
        <v/>
      </c>
      <c r="Y51" s="368" t="str">
        <f t="shared" si="52"/>
        <v/>
      </c>
      <c r="Z51" s="368" t="str">
        <f t="shared" si="52"/>
        <v/>
      </c>
      <c r="AA51" s="368" t="str">
        <f t="shared" si="52"/>
        <v/>
      </c>
      <c r="AB51" s="368" t="str">
        <f t="shared" si="52"/>
        <v/>
      </c>
      <c r="AC51" s="368" t="str">
        <f t="shared" si="52"/>
        <v/>
      </c>
      <c r="AD51" s="368" t="str">
        <f t="shared" si="52"/>
        <v/>
      </c>
      <c r="AE51" s="368" t="str">
        <f t="shared" si="52"/>
        <v/>
      </c>
      <c r="AF51" s="368" t="str">
        <f t="shared" si="52"/>
        <v/>
      </c>
      <c r="AG51" s="368" t="str">
        <f t="shared" si="52"/>
        <v/>
      </c>
      <c r="AH51" s="368" t="str">
        <f t="shared" si="52"/>
        <v/>
      </c>
      <c r="AI51" s="368" t="str">
        <f t="shared" si="52"/>
        <v/>
      </c>
      <c r="AJ51" s="370" t="str">
        <f t="shared" si="52"/>
        <v/>
      </c>
      <c r="AK51" s="371" t="str">
        <f t="shared" si="52"/>
        <v/>
      </c>
      <c r="AL51" s="372" t="str">
        <f t="shared" si="52"/>
        <v/>
      </c>
      <c r="AM51" s="372" t="str">
        <f t="shared" si="52"/>
        <v/>
      </c>
      <c r="AN51" s="372" t="str">
        <f t="shared" si="52"/>
        <v/>
      </c>
      <c r="AO51" s="372" t="str">
        <f t="shared" si="52"/>
        <v/>
      </c>
      <c r="AP51" s="372" t="str">
        <f t="shared" si="52"/>
        <v/>
      </c>
      <c r="AQ51" s="373" t="str">
        <f t="shared" si="52"/>
        <v/>
      </c>
      <c r="AR51" s="374" t="str">
        <f t="shared" si="52"/>
        <v/>
      </c>
    </row>
    <row r="52" spans="1:44" x14ac:dyDescent="0.3">
      <c r="A52" s="337" t="str">
        <f t="shared" ref="A52" si="53">+IF(C52+C53=0,"[ocultar]","")</f>
        <v>[ocultar]</v>
      </c>
      <c r="B52" s="375" t="s">
        <v>162</v>
      </c>
      <c r="C52" s="376">
        <f t="array" ref="C52">SUM(IF($B52=DATOS_[Sexo],
IF($B51=DATOS_[AGRUP. CLAS. PROF.],
IF("Dentro"=DATOS_[Check Periodo Ref.],
1/(COUNTIFS(DATOS_[Sexo],$B52,DATOS_[AGRUP. CLAS. PROF.],$B51,DATOS_[Check Periodo Ref.],"Dentro",DATOS_[id],DATOS_[id]))))))</f>
        <v>0</v>
      </c>
      <c r="D52" s="377">
        <f>COUNTIFS(DATOS_[AGRUP. CLAS. PROF.],$B51,DATOS_[Sexo],$B52,DATOS_[Check Periodo Ref.],"Dentro")</f>
        <v>0</v>
      </c>
      <c r="E52" s="378">
        <f t="array" ref="E52">IFERROR(
AVERAGE(IF(DATOS_[Sexo]=$B52,IF(DATOS_[AGRUP. CLAS. PROF.]=$B51,IF(DATOS_[Check Periodo Ref.]="Dentro",DATOS_[SALARIO BASE Ef],FALSE)))),
0)</f>
        <v>0</v>
      </c>
      <c r="F52" s="379">
        <f t="array" ref="F52">IFERROR(
AVERAGE((IF(DATOS_[[Sexo]:[Sexo]]=$B52,IF(DATOS_[[AGRUP. CLAS. PROF.]:[AGRUP. CLAS. PROF.]]=$B51,IF(DATOS_[[Check Periodo Ref.]:[Check Periodo Ref.]]="Dentro",DATOS_[Conc.Sal.01]))))),
0)</f>
        <v>0</v>
      </c>
      <c r="G52" s="379">
        <f t="array" ref="G52">IFERROR(
AVERAGE((IF(DATOS_[[Sexo]:[Sexo]]=$B52,IF(DATOS_[[AGRUP. CLAS. PROF.]:[AGRUP. CLAS. PROF.]]=$B51,IF(DATOS_[[Check Periodo Ref.]:[Check Periodo Ref.]]="Dentro",DATOS_[Conc.Sal.02]))))),
0)</f>
        <v>0</v>
      </c>
      <c r="H52" s="379">
        <f t="array" ref="H52">IFERROR(
AVERAGE((IF(DATOS_[[Sexo]:[Sexo]]=$B52,IF(DATOS_[[AGRUP. CLAS. PROF.]:[AGRUP. CLAS. PROF.]]=$B51,IF(DATOS_[[Check Periodo Ref.]:[Check Periodo Ref.]]="Dentro",DATOS_[Conc.Sal.03]))))),
0)</f>
        <v>0</v>
      </c>
      <c r="I52" s="379">
        <f t="array" ref="I52">IFERROR(
AVERAGE((IF(DATOS_[[Sexo]:[Sexo]]=$B52,IF(DATOS_[[AGRUP. CLAS. PROF.]:[AGRUP. CLAS. PROF.]]=$B51,IF(DATOS_[[Check Periodo Ref.]:[Check Periodo Ref.]]="Dentro",DATOS_[Conc.Sal.04]))))),
0)</f>
        <v>0</v>
      </c>
      <c r="J52" s="379">
        <f t="array" ref="J52">IFERROR(
AVERAGE((IF(DATOS_[[Sexo]:[Sexo]]=$B52,IF(DATOS_[[AGRUP. CLAS. PROF.]:[AGRUP. CLAS. PROF.]]=$B51,IF(DATOS_[[Check Periodo Ref.]:[Check Periodo Ref.]]="Dentro",DATOS_[Conc.Sal.05]))))),
0)</f>
        <v>0</v>
      </c>
      <c r="K52" s="379">
        <f t="array" ref="K52">IFERROR(
AVERAGE((IF(DATOS_[[Sexo]:[Sexo]]=$B52,IF(DATOS_[[AGRUP. CLAS. PROF.]:[AGRUP. CLAS. PROF.]]=$B51,IF(DATOS_[[Check Periodo Ref.]:[Check Periodo Ref.]]="Dentro",DATOS_[Conc.Sal.06]))))),
0)</f>
        <v>0</v>
      </c>
      <c r="L52" s="379">
        <f t="array" ref="L52">IFERROR(
AVERAGE((IF(DATOS_[[Sexo]:[Sexo]]=$B52,IF(DATOS_[[AGRUP. CLAS. PROF.]:[AGRUP. CLAS. PROF.]]=$B51,IF(DATOS_[[Check Periodo Ref.]:[Check Periodo Ref.]]="Dentro",DATOS_[Conc.Sal.07]))))),
0)</f>
        <v>0</v>
      </c>
      <c r="M52" s="379">
        <f t="array" ref="M52">IFERROR(
AVERAGE((IF(DATOS_[[Sexo]:[Sexo]]=$B52,IF(DATOS_[[AGRUP. CLAS. PROF.]:[AGRUP. CLAS. PROF.]]=$B51,IF(DATOS_[[Check Periodo Ref.]:[Check Periodo Ref.]]="Dentro",DATOS_[Conc.Sal.08]))))),
0)</f>
        <v>0</v>
      </c>
      <c r="N52" s="379">
        <f t="array" ref="N52">IFERROR(
AVERAGE((IF(DATOS_[[Sexo]:[Sexo]]=$B52,IF(DATOS_[[AGRUP. CLAS. PROF.]:[AGRUP. CLAS. PROF.]]=$B51,IF(DATOS_[[Check Periodo Ref.]:[Check Periodo Ref.]]="Dentro",DATOS_[Conc.Sal.09]))))),
0)</f>
        <v>0</v>
      </c>
      <c r="O52" s="379">
        <f t="array" ref="O52">IFERROR(
AVERAGE((IF(DATOS_[[Sexo]:[Sexo]]=$B52,IF(DATOS_[[AGRUP. CLAS. PROF.]:[AGRUP. CLAS. PROF.]]=$B51,IF(DATOS_[[Check Periodo Ref.]:[Check Periodo Ref.]]="Dentro",DATOS_[Conc.Sal.10]))))),
0)</f>
        <v>0</v>
      </c>
      <c r="P52" s="379">
        <f t="array" ref="P52">IFERROR(
AVERAGE((IF(DATOS_[[Sexo]:[Sexo]]=$B52,IF(DATOS_[[AGRUP. CLAS. PROF.]:[AGRUP. CLAS. PROF.]]=$B51,IF(DATOS_[[Check Periodo Ref.]:[Check Periodo Ref.]]="Dentro",DATOS_[Conc.Sal.11]))))),
0)</f>
        <v>0</v>
      </c>
      <c r="Q52" s="379">
        <f t="array" ref="Q52">IFERROR(
AVERAGE((IF(DATOS_[[Sexo]:[Sexo]]=$B52,IF(DATOS_[[AGRUP. CLAS. PROF.]:[AGRUP. CLAS. PROF.]]=$B51,IF(DATOS_[[Check Periodo Ref.]:[Check Periodo Ref.]]="Dentro",DATOS_[Conc.Sal.12]))))),
0)</f>
        <v>0</v>
      </c>
      <c r="R52" s="379">
        <f t="array" ref="R52">IFERROR(
AVERAGE((IF(DATOS_[[Sexo]:[Sexo]]=$B52,IF(DATOS_[[AGRUP. CLAS. PROF.]:[AGRUP. CLAS. PROF.]]=$B51,IF(DATOS_[[Check Periodo Ref.]:[Check Periodo Ref.]]="Dentro",DATOS_[Conc.Sal.13]))))),
0)</f>
        <v>0</v>
      </c>
      <c r="S52" s="379">
        <f t="array" ref="S52">IFERROR(
AVERAGE((IF(DATOS_[[Sexo]:[Sexo]]=$B52,IF(DATOS_[[AGRUP. CLAS. PROF.]:[AGRUP. CLAS. PROF.]]=$B51,IF(DATOS_[[Check Periodo Ref.]:[Check Periodo Ref.]]="Dentro",DATOS_[Conc.Sal.14]))))),
0)</f>
        <v>0</v>
      </c>
      <c r="T52" s="379">
        <f t="array" ref="T52">IFERROR(
AVERAGE((IF(DATOS_[[Sexo]:[Sexo]]=$B52,IF(DATOS_[[AGRUP. CLAS. PROF.]:[AGRUP. CLAS. PROF.]]=$B51,IF(DATOS_[[Check Periodo Ref.]:[Check Periodo Ref.]]="Dentro",DATOS_[Conc.Sal.15]))))),
0)</f>
        <v>0</v>
      </c>
      <c r="U52" s="379">
        <f t="array" ref="U52">IFERROR(
AVERAGE((IF(DATOS_[[Sexo]:[Sexo]]=$B52,IF(DATOS_[[AGRUP. CLAS. PROF.]:[AGRUP. CLAS. PROF.]]=$B51,IF(DATOS_[[Check Periodo Ref.]:[Check Periodo Ref.]]="Dentro",DATOS_[Conc.Sal.16]))))),
0)</f>
        <v>0</v>
      </c>
      <c r="V52" s="379">
        <f t="array" ref="V52">IFERROR(
AVERAGE((IF(DATOS_[[Sexo]:[Sexo]]=$B52,IF(DATOS_[[AGRUP. CLAS. PROF.]:[AGRUP. CLAS. PROF.]]=$B51,IF(DATOS_[[Check Periodo Ref.]:[Check Periodo Ref.]]="Dentro",DATOS_[Conc.Sal.17]))))),
0)</f>
        <v>0</v>
      </c>
      <c r="W52" s="379">
        <f t="array" ref="W52">IFERROR(
AVERAGE((IF(DATOS_[[Sexo]:[Sexo]]=$B52,IF(DATOS_[[AGRUP. CLAS. PROF.]:[AGRUP. CLAS. PROF.]]=$B51,IF(DATOS_[[Check Periodo Ref.]:[Check Periodo Ref.]]="Dentro",DATOS_[Conc.Sal.18]))))),
0)</f>
        <v>0</v>
      </c>
      <c r="X52" s="379">
        <f t="array" ref="X52">IFERROR(
AVERAGE((IF(DATOS_[[Sexo]:[Sexo]]=$B52,IF(DATOS_[[AGRUP. CLAS. PROF.]:[AGRUP. CLAS. PROF.]]=$B51,IF(DATOS_[[Check Periodo Ref.]:[Check Periodo Ref.]]="Dentro",DATOS_[Conc.Sal.19]))))),
0)</f>
        <v>0</v>
      </c>
      <c r="Y52" s="379">
        <f t="array" ref="Y52">IFERROR(
AVERAGE((IF(DATOS_[[Sexo]:[Sexo]]=$B52,IF(DATOS_[[AGRUP. CLAS. PROF.]:[AGRUP. CLAS. PROF.]]=$B51,IF(DATOS_[[Check Periodo Ref.]:[Check Periodo Ref.]]="Dentro",DATOS_[Conc.Sal.20]))))),
0)</f>
        <v>0</v>
      </c>
      <c r="Z52" s="379">
        <f t="array" ref="Z52">IFERROR(
AVERAGE((IF(DATOS_[[Sexo]:[Sexo]]=$B52,IF(DATOS_[[AGRUP. CLAS. PROF.]:[AGRUP. CLAS. PROF.]]=$B51,IF(DATOS_[[Check Periodo Ref.]:[Check Periodo Ref.]]="Dentro",DATOS_[Conc.Sal.21]))))),
0)</f>
        <v>0</v>
      </c>
      <c r="AA52" s="379">
        <f t="array" ref="AA52">IFERROR(
AVERAGE((IF(DATOS_[[Sexo]:[Sexo]]=$B52,IF(DATOS_[[AGRUP. CLAS. PROF.]:[AGRUP. CLAS. PROF.]]=$B51,IF(DATOS_[[Check Periodo Ref.]:[Check Periodo Ref.]]="Dentro",DATOS_[Conc.Sal.22]))))),
0)</f>
        <v>0</v>
      </c>
      <c r="AB52" s="379">
        <f t="array" ref="AB52">IFERROR(
AVERAGE((IF(DATOS_[[Sexo]:[Sexo]]=$B52,IF(DATOS_[[AGRUP. CLAS. PROF.]:[AGRUP. CLAS. PROF.]]=$B51,IF(DATOS_[[Check Periodo Ref.]:[Check Periodo Ref.]]="Dentro",DATOS_[Conc.Sal.23]))))),
0)</f>
        <v>0</v>
      </c>
      <c r="AC52" s="379">
        <f t="array" ref="AC52">IFERROR(
AVERAGE((IF(DATOS_[[Sexo]:[Sexo]]=$B52,IF(DATOS_[[AGRUP. CLAS. PROF.]:[AGRUP. CLAS. PROF.]]=$B51,IF(DATOS_[[Check Periodo Ref.]:[Check Periodo Ref.]]="Dentro",DATOS_[Conc.Sal.24]))))),
0)</f>
        <v>0</v>
      </c>
      <c r="AD52" s="379">
        <f t="array" ref="AD52">IFERROR(
AVERAGE((IF(DATOS_[[Sexo]:[Sexo]]=$B52,IF(DATOS_[[AGRUP. CLAS. PROF.]:[AGRUP. CLAS. PROF.]]=$B51,IF(DATOS_[[Check Periodo Ref.]:[Check Periodo Ref.]]="Dentro",DATOS_[Conc.Sal.25]))))),
0)</f>
        <v>0</v>
      </c>
      <c r="AE52" s="379">
        <f t="array" ref="AE52">IFERROR(
AVERAGE((IF(DATOS_[[Sexo]:[Sexo]]=$B52,IF(DATOS_[[AGRUP. CLAS. PROF.]:[AGRUP. CLAS. PROF.]]=$B51,IF(DATOS_[[Check Periodo Ref.]:[Check Periodo Ref.]]="Dentro",DATOS_[Conc.Sal.26]))))),
0)</f>
        <v>0</v>
      </c>
      <c r="AF52" s="379">
        <f t="array" ref="AF52">IFERROR(
AVERAGE((IF(DATOS_[[Sexo]:[Sexo]]=$B52,IF(DATOS_[[AGRUP. CLAS. PROF.]:[AGRUP. CLAS. PROF.]]=$B51,IF(DATOS_[[Check Periodo Ref.]:[Check Periodo Ref.]]="Dentro",DATOS_[Conc.Sal.27]))))),
0)</f>
        <v>0</v>
      </c>
      <c r="AG52" s="379">
        <f t="array" ref="AG52">IFERROR(
AVERAGE((IF(DATOS_[[Sexo]:[Sexo]]=$B52,IF(DATOS_[[AGRUP. CLAS. PROF.]:[AGRUP. CLAS. PROF.]]=$B51,IF(DATOS_[[Check Periodo Ref.]:[Check Periodo Ref.]]="Dentro",DATOS_[Conc.Sal.28]))))),
0)</f>
        <v>0</v>
      </c>
      <c r="AH52" s="379">
        <f t="array" ref="AH52">IFERROR(
AVERAGE((IF(DATOS_[[Sexo]:[Sexo]]=$B52,IF(DATOS_[[AGRUP. CLAS. PROF.]:[AGRUP. CLAS. PROF.]]=$B51,IF(DATOS_[[Check Periodo Ref.]:[Check Periodo Ref.]]="Dentro",DATOS_[Conc.Sal.29]))))),
0)</f>
        <v>0</v>
      </c>
      <c r="AI52" s="379">
        <f t="array" ref="AI52">IFERROR(
AVERAGE((IF(DATOS_[[Sexo]:[Sexo]]=$B52,IF(DATOS_[[AGRUP. CLAS. PROF.]:[AGRUP. CLAS. PROF.]]=$B51,IF(DATOS_[[Check Periodo Ref.]:[Check Periodo Ref.]]="Dentro",DATOS_[Conc.Sal.30]))))),
0)</f>
        <v>0</v>
      </c>
      <c r="AJ52" s="380">
        <f t="array" ref="AJ52">IFERROR(
AVERAGE(IF(DATOS_[Sexo]=$B52,IF(DATOS_[AGRUP. CLAS. PROF.]=$B51,IF(DATOS_[Check Periodo Ref.]="Dentro",DATOS_[Tot COMPL.SAL Ef],FALSE)))),
0)</f>
        <v>0</v>
      </c>
      <c r="AK52" s="381">
        <f t="array" ref="AK52">IFERROR(
AVERAGE(IF(DATOS_[Sexo]=$B52,IF(DATOS_[AGRUP. CLAS. PROF.]=$B51,IF(DATOS_[Check Periodo Ref.]="Dentro",DATOS_[TOTAL SALARIO Ef],FALSE)))),
0)</f>
        <v>0</v>
      </c>
      <c r="AL52" s="382">
        <f t="array" ref="AL52">IFERROR(
AVERAGE((IF(DATOS_[[Sexo]:[Sexo]]=$B52,IF(DATOS_[[AGRUP. CLAS. PROF.]:[AGRUP. CLAS. PROF.]]=$B51,IF(DATOS_[[Check Periodo Ref.]:[Check Periodo Ref.]]="Dentro",DATOS_[C.Extra.01]))))),
0)</f>
        <v>0</v>
      </c>
      <c r="AM52" s="382">
        <f t="array" ref="AM52">IFERROR(
AVERAGE((IF(DATOS_[[Sexo]:[Sexo]]=$B52,IF(DATOS_[[AGRUP. CLAS. PROF.]:[AGRUP. CLAS. PROF.]]=$B51,IF(DATOS_[[Check Periodo Ref.]:[Check Periodo Ref.]]="Dentro",DATOS_[C.Extra.02]))))),
0)</f>
        <v>0</v>
      </c>
      <c r="AN52" s="382">
        <f t="array" ref="AN52">IFERROR(
AVERAGE((IF(DATOS_[[Sexo]:[Sexo]]=$B52,IF(DATOS_[[AGRUP. CLAS. PROF.]:[AGRUP. CLAS. PROF.]]=$B51,IF(DATOS_[[Check Periodo Ref.]:[Check Periodo Ref.]]="Dentro",DATOS_[C.Extra.03]))))),
0)</f>
        <v>0</v>
      </c>
      <c r="AO52" s="382">
        <f t="array" ref="AO52">IFERROR(
AVERAGE((IF(DATOS_[[Sexo]:[Sexo]]=$B52,IF(DATOS_[[AGRUP. CLAS. PROF.]:[AGRUP. CLAS. PROF.]]=$B51,IF(DATOS_[[Check Periodo Ref.]:[Check Periodo Ref.]]="Dentro",DATOS_[C.Extra.04]))))),
0)</f>
        <v>0</v>
      </c>
      <c r="AP52" s="382">
        <f t="array" ref="AP52">IFERROR(
AVERAGE((IF(DATOS_[[Sexo]:[Sexo]]=$B52,IF(DATOS_[[AGRUP. CLAS. PROF.]:[AGRUP. CLAS. PROF.]]=$B51,IF(DATOS_[[Check Periodo Ref.]:[Check Periodo Ref.]]="Dentro",DATOS_[C.Extra.05]))))),
0)</f>
        <v>0</v>
      </c>
      <c r="AQ52" s="383">
        <f t="array" ref="AQ52">IFERROR(
AVERAGE(IF(DATOS_[Sexo]=$B52,IF(DATOS_[AGRUP. CLAS. PROF.]=$B51,IF(DATOS_[Check Periodo Ref.]="Dentro",DATOS_[Tot Extrasalarial Ef],FALSE)))),
0)</f>
        <v>0</v>
      </c>
      <c r="AR52" s="384">
        <f t="array" ref="AR52">IFERROR(
AVERAGE(IF(DATOS_[Sexo]=$B52,IF(DATOS_[AGRUP. CLAS. PROF.]=$B51,IF(DATOS_[Check Periodo Ref.]="Dentro",DATOS_[TOTAL Retrib Ef],FALSE)))),
0)</f>
        <v>0</v>
      </c>
    </row>
    <row r="53" spans="1:44" x14ac:dyDescent="0.3">
      <c r="A53" s="337" t="str">
        <f t="shared" ref="A53" si="54">+A52</f>
        <v>[ocultar]</v>
      </c>
      <c r="B53" s="375" t="s">
        <v>163</v>
      </c>
      <c r="C53" s="376">
        <f t="array" ref="C53">SUM(IF($B53=DATOS_[Sexo],
IF($B51=DATOS_[AGRUP. CLAS. PROF.],
IF("Dentro"=DATOS_[Check Periodo Ref.],
1/(COUNTIFS(DATOS_[Sexo],$B53,DATOS_[AGRUP. CLAS. PROF.],$B51,DATOS_[Check Periodo Ref.],"Dentro",DATOS_[id],DATOS_[id]))))))</f>
        <v>0</v>
      </c>
      <c r="D53" s="377">
        <f>COUNTIFS(DATOS_[AGRUP. CLAS. PROF.],$B51,DATOS_[Sexo],$B53,DATOS_[Check Periodo Ref.],"Dentro")</f>
        <v>0</v>
      </c>
      <c r="E53" s="378">
        <f t="array" ref="E53">IFERROR(
AVERAGE(IF(DATOS_[Sexo]=$B53,IF(DATOS_[AGRUP. CLAS. PROF.]=$B51,IF(DATOS_[Check Periodo Ref.]="Dentro",DATOS_[SALARIO BASE Ef],FALSE)))),
0)</f>
        <v>0</v>
      </c>
      <c r="F53" s="379">
        <f t="array" ref="F53">IFERROR(
AVERAGE((IF(DATOS_[[Sexo]:[Sexo]]=$B53,IF(DATOS_[[AGRUP. CLAS. PROF.]:[AGRUP. CLAS. PROF.]]=$B51,IF(DATOS_[[Check Periodo Ref.]:[Check Periodo Ref.]]="Dentro",DATOS_[Conc.Sal.01]))))),
0)</f>
        <v>0</v>
      </c>
      <c r="G53" s="379">
        <f t="array" ref="G53">IFERROR(
AVERAGE((IF(DATOS_[[Sexo]:[Sexo]]=$B53,IF(DATOS_[[AGRUP. CLAS. PROF.]:[AGRUP. CLAS. PROF.]]=$B51,IF(DATOS_[[Check Periodo Ref.]:[Check Periodo Ref.]]="Dentro",DATOS_[Conc.Sal.02]))))),
0)</f>
        <v>0</v>
      </c>
      <c r="H53" s="379">
        <f t="array" ref="H53">IFERROR(
AVERAGE((IF(DATOS_[[Sexo]:[Sexo]]=$B53,IF(DATOS_[[AGRUP. CLAS. PROF.]:[AGRUP. CLAS. PROF.]]=$B51,IF(DATOS_[[Check Periodo Ref.]:[Check Periodo Ref.]]="Dentro",DATOS_[Conc.Sal.03]))))),
0)</f>
        <v>0</v>
      </c>
      <c r="I53" s="379">
        <f t="array" ref="I53">IFERROR(
AVERAGE((IF(DATOS_[[Sexo]:[Sexo]]=$B53,IF(DATOS_[[AGRUP. CLAS. PROF.]:[AGRUP. CLAS. PROF.]]=$B51,IF(DATOS_[[Check Periodo Ref.]:[Check Periodo Ref.]]="Dentro",DATOS_[Conc.Sal.04]))))),
0)</f>
        <v>0</v>
      </c>
      <c r="J53" s="379">
        <f t="array" ref="J53">IFERROR(
AVERAGE((IF(DATOS_[[Sexo]:[Sexo]]=$B53,IF(DATOS_[[AGRUP. CLAS. PROF.]:[AGRUP. CLAS. PROF.]]=$B51,IF(DATOS_[[Check Periodo Ref.]:[Check Periodo Ref.]]="Dentro",DATOS_[Conc.Sal.05]))))),
0)</f>
        <v>0</v>
      </c>
      <c r="K53" s="379">
        <f t="array" ref="K53">IFERROR(
AVERAGE((IF(DATOS_[[Sexo]:[Sexo]]=$B53,IF(DATOS_[[AGRUP. CLAS. PROF.]:[AGRUP. CLAS. PROF.]]=$B51,IF(DATOS_[[Check Periodo Ref.]:[Check Periodo Ref.]]="Dentro",DATOS_[Conc.Sal.06]))))),
0)</f>
        <v>0</v>
      </c>
      <c r="L53" s="379">
        <f t="array" ref="L53">IFERROR(
AVERAGE((IF(DATOS_[[Sexo]:[Sexo]]=$B53,IF(DATOS_[[AGRUP. CLAS. PROF.]:[AGRUP. CLAS. PROF.]]=$B51,IF(DATOS_[[Check Periodo Ref.]:[Check Periodo Ref.]]="Dentro",DATOS_[Conc.Sal.07]))))),
0)</f>
        <v>0</v>
      </c>
      <c r="M53" s="379">
        <f t="array" ref="M53">IFERROR(
AVERAGE((IF(DATOS_[[Sexo]:[Sexo]]=$B53,IF(DATOS_[[AGRUP. CLAS. PROF.]:[AGRUP. CLAS. PROF.]]=$B51,IF(DATOS_[[Check Periodo Ref.]:[Check Periodo Ref.]]="Dentro",DATOS_[Conc.Sal.08]))))),
0)</f>
        <v>0</v>
      </c>
      <c r="N53" s="379">
        <f t="array" ref="N53">IFERROR(
AVERAGE((IF(DATOS_[[Sexo]:[Sexo]]=$B53,IF(DATOS_[[AGRUP. CLAS. PROF.]:[AGRUP. CLAS. PROF.]]=$B51,IF(DATOS_[[Check Periodo Ref.]:[Check Periodo Ref.]]="Dentro",DATOS_[Conc.Sal.09]))))),
0)</f>
        <v>0</v>
      </c>
      <c r="O53" s="379">
        <f t="array" ref="O53">IFERROR(
AVERAGE((IF(DATOS_[[Sexo]:[Sexo]]=$B53,IF(DATOS_[[AGRUP. CLAS. PROF.]:[AGRUP. CLAS. PROF.]]=$B51,IF(DATOS_[[Check Periodo Ref.]:[Check Periodo Ref.]]="Dentro",DATOS_[Conc.Sal.10]))))),
0)</f>
        <v>0</v>
      </c>
      <c r="P53" s="379">
        <f t="array" ref="P53">IFERROR(
AVERAGE((IF(DATOS_[[Sexo]:[Sexo]]=$B53,IF(DATOS_[[AGRUP. CLAS. PROF.]:[AGRUP. CLAS. PROF.]]=$B51,IF(DATOS_[[Check Periodo Ref.]:[Check Periodo Ref.]]="Dentro",DATOS_[Conc.Sal.11]))))),
0)</f>
        <v>0</v>
      </c>
      <c r="Q53" s="379">
        <f t="array" ref="Q53">IFERROR(
AVERAGE((IF(DATOS_[[Sexo]:[Sexo]]=$B53,IF(DATOS_[[AGRUP. CLAS. PROF.]:[AGRUP. CLAS. PROF.]]=$B51,IF(DATOS_[[Check Periodo Ref.]:[Check Periodo Ref.]]="Dentro",DATOS_[Conc.Sal.12]))))),
0)</f>
        <v>0</v>
      </c>
      <c r="R53" s="379">
        <f t="array" ref="R53">IFERROR(
AVERAGE((IF(DATOS_[[Sexo]:[Sexo]]=$B53,IF(DATOS_[[AGRUP. CLAS. PROF.]:[AGRUP. CLAS. PROF.]]=$B51,IF(DATOS_[[Check Periodo Ref.]:[Check Periodo Ref.]]="Dentro",DATOS_[Conc.Sal.13]))))),
0)</f>
        <v>0</v>
      </c>
      <c r="S53" s="379">
        <f t="array" ref="S53">IFERROR(
AVERAGE((IF(DATOS_[[Sexo]:[Sexo]]=$B53,IF(DATOS_[[AGRUP. CLAS. PROF.]:[AGRUP. CLAS. PROF.]]=$B51,IF(DATOS_[[Check Periodo Ref.]:[Check Periodo Ref.]]="Dentro",DATOS_[Conc.Sal.14]))))),
0)</f>
        <v>0</v>
      </c>
      <c r="T53" s="379">
        <f t="array" ref="T53">IFERROR(
AVERAGE((IF(DATOS_[[Sexo]:[Sexo]]=$B53,IF(DATOS_[[AGRUP. CLAS. PROF.]:[AGRUP. CLAS. PROF.]]=$B51,IF(DATOS_[[Check Periodo Ref.]:[Check Periodo Ref.]]="Dentro",DATOS_[Conc.Sal.15]))))),
0)</f>
        <v>0</v>
      </c>
      <c r="U53" s="379">
        <f t="array" ref="U53">IFERROR(
AVERAGE((IF(DATOS_[[Sexo]:[Sexo]]=$B53,IF(DATOS_[[AGRUP. CLAS. PROF.]:[AGRUP. CLAS. PROF.]]=$B51,IF(DATOS_[[Check Periodo Ref.]:[Check Periodo Ref.]]="Dentro",DATOS_[Conc.Sal.16]))))),
0)</f>
        <v>0</v>
      </c>
      <c r="V53" s="379">
        <f t="array" ref="V53">IFERROR(
AVERAGE((IF(DATOS_[[Sexo]:[Sexo]]=$B53,IF(DATOS_[[AGRUP. CLAS. PROF.]:[AGRUP. CLAS. PROF.]]=$B51,IF(DATOS_[[Check Periodo Ref.]:[Check Periodo Ref.]]="Dentro",DATOS_[Conc.Sal.17]))))),
0)</f>
        <v>0</v>
      </c>
      <c r="W53" s="379">
        <f t="array" ref="W53">IFERROR(
AVERAGE((IF(DATOS_[[Sexo]:[Sexo]]=$B53,IF(DATOS_[[AGRUP. CLAS. PROF.]:[AGRUP. CLAS. PROF.]]=$B51,IF(DATOS_[[Check Periodo Ref.]:[Check Periodo Ref.]]="Dentro",DATOS_[Conc.Sal.18]))))),
0)</f>
        <v>0</v>
      </c>
      <c r="X53" s="379">
        <f t="array" ref="X53">IFERROR(
AVERAGE((IF(DATOS_[[Sexo]:[Sexo]]=$B53,IF(DATOS_[[AGRUP. CLAS. PROF.]:[AGRUP. CLAS. PROF.]]=$B51,IF(DATOS_[[Check Periodo Ref.]:[Check Periodo Ref.]]="Dentro",DATOS_[Conc.Sal.19]))))),
0)</f>
        <v>0</v>
      </c>
      <c r="Y53" s="379">
        <f t="array" ref="Y53">IFERROR(
AVERAGE((IF(DATOS_[[Sexo]:[Sexo]]=$B53,IF(DATOS_[[AGRUP. CLAS. PROF.]:[AGRUP. CLAS. PROF.]]=$B51,IF(DATOS_[[Check Periodo Ref.]:[Check Periodo Ref.]]="Dentro",DATOS_[Conc.Sal.20]))))),
0)</f>
        <v>0</v>
      </c>
      <c r="Z53" s="379">
        <f t="array" ref="Z53">IFERROR(
AVERAGE((IF(DATOS_[[Sexo]:[Sexo]]=$B53,IF(DATOS_[[AGRUP. CLAS. PROF.]:[AGRUP. CLAS. PROF.]]=$B51,IF(DATOS_[[Check Periodo Ref.]:[Check Periodo Ref.]]="Dentro",DATOS_[Conc.Sal.21]))))),
0)</f>
        <v>0</v>
      </c>
      <c r="AA53" s="379">
        <f t="array" ref="AA53">IFERROR(
AVERAGE((IF(DATOS_[[Sexo]:[Sexo]]=$B53,IF(DATOS_[[AGRUP. CLAS. PROF.]:[AGRUP. CLAS. PROF.]]=$B51,IF(DATOS_[[Check Periodo Ref.]:[Check Periodo Ref.]]="Dentro",DATOS_[Conc.Sal.22]))))),
0)</f>
        <v>0</v>
      </c>
      <c r="AB53" s="379">
        <f t="array" ref="AB53">IFERROR(
AVERAGE((IF(DATOS_[[Sexo]:[Sexo]]=$B53,IF(DATOS_[[AGRUP. CLAS. PROF.]:[AGRUP. CLAS. PROF.]]=$B51,IF(DATOS_[[Check Periodo Ref.]:[Check Periodo Ref.]]="Dentro",DATOS_[Conc.Sal.23]))))),
0)</f>
        <v>0</v>
      </c>
      <c r="AC53" s="379">
        <f t="array" ref="AC53">IFERROR(
AVERAGE((IF(DATOS_[[Sexo]:[Sexo]]=$B53,IF(DATOS_[[AGRUP. CLAS. PROF.]:[AGRUP. CLAS. PROF.]]=$B51,IF(DATOS_[[Check Periodo Ref.]:[Check Periodo Ref.]]="Dentro",DATOS_[Conc.Sal.24]))))),
0)</f>
        <v>0</v>
      </c>
      <c r="AD53" s="379">
        <f t="array" ref="AD53">IFERROR(
AVERAGE((IF(DATOS_[[Sexo]:[Sexo]]=$B53,IF(DATOS_[[AGRUP. CLAS. PROF.]:[AGRUP. CLAS. PROF.]]=$B51,IF(DATOS_[[Check Periodo Ref.]:[Check Periodo Ref.]]="Dentro",DATOS_[Conc.Sal.25]))))),
0)</f>
        <v>0</v>
      </c>
      <c r="AE53" s="379">
        <f t="array" ref="AE53">IFERROR(
AVERAGE((IF(DATOS_[[Sexo]:[Sexo]]=$B53,IF(DATOS_[[AGRUP. CLAS. PROF.]:[AGRUP. CLAS. PROF.]]=$B51,IF(DATOS_[[Check Periodo Ref.]:[Check Periodo Ref.]]="Dentro",DATOS_[Conc.Sal.26]))))),
0)</f>
        <v>0</v>
      </c>
      <c r="AF53" s="379">
        <f t="array" ref="AF53">IFERROR(
AVERAGE((IF(DATOS_[[Sexo]:[Sexo]]=$B53,IF(DATOS_[[AGRUP. CLAS. PROF.]:[AGRUP. CLAS. PROF.]]=$B51,IF(DATOS_[[Check Periodo Ref.]:[Check Periodo Ref.]]="Dentro",DATOS_[Conc.Sal.27]))))),
0)</f>
        <v>0</v>
      </c>
      <c r="AG53" s="379">
        <f t="array" ref="AG53">IFERROR(
AVERAGE((IF(DATOS_[[Sexo]:[Sexo]]=$B53,IF(DATOS_[[AGRUP. CLAS. PROF.]:[AGRUP. CLAS. PROF.]]=$B51,IF(DATOS_[[Check Periodo Ref.]:[Check Periodo Ref.]]="Dentro",DATOS_[Conc.Sal.28]))))),
0)</f>
        <v>0</v>
      </c>
      <c r="AH53" s="379">
        <f t="array" ref="AH53">IFERROR(
AVERAGE((IF(DATOS_[[Sexo]:[Sexo]]=$B53,IF(DATOS_[[AGRUP. CLAS. PROF.]:[AGRUP. CLAS. PROF.]]=$B51,IF(DATOS_[[Check Periodo Ref.]:[Check Periodo Ref.]]="Dentro",DATOS_[Conc.Sal.29]))))),
0)</f>
        <v>0</v>
      </c>
      <c r="AI53" s="379">
        <f t="array" ref="AI53">IFERROR(
AVERAGE((IF(DATOS_[[Sexo]:[Sexo]]=$B53,IF(DATOS_[[AGRUP. CLAS. PROF.]:[AGRUP. CLAS. PROF.]]=$B51,IF(DATOS_[[Check Periodo Ref.]:[Check Periodo Ref.]]="Dentro",DATOS_[Conc.Sal.30]))))),
0)</f>
        <v>0</v>
      </c>
      <c r="AJ53" s="380">
        <f t="array" ref="AJ53">IFERROR(
AVERAGE(IF(DATOS_[Sexo]=$B53,IF(DATOS_[AGRUP. CLAS. PROF.]=$B51,IF(DATOS_[Check Periodo Ref.]="Dentro",DATOS_[Tot COMPL.SAL Ef],FALSE)))),
0)</f>
        <v>0</v>
      </c>
      <c r="AK53" s="381">
        <f t="array" ref="AK53">IFERROR(
AVERAGE(IF(DATOS_[Sexo]=$B53,IF(DATOS_[AGRUP. CLAS. PROF.]=$B51,IF(DATOS_[Check Periodo Ref.]="Dentro",DATOS_[TOTAL SALARIO Ef],FALSE)))),
0)</f>
        <v>0</v>
      </c>
      <c r="AL53" s="382">
        <f t="array" ref="AL53">IFERROR(
AVERAGE((IF(DATOS_[[Sexo]:[Sexo]]=$B53,IF(DATOS_[[AGRUP. CLAS. PROF.]:[AGRUP. CLAS. PROF.]]=$B51,IF(DATOS_[[Check Periodo Ref.]:[Check Periodo Ref.]]="Dentro",DATOS_[C.Extra.01]))))),
0)</f>
        <v>0</v>
      </c>
      <c r="AM53" s="382">
        <f t="array" ref="AM53">IFERROR(
AVERAGE((IF(DATOS_[[Sexo]:[Sexo]]=$B53,IF(DATOS_[[AGRUP. CLAS. PROF.]:[AGRUP. CLAS. PROF.]]=$B51,IF(DATOS_[[Check Periodo Ref.]:[Check Periodo Ref.]]="Dentro",DATOS_[C.Extra.02]))))),
0)</f>
        <v>0</v>
      </c>
      <c r="AN53" s="382">
        <f t="array" ref="AN53">IFERROR(
AVERAGE((IF(DATOS_[[Sexo]:[Sexo]]=$B53,IF(DATOS_[[AGRUP. CLAS. PROF.]:[AGRUP. CLAS. PROF.]]=$B51,IF(DATOS_[[Check Periodo Ref.]:[Check Periodo Ref.]]="Dentro",DATOS_[C.Extra.03]))))),
0)</f>
        <v>0</v>
      </c>
      <c r="AO53" s="382">
        <f t="array" ref="AO53">IFERROR(
AVERAGE((IF(DATOS_[[Sexo]:[Sexo]]=$B53,IF(DATOS_[[AGRUP. CLAS. PROF.]:[AGRUP. CLAS. PROF.]]=$B51,IF(DATOS_[[Check Periodo Ref.]:[Check Periodo Ref.]]="Dentro",DATOS_[C.Extra.04]))))),
0)</f>
        <v>0</v>
      </c>
      <c r="AP53" s="382">
        <f t="array" ref="AP53">IFERROR(
AVERAGE((IF(DATOS_[[Sexo]:[Sexo]]=$B53,IF(DATOS_[[AGRUP. CLAS. PROF.]:[AGRUP. CLAS. PROF.]]=$B51,IF(DATOS_[[Check Periodo Ref.]:[Check Periodo Ref.]]="Dentro",DATOS_[C.Extra.05]))))),
0)</f>
        <v>0</v>
      </c>
      <c r="AQ53" s="383">
        <f t="array" ref="AQ53">IFERROR(
AVERAGE(IF(DATOS_[Sexo]=$B53,IF(DATOS_[AGRUP. CLAS. PROF.]=$B51,IF(DATOS_[Check Periodo Ref.]="Dentro",DATOS_[Tot Extrasalarial Ef],FALSE)))),
0)</f>
        <v>0</v>
      </c>
      <c r="AR53" s="384">
        <f t="array" ref="AR53">IFERROR(
AVERAGE(IF(DATOS_[Sexo]=$B53,IF(DATOS_[AGRUP. CLAS. PROF.]=$B51,IF(DATOS_[Check Periodo Ref.]="Dentro",DATOS_[TOTAL Retrib Ef],FALSE)))),
0)</f>
        <v>0</v>
      </c>
    </row>
    <row r="54" spans="1:44" ht="17.25" thickBot="1" x14ac:dyDescent="0.35">
      <c r="A54" s="337" t="str">
        <f t="shared" ref="A54" si="55">+A55</f>
        <v>[ocultar]</v>
      </c>
      <c r="B54" s="362" t="s">
        <v>230</v>
      </c>
      <c r="C54" s="363"/>
      <c r="D54" s="364"/>
      <c r="E54" s="365" t="str">
        <f t="shared" ref="E54:AR54" si="56">IFERROR((E55-E56)/E55,"")</f>
        <v/>
      </c>
      <c r="F54" s="366" t="str">
        <f t="shared" si="56"/>
        <v/>
      </c>
      <c r="G54" s="367" t="str">
        <f t="shared" si="56"/>
        <v/>
      </c>
      <c r="H54" s="367" t="str">
        <f t="shared" si="56"/>
        <v/>
      </c>
      <c r="I54" s="367" t="str">
        <f t="shared" si="56"/>
        <v/>
      </c>
      <c r="J54" s="368" t="str">
        <f t="shared" si="56"/>
        <v/>
      </c>
      <c r="K54" s="369" t="str">
        <f t="shared" si="56"/>
        <v/>
      </c>
      <c r="L54" s="369" t="str">
        <f t="shared" si="56"/>
        <v/>
      </c>
      <c r="M54" s="369" t="str">
        <f t="shared" si="56"/>
        <v/>
      </c>
      <c r="N54" s="369" t="str">
        <f t="shared" si="56"/>
        <v/>
      </c>
      <c r="O54" s="369" t="str">
        <f t="shared" si="56"/>
        <v/>
      </c>
      <c r="P54" s="369" t="str">
        <f t="shared" si="56"/>
        <v/>
      </c>
      <c r="Q54" s="369" t="str">
        <f t="shared" si="56"/>
        <v/>
      </c>
      <c r="R54" s="369" t="str">
        <f t="shared" si="56"/>
        <v/>
      </c>
      <c r="S54" s="369" t="str">
        <f t="shared" si="56"/>
        <v/>
      </c>
      <c r="T54" s="369" t="str">
        <f t="shared" si="56"/>
        <v/>
      </c>
      <c r="U54" s="369" t="str">
        <f t="shared" si="56"/>
        <v/>
      </c>
      <c r="V54" s="368" t="str">
        <f t="shared" si="56"/>
        <v/>
      </c>
      <c r="W54" s="368" t="str">
        <f t="shared" si="56"/>
        <v/>
      </c>
      <c r="X54" s="368" t="str">
        <f t="shared" si="56"/>
        <v/>
      </c>
      <c r="Y54" s="368" t="str">
        <f t="shared" si="56"/>
        <v/>
      </c>
      <c r="Z54" s="368" t="str">
        <f t="shared" si="56"/>
        <v/>
      </c>
      <c r="AA54" s="368" t="str">
        <f t="shared" si="56"/>
        <v/>
      </c>
      <c r="AB54" s="368" t="str">
        <f t="shared" si="56"/>
        <v/>
      </c>
      <c r="AC54" s="368" t="str">
        <f t="shared" si="56"/>
        <v/>
      </c>
      <c r="AD54" s="368" t="str">
        <f t="shared" si="56"/>
        <v/>
      </c>
      <c r="AE54" s="368" t="str">
        <f t="shared" si="56"/>
        <v/>
      </c>
      <c r="AF54" s="368" t="str">
        <f t="shared" si="56"/>
        <v/>
      </c>
      <c r="AG54" s="368" t="str">
        <f t="shared" si="56"/>
        <v/>
      </c>
      <c r="AH54" s="368" t="str">
        <f t="shared" si="56"/>
        <v/>
      </c>
      <c r="AI54" s="368" t="str">
        <f t="shared" si="56"/>
        <v/>
      </c>
      <c r="AJ54" s="370" t="str">
        <f t="shared" si="56"/>
        <v/>
      </c>
      <c r="AK54" s="371" t="str">
        <f t="shared" si="56"/>
        <v/>
      </c>
      <c r="AL54" s="372" t="str">
        <f t="shared" si="56"/>
        <v/>
      </c>
      <c r="AM54" s="372" t="str">
        <f t="shared" si="56"/>
        <v/>
      </c>
      <c r="AN54" s="372" t="str">
        <f t="shared" si="56"/>
        <v/>
      </c>
      <c r="AO54" s="372" t="str">
        <f t="shared" si="56"/>
        <v/>
      </c>
      <c r="AP54" s="372" t="str">
        <f t="shared" si="56"/>
        <v/>
      </c>
      <c r="AQ54" s="373" t="str">
        <f t="shared" si="56"/>
        <v/>
      </c>
      <c r="AR54" s="374" t="str">
        <f t="shared" si="56"/>
        <v/>
      </c>
    </row>
    <row r="55" spans="1:44" x14ac:dyDescent="0.3">
      <c r="A55" s="337" t="str">
        <f t="shared" ref="A55" si="57">+IF(C55+C56=0,"[ocultar]","")</f>
        <v>[ocultar]</v>
      </c>
      <c r="B55" s="375" t="s">
        <v>162</v>
      </c>
      <c r="C55" s="376">
        <f t="array" ref="C55">SUM(IF($B55=DATOS_[Sexo],
IF($B54=DATOS_[AGRUP. CLAS. PROF.],
IF("Dentro"=DATOS_[Check Periodo Ref.],
1/(COUNTIFS(DATOS_[Sexo],$B55,DATOS_[AGRUP. CLAS. PROF.],$B54,DATOS_[Check Periodo Ref.],"Dentro",DATOS_[id],DATOS_[id]))))))</f>
        <v>0</v>
      </c>
      <c r="D55" s="377">
        <f>COUNTIFS(DATOS_[AGRUP. CLAS. PROF.],$B54,DATOS_[Sexo],$B55,DATOS_[Check Periodo Ref.],"Dentro")</f>
        <v>0</v>
      </c>
      <c r="E55" s="378">
        <f t="array" ref="E55">IFERROR(
AVERAGE(IF(DATOS_[Sexo]=$B55,IF(DATOS_[AGRUP. CLAS. PROF.]=$B54,IF(DATOS_[Check Periodo Ref.]="Dentro",DATOS_[SALARIO BASE Ef],FALSE)))),
0)</f>
        <v>0</v>
      </c>
      <c r="F55" s="379">
        <f t="array" ref="F55">IFERROR(
AVERAGE((IF(DATOS_[[Sexo]:[Sexo]]=$B55,IF(DATOS_[[AGRUP. CLAS. PROF.]:[AGRUP. CLAS. PROF.]]=$B54,IF(DATOS_[[Check Periodo Ref.]:[Check Periodo Ref.]]="Dentro",DATOS_[Conc.Sal.01]))))),
0)</f>
        <v>0</v>
      </c>
      <c r="G55" s="379">
        <f t="array" ref="G55">IFERROR(
AVERAGE((IF(DATOS_[[Sexo]:[Sexo]]=$B55,IF(DATOS_[[AGRUP. CLAS. PROF.]:[AGRUP. CLAS. PROF.]]=$B54,IF(DATOS_[[Check Periodo Ref.]:[Check Periodo Ref.]]="Dentro",DATOS_[Conc.Sal.02]))))),
0)</f>
        <v>0</v>
      </c>
      <c r="H55" s="379">
        <f t="array" ref="H55">IFERROR(
AVERAGE((IF(DATOS_[[Sexo]:[Sexo]]=$B55,IF(DATOS_[[AGRUP. CLAS. PROF.]:[AGRUP. CLAS. PROF.]]=$B54,IF(DATOS_[[Check Periodo Ref.]:[Check Periodo Ref.]]="Dentro",DATOS_[Conc.Sal.03]))))),
0)</f>
        <v>0</v>
      </c>
      <c r="I55" s="379">
        <f t="array" ref="I55">IFERROR(
AVERAGE((IF(DATOS_[[Sexo]:[Sexo]]=$B55,IF(DATOS_[[AGRUP. CLAS. PROF.]:[AGRUP. CLAS. PROF.]]=$B54,IF(DATOS_[[Check Periodo Ref.]:[Check Periodo Ref.]]="Dentro",DATOS_[Conc.Sal.04]))))),
0)</f>
        <v>0</v>
      </c>
      <c r="J55" s="379">
        <f t="array" ref="J55">IFERROR(
AVERAGE((IF(DATOS_[[Sexo]:[Sexo]]=$B55,IF(DATOS_[[AGRUP. CLAS. PROF.]:[AGRUP. CLAS. PROF.]]=$B54,IF(DATOS_[[Check Periodo Ref.]:[Check Periodo Ref.]]="Dentro",DATOS_[Conc.Sal.05]))))),
0)</f>
        <v>0</v>
      </c>
      <c r="K55" s="379">
        <f t="array" ref="K55">IFERROR(
AVERAGE((IF(DATOS_[[Sexo]:[Sexo]]=$B55,IF(DATOS_[[AGRUP. CLAS. PROF.]:[AGRUP. CLAS. PROF.]]=$B54,IF(DATOS_[[Check Periodo Ref.]:[Check Periodo Ref.]]="Dentro",DATOS_[Conc.Sal.06]))))),
0)</f>
        <v>0</v>
      </c>
      <c r="L55" s="379">
        <f t="array" ref="L55">IFERROR(
AVERAGE((IF(DATOS_[[Sexo]:[Sexo]]=$B55,IF(DATOS_[[AGRUP. CLAS. PROF.]:[AGRUP. CLAS. PROF.]]=$B54,IF(DATOS_[[Check Periodo Ref.]:[Check Periodo Ref.]]="Dentro",DATOS_[Conc.Sal.07]))))),
0)</f>
        <v>0</v>
      </c>
      <c r="M55" s="379">
        <f t="array" ref="M55">IFERROR(
AVERAGE((IF(DATOS_[[Sexo]:[Sexo]]=$B55,IF(DATOS_[[AGRUP. CLAS. PROF.]:[AGRUP. CLAS. PROF.]]=$B54,IF(DATOS_[[Check Periodo Ref.]:[Check Periodo Ref.]]="Dentro",DATOS_[Conc.Sal.08]))))),
0)</f>
        <v>0</v>
      </c>
      <c r="N55" s="379">
        <f t="array" ref="N55">IFERROR(
AVERAGE((IF(DATOS_[[Sexo]:[Sexo]]=$B55,IF(DATOS_[[AGRUP. CLAS. PROF.]:[AGRUP. CLAS. PROF.]]=$B54,IF(DATOS_[[Check Periodo Ref.]:[Check Periodo Ref.]]="Dentro",DATOS_[Conc.Sal.09]))))),
0)</f>
        <v>0</v>
      </c>
      <c r="O55" s="379">
        <f t="array" ref="O55">IFERROR(
AVERAGE((IF(DATOS_[[Sexo]:[Sexo]]=$B55,IF(DATOS_[[AGRUP. CLAS. PROF.]:[AGRUP. CLAS. PROF.]]=$B54,IF(DATOS_[[Check Periodo Ref.]:[Check Periodo Ref.]]="Dentro",DATOS_[Conc.Sal.10]))))),
0)</f>
        <v>0</v>
      </c>
      <c r="P55" s="379">
        <f t="array" ref="P55">IFERROR(
AVERAGE((IF(DATOS_[[Sexo]:[Sexo]]=$B55,IF(DATOS_[[AGRUP. CLAS. PROF.]:[AGRUP. CLAS. PROF.]]=$B54,IF(DATOS_[[Check Periodo Ref.]:[Check Periodo Ref.]]="Dentro",DATOS_[Conc.Sal.11]))))),
0)</f>
        <v>0</v>
      </c>
      <c r="Q55" s="379">
        <f t="array" ref="Q55">IFERROR(
AVERAGE((IF(DATOS_[[Sexo]:[Sexo]]=$B55,IF(DATOS_[[AGRUP. CLAS. PROF.]:[AGRUP. CLAS. PROF.]]=$B54,IF(DATOS_[[Check Periodo Ref.]:[Check Periodo Ref.]]="Dentro",DATOS_[Conc.Sal.12]))))),
0)</f>
        <v>0</v>
      </c>
      <c r="R55" s="379">
        <f t="array" ref="R55">IFERROR(
AVERAGE((IF(DATOS_[[Sexo]:[Sexo]]=$B55,IF(DATOS_[[AGRUP. CLAS. PROF.]:[AGRUP. CLAS. PROF.]]=$B54,IF(DATOS_[[Check Periodo Ref.]:[Check Periodo Ref.]]="Dentro",DATOS_[Conc.Sal.13]))))),
0)</f>
        <v>0</v>
      </c>
      <c r="S55" s="379">
        <f t="array" ref="S55">IFERROR(
AVERAGE((IF(DATOS_[[Sexo]:[Sexo]]=$B55,IF(DATOS_[[AGRUP. CLAS. PROF.]:[AGRUP. CLAS. PROF.]]=$B54,IF(DATOS_[[Check Periodo Ref.]:[Check Periodo Ref.]]="Dentro",DATOS_[Conc.Sal.14]))))),
0)</f>
        <v>0</v>
      </c>
      <c r="T55" s="379">
        <f t="array" ref="T55">IFERROR(
AVERAGE((IF(DATOS_[[Sexo]:[Sexo]]=$B55,IF(DATOS_[[AGRUP. CLAS. PROF.]:[AGRUP. CLAS. PROF.]]=$B54,IF(DATOS_[[Check Periodo Ref.]:[Check Periodo Ref.]]="Dentro",DATOS_[Conc.Sal.15]))))),
0)</f>
        <v>0</v>
      </c>
      <c r="U55" s="379">
        <f t="array" ref="U55">IFERROR(
AVERAGE((IF(DATOS_[[Sexo]:[Sexo]]=$B55,IF(DATOS_[[AGRUP. CLAS. PROF.]:[AGRUP. CLAS. PROF.]]=$B54,IF(DATOS_[[Check Periodo Ref.]:[Check Periodo Ref.]]="Dentro",DATOS_[Conc.Sal.16]))))),
0)</f>
        <v>0</v>
      </c>
      <c r="V55" s="379">
        <f t="array" ref="V55">IFERROR(
AVERAGE((IF(DATOS_[[Sexo]:[Sexo]]=$B55,IF(DATOS_[[AGRUP. CLAS. PROF.]:[AGRUP. CLAS. PROF.]]=$B54,IF(DATOS_[[Check Periodo Ref.]:[Check Periodo Ref.]]="Dentro",DATOS_[Conc.Sal.17]))))),
0)</f>
        <v>0</v>
      </c>
      <c r="W55" s="379">
        <f t="array" ref="W55">IFERROR(
AVERAGE((IF(DATOS_[[Sexo]:[Sexo]]=$B55,IF(DATOS_[[AGRUP. CLAS. PROF.]:[AGRUP. CLAS. PROF.]]=$B54,IF(DATOS_[[Check Periodo Ref.]:[Check Periodo Ref.]]="Dentro",DATOS_[Conc.Sal.18]))))),
0)</f>
        <v>0</v>
      </c>
      <c r="X55" s="379">
        <f t="array" ref="X55">IFERROR(
AVERAGE((IF(DATOS_[[Sexo]:[Sexo]]=$B55,IF(DATOS_[[AGRUP. CLAS. PROF.]:[AGRUP. CLAS. PROF.]]=$B54,IF(DATOS_[[Check Periodo Ref.]:[Check Periodo Ref.]]="Dentro",DATOS_[Conc.Sal.19]))))),
0)</f>
        <v>0</v>
      </c>
      <c r="Y55" s="379">
        <f t="array" ref="Y55">IFERROR(
AVERAGE((IF(DATOS_[[Sexo]:[Sexo]]=$B55,IF(DATOS_[[AGRUP. CLAS. PROF.]:[AGRUP. CLAS. PROF.]]=$B54,IF(DATOS_[[Check Periodo Ref.]:[Check Periodo Ref.]]="Dentro",DATOS_[Conc.Sal.20]))))),
0)</f>
        <v>0</v>
      </c>
      <c r="Z55" s="379">
        <f t="array" ref="Z55">IFERROR(
AVERAGE((IF(DATOS_[[Sexo]:[Sexo]]=$B55,IF(DATOS_[[AGRUP. CLAS. PROF.]:[AGRUP. CLAS. PROF.]]=$B54,IF(DATOS_[[Check Periodo Ref.]:[Check Periodo Ref.]]="Dentro",DATOS_[Conc.Sal.21]))))),
0)</f>
        <v>0</v>
      </c>
      <c r="AA55" s="379">
        <f t="array" ref="AA55">IFERROR(
AVERAGE((IF(DATOS_[[Sexo]:[Sexo]]=$B55,IF(DATOS_[[AGRUP. CLAS. PROF.]:[AGRUP. CLAS. PROF.]]=$B54,IF(DATOS_[[Check Periodo Ref.]:[Check Periodo Ref.]]="Dentro",DATOS_[Conc.Sal.22]))))),
0)</f>
        <v>0</v>
      </c>
      <c r="AB55" s="379">
        <f t="array" ref="AB55">IFERROR(
AVERAGE((IF(DATOS_[[Sexo]:[Sexo]]=$B55,IF(DATOS_[[AGRUP. CLAS. PROF.]:[AGRUP. CLAS. PROF.]]=$B54,IF(DATOS_[[Check Periodo Ref.]:[Check Periodo Ref.]]="Dentro",DATOS_[Conc.Sal.23]))))),
0)</f>
        <v>0</v>
      </c>
      <c r="AC55" s="379">
        <f t="array" ref="AC55">IFERROR(
AVERAGE((IF(DATOS_[[Sexo]:[Sexo]]=$B55,IF(DATOS_[[AGRUP. CLAS. PROF.]:[AGRUP. CLAS. PROF.]]=$B54,IF(DATOS_[[Check Periodo Ref.]:[Check Periodo Ref.]]="Dentro",DATOS_[Conc.Sal.24]))))),
0)</f>
        <v>0</v>
      </c>
      <c r="AD55" s="379">
        <f t="array" ref="AD55">IFERROR(
AVERAGE((IF(DATOS_[[Sexo]:[Sexo]]=$B55,IF(DATOS_[[AGRUP. CLAS. PROF.]:[AGRUP. CLAS. PROF.]]=$B54,IF(DATOS_[[Check Periodo Ref.]:[Check Periodo Ref.]]="Dentro",DATOS_[Conc.Sal.25]))))),
0)</f>
        <v>0</v>
      </c>
      <c r="AE55" s="379">
        <f t="array" ref="AE55">IFERROR(
AVERAGE((IF(DATOS_[[Sexo]:[Sexo]]=$B55,IF(DATOS_[[AGRUP. CLAS. PROF.]:[AGRUP. CLAS. PROF.]]=$B54,IF(DATOS_[[Check Periodo Ref.]:[Check Periodo Ref.]]="Dentro",DATOS_[Conc.Sal.26]))))),
0)</f>
        <v>0</v>
      </c>
      <c r="AF55" s="379">
        <f t="array" ref="AF55">IFERROR(
AVERAGE((IF(DATOS_[[Sexo]:[Sexo]]=$B55,IF(DATOS_[[AGRUP. CLAS. PROF.]:[AGRUP. CLAS. PROF.]]=$B54,IF(DATOS_[[Check Periodo Ref.]:[Check Periodo Ref.]]="Dentro",DATOS_[Conc.Sal.27]))))),
0)</f>
        <v>0</v>
      </c>
      <c r="AG55" s="379">
        <f t="array" ref="AG55">IFERROR(
AVERAGE((IF(DATOS_[[Sexo]:[Sexo]]=$B55,IF(DATOS_[[AGRUP. CLAS. PROF.]:[AGRUP. CLAS. PROF.]]=$B54,IF(DATOS_[[Check Periodo Ref.]:[Check Periodo Ref.]]="Dentro",DATOS_[Conc.Sal.28]))))),
0)</f>
        <v>0</v>
      </c>
      <c r="AH55" s="379">
        <f t="array" ref="AH55">IFERROR(
AVERAGE((IF(DATOS_[[Sexo]:[Sexo]]=$B55,IF(DATOS_[[AGRUP. CLAS. PROF.]:[AGRUP. CLAS. PROF.]]=$B54,IF(DATOS_[[Check Periodo Ref.]:[Check Periodo Ref.]]="Dentro",DATOS_[Conc.Sal.29]))))),
0)</f>
        <v>0</v>
      </c>
      <c r="AI55" s="379">
        <f t="array" ref="AI55">IFERROR(
AVERAGE((IF(DATOS_[[Sexo]:[Sexo]]=$B55,IF(DATOS_[[AGRUP. CLAS. PROF.]:[AGRUP. CLAS. PROF.]]=$B54,IF(DATOS_[[Check Periodo Ref.]:[Check Periodo Ref.]]="Dentro",DATOS_[Conc.Sal.30]))))),
0)</f>
        <v>0</v>
      </c>
      <c r="AJ55" s="380">
        <f t="array" ref="AJ55">IFERROR(
AVERAGE(IF(DATOS_[Sexo]=$B55,IF(DATOS_[AGRUP. CLAS. PROF.]=$B54,IF(DATOS_[Check Periodo Ref.]="Dentro",DATOS_[Tot COMPL.SAL Ef],FALSE)))),
0)</f>
        <v>0</v>
      </c>
      <c r="AK55" s="381">
        <f t="array" ref="AK55">IFERROR(
AVERAGE(IF(DATOS_[Sexo]=$B55,IF(DATOS_[AGRUP. CLAS. PROF.]=$B54,IF(DATOS_[Check Periodo Ref.]="Dentro",DATOS_[TOTAL SALARIO Ef],FALSE)))),
0)</f>
        <v>0</v>
      </c>
      <c r="AL55" s="382">
        <f t="array" ref="AL55">IFERROR(
AVERAGE((IF(DATOS_[[Sexo]:[Sexo]]=$B55,IF(DATOS_[[AGRUP. CLAS. PROF.]:[AGRUP. CLAS. PROF.]]=$B54,IF(DATOS_[[Check Periodo Ref.]:[Check Periodo Ref.]]="Dentro",DATOS_[C.Extra.01]))))),
0)</f>
        <v>0</v>
      </c>
      <c r="AM55" s="382">
        <f t="array" ref="AM55">IFERROR(
AVERAGE((IF(DATOS_[[Sexo]:[Sexo]]=$B55,IF(DATOS_[[AGRUP. CLAS. PROF.]:[AGRUP. CLAS. PROF.]]=$B54,IF(DATOS_[[Check Periodo Ref.]:[Check Periodo Ref.]]="Dentro",DATOS_[C.Extra.02]))))),
0)</f>
        <v>0</v>
      </c>
      <c r="AN55" s="382">
        <f t="array" ref="AN55">IFERROR(
AVERAGE((IF(DATOS_[[Sexo]:[Sexo]]=$B55,IF(DATOS_[[AGRUP. CLAS. PROF.]:[AGRUP. CLAS. PROF.]]=$B54,IF(DATOS_[[Check Periodo Ref.]:[Check Periodo Ref.]]="Dentro",DATOS_[C.Extra.03]))))),
0)</f>
        <v>0</v>
      </c>
      <c r="AO55" s="382">
        <f t="array" ref="AO55">IFERROR(
AVERAGE((IF(DATOS_[[Sexo]:[Sexo]]=$B55,IF(DATOS_[[AGRUP. CLAS. PROF.]:[AGRUP. CLAS. PROF.]]=$B54,IF(DATOS_[[Check Periodo Ref.]:[Check Periodo Ref.]]="Dentro",DATOS_[C.Extra.04]))))),
0)</f>
        <v>0</v>
      </c>
      <c r="AP55" s="382">
        <f t="array" ref="AP55">IFERROR(
AVERAGE((IF(DATOS_[[Sexo]:[Sexo]]=$B55,IF(DATOS_[[AGRUP. CLAS. PROF.]:[AGRUP. CLAS. PROF.]]=$B54,IF(DATOS_[[Check Periodo Ref.]:[Check Periodo Ref.]]="Dentro",DATOS_[C.Extra.05]))))),
0)</f>
        <v>0</v>
      </c>
      <c r="AQ55" s="383">
        <f t="array" ref="AQ55">IFERROR(
AVERAGE(IF(DATOS_[Sexo]=$B55,IF(DATOS_[AGRUP. CLAS. PROF.]=$B54,IF(DATOS_[Check Periodo Ref.]="Dentro",DATOS_[Tot Extrasalarial Ef],FALSE)))),
0)</f>
        <v>0</v>
      </c>
      <c r="AR55" s="384">
        <f t="array" ref="AR55">IFERROR(
AVERAGE(IF(DATOS_[Sexo]=$B55,IF(DATOS_[AGRUP. CLAS. PROF.]=$B54,IF(DATOS_[Check Periodo Ref.]="Dentro",DATOS_[TOTAL Retrib Ef],FALSE)))),
0)</f>
        <v>0</v>
      </c>
    </row>
    <row r="56" spans="1:44" x14ac:dyDescent="0.3">
      <c r="A56" s="337" t="str">
        <f t="shared" ref="A56" si="58">+A55</f>
        <v>[ocultar]</v>
      </c>
      <c r="B56" s="375" t="s">
        <v>163</v>
      </c>
      <c r="C56" s="376">
        <f t="array" ref="C56">SUM(IF($B56=DATOS_[Sexo],
IF($B54=DATOS_[AGRUP. CLAS. PROF.],
IF("Dentro"=DATOS_[Check Periodo Ref.],
1/(COUNTIFS(DATOS_[Sexo],$B56,DATOS_[AGRUP. CLAS. PROF.],$B54,DATOS_[Check Periodo Ref.],"Dentro",DATOS_[id],DATOS_[id]))))))</f>
        <v>0</v>
      </c>
      <c r="D56" s="377">
        <f>COUNTIFS(DATOS_[AGRUP. CLAS. PROF.],$B54,DATOS_[Sexo],$B56,DATOS_[Check Periodo Ref.],"Dentro")</f>
        <v>0</v>
      </c>
      <c r="E56" s="378">
        <f t="array" ref="E56">IFERROR(
AVERAGE(IF(DATOS_[Sexo]=$B56,IF(DATOS_[AGRUP. CLAS. PROF.]=$B54,IF(DATOS_[Check Periodo Ref.]="Dentro",DATOS_[SALARIO BASE Ef],FALSE)))),
0)</f>
        <v>0</v>
      </c>
      <c r="F56" s="379">
        <f t="array" ref="F56">IFERROR(
AVERAGE((IF(DATOS_[[Sexo]:[Sexo]]=$B56,IF(DATOS_[[AGRUP. CLAS. PROF.]:[AGRUP. CLAS. PROF.]]=$B54,IF(DATOS_[[Check Periodo Ref.]:[Check Periodo Ref.]]="Dentro",DATOS_[Conc.Sal.01]))))),
0)</f>
        <v>0</v>
      </c>
      <c r="G56" s="379">
        <f t="array" ref="G56">IFERROR(
AVERAGE((IF(DATOS_[[Sexo]:[Sexo]]=$B56,IF(DATOS_[[AGRUP. CLAS. PROF.]:[AGRUP. CLAS. PROF.]]=$B54,IF(DATOS_[[Check Periodo Ref.]:[Check Periodo Ref.]]="Dentro",DATOS_[Conc.Sal.02]))))),
0)</f>
        <v>0</v>
      </c>
      <c r="H56" s="379">
        <f t="array" ref="H56">IFERROR(
AVERAGE((IF(DATOS_[[Sexo]:[Sexo]]=$B56,IF(DATOS_[[AGRUP. CLAS. PROF.]:[AGRUP. CLAS. PROF.]]=$B54,IF(DATOS_[[Check Periodo Ref.]:[Check Periodo Ref.]]="Dentro",DATOS_[Conc.Sal.03]))))),
0)</f>
        <v>0</v>
      </c>
      <c r="I56" s="379">
        <f t="array" ref="I56">IFERROR(
AVERAGE((IF(DATOS_[[Sexo]:[Sexo]]=$B56,IF(DATOS_[[AGRUP. CLAS. PROF.]:[AGRUP. CLAS. PROF.]]=$B54,IF(DATOS_[[Check Periodo Ref.]:[Check Periodo Ref.]]="Dentro",DATOS_[Conc.Sal.04]))))),
0)</f>
        <v>0</v>
      </c>
      <c r="J56" s="379">
        <f t="array" ref="J56">IFERROR(
AVERAGE((IF(DATOS_[[Sexo]:[Sexo]]=$B56,IF(DATOS_[[AGRUP. CLAS. PROF.]:[AGRUP. CLAS. PROF.]]=$B54,IF(DATOS_[[Check Periodo Ref.]:[Check Periodo Ref.]]="Dentro",DATOS_[Conc.Sal.05]))))),
0)</f>
        <v>0</v>
      </c>
      <c r="K56" s="379">
        <f t="array" ref="K56">IFERROR(
AVERAGE((IF(DATOS_[[Sexo]:[Sexo]]=$B56,IF(DATOS_[[AGRUP. CLAS. PROF.]:[AGRUP. CLAS. PROF.]]=$B54,IF(DATOS_[[Check Periodo Ref.]:[Check Periodo Ref.]]="Dentro",DATOS_[Conc.Sal.06]))))),
0)</f>
        <v>0</v>
      </c>
      <c r="L56" s="379">
        <f t="array" ref="L56">IFERROR(
AVERAGE((IF(DATOS_[[Sexo]:[Sexo]]=$B56,IF(DATOS_[[AGRUP. CLAS. PROF.]:[AGRUP. CLAS. PROF.]]=$B54,IF(DATOS_[[Check Periodo Ref.]:[Check Periodo Ref.]]="Dentro",DATOS_[Conc.Sal.07]))))),
0)</f>
        <v>0</v>
      </c>
      <c r="M56" s="379">
        <f t="array" ref="M56">IFERROR(
AVERAGE((IF(DATOS_[[Sexo]:[Sexo]]=$B56,IF(DATOS_[[AGRUP. CLAS. PROF.]:[AGRUP. CLAS. PROF.]]=$B54,IF(DATOS_[[Check Periodo Ref.]:[Check Periodo Ref.]]="Dentro",DATOS_[Conc.Sal.08]))))),
0)</f>
        <v>0</v>
      </c>
      <c r="N56" s="379">
        <f t="array" ref="N56">IFERROR(
AVERAGE((IF(DATOS_[[Sexo]:[Sexo]]=$B56,IF(DATOS_[[AGRUP. CLAS. PROF.]:[AGRUP. CLAS. PROF.]]=$B54,IF(DATOS_[[Check Periodo Ref.]:[Check Periodo Ref.]]="Dentro",DATOS_[Conc.Sal.09]))))),
0)</f>
        <v>0</v>
      </c>
      <c r="O56" s="379">
        <f t="array" ref="O56">IFERROR(
AVERAGE((IF(DATOS_[[Sexo]:[Sexo]]=$B56,IF(DATOS_[[AGRUP. CLAS. PROF.]:[AGRUP. CLAS. PROF.]]=$B54,IF(DATOS_[[Check Periodo Ref.]:[Check Periodo Ref.]]="Dentro",DATOS_[Conc.Sal.10]))))),
0)</f>
        <v>0</v>
      </c>
      <c r="P56" s="379">
        <f t="array" ref="P56">IFERROR(
AVERAGE((IF(DATOS_[[Sexo]:[Sexo]]=$B56,IF(DATOS_[[AGRUP. CLAS. PROF.]:[AGRUP. CLAS. PROF.]]=$B54,IF(DATOS_[[Check Periodo Ref.]:[Check Periodo Ref.]]="Dentro",DATOS_[Conc.Sal.11]))))),
0)</f>
        <v>0</v>
      </c>
      <c r="Q56" s="379">
        <f t="array" ref="Q56">IFERROR(
AVERAGE((IF(DATOS_[[Sexo]:[Sexo]]=$B56,IF(DATOS_[[AGRUP. CLAS. PROF.]:[AGRUP. CLAS. PROF.]]=$B54,IF(DATOS_[[Check Periodo Ref.]:[Check Periodo Ref.]]="Dentro",DATOS_[Conc.Sal.12]))))),
0)</f>
        <v>0</v>
      </c>
      <c r="R56" s="379">
        <f t="array" ref="R56">IFERROR(
AVERAGE((IF(DATOS_[[Sexo]:[Sexo]]=$B56,IF(DATOS_[[AGRUP. CLAS. PROF.]:[AGRUP. CLAS. PROF.]]=$B54,IF(DATOS_[[Check Periodo Ref.]:[Check Periodo Ref.]]="Dentro",DATOS_[Conc.Sal.13]))))),
0)</f>
        <v>0</v>
      </c>
      <c r="S56" s="379">
        <f t="array" ref="S56">IFERROR(
AVERAGE((IF(DATOS_[[Sexo]:[Sexo]]=$B56,IF(DATOS_[[AGRUP. CLAS. PROF.]:[AGRUP. CLAS. PROF.]]=$B54,IF(DATOS_[[Check Periodo Ref.]:[Check Periodo Ref.]]="Dentro",DATOS_[Conc.Sal.14]))))),
0)</f>
        <v>0</v>
      </c>
      <c r="T56" s="379">
        <f t="array" ref="T56">IFERROR(
AVERAGE((IF(DATOS_[[Sexo]:[Sexo]]=$B56,IF(DATOS_[[AGRUP. CLAS. PROF.]:[AGRUP. CLAS. PROF.]]=$B54,IF(DATOS_[[Check Periodo Ref.]:[Check Periodo Ref.]]="Dentro",DATOS_[Conc.Sal.15]))))),
0)</f>
        <v>0</v>
      </c>
      <c r="U56" s="379">
        <f t="array" ref="U56">IFERROR(
AVERAGE((IF(DATOS_[[Sexo]:[Sexo]]=$B56,IF(DATOS_[[AGRUP. CLAS. PROF.]:[AGRUP. CLAS. PROF.]]=$B54,IF(DATOS_[[Check Periodo Ref.]:[Check Periodo Ref.]]="Dentro",DATOS_[Conc.Sal.16]))))),
0)</f>
        <v>0</v>
      </c>
      <c r="V56" s="379">
        <f t="array" ref="V56">IFERROR(
AVERAGE((IF(DATOS_[[Sexo]:[Sexo]]=$B56,IF(DATOS_[[AGRUP. CLAS. PROF.]:[AGRUP. CLAS. PROF.]]=$B54,IF(DATOS_[[Check Periodo Ref.]:[Check Periodo Ref.]]="Dentro",DATOS_[Conc.Sal.17]))))),
0)</f>
        <v>0</v>
      </c>
      <c r="W56" s="379">
        <f t="array" ref="W56">IFERROR(
AVERAGE((IF(DATOS_[[Sexo]:[Sexo]]=$B56,IF(DATOS_[[AGRUP. CLAS. PROF.]:[AGRUP. CLAS. PROF.]]=$B54,IF(DATOS_[[Check Periodo Ref.]:[Check Periodo Ref.]]="Dentro",DATOS_[Conc.Sal.18]))))),
0)</f>
        <v>0</v>
      </c>
      <c r="X56" s="379">
        <f t="array" ref="X56">IFERROR(
AVERAGE((IF(DATOS_[[Sexo]:[Sexo]]=$B56,IF(DATOS_[[AGRUP. CLAS. PROF.]:[AGRUP. CLAS. PROF.]]=$B54,IF(DATOS_[[Check Periodo Ref.]:[Check Periodo Ref.]]="Dentro",DATOS_[Conc.Sal.19]))))),
0)</f>
        <v>0</v>
      </c>
      <c r="Y56" s="379">
        <f t="array" ref="Y56">IFERROR(
AVERAGE((IF(DATOS_[[Sexo]:[Sexo]]=$B56,IF(DATOS_[[AGRUP. CLAS. PROF.]:[AGRUP. CLAS. PROF.]]=$B54,IF(DATOS_[[Check Periodo Ref.]:[Check Periodo Ref.]]="Dentro",DATOS_[Conc.Sal.20]))))),
0)</f>
        <v>0</v>
      </c>
      <c r="Z56" s="379">
        <f t="array" ref="Z56">IFERROR(
AVERAGE((IF(DATOS_[[Sexo]:[Sexo]]=$B56,IF(DATOS_[[AGRUP. CLAS. PROF.]:[AGRUP. CLAS. PROF.]]=$B54,IF(DATOS_[[Check Periodo Ref.]:[Check Periodo Ref.]]="Dentro",DATOS_[Conc.Sal.21]))))),
0)</f>
        <v>0</v>
      </c>
      <c r="AA56" s="379">
        <f t="array" ref="AA56">IFERROR(
AVERAGE((IF(DATOS_[[Sexo]:[Sexo]]=$B56,IF(DATOS_[[AGRUP. CLAS. PROF.]:[AGRUP. CLAS. PROF.]]=$B54,IF(DATOS_[[Check Periodo Ref.]:[Check Periodo Ref.]]="Dentro",DATOS_[Conc.Sal.22]))))),
0)</f>
        <v>0</v>
      </c>
      <c r="AB56" s="379">
        <f t="array" ref="AB56">IFERROR(
AVERAGE((IF(DATOS_[[Sexo]:[Sexo]]=$B56,IF(DATOS_[[AGRUP. CLAS. PROF.]:[AGRUP. CLAS. PROF.]]=$B54,IF(DATOS_[[Check Periodo Ref.]:[Check Periodo Ref.]]="Dentro",DATOS_[Conc.Sal.23]))))),
0)</f>
        <v>0</v>
      </c>
      <c r="AC56" s="379">
        <f t="array" ref="AC56">IFERROR(
AVERAGE((IF(DATOS_[[Sexo]:[Sexo]]=$B56,IF(DATOS_[[AGRUP. CLAS. PROF.]:[AGRUP. CLAS. PROF.]]=$B54,IF(DATOS_[[Check Periodo Ref.]:[Check Periodo Ref.]]="Dentro",DATOS_[Conc.Sal.24]))))),
0)</f>
        <v>0</v>
      </c>
      <c r="AD56" s="379">
        <f t="array" ref="AD56">IFERROR(
AVERAGE((IF(DATOS_[[Sexo]:[Sexo]]=$B56,IF(DATOS_[[AGRUP. CLAS. PROF.]:[AGRUP. CLAS. PROF.]]=$B54,IF(DATOS_[[Check Periodo Ref.]:[Check Periodo Ref.]]="Dentro",DATOS_[Conc.Sal.25]))))),
0)</f>
        <v>0</v>
      </c>
      <c r="AE56" s="379">
        <f t="array" ref="AE56">IFERROR(
AVERAGE((IF(DATOS_[[Sexo]:[Sexo]]=$B56,IF(DATOS_[[AGRUP. CLAS. PROF.]:[AGRUP. CLAS. PROF.]]=$B54,IF(DATOS_[[Check Periodo Ref.]:[Check Periodo Ref.]]="Dentro",DATOS_[Conc.Sal.26]))))),
0)</f>
        <v>0</v>
      </c>
      <c r="AF56" s="379">
        <f t="array" ref="AF56">IFERROR(
AVERAGE((IF(DATOS_[[Sexo]:[Sexo]]=$B56,IF(DATOS_[[AGRUP. CLAS. PROF.]:[AGRUP. CLAS. PROF.]]=$B54,IF(DATOS_[[Check Periodo Ref.]:[Check Periodo Ref.]]="Dentro",DATOS_[Conc.Sal.27]))))),
0)</f>
        <v>0</v>
      </c>
      <c r="AG56" s="379">
        <f t="array" ref="AG56">IFERROR(
AVERAGE((IF(DATOS_[[Sexo]:[Sexo]]=$B56,IF(DATOS_[[AGRUP. CLAS. PROF.]:[AGRUP. CLAS. PROF.]]=$B54,IF(DATOS_[[Check Periodo Ref.]:[Check Periodo Ref.]]="Dentro",DATOS_[Conc.Sal.28]))))),
0)</f>
        <v>0</v>
      </c>
      <c r="AH56" s="379">
        <f t="array" ref="AH56">IFERROR(
AVERAGE((IF(DATOS_[[Sexo]:[Sexo]]=$B56,IF(DATOS_[[AGRUP. CLAS. PROF.]:[AGRUP. CLAS. PROF.]]=$B54,IF(DATOS_[[Check Periodo Ref.]:[Check Periodo Ref.]]="Dentro",DATOS_[Conc.Sal.29]))))),
0)</f>
        <v>0</v>
      </c>
      <c r="AI56" s="379">
        <f t="array" ref="AI56">IFERROR(
AVERAGE((IF(DATOS_[[Sexo]:[Sexo]]=$B56,IF(DATOS_[[AGRUP. CLAS. PROF.]:[AGRUP. CLAS. PROF.]]=$B54,IF(DATOS_[[Check Periodo Ref.]:[Check Periodo Ref.]]="Dentro",DATOS_[Conc.Sal.30]))))),
0)</f>
        <v>0</v>
      </c>
      <c r="AJ56" s="380">
        <f t="array" ref="AJ56">IFERROR(
AVERAGE(IF(DATOS_[Sexo]=$B56,IF(DATOS_[AGRUP. CLAS. PROF.]=$B54,IF(DATOS_[Check Periodo Ref.]="Dentro",DATOS_[Tot COMPL.SAL Ef],FALSE)))),
0)</f>
        <v>0</v>
      </c>
      <c r="AK56" s="381">
        <f t="array" ref="AK56">IFERROR(
AVERAGE(IF(DATOS_[Sexo]=$B56,IF(DATOS_[AGRUP. CLAS. PROF.]=$B54,IF(DATOS_[Check Periodo Ref.]="Dentro",DATOS_[TOTAL SALARIO Ef],FALSE)))),
0)</f>
        <v>0</v>
      </c>
      <c r="AL56" s="382">
        <f t="array" ref="AL56">IFERROR(
AVERAGE((IF(DATOS_[[Sexo]:[Sexo]]=$B56,IF(DATOS_[[AGRUP. CLAS. PROF.]:[AGRUP. CLAS. PROF.]]=$B54,IF(DATOS_[[Check Periodo Ref.]:[Check Periodo Ref.]]="Dentro",DATOS_[C.Extra.01]))))),
0)</f>
        <v>0</v>
      </c>
      <c r="AM56" s="382">
        <f t="array" ref="AM56">IFERROR(
AVERAGE((IF(DATOS_[[Sexo]:[Sexo]]=$B56,IF(DATOS_[[AGRUP. CLAS. PROF.]:[AGRUP. CLAS. PROF.]]=$B54,IF(DATOS_[[Check Periodo Ref.]:[Check Periodo Ref.]]="Dentro",DATOS_[C.Extra.02]))))),
0)</f>
        <v>0</v>
      </c>
      <c r="AN56" s="382">
        <f t="array" ref="AN56">IFERROR(
AVERAGE((IF(DATOS_[[Sexo]:[Sexo]]=$B56,IF(DATOS_[[AGRUP. CLAS. PROF.]:[AGRUP. CLAS. PROF.]]=$B54,IF(DATOS_[[Check Periodo Ref.]:[Check Periodo Ref.]]="Dentro",DATOS_[C.Extra.03]))))),
0)</f>
        <v>0</v>
      </c>
      <c r="AO56" s="382">
        <f t="array" ref="AO56">IFERROR(
AVERAGE((IF(DATOS_[[Sexo]:[Sexo]]=$B56,IF(DATOS_[[AGRUP. CLAS. PROF.]:[AGRUP. CLAS. PROF.]]=$B54,IF(DATOS_[[Check Periodo Ref.]:[Check Periodo Ref.]]="Dentro",DATOS_[C.Extra.04]))))),
0)</f>
        <v>0</v>
      </c>
      <c r="AP56" s="382">
        <f t="array" ref="AP56">IFERROR(
AVERAGE((IF(DATOS_[[Sexo]:[Sexo]]=$B56,IF(DATOS_[[AGRUP. CLAS. PROF.]:[AGRUP. CLAS. PROF.]]=$B54,IF(DATOS_[[Check Periodo Ref.]:[Check Periodo Ref.]]="Dentro",DATOS_[C.Extra.05]))))),
0)</f>
        <v>0</v>
      </c>
      <c r="AQ56" s="383">
        <f t="array" ref="AQ56">IFERROR(
AVERAGE(IF(DATOS_[Sexo]=$B56,IF(DATOS_[AGRUP. CLAS. PROF.]=$B54,IF(DATOS_[Check Periodo Ref.]="Dentro",DATOS_[Tot Extrasalarial Ef],FALSE)))),
0)</f>
        <v>0</v>
      </c>
      <c r="AR56" s="384">
        <f t="array" ref="AR56">IFERROR(
AVERAGE(IF(DATOS_[Sexo]=$B56,IF(DATOS_[AGRUP. CLAS. PROF.]=$B54,IF(DATOS_[Check Periodo Ref.]="Dentro",DATOS_[TOTAL Retrib Ef],FALSE)))),
0)</f>
        <v>0</v>
      </c>
    </row>
    <row r="57" spans="1:44" ht="17.25" thickBot="1" x14ac:dyDescent="0.35">
      <c r="A57" s="337" t="str">
        <f t="shared" ref="A57" si="59">+A58</f>
        <v>[ocultar]</v>
      </c>
      <c r="B57" s="362" t="s">
        <v>231</v>
      </c>
      <c r="C57" s="363"/>
      <c r="D57" s="364"/>
      <c r="E57" s="365" t="str">
        <f t="shared" ref="E57:AR57" si="60">IFERROR((E58-E59)/E58,"")</f>
        <v/>
      </c>
      <c r="F57" s="366" t="str">
        <f t="shared" si="60"/>
        <v/>
      </c>
      <c r="G57" s="367" t="str">
        <f t="shared" si="60"/>
        <v/>
      </c>
      <c r="H57" s="367" t="str">
        <f t="shared" si="60"/>
        <v/>
      </c>
      <c r="I57" s="367" t="str">
        <f t="shared" si="60"/>
        <v/>
      </c>
      <c r="J57" s="368" t="str">
        <f t="shared" si="60"/>
        <v/>
      </c>
      <c r="K57" s="369" t="str">
        <f t="shared" si="60"/>
        <v/>
      </c>
      <c r="L57" s="369" t="str">
        <f t="shared" si="60"/>
        <v/>
      </c>
      <c r="M57" s="369" t="str">
        <f t="shared" si="60"/>
        <v/>
      </c>
      <c r="N57" s="369" t="str">
        <f t="shared" si="60"/>
        <v/>
      </c>
      <c r="O57" s="369" t="str">
        <f t="shared" si="60"/>
        <v/>
      </c>
      <c r="P57" s="369" t="str">
        <f t="shared" si="60"/>
        <v/>
      </c>
      <c r="Q57" s="369" t="str">
        <f t="shared" si="60"/>
        <v/>
      </c>
      <c r="R57" s="369" t="str">
        <f t="shared" si="60"/>
        <v/>
      </c>
      <c r="S57" s="369" t="str">
        <f t="shared" si="60"/>
        <v/>
      </c>
      <c r="T57" s="369" t="str">
        <f t="shared" si="60"/>
        <v/>
      </c>
      <c r="U57" s="369" t="str">
        <f t="shared" si="60"/>
        <v/>
      </c>
      <c r="V57" s="368" t="str">
        <f t="shared" si="60"/>
        <v/>
      </c>
      <c r="W57" s="368" t="str">
        <f t="shared" si="60"/>
        <v/>
      </c>
      <c r="X57" s="368" t="str">
        <f t="shared" si="60"/>
        <v/>
      </c>
      <c r="Y57" s="368" t="str">
        <f t="shared" si="60"/>
        <v/>
      </c>
      <c r="Z57" s="368" t="str">
        <f t="shared" si="60"/>
        <v/>
      </c>
      <c r="AA57" s="368" t="str">
        <f t="shared" si="60"/>
        <v/>
      </c>
      <c r="AB57" s="368" t="str">
        <f t="shared" si="60"/>
        <v/>
      </c>
      <c r="AC57" s="368" t="str">
        <f t="shared" si="60"/>
        <v/>
      </c>
      <c r="AD57" s="368" t="str">
        <f t="shared" si="60"/>
        <v/>
      </c>
      <c r="AE57" s="368" t="str">
        <f t="shared" si="60"/>
        <v/>
      </c>
      <c r="AF57" s="368" t="str">
        <f t="shared" si="60"/>
        <v/>
      </c>
      <c r="AG57" s="368" t="str">
        <f t="shared" si="60"/>
        <v/>
      </c>
      <c r="AH57" s="368" t="str">
        <f t="shared" si="60"/>
        <v/>
      </c>
      <c r="AI57" s="368" t="str">
        <f t="shared" si="60"/>
        <v/>
      </c>
      <c r="AJ57" s="370" t="str">
        <f t="shared" si="60"/>
        <v/>
      </c>
      <c r="AK57" s="371" t="str">
        <f t="shared" si="60"/>
        <v/>
      </c>
      <c r="AL57" s="372" t="str">
        <f t="shared" si="60"/>
        <v/>
      </c>
      <c r="AM57" s="372" t="str">
        <f t="shared" si="60"/>
        <v/>
      </c>
      <c r="AN57" s="372" t="str">
        <f t="shared" si="60"/>
        <v/>
      </c>
      <c r="AO57" s="372" t="str">
        <f t="shared" si="60"/>
        <v/>
      </c>
      <c r="AP57" s="372" t="str">
        <f t="shared" si="60"/>
        <v/>
      </c>
      <c r="AQ57" s="373" t="str">
        <f t="shared" si="60"/>
        <v/>
      </c>
      <c r="AR57" s="374" t="str">
        <f t="shared" si="60"/>
        <v/>
      </c>
    </row>
    <row r="58" spans="1:44" x14ac:dyDescent="0.3">
      <c r="A58" s="337" t="str">
        <f t="shared" ref="A58" si="61">+IF(C58+C59=0,"[ocultar]","")</f>
        <v>[ocultar]</v>
      </c>
      <c r="B58" s="375" t="s">
        <v>162</v>
      </c>
      <c r="C58" s="376">
        <f t="array" ref="C58">SUM(IF($B58=DATOS_[Sexo],
IF($B57=DATOS_[AGRUP. CLAS. PROF.],
IF("Dentro"=DATOS_[Check Periodo Ref.],
1/(COUNTIFS(DATOS_[Sexo],$B58,DATOS_[AGRUP. CLAS. PROF.],$B57,DATOS_[Check Periodo Ref.],"Dentro",DATOS_[id],DATOS_[id]))))))</f>
        <v>0</v>
      </c>
      <c r="D58" s="377">
        <f>COUNTIFS(DATOS_[AGRUP. CLAS. PROF.],$B57,DATOS_[Sexo],$B58,DATOS_[Check Periodo Ref.],"Dentro")</f>
        <v>0</v>
      </c>
      <c r="E58" s="378">
        <f t="array" ref="E58">IFERROR(
AVERAGE(IF(DATOS_[Sexo]=$B58,IF(DATOS_[AGRUP. CLAS. PROF.]=$B57,IF(DATOS_[Check Periodo Ref.]="Dentro",DATOS_[SALARIO BASE Ef],FALSE)))),
0)</f>
        <v>0</v>
      </c>
      <c r="F58" s="379">
        <f t="array" ref="F58">IFERROR(
AVERAGE((IF(DATOS_[[Sexo]:[Sexo]]=$B58,IF(DATOS_[[AGRUP. CLAS. PROF.]:[AGRUP. CLAS. PROF.]]=$B57,IF(DATOS_[[Check Periodo Ref.]:[Check Periodo Ref.]]="Dentro",DATOS_[Conc.Sal.01]))))),
0)</f>
        <v>0</v>
      </c>
      <c r="G58" s="379">
        <f t="array" ref="G58">IFERROR(
AVERAGE((IF(DATOS_[[Sexo]:[Sexo]]=$B58,IF(DATOS_[[AGRUP. CLAS. PROF.]:[AGRUP. CLAS. PROF.]]=$B57,IF(DATOS_[[Check Periodo Ref.]:[Check Periodo Ref.]]="Dentro",DATOS_[Conc.Sal.02]))))),
0)</f>
        <v>0</v>
      </c>
      <c r="H58" s="379">
        <f t="array" ref="H58">IFERROR(
AVERAGE((IF(DATOS_[[Sexo]:[Sexo]]=$B58,IF(DATOS_[[AGRUP. CLAS. PROF.]:[AGRUP. CLAS. PROF.]]=$B57,IF(DATOS_[[Check Periodo Ref.]:[Check Periodo Ref.]]="Dentro",DATOS_[Conc.Sal.03]))))),
0)</f>
        <v>0</v>
      </c>
      <c r="I58" s="379">
        <f t="array" ref="I58">IFERROR(
AVERAGE((IF(DATOS_[[Sexo]:[Sexo]]=$B58,IF(DATOS_[[AGRUP. CLAS. PROF.]:[AGRUP. CLAS. PROF.]]=$B57,IF(DATOS_[[Check Periodo Ref.]:[Check Periodo Ref.]]="Dentro",DATOS_[Conc.Sal.04]))))),
0)</f>
        <v>0</v>
      </c>
      <c r="J58" s="379">
        <f t="array" ref="J58">IFERROR(
AVERAGE((IF(DATOS_[[Sexo]:[Sexo]]=$B58,IF(DATOS_[[AGRUP. CLAS. PROF.]:[AGRUP. CLAS. PROF.]]=$B57,IF(DATOS_[[Check Periodo Ref.]:[Check Periodo Ref.]]="Dentro",DATOS_[Conc.Sal.05]))))),
0)</f>
        <v>0</v>
      </c>
      <c r="K58" s="379">
        <f t="array" ref="K58">IFERROR(
AVERAGE((IF(DATOS_[[Sexo]:[Sexo]]=$B58,IF(DATOS_[[AGRUP. CLAS. PROF.]:[AGRUP. CLAS. PROF.]]=$B57,IF(DATOS_[[Check Periodo Ref.]:[Check Periodo Ref.]]="Dentro",DATOS_[Conc.Sal.06]))))),
0)</f>
        <v>0</v>
      </c>
      <c r="L58" s="379">
        <f t="array" ref="L58">IFERROR(
AVERAGE((IF(DATOS_[[Sexo]:[Sexo]]=$B58,IF(DATOS_[[AGRUP. CLAS. PROF.]:[AGRUP. CLAS. PROF.]]=$B57,IF(DATOS_[[Check Periodo Ref.]:[Check Periodo Ref.]]="Dentro",DATOS_[Conc.Sal.07]))))),
0)</f>
        <v>0</v>
      </c>
      <c r="M58" s="379">
        <f t="array" ref="M58">IFERROR(
AVERAGE((IF(DATOS_[[Sexo]:[Sexo]]=$B58,IF(DATOS_[[AGRUP. CLAS. PROF.]:[AGRUP. CLAS. PROF.]]=$B57,IF(DATOS_[[Check Periodo Ref.]:[Check Periodo Ref.]]="Dentro",DATOS_[Conc.Sal.08]))))),
0)</f>
        <v>0</v>
      </c>
      <c r="N58" s="379">
        <f t="array" ref="N58">IFERROR(
AVERAGE((IF(DATOS_[[Sexo]:[Sexo]]=$B58,IF(DATOS_[[AGRUP. CLAS. PROF.]:[AGRUP. CLAS. PROF.]]=$B57,IF(DATOS_[[Check Periodo Ref.]:[Check Periodo Ref.]]="Dentro",DATOS_[Conc.Sal.09]))))),
0)</f>
        <v>0</v>
      </c>
      <c r="O58" s="379">
        <f t="array" ref="O58">IFERROR(
AVERAGE((IF(DATOS_[[Sexo]:[Sexo]]=$B58,IF(DATOS_[[AGRUP. CLAS. PROF.]:[AGRUP. CLAS. PROF.]]=$B57,IF(DATOS_[[Check Periodo Ref.]:[Check Periodo Ref.]]="Dentro",DATOS_[Conc.Sal.10]))))),
0)</f>
        <v>0</v>
      </c>
      <c r="P58" s="379">
        <f t="array" ref="P58">IFERROR(
AVERAGE((IF(DATOS_[[Sexo]:[Sexo]]=$B58,IF(DATOS_[[AGRUP. CLAS. PROF.]:[AGRUP. CLAS. PROF.]]=$B57,IF(DATOS_[[Check Periodo Ref.]:[Check Periodo Ref.]]="Dentro",DATOS_[Conc.Sal.11]))))),
0)</f>
        <v>0</v>
      </c>
      <c r="Q58" s="379">
        <f t="array" ref="Q58">IFERROR(
AVERAGE((IF(DATOS_[[Sexo]:[Sexo]]=$B58,IF(DATOS_[[AGRUP. CLAS. PROF.]:[AGRUP. CLAS. PROF.]]=$B57,IF(DATOS_[[Check Periodo Ref.]:[Check Periodo Ref.]]="Dentro",DATOS_[Conc.Sal.12]))))),
0)</f>
        <v>0</v>
      </c>
      <c r="R58" s="379">
        <f t="array" ref="R58">IFERROR(
AVERAGE((IF(DATOS_[[Sexo]:[Sexo]]=$B58,IF(DATOS_[[AGRUP. CLAS. PROF.]:[AGRUP. CLAS. PROF.]]=$B57,IF(DATOS_[[Check Periodo Ref.]:[Check Periodo Ref.]]="Dentro",DATOS_[Conc.Sal.13]))))),
0)</f>
        <v>0</v>
      </c>
      <c r="S58" s="379">
        <f t="array" ref="S58">IFERROR(
AVERAGE((IF(DATOS_[[Sexo]:[Sexo]]=$B58,IF(DATOS_[[AGRUP. CLAS. PROF.]:[AGRUP. CLAS. PROF.]]=$B57,IF(DATOS_[[Check Periodo Ref.]:[Check Periodo Ref.]]="Dentro",DATOS_[Conc.Sal.14]))))),
0)</f>
        <v>0</v>
      </c>
      <c r="T58" s="379">
        <f t="array" ref="T58">IFERROR(
AVERAGE((IF(DATOS_[[Sexo]:[Sexo]]=$B58,IF(DATOS_[[AGRUP. CLAS. PROF.]:[AGRUP. CLAS. PROF.]]=$B57,IF(DATOS_[[Check Periodo Ref.]:[Check Periodo Ref.]]="Dentro",DATOS_[Conc.Sal.15]))))),
0)</f>
        <v>0</v>
      </c>
      <c r="U58" s="379">
        <f t="array" ref="U58">IFERROR(
AVERAGE((IF(DATOS_[[Sexo]:[Sexo]]=$B58,IF(DATOS_[[AGRUP. CLAS. PROF.]:[AGRUP. CLAS. PROF.]]=$B57,IF(DATOS_[[Check Periodo Ref.]:[Check Periodo Ref.]]="Dentro",DATOS_[Conc.Sal.16]))))),
0)</f>
        <v>0</v>
      </c>
      <c r="V58" s="379">
        <f t="array" ref="V58">IFERROR(
AVERAGE((IF(DATOS_[[Sexo]:[Sexo]]=$B58,IF(DATOS_[[AGRUP. CLAS. PROF.]:[AGRUP. CLAS. PROF.]]=$B57,IF(DATOS_[[Check Periodo Ref.]:[Check Periodo Ref.]]="Dentro",DATOS_[Conc.Sal.17]))))),
0)</f>
        <v>0</v>
      </c>
      <c r="W58" s="379">
        <f t="array" ref="W58">IFERROR(
AVERAGE((IF(DATOS_[[Sexo]:[Sexo]]=$B58,IF(DATOS_[[AGRUP. CLAS. PROF.]:[AGRUP. CLAS. PROF.]]=$B57,IF(DATOS_[[Check Periodo Ref.]:[Check Periodo Ref.]]="Dentro",DATOS_[Conc.Sal.18]))))),
0)</f>
        <v>0</v>
      </c>
      <c r="X58" s="379">
        <f t="array" ref="X58">IFERROR(
AVERAGE((IF(DATOS_[[Sexo]:[Sexo]]=$B58,IF(DATOS_[[AGRUP. CLAS. PROF.]:[AGRUP. CLAS. PROF.]]=$B57,IF(DATOS_[[Check Periodo Ref.]:[Check Periodo Ref.]]="Dentro",DATOS_[Conc.Sal.19]))))),
0)</f>
        <v>0</v>
      </c>
      <c r="Y58" s="379">
        <f t="array" ref="Y58">IFERROR(
AVERAGE((IF(DATOS_[[Sexo]:[Sexo]]=$B58,IF(DATOS_[[AGRUP. CLAS. PROF.]:[AGRUP. CLAS. PROF.]]=$B57,IF(DATOS_[[Check Periodo Ref.]:[Check Periodo Ref.]]="Dentro",DATOS_[Conc.Sal.20]))))),
0)</f>
        <v>0</v>
      </c>
      <c r="Z58" s="379">
        <f t="array" ref="Z58">IFERROR(
AVERAGE((IF(DATOS_[[Sexo]:[Sexo]]=$B58,IF(DATOS_[[AGRUP. CLAS. PROF.]:[AGRUP. CLAS. PROF.]]=$B57,IF(DATOS_[[Check Periodo Ref.]:[Check Periodo Ref.]]="Dentro",DATOS_[Conc.Sal.21]))))),
0)</f>
        <v>0</v>
      </c>
      <c r="AA58" s="379">
        <f t="array" ref="AA58">IFERROR(
AVERAGE((IF(DATOS_[[Sexo]:[Sexo]]=$B58,IF(DATOS_[[AGRUP. CLAS. PROF.]:[AGRUP. CLAS. PROF.]]=$B57,IF(DATOS_[[Check Periodo Ref.]:[Check Periodo Ref.]]="Dentro",DATOS_[Conc.Sal.22]))))),
0)</f>
        <v>0</v>
      </c>
      <c r="AB58" s="379">
        <f t="array" ref="AB58">IFERROR(
AVERAGE((IF(DATOS_[[Sexo]:[Sexo]]=$B58,IF(DATOS_[[AGRUP. CLAS. PROF.]:[AGRUP. CLAS. PROF.]]=$B57,IF(DATOS_[[Check Periodo Ref.]:[Check Periodo Ref.]]="Dentro",DATOS_[Conc.Sal.23]))))),
0)</f>
        <v>0</v>
      </c>
      <c r="AC58" s="379">
        <f t="array" ref="AC58">IFERROR(
AVERAGE((IF(DATOS_[[Sexo]:[Sexo]]=$B58,IF(DATOS_[[AGRUP. CLAS. PROF.]:[AGRUP. CLAS. PROF.]]=$B57,IF(DATOS_[[Check Periodo Ref.]:[Check Periodo Ref.]]="Dentro",DATOS_[Conc.Sal.24]))))),
0)</f>
        <v>0</v>
      </c>
      <c r="AD58" s="379">
        <f t="array" ref="AD58">IFERROR(
AVERAGE((IF(DATOS_[[Sexo]:[Sexo]]=$B58,IF(DATOS_[[AGRUP. CLAS. PROF.]:[AGRUP. CLAS. PROF.]]=$B57,IF(DATOS_[[Check Periodo Ref.]:[Check Periodo Ref.]]="Dentro",DATOS_[Conc.Sal.25]))))),
0)</f>
        <v>0</v>
      </c>
      <c r="AE58" s="379">
        <f t="array" ref="AE58">IFERROR(
AVERAGE((IF(DATOS_[[Sexo]:[Sexo]]=$B58,IF(DATOS_[[AGRUP. CLAS. PROF.]:[AGRUP. CLAS. PROF.]]=$B57,IF(DATOS_[[Check Periodo Ref.]:[Check Periodo Ref.]]="Dentro",DATOS_[Conc.Sal.26]))))),
0)</f>
        <v>0</v>
      </c>
      <c r="AF58" s="379">
        <f t="array" ref="AF58">IFERROR(
AVERAGE((IF(DATOS_[[Sexo]:[Sexo]]=$B58,IF(DATOS_[[AGRUP. CLAS. PROF.]:[AGRUP. CLAS. PROF.]]=$B57,IF(DATOS_[[Check Periodo Ref.]:[Check Periodo Ref.]]="Dentro",DATOS_[Conc.Sal.27]))))),
0)</f>
        <v>0</v>
      </c>
      <c r="AG58" s="379">
        <f t="array" ref="AG58">IFERROR(
AVERAGE((IF(DATOS_[[Sexo]:[Sexo]]=$B58,IF(DATOS_[[AGRUP. CLAS. PROF.]:[AGRUP. CLAS. PROF.]]=$B57,IF(DATOS_[[Check Periodo Ref.]:[Check Periodo Ref.]]="Dentro",DATOS_[Conc.Sal.28]))))),
0)</f>
        <v>0</v>
      </c>
      <c r="AH58" s="379">
        <f t="array" ref="AH58">IFERROR(
AVERAGE((IF(DATOS_[[Sexo]:[Sexo]]=$B58,IF(DATOS_[[AGRUP. CLAS. PROF.]:[AGRUP. CLAS. PROF.]]=$B57,IF(DATOS_[[Check Periodo Ref.]:[Check Periodo Ref.]]="Dentro",DATOS_[Conc.Sal.29]))))),
0)</f>
        <v>0</v>
      </c>
      <c r="AI58" s="379">
        <f t="array" ref="AI58">IFERROR(
AVERAGE((IF(DATOS_[[Sexo]:[Sexo]]=$B58,IF(DATOS_[[AGRUP. CLAS. PROF.]:[AGRUP. CLAS. PROF.]]=$B57,IF(DATOS_[[Check Periodo Ref.]:[Check Periodo Ref.]]="Dentro",DATOS_[Conc.Sal.30]))))),
0)</f>
        <v>0</v>
      </c>
      <c r="AJ58" s="380">
        <f t="array" ref="AJ58">IFERROR(
AVERAGE(IF(DATOS_[Sexo]=$B58,IF(DATOS_[AGRUP. CLAS. PROF.]=$B57,IF(DATOS_[Check Periodo Ref.]="Dentro",DATOS_[Tot COMPL.SAL Ef],FALSE)))),
0)</f>
        <v>0</v>
      </c>
      <c r="AK58" s="381">
        <f t="array" ref="AK58">IFERROR(
AVERAGE(IF(DATOS_[Sexo]=$B58,IF(DATOS_[AGRUP. CLAS. PROF.]=$B57,IF(DATOS_[Check Periodo Ref.]="Dentro",DATOS_[TOTAL SALARIO Ef],FALSE)))),
0)</f>
        <v>0</v>
      </c>
      <c r="AL58" s="382">
        <f t="array" ref="AL58">IFERROR(
AVERAGE((IF(DATOS_[[Sexo]:[Sexo]]=$B58,IF(DATOS_[[AGRUP. CLAS. PROF.]:[AGRUP. CLAS. PROF.]]=$B57,IF(DATOS_[[Check Periodo Ref.]:[Check Periodo Ref.]]="Dentro",DATOS_[C.Extra.01]))))),
0)</f>
        <v>0</v>
      </c>
      <c r="AM58" s="382">
        <f t="array" ref="AM58">IFERROR(
AVERAGE((IF(DATOS_[[Sexo]:[Sexo]]=$B58,IF(DATOS_[[AGRUP. CLAS. PROF.]:[AGRUP. CLAS. PROF.]]=$B57,IF(DATOS_[[Check Periodo Ref.]:[Check Periodo Ref.]]="Dentro",DATOS_[C.Extra.02]))))),
0)</f>
        <v>0</v>
      </c>
      <c r="AN58" s="382">
        <f t="array" ref="AN58">IFERROR(
AVERAGE((IF(DATOS_[[Sexo]:[Sexo]]=$B58,IF(DATOS_[[AGRUP. CLAS. PROF.]:[AGRUP. CLAS. PROF.]]=$B57,IF(DATOS_[[Check Periodo Ref.]:[Check Periodo Ref.]]="Dentro",DATOS_[C.Extra.03]))))),
0)</f>
        <v>0</v>
      </c>
      <c r="AO58" s="382">
        <f t="array" ref="AO58">IFERROR(
AVERAGE((IF(DATOS_[[Sexo]:[Sexo]]=$B58,IF(DATOS_[[AGRUP. CLAS. PROF.]:[AGRUP. CLAS. PROF.]]=$B57,IF(DATOS_[[Check Periodo Ref.]:[Check Periodo Ref.]]="Dentro",DATOS_[C.Extra.04]))))),
0)</f>
        <v>0</v>
      </c>
      <c r="AP58" s="382">
        <f t="array" ref="AP58">IFERROR(
AVERAGE((IF(DATOS_[[Sexo]:[Sexo]]=$B58,IF(DATOS_[[AGRUP. CLAS. PROF.]:[AGRUP. CLAS. PROF.]]=$B57,IF(DATOS_[[Check Periodo Ref.]:[Check Periodo Ref.]]="Dentro",DATOS_[C.Extra.05]))))),
0)</f>
        <v>0</v>
      </c>
      <c r="AQ58" s="383">
        <f t="array" ref="AQ58">IFERROR(
AVERAGE(IF(DATOS_[Sexo]=$B58,IF(DATOS_[AGRUP. CLAS. PROF.]=$B57,IF(DATOS_[Check Periodo Ref.]="Dentro",DATOS_[Tot Extrasalarial Ef],FALSE)))),
0)</f>
        <v>0</v>
      </c>
      <c r="AR58" s="384">
        <f t="array" ref="AR58">IFERROR(
AVERAGE(IF(DATOS_[Sexo]=$B58,IF(DATOS_[AGRUP. CLAS. PROF.]=$B57,IF(DATOS_[Check Periodo Ref.]="Dentro",DATOS_[TOTAL Retrib Ef],FALSE)))),
0)</f>
        <v>0</v>
      </c>
    </row>
    <row r="59" spans="1:44" x14ac:dyDescent="0.3">
      <c r="A59" s="337" t="str">
        <f t="shared" ref="A59" si="62">+A58</f>
        <v>[ocultar]</v>
      </c>
      <c r="B59" s="375" t="s">
        <v>163</v>
      </c>
      <c r="C59" s="376">
        <f t="array" ref="C59">SUM(IF($B59=DATOS_[Sexo],
IF($B57=DATOS_[AGRUP. CLAS. PROF.],
IF("Dentro"=DATOS_[Check Periodo Ref.],
1/(COUNTIFS(DATOS_[Sexo],$B59,DATOS_[AGRUP. CLAS. PROF.],$B57,DATOS_[Check Periodo Ref.],"Dentro",DATOS_[id],DATOS_[id]))))))</f>
        <v>0</v>
      </c>
      <c r="D59" s="377">
        <f>COUNTIFS(DATOS_[AGRUP. CLAS. PROF.],$B57,DATOS_[Sexo],$B59,DATOS_[Check Periodo Ref.],"Dentro")</f>
        <v>0</v>
      </c>
      <c r="E59" s="378">
        <f t="array" ref="E59">IFERROR(
AVERAGE(IF(DATOS_[Sexo]=$B59,IF(DATOS_[AGRUP. CLAS. PROF.]=$B57,IF(DATOS_[Check Periodo Ref.]="Dentro",DATOS_[SALARIO BASE Ef],FALSE)))),
0)</f>
        <v>0</v>
      </c>
      <c r="F59" s="379">
        <f t="array" ref="F59">IFERROR(
AVERAGE((IF(DATOS_[[Sexo]:[Sexo]]=$B59,IF(DATOS_[[AGRUP. CLAS. PROF.]:[AGRUP. CLAS. PROF.]]=$B57,IF(DATOS_[[Check Periodo Ref.]:[Check Periodo Ref.]]="Dentro",DATOS_[Conc.Sal.01]))))),
0)</f>
        <v>0</v>
      </c>
      <c r="G59" s="379">
        <f t="array" ref="G59">IFERROR(
AVERAGE((IF(DATOS_[[Sexo]:[Sexo]]=$B59,IF(DATOS_[[AGRUP. CLAS. PROF.]:[AGRUP. CLAS. PROF.]]=$B57,IF(DATOS_[[Check Periodo Ref.]:[Check Periodo Ref.]]="Dentro",DATOS_[Conc.Sal.02]))))),
0)</f>
        <v>0</v>
      </c>
      <c r="H59" s="379">
        <f t="array" ref="H59">IFERROR(
AVERAGE((IF(DATOS_[[Sexo]:[Sexo]]=$B59,IF(DATOS_[[AGRUP. CLAS. PROF.]:[AGRUP. CLAS. PROF.]]=$B57,IF(DATOS_[[Check Periodo Ref.]:[Check Periodo Ref.]]="Dentro",DATOS_[Conc.Sal.03]))))),
0)</f>
        <v>0</v>
      </c>
      <c r="I59" s="379">
        <f t="array" ref="I59">IFERROR(
AVERAGE((IF(DATOS_[[Sexo]:[Sexo]]=$B59,IF(DATOS_[[AGRUP. CLAS. PROF.]:[AGRUP. CLAS. PROF.]]=$B57,IF(DATOS_[[Check Periodo Ref.]:[Check Periodo Ref.]]="Dentro",DATOS_[Conc.Sal.04]))))),
0)</f>
        <v>0</v>
      </c>
      <c r="J59" s="379">
        <f t="array" ref="J59">IFERROR(
AVERAGE((IF(DATOS_[[Sexo]:[Sexo]]=$B59,IF(DATOS_[[AGRUP. CLAS. PROF.]:[AGRUP. CLAS. PROF.]]=$B57,IF(DATOS_[[Check Periodo Ref.]:[Check Periodo Ref.]]="Dentro",DATOS_[Conc.Sal.05]))))),
0)</f>
        <v>0</v>
      </c>
      <c r="K59" s="379">
        <f t="array" ref="K59">IFERROR(
AVERAGE((IF(DATOS_[[Sexo]:[Sexo]]=$B59,IF(DATOS_[[AGRUP. CLAS. PROF.]:[AGRUP. CLAS. PROF.]]=$B57,IF(DATOS_[[Check Periodo Ref.]:[Check Periodo Ref.]]="Dentro",DATOS_[Conc.Sal.06]))))),
0)</f>
        <v>0</v>
      </c>
      <c r="L59" s="379">
        <f t="array" ref="L59">IFERROR(
AVERAGE((IF(DATOS_[[Sexo]:[Sexo]]=$B59,IF(DATOS_[[AGRUP. CLAS. PROF.]:[AGRUP. CLAS. PROF.]]=$B57,IF(DATOS_[[Check Periodo Ref.]:[Check Periodo Ref.]]="Dentro",DATOS_[Conc.Sal.07]))))),
0)</f>
        <v>0</v>
      </c>
      <c r="M59" s="379">
        <f t="array" ref="M59">IFERROR(
AVERAGE((IF(DATOS_[[Sexo]:[Sexo]]=$B59,IF(DATOS_[[AGRUP. CLAS. PROF.]:[AGRUP. CLAS. PROF.]]=$B57,IF(DATOS_[[Check Periodo Ref.]:[Check Periodo Ref.]]="Dentro",DATOS_[Conc.Sal.08]))))),
0)</f>
        <v>0</v>
      </c>
      <c r="N59" s="379">
        <f t="array" ref="N59">IFERROR(
AVERAGE((IF(DATOS_[[Sexo]:[Sexo]]=$B59,IF(DATOS_[[AGRUP. CLAS. PROF.]:[AGRUP. CLAS. PROF.]]=$B57,IF(DATOS_[[Check Periodo Ref.]:[Check Periodo Ref.]]="Dentro",DATOS_[Conc.Sal.09]))))),
0)</f>
        <v>0</v>
      </c>
      <c r="O59" s="379">
        <f t="array" ref="O59">IFERROR(
AVERAGE((IF(DATOS_[[Sexo]:[Sexo]]=$B59,IF(DATOS_[[AGRUP. CLAS. PROF.]:[AGRUP. CLAS. PROF.]]=$B57,IF(DATOS_[[Check Periodo Ref.]:[Check Periodo Ref.]]="Dentro",DATOS_[Conc.Sal.10]))))),
0)</f>
        <v>0</v>
      </c>
      <c r="P59" s="379">
        <f t="array" ref="P59">IFERROR(
AVERAGE((IF(DATOS_[[Sexo]:[Sexo]]=$B59,IF(DATOS_[[AGRUP. CLAS. PROF.]:[AGRUP. CLAS. PROF.]]=$B57,IF(DATOS_[[Check Periodo Ref.]:[Check Periodo Ref.]]="Dentro",DATOS_[Conc.Sal.11]))))),
0)</f>
        <v>0</v>
      </c>
      <c r="Q59" s="379">
        <f t="array" ref="Q59">IFERROR(
AVERAGE((IF(DATOS_[[Sexo]:[Sexo]]=$B59,IF(DATOS_[[AGRUP. CLAS. PROF.]:[AGRUP. CLAS. PROF.]]=$B57,IF(DATOS_[[Check Periodo Ref.]:[Check Periodo Ref.]]="Dentro",DATOS_[Conc.Sal.12]))))),
0)</f>
        <v>0</v>
      </c>
      <c r="R59" s="379">
        <f t="array" ref="R59">IFERROR(
AVERAGE((IF(DATOS_[[Sexo]:[Sexo]]=$B59,IF(DATOS_[[AGRUP. CLAS. PROF.]:[AGRUP. CLAS. PROF.]]=$B57,IF(DATOS_[[Check Periodo Ref.]:[Check Periodo Ref.]]="Dentro",DATOS_[Conc.Sal.13]))))),
0)</f>
        <v>0</v>
      </c>
      <c r="S59" s="379">
        <f t="array" ref="S59">IFERROR(
AVERAGE((IF(DATOS_[[Sexo]:[Sexo]]=$B59,IF(DATOS_[[AGRUP. CLAS. PROF.]:[AGRUP. CLAS. PROF.]]=$B57,IF(DATOS_[[Check Periodo Ref.]:[Check Periodo Ref.]]="Dentro",DATOS_[Conc.Sal.14]))))),
0)</f>
        <v>0</v>
      </c>
      <c r="T59" s="379">
        <f t="array" ref="T59">IFERROR(
AVERAGE((IF(DATOS_[[Sexo]:[Sexo]]=$B59,IF(DATOS_[[AGRUP. CLAS. PROF.]:[AGRUP. CLAS. PROF.]]=$B57,IF(DATOS_[[Check Periodo Ref.]:[Check Periodo Ref.]]="Dentro",DATOS_[Conc.Sal.15]))))),
0)</f>
        <v>0</v>
      </c>
      <c r="U59" s="379">
        <f t="array" ref="U59">IFERROR(
AVERAGE((IF(DATOS_[[Sexo]:[Sexo]]=$B59,IF(DATOS_[[AGRUP. CLAS. PROF.]:[AGRUP. CLAS. PROF.]]=$B57,IF(DATOS_[[Check Periodo Ref.]:[Check Periodo Ref.]]="Dentro",DATOS_[Conc.Sal.16]))))),
0)</f>
        <v>0</v>
      </c>
      <c r="V59" s="379">
        <f t="array" ref="V59">IFERROR(
AVERAGE((IF(DATOS_[[Sexo]:[Sexo]]=$B59,IF(DATOS_[[AGRUP. CLAS. PROF.]:[AGRUP. CLAS. PROF.]]=$B57,IF(DATOS_[[Check Periodo Ref.]:[Check Periodo Ref.]]="Dentro",DATOS_[Conc.Sal.17]))))),
0)</f>
        <v>0</v>
      </c>
      <c r="W59" s="379">
        <f t="array" ref="W59">IFERROR(
AVERAGE((IF(DATOS_[[Sexo]:[Sexo]]=$B59,IF(DATOS_[[AGRUP. CLAS. PROF.]:[AGRUP. CLAS. PROF.]]=$B57,IF(DATOS_[[Check Periodo Ref.]:[Check Periodo Ref.]]="Dentro",DATOS_[Conc.Sal.18]))))),
0)</f>
        <v>0</v>
      </c>
      <c r="X59" s="379">
        <f t="array" ref="X59">IFERROR(
AVERAGE((IF(DATOS_[[Sexo]:[Sexo]]=$B59,IF(DATOS_[[AGRUP. CLAS. PROF.]:[AGRUP. CLAS. PROF.]]=$B57,IF(DATOS_[[Check Periodo Ref.]:[Check Periodo Ref.]]="Dentro",DATOS_[Conc.Sal.19]))))),
0)</f>
        <v>0</v>
      </c>
      <c r="Y59" s="379">
        <f t="array" ref="Y59">IFERROR(
AVERAGE((IF(DATOS_[[Sexo]:[Sexo]]=$B59,IF(DATOS_[[AGRUP. CLAS. PROF.]:[AGRUP. CLAS. PROF.]]=$B57,IF(DATOS_[[Check Periodo Ref.]:[Check Periodo Ref.]]="Dentro",DATOS_[Conc.Sal.20]))))),
0)</f>
        <v>0</v>
      </c>
      <c r="Z59" s="379">
        <f t="array" ref="Z59">IFERROR(
AVERAGE((IF(DATOS_[[Sexo]:[Sexo]]=$B59,IF(DATOS_[[AGRUP. CLAS. PROF.]:[AGRUP. CLAS. PROF.]]=$B57,IF(DATOS_[[Check Periodo Ref.]:[Check Periodo Ref.]]="Dentro",DATOS_[Conc.Sal.21]))))),
0)</f>
        <v>0</v>
      </c>
      <c r="AA59" s="379">
        <f t="array" ref="AA59">IFERROR(
AVERAGE((IF(DATOS_[[Sexo]:[Sexo]]=$B59,IF(DATOS_[[AGRUP. CLAS. PROF.]:[AGRUP. CLAS. PROF.]]=$B57,IF(DATOS_[[Check Periodo Ref.]:[Check Periodo Ref.]]="Dentro",DATOS_[Conc.Sal.22]))))),
0)</f>
        <v>0</v>
      </c>
      <c r="AB59" s="379">
        <f t="array" ref="AB59">IFERROR(
AVERAGE((IF(DATOS_[[Sexo]:[Sexo]]=$B59,IF(DATOS_[[AGRUP. CLAS. PROF.]:[AGRUP. CLAS. PROF.]]=$B57,IF(DATOS_[[Check Periodo Ref.]:[Check Periodo Ref.]]="Dentro",DATOS_[Conc.Sal.23]))))),
0)</f>
        <v>0</v>
      </c>
      <c r="AC59" s="379">
        <f t="array" ref="AC59">IFERROR(
AVERAGE((IF(DATOS_[[Sexo]:[Sexo]]=$B59,IF(DATOS_[[AGRUP. CLAS. PROF.]:[AGRUP. CLAS. PROF.]]=$B57,IF(DATOS_[[Check Periodo Ref.]:[Check Periodo Ref.]]="Dentro",DATOS_[Conc.Sal.24]))))),
0)</f>
        <v>0</v>
      </c>
      <c r="AD59" s="379">
        <f t="array" ref="AD59">IFERROR(
AVERAGE((IF(DATOS_[[Sexo]:[Sexo]]=$B59,IF(DATOS_[[AGRUP. CLAS. PROF.]:[AGRUP. CLAS. PROF.]]=$B57,IF(DATOS_[[Check Periodo Ref.]:[Check Periodo Ref.]]="Dentro",DATOS_[Conc.Sal.25]))))),
0)</f>
        <v>0</v>
      </c>
      <c r="AE59" s="379">
        <f t="array" ref="AE59">IFERROR(
AVERAGE((IF(DATOS_[[Sexo]:[Sexo]]=$B59,IF(DATOS_[[AGRUP. CLAS. PROF.]:[AGRUP. CLAS. PROF.]]=$B57,IF(DATOS_[[Check Periodo Ref.]:[Check Periodo Ref.]]="Dentro",DATOS_[Conc.Sal.26]))))),
0)</f>
        <v>0</v>
      </c>
      <c r="AF59" s="379">
        <f t="array" ref="AF59">IFERROR(
AVERAGE((IF(DATOS_[[Sexo]:[Sexo]]=$B59,IF(DATOS_[[AGRUP. CLAS. PROF.]:[AGRUP. CLAS. PROF.]]=$B57,IF(DATOS_[[Check Periodo Ref.]:[Check Periodo Ref.]]="Dentro",DATOS_[Conc.Sal.27]))))),
0)</f>
        <v>0</v>
      </c>
      <c r="AG59" s="379">
        <f t="array" ref="AG59">IFERROR(
AVERAGE((IF(DATOS_[[Sexo]:[Sexo]]=$B59,IF(DATOS_[[AGRUP. CLAS. PROF.]:[AGRUP. CLAS. PROF.]]=$B57,IF(DATOS_[[Check Periodo Ref.]:[Check Periodo Ref.]]="Dentro",DATOS_[Conc.Sal.28]))))),
0)</f>
        <v>0</v>
      </c>
      <c r="AH59" s="379">
        <f t="array" ref="AH59">IFERROR(
AVERAGE((IF(DATOS_[[Sexo]:[Sexo]]=$B59,IF(DATOS_[[AGRUP. CLAS. PROF.]:[AGRUP. CLAS. PROF.]]=$B57,IF(DATOS_[[Check Periodo Ref.]:[Check Periodo Ref.]]="Dentro",DATOS_[Conc.Sal.29]))))),
0)</f>
        <v>0</v>
      </c>
      <c r="AI59" s="379">
        <f t="array" ref="AI59">IFERROR(
AVERAGE((IF(DATOS_[[Sexo]:[Sexo]]=$B59,IF(DATOS_[[AGRUP. CLAS. PROF.]:[AGRUP. CLAS. PROF.]]=$B57,IF(DATOS_[[Check Periodo Ref.]:[Check Periodo Ref.]]="Dentro",DATOS_[Conc.Sal.30]))))),
0)</f>
        <v>0</v>
      </c>
      <c r="AJ59" s="380">
        <f t="array" ref="AJ59">IFERROR(
AVERAGE(IF(DATOS_[Sexo]=$B59,IF(DATOS_[AGRUP. CLAS. PROF.]=$B57,IF(DATOS_[Check Periodo Ref.]="Dentro",DATOS_[Tot COMPL.SAL Ef],FALSE)))),
0)</f>
        <v>0</v>
      </c>
      <c r="AK59" s="381">
        <f t="array" ref="AK59">IFERROR(
AVERAGE(IF(DATOS_[Sexo]=$B59,IF(DATOS_[AGRUP. CLAS. PROF.]=$B57,IF(DATOS_[Check Periodo Ref.]="Dentro",DATOS_[TOTAL SALARIO Ef],FALSE)))),
0)</f>
        <v>0</v>
      </c>
      <c r="AL59" s="382">
        <f t="array" ref="AL59">IFERROR(
AVERAGE((IF(DATOS_[[Sexo]:[Sexo]]=$B59,IF(DATOS_[[AGRUP. CLAS. PROF.]:[AGRUP. CLAS. PROF.]]=$B57,IF(DATOS_[[Check Periodo Ref.]:[Check Periodo Ref.]]="Dentro",DATOS_[C.Extra.01]))))),
0)</f>
        <v>0</v>
      </c>
      <c r="AM59" s="382">
        <f t="array" ref="AM59">IFERROR(
AVERAGE((IF(DATOS_[[Sexo]:[Sexo]]=$B59,IF(DATOS_[[AGRUP. CLAS. PROF.]:[AGRUP. CLAS. PROF.]]=$B57,IF(DATOS_[[Check Periodo Ref.]:[Check Periodo Ref.]]="Dentro",DATOS_[C.Extra.02]))))),
0)</f>
        <v>0</v>
      </c>
      <c r="AN59" s="382">
        <f t="array" ref="AN59">IFERROR(
AVERAGE((IF(DATOS_[[Sexo]:[Sexo]]=$B59,IF(DATOS_[[AGRUP. CLAS. PROF.]:[AGRUP. CLAS. PROF.]]=$B57,IF(DATOS_[[Check Periodo Ref.]:[Check Periodo Ref.]]="Dentro",DATOS_[C.Extra.03]))))),
0)</f>
        <v>0</v>
      </c>
      <c r="AO59" s="382">
        <f t="array" ref="AO59">IFERROR(
AVERAGE((IF(DATOS_[[Sexo]:[Sexo]]=$B59,IF(DATOS_[[AGRUP. CLAS. PROF.]:[AGRUP. CLAS. PROF.]]=$B57,IF(DATOS_[[Check Periodo Ref.]:[Check Periodo Ref.]]="Dentro",DATOS_[C.Extra.04]))))),
0)</f>
        <v>0</v>
      </c>
      <c r="AP59" s="382">
        <f t="array" ref="AP59">IFERROR(
AVERAGE((IF(DATOS_[[Sexo]:[Sexo]]=$B59,IF(DATOS_[[AGRUP. CLAS. PROF.]:[AGRUP. CLAS. PROF.]]=$B57,IF(DATOS_[[Check Periodo Ref.]:[Check Periodo Ref.]]="Dentro",DATOS_[C.Extra.05]))))),
0)</f>
        <v>0</v>
      </c>
      <c r="AQ59" s="383">
        <f t="array" ref="AQ59">IFERROR(
AVERAGE(IF(DATOS_[Sexo]=$B59,IF(DATOS_[AGRUP. CLAS. PROF.]=$B57,IF(DATOS_[Check Periodo Ref.]="Dentro",DATOS_[Tot Extrasalarial Ef],FALSE)))),
0)</f>
        <v>0</v>
      </c>
      <c r="AR59" s="384">
        <f t="array" ref="AR59">IFERROR(
AVERAGE(IF(DATOS_[Sexo]=$B59,IF(DATOS_[AGRUP. CLAS. PROF.]=$B57,IF(DATOS_[Check Periodo Ref.]="Dentro",DATOS_[TOTAL Retrib Ef],FALSE)))),
0)</f>
        <v>0</v>
      </c>
    </row>
    <row r="60" spans="1:44" ht="17.25" thickBot="1" x14ac:dyDescent="0.35">
      <c r="A60" s="337" t="str">
        <f t="shared" ref="A60" si="63">+A61</f>
        <v>[ocultar]</v>
      </c>
      <c r="B60" s="362" t="s">
        <v>232</v>
      </c>
      <c r="C60" s="363"/>
      <c r="D60" s="364"/>
      <c r="E60" s="365" t="str">
        <f t="shared" ref="E60:AR60" si="64">IFERROR((E61-E62)/E61,"")</f>
        <v/>
      </c>
      <c r="F60" s="366" t="str">
        <f t="shared" si="64"/>
        <v/>
      </c>
      <c r="G60" s="367" t="str">
        <f t="shared" si="64"/>
        <v/>
      </c>
      <c r="H60" s="367" t="str">
        <f t="shared" si="64"/>
        <v/>
      </c>
      <c r="I60" s="367" t="str">
        <f t="shared" si="64"/>
        <v/>
      </c>
      <c r="J60" s="368" t="str">
        <f t="shared" si="64"/>
        <v/>
      </c>
      <c r="K60" s="369" t="str">
        <f t="shared" si="64"/>
        <v/>
      </c>
      <c r="L60" s="369" t="str">
        <f t="shared" si="64"/>
        <v/>
      </c>
      <c r="M60" s="369" t="str">
        <f t="shared" si="64"/>
        <v/>
      </c>
      <c r="N60" s="369" t="str">
        <f t="shared" si="64"/>
        <v/>
      </c>
      <c r="O60" s="369" t="str">
        <f t="shared" si="64"/>
        <v/>
      </c>
      <c r="P60" s="369" t="str">
        <f t="shared" si="64"/>
        <v/>
      </c>
      <c r="Q60" s="369" t="str">
        <f t="shared" si="64"/>
        <v/>
      </c>
      <c r="R60" s="369" t="str">
        <f t="shared" si="64"/>
        <v/>
      </c>
      <c r="S60" s="369" t="str">
        <f t="shared" si="64"/>
        <v/>
      </c>
      <c r="T60" s="369" t="str">
        <f t="shared" si="64"/>
        <v/>
      </c>
      <c r="U60" s="369" t="str">
        <f t="shared" si="64"/>
        <v/>
      </c>
      <c r="V60" s="368" t="str">
        <f t="shared" si="64"/>
        <v/>
      </c>
      <c r="W60" s="368" t="str">
        <f t="shared" si="64"/>
        <v/>
      </c>
      <c r="X60" s="368" t="str">
        <f t="shared" si="64"/>
        <v/>
      </c>
      <c r="Y60" s="368" t="str">
        <f t="shared" si="64"/>
        <v/>
      </c>
      <c r="Z60" s="368" t="str">
        <f t="shared" si="64"/>
        <v/>
      </c>
      <c r="AA60" s="368" t="str">
        <f t="shared" si="64"/>
        <v/>
      </c>
      <c r="AB60" s="368" t="str">
        <f t="shared" si="64"/>
        <v/>
      </c>
      <c r="AC60" s="368" t="str">
        <f t="shared" si="64"/>
        <v/>
      </c>
      <c r="AD60" s="368" t="str">
        <f t="shared" si="64"/>
        <v/>
      </c>
      <c r="AE60" s="368" t="str">
        <f t="shared" si="64"/>
        <v/>
      </c>
      <c r="AF60" s="368" t="str">
        <f t="shared" si="64"/>
        <v/>
      </c>
      <c r="AG60" s="368" t="str">
        <f t="shared" si="64"/>
        <v/>
      </c>
      <c r="AH60" s="368" t="str">
        <f t="shared" si="64"/>
        <v/>
      </c>
      <c r="AI60" s="368" t="str">
        <f t="shared" si="64"/>
        <v/>
      </c>
      <c r="AJ60" s="370" t="str">
        <f t="shared" si="64"/>
        <v/>
      </c>
      <c r="AK60" s="371" t="str">
        <f t="shared" si="64"/>
        <v/>
      </c>
      <c r="AL60" s="372" t="str">
        <f t="shared" si="64"/>
        <v/>
      </c>
      <c r="AM60" s="372" t="str">
        <f t="shared" si="64"/>
        <v/>
      </c>
      <c r="AN60" s="372" t="str">
        <f t="shared" si="64"/>
        <v/>
      </c>
      <c r="AO60" s="372" t="str">
        <f t="shared" si="64"/>
        <v/>
      </c>
      <c r="AP60" s="372" t="str">
        <f t="shared" si="64"/>
        <v/>
      </c>
      <c r="AQ60" s="373" t="str">
        <f t="shared" si="64"/>
        <v/>
      </c>
      <c r="AR60" s="374" t="str">
        <f t="shared" si="64"/>
        <v/>
      </c>
    </row>
    <row r="61" spans="1:44" x14ac:dyDescent="0.3">
      <c r="A61" s="337" t="str">
        <f t="shared" ref="A61" si="65">+IF(C61+C62=0,"[ocultar]","")</f>
        <v>[ocultar]</v>
      </c>
      <c r="B61" s="375" t="s">
        <v>162</v>
      </c>
      <c r="C61" s="376">
        <f t="array" ref="C61">SUM(IF($B61=DATOS_[Sexo],
IF($B60=DATOS_[AGRUP. CLAS. PROF.],
IF("Dentro"=DATOS_[Check Periodo Ref.],
1/(COUNTIFS(DATOS_[Sexo],$B61,DATOS_[AGRUP. CLAS. PROF.],$B60,DATOS_[Check Periodo Ref.],"Dentro",DATOS_[id],DATOS_[id]))))))</f>
        <v>0</v>
      </c>
      <c r="D61" s="377">
        <f>COUNTIFS(DATOS_[AGRUP. CLAS. PROF.],$B60,DATOS_[Sexo],$B61,DATOS_[Check Periodo Ref.],"Dentro")</f>
        <v>0</v>
      </c>
      <c r="E61" s="378">
        <f t="array" ref="E61">IFERROR(
AVERAGE(IF(DATOS_[Sexo]=$B61,IF(DATOS_[AGRUP. CLAS. PROF.]=$B60,IF(DATOS_[Check Periodo Ref.]="Dentro",DATOS_[SALARIO BASE Ef],FALSE)))),
0)</f>
        <v>0</v>
      </c>
      <c r="F61" s="379">
        <f t="array" ref="F61">IFERROR(
AVERAGE((IF(DATOS_[[Sexo]:[Sexo]]=$B61,IF(DATOS_[[AGRUP. CLAS. PROF.]:[AGRUP. CLAS. PROF.]]=$B60,IF(DATOS_[[Check Periodo Ref.]:[Check Periodo Ref.]]="Dentro",DATOS_[Conc.Sal.01]))))),
0)</f>
        <v>0</v>
      </c>
      <c r="G61" s="379">
        <f t="array" ref="G61">IFERROR(
AVERAGE((IF(DATOS_[[Sexo]:[Sexo]]=$B61,IF(DATOS_[[AGRUP. CLAS. PROF.]:[AGRUP. CLAS. PROF.]]=$B60,IF(DATOS_[[Check Periodo Ref.]:[Check Periodo Ref.]]="Dentro",DATOS_[Conc.Sal.02]))))),
0)</f>
        <v>0</v>
      </c>
      <c r="H61" s="379">
        <f t="array" ref="H61">IFERROR(
AVERAGE((IF(DATOS_[[Sexo]:[Sexo]]=$B61,IF(DATOS_[[AGRUP. CLAS. PROF.]:[AGRUP. CLAS. PROF.]]=$B60,IF(DATOS_[[Check Periodo Ref.]:[Check Periodo Ref.]]="Dentro",DATOS_[Conc.Sal.03]))))),
0)</f>
        <v>0</v>
      </c>
      <c r="I61" s="379">
        <f t="array" ref="I61">IFERROR(
AVERAGE((IF(DATOS_[[Sexo]:[Sexo]]=$B61,IF(DATOS_[[AGRUP. CLAS. PROF.]:[AGRUP. CLAS. PROF.]]=$B60,IF(DATOS_[[Check Periodo Ref.]:[Check Periodo Ref.]]="Dentro",DATOS_[Conc.Sal.04]))))),
0)</f>
        <v>0</v>
      </c>
      <c r="J61" s="379">
        <f t="array" ref="J61">IFERROR(
AVERAGE((IF(DATOS_[[Sexo]:[Sexo]]=$B61,IF(DATOS_[[AGRUP. CLAS. PROF.]:[AGRUP. CLAS. PROF.]]=$B60,IF(DATOS_[[Check Periodo Ref.]:[Check Periodo Ref.]]="Dentro",DATOS_[Conc.Sal.05]))))),
0)</f>
        <v>0</v>
      </c>
      <c r="K61" s="379">
        <f t="array" ref="K61">IFERROR(
AVERAGE((IF(DATOS_[[Sexo]:[Sexo]]=$B61,IF(DATOS_[[AGRUP. CLAS. PROF.]:[AGRUP. CLAS. PROF.]]=$B60,IF(DATOS_[[Check Periodo Ref.]:[Check Periodo Ref.]]="Dentro",DATOS_[Conc.Sal.06]))))),
0)</f>
        <v>0</v>
      </c>
      <c r="L61" s="379">
        <f t="array" ref="L61">IFERROR(
AVERAGE((IF(DATOS_[[Sexo]:[Sexo]]=$B61,IF(DATOS_[[AGRUP. CLAS. PROF.]:[AGRUP. CLAS. PROF.]]=$B60,IF(DATOS_[[Check Periodo Ref.]:[Check Periodo Ref.]]="Dentro",DATOS_[Conc.Sal.07]))))),
0)</f>
        <v>0</v>
      </c>
      <c r="M61" s="379">
        <f t="array" ref="M61">IFERROR(
AVERAGE((IF(DATOS_[[Sexo]:[Sexo]]=$B61,IF(DATOS_[[AGRUP. CLAS. PROF.]:[AGRUP. CLAS. PROF.]]=$B60,IF(DATOS_[[Check Periodo Ref.]:[Check Periodo Ref.]]="Dentro",DATOS_[Conc.Sal.08]))))),
0)</f>
        <v>0</v>
      </c>
      <c r="N61" s="379">
        <f t="array" ref="N61">IFERROR(
AVERAGE((IF(DATOS_[[Sexo]:[Sexo]]=$B61,IF(DATOS_[[AGRUP. CLAS. PROF.]:[AGRUP. CLAS. PROF.]]=$B60,IF(DATOS_[[Check Periodo Ref.]:[Check Periodo Ref.]]="Dentro",DATOS_[Conc.Sal.09]))))),
0)</f>
        <v>0</v>
      </c>
      <c r="O61" s="379">
        <f t="array" ref="O61">IFERROR(
AVERAGE((IF(DATOS_[[Sexo]:[Sexo]]=$B61,IF(DATOS_[[AGRUP. CLAS. PROF.]:[AGRUP. CLAS. PROF.]]=$B60,IF(DATOS_[[Check Periodo Ref.]:[Check Periodo Ref.]]="Dentro",DATOS_[Conc.Sal.10]))))),
0)</f>
        <v>0</v>
      </c>
      <c r="P61" s="379">
        <f t="array" ref="P61">IFERROR(
AVERAGE((IF(DATOS_[[Sexo]:[Sexo]]=$B61,IF(DATOS_[[AGRUP. CLAS. PROF.]:[AGRUP. CLAS. PROF.]]=$B60,IF(DATOS_[[Check Periodo Ref.]:[Check Periodo Ref.]]="Dentro",DATOS_[Conc.Sal.11]))))),
0)</f>
        <v>0</v>
      </c>
      <c r="Q61" s="379">
        <f t="array" ref="Q61">IFERROR(
AVERAGE((IF(DATOS_[[Sexo]:[Sexo]]=$B61,IF(DATOS_[[AGRUP. CLAS. PROF.]:[AGRUP. CLAS. PROF.]]=$B60,IF(DATOS_[[Check Periodo Ref.]:[Check Periodo Ref.]]="Dentro",DATOS_[Conc.Sal.12]))))),
0)</f>
        <v>0</v>
      </c>
      <c r="R61" s="379">
        <f t="array" ref="R61">IFERROR(
AVERAGE((IF(DATOS_[[Sexo]:[Sexo]]=$B61,IF(DATOS_[[AGRUP. CLAS. PROF.]:[AGRUP. CLAS. PROF.]]=$B60,IF(DATOS_[[Check Periodo Ref.]:[Check Periodo Ref.]]="Dentro",DATOS_[Conc.Sal.13]))))),
0)</f>
        <v>0</v>
      </c>
      <c r="S61" s="379">
        <f t="array" ref="S61">IFERROR(
AVERAGE((IF(DATOS_[[Sexo]:[Sexo]]=$B61,IF(DATOS_[[AGRUP. CLAS. PROF.]:[AGRUP. CLAS. PROF.]]=$B60,IF(DATOS_[[Check Periodo Ref.]:[Check Periodo Ref.]]="Dentro",DATOS_[Conc.Sal.14]))))),
0)</f>
        <v>0</v>
      </c>
      <c r="T61" s="379">
        <f t="array" ref="T61">IFERROR(
AVERAGE((IF(DATOS_[[Sexo]:[Sexo]]=$B61,IF(DATOS_[[AGRUP. CLAS. PROF.]:[AGRUP. CLAS. PROF.]]=$B60,IF(DATOS_[[Check Periodo Ref.]:[Check Periodo Ref.]]="Dentro",DATOS_[Conc.Sal.15]))))),
0)</f>
        <v>0</v>
      </c>
      <c r="U61" s="379">
        <f t="array" ref="U61">IFERROR(
AVERAGE((IF(DATOS_[[Sexo]:[Sexo]]=$B61,IF(DATOS_[[AGRUP. CLAS. PROF.]:[AGRUP. CLAS. PROF.]]=$B60,IF(DATOS_[[Check Periodo Ref.]:[Check Periodo Ref.]]="Dentro",DATOS_[Conc.Sal.16]))))),
0)</f>
        <v>0</v>
      </c>
      <c r="V61" s="379">
        <f t="array" ref="V61">IFERROR(
AVERAGE((IF(DATOS_[[Sexo]:[Sexo]]=$B61,IF(DATOS_[[AGRUP. CLAS. PROF.]:[AGRUP. CLAS. PROF.]]=$B60,IF(DATOS_[[Check Periodo Ref.]:[Check Periodo Ref.]]="Dentro",DATOS_[Conc.Sal.17]))))),
0)</f>
        <v>0</v>
      </c>
      <c r="W61" s="379">
        <f t="array" ref="W61">IFERROR(
AVERAGE((IF(DATOS_[[Sexo]:[Sexo]]=$B61,IF(DATOS_[[AGRUP. CLAS. PROF.]:[AGRUP. CLAS. PROF.]]=$B60,IF(DATOS_[[Check Periodo Ref.]:[Check Periodo Ref.]]="Dentro",DATOS_[Conc.Sal.18]))))),
0)</f>
        <v>0</v>
      </c>
      <c r="X61" s="379">
        <f t="array" ref="X61">IFERROR(
AVERAGE((IF(DATOS_[[Sexo]:[Sexo]]=$B61,IF(DATOS_[[AGRUP. CLAS. PROF.]:[AGRUP. CLAS. PROF.]]=$B60,IF(DATOS_[[Check Periodo Ref.]:[Check Periodo Ref.]]="Dentro",DATOS_[Conc.Sal.19]))))),
0)</f>
        <v>0</v>
      </c>
      <c r="Y61" s="379">
        <f t="array" ref="Y61">IFERROR(
AVERAGE((IF(DATOS_[[Sexo]:[Sexo]]=$B61,IF(DATOS_[[AGRUP. CLAS. PROF.]:[AGRUP. CLAS. PROF.]]=$B60,IF(DATOS_[[Check Periodo Ref.]:[Check Periodo Ref.]]="Dentro",DATOS_[Conc.Sal.20]))))),
0)</f>
        <v>0</v>
      </c>
      <c r="Z61" s="379">
        <f t="array" ref="Z61">IFERROR(
AVERAGE((IF(DATOS_[[Sexo]:[Sexo]]=$B61,IF(DATOS_[[AGRUP. CLAS. PROF.]:[AGRUP. CLAS. PROF.]]=$B60,IF(DATOS_[[Check Periodo Ref.]:[Check Periodo Ref.]]="Dentro",DATOS_[Conc.Sal.21]))))),
0)</f>
        <v>0</v>
      </c>
      <c r="AA61" s="379">
        <f t="array" ref="AA61">IFERROR(
AVERAGE((IF(DATOS_[[Sexo]:[Sexo]]=$B61,IF(DATOS_[[AGRUP. CLAS. PROF.]:[AGRUP. CLAS. PROF.]]=$B60,IF(DATOS_[[Check Periodo Ref.]:[Check Periodo Ref.]]="Dentro",DATOS_[Conc.Sal.22]))))),
0)</f>
        <v>0</v>
      </c>
      <c r="AB61" s="379">
        <f t="array" ref="AB61">IFERROR(
AVERAGE((IF(DATOS_[[Sexo]:[Sexo]]=$B61,IF(DATOS_[[AGRUP. CLAS. PROF.]:[AGRUP. CLAS. PROF.]]=$B60,IF(DATOS_[[Check Periodo Ref.]:[Check Periodo Ref.]]="Dentro",DATOS_[Conc.Sal.23]))))),
0)</f>
        <v>0</v>
      </c>
      <c r="AC61" s="379">
        <f t="array" ref="AC61">IFERROR(
AVERAGE((IF(DATOS_[[Sexo]:[Sexo]]=$B61,IF(DATOS_[[AGRUP. CLAS. PROF.]:[AGRUP. CLAS. PROF.]]=$B60,IF(DATOS_[[Check Periodo Ref.]:[Check Periodo Ref.]]="Dentro",DATOS_[Conc.Sal.24]))))),
0)</f>
        <v>0</v>
      </c>
      <c r="AD61" s="379">
        <f t="array" ref="AD61">IFERROR(
AVERAGE((IF(DATOS_[[Sexo]:[Sexo]]=$B61,IF(DATOS_[[AGRUP. CLAS. PROF.]:[AGRUP. CLAS. PROF.]]=$B60,IF(DATOS_[[Check Periodo Ref.]:[Check Periodo Ref.]]="Dentro",DATOS_[Conc.Sal.25]))))),
0)</f>
        <v>0</v>
      </c>
      <c r="AE61" s="379">
        <f t="array" ref="AE61">IFERROR(
AVERAGE((IF(DATOS_[[Sexo]:[Sexo]]=$B61,IF(DATOS_[[AGRUP. CLAS. PROF.]:[AGRUP. CLAS. PROF.]]=$B60,IF(DATOS_[[Check Periodo Ref.]:[Check Periodo Ref.]]="Dentro",DATOS_[Conc.Sal.26]))))),
0)</f>
        <v>0</v>
      </c>
      <c r="AF61" s="379">
        <f t="array" ref="AF61">IFERROR(
AVERAGE((IF(DATOS_[[Sexo]:[Sexo]]=$B61,IF(DATOS_[[AGRUP. CLAS. PROF.]:[AGRUP. CLAS. PROF.]]=$B60,IF(DATOS_[[Check Periodo Ref.]:[Check Periodo Ref.]]="Dentro",DATOS_[Conc.Sal.27]))))),
0)</f>
        <v>0</v>
      </c>
      <c r="AG61" s="379">
        <f t="array" ref="AG61">IFERROR(
AVERAGE((IF(DATOS_[[Sexo]:[Sexo]]=$B61,IF(DATOS_[[AGRUP. CLAS. PROF.]:[AGRUP. CLAS. PROF.]]=$B60,IF(DATOS_[[Check Periodo Ref.]:[Check Periodo Ref.]]="Dentro",DATOS_[Conc.Sal.28]))))),
0)</f>
        <v>0</v>
      </c>
      <c r="AH61" s="379">
        <f t="array" ref="AH61">IFERROR(
AVERAGE((IF(DATOS_[[Sexo]:[Sexo]]=$B61,IF(DATOS_[[AGRUP. CLAS. PROF.]:[AGRUP. CLAS. PROF.]]=$B60,IF(DATOS_[[Check Periodo Ref.]:[Check Periodo Ref.]]="Dentro",DATOS_[Conc.Sal.29]))))),
0)</f>
        <v>0</v>
      </c>
      <c r="AI61" s="379">
        <f t="array" ref="AI61">IFERROR(
AVERAGE((IF(DATOS_[[Sexo]:[Sexo]]=$B61,IF(DATOS_[[AGRUP. CLAS. PROF.]:[AGRUP. CLAS. PROF.]]=$B60,IF(DATOS_[[Check Periodo Ref.]:[Check Periodo Ref.]]="Dentro",DATOS_[Conc.Sal.30]))))),
0)</f>
        <v>0</v>
      </c>
      <c r="AJ61" s="380">
        <f t="array" ref="AJ61">IFERROR(
AVERAGE(IF(DATOS_[Sexo]=$B61,IF(DATOS_[AGRUP. CLAS. PROF.]=$B60,IF(DATOS_[Check Periodo Ref.]="Dentro",DATOS_[Tot COMPL.SAL Ef],FALSE)))),
0)</f>
        <v>0</v>
      </c>
      <c r="AK61" s="381">
        <f t="array" ref="AK61">IFERROR(
AVERAGE(IF(DATOS_[Sexo]=$B61,IF(DATOS_[AGRUP. CLAS. PROF.]=$B60,IF(DATOS_[Check Periodo Ref.]="Dentro",DATOS_[TOTAL SALARIO Ef],FALSE)))),
0)</f>
        <v>0</v>
      </c>
      <c r="AL61" s="382">
        <f t="array" ref="AL61">IFERROR(
AVERAGE((IF(DATOS_[[Sexo]:[Sexo]]=$B61,IF(DATOS_[[AGRUP. CLAS. PROF.]:[AGRUP. CLAS. PROF.]]=$B60,IF(DATOS_[[Check Periodo Ref.]:[Check Periodo Ref.]]="Dentro",DATOS_[C.Extra.01]))))),
0)</f>
        <v>0</v>
      </c>
      <c r="AM61" s="382">
        <f t="array" ref="AM61">IFERROR(
AVERAGE((IF(DATOS_[[Sexo]:[Sexo]]=$B61,IF(DATOS_[[AGRUP. CLAS. PROF.]:[AGRUP. CLAS. PROF.]]=$B60,IF(DATOS_[[Check Periodo Ref.]:[Check Periodo Ref.]]="Dentro",DATOS_[C.Extra.02]))))),
0)</f>
        <v>0</v>
      </c>
      <c r="AN61" s="382">
        <f t="array" ref="AN61">IFERROR(
AVERAGE((IF(DATOS_[[Sexo]:[Sexo]]=$B61,IF(DATOS_[[AGRUP. CLAS. PROF.]:[AGRUP. CLAS. PROF.]]=$B60,IF(DATOS_[[Check Periodo Ref.]:[Check Periodo Ref.]]="Dentro",DATOS_[C.Extra.03]))))),
0)</f>
        <v>0</v>
      </c>
      <c r="AO61" s="382">
        <f t="array" ref="AO61">IFERROR(
AVERAGE((IF(DATOS_[[Sexo]:[Sexo]]=$B61,IF(DATOS_[[AGRUP. CLAS. PROF.]:[AGRUP. CLAS. PROF.]]=$B60,IF(DATOS_[[Check Periodo Ref.]:[Check Periodo Ref.]]="Dentro",DATOS_[C.Extra.04]))))),
0)</f>
        <v>0</v>
      </c>
      <c r="AP61" s="382">
        <f t="array" ref="AP61">IFERROR(
AVERAGE((IF(DATOS_[[Sexo]:[Sexo]]=$B61,IF(DATOS_[[AGRUP. CLAS. PROF.]:[AGRUP. CLAS. PROF.]]=$B60,IF(DATOS_[[Check Periodo Ref.]:[Check Periodo Ref.]]="Dentro",DATOS_[C.Extra.05]))))),
0)</f>
        <v>0</v>
      </c>
      <c r="AQ61" s="383">
        <f t="array" ref="AQ61">IFERROR(
AVERAGE(IF(DATOS_[Sexo]=$B61,IF(DATOS_[AGRUP. CLAS. PROF.]=$B60,IF(DATOS_[Check Periodo Ref.]="Dentro",DATOS_[Tot Extrasalarial Ef],FALSE)))),
0)</f>
        <v>0</v>
      </c>
      <c r="AR61" s="384">
        <f t="array" ref="AR61">IFERROR(
AVERAGE(IF(DATOS_[Sexo]=$B61,IF(DATOS_[AGRUP. CLAS. PROF.]=$B60,IF(DATOS_[Check Periodo Ref.]="Dentro",DATOS_[TOTAL Retrib Ef],FALSE)))),
0)</f>
        <v>0</v>
      </c>
    </row>
    <row r="62" spans="1:44" x14ac:dyDescent="0.3">
      <c r="A62" s="337" t="str">
        <f t="shared" ref="A62" si="66">+A61</f>
        <v>[ocultar]</v>
      </c>
      <c r="B62" s="375" t="s">
        <v>163</v>
      </c>
      <c r="C62" s="376">
        <f t="array" ref="C62">SUM(IF($B62=DATOS_[Sexo],
IF($B60=DATOS_[AGRUP. CLAS. PROF.],
IF("Dentro"=DATOS_[Check Periodo Ref.],
1/(COUNTIFS(DATOS_[Sexo],$B62,DATOS_[AGRUP. CLAS. PROF.],$B60,DATOS_[Check Periodo Ref.],"Dentro",DATOS_[id],DATOS_[id]))))))</f>
        <v>0</v>
      </c>
      <c r="D62" s="377">
        <f>COUNTIFS(DATOS_[AGRUP. CLAS. PROF.],$B60,DATOS_[Sexo],$B62,DATOS_[Check Periodo Ref.],"Dentro")</f>
        <v>0</v>
      </c>
      <c r="E62" s="378">
        <f t="array" ref="E62">IFERROR(
AVERAGE(IF(DATOS_[Sexo]=$B62,IF(DATOS_[AGRUP. CLAS. PROF.]=$B60,IF(DATOS_[Check Periodo Ref.]="Dentro",DATOS_[SALARIO BASE Ef],FALSE)))),
0)</f>
        <v>0</v>
      </c>
      <c r="F62" s="379">
        <f t="array" ref="F62">IFERROR(
AVERAGE((IF(DATOS_[[Sexo]:[Sexo]]=$B62,IF(DATOS_[[AGRUP. CLAS. PROF.]:[AGRUP. CLAS. PROF.]]=$B60,IF(DATOS_[[Check Periodo Ref.]:[Check Periodo Ref.]]="Dentro",DATOS_[Conc.Sal.01]))))),
0)</f>
        <v>0</v>
      </c>
      <c r="G62" s="379">
        <f t="array" ref="G62">IFERROR(
AVERAGE((IF(DATOS_[[Sexo]:[Sexo]]=$B62,IF(DATOS_[[AGRUP. CLAS. PROF.]:[AGRUP. CLAS. PROF.]]=$B60,IF(DATOS_[[Check Periodo Ref.]:[Check Periodo Ref.]]="Dentro",DATOS_[Conc.Sal.02]))))),
0)</f>
        <v>0</v>
      </c>
      <c r="H62" s="379">
        <f t="array" ref="H62">IFERROR(
AVERAGE((IF(DATOS_[[Sexo]:[Sexo]]=$B62,IF(DATOS_[[AGRUP. CLAS. PROF.]:[AGRUP. CLAS. PROF.]]=$B60,IF(DATOS_[[Check Periodo Ref.]:[Check Periodo Ref.]]="Dentro",DATOS_[Conc.Sal.03]))))),
0)</f>
        <v>0</v>
      </c>
      <c r="I62" s="379">
        <f t="array" ref="I62">IFERROR(
AVERAGE((IF(DATOS_[[Sexo]:[Sexo]]=$B62,IF(DATOS_[[AGRUP. CLAS. PROF.]:[AGRUP. CLAS. PROF.]]=$B60,IF(DATOS_[[Check Periodo Ref.]:[Check Periodo Ref.]]="Dentro",DATOS_[Conc.Sal.04]))))),
0)</f>
        <v>0</v>
      </c>
      <c r="J62" s="379">
        <f t="array" ref="J62">IFERROR(
AVERAGE((IF(DATOS_[[Sexo]:[Sexo]]=$B62,IF(DATOS_[[AGRUP. CLAS. PROF.]:[AGRUP. CLAS. PROF.]]=$B60,IF(DATOS_[[Check Periodo Ref.]:[Check Periodo Ref.]]="Dentro",DATOS_[Conc.Sal.05]))))),
0)</f>
        <v>0</v>
      </c>
      <c r="K62" s="379">
        <f t="array" ref="K62">IFERROR(
AVERAGE((IF(DATOS_[[Sexo]:[Sexo]]=$B62,IF(DATOS_[[AGRUP. CLAS. PROF.]:[AGRUP. CLAS. PROF.]]=$B60,IF(DATOS_[[Check Periodo Ref.]:[Check Periodo Ref.]]="Dentro",DATOS_[Conc.Sal.06]))))),
0)</f>
        <v>0</v>
      </c>
      <c r="L62" s="379">
        <f t="array" ref="L62">IFERROR(
AVERAGE((IF(DATOS_[[Sexo]:[Sexo]]=$B62,IF(DATOS_[[AGRUP. CLAS. PROF.]:[AGRUP. CLAS. PROF.]]=$B60,IF(DATOS_[[Check Periodo Ref.]:[Check Periodo Ref.]]="Dentro",DATOS_[Conc.Sal.07]))))),
0)</f>
        <v>0</v>
      </c>
      <c r="M62" s="379">
        <f t="array" ref="M62">IFERROR(
AVERAGE((IF(DATOS_[[Sexo]:[Sexo]]=$B62,IF(DATOS_[[AGRUP. CLAS. PROF.]:[AGRUP. CLAS. PROF.]]=$B60,IF(DATOS_[[Check Periodo Ref.]:[Check Periodo Ref.]]="Dentro",DATOS_[Conc.Sal.08]))))),
0)</f>
        <v>0</v>
      </c>
      <c r="N62" s="379">
        <f t="array" ref="N62">IFERROR(
AVERAGE((IF(DATOS_[[Sexo]:[Sexo]]=$B62,IF(DATOS_[[AGRUP. CLAS. PROF.]:[AGRUP. CLAS. PROF.]]=$B60,IF(DATOS_[[Check Periodo Ref.]:[Check Periodo Ref.]]="Dentro",DATOS_[Conc.Sal.09]))))),
0)</f>
        <v>0</v>
      </c>
      <c r="O62" s="379">
        <f t="array" ref="O62">IFERROR(
AVERAGE((IF(DATOS_[[Sexo]:[Sexo]]=$B62,IF(DATOS_[[AGRUP. CLAS. PROF.]:[AGRUP. CLAS. PROF.]]=$B60,IF(DATOS_[[Check Periodo Ref.]:[Check Periodo Ref.]]="Dentro",DATOS_[Conc.Sal.10]))))),
0)</f>
        <v>0</v>
      </c>
      <c r="P62" s="379">
        <f t="array" ref="P62">IFERROR(
AVERAGE((IF(DATOS_[[Sexo]:[Sexo]]=$B62,IF(DATOS_[[AGRUP. CLAS. PROF.]:[AGRUP. CLAS. PROF.]]=$B60,IF(DATOS_[[Check Periodo Ref.]:[Check Periodo Ref.]]="Dentro",DATOS_[Conc.Sal.11]))))),
0)</f>
        <v>0</v>
      </c>
      <c r="Q62" s="379">
        <f t="array" ref="Q62">IFERROR(
AVERAGE((IF(DATOS_[[Sexo]:[Sexo]]=$B62,IF(DATOS_[[AGRUP. CLAS. PROF.]:[AGRUP. CLAS. PROF.]]=$B60,IF(DATOS_[[Check Periodo Ref.]:[Check Periodo Ref.]]="Dentro",DATOS_[Conc.Sal.12]))))),
0)</f>
        <v>0</v>
      </c>
      <c r="R62" s="379">
        <f t="array" ref="R62">IFERROR(
AVERAGE((IF(DATOS_[[Sexo]:[Sexo]]=$B62,IF(DATOS_[[AGRUP. CLAS. PROF.]:[AGRUP. CLAS. PROF.]]=$B60,IF(DATOS_[[Check Periodo Ref.]:[Check Periodo Ref.]]="Dentro",DATOS_[Conc.Sal.13]))))),
0)</f>
        <v>0</v>
      </c>
      <c r="S62" s="379">
        <f t="array" ref="S62">IFERROR(
AVERAGE((IF(DATOS_[[Sexo]:[Sexo]]=$B62,IF(DATOS_[[AGRUP. CLAS. PROF.]:[AGRUP. CLAS. PROF.]]=$B60,IF(DATOS_[[Check Periodo Ref.]:[Check Periodo Ref.]]="Dentro",DATOS_[Conc.Sal.14]))))),
0)</f>
        <v>0</v>
      </c>
      <c r="T62" s="379">
        <f t="array" ref="T62">IFERROR(
AVERAGE((IF(DATOS_[[Sexo]:[Sexo]]=$B62,IF(DATOS_[[AGRUP. CLAS. PROF.]:[AGRUP. CLAS. PROF.]]=$B60,IF(DATOS_[[Check Periodo Ref.]:[Check Periodo Ref.]]="Dentro",DATOS_[Conc.Sal.15]))))),
0)</f>
        <v>0</v>
      </c>
      <c r="U62" s="379">
        <f t="array" ref="U62">IFERROR(
AVERAGE((IF(DATOS_[[Sexo]:[Sexo]]=$B62,IF(DATOS_[[AGRUP. CLAS. PROF.]:[AGRUP. CLAS. PROF.]]=$B60,IF(DATOS_[[Check Periodo Ref.]:[Check Periodo Ref.]]="Dentro",DATOS_[Conc.Sal.16]))))),
0)</f>
        <v>0</v>
      </c>
      <c r="V62" s="379">
        <f t="array" ref="V62">IFERROR(
AVERAGE((IF(DATOS_[[Sexo]:[Sexo]]=$B62,IF(DATOS_[[AGRUP. CLAS. PROF.]:[AGRUP. CLAS. PROF.]]=$B60,IF(DATOS_[[Check Periodo Ref.]:[Check Periodo Ref.]]="Dentro",DATOS_[Conc.Sal.17]))))),
0)</f>
        <v>0</v>
      </c>
      <c r="W62" s="379">
        <f t="array" ref="W62">IFERROR(
AVERAGE((IF(DATOS_[[Sexo]:[Sexo]]=$B62,IF(DATOS_[[AGRUP. CLAS. PROF.]:[AGRUP. CLAS. PROF.]]=$B60,IF(DATOS_[[Check Periodo Ref.]:[Check Periodo Ref.]]="Dentro",DATOS_[Conc.Sal.18]))))),
0)</f>
        <v>0</v>
      </c>
      <c r="X62" s="379">
        <f t="array" ref="X62">IFERROR(
AVERAGE((IF(DATOS_[[Sexo]:[Sexo]]=$B62,IF(DATOS_[[AGRUP. CLAS. PROF.]:[AGRUP. CLAS. PROF.]]=$B60,IF(DATOS_[[Check Periodo Ref.]:[Check Periodo Ref.]]="Dentro",DATOS_[Conc.Sal.19]))))),
0)</f>
        <v>0</v>
      </c>
      <c r="Y62" s="379">
        <f t="array" ref="Y62">IFERROR(
AVERAGE((IF(DATOS_[[Sexo]:[Sexo]]=$B62,IF(DATOS_[[AGRUP. CLAS. PROF.]:[AGRUP. CLAS. PROF.]]=$B60,IF(DATOS_[[Check Periodo Ref.]:[Check Periodo Ref.]]="Dentro",DATOS_[Conc.Sal.20]))))),
0)</f>
        <v>0</v>
      </c>
      <c r="Z62" s="379">
        <f t="array" ref="Z62">IFERROR(
AVERAGE((IF(DATOS_[[Sexo]:[Sexo]]=$B62,IF(DATOS_[[AGRUP. CLAS. PROF.]:[AGRUP. CLAS. PROF.]]=$B60,IF(DATOS_[[Check Periodo Ref.]:[Check Periodo Ref.]]="Dentro",DATOS_[Conc.Sal.21]))))),
0)</f>
        <v>0</v>
      </c>
      <c r="AA62" s="379">
        <f t="array" ref="AA62">IFERROR(
AVERAGE((IF(DATOS_[[Sexo]:[Sexo]]=$B62,IF(DATOS_[[AGRUP. CLAS. PROF.]:[AGRUP. CLAS. PROF.]]=$B60,IF(DATOS_[[Check Periodo Ref.]:[Check Periodo Ref.]]="Dentro",DATOS_[Conc.Sal.22]))))),
0)</f>
        <v>0</v>
      </c>
      <c r="AB62" s="379">
        <f t="array" ref="AB62">IFERROR(
AVERAGE((IF(DATOS_[[Sexo]:[Sexo]]=$B62,IF(DATOS_[[AGRUP. CLAS. PROF.]:[AGRUP. CLAS. PROF.]]=$B60,IF(DATOS_[[Check Periodo Ref.]:[Check Periodo Ref.]]="Dentro",DATOS_[Conc.Sal.23]))))),
0)</f>
        <v>0</v>
      </c>
      <c r="AC62" s="379">
        <f t="array" ref="AC62">IFERROR(
AVERAGE((IF(DATOS_[[Sexo]:[Sexo]]=$B62,IF(DATOS_[[AGRUP. CLAS. PROF.]:[AGRUP. CLAS. PROF.]]=$B60,IF(DATOS_[[Check Periodo Ref.]:[Check Periodo Ref.]]="Dentro",DATOS_[Conc.Sal.24]))))),
0)</f>
        <v>0</v>
      </c>
      <c r="AD62" s="379">
        <f t="array" ref="AD62">IFERROR(
AVERAGE((IF(DATOS_[[Sexo]:[Sexo]]=$B62,IF(DATOS_[[AGRUP. CLAS. PROF.]:[AGRUP. CLAS. PROF.]]=$B60,IF(DATOS_[[Check Periodo Ref.]:[Check Periodo Ref.]]="Dentro",DATOS_[Conc.Sal.25]))))),
0)</f>
        <v>0</v>
      </c>
      <c r="AE62" s="379">
        <f t="array" ref="AE62">IFERROR(
AVERAGE((IF(DATOS_[[Sexo]:[Sexo]]=$B62,IF(DATOS_[[AGRUP. CLAS. PROF.]:[AGRUP. CLAS. PROF.]]=$B60,IF(DATOS_[[Check Periodo Ref.]:[Check Periodo Ref.]]="Dentro",DATOS_[Conc.Sal.26]))))),
0)</f>
        <v>0</v>
      </c>
      <c r="AF62" s="379">
        <f t="array" ref="AF62">IFERROR(
AVERAGE((IF(DATOS_[[Sexo]:[Sexo]]=$B62,IF(DATOS_[[AGRUP. CLAS. PROF.]:[AGRUP. CLAS. PROF.]]=$B60,IF(DATOS_[[Check Periodo Ref.]:[Check Periodo Ref.]]="Dentro",DATOS_[Conc.Sal.27]))))),
0)</f>
        <v>0</v>
      </c>
      <c r="AG62" s="379">
        <f t="array" ref="AG62">IFERROR(
AVERAGE((IF(DATOS_[[Sexo]:[Sexo]]=$B62,IF(DATOS_[[AGRUP. CLAS. PROF.]:[AGRUP. CLAS. PROF.]]=$B60,IF(DATOS_[[Check Periodo Ref.]:[Check Periodo Ref.]]="Dentro",DATOS_[Conc.Sal.28]))))),
0)</f>
        <v>0</v>
      </c>
      <c r="AH62" s="379">
        <f t="array" ref="AH62">IFERROR(
AVERAGE((IF(DATOS_[[Sexo]:[Sexo]]=$B62,IF(DATOS_[[AGRUP. CLAS. PROF.]:[AGRUP. CLAS. PROF.]]=$B60,IF(DATOS_[[Check Periodo Ref.]:[Check Periodo Ref.]]="Dentro",DATOS_[Conc.Sal.29]))))),
0)</f>
        <v>0</v>
      </c>
      <c r="AI62" s="379">
        <f t="array" ref="AI62">IFERROR(
AVERAGE((IF(DATOS_[[Sexo]:[Sexo]]=$B62,IF(DATOS_[[AGRUP. CLAS. PROF.]:[AGRUP. CLAS. PROF.]]=$B60,IF(DATOS_[[Check Periodo Ref.]:[Check Periodo Ref.]]="Dentro",DATOS_[Conc.Sal.30]))))),
0)</f>
        <v>0</v>
      </c>
      <c r="AJ62" s="380">
        <f t="array" ref="AJ62">IFERROR(
AVERAGE(IF(DATOS_[Sexo]=$B62,IF(DATOS_[AGRUP. CLAS. PROF.]=$B60,IF(DATOS_[Check Periodo Ref.]="Dentro",DATOS_[Tot COMPL.SAL Ef],FALSE)))),
0)</f>
        <v>0</v>
      </c>
      <c r="AK62" s="381">
        <f t="array" ref="AK62">IFERROR(
AVERAGE(IF(DATOS_[Sexo]=$B62,IF(DATOS_[AGRUP. CLAS. PROF.]=$B60,IF(DATOS_[Check Periodo Ref.]="Dentro",DATOS_[TOTAL SALARIO Ef],FALSE)))),
0)</f>
        <v>0</v>
      </c>
      <c r="AL62" s="382">
        <f t="array" ref="AL62">IFERROR(
AVERAGE((IF(DATOS_[[Sexo]:[Sexo]]=$B62,IF(DATOS_[[AGRUP. CLAS. PROF.]:[AGRUP. CLAS. PROF.]]=$B60,IF(DATOS_[[Check Periodo Ref.]:[Check Periodo Ref.]]="Dentro",DATOS_[C.Extra.01]))))),
0)</f>
        <v>0</v>
      </c>
      <c r="AM62" s="382">
        <f t="array" ref="AM62">IFERROR(
AVERAGE((IF(DATOS_[[Sexo]:[Sexo]]=$B62,IF(DATOS_[[AGRUP. CLAS. PROF.]:[AGRUP. CLAS. PROF.]]=$B60,IF(DATOS_[[Check Periodo Ref.]:[Check Periodo Ref.]]="Dentro",DATOS_[C.Extra.02]))))),
0)</f>
        <v>0</v>
      </c>
      <c r="AN62" s="382">
        <f t="array" ref="AN62">IFERROR(
AVERAGE((IF(DATOS_[[Sexo]:[Sexo]]=$B62,IF(DATOS_[[AGRUP. CLAS. PROF.]:[AGRUP. CLAS. PROF.]]=$B60,IF(DATOS_[[Check Periodo Ref.]:[Check Periodo Ref.]]="Dentro",DATOS_[C.Extra.03]))))),
0)</f>
        <v>0</v>
      </c>
      <c r="AO62" s="382">
        <f t="array" ref="AO62">IFERROR(
AVERAGE((IF(DATOS_[[Sexo]:[Sexo]]=$B62,IF(DATOS_[[AGRUP. CLAS. PROF.]:[AGRUP. CLAS. PROF.]]=$B60,IF(DATOS_[[Check Periodo Ref.]:[Check Periodo Ref.]]="Dentro",DATOS_[C.Extra.04]))))),
0)</f>
        <v>0</v>
      </c>
      <c r="AP62" s="382">
        <f t="array" ref="AP62">IFERROR(
AVERAGE((IF(DATOS_[[Sexo]:[Sexo]]=$B62,IF(DATOS_[[AGRUP. CLAS. PROF.]:[AGRUP. CLAS. PROF.]]=$B60,IF(DATOS_[[Check Periodo Ref.]:[Check Periodo Ref.]]="Dentro",DATOS_[C.Extra.05]))))),
0)</f>
        <v>0</v>
      </c>
      <c r="AQ62" s="383">
        <f t="array" ref="AQ62">IFERROR(
AVERAGE(IF(DATOS_[Sexo]=$B62,IF(DATOS_[AGRUP. CLAS. PROF.]=$B60,IF(DATOS_[Check Periodo Ref.]="Dentro",DATOS_[Tot Extrasalarial Ef],FALSE)))),
0)</f>
        <v>0</v>
      </c>
      <c r="AR62" s="384">
        <f t="array" ref="AR62">IFERROR(
AVERAGE(IF(DATOS_[Sexo]=$B62,IF(DATOS_[AGRUP. CLAS. PROF.]=$B60,IF(DATOS_[Check Periodo Ref.]="Dentro",DATOS_[TOTAL Retrib Ef],FALSE)))),
0)</f>
        <v>0</v>
      </c>
    </row>
    <row r="63" spans="1:44" ht="17.25" thickBot="1" x14ac:dyDescent="0.35">
      <c r="A63" s="337" t="str">
        <f t="shared" ref="A63" si="67">+A64</f>
        <v>[ocultar]</v>
      </c>
      <c r="B63" s="362" t="s">
        <v>233</v>
      </c>
      <c r="C63" s="363"/>
      <c r="D63" s="364"/>
      <c r="E63" s="365" t="str">
        <f t="shared" ref="E63:AR63" si="68">IFERROR((E64-E65)/E64,"")</f>
        <v/>
      </c>
      <c r="F63" s="366" t="str">
        <f t="shared" si="68"/>
        <v/>
      </c>
      <c r="G63" s="367" t="str">
        <f t="shared" si="68"/>
        <v/>
      </c>
      <c r="H63" s="367" t="str">
        <f t="shared" si="68"/>
        <v/>
      </c>
      <c r="I63" s="367" t="str">
        <f t="shared" si="68"/>
        <v/>
      </c>
      <c r="J63" s="368" t="str">
        <f t="shared" si="68"/>
        <v/>
      </c>
      <c r="K63" s="369" t="str">
        <f t="shared" si="68"/>
        <v/>
      </c>
      <c r="L63" s="369" t="str">
        <f t="shared" si="68"/>
        <v/>
      </c>
      <c r="M63" s="369" t="str">
        <f t="shared" si="68"/>
        <v/>
      </c>
      <c r="N63" s="369" t="str">
        <f t="shared" si="68"/>
        <v/>
      </c>
      <c r="O63" s="369" t="str">
        <f t="shared" si="68"/>
        <v/>
      </c>
      <c r="P63" s="369" t="str">
        <f t="shared" si="68"/>
        <v/>
      </c>
      <c r="Q63" s="369" t="str">
        <f t="shared" si="68"/>
        <v/>
      </c>
      <c r="R63" s="369" t="str">
        <f t="shared" si="68"/>
        <v/>
      </c>
      <c r="S63" s="369" t="str">
        <f t="shared" si="68"/>
        <v/>
      </c>
      <c r="T63" s="369" t="str">
        <f t="shared" si="68"/>
        <v/>
      </c>
      <c r="U63" s="369" t="str">
        <f t="shared" si="68"/>
        <v/>
      </c>
      <c r="V63" s="368" t="str">
        <f t="shared" si="68"/>
        <v/>
      </c>
      <c r="W63" s="368" t="str">
        <f t="shared" si="68"/>
        <v/>
      </c>
      <c r="X63" s="368" t="str">
        <f t="shared" si="68"/>
        <v/>
      </c>
      <c r="Y63" s="368" t="str">
        <f t="shared" si="68"/>
        <v/>
      </c>
      <c r="Z63" s="368" t="str">
        <f t="shared" si="68"/>
        <v/>
      </c>
      <c r="AA63" s="368" t="str">
        <f t="shared" si="68"/>
        <v/>
      </c>
      <c r="AB63" s="368" t="str">
        <f t="shared" si="68"/>
        <v/>
      </c>
      <c r="AC63" s="368" t="str">
        <f t="shared" si="68"/>
        <v/>
      </c>
      <c r="AD63" s="368" t="str">
        <f t="shared" si="68"/>
        <v/>
      </c>
      <c r="AE63" s="368" t="str">
        <f t="shared" si="68"/>
        <v/>
      </c>
      <c r="AF63" s="368" t="str">
        <f t="shared" si="68"/>
        <v/>
      </c>
      <c r="AG63" s="368" t="str">
        <f t="shared" si="68"/>
        <v/>
      </c>
      <c r="AH63" s="368" t="str">
        <f t="shared" si="68"/>
        <v/>
      </c>
      <c r="AI63" s="368" t="str">
        <f t="shared" si="68"/>
        <v/>
      </c>
      <c r="AJ63" s="370" t="str">
        <f t="shared" si="68"/>
        <v/>
      </c>
      <c r="AK63" s="371" t="str">
        <f t="shared" si="68"/>
        <v/>
      </c>
      <c r="AL63" s="372" t="str">
        <f t="shared" si="68"/>
        <v/>
      </c>
      <c r="AM63" s="372" t="str">
        <f t="shared" si="68"/>
        <v/>
      </c>
      <c r="AN63" s="372" t="str">
        <f t="shared" si="68"/>
        <v/>
      </c>
      <c r="AO63" s="372" t="str">
        <f t="shared" si="68"/>
        <v/>
      </c>
      <c r="AP63" s="372" t="str">
        <f t="shared" si="68"/>
        <v/>
      </c>
      <c r="AQ63" s="373" t="str">
        <f t="shared" si="68"/>
        <v/>
      </c>
      <c r="AR63" s="374" t="str">
        <f t="shared" si="68"/>
        <v/>
      </c>
    </row>
    <row r="64" spans="1:44" x14ac:dyDescent="0.3">
      <c r="A64" s="337" t="str">
        <f t="shared" ref="A64" si="69">+IF(C64+C65=0,"[ocultar]","")</f>
        <v>[ocultar]</v>
      </c>
      <c r="B64" s="375" t="s">
        <v>162</v>
      </c>
      <c r="C64" s="376">
        <f t="array" ref="C64">SUM(IF($B64=DATOS_[Sexo],
IF($B63=DATOS_[AGRUP. CLAS. PROF.],
IF("Dentro"=DATOS_[Check Periodo Ref.],
1/(COUNTIFS(DATOS_[Sexo],$B64,DATOS_[AGRUP. CLAS. PROF.],$B63,DATOS_[Check Periodo Ref.],"Dentro",DATOS_[id],DATOS_[id]))))))</f>
        <v>0</v>
      </c>
      <c r="D64" s="377">
        <f>COUNTIFS(DATOS_[AGRUP. CLAS. PROF.],$B63,DATOS_[Sexo],$B64,DATOS_[Check Periodo Ref.],"Dentro")</f>
        <v>0</v>
      </c>
      <c r="E64" s="378">
        <f t="array" ref="E64">IFERROR(
AVERAGE(IF(DATOS_[Sexo]=$B64,IF(DATOS_[AGRUP. CLAS. PROF.]=$B63,IF(DATOS_[Check Periodo Ref.]="Dentro",DATOS_[SALARIO BASE Ef],FALSE)))),
0)</f>
        <v>0</v>
      </c>
      <c r="F64" s="379">
        <f t="array" ref="F64">IFERROR(
AVERAGE((IF(DATOS_[[Sexo]:[Sexo]]=$B64,IF(DATOS_[[AGRUP. CLAS. PROF.]:[AGRUP. CLAS. PROF.]]=$B63,IF(DATOS_[[Check Periodo Ref.]:[Check Periodo Ref.]]="Dentro",DATOS_[Conc.Sal.01]))))),
0)</f>
        <v>0</v>
      </c>
      <c r="G64" s="379">
        <f t="array" ref="G64">IFERROR(
AVERAGE((IF(DATOS_[[Sexo]:[Sexo]]=$B64,IF(DATOS_[[AGRUP. CLAS. PROF.]:[AGRUP. CLAS. PROF.]]=$B63,IF(DATOS_[[Check Periodo Ref.]:[Check Periodo Ref.]]="Dentro",DATOS_[Conc.Sal.02]))))),
0)</f>
        <v>0</v>
      </c>
      <c r="H64" s="379">
        <f t="array" ref="H64">IFERROR(
AVERAGE((IF(DATOS_[[Sexo]:[Sexo]]=$B64,IF(DATOS_[[AGRUP. CLAS. PROF.]:[AGRUP. CLAS. PROF.]]=$B63,IF(DATOS_[[Check Periodo Ref.]:[Check Periodo Ref.]]="Dentro",DATOS_[Conc.Sal.03]))))),
0)</f>
        <v>0</v>
      </c>
      <c r="I64" s="379">
        <f t="array" ref="I64">IFERROR(
AVERAGE((IF(DATOS_[[Sexo]:[Sexo]]=$B64,IF(DATOS_[[AGRUP. CLAS. PROF.]:[AGRUP. CLAS. PROF.]]=$B63,IF(DATOS_[[Check Periodo Ref.]:[Check Periodo Ref.]]="Dentro",DATOS_[Conc.Sal.04]))))),
0)</f>
        <v>0</v>
      </c>
      <c r="J64" s="379">
        <f t="array" ref="J64">IFERROR(
AVERAGE((IF(DATOS_[[Sexo]:[Sexo]]=$B64,IF(DATOS_[[AGRUP. CLAS. PROF.]:[AGRUP. CLAS. PROF.]]=$B63,IF(DATOS_[[Check Periodo Ref.]:[Check Periodo Ref.]]="Dentro",DATOS_[Conc.Sal.05]))))),
0)</f>
        <v>0</v>
      </c>
      <c r="K64" s="379">
        <f t="array" ref="K64">IFERROR(
AVERAGE((IF(DATOS_[[Sexo]:[Sexo]]=$B64,IF(DATOS_[[AGRUP. CLAS. PROF.]:[AGRUP. CLAS. PROF.]]=$B63,IF(DATOS_[[Check Periodo Ref.]:[Check Periodo Ref.]]="Dentro",DATOS_[Conc.Sal.06]))))),
0)</f>
        <v>0</v>
      </c>
      <c r="L64" s="379">
        <f t="array" ref="L64">IFERROR(
AVERAGE((IF(DATOS_[[Sexo]:[Sexo]]=$B64,IF(DATOS_[[AGRUP. CLAS. PROF.]:[AGRUP. CLAS. PROF.]]=$B63,IF(DATOS_[[Check Periodo Ref.]:[Check Periodo Ref.]]="Dentro",DATOS_[Conc.Sal.07]))))),
0)</f>
        <v>0</v>
      </c>
      <c r="M64" s="379">
        <f t="array" ref="M64">IFERROR(
AVERAGE((IF(DATOS_[[Sexo]:[Sexo]]=$B64,IF(DATOS_[[AGRUP. CLAS. PROF.]:[AGRUP. CLAS. PROF.]]=$B63,IF(DATOS_[[Check Periodo Ref.]:[Check Periodo Ref.]]="Dentro",DATOS_[Conc.Sal.08]))))),
0)</f>
        <v>0</v>
      </c>
      <c r="N64" s="379">
        <f t="array" ref="N64">IFERROR(
AVERAGE((IF(DATOS_[[Sexo]:[Sexo]]=$B64,IF(DATOS_[[AGRUP. CLAS. PROF.]:[AGRUP. CLAS. PROF.]]=$B63,IF(DATOS_[[Check Periodo Ref.]:[Check Periodo Ref.]]="Dentro",DATOS_[Conc.Sal.09]))))),
0)</f>
        <v>0</v>
      </c>
      <c r="O64" s="379">
        <f t="array" ref="O64">IFERROR(
AVERAGE((IF(DATOS_[[Sexo]:[Sexo]]=$B64,IF(DATOS_[[AGRUP. CLAS. PROF.]:[AGRUP. CLAS. PROF.]]=$B63,IF(DATOS_[[Check Periodo Ref.]:[Check Periodo Ref.]]="Dentro",DATOS_[Conc.Sal.10]))))),
0)</f>
        <v>0</v>
      </c>
      <c r="P64" s="379">
        <f t="array" ref="P64">IFERROR(
AVERAGE((IF(DATOS_[[Sexo]:[Sexo]]=$B64,IF(DATOS_[[AGRUP. CLAS. PROF.]:[AGRUP. CLAS. PROF.]]=$B63,IF(DATOS_[[Check Periodo Ref.]:[Check Periodo Ref.]]="Dentro",DATOS_[Conc.Sal.11]))))),
0)</f>
        <v>0</v>
      </c>
      <c r="Q64" s="379">
        <f t="array" ref="Q64">IFERROR(
AVERAGE((IF(DATOS_[[Sexo]:[Sexo]]=$B64,IF(DATOS_[[AGRUP. CLAS. PROF.]:[AGRUP. CLAS. PROF.]]=$B63,IF(DATOS_[[Check Periodo Ref.]:[Check Periodo Ref.]]="Dentro",DATOS_[Conc.Sal.12]))))),
0)</f>
        <v>0</v>
      </c>
      <c r="R64" s="379">
        <f t="array" ref="R64">IFERROR(
AVERAGE((IF(DATOS_[[Sexo]:[Sexo]]=$B64,IF(DATOS_[[AGRUP. CLAS. PROF.]:[AGRUP. CLAS. PROF.]]=$B63,IF(DATOS_[[Check Periodo Ref.]:[Check Periodo Ref.]]="Dentro",DATOS_[Conc.Sal.13]))))),
0)</f>
        <v>0</v>
      </c>
      <c r="S64" s="379">
        <f t="array" ref="S64">IFERROR(
AVERAGE((IF(DATOS_[[Sexo]:[Sexo]]=$B64,IF(DATOS_[[AGRUP. CLAS. PROF.]:[AGRUP. CLAS. PROF.]]=$B63,IF(DATOS_[[Check Periodo Ref.]:[Check Periodo Ref.]]="Dentro",DATOS_[Conc.Sal.14]))))),
0)</f>
        <v>0</v>
      </c>
      <c r="T64" s="379">
        <f t="array" ref="T64">IFERROR(
AVERAGE((IF(DATOS_[[Sexo]:[Sexo]]=$B64,IF(DATOS_[[AGRUP. CLAS. PROF.]:[AGRUP. CLAS. PROF.]]=$B63,IF(DATOS_[[Check Periodo Ref.]:[Check Periodo Ref.]]="Dentro",DATOS_[Conc.Sal.15]))))),
0)</f>
        <v>0</v>
      </c>
      <c r="U64" s="379">
        <f t="array" ref="U64">IFERROR(
AVERAGE((IF(DATOS_[[Sexo]:[Sexo]]=$B64,IF(DATOS_[[AGRUP. CLAS. PROF.]:[AGRUP. CLAS. PROF.]]=$B63,IF(DATOS_[[Check Periodo Ref.]:[Check Periodo Ref.]]="Dentro",DATOS_[Conc.Sal.16]))))),
0)</f>
        <v>0</v>
      </c>
      <c r="V64" s="379">
        <f t="array" ref="V64">IFERROR(
AVERAGE((IF(DATOS_[[Sexo]:[Sexo]]=$B64,IF(DATOS_[[AGRUP. CLAS. PROF.]:[AGRUP. CLAS. PROF.]]=$B63,IF(DATOS_[[Check Periodo Ref.]:[Check Periodo Ref.]]="Dentro",DATOS_[Conc.Sal.17]))))),
0)</f>
        <v>0</v>
      </c>
      <c r="W64" s="379">
        <f t="array" ref="W64">IFERROR(
AVERAGE((IF(DATOS_[[Sexo]:[Sexo]]=$B64,IF(DATOS_[[AGRUP. CLAS. PROF.]:[AGRUP. CLAS. PROF.]]=$B63,IF(DATOS_[[Check Periodo Ref.]:[Check Periodo Ref.]]="Dentro",DATOS_[Conc.Sal.18]))))),
0)</f>
        <v>0</v>
      </c>
      <c r="X64" s="379">
        <f t="array" ref="X64">IFERROR(
AVERAGE((IF(DATOS_[[Sexo]:[Sexo]]=$B64,IF(DATOS_[[AGRUP. CLAS. PROF.]:[AGRUP. CLAS. PROF.]]=$B63,IF(DATOS_[[Check Periodo Ref.]:[Check Periodo Ref.]]="Dentro",DATOS_[Conc.Sal.19]))))),
0)</f>
        <v>0</v>
      </c>
      <c r="Y64" s="379">
        <f t="array" ref="Y64">IFERROR(
AVERAGE((IF(DATOS_[[Sexo]:[Sexo]]=$B64,IF(DATOS_[[AGRUP. CLAS. PROF.]:[AGRUP. CLAS. PROF.]]=$B63,IF(DATOS_[[Check Periodo Ref.]:[Check Periodo Ref.]]="Dentro",DATOS_[Conc.Sal.20]))))),
0)</f>
        <v>0</v>
      </c>
      <c r="Z64" s="379">
        <f t="array" ref="Z64">IFERROR(
AVERAGE((IF(DATOS_[[Sexo]:[Sexo]]=$B64,IF(DATOS_[[AGRUP. CLAS. PROF.]:[AGRUP. CLAS. PROF.]]=$B63,IF(DATOS_[[Check Periodo Ref.]:[Check Periodo Ref.]]="Dentro",DATOS_[Conc.Sal.21]))))),
0)</f>
        <v>0</v>
      </c>
      <c r="AA64" s="379">
        <f t="array" ref="AA64">IFERROR(
AVERAGE((IF(DATOS_[[Sexo]:[Sexo]]=$B64,IF(DATOS_[[AGRUP. CLAS. PROF.]:[AGRUP. CLAS. PROF.]]=$B63,IF(DATOS_[[Check Periodo Ref.]:[Check Periodo Ref.]]="Dentro",DATOS_[Conc.Sal.22]))))),
0)</f>
        <v>0</v>
      </c>
      <c r="AB64" s="379">
        <f t="array" ref="AB64">IFERROR(
AVERAGE((IF(DATOS_[[Sexo]:[Sexo]]=$B64,IF(DATOS_[[AGRUP. CLAS. PROF.]:[AGRUP. CLAS. PROF.]]=$B63,IF(DATOS_[[Check Periodo Ref.]:[Check Periodo Ref.]]="Dentro",DATOS_[Conc.Sal.23]))))),
0)</f>
        <v>0</v>
      </c>
      <c r="AC64" s="379">
        <f t="array" ref="AC64">IFERROR(
AVERAGE((IF(DATOS_[[Sexo]:[Sexo]]=$B64,IF(DATOS_[[AGRUP. CLAS. PROF.]:[AGRUP. CLAS. PROF.]]=$B63,IF(DATOS_[[Check Periodo Ref.]:[Check Periodo Ref.]]="Dentro",DATOS_[Conc.Sal.24]))))),
0)</f>
        <v>0</v>
      </c>
      <c r="AD64" s="379">
        <f t="array" ref="AD64">IFERROR(
AVERAGE((IF(DATOS_[[Sexo]:[Sexo]]=$B64,IF(DATOS_[[AGRUP. CLAS. PROF.]:[AGRUP. CLAS. PROF.]]=$B63,IF(DATOS_[[Check Periodo Ref.]:[Check Periodo Ref.]]="Dentro",DATOS_[Conc.Sal.25]))))),
0)</f>
        <v>0</v>
      </c>
      <c r="AE64" s="379">
        <f t="array" ref="AE64">IFERROR(
AVERAGE((IF(DATOS_[[Sexo]:[Sexo]]=$B64,IF(DATOS_[[AGRUP. CLAS. PROF.]:[AGRUP. CLAS. PROF.]]=$B63,IF(DATOS_[[Check Periodo Ref.]:[Check Periodo Ref.]]="Dentro",DATOS_[Conc.Sal.26]))))),
0)</f>
        <v>0</v>
      </c>
      <c r="AF64" s="379">
        <f t="array" ref="AF64">IFERROR(
AVERAGE((IF(DATOS_[[Sexo]:[Sexo]]=$B64,IF(DATOS_[[AGRUP. CLAS. PROF.]:[AGRUP. CLAS. PROF.]]=$B63,IF(DATOS_[[Check Periodo Ref.]:[Check Periodo Ref.]]="Dentro",DATOS_[Conc.Sal.27]))))),
0)</f>
        <v>0</v>
      </c>
      <c r="AG64" s="379">
        <f t="array" ref="AG64">IFERROR(
AVERAGE((IF(DATOS_[[Sexo]:[Sexo]]=$B64,IF(DATOS_[[AGRUP. CLAS. PROF.]:[AGRUP. CLAS. PROF.]]=$B63,IF(DATOS_[[Check Periodo Ref.]:[Check Periodo Ref.]]="Dentro",DATOS_[Conc.Sal.28]))))),
0)</f>
        <v>0</v>
      </c>
      <c r="AH64" s="379">
        <f t="array" ref="AH64">IFERROR(
AVERAGE((IF(DATOS_[[Sexo]:[Sexo]]=$B64,IF(DATOS_[[AGRUP. CLAS. PROF.]:[AGRUP. CLAS. PROF.]]=$B63,IF(DATOS_[[Check Periodo Ref.]:[Check Periodo Ref.]]="Dentro",DATOS_[Conc.Sal.29]))))),
0)</f>
        <v>0</v>
      </c>
      <c r="AI64" s="379">
        <f t="array" ref="AI64">IFERROR(
AVERAGE((IF(DATOS_[[Sexo]:[Sexo]]=$B64,IF(DATOS_[[AGRUP. CLAS. PROF.]:[AGRUP. CLAS. PROF.]]=$B63,IF(DATOS_[[Check Periodo Ref.]:[Check Periodo Ref.]]="Dentro",DATOS_[Conc.Sal.30]))))),
0)</f>
        <v>0</v>
      </c>
      <c r="AJ64" s="380">
        <f t="array" ref="AJ64">IFERROR(
AVERAGE(IF(DATOS_[Sexo]=$B64,IF(DATOS_[AGRUP. CLAS. PROF.]=$B63,IF(DATOS_[Check Periodo Ref.]="Dentro",DATOS_[Tot COMPL.SAL Ef],FALSE)))),
0)</f>
        <v>0</v>
      </c>
      <c r="AK64" s="381">
        <f t="array" ref="AK64">IFERROR(
AVERAGE(IF(DATOS_[Sexo]=$B64,IF(DATOS_[AGRUP. CLAS. PROF.]=$B63,IF(DATOS_[Check Periodo Ref.]="Dentro",DATOS_[TOTAL SALARIO Ef],FALSE)))),
0)</f>
        <v>0</v>
      </c>
      <c r="AL64" s="382">
        <f t="array" ref="AL64">IFERROR(
AVERAGE((IF(DATOS_[[Sexo]:[Sexo]]=$B64,IF(DATOS_[[AGRUP. CLAS. PROF.]:[AGRUP. CLAS. PROF.]]=$B63,IF(DATOS_[[Check Periodo Ref.]:[Check Periodo Ref.]]="Dentro",DATOS_[C.Extra.01]))))),
0)</f>
        <v>0</v>
      </c>
      <c r="AM64" s="382">
        <f t="array" ref="AM64">IFERROR(
AVERAGE((IF(DATOS_[[Sexo]:[Sexo]]=$B64,IF(DATOS_[[AGRUP. CLAS. PROF.]:[AGRUP. CLAS. PROF.]]=$B63,IF(DATOS_[[Check Periodo Ref.]:[Check Periodo Ref.]]="Dentro",DATOS_[C.Extra.02]))))),
0)</f>
        <v>0</v>
      </c>
      <c r="AN64" s="382">
        <f t="array" ref="AN64">IFERROR(
AVERAGE((IF(DATOS_[[Sexo]:[Sexo]]=$B64,IF(DATOS_[[AGRUP. CLAS. PROF.]:[AGRUP. CLAS. PROF.]]=$B63,IF(DATOS_[[Check Periodo Ref.]:[Check Periodo Ref.]]="Dentro",DATOS_[C.Extra.03]))))),
0)</f>
        <v>0</v>
      </c>
      <c r="AO64" s="382">
        <f t="array" ref="AO64">IFERROR(
AVERAGE((IF(DATOS_[[Sexo]:[Sexo]]=$B64,IF(DATOS_[[AGRUP. CLAS. PROF.]:[AGRUP. CLAS. PROF.]]=$B63,IF(DATOS_[[Check Periodo Ref.]:[Check Periodo Ref.]]="Dentro",DATOS_[C.Extra.04]))))),
0)</f>
        <v>0</v>
      </c>
      <c r="AP64" s="382">
        <f t="array" ref="AP64">IFERROR(
AVERAGE((IF(DATOS_[[Sexo]:[Sexo]]=$B64,IF(DATOS_[[AGRUP. CLAS. PROF.]:[AGRUP. CLAS. PROF.]]=$B63,IF(DATOS_[[Check Periodo Ref.]:[Check Periodo Ref.]]="Dentro",DATOS_[C.Extra.05]))))),
0)</f>
        <v>0</v>
      </c>
      <c r="AQ64" s="383">
        <f t="array" ref="AQ64">IFERROR(
AVERAGE(IF(DATOS_[Sexo]=$B64,IF(DATOS_[AGRUP. CLAS. PROF.]=$B63,IF(DATOS_[Check Periodo Ref.]="Dentro",DATOS_[Tot Extrasalarial Ef],FALSE)))),
0)</f>
        <v>0</v>
      </c>
      <c r="AR64" s="384">
        <f t="array" ref="AR64">IFERROR(
AVERAGE(IF(DATOS_[Sexo]=$B64,IF(DATOS_[AGRUP. CLAS. PROF.]=$B63,IF(DATOS_[Check Periodo Ref.]="Dentro",DATOS_[TOTAL Retrib Ef],FALSE)))),
0)</f>
        <v>0</v>
      </c>
    </row>
    <row r="65" spans="1:44" x14ac:dyDescent="0.3">
      <c r="A65" s="337" t="str">
        <f t="shared" ref="A65" si="70">+A64</f>
        <v>[ocultar]</v>
      </c>
      <c r="B65" s="375" t="s">
        <v>163</v>
      </c>
      <c r="C65" s="376">
        <f t="array" ref="C65">SUM(IF($B65=DATOS_[Sexo],
IF($B63=DATOS_[AGRUP. CLAS. PROF.],
IF("Dentro"=DATOS_[Check Periodo Ref.],
1/(COUNTIFS(DATOS_[Sexo],$B65,DATOS_[AGRUP. CLAS. PROF.],$B63,DATOS_[Check Periodo Ref.],"Dentro",DATOS_[id],DATOS_[id]))))))</f>
        <v>0</v>
      </c>
      <c r="D65" s="377">
        <f>COUNTIFS(DATOS_[AGRUP. CLAS. PROF.],$B63,DATOS_[Sexo],$B65,DATOS_[Check Periodo Ref.],"Dentro")</f>
        <v>0</v>
      </c>
      <c r="E65" s="378">
        <f t="array" ref="E65">IFERROR(
AVERAGE(IF(DATOS_[Sexo]=$B65,IF(DATOS_[AGRUP. CLAS. PROF.]=$B63,IF(DATOS_[Check Periodo Ref.]="Dentro",DATOS_[SALARIO BASE Ef],FALSE)))),
0)</f>
        <v>0</v>
      </c>
      <c r="F65" s="379">
        <f t="array" ref="F65">IFERROR(
AVERAGE((IF(DATOS_[[Sexo]:[Sexo]]=$B65,IF(DATOS_[[AGRUP. CLAS. PROF.]:[AGRUP. CLAS. PROF.]]=$B63,IF(DATOS_[[Check Periodo Ref.]:[Check Periodo Ref.]]="Dentro",DATOS_[Conc.Sal.01]))))),
0)</f>
        <v>0</v>
      </c>
      <c r="G65" s="379">
        <f t="array" ref="G65">IFERROR(
AVERAGE((IF(DATOS_[[Sexo]:[Sexo]]=$B65,IF(DATOS_[[AGRUP. CLAS. PROF.]:[AGRUP. CLAS. PROF.]]=$B63,IF(DATOS_[[Check Periodo Ref.]:[Check Periodo Ref.]]="Dentro",DATOS_[Conc.Sal.02]))))),
0)</f>
        <v>0</v>
      </c>
      <c r="H65" s="379">
        <f t="array" ref="H65">IFERROR(
AVERAGE((IF(DATOS_[[Sexo]:[Sexo]]=$B65,IF(DATOS_[[AGRUP. CLAS. PROF.]:[AGRUP. CLAS. PROF.]]=$B63,IF(DATOS_[[Check Periodo Ref.]:[Check Periodo Ref.]]="Dentro",DATOS_[Conc.Sal.03]))))),
0)</f>
        <v>0</v>
      </c>
      <c r="I65" s="379">
        <f t="array" ref="I65">IFERROR(
AVERAGE((IF(DATOS_[[Sexo]:[Sexo]]=$B65,IF(DATOS_[[AGRUP. CLAS. PROF.]:[AGRUP. CLAS. PROF.]]=$B63,IF(DATOS_[[Check Periodo Ref.]:[Check Periodo Ref.]]="Dentro",DATOS_[Conc.Sal.04]))))),
0)</f>
        <v>0</v>
      </c>
      <c r="J65" s="379">
        <f t="array" ref="J65">IFERROR(
AVERAGE((IF(DATOS_[[Sexo]:[Sexo]]=$B65,IF(DATOS_[[AGRUP. CLAS. PROF.]:[AGRUP. CLAS. PROF.]]=$B63,IF(DATOS_[[Check Periodo Ref.]:[Check Periodo Ref.]]="Dentro",DATOS_[Conc.Sal.05]))))),
0)</f>
        <v>0</v>
      </c>
      <c r="K65" s="379">
        <f t="array" ref="K65">IFERROR(
AVERAGE((IF(DATOS_[[Sexo]:[Sexo]]=$B65,IF(DATOS_[[AGRUP. CLAS. PROF.]:[AGRUP. CLAS. PROF.]]=$B63,IF(DATOS_[[Check Periodo Ref.]:[Check Periodo Ref.]]="Dentro",DATOS_[Conc.Sal.06]))))),
0)</f>
        <v>0</v>
      </c>
      <c r="L65" s="379">
        <f t="array" ref="L65">IFERROR(
AVERAGE((IF(DATOS_[[Sexo]:[Sexo]]=$B65,IF(DATOS_[[AGRUP. CLAS. PROF.]:[AGRUP. CLAS. PROF.]]=$B63,IF(DATOS_[[Check Periodo Ref.]:[Check Periodo Ref.]]="Dentro",DATOS_[Conc.Sal.07]))))),
0)</f>
        <v>0</v>
      </c>
      <c r="M65" s="379">
        <f t="array" ref="M65">IFERROR(
AVERAGE((IF(DATOS_[[Sexo]:[Sexo]]=$B65,IF(DATOS_[[AGRUP. CLAS. PROF.]:[AGRUP. CLAS. PROF.]]=$B63,IF(DATOS_[[Check Periodo Ref.]:[Check Periodo Ref.]]="Dentro",DATOS_[Conc.Sal.08]))))),
0)</f>
        <v>0</v>
      </c>
      <c r="N65" s="379">
        <f t="array" ref="N65">IFERROR(
AVERAGE((IF(DATOS_[[Sexo]:[Sexo]]=$B65,IF(DATOS_[[AGRUP. CLAS. PROF.]:[AGRUP. CLAS. PROF.]]=$B63,IF(DATOS_[[Check Periodo Ref.]:[Check Periodo Ref.]]="Dentro",DATOS_[Conc.Sal.09]))))),
0)</f>
        <v>0</v>
      </c>
      <c r="O65" s="379">
        <f t="array" ref="O65">IFERROR(
AVERAGE((IF(DATOS_[[Sexo]:[Sexo]]=$B65,IF(DATOS_[[AGRUP. CLAS. PROF.]:[AGRUP. CLAS. PROF.]]=$B63,IF(DATOS_[[Check Periodo Ref.]:[Check Periodo Ref.]]="Dentro",DATOS_[Conc.Sal.10]))))),
0)</f>
        <v>0</v>
      </c>
      <c r="P65" s="379">
        <f t="array" ref="P65">IFERROR(
AVERAGE((IF(DATOS_[[Sexo]:[Sexo]]=$B65,IF(DATOS_[[AGRUP. CLAS. PROF.]:[AGRUP. CLAS. PROF.]]=$B63,IF(DATOS_[[Check Periodo Ref.]:[Check Periodo Ref.]]="Dentro",DATOS_[Conc.Sal.11]))))),
0)</f>
        <v>0</v>
      </c>
      <c r="Q65" s="379">
        <f t="array" ref="Q65">IFERROR(
AVERAGE((IF(DATOS_[[Sexo]:[Sexo]]=$B65,IF(DATOS_[[AGRUP. CLAS. PROF.]:[AGRUP. CLAS. PROF.]]=$B63,IF(DATOS_[[Check Periodo Ref.]:[Check Periodo Ref.]]="Dentro",DATOS_[Conc.Sal.12]))))),
0)</f>
        <v>0</v>
      </c>
      <c r="R65" s="379">
        <f t="array" ref="R65">IFERROR(
AVERAGE((IF(DATOS_[[Sexo]:[Sexo]]=$B65,IF(DATOS_[[AGRUP. CLAS. PROF.]:[AGRUP. CLAS. PROF.]]=$B63,IF(DATOS_[[Check Periodo Ref.]:[Check Periodo Ref.]]="Dentro",DATOS_[Conc.Sal.13]))))),
0)</f>
        <v>0</v>
      </c>
      <c r="S65" s="379">
        <f t="array" ref="S65">IFERROR(
AVERAGE((IF(DATOS_[[Sexo]:[Sexo]]=$B65,IF(DATOS_[[AGRUP. CLAS. PROF.]:[AGRUP. CLAS. PROF.]]=$B63,IF(DATOS_[[Check Periodo Ref.]:[Check Periodo Ref.]]="Dentro",DATOS_[Conc.Sal.14]))))),
0)</f>
        <v>0</v>
      </c>
      <c r="T65" s="379">
        <f t="array" ref="T65">IFERROR(
AVERAGE((IF(DATOS_[[Sexo]:[Sexo]]=$B65,IF(DATOS_[[AGRUP. CLAS. PROF.]:[AGRUP. CLAS. PROF.]]=$B63,IF(DATOS_[[Check Periodo Ref.]:[Check Periodo Ref.]]="Dentro",DATOS_[Conc.Sal.15]))))),
0)</f>
        <v>0</v>
      </c>
      <c r="U65" s="379">
        <f t="array" ref="U65">IFERROR(
AVERAGE((IF(DATOS_[[Sexo]:[Sexo]]=$B65,IF(DATOS_[[AGRUP. CLAS. PROF.]:[AGRUP. CLAS. PROF.]]=$B63,IF(DATOS_[[Check Periodo Ref.]:[Check Periodo Ref.]]="Dentro",DATOS_[Conc.Sal.16]))))),
0)</f>
        <v>0</v>
      </c>
      <c r="V65" s="379">
        <f t="array" ref="V65">IFERROR(
AVERAGE((IF(DATOS_[[Sexo]:[Sexo]]=$B65,IF(DATOS_[[AGRUP. CLAS. PROF.]:[AGRUP. CLAS. PROF.]]=$B63,IF(DATOS_[[Check Periodo Ref.]:[Check Periodo Ref.]]="Dentro",DATOS_[Conc.Sal.17]))))),
0)</f>
        <v>0</v>
      </c>
      <c r="W65" s="379">
        <f t="array" ref="W65">IFERROR(
AVERAGE((IF(DATOS_[[Sexo]:[Sexo]]=$B65,IF(DATOS_[[AGRUP. CLAS. PROF.]:[AGRUP. CLAS. PROF.]]=$B63,IF(DATOS_[[Check Periodo Ref.]:[Check Periodo Ref.]]="Dentro",DATOS_[Conc.Sal.18]))))),
0)</f>
        <v>0</v>
      </c>
      <c r="X65" s="379">
        <f t="array" ref="X65">IFERROR(
AVERAGE((IF(DATOS_[[Sexo]:[Sexo]]=$B65,IF(DATOS_[[AGRUP. CLAS. PROF.]:[AGRUP. CLAS. PROF.]]=$B63,IF(DATOS_[[Check Periodo Ref.]:[Check Periodo Ref.]]="Dentro",DATOS_[Conc.Sal.19]))))),
0)</f>
        <v>0</v>
      </c>
      <c r="Y65" s="379">
        <f t="array" ref="Y65">IFERROR(
AVERAGE((IF(DATOS_[[Sexo]:[Sexo]]=$B65,IF(DATOS_[[AGRUP. CLAS. PROF.]:[AGRUP. CLAS. PROF.]]=$B63,IF(DATOS_[[Check Periodo Ref.]:[Check Periodo Ref.]]="Dentro",DATOS_[Conc.Sal.20]))))),
0)</f>
        <v>0</v>
      </c>
      <c r="Z65" s="379">
        <f t="array" ref="Z65">IFERROR(
AVERAGE((IF(DATOS_[[Sexo]:[Sexo]]=$B65,IF(DATOS_[[AGRUP. CLAS. PROF.]:[AGRUP. CLAS. PROF.]]=$B63,IF(DATOS_[[Check Periodo Ref.]:[Check Periodo Ref.]]="Dentro",DATOS_[Conc.Sal.21]))))),
0)</f>
        <v>0</v>
      </c>
      <c r="AA65" s="379">
        <f t="array" ref="AA65">IFERROR(
AVERAGE((IF(DATOS_[[Sexo]:[Sexo]]=$B65,IF(DATOS_[[AGRUP. CLAS. PROF.]:[AGRUP. CLAS. PROF.]]=$B63,IF(DATOS_[[Check Periodo Ref.]:[Check Periodo Ref.]]="Dentro",DATOS_[Conc.Sal.22]))))),
0)</f>
        <v>0</v>
      </c>
      <c r="AB65" s="379">
        <f t="array" ref="AB65">IFERROR(
AVERAGE((IF(DATOS_[[Sexo]:[Sexo]]=$B65,IF(DATOS_[[AGRUP. CLAS. PROF.]:[AGRUP. CLAS. PROF.]]=$B63,IF(DATOS_[[Check Periodo Ref.]:[Check Periodo Ref.]]="Dentro",DATOS_[Conc.Sal.23]))))),
0)</f>
        <v>0</v>
      </c>
      <c r="AC65" s="379">
        <f t="array" ref="AC65">IFERROR(
AVERAGE((IF(DATOS_[[Sexo]:[Sexo]]=$B65,IF(DATOS_[[AGRUP. CLAS. PROF.]:[AGRUP. CLAS. PROF.]]=$B63,IF(DATOS_[[Check Periodo Ref.]:[Check Periodo Ref.]]="Dentro",DATOS_[Conc.Sal.24]))))),
0)</f>
        <v>0</v>
      </c>
      <c r="AD65" s="379">
        <f t="array" ref="AD65">IFERROR(
AVERAGE((IF(DATOS_[[Sexo]:[Sexo]]=$B65,IF(DATOS_[[AGRUP. CLAS. PROF.]:[AGRUP. CLAS. PROF.]]=$B63,IF(DATOS_[[Check Periodo Ref.]:[Check Periodo Ref.]]="Dentro",DATOS_[Conc.Sal.25]))))),
0)</f>
        <v>0</v>
      </c>
      <c r="AE65" s="379">
        <f t="array" ref="AE65">IFERROR(
AVERAGE((IF(DATOS_[[Sexo]:[Sexo]]=$B65,IF(DATOS_[[AGRUP. CLAS. PROF.]:[AGRUP. CLAS. PROF.]]=$B63,IF(DATOS_[[Check Periodo Ref.]:[Check Periodo Ref.]]="Dentro",DATOS_[Conc.Sal.26]))))),
0)</f>
        <v>0</v>
      </c>
      <c r="AF65" s="379">
        <f t="array" ref="AF65">IFERROR(
AVERAGE((IF(DATOS_[[Sexo]:[Sexo]]=$B65,IF(DATOS_[[AGRUP. CLAS. PROF.]:[AGRUP. CLAS. PROF.]]=$B63,IF(DATOS_[[Check Periodo Ref.]:[Check Periodo Ref.]]="Dentro",DATOS_[Conc.Sal.27]))))),
0)</f>
        <v>0</v>
      </c>
      <c r="AG65" s="379">
        <f t="array" ref="AG65">IFERROR(
AVERAGE((IF(DATOS_[[Sexo]:[Sexo]]=$B65,IF(DATOS_[[AGRUP. CLAS. PROF.]:[AGRUP. CLAS. PROF.]]=$B63,IF(DATOS_[[Check Periodo Ref.]:[Check Periodo Ref.]]="Dentro",DATOS_[Conc.Sal.28]))))),
0)</f>
        <v>0</v>
      </c>
      <c r="AH65" s="379">
        <f t="array" ref="AH65">IFERROR(
AVERAGE((IF(DATOS_[[Sexo]:[Sexo]]=$B65,IF(DATOS_[[AGRUP. CLAS. PROF.]:[AGRUP. CLAS. PROF.]]=$B63,IF(DATOS_[[Check Periodo Ref.]:[Check Periodo Ref.]]="Dentro",DATOS_[Conc.Sal.29]))))),
0)</f>
        <v>0</v>
      </c>
      <c r="AI65" s="379">
        <f t="array" ref="AI65">IFERROR(
AVERAGE((IF(DATOS_[[Sexo]:[Sexo]]=$B65,IF(DATOS_[[AGRUP. CLAS. PROF.]:[AGRUP. CLAS. PROF.]]=$B63,IF(DATOS_[[Check Periodo Ref.]:[Check Periodo Ref.]]="Dentro",DATOS_[Conc.Sal.30]))))),
0)</f>
        <v>0</v>
      </c>
      <c r="AJ65" s="380">
        <f t="array" ref="AJ65">IFERROR(
AVERAGE(IF(DATOS_[Sexo]=$B65,IF(DATOS_[AGRUP. CLAS. PROF.]=$B63,IF(DATOS_[Check Periodo Ref.]="Dentro",DATOS_[Tot COMPL.SAL Ef],FALSE)))),
0)</f>
        <v>0</v>
      </c>
      <c r="AK65" s="381">
        <f t="array" ref="AK65">IFERROR(
AVERAGE(IF(DATOS_[Sexo]=$B65,IF(DATOS_[AGRUP. CLAS. PROF.]=$B63,IF(DATOS_[Check Periodo Ref.]="Dentro",DATOS_[TOTAL SALARIO Ef],FALSE)))),
0)</f>
        <v>0</v>
      </c>
      <c r="AL65" s="382">
        <f t="array" ref="AL65">IFERROR(
AVERAGE((IF(DATOS_[[Sexo]:[Sexo]]=$B65,IF(DATOS_[[AGRUP. CLAS. PROF.]:[AGRUP. CLAS. PROF.]]=$B63,IF(DATOS_[[Check Periodo Ref.]:[Check Periodo Ref.]]="Dentro",DATOS_[C.Extra.01]))))),
0)</f>
        <v>0</v>
      </c>
      <c r="AM65" s="382">
        <f t="array" ref="AM65">IFERROR(
AVERAGE((IF(DATOS_[[Sexo]:[Sexo]]=$B65,IF(DATOS_[[AGRUP. CLAS. PROF.]:[AGRUP. CLAS. PROF.]]=$B63,IF(DATOS_[[Check Periodo Ref.]:[Check Periodo Ref.]]="Dentro",DATOS_[C.Extra.02]))))),
0)</f>
        <v>0</v>
      </c>
      <c r="AN65" s="382">
        <f t="array" ref="AN65">IFERROR(
AVERAGE((IF(DATOS_[[Sexo]:[Sexo]]=$B65,IF(DATOS_[[AGRUP. CLAS. PROF.]:[AGRUP. CLAS. PROF.]]=$B63,IF(DATOS_[[Check Periodo Ref.]:[Check Periodo Ref.]]="Dentro",DATOS_[C.Extra.03]))))),
0)</f>
        <v>0</v>
      </c>
      <c r="AO65" s="382">
        <f t="array" ref="AO65">IFERROR(
AVERAGE((IF(DATOS_[[Sexo]:[Sexo]]=$B65,IF(DATOS_[[AGRUP. CLAS. PROF.]:[AGRUP. CLAS. PROF.]]=$B63,IF(DATOS_[[Check Periodo Ref.]:[Check Periodo Ref.]]="Dentro",DATOS_[C.Extra.04]))))),
0)</f>
        <v>0</v>
      </c>
      <c r="AP65" s="382">
        <f t="array" ref="AP65">IFERROR(
AVERAGE((IF(DATOS_[[Sexo]:[Sexo]]=$B65,IF(DATOS_[[AGRUP. CLAS. PROF.]:[AGRUP. CLAS. PROF.]]=$B63,IF(DATOS_[[Check Periodo Ref.]:[Check Periodo Ref.]]="Dentro",DATOS_[C.Extra.05]))))),
0)</f>
        <v>0</v>
      </c>
      <c r="AQ65" s="383">
        <f t="array" ref="AQ65">IFERROR(
AVERAGE(IF(DATOS_[Sexo]=$B65,IF(DATOS_[AGRUP. CLAS. PROF.]=$B63,IF(DATOS_[Check Periodo Ref.]="Dentro",DATOS_[Tot Extrasalarial Ef],FALSE)))),
0)</f>
        <v>0</v>
      </c>
      <c r="AR65" s="384">
        <f t="array" ref="AR65">IFERROR(
AVERAGE(IF(DATOS_[Sexo]=$B65,IF(DATOS_[AGRUP. CLAS. PROF.]=$B63,IF(DATOS_[Check Periodo Ref.]="Dentro",DATOS_[TOTAL Retrib Ef],FALSE)))),
0)</f>
        <v>0</v>
      </c>
    </row>
    <row r="66" spans="1:44" ht="17.25" thickBot="1" x14ac:dyDescent="0.35">
      <c r="A66" s="337" t="str">
        <f t="shared" ref="A66" si="71">+A67</f>
        <v>[ocultar]</v>
      </c>
      <c r="B66" s="362" t="s">
        <v>234</v>
      </c>
      <c r="C66" s="363"/>
      <c r="D66" s="364"/>
      <c r="E66" s="365" t="str">
        <f t="shared" ref="E66:AR66" si="72">IFERROR((E67-E68)/E67,"")</f>
        <v/>
      </c>
      <c r="F66" s="366" t="str">
        <f t="shared" si="72"/>
        <v/>
      </c>
      <c r="G66" s="367" t="str">
        <f t="shared" si="72"/>
        <v/>
      </c>
      <c r="H66" s="367" t="str">
        <f t="shared" si="72"/>
        <v/>
      </c>
      <c r="I66" s="367" t="str">
        <f t="shared" si="72"/>
        <v/>
      </c>
      <c r="J66" s="368" t="str">
        <f t="shared" si="72"/>
        <v/>
      </c>
      <c r="K66" s="369" t="str">
        <f t="shared" si="72"/>
        <v/>
      </c>
      <c r="L66" s="369" t="str">
        <f t="shared" si="72"/>
        <v/>
      </c>
      <c r="M66" s="369" t="str">
        <f t="shared" si="72"/>
        <v/>
      </c>
      <c r="N66" s="369" t="str">
        <f t="shared" si="72"/>
        <v/>
      </c>
      <c r="O66" s="369" t="str">
        <f t="shared" si="72"/>
        <v/>
      </c>
      <c r="P66" s="369" t="str">
        <f t="shared" si="72"/>
        <v/>
      </c>
      <c r="Q66" s="369" t="str">
        <f t="shared" si="72"/>
        <v/>
      </c>
      <c r="R66" s="369" t="str">
        <f t="shared" si="72"/>
        <v/>
      </c>
      <c r="S66" s="369" t="str">
        <f t="shared" si="72"/>
        <v/>
      </c>
      <c r="T66" s="369" t="str">
        <f t="shared" si="72"/>
        <v/>
      </c>
      <c r="U66" s="369" t="str">
        <f t="shared" si="72"/>
        <v/>
      </c>
      <c r="V66" s="368" t="str">
        <f t="shared" si="72"/>
        <v/>
      </c>
      <c r="W66" s="368" t="str">
        <f t="shared" si="72"/>
        <v/>
      </c>
      <c r="X66" s="368" t="str">
        <f t="shared" si="72"/>
        <v/>
      </c>
      <c r="Y66" s="368" t="str">
        <f t="shared" si="72"/>
        <v/>
      </c>
      <c r="Z66" s="368" t="str">
        <f t="shared" si="72"/>
        <v/>
      </c>
      <c r="AA66" s="368" t="str">
        <f t="shared" si="72"/>
        <v/>
      </c>
      <c r="AB66" s="368" t="str">
        <f t="shared" si="72"/>
        <v/>
      </c>
      <c r="AC66" s="368" t="str">
        <f t="shared" si="72"/>
        <v/>
      </c>
      <c r="AD66" s="368" t="str">
        <f t="shared" si="72"/>
        <v/>
      </c>
      <c r="AE66" s="368" t="str">
        <f t="shared" si="72"/>
        <v/>
      </c>
      <c r="AF66" s="368" t="str">
        <f t="shared" si="72"/>
        <v/>
      </c>
      <c r="AG66" s="368" t="str">
        <f t="shared" si="72"/>
        <v/>
      </c>
      <c r="AH66" s="368" t="str">
        <f t="shared" si="72"/>
        <v/>
      </c>
      <c r="AI66" s="368" t="str">
        <f t="shared" si="72"/>
        <v/>
      </c>
      <c r="AJ66" s="370" t="str">
        <f t="shared" si="72"/>
        <v/>
      </c>
      <c r="AK66" s="371" t="str">
        <f t="shared" si="72"/>
        <v/>
      </c>
      <c r="AL66" s="372" t="str">
        <f t="shared" si="72"/>
        <v/>
      </c>
      <c r="AM66" s="372" t="str">
        <f t="shared" si="72"/>
        <v/>
      </c>
      <c r="AN66" s="372" t="str">
        <f t="shared" si="72"/>
        <v/>
      </c>
      <c r="AO66" s="372" t="str">
        <f t="shared" si="72"/>
        <v/>
      </c>
      <c r="AP66" s="372" t="str">
        <f t="shared" si="72"/>
        <v/>
      </c>
      <c r="AQ66" s="373" t="str">
        <f t="shared" si="72"/>
        <v/>
      </c>
      <c r="AR66" s="374" t="str">
        <f t="shared" si="72"/>
        <v/>
      </c>
    </row>
    <row r="67" spans="1:44" x14ac:dyDescent="0.3">
      <c r="A67" s="337" t="str">
        <f t="shared" ref="A67" si="73">+IF(C67+C68=0,"[ocultar]","")</f>
        <v>[ocultar]</v>
      </c>
      <c r="B67" s="375" t="s">
        <v>162</v>
      </c>
      <c r="C67" s="376">
        <f t="array" ref="C67">SUM(IF($B67=DATOS_[Sexo],
IF($B66=DATOS_[AGRUP. CLAS. PROF.],
IF("Dentro"=DATOS_[Check Periodo Ref.],
1/(COUNTIFS(DATOS_[Sexo],$B67,DATOS_[AGRUP. CLAS. PROF.],$B66,DATOS_[Check Periodo Ref.],"Dentro",DATOS_[id],DATOS_[id]))))))</f>
        <v>0</v>
      </c>
      <c r="D67" s="377">
        <f>COUNTIFS(DATOS_[AGRUP. CLAS. PROF.],$B66,DATOS_[Sexo],$B67,DATOS_[Check Periodo Ref.],"Dentro")</f>
        <v>0</v>
      </c>
      <c r="E67" s="378">
        <f t="array" ref="E67">IFERROR(
AVERAGE(IF(DATOS_[Sexo]=$B67,IF(DATOS_[AGRUP. CLAS. PROF.]=$B66,IF(DATOS_[Check Periodo Ref.]="Dentro",DATOS_[SALARIO BASE Ef],FALSE)))),
0)</f>
        <v>0</v>
      </c>
      <c r="F67" s="379">
        <f t="array" ref="F67">IFERROR(
AVERAGE((IF(DATOS_[[Sexo]:[Sexo]]=$B67,IF(DATOS_[[AGRUP. CLAS. PROF.]:[AGRUP. CLAS. PROF.]]=$B66,IF(DATOS_[[Check Periodo Ref.]:[Check Periodo Ref.]]="Dentro",DATOS_[Conc.Sal.01]))))),
0)</f>
        <v>0</v>
      </c>
      <c r="G67" s="379">
        <f t="array" ref="G67">IFERROR(
AVERAGE((IF(DATOS_[[Sexo]:[Sexo]]=$B67,IF(DATOS_[[AGRUP. CLAS. PROF.]:[AGRUP. CLAS. PROF.]]=$B66,IF(DATOS_[[Check Periodo Ref.]:[Check Periodo Ref.]]="Dentro",DATOS_[Conc.Sal.02]))))),
0)</f>
        <v>0</v>
      </c>
      <c r="H67" s="379">
        <f t="array" ref="H67">IFERROR(
AVERAGE((IF(DATOS_[[Sexo]:[Sexo]]=$B67,IF(DATOS_[[AGRUP. CLAS. PROF.]:[AGRUP. CLAS. PROF.]]=$B66,IF(DATOS_[[Check Periodo Ref.]:[Check Periodo Ref.]]="Dentro",DATOS_[Conc.Sal.03]))))),
0)</f>
        <v>0</v>
      </c>
      <c r="I67" s="379">
        <f t="array" ref="I67">IFERROR(
AVERAGE((IF(DATOS_[[Sexo]:[Sexo]]=$B67,IF(DATOS_[[AGRUP. CLAS. PROF.]:[AGRUP. CLAS. PROF.]]=$B66,IF(DATOS_[[Check Periodo Ref.]:[Check Periodo Ref.]]="Dentro",DATOS_[Conc.Sal.04]))))),
0)</f>
        <v>0</v>
      </c>
      <c r="J67" s="379">
        <f t="array" ref="J67">IFERROR(
AVERAGE((IF(DATOS_[[Sexo]:[Sexo]]=$B67,IF(DATOS_[[AGRUP. CLAS. PROF.]:[AGRUP. CLAS. PROF.]]=$B66,IF(DATOS_[[Check Periodo Ref.]:[Check Periodo Ref.]]="Dentro",DATOS_[Conc.Sal.05]))))),
0)</f>
        <v>0</v>
      </c>
      <c r="K67" s="379">
        <f t="array" ref="K67">IFERROR(
AVERAGE((IF(DATOS_[[Sexo]:[Sexo]]=$B67,IF(DATOS_[[AGRUP. CLAS. PROF.]:[AGRUP. CLAS. PROF.]]=$B66,IF(DATOS_[[Check Periodo Ref.]:[Check Periodo Ref.]]="Dentro",DATOS_[Conc.Sal.06]))))),
0)</f>
        <v>0</v>
      </c>
      <c r="L67" s="379">
        <f t="array" ref="L67">IFERROR(
AVERAGE((IF(DATOS_[[Sexo]:[Sexo]]=$B67,IF(DATOS_[[AGRUP. CLAS. PROF.]:[AGRUP. CLAS. PROF.]]=$B66,IF(DATOS_[[Check Periodo Ref.]:[Check Periodo Ref.]]="Dentro",DATOS_[Conc.Sal.07]))))),
0)</f>
        <v>0</v>
      </c>
      <c r="M67" s="379">
        <f t="array" ref="M67">IFERROR(
AVERAGE((IF(DATOS_[[Sexo]:[Sexo]]=$B67,IF(DATOS_[[AGRUP. CLAS. PROF.]:[AGRUP. CLAS. PROF.]]=$B66,IF(DATOS_[[Check Periodo Ref.]:[Check Periodo Ref.]]="Dentro",DATOS_[Conc.Sal.08]))))),
0)</f>
        <v>0</v>
      </c>
      <c r="N67" s="379">
        <f t="array" ref="N67">IFERROR(
AVERAGE((IF(DATOS_[[Sexo]:[Sexo]]=$B67,IF(DATOS_[[AGRUP. CLAS. PROF.]:[AGRUP. CLAS. PROF.]]=$B66,IF(DATOS_[[Check Periodo Ref.]:[Check Periodo Ref.]]="Dentro",DATOS_[Conc.Sal.09]))))),
0)</f>
        <v>0</v>
      </c>
      <c r="O67" s="379">
        <f t="array" ref="O67">IFERROR(
AVERAGE((IF(DATOS_[[Sexo]:[Sexo]]=$B67,IF(DATOS_[[AGRUP. CLAS. PROF.]:[AGRUP. CLAS. PROF.]]=$B66,IF(DATOS_[[Check Periodo Ref.]:[Check Periodo Ref.]]="Dentro",DATOS_[Conc.Sal.10]))))),
0)</f>
        <v>0</v>
      </c>
      <c r="P67" s="379">
        <f t="array" ref="P67">IFERROR(
AVERAGE((IF(DATOS_[[Sexo]:[Sexo]]=$B67,IF(DATOS_[[AGRUP. CLAS. PROF.]:[AGRUP. CLAS. PROF.]]=$B66,IF(DATOS_[[Check Periodo Ref.]:[Check Periodo Ref.]]="Dentro",DATOS_[Conc.Sal.11]))))),
0)</f>
        <v>0</v>
      </c>
      <c r="Q67" s="379">
        <f t="array" ref="Q67">IFERROR(
AVERAGE((IF(DATOS_[[Sexo]:[Sexo]]=$B67,IF(DATOS_[[AGRUP. CLAS. PROF.]:[AGRUP. CLAS. PROF.]]=$B66,IF(DATOS_[[Check Periodo Ref.]:[Check Periodo Ref.]]="Dentro",DATOS_[Conc.Sal.12]))))),
0)</f>
        <v>0</v>
      </c>
      <c r="R67" s="379">
        <f t="array" ref="R67">IFERROR(
AVERAGE((IF(DATOS_[[Sexo]:[Sexo]]=$B67,IF(DATOS_[[AGRUP. CLAS. PROF.]:[AGRUP. CLAS. PROF.]]=$B66,IF(DATOS_[[Check Periodo Ref.]:[Check Periodo Ref.]]="Dentro",DATOS_[Conc.Sal.13]))))),
0)</f>
        <v>0</v>
      </c>
      <c r="S67" s="379">
        <f t="array" ref="S67">IFERROR(
AVERAGE((IF(DATOS_[[Sexo]:[Sexo]]=$B67,IF(DATOS_[[AGRUP. CLAS. PROF.]:[AGRUP. CLAS. PROF.]]=$B66,IF(DATOS_[[Check Periodo Ref.]:[Check Periodo Ref.]]="Dentro",DATOS_[Conc.Sal.14]))))),
0)</f>
        <v>0</v>
      </c>
      <c r="T67" s="379">
        <f t="array" ref="T67">IFERROR(
AVERAGE((IF(DATOS_[[Sexo]:[Sexo]]=$B67,IF(DATOS_[[AGRUP. CLAS. PROF.]:[AGRUP. CLAS. PROF.]]=$B66,IF(DATOS_[[Check Periodo Ref.]:[Check Periodo Ref.]]="Dentro",DATOS_[Conc.Sal.15]))))),
0)</f>
        <v>0</v>
      </c>
      <c r="U67" s="379">
        <f t="array" ref="U67">IFERROR(
AVERAGE((IF(DATOS_[[Sexo]:[Sexo]]=$B67,IF(DATOS_[[AGRUP. CLAS. PROF.]:[AGRUP. CLAS. PROF.]]=$B66,IF(DATOS_[[Check Periodo Ref.]:[Check Periodo Ref.]]="Dentro",DATOS_[Conc.Sal.16]))))),
0)</f>
        <v>0</v>
      </c>
      <c r="V67" s="379">
        <f t="array" ref="V67">IFERROR(
AVERAGE((IF(DATOS_[[Sexo]:[Sexo]]=$B67,IF(DATOS_[[AGRUP. CLAS. PROF.]:[AGRUP. CLAS. PROF.]]=$B66,IF(DATOS_[[Check Periodo Ref.]:[Check Periodo Ref.]]="Dentro",DATOS_[Conc.Sal.17]))))),
0)</f>
        <v>0</v>
      </c>
      <c r="W67" s="379">
        <f t="array" ref="W67">IFERROR(
AVERAGE((IF(DATOS_[[Sexo]:[Sexo]]=$B67,IF(DATOS_[[AGRUP. CLAS. PROF.]:[AGRUP. CLAS. PROF.]]=$B66,IF(DATOS_[[Check Periodo Ref.]:[Check Periodo Ref.]]="Dentro",DATOS_[Conc.Sal.18]))))),
0)</f>
        <v>0</v>
      </c>
      <c r="X67" s="379">
        <f t="array" ref="X67">IFERROR(
AVERAGE((IF(DATOS_[[Sexo]:[Sexo]]=$B67,IF(DATOS_[[AGRUP. CLAS. PROF.]:[AGRUP. CLAS. PROF.]]=$B66,IF(DATOS_[[Check Periodo Ref.]:[Check Periodo Ref.]]="Dentro",DATOS_[Conc.Sal.19]))))),
0)</f>
        <v>0</v>
      </c>
      <c r="Y67" s="379">
        <f t="array" ref="Y67">IFERROR(
AVERAGE((IF(DATOS_[[Sexo]:[Sexo]]=$B67,IF(DATOS_[[AGRUP. CLAS. PROF.]:[AGRUP. CLAS. PROF.]]=$B66,IF(DATOS_[[Check Periodo Ref.]:[Check Periodo Ref.]]="Dentro",DATOS_[Conc.Sal.20]))))),
0)</f>
        <v>0</v>
      </c>
      <c r="Z67" s="379">
        <f t="array" ref="Z67">IFERROR(
AVERAGE((IF(DATOS_[[Sexo]:[Sexo]]=$B67,IF(DATOS_[[AGRUP. CLAS. PROF.]:[AGRUP. CLAS. PROF.]]=$B66,IF(DATOS_[[Check Periodo Ref.]:[Check Periodo Ref.]]="Dentro",DATOS_[Conc.Sal.21]))))),
0)</f>
        <v>0</v>
      </c>
      <c r="AA67" s="379">
        <f t="array" ref="AA67">IFERROR(
AVERAGE((IF(DATOS_[[Sexo]:[Sexo]]=$B67,IF(DATOS_[[AGRUP. CLAS. PROF.]:[AGRUP. CLAS. PROF.]]=$B66,IF(DATOS_[[Check Periodo Ref.]:[Check Periodo Ref.]]="Dentro",DATOS_[Conc.Sal.22]))))),
0)</f>
        <v>0</v>
      </c>
      <c r="AB67" s="379">
        <f t="array" ref="AB67">IFERROR(
AVERAGE((IF(DATOS_[[Sexo]:[Sexo]]=$B67,IF(DATOS_[[AGRUP. CLAS. PROF.]:[AGRUP. CLAS. PROF.]]=$B66,IF(DATOS_[[Check Periodo Ref.]:[Check Periodo Ref.]]="Dentro",DATOS_[Conc.Sal.23]))))),
0)</f>
        <v>0</v>
      </c>
      <c r="AC67" s="379">
        <f t="array" ref="AC67">IFERROR(
AVERAGE((IF(DATOS_[[Sexo]:[Sexo]]=$B67,IF(DATOS_[[AGRUP. CLAS. PROF.]:[AGRUP. CLAS. PROF.]]=$B66,IF(DATOS_[[Check Periodo Ref.]:[Check Periodo Ref.]]="Dentro",DATOS_[Conc.Sal.24]))))),
0)</f>
        <v>0</v>
      </c>
      <c r="AD67" s="379">
        <f t="array" ref="AD67">IFERROR(
AVERAGE((IF(DATOS_[[Sexo]:[Sexo]]=$B67,IF(DATOS_[[AGRUP. CLAS. PROF.]:[AGRUP. CLAS. PROF.]]=$B66,IF(DATOS_[[Check Periodo Ref.]:[Check Periodo Ref.]]="Dentro",DATOS_[Conc.Sal.25]))))),
0)</f>
        <v>0</v>
      </c>
      <c r="AE67" s="379">
        <f t="array" ref="AE67">IFERROR(
AVERAGE((IF(DATOS_[[Sexo]:[Sexo]]=$B67,IF(DATOS_[[AGRUP. CLAS. PROF.]:[AGRUP. CLAS. PROF.]]=$B66,IF(DATOS_[[Check Periodo Ref.]:[Check Periodo Ref.]]="Dentro",DATOS_[Conc.Sal.26]))))),
0)</f>
        <v>0</v>
      </c>
      <c r="AF67" s="379">
        <f t="array" ref="AF67">IFERROR(
AVERAGE((IF(DATOS_[[Sexo]:[Sexo]]=$B67,IF(DATOS_[[AGRUP. CLAS. PROF.]:[AGRUP. CLAS. PROF.]]=$B66,IF(DATOS_[[Check Periodo Ref.]:[Check Periodo Ref.]]="Dentro",DATOS_[Conc.Sal.27]))))),
0)</f>
        <v>0</v>
      </c>
      <c r="AG67" s="379">
        <f t="array" ref="AG67">IFERROR(
AVERAGE((IF(DATOS_[[Sexo]:[Sexo]]=$B67,IF(DATOS_[[AGRUP. CLAS. PROF.]:[AGRUP. CLAS. PROF.]]=$B66,IF(DATOS_[[Check Periodo Ref.]:[Check Periodo Ref.]]="Dentro",DATOS_[Conc.Sal.28]))))),
0)</f>
        <v>0</v>
      </c>
      <c r="AH67" s="379">
        <f t="array" ref="AH67">IFERROR(
AVERAGE((IF(DATOS_[[Sexo]:[Sexo]]=$B67,IF(DATOS_[[AGRUP. CLAS. PROF.]:[AGRUP. CLAS. PROF.]]=$B66,IF(DATOS_[[Check Periodo Ref.]:[Check Periodo Ref.]]="Dentro",DATOS_[Conc.Sal.29]))))),
0)</f>
        <v>0</v>
      </c>
      <c r="AI67" s="379">
        <f t="array" ref="AI67">IFERROR(
AVERAGE((IF(DATOS_[[Sexo]:[Sexo]]=$B67,IF(DATOS_[[AGRUP. CLAS. PROF.]:[AGRUP. CLAS. PROF.]]=$B66,IF(DATOS_[[Check Periodo Ref.]:[Check Periodo Ref.]]="Dentro",DATOS_[Conc.Sal.30]))))),
0)</f>
        <v>0</v>
      </c>
      <c r="AJ67" s="380">
        <f t="array" ref="AJ67">IFERROR(
AVERAGE(IF(DATOS_[Sexo]=$B67,IF(DATOS_[AGRUP. CLAS. PROF.]=$B66,IF(DATOS_[Check Periodo Ref.]="Dentro",DATOS_[Tot COMPL.SAL Ef],FALSE)))),
0)</f>
        <v>0</v>
      </c>
      <c r="AK67" s="381">
        <f t="array" ref="AK67">IFERROR(
AVERAGE(IF(DATOS_[Sexo]=$B67,IF(DATOS_[AGRUP. CLAS. PROF.]=$B66,IF(DATOS_[Check Periodo Ref.]="Dentro",DATOS_[TOTAL SALARIO Ef],FALSE)))),
0)</f>
        <v>0</v>
      </c>
      <c r="AL67" s="382">
        <f t="array" ref="AL67">IFERROR(
AVERAGE((IF(DATOS_[[Sexo]:[Sexo]]=$B67,IF(DATOS_[[AGRUP. CLAS. PROF.]:[AGRUP. CLAS. PROF.]]=$B66,IF(DATOS_[[Check Periodo Ref.]:[Check Periodo Ref.]]="Dentro",DATOS_[C.Extra.01]))))),
0)</f>
        <v>0</v>
      </c>
      <c r="AM67" s="382">
        <f t="array" ref="AM67">IFERROR(
AVERAGE((IF(DATOS_[[Sexo]:[Sexo]]=$B67,IF(DATOS_[[AGRUP. CLAS. PROF.]:[AGRUP. CLAS. PROF.]]=$B66,IF(DATOS_[[Check Periodo Ref.]:[Check Periodo Ref.]]="Dentro",DATOS_[C.Extra.02]))))),
0)</f>
        <v>0</v>
      </c>
      <c r="AN67" s="382">
        <f t="array" ref="AN67">IFERROR(
AVERAGE((IF(DATOS_[[Sexo]:[Sexo]]=$B67,IF(DATOS_[[AGRUP. CLAS. PROF.]:[AGRUP. CLAS. PROF.]]=$B66,IF(DATOS_[[Check Periodo Ref.]:[Check Periodo Ref.]]="Dentro",DATOS_[C.Extra.03]))))),
0)</f>
        <v>0</v>
      </c>
      <c r="AO67" s="382">
        <f t="array" ref="AO67">IFERROR(
AVERAGE((IF(DATOS_[[Sexo]:[Sexo]]=$B67,IF(DATOS_[[AGRUP. CLAS. PROF.]:[AGRUP. CLAS. PROF.]]=$B66,IF(DATOS_[[Check Periodo Ref.]:[Check Periodo Ref.]]="Dentro",DATOS_[C.Extra.04]))))),
0)</f>
        <v>0</v>
      </c>
      <c r="AP67" s="382">
        <f t="array" ref="AP67">IFERROR(
AVERAGE((IF(DATOS_[[Sexo]:[Sexo]]=$B67,IF(DATOS_[[AGRUP. CLAS. PROF.]:[AGRUP. CLAS. PROF.]]=$B66,IF(DATOS_[[Check Periodo Ref.]:[Check Periodo Ref.]]="Dentro",DATOS_[C.Extra.05]))))),
0)</f>
        <v>0</v>
      </c>
      <c r="AQ67" s="383">
        <f t="array" ref="AQ67">IFERROR(
AVERAGE(IF(DATOS_[Sexo]=$B67,IF(DATOS_[AGRUP. CLAS. PROF.]=$B66,IF(DATOS_[Check Periodo Ref.]="Dentro",DATOS_[Tot Extrasalarial Ef],FALSE)))),
0)</f>
        <v>0</v>
      </c>
      <c r="AR67" s="384">
        <f t="array" ref="AR67">IFERROR(
AVERAGE(IF(DATOS_[Sexo]=$B67,IF(DATOS_[AGRUP. CLAS. PROF.]=$B66,IF(DATOS_[Check Periodo Ref.]="Dentro",DATOS_[TOTAL Retrib Ef],FALSE)))),
0)</f>
        <v>0</v>
      </c>
    </row>
    <row r="68" spans="1:44" x14ac:dyDescent="0.3">
      <c r="A68" s="337" t="str">
        <f t="shared" ref="A68" si="74">+A67</f>
        <v>[ocultar]</v>
      </c>
      <c r="B68" s="375" t="s">
        <v>163</v>
      </c>
      <c r="C68" s="376">
        <f t="array" ref="C68">SUM(IF($B68=DATOS_[Sexo],
IF($B66=DATOS_[AGRUP. CLAS. PROF.],
IF("Dentro"=DATOS_[Check Periodo Ref.],
1/(COUNTIFS(DATOS_[Sexo],$B68,DATOS_[AGRUP. CLAS. PROF.],$B66,DATOS_[Check Periodo Ref.],"Dentro",DATOS_[id],DATOS_[id]))))))</f>
        <v>0</v>
      </c>
      <c r="D68" s="377">
        <f>COUNTIFS(DATOS_[AGRUP. CLAS. PROF.],$B66,DATOS_[Sexo],$B68,DATOS_[Check Periodo Ref.],"Dentro")</f>
        <v>0</v>
      </c>
      <c r="E68" s="378">
        <f t="array" ref="E68">IFERROR(
AVERAGE(IF(DATOS_[Sexo]=$B68,IF(DATOS_[AGRUP. CLAS. PROF.]=$B66,IF(DATOS_[Check Periodo Ref.]="Dentro",DATOS_[SALARIO BASE Ef],FALSE)))),
0)</f>
        <v>0</v>
      </c>
      <c r="F68" s="379">
        <f t="array" ref="F68">IFERROR(
AVERAGE((IF(DATOS_[[Sexo]:[Sexo]]=$B68,IF(DATOS_[[AGRUP. CLAS. PROF.]:[AGRUP. CLAS. PROF.]]=$B66,IF(DATOS_[[Check Periodo Ref.]:[Check Periodo Ref.]]="Dentro",DATOS_[Conc.Sal.01]))))),
0)</f>
        <v>0</v>
      </c>
      <c r="G68" s="379">
        <f t="array" ref="G68">IFERROR(
AVERAGE((IF(DATOS_[[Sexo]:[Sexo]]=$B68,IF(DATOS_[[AGRUP. CLAS. PROF.]:[AGRUP. CLAS. PROF.]]=$B66,IF(DATOS_[[Check Periodo Ref.]:[Check Periodo Ref.]]="Dentro",DATOS_[Conc.Sal.02]))))),
0)</f>
        <v>0</v>
      </c>
      <c r="H68" s="379">
        <f t="array" ref="H68">IFERROR(
AVERAGE((IF(DATOS_[[Sexo]:[Sexo]]=$B68,IF(DATOS_[[AGRUP. CLAS. PROF.]:[AGRUP. CLAS. PROF.]]=$B66,IF(DATOS_[[Check Periodo Ref.]:[Check Periodo Ref.]]="Dentro",DATOS_[Conc.Sal.03]))))),
0)</f>
        <v>0</v>
      </c>
      <c r="I68" s="379">
        <f t="array" ref="I68">IFERROR(
AVERAGE((IF(DATOS_[[Sexo]:[Sexo]]=$B68,IF(DATOS_[[AGRUP. CLAS. PROF.]:[AGRUP. CLAS. PROF.]]=$B66,IF(DATOS_[[Check Periodo Ref.]:[Check Periodo Ref.]]="Dentro",DATOS_[Conc.Sal.04]))))),
0)</f>
        <v>0</v>
      </c>
      <c r="J68" s="379">
        <f t="array" ref="J68">IFERROR(
AVERAGE((IF(DATOS_[[Sexo]:[Sexo]]=$B68,IF(DATOS_[[AGRUP. CLAS. PROF.]:[AGRUP. CLAS. PROF.]]=$B66,IF(DATOS_[[Check Periodo Ref.]:[Check Periodo Ref.]]="Dentro",DATOS_[Conc.Sal.05]))))),
0)</f>
        <v>0</v>
      </c>
      <c r="K68" s="379">
        <f t="array" ref="K68">IFERROR(
AVERAGE((IF(DATOS_[[Sexo]:[Sexo]]=$B68,IF(DATOS_[[AGRUP. CLAS. PROF.]:[AGRUP. CLAS. PROF.]]=$B66,IF(DATOS_[[Check Periodo Ref.]:[Check Periodo Ref.]]="Dentro",DATOS_[Conc.Sal.06]))))),
0)</f>
        <v>0</v>
      </c>
      <c r="L68" s="379">
        <f t="array" ref="L68">IFERROR(
AVERAGE((IF(DATOS_[[Sexo]:[Sexo]]=$B68,IF(DATOS_[[AGRUP. CLAS. PROF.]:[AGRUP. CLAS. PROF.]]=$B66,IF(DATOS_[[Check Periodo Ref.]:[Check Periodo Ref.]]="Dentro",DATOS_[Conc.Sal.07]))))),
0)</f>
        <v>0</v>
      </c>
      <c r="M68" s="379">
        <f t="array" ref="M68">IFERROR(
AVERAGE((IF(DATOS_[[Sexo]:[Sexo]]=$B68,IF(DATOS_[[AGRUP. CLAS. PROF.]:[AGRUP. CLAS. PROF.]]=$B66,IF(DATOS_[[Check Periodo Ref.]:[Check Periodo Ref.]]="Dentro",DATOS_[Conc.Sal.08]))))),
0)</f>
        <v>0</v>
      </c>
      <c r="N68" s="379">
        <f t="array" ref="N68">IFERROR(
AVERAGE((IF(DATOS_[[Sexo]:[Sexo]]=$B68,IF(DATOS_[[AGRUP. CLAS. PROF.]:[AGRUP. CLAS. PROF.]]=$B66,IF(DATOS_[[Check Periodo Ref.]:[Check Periodo Ref.]]="Dentro",DATOS_[Conc.Sal.09]))))),
0)</f>
        <v>0</v>
      </c>
      <c r="O68" s="379">
        <f t="array" ref="O68">IFERROR(
AVERAGE((IF(DATOS_[[Sexo]:[Sexo]]=$B68,IF(DATOS_[[AGRUP. CLAS. PROF.]:[AGRUP. CLAS. PROF.]]=$B66,IF(DATOS_[[Check Periodo Ref.]:[Check Periodo Ref.]]="Dentro",DATOS_[Conc.Sal.10]))))),
0)</f>
        <v>0</v>
      </c>
      <c r="P68" s="379">
        <f t="array" ref="P68">IFERROR(
AVERAGE((IF(DATOS_[[Sexo]:[Sexo]]=$B68,IF(DATOS_[[AGRUP. CLAS. PROF.]:[AGRUP. CLAS. PROF.]]=$B66,IF(DATOS_[[Check Periodo Ref.]:[Check Periodo Ref.]]="Dentro",DATOS_[Conc.Sal.11]))))),
0)</f>
        <v>0</v>
      </c>
      <c r="Q68" s="379">
        <f t="array" ref="Q68">IFERROR(
AVERAGE((IF(DATOS_[[Sexo]:[Sexo]]=$B68,IF(DATOS_[[AGRUP. CLAS. PROF.]:[AGRUP. CLAS. PROF.]]=$B66,IF(DATOS_[[Check Periodo Ref.]:[Check Periodo Ref.]]="Dentro",DATOS_[Conc.Sal.12]))))),
0)</f>
        <v>0</v>
      </c>
      <c r="R68" s="379">
        <f t="array" ref="R68">IFERROR(
AVERAGE((IF(DATOS_[[Sexo]:[Sexo]]=$B68,IF(DATOS_[[AGRUP. CLAS. PROF.]:[AGRUP. CLAS. PROF.]]=$B66,IF(DATOS_[[Check Periodo Ref.]:[Check Periodo Ref.]]="Dentro",DATOS_[Conc.Sal.13]))))),
0)</f>
        <v>0</v>
      </c>
      <c r="S68" s="379">
        <f t="array" ref="S68">IFERROR(
AVERAGE((IF(DATOS_[[Sexo]:[Sexo]]=$B68,IF(DATOS_[[AGRUP. CLAS. PROF.]:[AGRUP. CLAS. PROF.]]=$B66,IF(DATOS_[[Check Periodo Ref.]:[Check Periodo Ref.]]="Dentro",DATOS_[Conc.Sal.14]))))),
0)</f>
        <v>0</v>
      </c>
      <c r="T68" s="379">
        <f t="array" ref="T68">IFERROR(
AVERAGE((IF(DATOS_[[Sexo]:[Sexo]]=$B68,IF(DATOS_[[AGRUP. CLAS. PROF.]:[AGRUP. CLAS. PROF.]]=$B66,IF(DATOS_[[Check Periodo Ref.]:[Check Periodo Ref.]]="Dentro",DATOS_[Conc.Sal.15]))))),
0)</f>
        <v>0</v>
      </c>
      <c r="U68" s="379">
        <f t="array" ref="U68">IFERROR(
AVERAGE((IF(DATOS_[[Sexo]:[Sexo]]=$B68,IF(DATOS_[[AGRUP. CLAS. PROF.]:[AGRUP. CLAS. PROF.]]=$B66,IF(DATOS_[[Check Periodo Ref.]:[Check Periodo Ref.]]="Dentro",DATOS_[Conc.Sal.16]))))),
0)</f>
        <v>0</v>
      </c>
      <c r="V68" s="379">
        <f t="array" ref="V68">IFERROR(
AVERAGE((IF(DATOS_[[Sexo]:[Sexo]]=$B68,IF(DATOS_[[AGRUP. CLAS. PROF.]:[AGRUP. CLAS. PROF.]]=$B66,IF(DATOS_[[Check Periodo Ref.]:[Check Periodo Ref.]]="Dentro",DATOS_[Conc.Sal.17]))))),
0)</f>
        <v>0</v>
      </c>
      <c r="W68" s="379">
        <f t="array" ref="W68">IFERROR(
AVERAGE((IF(DATOS_[[Sexo]:[Sexo]]=$B68,IF(DATOS_[[AGRUP. CLAS. PROF.]:[AGRUP. CLAS. PROF.]]=$B66,IF(DATOS_[[Check Periodo Ref.]:[Check Periodo Ref.]]="Dentro",DATOS_[Conc.Sal.18]))))),
0)</f>
        <v>0</v>
      </c>
      <c r="X68" s="379">
        <f t="array" ref="X68">IFERROR(
AVERAGE((IF(DATOS_[[Sexo]:[Sexo]]=$B68,IF(DATOS_[[AGRUP. CLAS. PROF.]:[AGRUP. CLAS. PROF.]]=$B66,IF(DATOS_[[Check Periodo Ref.]:[Check Periodo Ref.]]="Dentro",DATOS_[Conc.Sal.19]))))),
0)</f>
        <v>0</v>
      </c>
      <c r="Y68" s="379">
        <f t="array" ref="Y68">IFERROR(
AVERAGE((IF(DATOS_[[Sexo]:[Sexo]]=$B68,IF(DATOS_[[AGRUP. CLAS. PROF.]:[AGRUP. CLAS. PROF.]]=$B66,IF(DATOS_[[Check Periodo Ref.]:[Check Periodo Ref.]]="Dentro",DATOS_[Conc.Sal.20]))))),
0)</f>
        <v>0</v>
      </c>
      <c r="Z68" s="379">
        <f t="array" ref="Z68">IFERROR(
AVERAGE((IF(DATOS_[[Sexo]:[Sexo]]=$B68,IF(DATOS_[[AGRUP. CLAS. PROF.]:[AGRUP. CLAS. PROF.]]=$B66,IF(DATOS_[[Check Periodo Ref.]:[Check Periodo Ref.]]="Dentro",DATOS_[Conc.Sal.21]))))),
0)</f>
        <v>0</v>
      </c>
      <c r="AA68" s="379">
        <f t="array" ref="AA68">IFERROR(
AVERAGE((IF(DATOS_[[Sexo]:[Sexo]]=$B68,IF(DATOS_[[AGRUP. CLAS. PROF.]:[AGRUP. CLAS. PROF.]]=$B66,IF(DATOS_[[Check Periodo Ref.]:[Check Periodo Ref.]]="Dentro",DATOS_[Conc.Sal.22]))))),
0)</f>
        <v>0</v>
      </c>
      <c r="AB68" s="379">
        <f t="array" ref="AB68">IFERROR(
AVERAGE((IF(DATOS_[[Sexo]:[Sexo]]=$B68,IF(DATOS_[[AGRUP. CLAS. PROF.]:[AGRUP. CLAS. PROF.]]=$B66,IF(DATOS_[[Check Periodo Ref.]:[Check Periodo Ref.]]="Dentro",DATOS_[Conc.Sal.23]))))),
0)</f>
        <v>0</v>
      </c>
      <c r="AC68" s="379">
        <f t="array" ref="AC68">IFERROR(
AVERAGE((IF(DATOS_[[Sexo]:[Sexo]]=$B68,IF(DATOS_[[AGRUP. CLAS. PROF.]:[AGRUP. CLAS. PROF.]]=$B66,IF(DATOS_[[Check Periodo Ref.]:[Check Periodo Ref.]]="Dentro",DATOS_[Conc.Sal.24]))))),
0)</f>
        <v>0</v>
      </c>
      <c r="AD68" s="379">
        <f t="array" ref="AD68">IFERROR(
AVERAGE((IF(DATOS_[[Sexo]:[Sexo]]=$B68,IF(DATOS_[[AGRUP. CLAS. PROF.]:[AGRUP. CLAS. PROF.]]=$B66,IF(DATOS_[[Check Periodo Ref.]:[Check Periodo Ref.]]="Dentro",DATOS_[Conc.Sal.25]))))),
0)</f>
        <v>0</v>
      </c>
      <c r="AE68" s="379">
        <f t="array" ref="AE68">IFERROR(
AVERAGE((IF(DATOS_[[Sexo]:[Sexo]]=$B68,IF(DATOS_[[AGRUP. CLAS. PROF.]:[AGRUP. CLAS. PROF.]]=$B66,IF(DATOS_[[Check Periodo Ref.]:[Check Periodo Ref.]]="Dentro",DATOS_[Conc.Sal.26]))))),
0)</f>
        <v>0</v>
      </c>
      <c r="AF68" s="379">
        <f t="array" ref="AF68">IFERROR(
AVERAGE((IF(DATOS_[[Sexo]:[Sexo]]=$B68,IF(DATOS_[[AGRUP. CLAS. PROF.]:[AGRUP. CLAS. PROF.]]=$B66,IF(DATOS_[[Check Periodo Ref.]:[Check Periodo Ref.]]="Dentro",DATOS_[Conc.Sal.27]))))),
0)</f>
        <v>0</v>
      </c>
      <c r="AG68" s="379">
        <f t="array" ref="AG68">IFERROR(
AVERAGE((IF(DATOS_[[Sexo]:[Sexo]]=$B68,IF(DATOS_[[AGRUP. CLAS. PROF.]:[AGRUP. CLAS. PROF.]]=$B66,IF(DATOS_[[Check Periodo Ref.]:[Check Periodo Ref.]]="Dentro",DATOS_[Conc.Sal.28]))))),
0)</f>
        <v>0</v>
      </c>
      <c r="AH68" s="379">
        <f t="array" ref="AH68">IFERROR(
AVERAGE((IF(DATOS_[[Sexo]:[Sexo]]=$B68,IF(DATOS_[[AGRUP. CLAS. PROF.]:[AGRUP. CLAS. PROF.]]=$B66,IF(DATOS_[[Check Periodo Ref.]:[Check Periodo Ref.]]="Dentro",DATOS_[Conc.Sal.29]))))),
0)</f>
        <v>0</v>
      </c>
      <c r="AI68" s="379">
        <f t="array" ref="AI68">IFERROR(
AVERAGE((IF(DATOS_[[Sexo]:[Sexo]]=$B68,IF(DATOS_[[AGRUP. CLAS. PROF.]:[AGRUP. CLAS. PROF.]]=$B66,IF(DATOS_[[Check Periodo Ref.]:[Check Periodo Ref.]]="Dentro",DATOS_[Conc.Sal.30]))))),
0)</f>
        <v>0</v>
      </c>
      <c r="AJ68" s="380">
        <f t="array" ref="AJ68">IFERROR(
AVERAGE(IF(DATOS_[Sexo]=$B68,IF(DATOS_[AGRUP. CLAS. PROF.]=$B66,IF(DATOS_[Check Periodo Ref.]="Dentro",DATOS_[Tot COMPL.SAL Ef],FALSE)))),
0)</f>
        <v>0</v>
      </c>
      <c r="AK68" s="381">
        <f t="array" ref="AK68">IFERROR(
AVERAGE(IF(DATOS_[Sexo]=$B68,IF(DATOS_[AGRUP. CLAS. PROF.]=$B66,IF(DATOS_[Check Periodo Ref.]="Dentro",DATOS_[TOTAL SALARIO Ef],FALSE)))),
0)</f>
        <v>0</v>
      </c>
      <c r="AL68" s="382">
        <f t="array" ref="AL68">IFERROR(
AVERAGE((IF(DATOS_[[Sexo]:[Sexo]]=$B68,IF(DATOS_[[AGRUP. CLAS. PROF.]:[AGRUP. CLAS. PROF.]]=$B66,IF(DATOS_[[Check Periodo Ref.]:[Check Periodo Ref.]]="Dentro",DATOS_[C.Extra.01]))))),
0)</f>
        <v>0</v>
      </c>
      <c r="AM68" s="382">
        <f t="array" ref="AM68">IFERROR(
AVERAGE((IF(DATOS_[[Sexo]:[Sexo]]=$B68,IF(DATOS_[[AGRUP. CLAS. PROF.]:[AGRUP. CLAS. PROF.]]=$B66,IF(DATOS_[[Check Periodo Ref.]:[Check Periodo Ref.]]="Dentro",DATOS_[C.Extra.02]))))),
0)</f>
        <v>0</v>
      </c>
      <c r="AN68" s="382">
        <f t="array" ref="AN68">IFERROR(
AVERAGE((IF(DATOS_[[Sexo]:[Sexo]]=$B68,IF(DATOS_[[AGRUP. CLAS. PROF.]:[AGRUP. CLAS. PROF.]]=$B66,IF(DATOS_[[Check Periodo Ref.]:[Check Periodo Ref.]]="Dentro",DATOS_[C.Extra.03]))))),
0)</f>
        <v>0</v>
      </c>
      <c r="AO68" s="382">
        <f t="array" ref="AO68">IFERROR(
AVERAGE((IF(DATOS_[[Sexo]:[Sexo]]=$B68,IF(DATOS_[[AGRUP. CLAS. PROF.]:[AGRUP. CLAS. PROF.]]=$B66,IF(DATOS_[[Check Periodo Ref.]:[Check Periodo Ref.]]="Dentro",DATOS_[C.Extra.04]))))),
0)</f>
        <v>0</v>
      </c>
      <c r="AP68" s="382">
        <f t="array" ref="AP68">IFERROR(
AVERAGE((IF(DATOS_[[Sexo]:[Sexo]]=$B68,IF(DATOS_[[AGRUP. CLAS. PROF.]:[AGRUP. CLAS. PROF.]]=$B66,IF(DATOS_[[Check Periodo Ref.]:[Check Periodo Ref.]]="Dentro",DATOS_[C.Extra.05]))))),
0)</f>
        <v>0</v>
      </c>
      <c r="AQ68" s="383">
        <f t="array" ref="AQ68">IFERROR(
AVERAGE(IF(DATOS_[Sexo]=$B68,IF(DATOS_[AGRUP. CLAS. PROF.]=$B66,IF(DATOS_[Check Periodo Ref.]="Dentro",DATOS_[Tot Extrasalarial Ef],FALSE)))),
0)</f>
        <v>0</v>
      </c>
      <c r="AR68" s="384">
        <f t="array" ref="AR68">IFERROR(
AVERAGE(IF(DATOS_[Sexo]=$B68,IF(DATOS_[AGRUP. CLAS. PROF.]=$B66,IF(DATOS_[Check Periodo Ref.]="Dentro",DATOS_[TOTAL Retrib Ef],FALSE)))),
0)</f>
        <v>0</v>
      </c>
    </row>
    <row r="69" spans="1:44" ht="17.25" thickBot="1" x14ac:dyDescent="0.35">
      <c r="A69" s="337" t="str">
        <f t="shared" ref="A69" si="75">+A70</f>
        <v>[ocultar]</v>
      </c>
      <c r="B69" s="362" t="s">
        <v>235</v>
      </c>
      <c r="C69" s="363"/>
      <c r="D69" s="364"/>
      <c r="E69" s="365" t="str">
        <f t="shared" ref="E69:AR69" si="76">IFERROR((E70-E71)/E70,"")</f>
        <v/>
      </c>
      <c r="F69" s="366" t="str">
        <f t="shared" si="76"/>
        <v/>
      </c>
      <c r="G69" s="367" t="str">
        <f t="shared" si="76"/>
        <v/>
      </c>
      <c r="H69" s="367" t="str">
        <f t="shared" si="76"/>
        <v/>
      </c>
      <c r="I69" s="367" t="str">
        <f t="shared" si="76"/>
        <v/>
      </c>
      <c r="J69" s="368" t="str">
        <f t="shared" si="76"/>
        <v/>
      </c>
      <c r="K69" s="369" t="str">
        <f t="shared" si="76"/>
        <v/>
      </c>
      <c r="L69" s="369" t="str">
        <f t="shared" si="76"/>
        <v/>
      </c>
      <c r="M69" s="369" t="str">
        <f t="shared" si="76"/>
        <v/>
      </c>
      <c r="N69" s="369" t="str">
        <f t="shared" si="76"/>
        <v/>
      </c>
      <c r="O69" s="369" t="str">
        <f t="shared" si="76"/>
        <v/>
      </c>
      <c r="P69" s="369" t="str">
        <f t="shared" si="76"/>
        <v/>
      </c>
      <c r="Q69" s="369" t="str">
        <f t="shared" si="76"/>
        <v/>
      </c>
      <c r="R69" s="369" t="str">
        <f t="shared" si="76"/>
        <v/>
      </c>
      <c r="S69" s="369" t="str">
        <f t="shared" si="76"/>
        <v/>
      </c>
      <c r="T69" s="369" t="str">
        <f t="shared" si="76"/>
        <v/>
      </c>
      <c r="U69" s="369" t="str">
        <f t="shared" si="76"/>
        <v/>
      </c>
      <c r="V69" s="368" t="str">
        <f t="shared" si="76"/>
        <v/>
      </c>
      <c r="W69" s="368" t="str">
        <f t="shared" si="76"/>
        <v/>
      </c>
      <c r="X69" s="368" t="str">
        <f t="shared" si="76"/>
        <v/>
      </c>
      <c r="Y69" s="368" t="str">
        <f t="shared" si="76"/>
        <v/>
      </c>
      <c r="Z69" s="368" t="str">
        <f t="shared" si="76"/>
        <v/>
      </c>
      <c r="AA69" s="368" t="str">
        <f t="shared" si="76"/>
        <v/>
      </c>
      <c r="AB69" s="368" t="str">
        <f t="shared" si="76"/>
        <v/>
      </c>
      <c r="AC69" s="368" t="str">
        <f t="shared" si="76"/>
        <v/>
      </c>
      <c r="AD69" s="368" t="str">
        <f t="shared" si="76"/>
        <v/>
      </c>
      <c r="AE69" s="368" t="str">
        <f t="shared" si="76"/>
        <v/>
      </c>
      <c r="AF69" s="368" t="str">
        <f t="shared" si="76"/>
        <v/>
      </c>
      <c r="AG69" s="368" t="str">
        <f t="shared" si="76"/>
        <v/>
      </c>
      <c r="AH69" s="368" t="str">
        <f t="shared" si="76"/>
        <v/>
      </c>
      <c r="AI69" s="368" t="str">
        <f t="shared" si="76"/>
        <v/>
      </c>
      <c r="AJ69" s="370" t="str">
        <f t="shared" si="76"/>
        <v/>
      </c>
      <c r="AK69" s="371" t="str">
        <f t="shared" si="76"/>
        <v/>
      </c>
      <c r="AL69" s="372" t="str">
        <f t="shared" si="76"/>
        <v/>
      </c>
      <c r="AM69" s="372" t="str">
        <f t="shared" si="76"/>
        <v/>
      </c>
      <c r="AN69" s="372" t="str">
        <f t="shared" si="76"/>
        <v/>
      </c>
      <c r="AO69" s="372" t="str">
        <f t="shared" si="76"/>
        <v/>
      </c>
      <c r="AP69" s="372" t="str">
        <f t="shared" si="76"/>
        <v/>
      </c>
      <c r="AQ69" s="373" t="str">
        <f t="shared" si="76"/>
        <v/>
      </c>
      <c r="AR69" s="374" t="str">
        <f t="shared" si="76"/>
        <v/>
      </c>
    </row>
    <row r="70" spans="1:44" x14ac:dyDescent="0.3">
      <c r="A70" s="337" t="str">
        <f t="shared" ref="A70" si="77">+IF(C70+C71=0,"[ocultar]","")</f>
        <v>[ocultar]</v>
      </c>
      <c r="B70" s="375" t="s">
        <v>162</v>
      </c>
      <c r="C70" s="376">
        <f t="array" ref="C70">SUM(IF($B70=DATOS_[Sexo],
IF($B69=DATOS_[AGRUP. CLAS. PROF.],
IF("Dentro"=DATOS_[Check Periodo Ref.],
1/(COUNTIFS(DATOS_[Sexo],$B70,DATOS_[AGRUP. CLAS. PROF.],$B69,DATOS_[Check Periodo Ref.],"Dentro",DATOS_[id],DATOS_[id]))))))</f>
        <v>0</v>
      </c>
      <c r="D70" s="377">
        <f>COUNTIFS(DATOS_[AGRUP. CLAS. PROF.],$B69,DATOS_[Sexo],$B70,DATOS_[Check Periodo Ref.],"Dentro")</f>
        <v>0</v>
      </c>
      <c r="E70" s="378">
        <f t="array" ref="E70">IFERROR(
AVERAGE(IF(DATOS_[Sexo]=$B70,IF(DATOS_[AGRUP. CLAS. PROF.]=$B69,IF(DATOS_[Check Periodo Ref.]="Dentro",DATOS_[SALARIO BASE Ef],FALSE)))),
0)</f>
        <v>0</v>
      </c>
      <c r="F70" s="379">
        <f t="array" ref="F70">IFERROR(
AVERAGE((IF(DATOS_[[Sexo]:[Sexo]]=$B70,IF(DATOS_[[AGRUP. CLAS. PROF.]:[AGRUP. CLAS. PROF.]]=$B69,IF(DATOS_[[Check Periodo Ref.]:[Check Periodo Ref.]]="Dentro",DATOS_[Conc.Sal.01]))))),
0)</f>
        <v>0</v>
      </c>
      <c r="G70" s="379">
        <f t="array" ref="G70">IFERROR(
AVERAGE((IF(DATOS_[[Sexo]:[Sexo]]=$B70,IF(DATOS_[[AGRUP. CLAS. PROF.]:[AGRUP. CLAS. PROF.]]=$B69,IF(DATOS_[[Check Periodo Ref.]:[Check Periodo Ref.]]="Dentro",DATOS_[Conc.Sal.02]))))),
0)</f>
        <v>0</v>
      </c>
      <c r="H70" s="379">
        <f t="array" ref="H70">IFERROR(
AVERAGE((IF(DATOS_[[Sexo]:[Sexo]]=$B70,IF(DATOS_[[AGRUP. CLAS. PROF.]:[AGRUP. CLAS. PROF.]]=$B69,IF(DATOS_[[Check Periodo Ref.]:[Check Periodo Ref.]]="Dentro",DATOS_[Conc.Sal.03]))))),
0)</f>
        <v>0</v>
      </c>
      <c r="I70" s="379">
        <f t="array" ref="I70">IFERROR(
AVERAGE((IF(DATOS_[[Sexo]:[Sexo]]=$B70,IF(DATOS_[[AGRUP. CLAS. PROF.]:[AGRUP. CLAS. PROF.]]=$B69,IF(DATOS_[[Check Periodo Ref.]:[Check Periodo Ref.]]="Dentro",DATOS_[Conc.Sal.04]))))),
0)</f>
        <v>0</v>
      </c>
      <c r="J70" s="379">
        <f t="array" ref="J70">IFERROR(
AVERAGE((IF(DATOS_[[Sexo]:[Sexo]]=$B70,IF(DATOS_[[AGRUP. CLAS. PROF.]:[AGRUP. CLAS. PROF.]]=$B69,IF(DATOS_[[Check Periodo Ref.]:[Check Periodo Ref.]]="Dentro",DATOS_[Conc.Sal.05]))))),
0)</f>
        <v>0</v>
      </c>
      <c r="K70" s="379">
        <f t="array" ref="K70">IFERROR(
AVERAGE((IF(DATOS_[[Sexo]:[Sexo]]=$B70,IF(DATOS_[[AGRUP. CLAS. PROF.]:[AGRUP. CLAS. PROF.]]=$B69,IF(DATOS_[[Check Periodo Ref.]:[Check Periodo Ref.]]="Dentro",DATOS_[Conc.Sal.06]))))),
0)</f>
        <v>0</v>
      </c>
      <c r="L70" s="379">
        <f t="array" ref="L70">IFERROR(
AVERAGE((IF(DATOS_[[Sexo]:[Sexo]]=$B70,IF(DATOS_[[AGRUP. CLAS. PROF.]:[AGRUP. CLAS. PROF.]]=$B69,IF(DATOS_[[Check Periodo Ref.]:[Check Periodo Ref.]]="Dentro",DATOS_[Conc.Sal.07]))))),
0)</f>
        <v>0</v>
      </c>
      <c r="M70" s="379">
        <f t="array" ref="M70">IFERROR(
AVERAGE((IF(DATOS_[[Sexo]:[Sexo]]=$B70,IF(DATOS_[[AGRUP. CLAS. PROF.]:[AGRUP. CLAS. PROF.]]=$B69,IF(DATOS_[[Check Periodo Ref.]:[Check Periodo Ref.]]="Dentro",DATOS_[Conc.Sal.08]))))),
0)</f>
        <v>0</v>
      </c>
      <c r="N70" s="379">
        <f t="array" ref="N70">IFERROR(
AVERAGE((IF(DATOS_[[Sexo]:[Sexo]]=$B70,IF(DATOS_[[AGRUP. CLAS. PROF.]:[AGRUP. CLAS. PROF.]]=$B69,IF(DATOS_[[Check Periodo Ref.]:[Check Periodo Ref.]]="Dentro",DATOS_[Conc.Sal.09]))))),
0)</f>
        <v>0</v>
      </c>
      <c r="O70" s="379">
        <f t="array" ref="O70">IFERROR(
AVERAGE((IF(DATOS_[[Sexo]:[Sexo]]=$B70,IF(DATOS_[[AGRUP. CLAS. PROF.]:[AGRUP. CLAS. PROF.]]=$B69,IF(DATOS_[[Check Periodo Ref.]:[Check Periodo Ref.]]="Dentro",DATOS_[Conc.Sal.10]))))),
0)</f>
        <v>0</v>
      </c>
      <c r="P70" s="379">
        <f t="array" ref="P70">IFERROR(
AVERAGE((IF(DATOS_[[Sexo]:[Sexo]]=$B70,IF(DATOS_[[AGRUP. CLAS. PROF.]:[AGRUP. CLAS. PROF.]]=$B69,IF(DATOS_[[Check Periodo Ref.]:[Check Periodo Ref.]]="Dentro",DATOS_[Conc.Sal.11]))))),
0)</f>
        <v>0</v>
      </c>
      <c r="Q70" s="379">
        <f t="array" ref="Q70">IFERROR(
AVERAGE((IF(DATOS_[[Sexo]:[Sexo]]=$B70,IF(DATOS_[[AGRUP. CLAS. PROF.]:[AGRUP. CLAS. PROF.]]=$B69,IF(DATOS_[[Check Periodo Ref.]:[Check Periodo Ref.]]="Dentro",DATOS_[Conc.Sal.12]))))),
0)</f>
        <v>0</v>
      </c>
      <c r="R70" s="379">
        <f t="array" ref="R70">IFERROR(
AVERAGE((IF(DATOS_[[Sexo]:[Sexo]]=$B70,IF(DATOS_[[AGRUP. CLAS. PROF.]:[AGRUP. CLAS. PROF.]]=$B69,IF(DATOS_[[Check Periodo Ref.]:[Check Periodo Ref.]]="Dentro",DATOS_[Conc.Sal.13]))))),
0)</f>
        <v>0</v>
      </c>
      <c r="S70" s="379">
        <f t="array" ref="S70">IFERROR(
AVERAGE((IF(DATOS_[[Sexo]:[Sexo]]=$B70,IF(DATOS_[[AGRUP. CLAS. PROF.]:[AGRUP. CLAS. PROF.]]=$B69,IF(DATOS_[[Check Periodo Ref.]:[Check Periodo Ref.]]="Dentro",DATOS_[Conc.Sal.14]))))),
0)</f>
        <v>0</v>
      </c>
      <c r="T70" s="379">
        <f t="array" ref="T70">IFERROR(
AVERAGE((IF(DATOS_[[Sexo]:[Sexo]]=$B70,IF(DATOS_[[AGRUP. CLAS. PROF.]:[AGRUP. CLAS. PROF.]]=$B69,IF(DATOS_[[Check Periodo Ref.]:[Check Periodo Ref.]]="Dentro",DATOS_[Conc.Sal.15]))))),
0)</f>
        <v>0</v>
      </c>
      <c r="U70" s="379">
        <f t="array" ref="U70">IFERROR(
AVERAGE((IF(DATOS_[[Sexo]:[Sexo]]=$B70,IF(DATOS_[[AGRUP. CLAS. PROF.]:[AGRUP. CLAS. PROF.]]=$B69,IF(DATOS_[[Check Periodo Ref.]:[Check Periodo Ref.]]="Dentro",DATOS_[Conc.Sal.16]))))),
0)</f>
        <v>0</v>
      </c>
      <c r="V70" s="379">
        <f t="array" ref="V70">IFERROR(
AVERAGE((IF(DATOS_[[Sexo]:[Sexo]]=$B70,IF(DATOS_[[AGRUP. CLAS. PROF.]:[AGRUP. CLAS. PROF.]]=$B69,IF(DATOS_[[Check Periodo Ref.]:[Check Periodo Ref.]]="Dentro",DATOS_[Conc.Sal.17]))))),
0)</f>
        <v>0</v>
      </c>
      <c r="W70" s="379">
        <f t="array" ref="W70">IFERROR(
AVERAGE((IF(DATOS_[[Sexo]:[Sexo]]=$B70,IF(DATOS_[[AGRUP. CLAS. PROF.]:[AGRUP. CLAS. PROF.]]=$B69,IF(DATOS_[[Check Periodo Ref.]:[Check Periodo Ref.]]="Dentro",DATOS_[Conc.Sal.18]))))),
0)</f>
        <v>0</v>
      </c>
      <c r="X70" s="379">
        <f t="array" ref="X70">IFERROR(
AVERAGE((IF(DATOS_[[Sexo]:[Sexo]]=$B70,IF(DATOS_[[AGRUP. CLAS. PROF.]:[AGRUP. CLAS. PROF.]]=$B69,IF(DATOS_[[Check Periodo Ref.]:[Check Periodo Ref.]]="Dentro",DATOS_[Conc.Sal.19]))))),
0)</f>
        <v>0</v>
      </c>
      <c r="Y70" s="379">
        <f t="array" ref="Y70">IFERROR(
AVERAGE((IF(DATOS_[[Sexo]:[Sexo]]=$B70,IF(DATOS_[[AGRUP. CLAS. PROF.]:[AGRUP. CLAS. PROF.]]=$B69,IF(DATOS_[[Check Periodo Ref.]:[Check Periodo Ref.]]="Dentro",DATOS_[Conc.Sal.20]))))),
0)</f>
        <v>0</v>
      </c>
      <c r="Z70" s="379">
        <f t="array" ref="Z70">IFERROR(
AVERAGE((IF(DATOS_[[Sexo]:[Sexo]]=$B70,IF(DATOS_[[AGRUP. CLAS. PROF.]:[AGRUP. CLAS. PROF.]]=$B69,IF(DATOS_[[Check Periodo Ref.]:[Check Periodo Ref.]]="Dentro",DATOS_[Conc.Sal.21]))))),
0)</f>
        <v>0</v>
      </c>
      <c r="AA70" s="379">
        <f t="array" ref="AA70">IFERROR(
AVERAGE((IF(DATOS_[[Sexo]:[Sexo]]=$B70,IF(DATOS_[[AGRUP. CLAS. PROF.]:[AGRUP. CLAS. PROF.]]=$B69,IF(DATOS_[[Check Periodo Ref.]:[Check Periodo Ref.]]="Dentro",DATOS_[Conc.Sal.22]))))),
0)</f>
        <v>0</v>
      </c>
      <c r="AB70" s="379">
        <f t="array" ref="AB70">IFERROR(
AVERAGE((IF(DATOS_[[Sexo]:[Sexo]]=$B70,IF(DATOS_[[AGRUP. CLAS. PROF.]:[AGRUP. CLAS. PROF.]]=$B69,IF(DATOS_[[Check Periodo Ref.]:[Check Periodo Ref.]]="Dentro",DATOS_[Conc.Sal.23]))))),
0)</f>
        <v>0</v>
      </c>
      <c r="AC70" s="379">
        <f t="array" ref="AC70">IFERROR(
AVERAGE((IF(DATOS_[[Sexo]:[Sexo]]=$B70,IF(DATOS_[[AGRUP. CLAS. PROF.]:[AGRUP. CLAS. PROF.]]=$B69,IF(DATOS_[[Check Periodo Ref.]:[Check Periodo Ref.]]="Dentro",DATOS_[Conc.Sal.24]))))),
0)</f>
        <v>0</v>
      </c>
      <c r="AD70" s="379">
        <f t="array" ref="AD70">IFERROR(
AVERAGE((IF(DATOS_[[Sexo]:[Sexo]]=$B70,IF(DATOS_[[AGRUP. CLAS. PROF.]:[AGRUP. CLAS. PROF.]]=$B69,IF(DATOS_[[Check Periodo Ref.]:[Check Periodo Ref.]]="Dentro",DATOS_[Conc.Sal.25]))))),
0)</f>
        <v>0</v>
      </c>
      <c r="AE70" s="379">
        <f t="array" ref="AE70">IFERROR(
AVERAGE((IF(DATOS_[[Sexo]:[Sexo]]=$B70,IF(DATOS_[[AGRUP. CLAS. PROF.]:[AGRUP. CLAS. PROF.]]=$B69,IF(DATOS_[[Check Periodo Ref.]:[Check Periodo Ref.]]="Dentro",DATOS_[Conc.Sal.26]))))),
0)</f>
        <v>0</v>
      </c>
      <c r="AF70" s="379">
        <f t="array" ref="AF70">IFERROR(
AVERAGE((IF(DATOS_[[Sexo]:[Sexo]]=$B70,IF(DATOS_[[AGRUP. CLAS. PROF.]:[AGRUP. CLAS. PROF.]]=$B69,IF(DATOS_[[Check Periodo Ref.]:[Check Periodo Ref.]]="Dentro",DATOS_[Conc.Sal.27]))))),
0)</f>
        <v>0</v>
      </c>
      <c r="AG70" s="379">
        <f t="array" ref="AG70">IFERROR(
AVERAGE((IF(DATOS_[[Sexo]:[Sexo]]=$B70,IF(DATOS_[[AGRUP. CLAS. PROF.]:[AGRUP. CLAS. PROF.]]=$B69,IF(DATOS_[[Check Periodo Ref.]:[Check Periodo Ref.]]="Dentro",DATOS_[Conc.Sal.28]))))),
0)</f>
        <v>0</v>
      </c>
      <c r="AH70" s="379">
        <f t="array" ref="AH70">IFERROR(
AVERAGE((IF(DATOS_[[Sexo]:[Sexo]]=$B70,IF(DATOS_[[AGRUP. CLAS. PROF.]:[AGRUP. CLAS. PROF.]]=$B69,IF(DATOS_[[Check Periodo Ref.]:[Check Periodo Ref.]]="Dentro",DATOS_[Conc.Sal.29]))))),
0)</f>
        <v>0</v>
      </c>
      <c r="AI70" s="379">
        <f t="array" ref="AI70">IFERROR(
AVERAGE((IF(DATOS_[[Sexo]:[Sexo]]=$B70,IF(DATOS_[[AGRUP. CLAS. PROF.]:[AGRUP. CLAS. PROF.]]=$B69,IF(DATOS_[[Check Periodo Ref.]:[Check Periodo Ref.]]="Dentro",DATOS_[Conc.Sal.30]))))),
0)</f>
        <v>0</v>
      </c>
      <c r="AJ70" s="380">
        <f t="array" ref="AJ70">IFERROR(
AVERAGE(IF(DATOS_[Sexo]=$B70,IF(DATOS_[AGRUP. CLAS. PROF.]=$B69,IF(DATOS_[Check Periodo Ref.]="Dentro",DATOS_[Tot COMPL.SAL Ef],FALSE)))),
0)</f>
        <v>0</v>
      </c>
      <c r="AK70" s="381">
        <f t="array" ref="AK70">IFERROR(
AVERAGE(IF(DATOS_[Sexo]=$B70,IF(DATOS_[AGRUP. CLAS. PROF.]=$B69,IF(DATOS_[Check Periodo Ref.]="Dentro",DATOS_[TOTAL SALARIO Ef],FALSE)))),
0)</f>
        <v>0</v>
      </c>
      <c r="AL70" s="382">
        <f t="array" ref="AL70">IFERROR(
AVERAGE((IF(DATOS_[[Sexo]:[Sexo]]=$B70,IF(DATOS_[[AGRUP. CLAS. PROF.]:[AGRUP. CLAS. PROF.]]=$B69,IF(DATOS_[[Check Periodo Ref.]:[Check Periodo Ref.]]="Dentro",DATOS_[C.Extra.01]))))),
0)</f>
        <v>0</v>
      </c>
      <c r="AM70" s="382">
        <f t="array" ref="AM70">IFERROR(
AVERAGE((IF(DATOS_[[Sexo]:[Sexo]]=$B70,IF(DATOS_[[AGRUP. CLAS. PROF.]:[AGRUP. CLAS. PROF.]]=$B69,IF(DATOS_[[Check Periodo Ref.]:[Check Periodo Ref.]]="Dentro",DATOS_[C.Extra.02]))))),
0)</f>
        <v>0</v>
      </c>
      <c r="AN70" s="382">
        <f t="array" ref="AN70">IFERROR(
AVERAGE((IF(DATOS_[[Sexo]:[Sexo]]=$B70,IF(DATOS_[[AGRUP. CLAS. PROF.]:[AGRUP. CLAS. PROF.]]=$B69,IF(DATOS_[[Check Periodo Ref.]:[Check Periodo Ref.]]="Dentro",DATOS_[C.Extra.03]))))),
0)</f>
        <v>0</v>
      </c>
      <c r="AO70" s="382">
        <f t="array" ref="AO70">IFERROR(
AVERAGE((IF(DATOS_[[Sexo]:[Sexo]]=$B70,IF(DATOS_[[AGRUP. CLAS. PROF.]:[AGRUP. CLAS. PROF.]]=$B69,IF(DATOS_[[Check Periodo Ref.]:[Check Periodo Ref.]]="Dentro",DATOS_[C.Extra.04]))))),
0)</f>
        <v>0</v>
      </c>
      <c r="AP70" s="382">
        <f t="array" ref="AP70">IFERROR(
AVERAGE((IF(DATOS_[[Sexo]:[Sexo]]=$B70,IF(DATOS_[[AGRUP. CLAS. PROF.]:[AGRUP. CLAS. PROF.]]=$B69,IF(DATOS_[[Check Periodo Ref.]:[Check Periodo Ref.]]="Dentro",DATOS_[C.Extra.05]))))),
0)</f>
        <v>0</v>
      </c>
      <c r="AQ70" s="383">
        <f t="array" ref="AQ70">IFERROR(
AVERAGE(IF(DATOS_[Sexo]=$B70,IF(DATOS_[AGRUP. CLAS. PROF.]=$B69,IF(DATOS_[Check Periodo Ref.]="Dentro",DATOS_[Tot Extrasalarial Ef],FALSE)))),
0)</f>
        <v>0</v>
      </c>
      <c r="AR70" s="384">
        <f t="array" ref="AR70">IFERROR(
AVERAGE(IF(DATOS_[Sexo]=$B70,IF(DATOS_[AGRUP. CLAS. PROF.]=$B69,IF(DATOS_[Check Periodo Ref.]="Dentro",DATOS_[TOTAL Retrib Ef],FALSE)))),
0)</f>
        <v>0</v>
      </c>
    </row>
    <row r="71" spans="1:44" x14ac:dyDescent="0.3">
      <c r="A71" s="337" t="str">
        <f t="shared" ref="A71" si="78">+A70</f>
        <v>[ocultar]</v>
      </c>
      <c r="B71" s="375" t="s">
        <v>163</v>
      </c>
      <c r="C71" s="376">
        <f t="array" ref="C71">SUM(IF($B71=DATOS_[Sexo],
IF($B69=DATOS_[AGRUP. CLAS. PROF.],
IF("Dentro"=DATOS_[Check Periodo Ref.],
1/(COUNTIFS(DATOS_[Sexo],$B71,DATOS_[AGRUP. CLAS. PROF.],$B69,DATOS_[Check Periodo Ref.],"Dentro",DATOS_[id],DATOS_[id]))))))</f>
        <v>0</v>
      </c>
      <c r="D71" s="377">
        <f>COUNTIFS(DATOS_[AGRUP. CLAS. PROF.],$B69,DATOS_[Sexo],$B71,DATOS_[Check Periodo Ref.],"Dentro")</f>
        <v>0</v>
      </c>
      <c r="E71" s="378">
        <f t="array" ref="E71">IFERROR(
AVERAGE(IF(DATOS_[Sexo]=$B71,IF(DATOS_[AGRUP. CLAS. PROF.]=$B69,IF(DATOS_[Check Periodo Ref.]="Dentro",DATOS_[SALARIO BASE Ef],FALSE)))),
0)</f>
        <v>0</v>
      </c>
      <c r="F71" s="379">
        <f t="array" ref="F71">IFERROR(
AVERAGE((IF(DATOS_[[Sexo]:[Sexo]]=$B71,IF(DATOS_[[AGRUP. CLAS. PROF.]:[AGRUP. CLAS. PROF.]]=$B69,IF(DATOS_[[Check Periodo Ref.]:[Check Periodo Ref.]]="Dentro",DATOS_[Conc.Sal.01]))))),
0)</f>
        <v>0</v>
      </c>
      <c r="G71" s="379">
        <f t="array" ref="G71">IFERROR(
AVERAGE((IF(DATOS_[[Sexo]:[Sexo]]=$B71,IF(DATOS_[[AGRUP. CLAS. PROF.]:[AGRUP. CLAS. PROF.]]=$B69,IF(DATOS_[[Check Periodo Ref.]:[Check Periodo Ref.]]="Dentro",DATOS_[Conc.Sal.02]))))),
0)</f>
        <v>0</v>
      </c>
      <c r="H71" s="379">
        <f t="array" ref="H71">IFERROR(
AVERAGE((IF(DATOS_[[Sexo]:[Sexo]]=$B71,IF(DATOS_[[AGRUP. CLAS. PROF.]:[AGRUP. CLAS. PROF.]]=$B69,IF(DATOS_[[Check Periodo Ref.]:[Check Periodo Ref.]]="Dentro",DATOS_[Conc.Sal.03]))))),
0)</f>
        <v>0</v>
      </c>
      <c r="I71" s="379">
        <f t="array" ref="I71">IFERROR(
AVERAGE((IF(DATOS_[[Sexo]:[Sexo]]=$B71,IF(DATOS_[[AGRUP. CLAS. PROF.]:[AGRUP. CLAS. PROF.]]=$B69,IF(DATOS_[[Check Periodo Ref.]:[Check Periodo Ref.]]="Dentro",DATOS_[Conc.Sal.04]))))),
0)</f>
        <v>0</v>
      </c>
      <c r="J71" s="379">
        <f t="array" ref="J71">IFERROR(
AVERAGE((IF(DATOS_[[Sexo]:[Sexo]]=$B71,IF(DATOS_[[AGRUP. CLAS. PROF.]:[AGRUP. CLAS. PROF.]]=$B69,IF(DATOS_[[Check Periodo Ref.]:[Check Periodo Ref.]]="Dentro",DATOS_[Conc.Sal.05]))))),
0)</f>
        <v>0</v>
      </c>
      <c r="K71" s="379">
        <f t="array" ref="K71">IFERROR(
AVERAGE((IF(DATOS_[[Sexo]:[Sexo]]=$B71,IF(DATOS_[[AGRUP. CLAS. PROF.]:[AGRUP. CLAS. PROF.]]=$B69,IF(DATOS_[[Check Periodo Ref.]:[Check Periodo Ref.]]="Dentro",DATOS_[Conc.Sal.06]))))),
0)</f>
        <v>0</v>
      </c>
      <c r="L71" s="379">
        <f t="array" ref="L71">IFERROR(
AVERAGE((IF(DATOS_[[Sexo]:[Sexo]]=$B71,IF(DATOS_[[AGRUP. CLAS. PROF.]:[AGRUP. CLAS. PROF.]]=$B69,IF(DATOS_[[Check Periodo Ref.]:[Check Periodo Ref.]]="Dentro",DATOS_[Conc.Sal.07]))))),
0)</f>
        <v>0</v>
      </c>
      <c r="M71" s="379">
        <f t="array" ref="M71">IFERROR(
AVERAGE((IF(DATOS_[[Sexo]:[Sexo]]=$B71,IF(DATOS_[[AGRUP. CLAS. PROF.]:[AGRUP. CLAS. PROF.]]=$B69,IF(DATOS_[[Check Periodo Ref.]:[Check Periodo Ref.]]="Dentro",DATOS_[Conc.Sal.08]))))),
0)</f>
        <v>0</v>
      </c>
      <c r="N71" s="379">
        <f t="array" ref="N71">IFERROR(
AVERAGE((IF(DATOS_[[Sexo]:[Sexo]]=$B71,IF(DATOS_[[AGRUP. CLAS. PROF.]:[AGRUP. CLAS. PROF.]]=$B69,IF(DATOS_[[Check Periodo Ref.]:[Check Periodo Ref.]]="Dentro",DATOS_[Conc.Sal.09]))))),
0)</f>
        <v>0</v>
      </c>
      <c r="O71" s="379">
        <f t="array" ref="O71">IFERROR(
AVERAGE((IF(DATOS_[[Sexo]:[Sexo]]=$B71,IF(DATOS_[[AGRUP. CLAS. PROF.]:[AGRUP. CLAS. PROF.]]=$B69,IF(DATOS_[[Check Periodo Ref.]:[Check Periodo Ref.]]="Dentro",DATOS_[Conc.Sal.10]))))),
0)</f>
        <v>0</v>
      </c>
      <c r="P71" s="379">
        <f t="array" ref="P71">IFERROR(
AVERAGE((IF(DATOS_[[Sexo]:[Sexo]]=$B71,IF(DATOS_[[AGRUP. CLAS. PROF.]:[AGRUP. CLAS. PROF.]]=$B69,IF(DATOS_[[Check Periodo Ref.]:[Check Periodo Ref.]]="Dentro",DATOS_[Conc.Sal.11]))))),
0)</f>
        <v>0</v>
      </c>
      <c r="Q71" s="379">
        <f t="array" ref="Q71">IFERROR(
AVERAGE((IF(DATOS_[[Sexo]:[Sexo]]=$B71,IF(DATOS_[[AGRUP. CLAS. PROF.]:[AGRUP. CLAS. PROF.]]=$B69,IF(DATOS_[[Check Periodo Ref.]:[Check Periodo Ref.]]="Dentro",DATOS_[Conc.Sal.12]))))),
0)</f>
        <v>0</v>
      </c>
      <c r="R71" s="379">
        <f t="array" ref="R71">IFERROR(
AVERAGE((IF(DATOS_[[Sexo]:[Sexo]]=$B71,IF(DATOS_[[AGRUP. CLAS. PROF.]:[AGRUP. CLAS. PROF.]]=$B69,IF(DATOS_[[Check Periodo Ref.]:[Check Periodo Ref.]]="Dentro",DATOS_[Conc.Sal.13]))))),
0)</f>
        <v>0</v>
      </c>
      <c r="S71" s="379">
        <f t="array" ref="S71">IFERROR(
AVERAGE((IF(DATOS_[[Sexo]:[Sexo]]=$B71,IF(DATOS_[[AGRUP. CLAS. PROF.]:[AGRUP. CLAS. PROF.]]=$B69,IF(DATOS_[[Check Periodo Ref.]:[Check Periodo Ref.]]="Dentro",DATOS_[Conc.Sal.14]))))),
0)</f>
        <v>0</v>
      </c>
      <c r="T71" s="379">
        <f t="array" ref="T71">IFERROR(
AVERAGE((IF(DATOS_[[Sexo]:[Sexo]]=$B71,IF(DATOS_[[AGRUP. CLAS. PROF.]:[AGRUP. CLAS. PROF.]]=$B69,IF(DATOS_[[Check Periodo Ref.]:[Check Periodo Ref.]]="Dentro",DATOS_[Conc.Sal.15]))))),
0)</f>
        <v>0</v>
      </c>
      <c r="U71" s="379">
        <f t="array" ref="U71">IFERROR(
AVERAGE((IF(DATOS_[[Sexo]:[Sexo]]=$B71,IF(DATOS_[[AGRUP. CLAS. PROF.]:[AGRUP. CLAS. PROF.]]=$B69,IF(DATOS_[[Check Periodo Ref.]:[Check Periodo Ref.]]="Dentro",DATOS_[Conc.Sal.16]))))),
0)</f>
        <v>0</v>
      </c>
      <c r="V71" s="379">
        <f t="array" ref="V71">IFERROR(
AVERAGE((IF(DATOS_[[Sexo]:[Sexo]]=$B71,IF(DATOS_[[AGRUP. CLAS. PROF.]:[AGRUP. CLAS. PROF.]]=$B69,IF(DATOS_[[Check Periodo Ref.]:[Check Periodo Ref.]]="Dentro",DATOS_[Conc.Sal.17]))))),
0)</f>
        <v>0</v>
      </c>
      <c r="W71" s="379">
        <f t="array" ref="W71">IFERROR(
AVERAGE((IF(DATOS_[[Sexo]:[Sexo]]=$B71,IF(DATOS_[[AGRUP. CLAS. PROF.]:[AGRUP. CLAS. PROF.]]=$B69,IF(DATOS_[[Check Periodo Ref.]:[Check Periodo Ref.]]="Dentro",DATOS_[Conc.Sal.18]))))),
0)</f>
        <v>0</v>
      </c>
      <c r="X71" s="379">
        <f t="array" ref="X71">IFERROR(
AVERAGE((IF(DATOS_[[Sexo]:[Sexo]]=$B71,IF(DATOS_[[AGRUP. CLAS. PROF.]:[AGRUP. CLAS. PROF.]]=$B69,IF(DATOS_[[Check Periodo Ref.]:[Check Periodo Ref.]]="Dentro",DATOS_[Conc.Sal.19]))))),
0)</f>
        <v>0</v>
      </c>
      <c r="Y71" s="379">
        <f t="array" ref="Y71">IFERROR(
AVERAGE((IF(DATOS_[[Sexo]:[Sexo]]=$B71,IF(DATOS_[[AGRUP. CLAS. PROF.]:[AGRUP. CLAS. PROF.]]=$B69,IF(DATOS_[[Check Periodo Ref.]:[Check Periodo Ref.]]="Dentro",DATOS_[Conc.Sal.20]))))),
0)</f>
        <v>0</v>
      </c>
      <c r="Z71" s="379">
        <f t="array" ref="Z71">IFERROR(
AVERAGE((IF(DATOS_[[Sexo]:[Sexo]]=$B71,IF(DATOS_[[AGRUP. CLAS. PROF.]:[AGRUP. CLAS. PROF.]]=$B69,IF(DATOS_[[Check Periodo Ref.]:[Check Periodo Ref.]]="Dentro",DATOS_[Conc.Sal.21]))))),
0)</f>
        <v>0</v>
      </c>
      <c r="AA71" s="379">
        <f t="array" ref="AA71">IFERROR(
AVERAGE((IF(DATOS_[[Sexo]:[Sexo]]=$B71,IF(DATOS_[[AGRUP. CLAS. PROF.]:[AGRUP. CLAS. PROF.]]=$B69,IF(DATOS_[[Check Periodo Ref.]:[Check Periodo Ref.]]="Dentro",DATOS_[Conc.Sal.22]))))),
0)</f>
        <v>0</v>
      </c>
      <c r="AB71" s="379">
        <f t="array" ref="AB71">IFERROR(
AVERAGE((IF(DATOS_[[Sexo]:[Sexo]]=$B71,IF(DATOS_[[AGRUP. CLAS. PROF.]:[AGRUP. CLAS. PROF.]]=$B69,IF(DATOS_[[Check Periodo Ref.]:[Check Periodo Ref.]]="Dentro",DATOS_[Conc.Sal.23]))))),
0)</f>
        <v>0</v>
      </c>
      <c r="AC71" s="379">
        <f t="array" ref="AC71">IFERROR(
AVERAGE((IF(DATOS_[[Sexo]:[Sexo]]=$B71,IF(DATOS_[[AGRUP. CLAS. PROF.]:[AGRUP. CLAS. PROF.]]=$B69,IF(DATOS_[[Check Periodo Ref.]:[Check Periodo Ref.]]="Dentro",DATOS_[Conc.Sal.24]))))),
0)</f>
        <v>0</v>
      </c>
      <c r="AD71" s="379">
        <f t="array" ref="AD71">IFERROR(
AVERAGE((IF(DATOS_[[Sexo]:[Sexo]]=$B71,IF(DATOS_[[AGRUP. CLAS. PROF.]:[AGRUP. CLAS. PROF.]]=$B69,IF(DATOS_[[Check Periodo Ref.]:[Check Periodo Ref.]]="Dentro",DATOS_[Conc.Sal.25]))))),
0)</f>
        <v>0</v>
      </c>
      <c r="AE71" s="379">
        <f t="array" ref="AE71">IFERROR(
AVERAGE((IF(DATOS_[[Sexo]:[Sexo]]=$B71,IF(DATOS_[[AGRUP. CLAS. PROF.]:[AGRUP. CLAS. PROF.]]=$B69,IF(DATOS_[[Check Periodo Ref.]:[Check Periodo Ref.]]="Dentro",DATOS_[Conc.Sal.26]))))),
0)</f>
        <v>0</v>
      </c>
      <c r="AF71" s="379">
        <f t="array" ref="AF71">IFERROR(
AVERAGE((IF(DATOS_[[Sexo]:[Sexo]]=$B71,IF(DATOS_[[AGRUP. CLAS. PROF.]:[AGRUP. CLAS. PROF.]]=$B69,IF(DATOS_[[Check Periodo Ref.]:[Check Periodo Ref.]]="Dentro",DATOS_[Conc.Sal.27]))))),
0)</f>
        <v>0</v>
      </c>
      <c r="AG71" s="379">
        <f t="array" ref="AG71">IFERROR(
AVERAGE((IF(DATOS_[[Sexo]:[Sexo]]=$B71,IF(DATOS_[[AGRUP. CLAS. PROF.]:[AGRUP. CLAS. PROF.]]=$B69,IF(DATOS_[[Check Periodo Ref.]:[Check Periodo Ref.]]="Dentro",DATOS_[Conc.Sal.28]))))),
0)</f>
        <v>0</v>
      </c>
      <c r="AH71" s="379">
        <f t="array" ref="AH71">IFERROR(
AVERAGE((IF(DATOS_[[Sexo]:[Sexo]]=$B71,IF(DATOS_[[AGRUP. CLAS. PROF.]:[AGRUP. CLAS. PROF.]]=$B69,IF(DATOS_[[Check Periodo Ref.]:[Check Periodo Ref.]]="Dentro",DATOS_[Conc.Sal.29]))))),
0)</f>
        <v>0</v>
      </c>
      <c r="AI71" s="379">
        <f t="array" ref="AI71">IFERROR(
AVERAGE((IF(DATOS_[[Sexo]:[Sexo]]=$B71,IF(DATOS_[[AGRUP. CLAS. PROF.]:[AGRUP. CLAS. PROF.]]=$B69,IF(DATOS_[[Check Periodo Ref.]:[Check Periodo Ref.]]="Dentro",DATOS_[Conc.Sal.30]))))),
0)</f>
        <v>0</v>
      </c>
      <c r="AJ71" s="380">
        <f t="array" ref="AJ71">IFERROR(
AVERAGE(IF(DATOS_[Sexo]=$B71,IF(DATOS_[AGRUP. CLAS. PROF.]=$B69,IF(DATOS_[Check Periodo Ref.]="Dentro",DATOS_[Tot COMPL.SAL Ef],FALSE)))),
0)</f>
        <v>0</v>
      </c>
      <c r="AK71" s="381">
        <f t="array" ref="AK71">IFERROR(
AVERAGE(IF(DATOS_[Sexo]=$B71,IF(DATOS_[AGRUP. CLAS. PROF.]=$B69,IF(DATOS_[Check Periodo Ref.]="Dentro",DATOS_[TOTAL SALARIO Ef],FALSE)))),
0)</f>
        <v>0</v>
      </c>
      <c r="AL71" s="382">
        <f t="array" ref="AL71">IFERROR(
AVERAGE((IF(DATOS_[[Sexo]:[Sexo]]=$B71,IF(DATOS_[[AGRUP. CLAS. PROF.]:[AGRUP. CLAS. PROF.]]=$B69,IF(DATOS_[[Check Periodo Ref.]:[Check Periodo Ref.]]="Dentro",DATOS_[C.Extra.01]))))),
0)</f>
        <v>0</v>
      </c>
      <c r="AM71" s="382">
        <f t="array" ref="AM71">IFERROR(
AVERAGE((IF(DATOS_[[Sexo]:[Sexo]]=$B71,IF(DATOS_[[AGRUP. CLAS. PROF.]:[AGRUP. CLAS. PROF.]]=$B69,IF(DATOS_[[Check Periodo Ref.]:[Check Periodo Ref.]]="Dentro",DATOS_[C.Extra.02]))))),
0)</f>
        <v>0</v>
      </c>
      <c r="AN71" s="382">
        <f t="array" ref="AN71">IFERROR(
AVERAGE((IF(DATOS_[[Sexo]:[Sexo]]=$B71,IF(DATOS_[[AGRUP. CLAS. PROF.]:[AGRUP. CLAS. PROF.]]=$B69,IF(DATOS_[[Check Periodo Ref.]:[Check Periodo Ref.]]="Dentro",DATOS_[C.Extra.03]))))),
0)</f>
        <v>0</v>
      </c>
      <c r="AO71" s="382">
        <f t="array" ref="AO71">IFERROR(
AVERAGE((IF(DATOS_[[Sexo]:[Sexo]]=$B71,IF(DATOS_[[AGRUP. CLAS. PROF.]:[AGRUP. CLAS. PROF.]]=$B69,IF(DATOS_[[Check Periodo Ref.]:[Check Periodo Ref.]]="Dentro",DATOS_[C.Extra.04]))))),
0)</f>
        <v>0</v>
      </c>
      <c r="AP71" s="382">
        <f t="array" ref="AP71">IFERROR(
AVERAGE((IF(DATOS_[[Sexo]:[Sexo]]=$B71,IF(DATOS_[[AGRUP. CLAS. PROF.]:[AGRUP. CLAS. PROF.]]=$B69,IF(DATOS_[[Check Periodo Ref.]:[Check Periodo Ref.]]="Dentro",DATOS_[C.Extra.05]))))),
0)</f>
        <v>0</v>
      </c>
      <c r="AQ71" s="383">
        <f t="array" ref="AQ71">IFERROR(
AVERAGE(IF(DATOS_[Sexo]=$B71,IF(DATOS_[AGRUP. CLAS. PROF.]=$B69,IF(DATOS_[Check Periodo Ref.]="Dentro",DATOS_[Tot Extrasalarial Ef],FALSE)))),
0)</f>
        <v>0</v>
      </c>
      <c r="AR71" s="384">
        <f t="array" ref="AR71">IFERROR(
AVERAGE(IF(DATOS_[Sexo]=$B71,IF(DATOS_[AGRUP. CLAS. PROF.]=$B69,IF(DATOS_[Check Periodo Ref.]="Dentro",DATOS_[TOTAL Retrib Ef],FALSE)))),
0)</f>
        <v>0</v>
      </c>
    </row>
    <row r="72" spans="1:44" ht="17.25" thickBot="1" x14ac:dyDescent="0.35">
      <c r="A72" s="337" t="str">
        <f t="shared" ref="A72" si="79">+A73</f>
        <v>[ocultar]</v>
      </c>
      <c r="B72" s="362" t="s">
        <v>236</v>
      </c>
      <c r="C72" s="363"/>
      <c r="D72" s="364"/>
      <c r="E72" s="365" t="str">
        <f t="shared" ref="E72:AR72" si="80">IFERROR((E73-E74)/E73,"")</f>
        <v/>
      </c>
      <c r="F72" s="366" t="str">
        <f t="shared" si="80"/>
        <v/>
      </c>
      <c r="G72" s="367" t="str">
        <f t="shared" si="80"/>
        <v/>
      </c>
      <c r="H72" s="367" t="str">
        <f t="shared" si="80"/>
        <v/>
      </c>
      <c r="I72" s="367" t="str">
        <f t="shared" si="80"/>
        <v/>
      </c>
      <c r="J72" s="368" t="str">
        <f t="shared" si="80"/>
        <v/>
      </c>
      <c r="K72" s="369" t="str">
        <f t="shared" si="80"/>
        <v/>
      </c>
      <c r="L72" s="369" t="str">
        <f t="shared" si="80"/>
        <v/>
      </c>
      <c r="M72" s="369" t="str">
        <f t="shared" si="80"/>
        <v/>
      </c>
      <c r="N72" s="369" t="str">
        <f t="shared" si="80"/>
        <v/>
      </c>
      <c r="O72" s="369" t="str">
        <f t="shared" si="80"/>
        <v/>
      </c>
      <c r="P72" s="369" t="str">
        <f t="shared" si="80"/>
        <v/>
      </c>
      <c r="Q72" s="369" t="str">
        <f t="shared" si="80"/>
        <v/>
      </c>
      <c r="R72" s="369" t="str">
        <f t="shared" si="80"/>
        <v/>
      </c>
      <c r="S72" s="369" t="str">
        <f t="shared" si="80"/>
        <v/>
      </c>
      <c r="T72" s="369" t="str">
        <f t="shared" si="80"/>
        <v/>
      </c>
      <c r="U72" s="369" t="str">
        <f t="shared" si="80"/>
        <v/>
      </c>
      <c r="V72" s="368" t="str">
        <f t="shared" si="80"/>
        <v/>
      </c>
      <c r="W72" s="368" t="str">
        <f t="shared" si="80"/>
        <v/>
      </c>
      <c r="X72" s="368" t="str">
        <f t="shared" si="80"/>
        <v/>
      </c>
      <c r="Y72" s="368" t="str">
        <f t="shared" si="80"/>
        <v/>
      </c>
      <c r="Z72" s="368" t="str">
        <f t="shared" si="80"/>
        <v/>
      </c>
      <c r="AA72" s="368" t="str">
        <f t="shared" si="80"/>
        <v/>
      </c>
      <c r="AB72" s="368" t="str">
        <f t="shared" si="80"/>
        <v/>
      </c>
      <c r="AC72" s="368" t="str">
        <f t="shared" si="80"/>
        <v/>
      </c>
      <c r="AD72" s="368" t="str">
        <f t="shared" si="80"/>
        <v/>
      </c>
      <c r="AE72" s="368" t="str">
        <f t="shared" si="80"/>
        <v/>
      </c>
      <c r="AF72" s="368" t="str">
        <f t="shared" si="80"/>
        <v/>
      </c>
      <c r="AG72" s="368" t="str">
        <f t="shared" si="80"/>
        <v/>
      </c>
      <c r="AH72" s="368" t="str">
        <f t="shared" si="80"/>
        <v/>
      </c>
      <c r="AI72" s="368" t="str">
        <f t="shared" si="80"/>
        <v/>
      </c>
      <c r="AJ72" s="370" t="str">
        <f t="shared" si="80"/>
        <v/>
      </c>
      <c r="AK72" s="371" t="str">
        <f t="shared" si="80"/>
        <v/>
      </c>
      <c r="AL72" s="372" t="str">
        <f t="shared" si="80"/>
        <v/>
      </c>
      <c r="AM72" s="372" t="str">
        <f t="shared" si="80"/>
        <v/>
      </c>
      <c r="AN72" s="372" t="str">
        <f t="shared" si="80"/>
        <v/>
      </c>
      <c r="AO72" s="372" t="str">
        <f t="shared" si="80"/>
        <v/>
      </c>
      <c r="AP72" s="372" t="str">
        <f t="shared" si="80"/>
        <v/>
      </c>
      <c r="AQ72" s="373" t="str">
        <f t="shared" si="80"/>
        <v/>
      </c>
      <c r="AR72" s="374" t="str">
        <f t="shared" si="80"/>
        <v/>
      </c>
    </row>
    <row r="73" spans="1:44" x14ac:dyDescent="0.3">
      <c r="A73" s="337" t="str">
        <f t="shared" ref="A73" si="81">+IF(C73+C74=0,"[ocultar]","")</f>
        <v>[ocultar]</v>
      </c>
      <c r="B73" s="375" t="s">
        <v>162</v>
      </c>
      <c r="C73" s="376">
        <f t="array" ref="C73">SUM(IF($B73=DATOS_[Sexo],
IF($B72=DATOS_[AGRUP. CLAS. PROF.],
IF("Dentro"=DATOS_[Check Periodo Ref.],
1/(COUNTIFS(DATOS_[Sexo],$B73,DATOS_[AGRUP. CLAS. PROF.],$B72,DATOS_[Check Periodo Ref.],"Dentro",DATOS_[id],DATOS_[id]))))))</f>
        <v>0</v>
      </c>
      <c r="D73" s="377">
        <f>COUNTIFS(DATOS_[AGRUP. CLAS. PROF.],$B72,DATOS_[Sexo],$B73,DATOS_[Check Periodo Ref.],"Dentro")</f>
        <v>0</v>
      </c>
      <c r="E73" s="378">
        <f t="array" ref="E73">IFERROR(
AVERAGE(IF(DATOS_[Sexo]=$B73,IF(DATOS_[AGRUP. CLAS. PROF.]=$B72,IF(DATOS_[Check Periodo Ref.]="Dentro",DATOS_[SALARIO BASE Ef],FALSE)))),
0)</f>
        <v>0</v>
      </c>
      <c r="F73" s="379">
        <f t="array" ref="F73">IFERROR(
AVERAGE((IF(DATOS_[[Sexo]:[Sexo]]=$B73,IF(DATOS_[[AGRUP. CLAS. PROF.]:[AGRUP. CLAS. PROF.]]=$B72,IF(DATOS_[[Check Periodo Ref.]:[Check Periodo Ref.]]="Dentro",DATOS_[Conc.Sal.01]))))),
0)</f>
        <v>0</v>
      </c>
      <c r="G73" s="379">
        <f t="array" ref="G73">IFERROR(
AVERAGE((IF(DATOS_[[Sexo]:[Sexo]]=$B73,IF(DATOS_[[AGRUP. CLAS. PROF.]:[AGRUP. CLAS. PROF.]]=$B72,IF(DATOS_[[Check Periodo Ref.]:[Check Periodo Ref.]]="Dentro",DATOS_[Conc.Sal.02]))))),
0)</f>
        <v>0</v>
      </c>
      <c r="H73" s="379">
        <f t="array" ref="H73">IFERROR(
AVERAGE((IF(DATOS_[[Sexo]:[Sexo]]=$B73,IF(DATOS_[[AGRUP. CLAS. PROF.]:[AGRUP. CLAS. PROF.]]=$B72,IF(DATOS_[[Check Periodo Ref.]:[Check Periodo Ref.]]="Dentro",DATOS_[Conc.Sal.03]))))),
0)</f>
        <v>0</v>
      </c>
      <c r="I73" s="379">
        <f t="array" ref="I73">IFERROR(
AVERAGE((IF(DATOS_[[Sexo]:[Sexo]]=$B73,IF(DATOS_[[AGRUP. CLAS. PROF.]:[AGRUP. CLAS. PROF.]]=$B72,IF(DATOS_[[Check Periodo Ref.]:[Check Periodo Ref.]]="Dentro",DATOS_[Conc.Sal.04]))))),
0)</f>
        <v>0</v>
      </c>
      <c r="J73" s="379">
        <f t="array" ref="J73">IFERROR(
AVERAGE((IF(DATOS_[[Sexo]:[Sexo]]=$B73,IF(DATOS_[[AGRUP. CLAS. PROF.]:[AGRUP. CLAS. PROF.]]=$B72,IF(DATOS_[[Check Periodo Ref.]:[Check Periodo Ref.]]="Dentro",DATOS_[Conc.Sal.05]))))),
0)</f>
        <v>0</v>
      </c>
      <c r="K73" s="379">
        <f t="array" ref="K73">IFERROR(
AVERAGE((IF(DATOS_[[Sexo]:[Sexo]]=$B73,IF(DATOS_[[AGRUP. CLAS. PROF.]:[AGRUP. CLAS. PROF.]]=$B72,IF(DATOS_[[Check Periodo Ref.]:[Check Periodo Ref.]]="Dentro",DATOS_[Conc.Sal.06]))))),
0)</f>
        <v>0</v>
      </c>
      <c r="L73" s="379">
        <f t="array" ref="L73">IFERROR(
AVERAGE((IF(DATOS_[[Sexo]:[Sexo]]=$B73,IF(DATOS_[[AGRUP. CLAS. PROF.]:[AGRUP. CLAS. PROF.]]=$B72,IF(DATOS_[[Check Periodo Ref.]:[Check Periodo Ref.]]="Dentro",DATOS_[Conc.Sal.07]))))),
0)</f>
        <v>0</v>
      </c>
      <c r="M73" s="379">
        <f t="array" ref="M73">IFERROR(
AVERAGE((IF(DATOS_[[Sexo]:[Sexo]]=$B73,IF(DATOS_[[AGRUP. CLAS. PROF.]:[AGRUP. CLAS. PROF.]]=$B72,IF(DATOS_[[Check Periodo Ref.]:[Check Periodo Ref.]]="Dentro",DATOS_[Conc.Sal.08]))))),
0)</f>
        <v>0</v>
      </c>
      <c r="N73" s="379">
        <f t="array" ref="N73">IFERROR(
AVERAGE((IF(DATOS_[[Sexo]:[Sexo]]=$B73,IF(DATOS_[[AGRUP. CLAS. PROF.]:[AGRUP. CLAS. PROF.]]=$B72,IF(DATOS_[[Check Periodo Ref.]:[Check Periodo Ref.]]="Dentro",DATOS_[Conc.Sal.09]))))),
0)</f>
        <v>0</v>
      </c>
      <c r="O73" s="379">
        <f t="array" ref="O73">IFERROR(
AVERAGE((IF(DATOS_[[Sexo]:[Sexo]]=$B73,IF(DATOS_[[AGRUP. CLAS. PROF.]:[AGRUP. CLAS. PROF.]]=$B72,IF(DATOS_[[Check Periodo Ref.]:[Check Periodo Ref.]]="Dentro",DATOS_[Conc.Sal.10]))))),
0)</f>
        <v>0</v>
      </c>
      <c r="P73" s="379">
        <f t="array" ref="P73">IFERROR(
AVERAGE((IF(DATOS_[[Sexo]:[Sexo]]=$B73,IF(DATOS_[[AGRUP. CLAS. PROF.]:[AGRUP. CLAS. PROF.]]=$B72,IF(DATOS_[[Check Periodo Ref.]:[Check Periodo Ref.]]="Dentro",DATOS_[Conc.Sal.11]))))),
0)</f>
        <v>0</v>
      </c>
      <c r="Q73" s="379">
        <f t="array" ref="Q73">IFERROR(
AVERAGE((IF(DATOS_[[Sexo]:[Sexo]]=$B73,IF(DATOS_[[AGRUP. CLAS. PROF.]:[AGRUP. CLAS. PROF.]]=$B72,IF(DATOS_[[Check Periodo Ref.]:[Check Periodo Ref.]]="Dentro",DATOS_[Conc.Sal.12]))))),
0)</f>
        <v>0</v>
      </c>
      <c r="R73" s="379">
        <f t="array" ref="R73">IFERROR(
AVERAGE((IF(DATOS_[[Sexo]:[Sexo]]=$B73,IF(DATOS_[[AGRUP. CLAS. PROF.]:[AGRUP. CLAS. PROF.]]=$B72,IF(DATOS_[[Check Periodo Ref.]:[Check Periodo Ref.]]="Dentro",DATOS_[Conc.Sal.13]))))),
0)</f>
        <v>0</v>
      </c>
      <c r="S73" s="379">
        <f t="array" ref="S73">IFERROR(
AVERAGE((IF(DATOS_[[Sexo]:[Sexo]]=$B73,IF(DATOS_[[AGRUP. CLAS. PROF.]:[AGRUP. CLAS. PROF.]]=$B72,IF(DATOS_[[Check Periodo Ref.]:[Check Periodo Ref.]]="Dentro",DATOS_[Conc.Sal.14]))))),
0)</f>
        <v>0</v>
      </c>
      <c r="T73" s="379">
        <f t="array" ref="T73">IFERROR(
AVERAGE((IF(DATOS_[[Sexo]:[Sexo]]=$B73,IF(DATOS_[[AGRUP. CLAS. PROF.]:[AGRUP. CLAS. PROF.]]=$B72,IF(DATOS_[[Check Periodo Ref.]:[Check Periodo Ref.]]="Dentro",DATOS_[Conc.Sal.15]))))),
0)</f>
        <v>0</v>
      </c>
      <c r="U73" s="379">
        <f t="array" ref="U73">IFERROR(
AVERAGE((IF(DATOS_[[Sexo]:[Sexo]]=$B73,IF(DATOS_[[AGRUP. CLAS. PROF.]:[AGRUP. CLAS. PROF.]]=$B72,IF(DATOS_[[Check Periodo Ref.]:[Check Periodo Ref.]]="Dentro",DATOS_[Conc.Sal.16]))))),
0)</f>
        <v>0</v>
      </c>
      <c r="V73" s="379">
        <f t="array" ref="V73">IFERROR(
AVERAGE((IF(DATOS_[[Sexo]:[Sexo]]=$B73,IF(DATOS_[[AGRUP. CLAS. PROF.]:[AGRUP. CLAS. PROF.]]=$B72,IF(DATOS_[[Check Periodo Ref.]:[Check Periodo Ref.]]="Dentro",DATOS_[Conc.Sal.17]))))),
0)</f>
        <v>0</v>
      </c>
      <c r="W73" s="379">
        <f t="array" ref="W73">IFERROR(
AVERAGE((IF(DATOS_[[Sexo]:[Sexo]]=$B73,IF(DATOS_[[AGRUP. CLAS. PROF.]:[AGRUP. CLAS. PROF.]]=$B72,IF(DATOS_[[Check Periodo Ref.]:[Check Periodo Ref.]]="Dentro",DATOS_[Conc.Sal.18]))))),
0)</f>
        <v>0</v>
      </c>
      <c r="X73" s="379">
        <f t="array" ref="X73">IFERROR(
AVERAGE((IF(DATOS_[[Sexo]:[Sexo]]=$B73,IF(DATOS_[[AGRUP. CLAS. PROF.]:[AGRUP. CLAS. PROF.]]=$B72,IF(DATOS_[[Check Periodo Ref.]:[Check Periodo Ref.]]="Dentro",DATOS_[Conc.Sal.19]))))),
0)</f>
        <v>0</v>
      </c>
      <c r="Y73" s="379">
        <f t="array" ref="Y73">IFERROR(
AVERAGE((IF(DATOS_[[Sexo]:[Sexo]]=$B73,IF(DATOS_[[AGRUP. CLAS. PROF.]:[AGRUP. CLAS. PROF.]]=$B72,IF(DATOS_[[Check Periodo Ref.]:[Check Periodo Ref.]]="Dentro",DATOS_[Conc.Sal.20]))))),
0)</f>
        <v>0</v>
      </c>
      <c r="Z73" s="379">
        <f t="array" ref="Z73">IFERROR(
AVERAGE((IF(DATOS_[[Sexo]:[Sexo]]=$B73,IF(DATOS_[[AGRUP. CLAS. PROF.]:[AGRUP. CLAS. PROF.]]=$B72,IF(DATOS_[[Check Periodo Ref.]:[Check Periodo Ref.]]="Dentro",DATOS_[Conc.Sal.21]))))),
0)</f>
        <v>0</v>
      </c>
      <c r="AA73" s="379">
        <f t="array" ref="AA73">IFERROR(
AVERAGE((IF(DATOS_[[Sexo]:[Sexo]]=$B73,IF(DATOS_[[AGRUP. CLAS. PROF.]:[AGRUP. CLAS. PROF.]]=$B72,IF(DATOS_[[Check Periodo Ref.]:[Check Periodo Ref.]]="Dentro",DATOS_[Conc.Sal.22]))))),
0)</f>
        <v>0</v>
      </c>
      <c r="AB73" s="379">
        <f t="array" ref="AB73">IFERROR(
AVERAGE((IF(DATOS_[[Sexo]:[Sexo]]=$B73,IF(DATOS_[[AGRUP. CLAS. PROF.]:[AGRUP. CLAS. PROF.]]=$B72,IF(DATOS_[[Check Periodo Ref.]:[Check Periodo Ref.]]="Dentro",DATOS_[Conc.Sal.23]))))),
0)</f>
        <v>0</v>
      </c>
      <c r="AC73" s="379">
        <f t="array" ref="AC73">IFERROR(
AVERAGE((IF(DATOS_[[Sexo]:[Sexo]]=$B73,IF(DATOS_[[AGRUP. CLAS. PROF.]:[AGRUP. CLAS. PROF.]]=$B72,IF(DATOS_[[Check Periodo Ref.]:[Check Periodo Ref.]]="Dentro",DATOS_[Conc.Sal.24]))))),
0)</f>
        <v>0</v>
      </c>
      <c r="AD73" s="379">
        <f t="array" ref="AD73">IFERROR(
AVERAGE((IF(DATOS_[[Sexo]:[Sexo]]=$B73,IF(DATOS_[[AGRUP. CLAS. PROF.]:[AGRUP. CLAS. PROF.]]=$B72,IF(DATOS_[[Check Periodo Ref.]:[Check Periodo Ref.]]="Dentro",DATOS_[Conc.Sal.25]))))),
0)</f>
        <v>0</v>
      </c>
      <c r="AE73" s="379">
        <f t="array" ref="AE73">IFERROR(
AVERAGE((IF(DATOS_[[Sexo]:[Sexo]]=$B73,IF(DATOS_[[AGRUP. CLAS. PROF.]:[AGRUP. CLAS. PROF.]]=$B72,IF(DATOS_[[Check Periodo Ref.]:[Check Periodo Ref.]]="Dentro",DATOS_[Conc.Sal.26]))))),
0)</f>
        <v>0</v>
      </c>
      <c r="AF73" s="379">
        <f t="array" ref="AF73">IFERROR(
AVERAGE((IF(DATOS_[[Sexo]:[Sexo]]=$B73,IF(DATOS_[[AGRUP. CLAS. PROF.]:[AGRUP. CLAS. PROF.]]=$B72,IF(DATOS_[[Check Periodo Ref.]:[Check Periodo Ref.]]="Dentro",DATOS_[Conc.Sal.27]))))),
0)</f>
        <v>0</v>
      </c>
      <c r="AG73" s="379">
        <f t="array" ref="AG73">IFERROR(
AVERAGE((IF(DATOS_[[Sexo]:[Sexo]]=$B73,IF(DATOS_[[AGRUP. CLAS. PROF.]:[AGRUP. CLAS. PROF.]]=$B72,IF(DATOS_[[Check Periodo Ref.]:[Check Periodo Ref.]]="Dentro",DATOS_[Conc.Sal.28]))))),
0)</f>
        <v>0</v>
      </c>
      <c r="AH73" s="379">
        <f t="array" ref="AH73">IFERROR(
AVERAGE((IF(DATOS_[[Sexo]:[Sexo]]=$B73,IF(DATOS_[[AGRUP. CLAS. PROF.]:[AGRUP. CLAS. PROF.]]=$B72,IF(DATOS_[[Check Periodo Ref.]:[Check Periodo Ref.]]="Dentro",DATOS_[Conc.Sal.29]))))),
0)</f>
        <v>0</v>
      </c>
      <c r="AI73" s="379">
        <f t="array" ref="AI73">IFERROR(
AVERAGE((IF(DATOS_[[Sexo]:[Sexo]]=$B73,IF(DATOS_[[AGRUP. CLAS. PROF.]:[AGRUP. CLAS. PROF.]]=$B72,IF(DATOS_[[Check Periodo Ref.]:[Check Periodo Ref.]]="Dentro",DATOS_[Conc.Sal.30]))))),
0)</f>
        <v>0</v>
      </c>
      <c r="AJ73" s="380">
        <f t="array" ref="AJ73">IFERROR(
AVERAGE(IF(DATOS_[Sexo]=$B73,IF(DATOS_[AGRUP. CLAS. PROF.]=$B72,IF(DATOS_[Check Periodo Ref.]="Dentro",DATOS_[Tot COMPL.SAL Ef],FALSE)))),
0)</f>
        <v>0</v>
      </c>
      <c r="AK73" s="381">
        <f t="array" ref="AK73">IFERROR(
AVERAGE(IF(DATOS_[Sexo]=$B73,IF(DATOS_[AGRUP. CLAS. PROF.]=$B72,IF(DATOS_[Check Periodo Ref.]="Dentro",DATOS_[TOTAL SALARIO Ef],FALSE)))),
0)</f>
        <v>0</v>
      </c>
      <c r="AL73" s="382">
        <f t="array" ref="AL73">IFERROR(
AVERAGE((IF(DATOS_[[Sexo]:[Sexo]]=$B73,IF(DATOS_[[AGRUP. CLAS. PROF.]:[AGRUP. CLAS. PROF.]]=$B72,IF(DATOS_[[Check Periodo Ref.]:[Check Periodo Ref.]]="Dentro",DATOS_[C.Extra.01]))))),
0)</f>
        <v>0</v>
      </c>
      <c r="AM73" s="382">
        <f t="array" ref="AM73">IFERROR(
AVERAGE((IF(DATOS_[[Sexo]:[Sexo]]=$B73,IF(DATOS_[[AGRUP. CLAS. PROF.]:[AGRUP. CLAS. PROF.]]=$B72,IF(DATOS_[[Check Periodo Ref.]:[Check Periodo Ref.]]="Dentro",DATOS_[C.Extra.02]))))),
0)</f>
        <v>0</v>
      </c>
      <c r="AN73" s="382">
        <f t="array" ref="AN73">IFERROR(
AVERAGE((IF(DATOS_[[Sexo]:[Sexo]]=$B73,IF(DATOS_[[AGRUP. CLAS. PROF.]:[AGRUP. CLAS. PROF.]]=$B72,IF(DATOS_[[Check Periodo Ref.]:[Check Periodo Ref.]]="Dentro",DATOS_[C.Extra.03]))))),
0)</f>
        <v>0</v>
      </c>
      <c r="AO73" s="382">
        <f t="array" ref="AO73">IFERROR(
AVERAGE((IF(DATOS_[[Sexo]:[Sexo]]=$B73,IF(DATOS_[[AGRUP. CLAS. PROF.]:[AGRUP. CLAS. PROF.]]=$B72,IF(DATOS_[[Check Periodo Ref.]:[Check Periodo Ref.]]="Dentro",DATOS_[C.Extra.04]))))),
0)</f>
        <v>0</v>
      </c>
      <c r="AP73" s="382">
        <f t="array" ref="AP73">IFERROR(
AVERAGE((IF(DATOS_[[Sexo]:[Sexo]]=$B73,IF(DATOS_[[AGRUP. CLAS. PROF.]:[AGRUP. CLAS. PROF.]]=$B72,IF(DATOS_[[Check Periodo Ref.]:[Check Periodo Ref.]]="Dentro",DATOS_[C.Extra.05]))))),
0)</f>
        <v>0</v>
      </c>
      <c r="AQ73" s="383">
        <f t="array" ref="AQ73">IFERROR(
AVERAGE(IF(DATOS_[Sexo]=$B73,IF(DATOS_[AGRUP. CLAS. PROF.]=$B72,IF(DATOS_[Check Periodo Ref.]="Dentro",DATOS_[Tot Extrasalarial Ef],FALSE)))),
0)</f>
        <v>0</v>
      </c>
      <c r="AR73" s="384">
        <f t="array" ref="AR73">IFERROR(
AVERAGE(IF(DATOS_[Sexo]=$B73,IF(DATOS_[AGRUP. CLAS. PROF.]=$B72,IF(DATOS_[Check Periodo Ref.]="Dentro",DATOS_[TOTAL Retrib Ef],FALSE)))),
0)</f>
        <v>0</v>
      </c>
    </row>
    <row r="74" spans="1:44" x14ac:dyDescent="0.3">
      <c r="A74" s="337" t="str">
        <f t="shared" ref="A74" si="82">+A73</f>
        <v>[ocultar]</v>
      </c>
      <c r="B74" s="375" t="s">
        <v>163</v>
      </c>
      <c r="C74" s="376">
        <f t="array" ref="C74">SUM(IF($B74=DATOS_[Sexo],
IF($B72=DATOS_[AGRUP. CLAS. PROF.],
IF("Dentro"=DATOS_[Check Periodo Ref.],
1/(COUNTIFS(DATOS_[Sexo],$B74,DATOS_[AGRUP. CLAS. PROF.],$B72,DATOS_[Check Periodo Ref.],"Dentro",DATOS_[id],DATOS_[id]))))))</f>
        <v>0</v>
      </c>
      <c r="D74" s="377">
        <f>COUNTIFS(DATOS_[AGRUP. CLAS. PROF.],$B72,DATOS_[Sexo],$B74,DATOS_[Check Periodo Ref.],"Dentro")</f>
        <v>0</v>
      </c>
      <c r="E74" s="378">
        <f t="array" ref="E74">IFERROR(
AVERAGE(IF(DATOS_[Sexo]=$B74,IF(DATOS_[AGRUP. CLAS. PROF.]=$B72,IF(DATOS_[Check Periodo Ref.]="Dentro",DATOS_[SALARIO BASE Ef],FALSE)))),
0)</f>
        <v>0</v>
      </c>
      <c r="F74" s="379">
        <f t="array" ref="F74">IFERROR(
AVERAGE((IF(DATOS_[[Sexo]:[Sexo]]=$B74,IF(DATOS_[[AGRUP. CLAS. PROF.]:[AGRUP. CLAS. PROF.]]=$B72,IF(DATOS_[[Check Periodo Ref.]:[Check Periodo Ref.]]="Dentro",DATOS_[Conc.Sal.01]))))),
0)</f>
        <v>0</v>
      </c>
      <c r="G74" s="379">
        <f t="array" ref="G74">IFERROR(
AVERAGE((IF(DATOS_[[Sexo]:[Sexo]]=$B74,IF(DATOS_[[AGRUP. CLAS. PROF.]:[AGRUP. CLAS. PROF.]]=$B72,IF(DATOS_[[Check Periodo Ref.]:[Check Periodo Ref.]]="Dentro",DATOS_[Conc.Sal.02]))))),
0)</f>
        <v>0</v>
      </c>
      <c r="H74" s="379">
        <f t="array" ref="H74">IFERROR(
AVERAGE((IF(DATOS_[[Sexo]:[Sexo]]=$B74,IF(DATOS_[[AGRUP. CLAS. PROF.]:[AGRUP. CLAS. PROF.]]=$B72,IF(DATOS_[[Check Periodo Ref.]:[Check Periodo Ref.]]="Dentro",DATOS_[Conc.Sal.03]))))),
0)</f>
        <v>0</v>
      </c>
      <c r="I74" s="379">
        <f t="array" ref="I74">IFERROR(
AVERAGE((IF(DATOS_[[Sexo]:[Sexo]]=$B74,IF(DATOS_[[AGRUP. CLAS. PROF.]:[AGRUP. CLAS. PROF.]]=$B72,IF(DATOS_[[Check Periodo Ref.]:[Check Periodo Ref.]]="Dentro",DATOS_[Conc.Sal.04]))))),
0)</f>
        <v>0</v>
      </c>
      <c r="J74" s="379">
        <f t="array" ref="J74">IFERROR(
AVERAGE((IF(DATOS_[[Sexo]:[Sexo]]=$B74,IF(DATOS_[[AGRUP. CLAS. PROF.]:[AGRUP. CLAS. PROF.]]=$B72,IF(DATOS_[[Check Periodo Ref.]:[Check Periodo Ref.]]="Dentro",DATOS_[Conc.Sal.05]))))),
0)</f>
        <v>0</v>
      </c>
      <c r="K74" s="379">
        <f t="array" ref="K74">IFERROR(
AVERAGE((IF(DATOS_[[Sexo]:[Sexo]]=$B74,IF(DATOS_[[AGRUP. CLAS. PROF.]:[AGRUP. CLAS. PROF.]]=$B72,IF(DATOS_[[Check Periodo Ref.]:[Check Periodo Ref.]]="Dentro",DATOS_[Conc.Sal.06]))))),
0)</f>
        <v>0</v>
      </c>
      <c r="L74" s="379">
        <f t="array" ref="L74">IFERROR(
AVERAGE((IF(DATOS_[[Sexo]:[Sexo]]=$B74,IF(DATOS_[[AGRUP. CLAS. PROF.]:[AGRUP. CLAS. PROF.]]=$B72,IF(DATOS_[[Check Periodo Ref.]:[Check Periodo Ref.]]="Dentro",DATOS_[Conc.Sal.07]))))),
0)</f>
        <v>0</v>
      </c>
      <c r="M74" s="379">
        <f t="array" ref="M74">IFERROR(
AVERAGE((IF(DATOS_[[Sexo]:[Sexo]]=$B74,IF(DATOS_[[AGRUP. CLAS. PROF.]:[AGRUP. CLAS. PROF.]]=$B72,IF(DATOS_[[Check Periodo Ref.]:[Check Periodo Ref.]]="Dentro",DATOS_[Conc.Sal.08]))))),
0)</f>
        <v>0</v>
      </c>
      <c r="N74" s="379">
        <f t="array" ref="N74">IFERROR(
AVERAGE((IF(DATOS_[[Sexo]:[Sexo]]=$B74,IF(DATOS_[[AGRUP. CLAS. PROF.]:[AGRUP. CLAS. PROF.]]=$B72,IF(DATOS_[[Check Periodo Ref.]:[Check Periodo Ref.]]="Dentro",DATOS_[Conc.Sal.09]))))),
0)</f>
        <v>0</v>
      </c>
      <c r="O74" s="379">
        <f t="array" ref="O74">IFERROR(
AVERAGE((IF(DATOS_[[Sexo]:[Sexo]]=$B74,IF(DATOS_[[AGRUP. CLAS. PROF.]:[AGRUP. CLAS. PROF.]]=$B72,IF(DATOS_[[Check Periodo Ref.]:[Check Periodo Ref.]]="Dentro",DATOS_[Conc.Sal.10]))))),
0)</f>
        <v>0</v>
      </c>
      <c r="P74" s="379">
        <f t="array" ref="P74">IFERROR(
AVERAGE((IF(DATOS_[[Sexo]:[Sexo]]=$B74,IF(DATOS_[[AGRUP. CLAS. PROF.]:[AGRUP. CLAS. PROF.]]=$B72,IF(DATOS_[[Check Periodo Ref.]:[Check Periodo Ref.]]="Dentro",DATOS_[Conc.Sal.11]))))),
0)</f>
        <v>0</v>
      </c>
      <c r="Q74" s="379">
        <f t="array" ref="Q74">IFERROR(
AVERAGE((IF(DATOS_[[Sexo]:[Sexo]]=$B74,IF(DATOS_[[AGRUP. CLAS. PROF.]:[AGRUP. CLAS. PROF.]]=$B72,IF(DATOS_[[Check Periodo Ref.]:[Check Periodo Ref.]]="Dentro",DATOS_[Conc.Sal.12]))))),
0)</f>
        <v>0</v>
      </c>
      <c r="R74" s="379">
        <f t="array" ref="R74">IFERROR(
AVERAGE((IF(DATOS_[[Sexo]:[Sexo]]=$B74,IF(DATOS_[[AGRUP. CLAS. PROF.]:[AGRUP. CLAS. PROF.]]=$B72,IF(DATOS_[[Check Periodo Ref.]:[Check Periodo Ref.]]="Dentro",DATOS_[Conc.Sal.13]))))),
0)</f>
        <v>0</v>
      </c>
      <c r="S74" s="379">
        <f t="array" ref="S74">IFERROR(
AVERAGE((IF(DATOS_[[Sexo]:[Sexo]]=$B74,IF(DATOS_[[AGRUP. CLAS. PROF.]:[AGRUP. CLAS. PROF.]]=$B72,IF(DATOS_[[Check Periodo Ref.]:[Check Periodo Ref.]]="Dentro",DATOS_[Conc.Sal.14]))))),
0)</f>
        <v>0</v>
      </c>
      <c r="T74" s="379">
        <f t="array" ref="T74">IFERROR(
AVERAGE((IF(DATOS_[[Sexo]:[Sexo]]=$B74,IF(DATOS_[[AGRUP. CLAS. PROF.]:[AGRUP. CLAS. PROF.]]=$B72,IF(DATOS_[[Check Periodo Ref.]:[Check Periodo Ref.]]="Dentro",DATOS_[Conc.Sal.15]))))),
0)</f>
        <v>0</v>
      </c>
      <c r="U74" s="379">
        <f t="array" ref="U74">IFERROR(
AVERAGE((IF(DATOS_[[Sexo]:[Sexo]]=$B74,IF(DATOS_[[AGRUP. CLAS. PROF.]:[AGRUP. CLAS. PROF.]]=$B72,IF(DATOS_[[Check Periodo Ref.]:[Check Periodo Ref.]]="Dentro",DATOS_[Conc.Sal.16]))))),
0)</f>
        <v>0</v>
      </c>
      <c r="V74" s="379">
        <f t="array" ref="V74">IFERROR(
AVERAGE((IF(DATOS_[[Sexo]:[Sexo]]=$B74,IF(DATOS_[[AGRUP. CLAS. PROF.]:[AGRUP. CLAS. PROF.]]=$B72,IF(DATOS_[[Check Periodo Ref.]:[Check Periodo Ref.]]="Dentro",DATOS_[Conc.Sal.17]))))),
0)</f>
        <v>0</v>
      </c>
      <c r="W74" s="379">
        <f t="array" ref="W74">IFERROR(
AVERAGE((IF(DATOS_[[Sexo]:[Sexo]]=$B74,IF(DATOS_[[AGRUP. CLAS. PROF.]:[AGRUP. CLAS. PROF.]]=$B72,IF(DATOS_[[Check Periodo Ref.]:[Check Periodo Ref.]]="Dentro",DATOS_[Conc.Sal.18]))))),
0)</f>
        <v>0</v>
      </c>
      <c r="X74" s="379">
        <f t="array" ref="X74">IFERROR(
AVERAGE((IF(DATOS_[[Sexo]:[Sexo]]=$B74,IF(DATOS_[[AGRUP. CLAS. PROF.]:[AGRUP. CLAS. PROF.]]=$B72,IF(DATOS_[[Check Periodo Ref.]:[Check Periodo Ref.]]="Dentro",DATOS_[Conc.Sal.19]))))),
0)</f>
        <v>0</v>
      </c>
      <c r="Y74" s="379">
        <f t="array" ref="Y74">IFERROR(
AVERAGE((IF(DATOS_[[Sexo]:[Sexo]]=$B74,IF(DATOS_[[AGRUP. CLAS. PROF.]:[AGRUP. CLAS. PROF.]]=$B72,IF(DATOS_[[Check Periodo Ref.]:[Check Periodo Ref.]]="Dentro",DATOS_[Conc.Sal.20]))))),
0)</f>
        <v>0</v>
      </c>
      <c r="Z74" s="379">
        <f t="array" ref="Z74">IFERROR(
AVERAGE((IF(DATOS_[[Sexo]:[Sexo]]=$B74,IF(DATOS_[[AGRUP. CLAS. PROF.]:[AGRUP. CLAS. PROF.]]=$B72,IF(DATOS_[[Check Periodo Ref.]:[Check Periodo Ref.]]="Dentro",DATOS_[Conc.Sal.21]))))),
0)</f>
        <v>0</v>
      </c>
      <c r="AA74" s="379">
        <f t="array" ref="AA74">IFERROR(
AVERAGE((IF(DATOS_[[Sexo]:[Sexo]]=$B74,IF(DATOS_[[AGRUP. CLAS. PROF.]:[AGRUP. CLAS. PROF.]]=$B72,IF(DATOS_[[Check Periodo Ref.]:[Check Periodo Ref.]]="Dentro",DATOS_[Conc.Sal.22]))))),
0)</f>
        <v>0</v>
      </c>
      <c r="AB74" s="379">
        <f t="array" ref="AB74">IFERROR(
AVERAGE((IF(DATOS_[[Sexo]:[Sexo]]=$B74,IF(DATOS_[[AGRUP. CLAS. PROF.]:[AGRUP. CLAS. PROF.]]=$B72,IF(DATOS_[[Check Periodo Ref.]:[Check Periodo Ref.]]="Dentro",DATOS_[Conc.Sal.23]))))),
0)</f>
        <v>0</v>
      </c>
      <c r="AC74" s="379">
        <f t="array" ref="AC74">IFERROR(
AVERAGE((IF(DATOS_[[Sexo]:[Sexo]]=$B74,IF(DATOS_[[AGRUP. CLAS. PROF.]:[AGRUP. CLAS. PROF.]]=$B72,IF(DATOS_[[Check Periodo Ref.]:[Check Periodo Ref.]]="Dentro",DATOS_[Conc.Sal.24]))))),
0)</f>
        <v>0</v>
      </c>
      <c r="AD74" s="379">
        <f t="array" ref="AD74">IFERROR(
AVERAGE((IF(DATOS_[[Sexo]:[Sexo]]=$B74,IF(DATOS_[[AGRUP. CLAS. PROF.]:[AGRUP. CLAS. PROF.]]=$B72,IF(DATOS_[[Check Periodo Ref.]:[Check Periodo Ref.]]="Dentro",DATOS_[Conc.Sal.25]))))),
0)</f>
        <v>0</v>
      </c>
      <c r="AE74" s="379">
        <f t="array" ref="AE74">IFERROR(
AVERAGE((IF(DATOS_[[Sexo]:[Sexo]]=$B74,IF(DATOS_[[AGRUP. CLAS. PROF.]:[AGRUP. CLAS. PROF.]]=$B72,IF(DATOS_[[Check Periodo Ref.]:[Check Periodo Ref.]]="Dentro",DATOS_[Conc.Sal.26]))))),
0)</f>
        <v>0</v>
      </c>
      <c r="AF74" s="379">
        <f t="array" ref="AF74">IFERROR(
AVERAGE((IF(DATOS_[[Sexo]:[Sexo]]=$B74,IF(DATOS_[[AGRUP. CLAS. PROF.]:[AGRUP. CLAS. PROF.]]=$B72,IF(DATOS_[[Check Periodo Ref.]:[Check Periodo Ref.]]="Dentro",DATOS_[Conc.Sal.27]))))),
0)</f>
        <v>0</v>
      </c>
      <c r="AG74" s="379">
        <f t="array" ref="AG74">IFERROR(
AVERAGE((IF(DATOS_[[Sexo]:[Sexo]]=$B74,IF(DATOS_[[AGRUP. CLAS. PROF.]:[AGRUP. CLAS. PROF.]]=$B72,IF(DATOS_[[Check Periodo Ref.]:[Check Periodo Ref.]]="Dentro",DATOS_[Conc.Sal.28]))))),
0)</f>
        <v>0</v>
      </c>
      <c r="AH74" s="379">
        <f t="array" ref="AH74">IFERROR(
AVERAGE((IF(DATOS_[[Sexo]:[Sexo]]=$B74,IF(DATOS_[[AGRUP. CLAS. PROF.]:[AGRUP. CLAS. PROF.]]=$B72,IF(DATOS_[[Check Periodo Ref.]:[Check Periodo Ref.]]="Dentro",DATOS_[Conc.Sal.29]))))),
0)</f>
        <v>0</v>
      </c>
      <c r="AI74" s="379">
        <f t="array" ref="AI74">IFERROR(
AVERAGE((IF(DATOS_[[Sexo]:[Sexo]]=$B74,IF(DATOS_[[AGRUP. CLAS. PROF.]:[AGRUP. CLAS. PROF.]]=$B72,IF(DATOS_[[Check Periodo Ref.]:[Check Periodo Ref.]]="Dentro",DATOS_[Conc.Sal.30]))))),
0)</f>
        <v>0</v>
      </c>
      <c r="AJ74" s="380">
        <f t="array" ref="AJ74">IFERROR(
AVERAGE(IF(DATOS_[Sexo]=$B74,IF(DATOS_[AGRUP. CLAS. PROF.]=$B72,IF(DATOS_[Check Periodo Ref.]="Dentro",DATOS_[Tot COMPL.SAL Ef],FALSE)))),
0)</f>
        <v>0</v>
      </c>
      <c r="AK74" s="381">
        <f t="array" ref="AK74">IFERROR(
AVERAGE(IF(DATOS_[Sexo]=$B74,IF(DATOS_[AGRUP. CLAS. PROF.]=$B72,IF(DATOS_[Check Periodo Ref.]="Dentro",DATOS_[TOTAL SALARIO Ef],FALSE)))),
0)</f>
        <v>0</v>
      </c>
      <c r="AL74" s="382">
        <f t="array" ref="AL74">IFERROR(
AVERAGE((IF(DATOS_[[Sexo]:[Sexo]]=$B74,IF(DATOS_[[AGRUP. CLAS. PROF.]:[AGRUP. CLAS. PROF.]]=$B72,IF(DATOS_[[Check Periodo Ref.]:[Check Periodo Ref.]]="Dentro",DATOS_[C.Extra.01]))))),
0)</f>
        <v>0</v>
      </c>
      <c r="AM74" s="382">
        <f t="array" ref="AM74">IFERROR(
AVERAGE((IF(DATOS_[[Sexo]:[Sexo]]=$B74,IF(DATOS_[[AGRUP. CLAS. PROF.]:[AGRUP. CLAS. PROF.]]=$B72,IF(DATOS_[[Check Periodo Ref.]:[Check Periodo Ref.]]="Dentro",DATOS_[C.Extra.02]))))),
0)</f>
        <v>0</v>
      </c>
      <c r="AN74" s="382">
        <f t="array" ref="AN74">IFERROR(
AVERAGE((IF(DATOS_[[Sexo]:[Sexo]]=$B74,IF(DATOS_[[AGRUP. CLAS. PROF.]:[AGRUP. CLAS. PROF.]]=$B72,IF(DATOS_[[Check Periodo Ref.]:[Check Periodo Ref.]]="Dentro",DATOS_[C.Extra.03]))))),
0)</f>
        <v>0</v>
      </c>
      <c r="AO74" s="382">
        <f t="array" ref="AO74">IFERROR(
AVERAGE((IF(DATOS_[[Sexo]:[Sexo]]=$B74,IF(DATOS_[[AGRUP. CLAS. PROF.]:[AGRUP. CLAS. PROF.]]=$B72,IF(DATOS_[[Check Periodo Ref.]:[Check Periodo Ref.]]="Dentro",DATOS_[C.Extra.04]))))),
0)</f>
        <v>0</v>
      </c>
      <c r="AP74" s="382">
        <f t="array" ref="AP74">IFERROR(
AVERAGE((IF(DATOS_[[Sexo]:[Sexo]]=$B74,IF(DATOS_[[AGRUP. CLAS. PROF.]:[AGRUP. CLAS. PROF.]]=$B72,IF(DATOS_[[Check Periodo Ref.]:[Check Periodo Ref.]]="Dentro",DATOS_[C.Extra.05]))))),
0)</f>
        <v>0</v>
      </c>
      <c r="AQ74" s="383">
        <f t="array" ref="AQ74">IFERROR(
AVERAGE(IF(DATOS_[Sexo]=$B74,IF(DATOS_[AGRUP. CLAS. PROF.]=$B72,IF(DATOS_[Check Periodo Ref.]="Dentro",DATOS_[Tot Extrasalarial Ef],FALSE)))),
0)</f>
        <v>0</v>
      </c>
      <c r="AR74" s="384">
        <f t="array" ref="AR74">IFERROR(
AVERAGE(IF(DATOS_[Sexo]=$B74,IF(DATOS_[AGRUP. CLAS. PROF.]=$B72,IF(DATOS_[Check Periodo Ref.]="Dentro",DATOS_[TOTAL Retrib Ef],FALSE)))),
0)</f>
        <v>0</v>
      </c>
    </row>
    <row r="75" spans="1:44" ht="17.25" thickBot="1" x14ac:dyDescent="0.35">
      <c r="A75" s="337" t="str">
        <f t="shared" ref="A75" si="83">+A76</f>
        <v>[ocultar]</v>
      </c>
      <c r="B75" s="362" t="s">
        <v>237</v>
      </c>
      <c r="C75" s="363"/>
      <c r="D75" s="364"/>
      <c r="E75" s="365" t="str">
        <f t="shared" ref="E75:AR75" si="84">IFERROR((E76-E77)/E76,"")</f>
        <v/>
      </c>
      <c r="F75" s="366" t="str">
        <f t="shared" si="84"/>
        <v/>
      </c>
      <c r="G75" s="367" t="str">
        <f t="shared" si="84"/>
        <v/>
      </c>
      <c r="H75" s="367" t="str">
        <f t="shared" si="84"/>
        <v/>
      </c>
      <c r="I75" s="367" t="str">
        <f t="shared" si="84"/>
        <v/>
      </c>
      <c r="J75" s="368" t="str">
        <f t="shared" si="84"/>
        <v/>
      </c>
      <c r="K75" s="369" t="str">
        <f t="shared" si="84"/>
        <v/>
      </c>
      <c r="L75" s="369" t="str">
        <f t="shared" si="84"/>
        <v/>
      </c>
      <c r="M75" s="369" t="str">
        <f t="shared" si="84"/>
        <v/>
      </c>
      <c r="N75" s="369" t="str">
        <f t="shared" si="84"/>
        <v/>
      </c>
      <c r="O75" s="369" t="str">
        <f t="shared" si="84"/>
        <v/>
      </c>
      <c r="P75" s="369" t="str">
        <f t="shared" si="84"/>
        <v/>
      </c>
      <c r="Q75" s="369" t="str">
        <f t="shared" si="84"/>
        <v/>
      </c>
      <c r="R75" s="369" t="str">
        <f t="shared" si="84"/>
        <v/>
      </c>
      <c r="S75" s="369" t="str">
        <f t="shared" si="84"/>
        <v/>
      </c>
      <c r="T75" s="369" t="str">
        <f t="shared" si="84"/>
        <v/>
      </c>
      <c r="U75" s="369" t="str">
        <f t="shared" si="84"/>
        <v/>
      </c>
      <c r="V75" s="368" t="str">
        <f t="shared" si="84"/>
        <v/>
      </c>
      <c r="W75" s="368" t="str">
        <f t="shared" si="84"/>
        <v/>
      </c>
      <c r="X75" s="368" t="str">
        <f t="shared" si="84"/>
        <v/>
      </c>
      <c r="Y75" s="368" t="str">
        <f t="shared" si="84"/>
        <v/>
      </c>
      <c r="Z75" s="368" t="str">
        <f t="shared" si="84"/>
        <v/>
      </c>
      <c r="AA75" s="368" t="str">
        <f t="shared" si="84"/>
        <v/>
      </c>
      <c r="AB75" s="368" t="str">
        <f t="shared" si="84"/>
        <v/>
      </c>
      <c r="AC75" s="368" t="str">
        <f t="shared" si="84"/>
        <v/>
      </c>
      <c r="AD75" s="368" t="str">
        <f t="shared" si="84"/>
        <v/>
      </c>
      <c r="AE75" s="368" t="str">
        <f t="shared" si="84"/>
        <v/>
      </c>
      <c r="AF75" s="368" t="str">
        <f t="shared" si="84"/>
        <v/>
      </c>
      <c r="AG75" s="368" t="str">
        <f t="shared" si="84"/>
        <v/>
      </c>
      <c r="AH75" s="368" t="str">
        <f t="shared" si="84"/>
        <v/>
      </c>
      <c r="AI75" s="368" t="str">
        <f t="shared" si="84"/>
        <v/>
      </c>
      <c r="AJ75" s="370" t="str">
        <f t="shared" si="84"/>
        <v/>
      </c>
      <c r="AK75" s="371" t="str">
        <f t="shared" si="84"/>
        <v/>
      </c>
      <c r="AL75" s="372" t="str">
        <f t="shared" si="84"/>
        <v/>
      </c>
      <c r="AM75" s="372" t="str">
        <f t="shared" si="84"/>
        <v/>
      </c>
      <c r="AN75" s="372" t="str">
        <f t="shared" si="84"/>
        <v/>
      </c>
      <c r="AO75" s="372" t="str">
        <f t="shared" si="84"/>
        <v/>
      </c>
      <c r="AP75" s="372" t="str">
        <f t="shared" si="84"/>
        <v/>
      </c>
      <c r="AQ75" s="373" t="str">
        <f t="shared" si="84"/>
        <v/>
      </c>
      <c r="AR75" s="374" t="str">
        <f t="shared" si="84"/>
        <v/>
      </c>
    </row>
    <row r="76" spans="1:44" x14ac:dyDescent="0.3">
      <c r="A76" s="337" t="str">
        <f t="shared" ref="A76" si="85">+IF(C76+C77=0,"[ocultar]","")</f>
        <v>[ocultar]</v>
      </c>
      <c r="B76" s="375" t="s">
        <v>162</v>
      </c>
      <c r="C76" s="376">
        <f t="array" ref="C76">SUM(IF($B76=DATOS_[Sexo],
IF($B75=DATOS_[AGRUP. CLAS. PROF.],
IF("Dentro"=DATOS_[Check Periodo Ref.],
1/(COUNTIFS(DATOS_[Sexo],$B76,DATOS_[AGRUP. CLAS. PROF.],$B75,DATOS_[Check Periodo Ref.],"Dentro",DATOS_[id],DATOS_[id]))))))</f>
        <v>0</v>
      </c>
      <c r="D76" s="377">
        <f>COUNTIFS(DATOS_[AGRUP. CLAS. PROF.],$B75,DATOS_[Sexo],$B76,DATOS_[Check Periodo Ref.],"Dentro")</f>
        <v>0</v>
      </c>
      <c r="E76" s="378">
        <f t="array" ref="E76">IFERROR(
AVERAGE(IF(DATOS_[Sexo]=$B76,IF(DATOS_[AGRUP. CLAS. PROF.]=$B75,IF(DATOS_[Check Periodo Ref.]="Dentro",DATOS_[SALARIO BASE Ef],FALSE)))),
0)</f>
        <v>0</v>
      </c>
      <c r="F76" s="379">
        <f t="array" ref="F76">IFERROR(
AVERAGE((IF(DATOS_[[Sexo]:[Sexo]]=$B76,IF(DATOS_[[AGRUP. CLAS. PROF.]:[AGRUP. CLAS. PROF.]]=$B75,IF(DATOS_[[Check Periodo Ref.]:[Check Periodo Ref.]]="Dentro",DATOS_[Conc.Sal.01]))))),
0)</f>
        <v>0</v>
      </c>
      <c r="G76" s="379">
        <f t="array" ref="G76">IFERROR(
AVERAGE((IF(DATOS_[[Sexo]:[Sexo]]=$B76,IF(DATOS_[[AGRUP. CLAS. PROF.]:[AGRUP. CLAS. PROF.]]=$B75,IF(DATOS_[[Check Periodo Ref.]:[Check Periodo Ref.]]="Dentro",DATOS_[Conc.Sal.02]))))),
0)</f>
        <v>0</v>
      </c>
      <c r="H76" s="379">
        <f t="array" ref="H76">IFERROR(
AVERAGE((IF(DATOS_[[Sexo]:[Sexo]]=$B76,IF(DATOS_[[AGRUP. CLAS. PROF.]:[AGRUP. CLAS. PROF.]]=$B75,IF(DATOS_[[Check Periodo Ref.]:[Check Periodo Ref.]]="Dentro",DATOS_[Conc.Sal.03]))))),
0)</f>
        <v>0</v>
      </c>
      <c r="I76" s="379">
        <f t="array" ref="I76">IFERROR(
AVERAGE((IF(DATOS_[[Sexo]:[Sexo]]=$B76,IF(DATOS_[[AGRUP. CLAS. PROF.]:[AGRUP. CLAS. PROF.]]=$B75,IF(DATOS_[[Check Periodo Ref.]:[Check Periodo Ref.]]="Dentro",DATOS_[Conc.Sal.04]))))),
0)</f>
        <v>0</v>
      </c>
      <c r="J76" s="379">
        <f t="array" ref="J76">IFERROR(
AVERAGE((IF(DATOS_[[Sexo]:[Sexo]]=$B76,IF(DATOS_[[AGRUP. CLAS. PROF.]:[AGRUP. CLAS. PROF.]]=$B75,IF(DATOS_[[Check Periodo Ref.]:[Check Periodo Ref.]]="Dentro",DATOS_[Conc.Sal.05]))))),
0)</f>
        <v>0</v>
      </c>
      <c r="K76" s="379">
        <f t="array" ref="K76">IFERROR(
AVERAGE((IF(DATOS_[[Sexo]:[Sexo]]=$B76,IF(DATOS_[[AGRUP. CLAS. PROF.]:[AGRUP. CLAS. PROF.]]=$B75,IF(DATOS_[[Check Periodo Ref.]:[Check Periodo Ref.]]="Dentro",DATOS_[Conc.Sal.06]))))),
0)</f>
        <v>0</v>
      </c>
      <c r="L76" s="379">
        <f t="array" ref="L76">IFERROR(
AVERAGE((IF(DATOS_[[Sexo]:[Sexo]]=$B76,IF(DATOS_[[AGRUP. CLAS. PROF.]:[AGRUP. CLAS. PROF.]]=$B75,IF(DATOS_[[Check Periodo Ref.]:[Check Periodo Ref.]]="Dentro",DATOS_[Conc.Sal.07]))))),
0)</f>
        <v>0</v>
      </c>
      <c r="M76" s="379">
        <f t="array" ref="M76">IFERROR(
AVERAGE((IF(DATOS_[[Sexo]:[Sexo]]=$B76,IF(DATOS_[[AGRUP. CLAS. PROF.]:[AGRUP. CLAS. PROF.]]=$B75,IF(DATOS_[[Check Periodo Ref.]:[Check Periodo Ref.]]="Dentro",DATOS_[Conc.Sal.08]))))),
0)</f>
        <v>0</v>
      </c>
      <c r="N76" s="379">
        <f t="array" ref="N76">IFERROR(
AVERAGE((IF(DATOS_[[Sexo]:[Sexo]]=$B76,IF(DATOS_[[AGRUP. CLAS. PROF.]:[AGRUP. CLAS. PROF.]]=$B75,IF(DATOS_[[Check Periodo Ref.]:[Check Periodo Ref.]]="Dentro",DATOS_[Conc.Sal.09]))))),
0)</f>
        <v>0</v>
      </c>
      <c r="O76" s="379">
        <f t="array" ref="O76">IFERROR(
AVERAGE((IF(DATOS_[[Sexo]:[Sexo]]=$B76,IF(DATOS_[[AGRUP. CLAS. PROF.]:[AGRUP. CLAS. PROF.]]=$B75,IF(DATOS_[[Check Periodo Ref.]:[Check Periodo Ref.]]="Dentro",DATOS_[Conc.Sal.10]))))),
0)</f>
        <v>0</v>
      </c>
      <c r="P76" s="379">
        <f t="array" ref="P76">IFERROR(
AVERAGE((IF(DATOS_[[Sexo]:[Sexo]]=$B76,IF(DATOS_[[AGRUP. CLAS. PROF.]:[AGRUP. CLAS. PROF.]]=$B75,IF(DATOS_[[Check Periodo Ref.]:[Check Periodo Ref.]]="Dentro",DATOS_[Conc.Sal.11]))))),
0)</f>
        <v>0</v>
      </c>
      <c r="Q76" s="379">
        <f t="array" ref="Q76">IFERROR(
AVERAGE((IF(DATOS_[[Sexo]:[Sexo]]=$B76,IF(DATOS_[[AGRUP. CLAS. PROF.]:[AGRUP. CLAS. PROF.]]=$B75,IF(DATOS_[[Check Periodo Ref.]:[Check Periodo Ref.]]="Dentro",DATOS_[Conc.Sal.12]))))),
0)</f>
        <v>0</v>
      </c>
      <c r="R76" s="379">
        <f t="array" ref="R76">IFERROR(
AVERAGE((IF(DATOS_[[Sexo]:[Sexo]]=$B76,IF(DATOS_[[AGRUP. CLAS. PROF.]:[AGRUP. CLAS. PROF.]]=$B75,IF(DATOS_[[Check Periodo Ref.]:[Check Periodo Ref.]]="Dentro",DATOS_[Conc.Sal.13]))))),
0)</f>
        <v>0</v>
      </c>
      <c r="S76" s="379">
        <f t="array" ref="S76">IFERROR(
AVERAGE((IF(DATOS_[[Sexo]:[Sexo]]=$B76,IF(DATOS_[[AGRUP. CLAS. PROF.]:[AGRUP. CLAS. PROF.]]=$B75,IF(DATOS_[[Check Periodo Ref.]:[Check Periodo Ref.]]="Dentro",DATOS_[Conc.Sal.14]))))),
0)</f>
        <v>0</v>
      </c>
      <c r="T76" s="379">
        <f t="array" ref="T76">IFERROR(
AVERAGE((IF(DATOS_[[Sexo]:[Sexo]]=$B76,IF(DATOS_[[AGRUP. CLAS. PROF.]:[AGRUP. CLAS. PROF.]]=$B75,IF(DATOS_[[Check Periodo Ref.]:[Check Periodo Ref.]]="Dentro",DATOS_[Conc.Sal.15]))))),
0)</f>
        <v>0</v>
      </c>
      <c r="U76" s="379">
        <f t="array" ref="U76">IFERROR(
AVERAGE((IF(DATOS_[[Sexo]:[Sexo]]=$B76,IF(DATOS_[[AGRUP. CLAS. PROF.]:[AGRUP. CLAS. PROF.]]=$B75,IF(DATOS_[[Check Periodo Ref.]:[Check Periodo Ref.]]="Dentro",DATOS_[Conc.Sal.16]))))),
0)</f>
        <v>0</v>
      </c>
      <c r="V76" s="379">
        <f t="array" ref="V76">IFERROR(
AVERAGE((IF(DATOS_[[Sexo]:[Sexo]]=$B76,IF(DATOS_[[AGRUP. CLAS. PROF.]:[AGRUP. CLAS. PROF.]]=$B75,IF(DATOS_[[Check Periodo Ref.]:[Check Periodo Ref.]]="Dentro",DATOS_[Conc.Sal.17]))))),
0)</f>
        <v>0</v>
      </c>
      <c r="W76" s="379">
        <f t="array" ref="W76">IFERROR(
AVERAGE((IF(DATOS_[[Sexo]:[Sexo]]=$B76,IF(DATOS_[[AGRUP. CLAS. PROF.]:[AGRUP. CLAS. PROF.]]=$B75,IF(DATOS_[[Check Periodo Ref.]:[Check Periodo Ref.]]="Dentro",DATOS_[Conc.Sal.18]))))),
0)</f>
        <v>0</v>
      </c>
      <c r="X76" s="379">
        <f t="array" ref="X76">IFERROR(
AVERAGE((IF(DATOS_[[Sexo]:[Sexo]]=$B76,IF(DATOS_[[AGRUP. CLAS. PROF.]:[AGRUP. CLAS. PROF.]]=$B75,IF(DATOS_[[Check Periodo Ref.]:[Check Periodo Ref.]]="Dentro",DATOS_[Conc.Sal.19]))))),
0)</f>
        <v>0</v>
      </c>
      <c r="Y76" s="379">
        <f t="array" ref="Y76">IFERROR(
AVERAGE((IF(DATOS_[[Sexo]:[Sexo]]=$B76,IF(DATOS_[[AGRUP. CLAS. PROF.]:[AGRUP. CLAS. PROF.]]=$B75,IF(DATOS_[[Check Periodo Ref.]:[Check Periodo Ref.]]="Dentro",DATOS_[Conc.Sal.20]))))),
0)</f>
        <v>0</v>
      </c>
      <c r="Z76" s="379">
        <f t="array" ref="Z76">IFERROR(
AVERAGE((IF(DATOS_[[Sexo]:[Sexo]]=$B76,IF(DATOS_[[AGRUP. CLAS. PROF.]:[AGRUP. CLAS. PROF.]]=$B75,IF(DATOS_[[Check Periodo Ref.]:[Check Periodo Ref.]]="Dentro",DATOS_[Conc.Sal.21]))))),
0)</f>
        <v>0</v>
      </c>
      <c r="AA76" s="379">
        <f t="array" ref="AA76">IFERROR(
AVERAGE((IF(DATOS_[[Sexo]:[Sexo]]=$B76,IF(DATOS_[[AGRUP. CLAS. PROF.]:[AGRUP. CLAS. PROF.]]=$B75,IF(DATOS_[[Check Periodo Ref.]:[Check Periodo Ref.]]="Dentro",DATOS_[Conc.Sal.22]))))),
0)</f>
        <v>0</v>
      </c>
      <c r="AB76" s="379">
        <f t="array" ref="AB76">IFERROR(
AVERAGE((IF(DATOS_[[Sexo]:[Sexo]]=$B76,IF(DATOS_[[AGRUP. CLAS. PROF.]:[AGRUP. CLAS. PROF.]]=$B75,IF(DATOS_[[Check Periodo Ref.]:[Check Periodo Ref.]]="Dentro",DATOS_[Conc.Sal.23]))))),
0)</f>
        <v>0</v>
      </c>
      <c r="AC76" s="379">
        <f t="array" ref="AC76">IFERROR(
AVERAGE((IF(DATOS_[[Sexo]:[Sexo]]=$B76,IF(DATOS_[[AGRUP. CLAS. PROF.]:[AGRUP. CLAS. PROF.]]=$B75,IF(DATOS_[[Check Periodo Ref.]:[Check Periodo Ref.]]="Dentro",DATOS_[Conc.Sal.24]))))),
0)</f>
        <v>0</v>
      </c>
      <c r="AD76" s="379">
        <f t="array" ref="AD76">IFERROR(
AVERAGE((IF(DATOS_[[Sexo]:[Sexo]]=$B76,IF(DATOS_[[AGRUP. CLAS. PROF.]:[AGRUP. CLAS. PROF.]]=$B75,IF(DATOS_[[Check Periodo Ref.]:[Check Periodo Ref.]]="Dentro",DATOS_[Conc.Sal.25]))))),
0)</f>
        <v>0</v>
      </c>
      <c r="AE76" s="379">
        <f t="array" ref="AE76">IFERROR(
AVERAGE((IF(DATOS_[[Sexo]:[Sexo]]=$B76,IF(DATOS_[[AGRUP. CLAS. PROF.]:[AGRUP. CLAS. PROF.]]=$B75,IF(DATOS_[[Check Periodo Ref.]:[Check Periodo Ref.]]="Dentro",DATOS_[Conc.Sal.26]))))),
0)</f>
        <v>0</v>
      </c>
      <c r="AF76" s="379">
        <f t="array" ref="AF76">IFERROR(
AVERAGE((IF(DATOS_[[Sexo]:[Sexo]]=$B76,IF(DATOS_[[AGRUP. CLAS. PROF.]:[AGRUP. CLAS. PROF.]]=$B75,IF(DATOS_[[Check Periodo Ref.]:[Check Periodo Ref.]]="Dentro",DATOS_[Conc.Sal.27]))))),
0)</f>
        <v>0</v>
      </c>
      <c r="AG76" s="379">
        <f t="array" ref="AG76">IFERROR(
AVERAGE((IF(DATOS_[[Sexo]:[Sexo]]=$B76,IF(DATOS_[[AGRUP. CLAS. PROF.]:[AGRUP. CLAS. PROF.]]=$B75,IF(DATOS_[[Check Periodo Ref.]:[Check Periodo Ref.]]="Dentro",DATOS_[Conc.Sal.28]))))),
0)</f>
        <v>0</v>
      </c>
      <c r="AH76" s="379">
        <f t="array" ref="AH76">IFERROR(
AVERAGE((IF(DATOS_[[Sexo]:[Sexo]]=$B76,IF(DATOS_[[AGRUP. CLAS. PROF.]:[AGRUP. CLAS. PROF.]]=$B75,IF(DATOS_[[Check Periodo Ref.]:[Check Periodo Ref.]]="Dentro",DATOS_[Conc.Sal.29]))))),
0)</f>
        <v>0</v>
      </c>
      <c r="AI76" s="379">
        <f t="array" ref="AI76">IFERROR(
AVERAGE((IF(DATOS_[[Sexo]:[Sexo]]=$B76,IF(DATOS_[[AGRUP. CLAS. PROF.]:[AGRUP. CLAS. PROF.]]=$B75,IF(DATOS_[[Check Periodo Ref.]:[Check Periodo Ref.]]="Dentro",DATOS_[Conc.Sal.30]))))),
0)</f>
        <v>0</v>
      </c>
      <c r="AJ76" s="380">
        <f t="array" ref="AJ76">IFERROR(
AVERAGE(IF(DATOS_[Sexo]=$B76,IF(DATOS_[AGRUP. CLAS. PROF.]=$B75,IF(DATOS_[Check Periodo Ref.]="Dentro",DATOS_[Tot COMPL.SAL Ef],FALSE)))),
0)</f>
        <v>0</v>
      </c>
      <c r="AK76" s="381">
        <f t="array" ref="AK76">IFERROR(
AVERAGE(IF(DATOS_[Sexo]=$B76,IF(DATOS_[AGRUP. CLAS. PROF.]=$B75,IF(DATOS_[Check Periodo Ref.]="Dentro",DATOS_[TOTAL SALARIO Ef],FALSE)))),
0)</f>
        <v>0</v>
      </c>
      <c r="AL76" s="382">
        <f t="array" ref="AL76">IFERROR(
AVERAGE((IF(DATOS_[[Sexo]:[Sexo]]=$B76,IF(DATOS_[[AGRUP. CLAS. PROF.]:[AGRUP. CLAS. PROF.]]=$B75,IF(DATOS_[[Check Periodo Ref.]:[Check Periodo Ref.]]="Dentro",DATOS_[C.Extra.01]))))),
0)</f>
        <v>0</v>
      </c>
      <c r="AM76" s="382">
        <f t="array" ref="AM76">IFERROR(
AVERAGE((IF(DATOS_[[Sexo]:[Sexo]]=$B76,IF(DATOS_[[AGRUP. CLAS. PROF.]:[AGRUP. CLAS. PROF.]]=$B75,IF(DATOS_[[Check Periodo Ref.]:[Check Periodo Ref.]]="Dentro",DATOS_[C.Extra.02]))))),
0)</f>
        <v>0</v>
      </c>
      <c r="AN76" s="382">
        <f t="array" ref="AN76">IFERROR(
AVERAGE((IF(DATOS_[[Sexo]:[Sexo]]=$B76,IF(DATOS_[[AGRUP. CLAS. PROF.]:[AGRUP. CLAS. PROF.]]=$B75,IF(DATOS_[[Check Periodo Ref.]:[Check Periodo Ref.]]="Dentro",DATOS_[C.Extra.03]))))),
0)</f>
        <v>0</v>
      </c>
      <c r="AO76" s="382">
        <f t="array" ref="AO76">IFERROR(
AVERAGE((IF(DATOS_[[Sexo]:[Sexo]]=$B76,IF(DATOS_[[AGRUP. CLAS. PROF.]:[AGRUP. CLAS. PROF.]]=$B75,IF(DATOS_[[Check Periodo Ref.]:[Check Periodo Ref.]]="Dentro",DATOS_[C.Extra.04]))))),
0)</f>
        <v>0</v>
      </c>
      <c r="AP76" s="382">
        <f t="array" ref="AP76">IFERROR(
AVERAGE((IF(DATOS_[[Sexo]:[Sexo]]=$B76,IF(DATOS_[[AGRUP. CLAS. PROF.]:[AGRUP. CLAS. PROF.]]=$B75,IF(DATOS_[[Check Periodo Ref.]:[Check Periodo Ref.]]="Dentro",DATOS_[C.Extra.05]))))),
0)</f>
        <v>0</v>
      </c>
      <c r="AQ76" s="383">
        <f t="array" ref="AQ76">IFERROR(
AVERAGE(IF(DATOS_[Sexo]=$B76,IF(DATOS_[AGRUP. CLAS. PROF.]=$B75,IF(DATOS_[Check Periodo Ref.]="Dentro",DATOS_[Tot Extrasalarial Ef],FALSE)))),
0)</f>
        <v>0</v>
      </c>
      <c r="AR76" s="384">
        <f t="array" ref="AR76">IFERROR(
AVERAGE(IF(DATOS_[Sexo]=$B76,IF(DATOS_[AGRUP. CLAS. PROF.]=$B75,IF(DATOS_[Check Periodo Ref.]="Dentro",DATOS_[TOTAL Retrib Ef],FALSE)))),
0)</f>
        <v>0</v>
      </c>
    </row>
    <row r="77" spans="1:44" x14ac:dyDescent="0.3">
      <c r="A77" s="337" t="str">
        <f t="shared" ref="A77" si="86">+A76</f>
        <v>[ocultar]</v>
      </c>
      <c r="B77" s="375" t="s">
        <v>163</v>
      </c>
      <c r="C77" s="376">
        <f t="array" ref="C77">SUM(IF($B77=DATOS_[Sexo],
IF($B75=DATOS_[AGRUP. CLAS. PROF.],
IF("Dentro"=DATOS_[Check Periodo Ref.],
1/(COUNTIFS(DATOS_[Sexo],$B77,DATOS_[AGRUP. CLAS. PROF.],$B75,DATOS_[Check Periodo Ref.],"Dentro",DATOS_[id],DATOS_[id]))))))</f>
        <v>0</v>
      </c>
      <c r="D77" s="377">
        <f>COUNTIFS(DATOS_[AGRUP. CLAS. PROF.],$B75,DATOS_[Sexo],$B77,DATOS_[Check Periodo Ref.],"Dentro")</f>
        <v>0</v>
      </c>
      <c r="E77" s="378">
        <f t="array" ref="E77">IFERROR(
AVERAGE(IF(DATOS_[Sexo]=$B77,IF(DATOS_[AGRUP. CLAS. PROF.]=$B75,IF(DATOS_[Check Periodo Ref.]="Dentro",DATOS_[SALARIO BASE Ef],FALSE)))),
0)</f>
        <v>0</v>
      </c>
      <c r="F77" s="379">
        <f t="array" ref="F77">IFERROR(
AVERAGE((IF(DATOS_[[Sexo]:[Sexo]]=$B77,IF(DATOS_[[AGRUP. CLAS. PROF.]:[AGRUP. CLAS. PROF.]]=$B75,IF(DATOS_[[Check Periodo Ref.]:[Check Periodo Ref.]]="Dentro",DATOS_[Conc.Sal.01]))))),
0)</f>
        <v>0</v>
      </c>
      <c r="G77" s="379">
        <f t="array" ref="G77">IFERROR(
AVERAGE((IF(DATOS_[[Sexo]:[Sexo]]=$B77,IF(DATOS_[[AGRUP. CLAS. PROF.]:[AGRUP. CLAS. PROF.]]=$B75,IF(DATOS_[[Check Periodo Ref.]:[Check Periodo Ref.]]="Dentro",DATOS_[Conc.Sal.02]))))),
0)</f>
        <v>0</v>
      </c>
      <c r="H77" s="379">
        <f t="array" ref="H77">IFERROR(
AVERAGE((IF(DATOS_[[Sexo]:[Sexo]]=$B77,IF(DATOS_[[AGRUP. CLAS. PROF.]:[AGRUP. CLAS. PROF.]]=$B75,IF(DATOS_[[Check Periodo Ref.]:[Check Periodo Ref.]]="Dentro",DATOS_[Conc.Sal.03]))))),
0)</f>
        <v>0</v>
      </c>
      <c r="I77" s="379">
        <f t="array" ref="I77">IFERROR(
AVERAGE((IF(DATOS_[[Sexo]:[Sexo]]=$B77,IF(DATOS_[[AGRUP. CLAS. PROF.]:[AGRUP. CLAS. PROF.]]=$B75,IF(DATOS_[[Check Periodo Ref.]:[Check Periodo Ref.]]="Dentro",DATOS_[Conc.Sal.04]))))),
0)</f>
        <v>0</v>
      </c>
      <c r="J77" s="379">
        <f t="array" ref="J77">IFERROR(
AVERAGE((IF(DATOS_[[Sexo]:[Sexo]]=$B77,IF(DATOS_[[AGRUP. CLAS. PROF.]:[AGRUP. CLAS. PROF.]]=$B75,IF(DATOS_[[Check Periodo Ref.]:[Check Periodo Ref.]]="Dentro",DATOS_[Conc.Sal.05]))))),
0)</f>
        <v>0</v>
      </c>
      <c r="K77" s="379">
        <f t="array" ref="K77">IFERROR(
AVERAGE((IF(DATOS_[[Sexo]:[Sexo]]=$B77,IF(DATOS_[[AGRUP. CLAS. PROF.]:[AGRUP. CLAS. PROF.]]=$B75,IF(DATOS_[[Check Periodo Ref.]:[Check Periodo Ref.]]="Dentro",DATOS_[Conc.Sal.06]))))),
0)</f>
        <v>0</v>
      </c>
      <c r="L77" s="379">
        <f t="array" ref="L77">IFERROR(
AVERAGE((IF(DATOS_[[Sexo]:[Sexo]]=$B77,IF(DATOS_[[AGRUP. CLAS. PROF.]:[AGRUP. CLAS. PROF.]]=$B75,IF(DATOS_[[Check Periodo Ref.]:[Check Periodo Ref.]]="Dentro",DATOS_[Conc.Sal.07]))))),
0)</f>
        <v>0</v>
      </c>
      <c r="M77" s="379">
        <f t="array" ref="M77">IFERROR(
AVERAGE((IF(DATOS_[[Sexo]:[Sexo]]=$B77,IF(DATOS_[[AGRUP. CLAS. PROF.]:[AGRUP. CLAS. PROF.]]=$B75,IF(DATOS_[[Check Periodo Ref.]:[Check Periodo Ref.]]="Dentro",DATOS_[Conc.Sal.08]))))),
0)</f>
        <v>0</v>
      </c>
      <c r="N77" s="379">
        <f t="array" ref="N77">IFERROR(
AVERAGE((IF(DATOS_[[Sexo]:[Sexo]]=$B77,IF(DATOS_[[AGRUP. CLAS. PROF.]:[AGRUP. CLAS. PROF.]]=$B75,IF(DATOS_[[Check Periodo Ref.]:[Check Periodo Ref.]]="Dentro",DATOS_[Conc.Sal.09]))))),
0)</f>
        <v>0</v>
      </c>
      <c r="O77" s="379">
        <f t="array" ref="O77">IFERROR(
AVERAGE((IF(DATOS_[[Sexo]:[Sexo]]=$B77,IF(DATOS_[[AGRUP. CLAS. PROF.]:[AGRUP. CLAS. PROF.]]=$B75,IF(DATOS_[[Check Periodo Ref.]:[Check Periodo Ref.]]="Dentro",DATOS_[Conc.Sal.10]))))),
0)</f>
        <v>0</v>
      </c>
      <c r="P77" s="379">
        <f t="array" ref="P77">IFERROR(
AVERAGE((IF(DATOS_[[Sexo]:[Sexo]]=$B77,IF(DATOS_[[AGRUP. CLAS. PROF.]:[AGRUP. CLAS. PROF.]]=$B75,IF(DATOS_[[Check Periodo Ref.]:[Check Periodo Ref.]]="Dentro",DATOS_[Conc.Sal.11]))))),
0)</f>
        <v>0</v>
      </c>
      <c r="Q77" s="379">
        <f t="array" ref="Q77">IFERROR(
AVERAGE((IF(DATOS_[[Sexo]:[Sexo]]=$B77,IF(DATOS_[[AGRUP. CLAS. PROF.]:[AGRUP. CLAS. PROF.]]=$B75,IF(DATOS_[[Check Periodo Ref.]:[Check Periodo Ref.]]="Dentro",DATOS_[Conc.Sal.12]))))),
0)</f>
        <v>0</v>
      </c>
      <c r="R77" s="379">
        <f t="array" ref="R77">IFERROR(
AVERAGE((IF(DATOS_[[Sexo]:[Sexo]]=$B77,IF(DATOS_[[AGRUP. CLAS. PROF.]:[AGRUP. CLAS. PROF.]]=$B75,IF(DATOS_[[Check Periodo Ref.]:[Check Periodo Ref.]]="Dentro",DATOS_[Conc.Sal.13]))))),
0)</f>
        <v>0</v>
      </c>
      <c r="S77" s="379">
        <f t="array" ref="S77">IFERROR(
AVERAGE((IF(DATOS_[[Sexo]:[Sexo]]=$B77,IF(DATOS_[[AGRUP. CLAS. PROF.]:[AGRUP. CLAS. PROF.]]=$B75,IF(DATOS_[[Check Periodo Ref.]:[Check Periodo Ref.]]="Dentro",DATOS_[Conc.Sal.14]))))),
0)</f>
        <v>0</v>
      </c>
      <c r="T77" s="379">
        <f t="array" ref="T77">IFERROR(
AVERAGE((IF(DATOS_[[Sexo]:[Sexo]]=$B77,IF(DATOS_[[AGRUP. CLAS. PROF.]:[AGRUP. CLAS. PROF.]]=$B75,IF(DATOS_[[Check Periodo Ref.]:[Check Periodo Ref.]]="Dentro",DATOS_[Conc.Sal.15]))))),
0)</f>
        <v>0</v>
      </c>
      <c r="U77" s="379">
        <f t="array" ref="U77">IFERROR(
AVERAGE((IF(DATOS_[[Sexo]:[Sexo]]=$B77,IF(DATOS_[[AGRUP. CLAS. PROF.]:[AGRUP. CLAS. PROF.]]=$B75,IF(DATOS_[[Check Periodo Ref.]:[Check Periodo Ref.]]="Dentro",DATOS_[Conc.Sal.16]))))),
0)</f>
        <v>0</v>
      </c>
      <c r="V77" s="379">
        <f t="array" ref="V77">IFERROR(
AVERAGE((IF(DATOS_[[Sexo]:[Sexo]]=$B77,IF(DATOS_[[AGRUP. CLAS. PROF.]:[AGRUP. CLAS. PROF.]]=$B75,IF(DATOS_[[Check Periodo Ref.]:[Check Periodo Ref.]]="Dentro",DATOS_[Conc.Sal.17]))))),
0)</f>
        <v>0</v>
      </c>
      <c r="W77" s="379">
        <f t="array" ref="W77">IFERROR(
AVERAGE((IF(DATOS_[[Sexo]:[Sexo]]=$B77,IF(DATOS_[[AGRUP. CLAS. PROF.]:[AGRUP. CLAS. PROF.]]=$B75,IF(DATOS_[[Check Periodo Ref.]:[Check Periodo Ref.]]="Dentro",DATOS_[Conc.Sal.18]))))),
0)</f>
        <v>0</v>
      </c>
      <c r="X77" s="379">
        <f t="array" ref="X77">IFERROR(
AVERAGE((IF(DATOS_[[Sexo]:[Sexo]]=$B77,IF(DATOS_[[AGRUP. CLAS. PROF.]:[AGRUP. CLAS. PROF.]]=$B75,IF(DATOS_[[Check Periodo Ref.]:[Check Periodo Ref.]]="Dentro",DATOS_[Conc.Sal.19]))))),
0)</f>
        <v>0</v>
      </c>
      <c r="Y77" s="379">
        <f t="array" ref="Y77">IFERROR(
AVERAGE((IF(DATOS_[[Sexo]:[Sexo]]=$B77,IF(DATOS_[[AGRUP. CLAS. PROF.]:[AGRUP. CLAS. PROF.]]=$B75,IF(DATOS_[[Check Periodo Ref.]:[Check Periodo Ref.]]="Dentro",DATOS_[Conc.Sal.20]))))),
0)</f>
        <v>0</v>
      </c>
      <c r="Z77" s="379">
        <f t="array" ref="Z77">IFERROR(
AVERAGE((IF(DATOS_[[Sexo]:[Sexo]]=$B77,IF(DATOS_[[AGRUP. CLAS. PROF.]:[AGRUP. CLAS. PROF.]]=$B75,IF(DATOS_[[Check Periodo Ref.]:[Check Periodo Ref.]]="Dentro",DATOS_[Conc.Sal.21]))))),
0)</f>
        <v>0</v>
      </c>
      <c r="AA77" s="379">
        <f t="array" ref="AA77">IFERROR(
AVERAGE((IF(DATOS_[[Sexo]:[Sexo]]=$B77,IF(DATOS_[[AGRUP. CLAS. PROF.]:[AGRUP. CLAS. PROF.]]=$B75,IF(DATOS_[[Check Periodo Ref.]:[Check Periodo Ref.]]="Dentro",DATOS_[Conc.Sal.22]))))),
0)</f>
        <v>0</v>
      </c>
      <c r="AB77" s="379">
        <f t="array" ref="AB77">IFERROR(
AVERAGE((IF(DATOS_[[Sexo]:[Sexo]]=$B77,IF(DATOS_[[AGRUP. CLAS. PROF.]:[AGRUP. CLAS. PROF.]]=$B75,IF(DATOS_[[Check Periodo Ref.]:[Check Periodo Ref.]]="Dentro",DATOS_[Conc.Sal.23]))))),
0)</f>
        <v>0</v>
      </c>
      <c r="AC77" s="379">
        <f t="array" ref="AC77">IFERROR(
AVERAGE((IF(DATOS_[[Sexo]:[Sexo]]=$B77,IF(DATOS_[[AGRUP. CLAS. PROF.]:[AGRUP. CLAS. PROF.]]=$B75,IF(DATOS_[[Check Periodo Ref.]:[Check Periodo Ref.]]="Dentro",DATOS_[Conc.Sal.24]))))),
0)</f>
        <v>0</v>
      </c>
      <c r="AD77" s="379">
        <f t="array" ref="AD77">IFERROR(
AVERAGE((IF(DATOS_[[Sexo]:[Sexo]]=$B77,IF(DATOS_[[AGRUP. CLAS. PROF.]:[AGRUP. CLAS. PROF.]]=$B75,IF(DATOS_[[Check Periodo Ref.]:[Check Periodo Ref.]]="Dentro",DATOS_[Conc.Sal.25]))))),
0)</f>
        <v>0</v>
      </c>
      <c r="AE77" s="379">
        <f t="array" ref="AE77">IFERROR(
AVERAGE((IF(DATOS_[[Sexo]:[Sexo]]=$B77,IF(DATOS_[[AGRUP. CLAS. PROF.]:[AGRUP. CLAS. PROF.]]=$B75,IF(DATOS_[[Check Periodo Ref.]:[Check Periodo Ref.]]="Dentro",DATOS_[Conc.Sal.26]))))),
0)</f>
        <v>0</v>
      </c>
      <c r="AF77" s="379">
        <f t="array" ref="AF77">IFERROR(
AVERAGE((IF(DATOS_[[Sexo]:[Sexo]]=$B77,IF(DATOS_[[AGRUP. CLAS. PROF.]:[AGRUP. CLAS. PROF.]]=$B75,IF(DATOS_[[Check Periodo Ref.]:[Check Periodo Ref.]]="Dentro",DATOS_[Conc.Sal.27]))))),
0)</f>
        <v>0</v>
      </c>
      <c r="AG77" s="379">
        <f t="array" ref="AG77">IFERROR(
AVERAGE((IF(DATOS_[[Sexo]:[Sexo]]=$B77,IF(DATOS_[[AGRUP. CLAS. PROF.]:[AGRUP. CLAS. PROF.]]=$B75,IF(DATOS_[[Check Periodo Ref.]:[Check Periodo Ref.]]="Dentro",DATOS_[Conc.Sal.28]))))),
0)</f>
        <v>0</v>
      </c>
      <c r="AH77" s="379">
        <f t="array" ref="AH77">IFERROR(
AVERAGE((IF(DATOS_[[Sexo]:[Sexo]]=$B77,IF(DATOS_[[AGRUP. CLAS. PROF.]:[AGRUP. CLAS. PROF.]]=$B75,IF(DATOS_[[Check Periodo Ref.]:[Check Periodo Ref.]]="Dentro",DATOS_[Conc.Sal.29]))))),
0)</f>
        <v>0</v>
      </c>
      <c r="AI77" s="379">
        <f t="array" ref="AI77">IFERROR(
AVERAGE((IF(DATOS_[[Sexo]:[Sexo]]=$B77,IF(DATOS_[[AGRUP. CLAS. PROF.]:[AGRUP. CLAS. PROF.]]=$B75,IF(DATOS_[[Check Periodo Ref.]:[Check Periodo Ref.]]="Dentro",DATOS_[Conc.Sal.30]))))),
0)</f>
        <v>0</v>
      </c>
      <c r="AJ77" s="380">
        <f t="array" ref="AJ77">IFERROR(
AVERAGE(IF(DATOS_[Sexo]=$B77,IF(DATOS_[AGRUP. CLAS. PROF.]=$B75,IF(DATOS_[Check Periodo Ref.]="Dentro",DATOS_[Tot COMPL.SAL Ef],FALSE)))),
0)</f>
        <v>0</v>
      </c>
      <c r="AK77" s="381">
        <f t="array" ref="AK77">IFERROR(
AVERAGE(IF(DATOS_[Sexo]=$B77,IF(DATOS_[AGRUP. CLAS. PROF.]=$B75,IF(DATOS_[Check Periodo Ref.]="Dentro",DATOS_[TOTAL SALARIO Ef],FALSE)))),
0)</f>
        <v>0</v>
      </c>
      <c r="AL77" s="382">
        <f t="array" ref="AL77">IFERROR(
AVERAGE((IF(DATOS_[[Sexo]:[Sexo]]=$B77,IF(DATOS_[[AGRUP. CLAS. PROF.]:[AGRUP. CLAS. PROF.]]=$B75,IF(DATOS_[[Check Periodo Ref.]:[Check Periodo Ref.]]="Dentro",DATOS_[C.Extra.01]))))),
0)</f>
        <v>0</v>
      </c>
      <c r="AM77" s="382">
        <f t="array" ref="AM77">IFERROR(
AVERAGE((IF(DATOS_[[Sexo]:[Sexo]]=$B77,IF(DATOS_[[AGRUP. CLAS. PROF.]:[AGRUP. CLAS. PROF.]]=$B75,IF(DATOS_[[Check Periodo Ref.]:[Check Periodo Ref.]]="Dentro",DATOS_[C.Extra.02]))))),
0)</f>
        <v>0</v>
      </c>
      <c r="AN77" s="382">
        <f t="array" ref="AN77">IFERROR(
AVERAGE((IF(DATOS_[[Sexo]:[Sexo]]=$B77,IF(DATOS_[[AGRUP. CLAS. PROF.]:[AGRUP. CLAS. PROF.]]=$B75,IF(DATOS_[[Check Periodo Ref.]:[Check Periodo Ref.]]="Dentro",DATOS_[C.Extra.03]))))),
0)</f>
        <v>0</v>
      </c>
      <c r="AO77" s="382">
        <f t="array" ref="AO77">IFERROR(
AVERAGE((IF(DATOS_[[Sexo]:[Sexo]]=$B77,IF(DATOS_[[AGRUP. CLAS. PROF.]:[AGRUP. CLAS. PROF.]]=$B75,IF(DATOS_[[Check Periodo Ref.]:[Check Periodo Ref.]]="Dentro",DATOS_[C.Extra.04]))))),
0)</f>
        <v>0</v>
      </c>
      <c r="AP77" s="382">
        <f t="array" ref="AP77">IFERROR(
AVERAGE((IF(DATOS_[[Sexo]:[Sexo]]=$B77,IF(DATOS_[[AGRUP. CLAS. PROF.]:[AGRUP. CLAS. PROF.]]=$B75,IF(DATOS_[[Check Periodo Ref.]:[Check Periodo Ref.]]="Dentro",DATOS_[C.Extra.05]))))),
0)</f>
        <v>0</v>
      </c>
      <c r="AQ77" s="383">
        <f t="array" ref="AQ77">IFERROR(
AVERAGE(IF(DATOS_[Sexo]=$B77,IF(DATOS_[AGRUP. CLAS. PROF.]=$B75,IF(DATOS_[Check Periodo Ref.]="Dentro",DATOS_[Tot Extrasalarial Ef],FALSE)))),
0)</f>
        <v>0</v>
      </c>
      <c r="AR77" s="384">
        <f t="array" ref="AR77">IFERROR(
AVERAGE(IF(DATOS_[Sexo]=$B77,IF(DATOS_[AGRUP. CLAS. PROF.]=$B75,IF(DATOS_[Check Periodo Ref.]="Dentro",DATOS_[TOTAL Retrib Ef],FALSE)))),
0)</f>
        <v>0</v>
      </c>
    </row>
    <row r="78" spans="1:44" ht="17.25" thickBot="1" x14ac:dyDescent="0.35">
      <c r="A78" s="337" t="str">
        <f t="shared" ref="A78" si="87">+A79</f>
        <v>[ocultar]</v>
      </c>
      <c r="B78" s="362" t="s">
        <v>238</v>
      </c>
      <c r="C78" s="363"/>
      <c r="D78" s="364"/>
      <c r="E78" s="365" t="str">
        <f t="shared" ref="E78:AR78" si="88">IFERROR((E79-E80)/E79,"")</f>
        <v/>
      </c>
      <c r="F78" s="366" t="str">
        <f t="shared" si="88"/>
        <v/>
      </c>
      <c r="G78" s="367" t="str">
        <f t="shared" si="88"/>
        <v/>
      </c>
      <c r="H78" s="367" t="str">
        <f t="shared" si="88"/>
        <v/>
      </c>
      <c r="I78" s="367" t="str">
        <f t="shared" si="88"/>
        <v/>
      </c>
      <c r="J78" s="368" t="str">
        <f t="shared" si="88"/>
        <v/>
      </c>
      <c r="K78" s="369" t="str">
        <f t="shared" si="88"/>
        <v/>
      </c>
      <c r="L78" s="369" t="str">
        <f t="shared" si="88"/>
        <v/>
      </c>
      <c r="M78" s="369" t="str">
        <f t="shared" si="88"/>
        <v/>
      </c>
      <c r="N78" s="369" t="str">
        <f t="shared" si="88"/>
        <v/>
      </c>
      <c r="O78" s="369" t="str">
        <f t="shared" si="88"/>
        <v/>
      </c>
      <c r="P78" s="369" t="str">
        <f t="shared" si="88"/>
        <v/>
      </c>
      <c r="Q78" s="369" t="str">
        <f t="shared" si="88"/>
        <v/>
      </c>
      <c r="R78" s="369" t="str">
        <f t="shared" si="88"/>
        <v/>
      </c>
      <c r="S78" s="369" t="str">
        <f t="shared" si="88"/>
        <v/>
      </c>
      <c r="T78" s="369" t="str">
        <f t="shared" si="88"/>
        <v/>
      </c>
      <c r="U78" s="369" t="str">
        <f t="shared" si="88"/>
        <v/>
      </c>
      <c r="V78" s="368" t="str">
        <f t="shared" si="88"/>
        <v/>
      </c>
      <c r="W78" s="368" t="str">
        <f t="shared" si="88"/>
        <v/>
      </c>
      <c r="X78" s="368" t="str">
        <f t="shared" si="88"/>
        <v/>
      </c>
      <c r="Y78" s="368" t="str">
        <f t="shared" si="88"/>
        <v/>
      </c>
      <c r="Z78" s="368" t="str">
        <f t="shared" si="88"/>
        <v/>
      </c>
      <c r="AA78" s="368" t="str">
        <f t="shared" si="88"/>
        <v/>
      </c>
      <c r="AB78" s="368" t="str">
        <f t="shared" si="88"/>
        <v/>
      </c>
      <c r="AC78" s="368" t="str">
        <f t="shared" si="88"/>
        <v/>
      </c>
      <c r="AD78" s="368" t="str">
        <f t="shared" si="88"/>
        <v/>
      </c>
      <c r="AE78" s="368" t="str">
        <f t="shared" si="88"/>
        <v/>
      </c>
      <c r="AF78" s="368" t="str">
        <f t="shared" si="88"/>
        <v/>
      </c>
      <c r="AG78" s="368" t="str">
        <f t="shared" si="88"/>
        <v/>
      </c>
      <c r="AH78" s="368" t="str">
        <f t="shared" si="88"/>
        <v/>
      </c>
      <c r="AI78" s="368" t="str">
        <f t="shared" si="88"/>
        <v/>
      </c>
      <c r="AJ78" s="370" t="str">
        <f t="shared" si="88"/>
        <v/>
      </c>
      <c r="AK78" s="371" t="str">
        <f t="shared" si="88"/>
        <v/>
      </c>
      <c r="AL78" s="372" t="str">
        <f t="shared" si="88"/>
        <v/>
      </c>
      <c r="AM78" s="372" t="str">
        <f t="shared" si="88"/>
        <v/>
      </c>
      <c r="AN78" s="372" t="str">
        <f t="shared" si="88"/>
        <v/>
      </c>
      <c r="AO78" s="372" t="str">
        <f t="shared" si="88"/>
        <v/>
      </c>
      <c r="AP78" s="372" t="str">
        <f t="shared" si="88"/>
        <v/>
      </c>
      <c r="AQ78" s="373" t="str">
        <f t="shared" si="88"/>
        <v/>
      </c>
      <c r="AR78" s="374" t="str">
        <f t="shared" si="88"/>
        <v/>
      </c>
    </row>
    <row r="79" spans="1:44" x14ac:dyDescent="0.3">
      <c r="A79" s="337" t="str">
        <f t="shared" ref="A79" si="89">+IF(C79+C80=0,"[ocultar]","")</f>
        <v>[ocultar]</v>
      </c>
      <c r="B79" s="375" t="s">
        <v>162</v>
      </c>
      <c r="C79" s="376">
        <f t="array" ref="C79">SUM(IF($B79=DATOS_[Sexo],
IF($B78=DATOS_[AGRUP. CLAS. PROF.],
IF("Dentro"=DATOS_[Check Periodo Ref.],
1/(COUNTIFS(DATOS_[Sexo],$B79,DATOS_[AGRUP. CLAS. PROF.],$B78,DATOS_[Check Periodo Ref.],"Dentro",DATOS_[id],DATOS_[id]))))))</f>
        <v>0</v>
      </c>
      <c r="D79" s="377">
        <f>COUNTIFS(DATOS_[AGRUP. CLAS. PROF.],$B78,DATOS_[Sexo],$B79,DATOS_[Check Periodo Ref.],"Dentro")</f>
        <v>0</v>
      </c>
      <c r="E79" s="378">
        <f t="array" ref="E79">IFERROR(
AVERAGE(IF(DATOS_[Sexo]=$B79,IF(DATOS_[AGRUP. CLAS. PROF.]=$B78,IF(DATOS_[Check Periodo Ref.]="Dentro",DATOS_[SALARIO BASE Ef],FALSE)))),
0)</f>
        <v>0</v>
      </c>
      <c r="F79" s="379">
        <f t="array" ref="F79">IFERROR(
AVERAGE((IF(DATOS_[[Sexo]:[Sexo]]=$B79,IF(DATOS_[[AGRUP. CLAS. PROF.]:[AGRUP. CLAS. PROF.]]=$B78,IF(DATOS_[[Check Periodo Ref.]:[Check Periodo Ref.]]="Dentro",DATOS_[Conc.Sal.01]))))),
0)</f>
        <v>0</v>
      </c>
      <c r="G79" s="379">
        <f t="array" ref="G79">IFERROR(
AVERAGE((IF(DATOS_[[Sexo]:[Sexo]]=$B79,IF(DATOS_[[AGRUP. CLAS. PROF.]:[AGRUP. CLAS. PROF.]]=$B78,IF(DATOS_[[Check Periodo Ref.]:[Check Periodo Ref.]]="Dentro",DATOS_[Conc.Sal.02]))))),
0)</f>
        <v>0</v>
      </c>
      <c r="H79" s="379">
        <f t="array" ref="H79">IFERROR(
AVERAGE((IF(DATOS_[[Sexo]:[Sexo]]=$B79,IF(DATOS_[[AGRUP. CLAS. PROF.]:[AGRUP. CLAS. PROF.]]=$B78,IF(DATOS_[[Check Periodo Ref.]:[Check Periodo Ref.]]="Dentro",DATOS_[Conc.Sal.03]))))),
0)</f>
        <v>0</v>
      </c>
      <c r="I79" s="379">
        <f t="array" ref="I79">IFERROR(
AVERAGE((IF(DATOS_[[Sexo]:[Sexo]]=$B79,IF(DATOS_[[AGRUP. CLAS. PROF.]:[AGRUP. CLAS. PROF.]]=$B78,IF(DATOS_[[Check Periodo Ref.]:[Check Periodo Ref.]]="Dentro",DATOS_[Conc.Sal.04]))))),
0)</f>
        <v>0</v>
      </c>
      <c r="J79" s="379">
        <f t="array" ref="J79">IFERROR(
AVERAGE((IF(DATOS_[[Sexo]:[Sexo]]=$B79,IF(DATOS_[[AGRUP. CLAS. PROF.]:[AGRUP. CLAS. PROF.]]=$B78,IF(DATOS_[[Check Periodo Ref.]:[Check Periodo Ref.]]="Dentro",DATOS_[Conc.Sal.05]))))),
0)</f>
        <v>0</v>
      </c>
      <c r="K79" s="379">
        <f t="array" ref="K79">IFERROR(
AVERAGE((IF(DATOS_[[Sexo]:[Sexo]]=$B79,IF(DATOS_[[AGRUP. CLAS. PROF.]:[AGRUP. CLAS. PROF.]]=$B78,IF(DATOS_[[Check Periodo Ref.]:[Check Periodo Ref.]]="Dentro",DATOS_[Conc.Sal.06]))))),
0)</f>
        <v>0</v>
      </c>
      <c r="L79" s="379">
        <f t="array" ref="L79">IFERROR(
AVERAGE((IF(DATOS_[[Sexo]:[Sexo]]=$B79,IF(DATOS_[[AGRUP. CLAS. PROF.]:[AGRUP. CLAS. PROF.]]=$B78,IF(DATOS_[[Check Periodo Ref.]:[Check Periodo Ref.]]="Dentro",DATOS_[Conc.Sal.07]))))),
0)</f>
        <v>0</v>
      </c>
      <c r="M79" s="379">
        <f t="array" ref="M79">IFERROR(
AVERAGE((IF(DATOS_[[Sexo]:[Sexo]]=$B79,IF(DATOS_[[AGRUP. CLAS. PROF.]:[AGRUP. CLAS. PROF.]]=$B78,IF(DATOS_[[Check Periodo Ref.]:[Check Periodo Ref.]]="Dentro",DATOS_[Conc.Sal.08]))))),
0)</f>
        <v>0</v>
      </c>
      <c r="N79" s="379">
        <f t="array" ref="N79">IFERROR(
AVERAGE((IF(DATOS_[[Sexo]:[Sexo]]=$B79,IF(DATOS_[[AGRUP. CLAS. PROF.]:[AGRUP. CLAS. PROF.]]=$B78,IF(DATOS_[[Check Periodo Ref.]:[Check Periodo Ref.]]="Dentro",DATOS_[Conc.Sal.09]))))),
0)</f>
        <v>0</v>
      </c>
      <c r="O79" s="379">
        <f t="array" ref="O79">IFERROR(
AVERAGE((IF(DATOS_[[Sexo]:[Sexo]]=$B79,IF(DATOS_[[AGRUP. CLAS. PROF.]:[AGRUP. CLAS. PROF.]]=$B78,IF(DATOS_[[Check Periodo Ref.]:[Check Periodo Ref.]]="Dentro",DATOS_[Conc.Sal.10]))))),
0)</f>
        <v>0</v>
      </c>
      <c r="P79" s="379">
        <f t="array" ref="P79">IFERROR(
AVERAGE((IF(DATOS_[[Sexo]:[Sexo]]=$B79,IF(DATOS_[[AGRUP. CLAS. PROF.]:[AGRUP. CLAS. PROF.]]=$B78,IF(DATOS_[[Check Periodo Ref.]:[Check Periodo Ref.]]="Dentro",DATOS_[Conc.Sal.11]))))),
0)</f>
        <v>0</v>
      </c>
      <c r="Q79" s="379">
        <f t="array" ref="Q79">IFERROR(
AVERAGE((IF(DATOS_[[Sexo]:[Sexo]]=$B79,IF(DATOS_[[AGRUP. CLAS. PROF.]:[AGRUP. CLAS. PROF.]]=$B78,IF(DATOS_[[Check Periodo Ref.]:[Check Periodo Ref.]]="Dentro",DATOS_[Conc.Sal.12]))))),
0)</f>
        <v>0</v>
      </c>
      <c r="R79" s="379">
        <f t="array" ref="R79">IFERROR(
AVERAGE((IF(DATOS_[[Sexo]:[Sexo]]=$B79,IF(DATOS_[[AGRUP. CLAS. PROF.]:[AGRUP. CLAS. PROF.]]=$B78,IF(DATOS_[[Check Periodo Ref.]:[Check Periodo Ref.]]="Dentro",DATOS_[Conc.Sal.13]))))),
0)</f>
        <v>0</v>
      </c>
      <c r="S79" s="379">
        <f t="array" ref="S79">IFERROR(
AVERAGE((IF(DATOS_[[Sexo]:[Sexo]]=$B79,IF(DATOS_[[AGRUP. CLAS. PROF.]:[AGRUP. CLAS. PROF.]]=$B78,IF(DATOS_[[Check Periodo Ref.]:[Check Periodo Ref.]]="Dentro",DATOS_[Conc.Sal.14]))))),
0)</f>
        <v>0</v>
      </c>
      <c r="T79" s="379">
        <f t="array" ref="T79">IFERROR(
AVERAGE((IF(DATOS_[[Sexo]:[Sexo]]=$B79,IF(DATOS_[[AGRUP. CLAS. PROF.]:[AGRUP. CLAS. PROF.]]=$B78,IF(DATOS_[[Check Periodo Ref.]:[Check Periodo Ref.]]="Dentro",DATOS_[Conc.Sal.15]))))),
0)</f>
        <v>0</v>
      </c>
      <c r="U79" s="379">
        <f t="array" ref="U79">IFERROR(
AVERAGE((IF(DATOS_[[Sexo]:[Sexo]]=$B79,IF(DATOS_[[AGRUP. CLAS. PROF.]:[AGRUP. CLAS. PROF.]]=$B78,IF(DATOS_[[Check Periodo Ref.]:[Check Periodo Ref.]]="Dentro",DATOS_[Conc.Sal.16]))))),
0)</f>
        <v>0</v>
      </c>
      <c r="V79" s="379">
        <f t="array" ref="V79">IFERROR(
AVERAGE((IF(DATOS_[[Sexo]:[Sexo]]=$B79,IF(DATOS_[[AGRUP. CLAS. PROF.]:[AGRUP. CLAS. PROF.]]=$B78,IF(DATOS_[[Check Periodo Ref.]:[Check Periodo Ref.]]="Dentro",DATOS_[Conc.Sal.17]))))),
0)</f>
        <v>0</v>
      </c>
      <c r="W79" s="379">
        <f t="array" ref="W79">IFERROR(
AVERAGE((IF(DATOS_[[Sexo]:[Sexo]]=$B79,IF(DATOS_[[AGRUP. CLAS. PROF.]:[AGRUP. CLAS. PROF.]]=$B78,IF(DATOS_[[Check Periodo Ref.]:[Check Periodo Ref.]]="Dentro",DATOS_[Conc.Sal.18]))))),
0)</f>
        <v>0</v>
      </c>
      <c r="X79" s="379">
        <f t="array" ref="X79">IFERROR(
AVERAGE((IF(DATOS_[[Sexo]:[Sexo]]=$B79,IF(DATOS_[[AGRUP. CLAS. PROF.]:[AGRUP. CLAS. PROF.]]=$B78,IF(DATOS_[[Check Periodo Ref.]:[Check Periodo Ref.]]="Dentro",DATOS_[Conc.Sal.19]))))),
0)</f>
        <v>0</v>
      </c>
      <c r="Y79" s="379">
        <f t="array" ref="Y79">IFERROR(
AVERAGE((IF(DATOS_[[Sexo]:[Sexo]]=$B79,IF(DATOS_[[AGRUP. CLAS. PROF.]:[AGRUP. CLAS. PROF.]]=$B78,IF(DATOS_[[Check Periodo Ref.]:[Check Periodo Ref.]]="Dentro",DATOS_[Conc.Sal.20]))))),
0)</f>
        <v>0</v>
      </c>
      <c r="Z79" s="379">
        <f t="array" ref="Z79">IFERROR(
AVERAGE((IF(DATOS_[[Sexo]:[Sexo]]=$B79,IF(DATOS_[[AGRUP. CLAS. PROF.]:[AGRUP. CLAS. PROF.]]=$B78,IF(DATOS_[[Check Periodo Ref.]:[Check Periodo Ref.]]="Dentro",DATOS_[Conc.Sal.21]))))),
0)</f>
        <v>0</v>
      </c>
      <c r="AA79" s="379">
        <f t="array" ref="AA79">IFERROR(
AVERAGE((IF(DATOS_[[Sexo]:[Sexo]]=$B79,IF(DATOS_[[AGRUP. CLAS. PROF.]:[AGRUP. CLAS. PROF.]]=$B78,IF(DATOS_[[Check Periodo Ref.]:[Check Periodo Ref.]]="Dentro",DATOS_[Conc.Sal.22]))))),
0)</f>
        <v>0</v>
      </c>
      <c r="AB79" s="379">
        <f t="array" ref="AB79">IFERROR(
AVERAGE((IF(DATOS_[[Sexo]:[Sexo]]=$B79,IF(DATOS_[[AGRUP. CLAS. PROF.]:[AGRUP. CLAS. PROF.]]=$B78,IF(DATOS_[[Check Periodo Ref.]:[Check Periodo Ref.]]="Dentro",DATOS_[Conc.Sal.23]))))),
0)</f>
        <v>0</v>
      </c>
      <c r="AC79" s="379">
        <f t="array" ref="AC79">IFERROR(
AVERAGE((IF(DATOS_[[Sexo]:[Sexo]]=$B79,IF(DATOS_[[AGRUP. CLAS. PROF.]:[AGRUP. CLAS. PROF.]]=$B78,IF(DATOS_[[Check Periodo Ref.]:[Check Periodo Ref.]]="Dentro",DATOS_[Conc.Sal.24]))))),
0)</f>
        <v>0</v>
      </c>
      <c r="AD79" s="379">
        <f t="array" ref="AD79">IFERROR(
AVERAGE((IF(DATOS_[[Sexo]:[Sexo]]=$B79,IF(DATOS_[[AGRUP. CLAS. PROF.]:[AGRUP. CLAS. PROF.]]=$B78,IF(DATOS_[[Check Periodo Ref.]:[Check Periodo Ref.]]="Dentro",DATOS_[Conc.Sal.25]))))),
0)</f>
        <v>0</v>
      </c>
      <c r="AE79" s="379">
        <f t="array" ref="AE79">IFERROR(
AVERAGE((IF(DATOS_[[Sexo]:[Sexo]]=$B79,IF(DATOS_[[AGRUP. CLAS. PROF.]:[AGRUP. CLAS. PROF.]]=$B78,IF(DATOS_[[Check Periodo Ref.]:[Check Periodo Ref.]]="Dentro",DATOS_[Conc.Sal.26]))))),
0)</f>
        <v>0</v>
      </c>
      <c r="AF79" s="379">
        <f t="array" ref="AF79">IFERROR(
AVERAGE((IF(DATOS_[[Sexo]:[Sexo]]=$B79,IF(DATOS_[[AGRUP. CLAS. PROF.]:[AGRUP. CLAS. PROF.]]=$B78,IF(DATOS_[[Check Periodo Ref.]:[Check Periodo Ref.]]="Dentro",DATOS_[Conc.Sal.27]))))),
0)</f>
        <v>0</v>
      </c>
      <c r="AG79" s="379">
        <f t="array" ref="AG79">IFERROR(
AVERAGE((IF(DATOS_[[Sexo]:[Sexo]]=$B79,IF(DATOS_[[AGRUP. CLAS. PROF.]:[AGRUP. CLAS. PROF.]]=$B78,IF(DATOS_[[Check Periodo Ref.]:[Check Periodo Ref.]]="Dentro",DATOS_[Conc.Sal.28]))))),
0)</f>
        <v>0</v>
      </c>
      <c r="AH79" s="379">
        <f t="array" ref="AH79">IFERROR(
AVERAGE((IF(DATOS_[[Sexo]:[Sexo]]=$B79,IF(DATOS_[[AGRUP. CLAS. PROF.]:[AGRUP. CLAS. PROF.]]=$B78,IF(DATOS_[[Check Periodo Ref.]:[Check Periodo Ref.]]="Dentro",DATOS_[Conc.Sal.29]))))),
0)</f>
        <v>0</v>
      </c>
      <c r="AI79" s="379">
        <f t="array" ref="AI79">IFERROR(
AVERAGE((IF(DATOS_[[Sexo]:[Sexo]]=$B79,IF(DATOS_[[AGRUP. CLAS. PROF.]:[AGRUP. CLAS. PROF.]]=$B78,IF(DATOS_[[Check Periodo Ref.]:[Check Periodo Ref.]]="Dentro",DATOS_[Conc.Sal.30]))))),
0)</f>
        <v>0</v>
      </c>
      <c r="AJ79" s="380">
        <f t="array" ref="AJ79">IFERROR(
AVERAGE(IF(DATOS_[Sexo]=$B79,IF(DATOS_[AGRUP. CLAS. PROF.]=$B78,IF(DATOS_[Check Periodo Ref.]="Dentro",DATOS_[Tot COMPL.SAL Ef],FALSE)))),
0)</f>
        <v>0</v>
      </c>
      <c r="AK79" s="381">
        <f t="array" ref="AK79">IFERROR(
AVERAGE(IF(DATOS_[Sexo]=$B79,IF(DATOS_[AGRUP. CLAS. PROF.]=$B78,IF(DATOS_[Check Periodo Ref.]="Dentro",DATOS_[TOTAL SALARIO Ef],FALSE)))),
0)</f>
        <v>0</v>
      </c>
      <c r="AL79" s="382">
        <f t="array" ref="AL79">IFERROR(
AVERAGE((IF(DATOS_[[Sexo]:[Sexo]]=$B79,IF(DATOS_[[AGRUP. CLAS. PROF.]:[AGRUP. CLAS. PROF.]]=$B78,IF(DATOS_[[Check Periodo Ref.]:[Check Periodo Ref.]]="Dentro",DATOS_[C.Extra.01]))))),
0)</f>
        <v>0</v>
      </c>
      <c r="AM79" s="382">
        <f t="array" ref="AM79">IFERROR(
AVERAGE((IF(DATOS_[[Sexo]:[Sexo]]=$B79,IF(DATOS_[[AGRUP. CLAS. PROF.]:[AGRUP. CLAS. PROF.]]=$B78,IF(DATOS_[[Check Periodo Ref.]:[Check Periodo Ref.]]="Dentro",DATOS_[C.Extra.02]))))),
0)</f>
        <v>0</v>
      </c>
      <c r="AN79" s="382">
        <f t="array" ref="AN79">IFERROR(
AVERAGE((IF(DATOS_[[Sexo]:[Sexo]]=$B79,IF(DATOS_[[AGRUP. CLAS. PROF.]:[AGRUP. CLAS. PROF.]]=$B78,IF(DATOS_[[Check Periodo Ref.]:[Check Periodo Ref.]]="Dentro",DATOS_[C.Extra.03]))))),
0)</f>
        <v>0</v>
      </c>
      <c r="AO79" s="382">
        <f t="array" ref="AO79">IFERROR(
AVERAGE((IF(DATOS_[[Sexo]:[Sexo]]=$B79,IF(DATOS_[[AGRUP. CLAS. PROF.]:[AGRUP. CLAS. PROF.]]=$B78,IF(DATOS_[[Check Periodo Ref.]:[Check Periodo Ref.]]="Dentro",DATOS_[C.Extra.04]))))),
0)</f>
        <v>0</v>
      </c>
      <c r="AP79" s="382">
        <f t="array" ref="AP79">IFERROR(
AVERAGE((IF(DATOS_[[Sexo]:[Sexo]]=$B79,IF(DATOS_[[AGRUP. CLAS. PROF.]:[AGRUP. CLAS. PROF.]]=$B78,IF(DATOS_[[Check Periodo Ref.]:[Check Periodo Ref.]]="Dentro",DATOS_[C.Extra.05]))))),
0)</f>
        <v>0</v>
      </c>
      <c r="AQ79" s="383">
        <f t="array" ref="AQ79">IFERROR(
AVERAGE(IF(DATOS_[Sexo]=$B79,IF(DATOS_[AGRUP. CLAS. PROF.]=$B78,IF(DATOS_[Check Periodo Ref.]="Dentro",DATOS_[Tot Extrasalarial Ef],FALSE)))),
0)</f>
        <v>0</v>
      </c>
      <c r="AR79" s="384">
        <f t="array" ref="AR79">IFERROR(
AVERAGE(IF(DATOS_[Sexo]=$B79,IF(DATOS_[AGRUP. CLAS. PROF.]=$B78,IF(DATOS_[Check Periodo Ref.]="Dentro",DATOS_[TOTAL Retrib Ef],FALSE)))),
0)</f>
        <v>0</v>
      </c>
    </row>
    <row r="80" spans="1:44" x14ac:dyDescent="0.3">
      <c r="A80" s="337" t="str">
        <f t="shared" ref="A80" si="90">+A79</f>
        <v>[ocultar]</v>
      </c>
      <c r="B80" s="375" t="s">
        <v>163</v>
      </c>
      <c r="C80" s="376">
        <f t="array" ref="C80">SUM(IF($B80=DATOS_[Sexo],
IF($B78=DATOS_[AGRUP. CLAS. PROF.],
IF("Dentro"=DATOS_[Check Periodo Ref.],
1/(COUNTIFS(DATOS_[Sexo],$B80,DATOS_[AGRUP. CLAS. PROF.],$B78,DATOS_[Check Periodo Ref.],"Dentro",DATOS_[id],DATOS_[id]))))))</f>
        <v>0</v>
      </c>
      <c r="D80" s="377">
        <f>COUNTIFS(DATOS_[AGRUP. CLAS. PROF.],$B78,DATOS_[Sexo],$B80,DATOS_[Check Periodo Ref.],"Dentro")</f>
        <v>0</v>
      </c>
      <c r="E80" s="378">
        <f t="array" ref="E80">IFERROR(
AVERAGE(IF(DATOS_[Sexo]=$B80,IF(DATOS_[AGRUP. CLAS. PROF.]=$B78,IF(DATOS_[Check Periodo Ref.]="Dentro",DATOS_[SALARIO BASE Ef],FALSE)))),
0)</f>
        <v>0</v>
      </c>
      <c r="F80" s="379">
        <f t="array" ref="F80">IFERROR(
AVERAGE((IF(DATOS_[[Sexo]:[Sexo]]=$B80,IF(DATOS_[[AGRUP. CLAS. PROF.]:[AGRUP. CLAS. PROF.]]=$B78,IF(DATOS_[[Check Periodo Ref.]:[Check Periodo Ref.]]="Dentro",DATOS_[Conc.Sal.01]))))),
0)</f>
        <v>0</v>
      </c>
      <c r="G80" s="379">
        <f t="array" ref="G80">IFERROR(
AVERAGE((IF(DATOS_[[Sexo]:[Sexo]]=$B80,IF(DATOS_[[AGRUP. CLAS. PROF.]:[AGRUP. CLAS. PROF.]]=$B78,IF(DATOS_[[Check Periodo Ref.]:[Check Periodo Ref.]]="Dentro",DATOS_[Conc.Sal.02]))))),
0)</f>
        <v>0</v>
      </c>
      <c r="H80" s="379">
        <f t="array" ref="H80">IFERROR(
AVERAGE((IF(DATOS_[[Sexo]:[Sexo]]=$B80,IF(DATOS_[[AGRUP. CLAS. PROF.]:[AGRUP. CLAS. PROF.]]=$B78,IF(DATOS_[[Check Periodo Ref.]:[Check Periodo Ref.]]="Dentro",DATOS_[Conc.Sal.03]))))),
0)</f>
        <v>0</v>
      </c>
      <c r="I80" s="379">
        <f t="array" ref="I80">IFERROR(
AVERAGE((IF(DATOS_[[Sexo]:[Sexo]]=$B80,IF(DATOS_[[AGRUP. CLAS. PROF.]:[AGRUP. CLAS. PROF.]]=$B78,IF(DATOS_[[Check Periodo Ref.]:[Check Periodo Ref.]]="Dentro",DATOS_[Conc.Sal.04]))))),
0)</f>
        <v>0</v>
      </c>
      <c r="J80" s="379">
        <f t="array" ref="J80">IFERROR(
AVERAGE((IF(DATOS_[[Sexo]:[Sexo]]=$B80,IF(DATOS_[[AGRUP. CLAS. PROF.]:[AGRUP. CLAS. PROF.]]=$B78,IF(DATOS_[[Check Periodo Ref.]:[Check Periodo Ref.]]="Dentro",DATOS_[Conc.Sal.05]))))),
0)</f>
        <v>0</v>
      </c>
      <c r="K80" s="379">
        <f t="array" ref="K80">IFERROR(
AVERAGE((IF(DATOS_[[Sexo]:[Sexo]]=$B80,IF(DATOS_[[AGRUP. CLAS. PROF.]:[AGRUP. CLAS. PROF.]]=$B78,IF(DATOS_[[Check Periodo Ref.]:[Check Periodo Ref.]]="Dentro",DATOS_[Conc.Sal.06]))))),
0)</f>
        <v>0</v>
      </c>
      <c r="L80" s="379">
        <f t="array" ref="L80">IFERROR(
AVERAGE((IF(DATOS_[[Sexo]:[Sexo]]=$B80,IF(DATOS_[[AGRUP. CLAS. PROF.]:[AGRUP. CLAS. PROF.]]=$B78,IF(DATOS_[[Check Periodo Ref.]:[Check Periodo Ref.]]="Dentro",DATOS_[Conc.Sal.07]))))),
0)</f>
        <v>0</v>
      </c>
      <c r="M80" s="379">
        <f t="array" ref="M80">IFERROR(
AVERAGE((IF(DATOS_[[Sexo]:[Sexo]]=$B80,IF(DATOS_[[AGRUP. CLAS. PROF.]:[AGRUP. CLAS. PROF.]]=$B78,IF(DATOS_[[Check Periodo Ref.]:[Check Periodo Ref.]]="Dentro",DATOS_[Conc.Sal.08]))))),
0)</f>
        <v>0</v>
      </c>
      <c r="N80" s="379">
        <f t="array" ref="N80">IFERROR(
AVERAGE((IF(DATOS_[[Sexo]:[Sexo]]=$B80,IF(DATOS_[[AGRUP. CLAS. PROF.]:[AGRUP. CLAS. PROF.]]=$B78,IF(DATOS_[[Check Periodo Ref.]:[Check Periodo Ref.]]="Dentro",DATOS_[Conc.Sal.09]))))),
0)</f>
        <v>0</v>
      </c>
      <c r="O80" s="379">
        <f t="array" ref="O80">IFERROR(
AVERAGE((IF(DATOS_[[Sexo]:[Sexo]]=$B80,IF(DATOS_[[AGRUP. CLAS. PROF.]:[AGRUP. CLAS. PROF.]]=$B78,IF(DATOS_[[Check Periodo Ref.]:[Check Periodo Ref.]]="Dentro",DATOS_[Conc.Sal.10]))))),
0)</f>
        <v>0</v>
      </c>
      <c r="P80" s="379">
        <f t="array" ref="P80">IFERROR(
AVERAGE((IF(DATOS_[[Sexo]:[Sexo]]=$B80,IF(DATOS_[[AGRUP. CLAS. PROF.]:[AGRUP. CLAS. PROF.]]=$B78,IF(DATOS_[[Check Periodo Ref.]:[Check Periodo Ref.]]="Dentro",DATOS_[Conc.Sal.11]))))),
0)</f>
        <v>0</v>
      </c>
      <c r="Q80" s="379">
        <f t="array" ref="Q80">IFERROR(
AVERAGE((IF(DATOS_[[Sexo]:[Sexo]]=$B80,IF(DATOS_[[AGRUP. CLAS. PROF.]:[AGRUP. CLAS. PROF.]]=$B78,IF(DATOS_[[Check Periodo Ref.]:[Check Periodo Ref.]]="Dentro",DATOS_[Conc.Sal.12]))))),
0)</f>
        <v>0</v>
      </c>
      <c r="R80" s="379">
        <f t="array" ref="R80">IFERROR(
AVERAGE((IF(DATOS_[[Sexo]:[Sexo]]=$B80,IF(DATOS_[[AGRUP. CLAS. PROF.]:[AGRUP. CLAS. PROF.]]=$B78,IF(DATOS_[[Check Periodo Ref.]:[Check Periodo Ref.]]="Dentro",DATOS_[Conc.Sal.13]))))),
0)</f>
        <v>0</v>
      </c>
      <c r="S80" s="379">
        <f t="array" ref="S80">IFERROR(
AVERAGE((IF(DATOS_[[Sexo]:[Sexo]]=$B80,IF(DATOS_[[AGRUP. CLAS. PROF.]:[AGRUP. CLAS. PROF.]]=$B78,IF(DATOS_[[Check Periodo Ref.]:[Check Periodo Ref.]]="Dentro",DATOS_[Conc.Sal.14]))))),
0)</f>
        <v>0</v>
      </c>
      <c r="T80" s="379">
        <f t="array" ref="T80">IFERROR(
AVERAGE((IF(DATOS_[[Sexo]:[Sexo]]=$B80,IF(DATOS_[[AGRUP. CLAS. PROF.]:[AGRUP. CLAS. PROF.]]=$B78,IF(DATOS_[[Check Periodo Ref.]:[Check Periodo Ref.]]="Dentro",DATOS_[Conc.Sal.15]))))),
0)</f>
        <v>0</v>
      </c>
      <c r="U80" s="379">
        <f t="array" ref="U80">IFERROR(
AVERAGE((IF(DATOS_[[Sexo]:[Sexo]]=$B80,IF(DATOS_[[AGRUP. CLAS. PROF.]:[AGRUP. CLAS. PROF.]]=$B78,IF(DATOS_[[Check Periodo Ref.]:[Check Periodo Ref.]]="Dentro",DATOS_[Conc.Sal.16]))))),
0)</f>
        <v>0</v>
      </c>
      <c r="V80" s="379">
        <f t="array" ref="V80">IFERROR(
AVERAGE((IF(DATOS_[[Sexo]:[Sexo]]=$B80,IF(DATOS_[[AGRUP. CLAS. PROF.]:[AGRUP. CLAS. PROF.]]=$B78,IF(DATOS_[[Check Periodo Ref.]:[Check Periodo Ref.]]="Dentro",DATOS_[Conc.Sal.17]))))),
0)</f>
        <v>0</v>
      </c>
      <c r="W80" s="379">
        <f t="array" ref="W80">IFERROR(
AVERAGE((IF(DATOS_[[Sexo]:[Sexo]]=$B80,IF(DATOS_[[AGRUP. CLAS. PROF.]:[AGRUP. CLAS. PROF.]]=$B78,IF(DATOS_[[Check Periodo Ref.]:[Check Periodo Ref.]]="Dentro",DATOS_[Conc.Sal.18]))))),
0)</f>
        <v>0</v>
      </c>
      <c r="X80" s="379">
        <f t="array" ref="X80">IFERROR(
AVERAGE((IF(DATOS_[[Sexo]:[Sexo]]=$B80,IF(DATOS_[[AGRUP. CLAS. PROF.]:[AGRUP. CLAS. PROF.]]=$B78,IF(DATOS_[[Check Periodo Ref.]:[Check Periodo Ref.]]="Dentro",DATOS_[Conc.Sal.19]))))),
0)</f>
        <v>0</v>
      </c>
      <c r="Y80" s="379">
        <f t="array" ref="Y80">IFERROR(
AVERAGE((IF(DATOS_[[Sexo]:[Sexo]]=$B80,IF(DATOS_[[AGRUP. CLAS. PROF.]:[AGRUP. CLAS. PROF.]]=$B78,IF(DATOS_[[Check Periodo Ref.]:[Check Periodo Ref.]]="Dentro",DATOS_[Conc.Sal.20]))))),
0)</f>
        <v>0</v>
      </c>
      <c r="Z80" s="379">
        <f t="array" ref="Z80">IFERROR(
AVERAGE((IF(DATOS_[[Sexo]:[Sexo]]=$B80,IF(DATOS_[[AGRUP. CLAS. PROF.]:[AGRUP. CLAS. PROF.]]=$B78,IF(DATOS_[[Check Periodo Ref.]:[Check Periodo Ref.]]="Dentro",DATOS_[Conc.Sal.21]))))),
0)</f>
        <v>0</v>
      </c>
      <c r="AA80" s="379">
        <f t="array" ref="AA80">IFERROR(
AVERAGE((IF(DATOS_[[Sexo]:[Sexo]]=$B80,IF(DATOS_[[AGRUP. CLAS. PROF.]:[AGRUP. CLAS. PROF.]]=$B78,IF(DATOS_[[Check Periodo Ref.]:[Check Periodo Ref.]]="Dentro",DATOS_[Conc.Sal.22]))))),
0)</f>
        <v>0</v>
      </c>
      <c r="AB80" s="379">
        <f t="array" ref="AB80">IFERROR(
AVERAGE((IF(DATOS_[[Sexo]:[Sexo]]=$B80,IF(DATOS_[[AGRUP. CLAS. PROF.]:[AGRUP. CLAS. PROF.]]=$B78,IF(DATOS_[[Check Periodo Ref.]:[Check Periodo Ref.]]="Dentro",DATOS_[Conc.Sal.23]))))),
0)</f>
        <v>0</v>
      </c>
      <c r="AC80" s="379">
        <f t="array" ref="AC80">IFERROR(
AVERAGE((IF(DATOS_[[Sexo]:[Sexo]]=$B80,IF(DATOS_[[AGRUP. CLAS. PROF.]:[AGRUP. CLAS. PROF.]]=$B78,IF(DATOS_[[Check Periodo Ref.]:[Check Periodo Ref.]]="Dentro",DATOS_[Conc.Sal.24]))))),
0)</f>
        <v>0</v>
      </c>
      <c r="AD80" s="379">
        <f t="array" ref="AD80">IFERROR(
AVERAGE((IF(DATOS_[[Sexo]:[Sexo]]=$B80,IF(DATOS_[[AGRUP. CLAS. PROF.]:[AGRUP. CLAS. PROF.]]=$B78,IF(DATOS_[[Check Periodo Ref.]:[Check Periodo Ref.]]="Dentro",DATOS_[Conc.Sal.25]))))),
0)</f>
        <v>0</v>
      </c>
      <c r="AE80" s="379">
        <f t="array" ref="AE80">IFERROR(
AVERAGE((IF(DATOS_[[Sexo]:[Sexo]]=$B80,IF(DATOS_[[AGRUP. CLAS. PROF.]:[AGRUP. CLAS. PROF.]]=$B78,IF(DATOS_[[Check Periodo Ref.]:[Check Periodo Ref.]]="Dentro",DATOS_[Conc.Sal.26]))))),
0)</f>
        <v>0</v>
      </c>
      <c r="AF80" s="379">
        <f t="array" ref="AF80">IFERROR(
AVERAGE((IF(DATOS_[[Sexo]:[Sexo]]=$B80,IF(DATOS_[[AGRUP. CLAS. PROF.]:[AGRUP. CLAS. PROF.]]=$B78,IF(DATOS_[[Check Periodo Ref.]:[Check Periodo Ref.]]="Dentro",DATOS_[Conc.Sal.27]))))),
0)</f>
        <v>0</v>
      </c>
      <c r="AG80" s="379">
        <f t="array" ref="AG80">IFERROR(
AVERAGE((IF(DATOS_[[Sexo]:[Sexo]]=$B80,IF(DATOS_[[AGRUP. CLAS. PROF.]:[AGRUP. CLAS. PROF.]]=$B78,IF(DATOS_[[Check Periodo Ref.]:[Check Periodo Ref.]]="Dentro",DATOS_[Conc.Sal.28]))))),
0)</f>
        <v>0</v>
      </c>
      <c r="AH80" s="379">
        <f t="array" ref="AH80">IFERROR(
AVERAGE((IF(DATOS_[[Sexo]:[Sexo]]=$B80,IF(DATOS_[[AGRUP. CLAS. PROF.]:[AGRUP. CLAS. PROF.]]=$B78,IF(DATOS_[[Check Periodo Ref.]:[Check Periodo Ref.]]="Dentro",DATOS_[Conc.Sal.29]))))),
0)</f>
        <v>0</v>
      </c>
      <c r="AI80" s="379">
        <f t="array" ref="AI80">IFERROR(
AVERAGE((IF(DATOS_[[Sexo]:[Sexo]]=$B80,IF(DATOS_[[AGRUP. CLAS. PROF.]:[AGRUP. CLAS. PROF.]]=$B78,IF(DATOS_[[Check Periodo Ref.]:[Check Periodo Ref.]]="Dentro",DATOS_[Conc.Sal.30]))))),
0)</f>
        <v>0</v>
      </c>
      <c r="AJ80" s="380">
        <f t="array" ref="AJ80">IFERROR(
AVERAGE(IF(DATOS_[Sexo]=$B80,IF(DATOS_[AGRUP. CLAS. PROF.]=$B78,IF(DATOS_[Check Periodo Ref.]="Dentro",DATOS_[Tot COMPL.SAL Ef],FALSE)))),
0)</f>
        <v>0</v>
      </c>
      <c r="AK80" s="381">
        <f t="array" ref="AK80">IFERROR(
AVERAGE(IF(DATOS_[Sexo]=$B80,IF(DATOS_[AGRUP. CLAS. PROF.]=$B78,IF(DATOS_[Check Periodo Ref.]="Dentro",DATOS_[TOTAL SALARIO Ef],FALSE)))),
0)</f>
        <v>0</v>
      </c>
      <c r="AL80" s="382">
        <f t="array" ref="AL80">IFERROR(
AVERAGE((IF(DATOS_[[Sexo]:[Sexo]]=$B80,IF(DATOS_[[AGRUP. CLAS. PROF.]:[AGRUP. CLAS. PROF.]]=$B78,IF(DATOS_[[Check Periodo Ref.]:[Check Periodo Ref.]]="Dentro",DATOS_[C.Extra.01]))))),
0)</f>
        <v>0</v>
      </c>
      <c r="AM80" s="382">
        <f t="array" ref="AM80">IFERROR(
AVERAGE((IF(DATOS_[[Sexo]:[Sexo]]=$B80,IF(DATOS_[[AGRUP. CLAS. PROF.]:[AGRUP. CLAS. PROF.]]=$B78,IF(DATOS_[[Check Periodo Ref.]:[Check Periodo Ref.]]="Dentro",DATOS_[C.Extra.02]))))),
0)</f>
        <v>0</v>
      </c>
      <c r="AN80" s="382">
        <f t="array" ref="AN80">IFERROR(
AVERAGE((IF(DATOS_[[Sexo]:[Sexo]]=$B80,IF(DATOS_[[AGRUP. CLAS. PROF.]:[AGRUP. CLAS. PROF.]]=$B78,IF(DATOS_[[Check Periodo Ref.]:[Check Periodo Ref.]]="Dentro",DATOS_[C.Extra.03]))))),
0)</f>
        <v>0</v>
      </c>
      <c r="AO80" s="382">
        <f t="array" ref="AO80">IFERROR(
AVERAGE((IF(DATOS_[[Sexo]:[Sexo]]=$B80,IF(DATOS_[[AGRUP. CLAS. PROF.]:[AGRUP. CLAS. PROF.]]=$B78,IF(DATOS_[[Check Periodo Ref.]:[Check Periodo Ref.]]="Dentro",DATOS_[C.Extra.04]))))),
0)</f>
        <v>0</v>
      </c>
      <c r="AP80" s="382">
        <f t="array" ref="AP80">IFERROR(
AVERAGE((IF(DATOS_[[Sexo]:[Sexo]]=$B80,IF(DATOS_[[AGRUP. CLAS. PROF.]:[AGRUP. CLAS. PROF.]]=$B78,IF(DATOS_[[Check Periodo Ref.]:[Check Periodo Ref.]]="Dentro",DATOS_[C.Extra.05]))))),
0)</f>
        <v>0</v>
      </c>
      <c r="AQ80" s="383">
        <f t="array" ref="AQ80">IFERROR(
AVERAGE(IF(DATOS_[Sexo]=$B80,IF(DATOS_[AGRUP. CLAS. PROF.]=$B78,IF(DATOS_[Check Periodo Ref.]="Dentro",DATOS_[Tot Extrasalarial Ef],FALSE)))),
0)</f>
        <v>0</v>
      </c>
      <c r="AR80" s="384">
        <f t="array" ref="AR80">IFERROR(
AVERAGE(IF(DATOS_[Sexo]=$B80,IF(DATOS_[AGRUP. CLAS. PROF.]=$B78,IF(DATOS_[Check Periodo Ref.]="Dentro",DATOS_[TOTAL Retrib Ef],FALSE)))),
0)</f>
        <v>0</v>
      </c>
    </row>
    <row r="81" spans="1:44" ht="17.25" thickBot="1" x14ac:dyDescent="0.35">
      <c r="A81" s="337" t="str">
        <f t="shared" ref="A81" si="91">+A82</f>
        <v>[ocultar]</v>
      </c>
      <c r="B81" s="362" t="s">
        <v>239</v>
      </c>
      <c r="C81" s="363"/>
      <c r="D81" s="364"/>
      <c r="E81" s="365" t="str">
        <f t="shared" ref="E81:AR81" si="92">IFERROR((E82-E83)/E82,"")</f>
        <v/>
      </c>
      <c r="F81" s="366" t="str">
        <f t="shared" si="92"/>
        <v/>
      </c>
      <c r="G81" s="367" t="str">
        <f t="shared" si="92"/>
        <v/>
      </c>
      <c r="H81" s="367" t="str">
        <f t="shared" si="92"/>
        <v/>
      </c>
      <c r="I81" s="367" t="str">
        <f t="shared" si="92"/>
        <v/>
      </c>
      <c r="J81" s="368" t="str">
        <f t="shared" si="92"/>
        <v/>
      </c>
      <c r="K81" s="369" t="str">
        <f t="shared" si="92"/>
        <v/>
      </c>
      <c r="L81" s="369" t="str">
        <f t="shared" si="92"/>
        <v/>
      </c>
      <c r="M81" s="369" t="str">
        <f t="shared" si="92"/>
        <v/>
      </c>
      <c r="N81" s="369" t="str">
        <f t="shared" si="92"/>
        <v/>
      </c>
      <c r="O81" s="369" t="str">
        <f t="shared" si="92"/>
        <v/>
      </c>
      <c r="P81" s="369" t="str">
        <f t="shared" si="92"/>
        <v/>
      </c>
      <c r="Q81" s="369" t="str">
        <f t="shared" si="92"/>
        <v/>
      </c>
      <c r="R81" s="369" t="str">
        <f t="shared" si="92"/>
        <v/>
      </c>
      <c r="S81" s="369" t="str">
        <f t="shared" si="92"/>
        <v/>
      </c>
      <c r="T81" s="369" t="str">
        <f t="shared" si="92"/>
        <v/>
      </c>
      <c r="U81" s="369" t="str">
        <f t="shared" si="92"/>
        <v/>
      </c>
      <c r="V81" s="368" t="str">
        <f t="shared" si="92"/>
        <v/>
      </c>
      <c r="W81" s="368" t="str">
        <f t="shared" si="92"/>
        <v/>
      </c>
      <c r="X81" s="368" t="str">
        <f t="shared" si="92"/>
        <v/>
      </c>
      <c r="Y81" s="368" t="str">
        <f t="shared" si="92"/>
        <v/>
      </c>
      <c r="Z81" s="368" t="str">
        <f t="shared" si="92"/>
        <v/>
      </c>
      <c r="AA81" s="368" t="str">
        <f t="shared" si="92"/>
        <v/>
      </c>
      <c r="AB81" s="368" t="str">
        <f t="shared" si="92"/>
        <v/>
      </c>
      <c r="AC81" s="368" t="str">
        <f t="shared" si="92"/>
        <v/>
      </c>
      <c r="AD81" s="368" t="str">
        <f t="shared" si="92"/>
        <v/>
      </c>
      <c r="AE81" s="368" t="str">
        <f t="shared" si="92"/>
        <v/>
      </c>
      <c r="AF81" s="368" t="str">
        <f t="shared" si="92"/>
        <v/>
      </c>
      <c r="AG81" s="368" t="str">
        <f t="shared" si="92"/>
        <v/>
      </c>
      <c r="AH81" s="368" t="str">
        <f t="shared" si="92"/>
        <v/>
      </c>
      <c r="AI81" s="368" t="str">
        <f t="shared" si="92"/>
        <v/>
      </c>
      <c r="AJ81" s="370" t="str">
        <f t="shared" si="92"/>
        <v/>
      </c>
      <c r="AK81" s="371" t="str">
        <f t="shared" si="92"/>
        <v/>
      </c>
      <c r="AL81" s="372" t="str">
        <f t="shared" si="92"/>
        <v/>
      </c>
      <c r="AM81" s="372" t="str">
        <f t="shared" si="92"/>
        <v/>
      </c>
      <c r="AN81" s="372" t="str">
        <f t="shared" si="92"/>
        <v/>
      </c>
      <c r="AO81" s="372" t="str">
        <f t="shared" si="92"/>
        <v/>
      </c>
      <c r="AP81" s="372" t="str">
        <f t="shared" si="92"/>
        <v/>
      </c>
      <c r="AQ81" s="373" t="str">
        <f t="shared" si="92"/>
        <v/>
      </c>
      <c r="AR81" s="374" t="str">
        <f t="shared" si="92"/>
        <v/>
      </c>
    </row>
    <row r="82" spans="1:44" x14ac:dyDescent="0.3">
      <c r="A82" s="337" t="str">
        <f t="shared" ref="A82" si="93">+IF(C82+C83=0,"[ocultar]","")</f>
        <v>[ocultar]</v>
      </c>
      <c r="B82" s="375" t="s">
        <v>162</v>
      </c>
      <c r="C82" s="376">
        <f t="array" ref="C82">SUM(IF($B82=DATOS_[Sexo],
IF($B81=DATOS_[AGRUP. CLAS. PROF.],
IF("Dentro"=DATOS_[Check Periodo Ref.],
1/(COUNTIFS(DATOS_[Sexo],$B82,DATOS_[AGRUP. CLAS. PROF.],$B81,DATOS_[Check Periodo Ref.],"Dentro",DATOS_[id],DATOS_[id]))))))</f>
        <v>0</v>
      </c>
      <c r="D82" s="377">
        <f>COUNTIFS(DATOS_[AGRUP. CLAS. PROF.],$B81,DATOS_[Sexo],$B82,DATOS_[Check Periodo Ref.],"Dentro")</f>
        <v>0</v>
      </c>
      <c r="E82" s="378">
        <f t="array" ref="E82">IFERROR(
AVERAGE(IF(DATOS_[Sexo]=$B82,IF(DATOS_[AGRUP. CLAS. PROF.]=$B81,IF(DATOS_[Check Periodo Ref.]="Dentro",DATOS_[SALARIO BASE Ef],FALSE)))),
0)</f>
        <v>0</v>
      </c>
      <c r="F82" s="379">
        <f t="array" ref="F82">IFERROR(
AVERAGE((IF(DATOS_[[Sexo]:[Sexo]]=$B82,IF(DATOS_[[AGRUP. CLAS. PROF.]:[AGRUP. CLAS. PROF.]]=$B81,IF(DATOS_[[Check Periodo Ref.]:[Check Periodo Ref.]]="Dentro",DATOS_[Conc.Sal.01]))))),
0)</f>
        <v>0</v>
      </c>
      <c r="G82" s="379">
        <f t="array" ref="G82">IFERROR(
AVERAGE((IF(DATOS_[[Sexo]:[Sexo]]=$B82,IF(DATOS_[[AGRUP. CLAS. PROF.]:[AGRUP. CLAS. PROF.]]=$B81,IF(DATOS_[[Check Periodo Ref.]:[Check Periodo Ref.]]="Dentro",DATOS_[Conc.Sal.02]))))),
0)</f>
        <v>0</v>
      </c>
      <c r="H82" s="379">
        <f t="array" ref="H82">IFERROR(
AVERAGE((IF(DATOS_[[Sexo]:[Sexo]]=$B82,IF(DATOS_[[AGRUP. CLAS. PROF.]:[AGRUP. CLAS. PROF.]]=$B81,IF(DATOS_[[Check Periodo Ref.]:[Check Periodo Ref.]]="Dentro",DATOS_[Conc.Sal.03]))))),
0)</f>
        <v>0</v>
      </c>
      <c r="I82" s="379">
        <f t="array" ref="I82">IFERROR(
AVERAGE((IF(DATOS_[[Sexo]:[Sexo]]=$B82,IF(DATOS_[[AGRUP. CLAS. PROF.]:[AGRUP. CLAS. PROF.]]=$B81,IF(DATOS_[[Check Periodo Ref.]:[Check Periodo Ref.]]="Dentro",DATOS_[Conc.Sal.04]))))),
0)</f>
        <v>0</v>
      </c>
      <c r="J82" s="379">
        <f t="array" ref="J82">IFERROR(
AVERAGE((IF(DATOS_[[Sexo]:[Sexo]]=$B82,IF(DATOS_[[AGRUP. CLAS. PROF.]:[AGRUP. CLAS. PROF.]]=$B81,IF(DATOS_[[Check Periodo Ref.]:[Check Periodo Ref.]]="Dentro",DATOS_[Conc.Sal.05]))))),
0)</f>
        <v>0</v>
      </c>
      <c r="K82" s="379">
        <f t="array" ref="K82">IFERROR(
AVERAGE((IF(DATOS_[[Sexo]:[Sexo]]=$B82,IF(DATOS_[[AGRUP. CLAS. PROF.]:[AGRUP. CLAS. PROF.]]=$B81,IF(DATOS_[[Check Periodo Ref.]:[Check Periodo Ref.]]="Dentro",DATOS_[Conc.Sal.06]))))),
0)</f>
        <v>0</v>
      </c>
      <c r="L82" s="379">
        <f t="array" ref="L82">IFERROR(
AVERAGE((IF(DATOS_[[Sexo]:[Sexo]]=$B82,IF(DATOS_[[AGRUP. CLAS. PROF.]:[AGRUP. CLAS. PROF.]]=$B81,IF(DATOS_[[Check Periodo Ref.]:[Check Periodo Ref.]]="Dentro",DATOS_[Conc.Sal.07]))))),
0)</f>
        <v>0</v>
      </c>
      <c r="M82" s="379">
        <f t="array" ref="M82">IFERROR(
AVERAGE((IF(DATOS_[[Sexo]:[Sexo]]=$B82,IF(DATOS_[[AGRUP. CLAS. PROF.]:[AGRUP. CLAS. PROF.]]=$B81,IF(DATOS_[[Check Periodo Ref.]:[Check Periodo Ref.]]="Dentro",DATOS_[Conc.Sal.08]))))),
0)</f>
        <v>0</v>
      </c>
      <c r="N82" s="379">
        <f t="array" ref="N82">IFERROR(
AVERAGE((IF(DATOS_[[Sexo]:[Sexo]]=$B82,IF(DATOS_[[AGRUP. CLAS. PROF.]:[AGRUP. CLAS. PROF.]]=$B81,IF(DATOS_[[Check Periodo Ref.]:[Check Periodo Ref.]]="Dentro",DATOS_[Conc.Sal.09]))))),
0)</f>
        <v>0</v>
      </c>
      <c r="O82" s="379">
        <f t="array" ref="O82">IFERROR(
AVERAGE((IF(DATOS_[[Sexo]:[Sexo]]=$B82,IF(DATOS_[[AGRUP. CLAS. PROF.]:[AGRUP. CLAS. PROF.]]=$B81,IF(DATOS_[[Check Periodo Ref.]:[Check Periodo Ref.]]="Dentro",DATOS_[Conc.Sal.10]))))),
0)</f>
        <v>0</v>
      </c>
      <c r="P82" s="379">
        <f t="array" ref="P82">IFERROR(
AVERAGE((IF(DATOS_[[Sexo]:[Sexo]]=$B82,IF(DATOS_[[AGRUP. CLAS. PROF.]:[AGRUP. CLAS. PROF.]]=$B81,IF(DATOS_[[Check Periodo Ref.]:[Check Periodo Ref.]]="Dentro",DATOS_[Conc.Sal.11]))))),
0)</f>
        <v>0</v>
      </c>
      <c r="Q82" s="379">
        <f t="array" ref="Q82">IFERROR(
AVERAGE((IF(DATOS_[[Sexo]:[Sexo]]=$B82,IF(DATOS_[[AGRUP. CLAS. PROF.]:[AGRUP. CLAS. PROF.]]=$B81,IF(DATOS_[[Check Periodo Ref.]:[Check Periodo Ref.]]="Dentro",DATOS_[Conc.Sal.12]))))),
0)</f>
        <v>0</v>
      </c>
      <c r="R82" s="379">
        <f t="array" ref="R82">IFERROR(
AVERAGE((IF(DATOS_[[Sexo]:[Sexo]]=$B82,IF(DATOS_[[AGRUP. CLAS. PROF.]:[AGRUP. CLAS. PROF.]]=$B81,IF(DATOS_[[Check Periodo Ref.]:[Check Periodo Ref.]]="Dentro",DATOS_[Conc.Sal.13]))))),
0)</f>
        <v>0</v>
      </c>
      <c r="S82" s="379">
        <f t="array" ref="S82">IFERROR(
AVERAGE((IF(DATOS_[[Sexo]:[Sexo]]=$B82,IF(DATOS_[[AGRUP. CLAS. PROF.]:[AGRUP. CLAS. PROF.]]=$B81,IF(DATOS_[[Check Periodo Ref.]:[Check Periodo Ref.]]="Dentro",DATOS_[Conc.Sal.14]))))),
0)</f>
        <v>0</v>
      </c>
      <c r="T82" s="379">
        <f t="array" ref="T82">IFERROR(
AVERAGE((IF(DATOS_[[Sexo]:[Sexo]]=$B82,IF(DATOS_[[AGRUP. CLAS. PROF.]:[AGRUP. CLAS. PROF.]]=$B81,IF(DATOS_[[Check Periodo Ref.]:[Check Periodo Ref.]]="Dentro",DATOS_[Conc.Sal.15]))))),
0)</f>
        <v>0</v>
      </c>
      <c r="U82" s="379">
        <f t="array" ref="U82">IFERROR(
AVERAGE((IF(DATOS_[[Sexo]:[Sexo]]=$B82,IF(DATOS_[[AGRUP. CLAS. PROF.]:[AGRUP. CLAS. PROF.]]=$B81,IF(DATOS_[[Check Periodo Ref.]:[Check Periodo Ref.]]="Dentro",DATOS_[Conc.Sal.16]))))),
0)</f>
        <v>0</v>
      </c>
      <c r="V82" s="379">
        <f t="array" ref="V82">IFERROR(
AVERAGE((IF(DATOS_[[Sexo]:[Sexo]]=$B82,IF(DATOS_[[AGRUP. CLAS. PROF.]:[AGRUP. CLAS. PROF.]]=$B81,IF(DATOS_[[Check Periodo Ref.]:[Check Periodo Ref.]]="Dentro",DATOS_[Conc.Sal.17]))))),
0)</f>
        <v>0</v>
      </c>
      <c r="W82" s="379">
        <f t="array" ref="W82">IFERROR(
AVERAGE((IF(DATOS_[[Sexo]:[Sexo]]=$B82,IF(DATOS_[[AGRUP. CLAS. PROF.]:[AGRUP. CLAS. PROF.]]=$B81,IF(DATOS_[[Check Periodo Ref.]:[Check Periodo Ref.]]="Dentro",DATOS_[Conc.Sal.18]))))),
0)</f>
        <v>0</v>
      </c>
      <c r="X82" s="379">
        <f t="array" ref="X82">IFERROR(
AVERAGE((IF(DATOS_[[Sexo]:[Sexo]]=$B82,IF(DATOS_[[AGRUP. CLAS. PROF.]:[AGRUP. CLAS. PROF.]]=$B81,IF(DATOS_[[Check Periodo Ref.]:[Check Periodo Ref.]]="Dentro",DATOS_[Conc.Sal.19]))))),
0)</f>
        <v>0</v>
      </c>
      <c r="Y82" s="379">
        <f t="array" ref="Y82">IFERROR(
AVERAGE((IF(DATOS_[[Sexo]:[Sexo]]=$B82,IF(DATOS_[[AGRUP. CLAS. PROF.]:[AGRUP. CLAS. PROF.]]=$B81,IF(DATOS_[[Check Periodo Ref.]:[Check Periodo Ref.]]="Dentro",DATOS_[Conc.Sal.20]))))),
0)</f>
        <v>0</v>
      </c>
      <c r="Z82" s="379">
        <f t="array" ref="Z82">IFERROR(
AVERAGE((IF(DATOS_[[Sexo]:[Sexo]]=$B82,IF(DATOS_[[AGRUP. CLAS. PROF.]:[AGRUP. CLAS. PROF.]]=$B81,IF(DATOS_[[Check Periodo Ref.]:[Check Periodo Ref.]]="Dentro",DATOS_[Conc.Sal.21]))))),
0)</f>
        <v>0</v>
      </c>
      <c r="AA82" s="379">
        <f t="array" ref="AA82">IFERROR(
AVERAGE((IF(DATOS_[[Sexo]:[Sexo]]=$B82,IF(DATOS_[[AGRUP. CLAS. PROF.]:[AGRUP. CLAS. PROF.]]=$B81,IF(DATOS_[[Check Periodo Ref.]:[Check Periodo Ref.]]="Dentro",DATOS_[Conc.Sal.22]))))),
0)</f>
        <v>0</v>
      </c>
      <c r="AB82" s="379">
        <f t="array" ref="AB82">IFERROR(
AVERAGE((IF(DATOS_[[Sexo]:[Sexo]]=$B82,IF(DATOS_[[AGRUP. CLAS. PROF.]:[AGRUP. CLAS. PROF.]]=$B81,IF(DATOS_[[Check Periodo Ref.]:[Check Periodo Ref.]]="Dentro",DATOS_[Conc.Sal.23]))))),
0)</f>
        <v>0</v>
      </c>
      <c r="AC82" s="379">
        <f t="array" ref="AC82">IFERROR(
AVERAGE((IF(DATOS_[[Sexo]:[Sexo]]=$B82,IF(DATOS_[[AGRUP. CLAS. PROF.]:[AGRUP. CLAS. PROF.]]=$B81,IF(DATOS_[[Check Periodo Ref.]:[Check Periodo Ref.]]="Dentro",DATOS_[Conc.Sal.24]))))),
0)</f>
        <v>0</v>
      </c>
      <c r="AD82" s="379">
        <f t="array" ref="AD82">IFERROR(
AVERAGE((IF(DATOS_[[Sexo]:[Sexo]]=$B82,IF(DATOS_[[AGRUP. CLAS. PROF.]:[AGRUP. CLAS. PROF.]]=$B81,IF(DATOS_[[Check Periodo Ref.]:[Check Periodo Ref.]]="Dentro",DATOS_[Conc.Sal.25]))))),
0)</f>
        <v>0</v>
      </c>
      <c r="AE82" s="379">
        <f t="array" ref="AE82">IFERROR(
AVERAGE((IF(DATOS_[[Sexo]:[Sexo]]=$B82,IF(DATOS_[[AGRUP. CLAS. PROF.]:[AGRUP. CLAS. PROF.]]=$B81,IF(DATOS_[[Check Periodo Ref.]:[Check Periodo Ref.]]="Dentro",DATOS_[Conc.Sal.26]))))),
0)</f>
        <v>0</v>
      </c>
      <c r="AF82" s="379">
        <f t="array" ref="AF82">IFERROR(
AVERAGE((IF(DATOS_[[Sexo]:[Sexo]]=$B82,IF(DATOS_[[AGRUP. CLAS. PROF.]:[AGRUP. CLAS. PROF.]]=$B81,IF(DATOS_[[Check Periodo Ref.]:[Check Periodo Ref.]]="Dentro",DATOS_[Conc.Sal.27]))))),
0)</f>
        <v>0</v>
      </c>
      <c r="AG82" s="379">
        <f t="array" ref="AG82">IFERROR(
AVERAGE((IF(DATOS_[[Sexo]:[Sexo]]=$B82,IF(DATOS_[[AGRUP. CLAS. PROF.]:[AGRUP. CLAS. PROF.]]=$B81,IF(DATOS_[[Check Periodo Ref.]:[Check Periodo Ref.]]="Dentro",DATOS_[Conc.Sal.28]))))),
0)</f>
        <v>0</v>
      </c>
      <c r="AH82" s="379">
        <f t="array" ref="AH82">IFERROR(
AVERAGE((IF(DATOS_[[Sexo]:[Sexo]]=$B82,IF(DATOS_[[AGRUP. CLAS. PROF.]:[AGRUP. CLAS. PROF.]]=$B81,IF(DATOS_[[Check Periodo Ref.]:[Check Periodo Ref.]]="Dentro",DATOS_[Conc.Sal.29]))))),
0)</f>
        <v>0</v>
      </c>
      <c r="AI82" s="379">
        <f t="array" ref="AI82">IFERROR(
AVERAGE((IF(DATOS_[[Sexo]:[Sexo]]=$B82,IF(DATOS_[[AGRUP. CLAS. PROF.]:[AGRUP. CLAS. PROF.]]=$B81,IF(DATOS_[[Check Periodo Ref.]:[Check Periodo Ref.]]="Dentro",DATOS_[Conc.Sal.30]))))),
0)</f>
        <v>0</v>
      </c>
      <c r="AJ82" s="380">
        <f t="array" ref="AJ82">IFERROR(
AVERAGE(IF(DATOS_[Sexo]=$B82,IF(DATOS_[AGRUP. CLAS. PROF.]=$B81,IF(DATOS_[Check Periodo Ref.]="Dentro",DATOS_[Tot COMPL.SAL Ef],FALSE)))),
0)</f>
        <v>0</v>
      </c>
      <c r="AK82" s="381">
        <f t="array" ref="AK82">IFERROR(
AVERAGE(IF(DATOS_[Sexo]=$B82,IF(DATOS_[AGRUP. CLAS. PROF.]=$B81,IF(DATOS_[Check Periodo Ref.]="Dentro",DATOS_[TOTAL SALARIO Ef],FALSE)))),
0)</f>
        <v>0</v>
      </c>
      <c r="AL82" s="382">
        <f t="array" ref="AL82">IFERROR(
AVERAGE((IF(DATOS_[[Sexo]:[Sexo]]=$B82,IF(DATOS_[[AGRUP. CLAS. PROF.]:[AGRUP. CLAS. PROF.]]=$B81,IF(DATOS_[[Check Periodo Ref.]:[Check Periodo Ref.]]="Dentro",DATOS_[C.Extra.01]))))),
0)</f>
        <v>0</v>
      </c>
      <c r="AM82" s="382">
        <f t="array" ref="AM82">IFERROR(
AVERAGE((IF(DATOS_[[Sexo]:[Sexo]]=$B82,IF(DATOS_[[AGRUP. CLAS. PROF.]:[AGRUP. CLAS. PROF.]]=$B81,IF(DATOS_[[Check Periodo Ref.]:[Check Periodo Ref.]]="Dentro",DATOS_[C.Extra.02]))))),
0)</f>
        <v>0</v>
      </c>
      <c r="AN82" s="382">
        <f t="array" ref="AN82">IFERROR(
AVERAGE((IF(DATOS_[[Sexo]:[Sexo]]=$B82,IF(DATOS_[[AGRUP. CLAS. PROF.]:[AGRUP. CLAS. PROF.]]=$B81,IF(DATOS_[[Check Periodo Ref.]:[Check Periodo Ref.]]="Dentro",DATOS_[C.Extra.03]))))),
0)</f>
        <v>0</v>
      </c>
      <c r="AO82" s="382">
        <f t="array" ref="AO82">IFERROR(
AVERAGE((IF(DATOS_[[Sexo]:[Sexo]]=$B82,IF(DATOS_[[AGRUP. CLAS. PROF.]:[AGRUP. CLAS. PROF.]]=$B81,IF(DATOS_[[Check Periodo Ref.]:[Check Periodo Ref.]]="Dentro",DATOS_[C.Extra.04]))))),
0)</f>
        <v>0</v>
      </c>
      <c r="AP82" s="382">
        <f t="array" ref="AP82">IFERROR(
AVERAGE((IF(DATOS_[[Sexo]:[Sexo]]=$B82,IF(DATOS_[[AGRUP. CLAS. PROF.]:[AGRUP. CLAS. PROF.]]=$B81,IF(DATOS_[[Check Periodo Ref.]:[Check Periodo Ref.]]="Dentro",DATOS_[C.Extra.05]))))),
0)</f>
        <v>0</v>
      </c>
      <c r="AQ82" s="383">
        <f t="array" ref="AQ82">IFERROR(
AVERAGE(IF(DATOS_[Sexo]=$B82,IF(DATOS_[AGRUP. CLAS. PROF.]=$B81,IF(DATOS_[Check Periodo Ref.]="Dentro",DATOS_[Tot Extrasalarial Ef],FALSE)))),
0)</f>
        <v>0</v>
      </c>
      <c r="AR82" s="384">
        <f t="array" ref="AR82">IFERROR(
AVERAGE(IF(DATOS_[Sexo]=$B82,IF(DATOS_[AGRUP. CLAS. PROF.]=$B81,IF(DATOS_[Check Periodo Ref.]="Dentro",DATOS_[TOTAL Retrib Ef],FALSE)))),
0)</f>
        <v>0</v>
      </c>
    </row>
    <row r="83" spans="1:44" x14ac:dyDescent="0.3">
      <c r="A83" s="337" t="str">
        <f t="shared" ref="A83" si="94">+A82</f>
        <v>[ocultar]</v>
      </c>
      <c r="B83" s="375" t="s">
        <v>163</v>
      </c>
      <c r="C83" s="376">
        <f t="array" ref="C83">SUM(IF($B83=DATOS_[Sexo],
IF($B81=DATOS_[AGRUP. CLAS. PROF.],
IF("Dentro"=DATOS_[Check Periodo Ref.],
1/(COUNTIFS(DATOS_[Sexo],$B83,DATOS_[AGRUP. CLAS. PROF.],$B81,DATOS_[Check Periodo Ref.],"Dentro",DATOS_[id],DATOS_[id]))))))</f>
        <v>0</v>
      </c>
      <c r="D83" s="377">
        <f>COUNTIFS(DATOS_[AGRUP. CLAS. PROF.],$B81,DATOS_[Sexo],$B83,DATOS_[Check Periodo Ref.],"Dentro")</f>
        <v>0</v>
      </c>
      <c r="E83" s="378">
        <f t="array" ref="E83">IFERROR(
AVERAGE(IF(DATOS_[Sexo]=$B83,IF(DATOS_[AGRUP. CLAS. PROF.]=$B81,IF(DATOS_[Check Periodo Ref.]="Dentro",DATOS_[SALARIO BASE Ef],FALSE)))),
0)</f>
        <v>0</v>
      </c>
      <c r="F83" s="379">
        <f t="array" ref="F83">IFERROR(
AVERAGE((IF(DATOS_[[Sexo]:[Sexo]]=$B83,IF(DATOS_[[AGRUP. CLAS. PROF.]:[AGRUP. CLAS. PROF.]]=$B81,IF(DATOS_[[Check Periodo Ref.]:[Check Periodo Ref.]]="Dentro",DATOS_[Conc.Sal.01]))))),
0)</f>
        <v>0</v>
      </c>
      <c r="G83" s="379">
        <f t="array" ref="G83">IFERROR(
AVERAGE((IF(DATOS_[[Sexo]:[Sexo]]=$B83,IF(DATOS_[[AGRUP. CLAS. PROF.]:[AGRUP. CLAS. PROF.]]=$B81,IF(DATOS_[[Check Periodo Ref.]:[Check Periodo Ref.]]="Dentro",DATOS_[Conc.Sal.02]))))),
0)</f>
        <v>0</v>
      </c>
      <c r="H83" s="379">
        <f t="array" ref="H83">IFERROR(
AVERAGE((IF(DATOS_[[Sexo]:[Sexo]]=$B83,IF(DATOS_[[AGRUP. CLAS. PROF.]:[AGRUP. CLAS. PROF.]]=$B81,IF(DATOS_[[Check Periodo Ref.]:[Check Periodo Ref.]]="Dentro",DATOS_[Conc.Sal.03]))))),
0)</f>
        <v>0</v>
      </c>
      <c r="I83" s="379">
        <f t="array" ref="I83">IFERROR(
AVERAGE((IF(DATOS_[[Sexo]:[Sexo]]=$B83,IF(DATOS_[[AGRUP. CLAS. PROF.]:[AGRUP. CLAS. PROF.]]=$B81,IF(DATOS_[[Check Periodo Ref.]:[Check Periodo Ref.]]="Dentro",DATOS_[Conc.Sal.04]))))),
0)</f>
        <v>0</v>
      </c>
      <c r="J83" s="379">
        <f t="array" ref="J83">IFERROR(
AVERAGE((IF(DATOS_[[Sexo]:[Sexo]]=$B83,IF(DATOS_[[AGRUP. CLAS. PROF.]:[AGRUP. CLAS. PROF.]]=$B81,IF(DATOS_[[Check Periodo Ref.]:[Check Periodo Ref.]]="Dentro",DATOS_[Conc.Sal.05]))))),
0)</f>
        <v>0</v>
      </c>
      <c r="K83" s="379">
        <f t="array" ref="K83">IFERROR(
AVERAGE((IF(DATOS_[[Sexo]:[Sexo]]=$B83,IF(DATOS_[[AGRUP. CLAS. PROF.]:[AGRUP. CLAS. PROF.]]=$B81,IF(DATOS_[[Check Periodo Ref.]:[Check Periodo Ref.]]="Dentro",DATOS_[Conc.Sal.06]))))),
0)</f>
        <v>0</v>
      </c>
      <c r="L83" s="379">
        <f t="array" ref="L83">IFERROR(
AVERAGE((IF(DATOS_[[Sexo]:[Sexo]]=$B83,IF(DATOS_[[AGRUP. CLAS. PROF.]:[AGRUP. CLAS. PROF.]]=$B81,IF(DATOS_[[Check Periodo Ref.]:[Check Periodo Ref.]]="Dentro",DATOS_[Conc.Sal.07]))))),
0)</f>
        <v>0</v>
      </c>
      <c r="M83" s="379">
        <f t="array" ref="M83">IFERROR(
AVERAGE((IF(DATOS_[[Sexo]:[Sexo]]=$B83,IF(DATOS_[[AGRUP. CLAS. PROF.]:[AGRUP. CLAS. PROF.]]=$B81,IF(DATOS_[[Check Periodo Ref.]:[Check Periodo Ref.]]="Dentro",DATOS_[Conc.Sal.08]))))),
0)</f>
        <v>0</v>
      </c>
      <c r="N83" s="379">
        <f t="array" ref="N83">IFERROR(
AVERAGE((IF(DATOS_[[Sexo]:[Sexo]]=$B83,IF(DATOS_[[AGRUP. CLAS. PROF.]:[AGRUP. CLAS. PROF.]]=$B81,IF(DATOS_[[Check Periodo Ref.]:[Check Periodo Ref.]]="Dentro",DATOS_[Conc.Sal.09]))))),
0)</f>
        <v>0</v>
      </c>
      <c r="O83" s="379">
        <f t="array" ref="O83">IFERROR(
AVERAGE((IF(DATOS_[[Sexo]:[Sexo]]=$B83,IF(DATOS_[[AGRUP. CLAS. PROF.]:[AGRUP. CLAS. PROF.]]=$B81,IF(DATOS_[[Check Periodo Ref.]:[Check Periodo Ref.]]="Dentro",DATOS_[Conc.Sal.10]))))),
0)</f>
        <v>0</v>
      </c>
      <c r="P83" s="379">
        <f t="array" ref="P83">IFERROR(
AVERAGE((IF(DATOS_[[Sexo]:[Sexo]]=$B83,IF(DATOS_[[AGRUP. CLAS. PROF.]:[AGRUP. CLAS. PROF.]]=$B81,IF(DATOS_[[Check Periodo Ref.]:[Check Periodo Ref.]]="Dentro",DATOS_[Conc.Sal.11]))))),
0)</f>
        <v>0</v>
      </c>
      <c r="Q83" s="379">
        <f t="array" ref="Q83">IFERROR(
AVERAGE((IF(DATOS_[[Sexo]:[Sexo]]=$B83,IF(DATOS_[[AGRUP. CLAS. PROF.]:[AGRUP. CLAS. PROF.]]=$B81,IF(DATOS_[[Check Periodo Ref.]:[Check Periodo Ref.]]="Dentro",DATOS_[Conc.Sal.12]))))),
0)</f>
        <v>0</v>
      </c>
      <c r="R83" s="379">
        <f t="array" ref="R83">IFERROR(
AVERAGE((IF(DATOS_[[Sexo]:[Sexo]]=$B83,IF(DATOS_[[AGRUP. CLAS. PROF.]:[AGRUP. CLAS. PROF.]]=$B81,IF(DATOS_[[Check Periodo Ref.]:[Check Periodo Ref.]]="Dentro",DATOS_[Conc.Sal.13]))))),
0)</f>
        <v>0</v>
      </c>
      <c r="S83" s="379">
        <f t="array" ref="S83">IFERROR(
AVERAGE((IF(DATOS_[[Sexo]:[Sexo]]=$B83,IF(DATOS_[[AGRUP. CLAS. PROF.]:[AGRUP. CLAS. PROF.]]=$B81,IF(DATOS_[[Check Periodo Ref.]:[Check Periodo Ref.]]="Dentro",DATOS_[Conc.Sal.14]))))),
0)</f>
        <v>0</v>
      </c>
      <c r="T83" s="379">
        <f t="array" ref="T83">IFERROR(
AVERAGE((IF(DATOS_[[Sexo]:[Sexo]]=$B83,IF(DATOS_[[AGRUP. CLAS. PROF.]:[AGRUP. CLAS. PROF.]]=$B81,IF(DATOS_[[Check Periodo Ref.]:[Check Periodo Ref.]]="Dentro",DATOS_[Conc.Sal.15]))))),
0)</f>
        <v>0</v>
      </c>
      <c r="U83" s="379">
        <f t="array" ref="U83">IFERROR(
AVERAGE((IF(DATOS_[[Sexo]:[Sexo]]=$B83,IF(DATOS_[[AGRUP. CLAS. PROF.]:[AGRUP. CLAS. PROF.]]=$B81,IF(DATOS_[[Check Periodo Ref.]:[Check Periodo Ref.]]="Dentro",DATOS_[Conc.Sal.16]))))),
0)</f>
        <v>0</v>
      </c>
      <c r="V83" s="379">
        <f t="array" ref="V83">IFERROR(
AVERAGE((IF(DATOS_[[Sexo]:[Sexo]]=$B83,IF(DATOS_[[AGRUP. CLAS. PROF.]:[AGRUP. CLAS. PROF.]]=$B81,IF(DATOS_[[Check Periodo Ref.]:[Check Periodo Ref.]]="Dentro",DATOS_[Conc.Sal.17]))))),
0)</f>
        <v>0</v>
      </c>
      <c r="W83" s="379">
        <f t="array" ref="W83">IFERROR(
AVERAGE((IF(DATOS_[[Sexo]:[Sexo]]=$B83,IF(DATOS_[[AGRUP. CLAS. PROF.]:[AGRUP. CLAS. PROF.]]=$B81,IF(DATOS_[[Check Periodo Ref.]:[Check Periodo Ref.]]="Dentro",DATOS_[Conc.Sal.18]))))),
0)</f>
        <v>0</v>
      </c>
      <c r="X83" s="379">
        <f t="array" ref="X83">IFERROR(
AVERAGE((IF(DATOS_[[Sexo]:[Sexo]]=$B83,IF(DATOS_[[AGRUP. CLAS. PROF.]:[AGRUP. CLAS. PROF.]]=$B81,IF(DATOS_[[Check Periodo Ref.]:[Check Periodo Ref.]]="Dentro",DATOS_[Conc.Sal.19]))))),
0)</f>
        <v>0</v>
      </c>
      <c r="Y83" s="379">
        <f t="array" ref="Y83">IFERROR(
AVERAGE((IF(DATOS_[[Sexo]:[Sexo]]=$B83,IF(DATOS_[[AGRUP. CLAS. PROF.]:[AGRUP. CLAS. PROF.]]=$B81,IF(DATOS_[[Check Periodo Ref.]:[Check Periodo Ref.]]="Dentro",DATOS_[Conc.Sal.20]))))),
0)</f>
        <v>0</v>
      </c>
      <c r="Z83" s="379">
        <f t="array" ref="Z83">IFERROR(
AVERAGE((IF(DATOS_[[Sexo]:[Sexo]]=$B83,IF(DATOS_[[AGRUP. CLAS. PROF.]:[AGRUP. CLAS. PROF.]]=$B81,IF(DATOS_[[Check Periodo Ref.]:[Check Periodo Ref.]]="Dentro",DATOS_[Conc.Sal.21]))))),
0)</f>
        <v>0</v>
      </c>
      <c r="AA83" s="379">
        <f t="array" ref="AA83">IFERROR(
AVERAGE((IF(DATOS_[[Sexo]:[Sexo]]=$B83,IF(DATOS_[[AGRUP. CLAS. PROF.]:[AGRUP. CLAS. PROF.]]=$B81,IF(DATOS_[[Check Periodo Ref.]:[Check Periodo Ref.]]="Dentro",DATOS_[Conc.Sal.22]))))),
0)</f>
        <v>0</v>
      </c>
      <c r="AB83" s="379">
        <f t="array" ref="AB83">IFERROR(
AVERAGE((IF(DATOS_[[Sexo]:[Sexo]]=$B83,IF(DATOS_[[AGRUP. CLAS. PROF.]:[AGRUP. CLAS. PROF.]]=$B81,IF(DATOS_[[Check Periodo Ref.]:[Check Periodo Ref.]]="Dentro",DATOS_[Conc.Sal.23]))))),
0)</f>
        <v>0</v>
      </c>
      <c r="AC83" s="379">
        <f t="array" ref="AC83">IFERROR(
AVERAGE((IF(DATOS_[[Sexo]:[Sexo]]=$B83,IF(DATOS_[[AGRUP. CLAS. PROF.]:[AGRUP. CLAS. PROF.]]=$B81,IF(DATOS_[[Check Periodo Ref.]:[Check Periodo Ref.]]="Dentro",DATOS_[Conc.Sal.24]))))),
0)</f>
        <v>0</v>
      </c>
      <c r="AD83" s="379">
        <f t="array" ref="AD83">IFERROR(
AVERAGE((IF(DATOS_[[Sexo]:[Sexo]]=$B83,IF(DATOS_[[AGRUP. CLAS. PROF.]:[AGRUP. CLAS. PROF.]]=$B81,IF(DATOS_[[Check Periodo Ref.]:[Check Periodo Ref.]]="Dentro",DATOS_[Conc.Sal.25]))))),
0)</f>
        <v>0</v>
      </c>
      <c r="AE83" s="379">
        <f t="array" ref="AE83">IFERROR(
AVERAGE((IF(DATOS_[[Sexo]:[Sexo]]=$B83,IF(DATOS_[[AGRUP. CLAS. PROF.]:[AGRUP. CLAS. PROF.]]=$B81,IF(DATOS_[[Check Periodo Ref.]:[Check Periodo Ref.]]="Dentro",DATOS_[Conc.Sal.26]))))),
0)</f>
        <v>0</v>
      </c>
      <c r="AF83" s="379">
        <f t="array" ref="AF83">IFERROR(
AVERAGE((IF(DATOS_[[Sexo]:[Sexo]]=$B83,IF(DATOS_[[AGRUP. CLAS. PROF.]:[AGRUP. CLAS. PROF.]]=$B81,IF(DATOS_[[Check Periodo Ref.]:[Check Periodo Ref.]]="Dentro",DATOS_[Conc.Sal.27]))))),
0)</f>
        <v>0</v>
      </c>
      <c r="AG83" s="379">
        <f t="array" ref="AG83">IFERROR(
AVERAGE((IF(DATOS_[[Sexo]:[Sexo]]=$B83,IF(DATOS_[[AGRUP. CLAS. PROF.]:[AGRUP. CLAS. PROF.]]=$B81,IF(DATOS_[[Check Periodo Ref.]:[Check Periodo Ref.]]="Dentro",DATOS_[Conc.Sal.28]))))),
0)</f>
        <v>0</v>
      </c>
      <c r="AH83" s="379">
        <f t="array" ref="AH83">IFERROR(
AVERAGE((IF(DATOS_[[Sexo]:[Sexo]]=$B83,IF(DATOS_[[AGRUP. CLAS. PROF.]:[AGRUP. CLAS. PROF.]]=$B81,IF(DATOS_[[Check Periodo Ref.]:[Check Periodo Ref.]]="Dentro",DATOS_[Conc.Sal.29]))))),
0)</f>
        <v>0</v>
      </c>
      <c r="AI83" s="379">
        <f t="array" ref="AI83">IFERROR(
AVERAGE((IF(DATOS_[[Sexo]:[Sexo]]=$B83,IF(DATOS_[[AGRUP. CLAS. PROF.]:[AGRUP. CLAS. PROF.]]=$B81,IF(DATOS_[[Check Periodo Ref.]:[Check Periodo Ref.]]="Dentro",DATOS_[Conc.Sal.30]))))),
0)</f>
        <v>0</v>
      </c>
      <c r="AJ83" s="380">
        <f t="array" ref="AJ83">IFERROR(
AVERAGE(IF(DATOS_[Sexo]=$B83,IF(DATOS_[AGRUP. CLAS. PROF.]=$B81,IF(DATOS_[Check Periodo Ref.]="Dentro",DATOS_[Tot COMPL.SAL Ef],FALSE)))),
0)</f>
        <v>0</v>
      </c>
      <c r="AK83" s="381">
        <f t="array" ref="AK83">IFERROR(
AVERAGE(IF(DATOS_[Sexo]=$B83,IF(DATOS_[AGRUP. CLAS. PROF.]=$B81,IF(DATOS_[Check Periodo Ref.]="Dentro",DATOS_[TOTAL SALARIO Ef],FALSE)))),
0)</f>
        <v>0</v>
      </c>
      <c r="AL83" s="382">
        <f t="array" ref="AL83">IFERROR(
AVERAGE((IF(DATOS_[[Sexo]:[Sexo]]=$B83,IF(DATOS_[[AGRUP. CLAS. PROF.]:[AGRUP. CLAS. PROF.]]=$B81,IF(DATOS_[[Check Periodo Ref.]:[Check Periodo Ref.]]="Dentro",DATOS_[C.Extra.01]))))),
0)</f>
        <v>0</v>
      </c>
      <c r="AM83" s="382">
        <f t="array" ref="AM83">IFERROR(
AVERAGE((IF(DATOS_[[Sexo]:[Sexo]]=$B83,IF(DATOS_[[AGRUP. CLAS. PROF.]:[AGRUP. CLAS. PROF.]]=$B81,IF(DATOS_[[Check Periodo Ref.]:[Check Periodo Ref.]]="Dentro",DATOS_[C.Extra.02]))))),
0)</f>
        <v>0</v>
      </c>
      <c r="AN83" s="382">
        <f t="array" ref="AN83">IFERROR(
AVERAGE((IF(DATOS_[[Sexo]:[Sexo]]=$B83,IF(DATOS_[[AGRUP. CLAS. PROF.]:[AGRUP. CLAS. PROF.]]=$B81,IF(DATOS_[[Check Periodo Ref.]:[Check Periodo Ref.]]="Dentro",DATOS_[C.Extra.03]))))),
0)</f>
        <v>0</v>
      </c>
      <c r="AO83" s="382">
        <f t="array" ref="AO83">IFERROR(
AVERAGE((IF(DATOS_[[Sexo]:[Sexo]]=$B83,IF(DATOS_[[AGRUP. CLAS. PROF.]:[AGRUP. CLAS. PROF.]]=$B81,IF(DATOS_[[Check Periodo Ref.]:[Check Periodo Ref.]]="Dentro",DATOS_[C.Extra.04]))))),
0)</f>
        <v>0</v>
      </c>
      <c r="AP83" s="382">
        <f t="array" ref="AP83">IFERROR(
AVERAGE((IF(DATOS_[[Sexo]:[Sexo]]=$B83,IF(DATOS_[[AGRUP. CLAS. PROF.]:[AGRUP. CLAS. PROF.]]=$B81,IF(DATOS_[[Check Periodo Ref.]:[Check Periodo Ref.]]="Dentro",DATOS_[C.Extra.05]))))),
0)</f>
        <v>0</v>
      </c>
      <c r="AQ83" s="383">
        <f t="array" ref="AQ83">IFERROR(
AVERAGE(IF(DATOS_[Sexo]=$B83,IF(DATOS_[AGRUP. CLAS. PROF.]=$B81,IF(DATOS_[Check Periodo Ref.]="Dentro",DATOS_[Tot Extrasalarial Ef],FALSE)))),
0)</f>
        <v>0</v>
      </c>
      <c r="AR83" s="384">
        <f t="array" ref="AR83">IFERROR(
AVERAGE(IF(DATOS_[Sexo]=$B83,IF(DATOS_[AGRUP. CLAS. PROF.]=$B81,IF(DATOS_[Check Periodo Ref.]="Dentro",DATOS_[TOTAL Retrib Ef],FALSE)))),
0)</f>
        <v>0</v>
      </c>
    </row>
    <row r="84" spans="1:44" ht="17.25" thickBot="1" x14ac:dyDescent="0.35">
      <c r="A84" s="337" t="str">
        <f t="shared" ref="A84" si="95">+A85</f>
        <v>[ocultar]</v>
      </c>
      <c r="B84" s="362" t="s">
        <v>240</v>
      </c>
      <c r="C84" s="363"/>
      <c r="D84" s="364"/>
      <c r="E84" s="365" t="str">
        <f t="shared" ref="E84:AR84" si="96">IFERROR((E85-E86)/E85,"")</f>
        <v/>
      </c>
      <c r="F84" s="366" t="str">
        <f t="shared" si="96"/>
        <v/>
      </c>
      <c r="G84" s="367" t="str">
        <f t="shared" si="96"/>
        <v/>
      </c>
      <c r="H84" s="367" t="str">
        <f t="shared" si="96"/>
        <v/>
      </c>
      <c r="I84" s="367" t="str">
        <f t="shared" si="96"/>
        <v/>
      </c>
      <c r="J84" s="368" t="str">
        <f t="shared" si="96"/>
        <v/>
      </c>
      <c r="K84" s="369" t="str">
        <f t="shared" si="96"/>
        <v/>
      </c>
      <c r="L84" s="369" t="str">
        <f t="shared" si="96"/>
        <v/>
      </c>
      <c r="M84" s="369" t="str">
        <f t="shared" si="96"/>
        <v/>
      </c>
      <c r="N84" s="369" t="str">
        <f t="shared" si="96"/>
        <v/>
      </c>
      <c r="O84" s="369" t="str">
        <f t="shared" si="96"/>
        <v/>
      </c>
      <c r="P84" s="369" t="str">
        <f t="shared" si="96"/>
        <v/>
      </c>
      <c r="Q84" s="369" t="str">
        <f t="shared" si="96"/>
        <v/>
      </c>
      <c r="R84" s="369" t="str">
        <f t="shared" si="96"/>
        <v/>
      </c>
      <c r="S84" s="369" t="str">
        <f t="shared" si="96"/>
        <v/>
      </c>
      <c r="T84" s="369" t="str">
        <f t="shared" si="96"/>
        <v/>
      </c>
      <c r="U84" s="369" t="str">
        <f t="shared" si="96"/>
        <v/>
      </c>
      <c r="V84" s="368" t="str">
        <f t="shared" si="96"/>
        <v/>
      </c>
      <c r="W84" s="368" t="str">
        <f t="shared" si="96"/>
        <v/>
      </c>
      <c r="X84" s="368" t="str">
        <f t="shared" si="96"/>
        <v/>
      </c>
      <c r="Y84" s="368" t="str">
        <f t="shared" si="96"/>
        <v/>
      </c>
      <c r="Z84" s="368" t="str">
        <f t="shared" si="96"/>
        <v/>
      </c>
      <c r="AA84" s="368" t="str">
        <f t="shared" si="96"/>
        <v/>
      </c>
      <c r="AB84" s="368" t="str">
        <f t="shared" si="96"/>
        <v/>
      </c>
      <c r="AC84" s="368" t="str">
        <f t="shared" si="96"/>
        <v/>
      </c>
      <c r="AD84" s="368" t="str">
        <f t="shared" si="96"/>
        <v/>
      </c>
      <c r="AE84" s="368" t="str">
        <f t="shared" si="96"/>
        <v/>
      </c>
      <c r="AF84" s="368" t="str">
        <f t="shared" si="96"/>
        <v/>
      </c>
      <c r="AG84" s="368" t="str">
        <f t="shared" si="96"/>
        <v/>
      </c>
      <c r="AH84" s="368" t="str">
        <f t="shared" si="96"/>
        <v/>
      </c>
      <c r="AI84" s="368" t="str">
        <f t="shared" si="96"/>
        <v/>
      </c>
      <c r="AJ84" s="370" t="str">
        <f t="shared" si="96"/>
        <v/>
      </c>
      <c r="AK84" s="371" t="str">
        <f t="shared" si="96"/>
        <v/>
      </c>
      <c r="AL84" s="372" t="str">
        <f t="shared" si="96"/>
        <v/>
      </c>
      <c r="AM84" s="372" t="str">
        <f t="shared" si="96"/>
        <v/>
      </c>
      <c r="AN84" s="372" t="str">
        <f t="shared" si="96"/>
        <v/>
      </c>
      <c r="AO84" s="372" t="str">
        <f t="shared" si="96"/>
        <v/>
      </c>
      <c r="AP84" s="372" t="str">
        <f t="shared" si="96"/>
        <v/>
      </c>
      <c r="AQ84" s="373" t="str">
        <f t="shared" si="96"/>
        <v/>
      </c>
      <c r="AR84" s="374" t="str">
        <f t="shared" si="96"/>
        <v/>
      </c>
    </row>
    <row r="85" spans="1:44" x14ac:dyDescent="0.3">
      <c r="A85" s="337" t="str">
        <f t="shared" ref="A85" si="97">+IF(C85+C86=0,"[ocultar]","")</f>
        <v>[ocultar]</v>
      </c>
      <c r="B85" s="375" t="s">
        <v>162</v>
      </c>
      <c r="C85" s="376">
        <f t="array" ref="C85">SUM(IF($B85=DATOS_[Sexo],
IF($B84=DATOS_[AGRUP. CLAS. PROF.],
IF("Dentro"=DATOS_[Check Periodo Ref.],
1/(COUNTIFS(DATOS_[Sexo],$B85,DATOS_[AGRUP. CLAS. PROF.],$B84,DATOS_[Check Periodo Ref.],"Dentro",DATOS_[id],DATOS_[id]))))))</f>
        <v>0</v>
      </c>
      <c r="D85" s="377">
        <f>COUNTIFS(DATOS_[AGRUP. CLAS. PROF.],$B84,DATOS_[Sexo],$B85,DATOS_[Check Periodo Ref.],"Dentro")</f>
        <v>0</v>
      </c>
      <c r="E85" s="378">
        <f t="array" ref="E85">IFERROR(
AVERAGE(IF(DATOS_[Sexo]=$B85,IF(DATOS_[AGRUP. CLAS. PROF.]=$B84,IF(DATOS_[Check Periodo Ref.]="Dentro",DATOS_[SALARIO BASE Ef],FALSE)))),
0)</f>
        <v>0</v>
      </c>
      <c r="F85" s="379">
        <f t="array" ref="F85">IFERROR(
AVERAGE((IF(DATOS_[[Sexo]:[Sexo]]=$B85,IF(DATOS_[[AGRUP. CLAS. PROF.]:[AGRUP. CLAS. PROF.]]=$B84,IF(DATOS_[[Check Periodo Ref.]:[Check Periodo Ref.]]="Dentro",DATOS_[Conc.Sal.01]))))),
0)</f>
        <v>0</v>
      </c>
      <c r="G85" s="379">
        <f t="array" ref="G85">IFERROR(
AVERAGE((IF(DATOS_[[Sexo]:[Sexo]]=$B85,IF(DATOS_[[AGRUP. CLAS. PROF.]:[AGRUP. CLAS. PROF.]]=$B84,IF(DATOS_[[Check Periodo Ref.]:[Check Periodo Ref.]]="Dentro",DATOS_[Conc.Sal.02]))))),
0)</f>
        <v>0</v>
      </c>
      <c r="H85" s="379">
        <f t="array" ref="H85">IFERROR(
AVERAGE((IF(DATOS_[[Sexo]:[Sexo]]=$B85,IF(DATOS_[[AGRUP. CLAS. PROF.]:[AGRUP. CLAS. PROF.]]=$B84,IF(DATOS_[[Check Periodo Ref.]:[Check Periodo Ref.]]="Dentro",DATOS_[Conc.Sal.03]))))),
0)</f>
        <v>0</v>
      </c>
      <c r="I85" s="379">
        <f t="array" ref="I85">IFERROR(
AVERAGE((IF(DATOS_[[Sexo]:[Sexo]]=$B85,IF(DATOS_[[AGRUP. CLAS. PROF.]:[AGRUP. CLAS. PROF.]]=$B84,IF(DATOS_[[Check Periodo Ref.]:[Check Periodo Ref.]]="Dentro",DATOS_[Conc.Sal.04]))))),
0)</f>
        <v>0</v>
      </c>
      <c r="J85" s="379">
        <f t="array" ref="J85">IFERROR(
AVERAGE((IF(DATOS_[[Sexo]:[Sexo]]=$B85,IF(DATOS_[[AGRUP. CLAS. PROF.]:[AGRUP. CLAS. PROF.]]=$B84,IF(DATOS_[[Check Periodo Ref.]:[Check Periodo Ref.]]="Dentro",DATOS_[Conc.Sal.05]))))),
0)</f>
        <v>0</v>
      </c>
      <c r="K85" s="379">
        <f t="array" ref="K85">IFERROR(
AVERAGE((IF(DATOS_[[Sexo]:[Sexo]]=$B85,IF(DATOS_[[AGRUP. CLAS. PROF.]:[AGRUP. CLAS. PROF.]]=$B84,IF(DATOS_[[Check Periodo Ref.]:[Check Periodo Ref.]]="Dentro",DATOS_[Conc.Sal.06]))))),
0)</f>
        <v>0</v>
      </c>
      <c r="L85" s="379">
        <f t="array" ref="L85">IFERROR(
AVERAGE((IF(DATOS_[[Sexo]:[Sexo]]=$B85,IF(DATOS_[[AGRUP. CLAS. PROF.]:[AGRUP. CLAS. PROF.]]=$B84,IF(DATOS_[[Check Periodo Ref.]:[Check Periodo Ref.]]="Dentro",DATOS_[Conc.Sal.07]))))),
0)</f>
        <v>0</v>
      </c>
      <c r="M85" s="379">
        <f t="array" ref="M85">IFERROR(
AVERAGE((IF(DATOS_[[Sexo]:[Sexo]]=$B85,IF(DATOS_[[AGRUP. CLAS. PROF.]:[AGRUP. CLAS. PROF.]]=$B84,IF(DATOS_[[Check Periodo Ref.]:[Check Periodo Ref.]]="Dentro",DATOS_[Conc.Sal.08]))))),
0)</f>
        <v>0</v>
      </c>
      <c r="N85" s="379">
        <f t="array" ref="N85">IFERROR(
AVERAGE((IF(DATOS_[[Sexo]:[Sexo]]=$B85,IF(DATOS_[[AGRUP. CLAS. PROF.]:[AGRUP. CLAS. PROF.]]=$B84,IF(DATOS_[[Check Periodo Ref.]:[Check Periodo Ref.]]="Dentro",DATOS_[Conc.Sal.09]))))),
0)</f>
        <v>0</v>
      </c>
      <c r="O85" s="379">
        <f t="array" ref="O85">IFERROR(
AVERAGE((IF(DATOS_[[Sexo]:[Sexo]]=$B85,IF(DATOS_[[AGRUP. CLAS. PROF.]:[AGRUP. CLAS. PROF.]]=$B84,IF(DATOS_[[Check Periodo Ref.]:[Check Periodo Ref.]]="Dentro",DATOS_[Conc.Sal.10]))))),
0)</f>
        <v>0</v>
      </c>
      <c r="P85" s="379">
        <f t="array" ref="P85">IFERROR(
AVERAGE((IF(DATOS_[[Sexo]:[Sexo]]=$B85,IF(DATOS_[[AGRUP. CLAS. PROF.]:[AGRUP. CLAS. PROF.]]=$B84,IF(DATOS_[[Check Periodo Ref.]:[Check Periodo Ref.]]="Dentro",DATOS_[Conc.Sal.11]))))),
0)</f>
        <v>0</v>
      </c>
      <c r="Q85" s="379">
        <f t="array" ref="Q85">IFERROR(
AVERAGE((IF(DATOS_[[Sexo]:[Sexo]]=$B85,IF(DATOS_[[AGRUP. CLAS. PROF.]:[AGRUP. CLAS. PROF.]]=$B84,IF(DATOS_[[Check Periodo Ref.]:[Check Periodo Ref.]]="Dentro",DATOS_[Conc.Sal.12]))))),
0)</f>
        <v>0</v>
      </c>
      <c r="R85" s="379">
        <f t="array" ref="R85">IFERROR(
AVERAGE((IF(DATOS_[[Sexo]:[Sexo]]=$B85,IF(DATOS_[[AGRUP. CLAS. PROF.]:[AGRUP. CLAS. PROF.]]=$B84,IF(DATOS_[[Check Periodo Ref.]:[Check Periodo Ref.]]="Dentro",DATOS_[Conc.Sal.13]))))),
0)</f>
        <v>0</v>
      </c>
      <c r="S85" s="379">
        <f t="array" ref="S85">IFERROR(
AVERAGE((IF(DATOS_[[Sexo]:[Sexo]]=$B85,IF(DATOS_[[AGRUP. CLAS. PROF.]:[AGRUP. CLAS. PROF.]]=$B84,IF(DATOS_[[Check Periodo Ref.]:[Check Periodo Ref.]]="Dentro",DATOS_[Conc.Sal.14]))))),
0)</f>
        <v>0</v>
      </c>
      <c r="T85" s="379">
        <f t="array" ref="T85">IFERROR(
AVERAGE((IF(DATOS_[[Sexo]:[Sexo]]=$B85,IF(DATOS_[[AGRUP. CLAS. PROF.]:[AGRUP. CLAS. PROF.]]=$B84,IF(DATOS_[[Check Periodo Ref.]:[Check Periodo Ref.]]="Dentro",DATOS_[Conc.Sal.15]))))),
0)</f>
        <v>0</v>
      </c>
      <c r="U85" s="379">
        <f t="array" ref="U85">IFERROR(
AVERAGE((IF(DATOS_[[Sexo]:[Sexo]]=$B85,IF(DATOS_[[AGRUP. CLAS. PROF.]:[AGRUP. CLAS. PROF.]]=$B84,IF(DATOS_[[Check Periodo Ref.]:[Check Periodo Ref.]]="Dentro",DATOS_[Conc.Sal.16]))))),
0)</f>
        <v>0</v>
      </c>
      <c r="V85" s="379">
        <f t="array" ref="V85">IFERROR(
AVERAGE((IF(DATOS_[[Sexo]:[Sexo]]=$B85,IF(DATOS_[[AGRUP. CLAS. PROF.]:[AGRUP. CLAS. PROF.]]=$B84,IF(DATOS_[[Check Periodo Ref.]:[Check Periodo Ref.]]="Dentro",DATOS_[Conc.Sal.17]))))),
0)</f>
        <v>0</v>
      </c>
      <c r="W85" s="379">
        <f t="array" ref="W85">IFERROR(
AVERAGE((IF(DATOS_[[Sexo]:[Sexo]]=$B85,IF(DATOS_[[AGRUP. CLAS. PROF.]:[AGRUP. CLAS. PROF.]]=$B84,IF(DATOS_[[Check Periodo Ref.]:[Check Periodo Ref.]]="Dentro",DATOS_[Conc.Sal.18]))))),
0)</f>
        <v>0</v>
      </c>
      <c r="X85" s="379">
        <f t="array" ref="X85">IFERROR(
AVERAGE((IF(DATOS_[[Sexo]:[Sexo]]=$B85,IF(DATOS_[[AGRUP. CLAS. PROF.]:[AGRUP. CLAS. PROF.]]=$B84,IF(DATOS_[[Check Periodo Ref.]:[Check Periodo Ref.]]="Dentro",DATOS_[Conc.Sal.19]))))),
0)</f>
        <v>0</v>
      </c>
      <c r="Y85" s="379">
        <f t="array" ref="Y85">IFERROR(
AVERAGE((IF(DATOS_[[Sexo]:[Sexo]]=$B85,IF(DATOS_[[AGRUP. CLAS. PROF.]:[AGRUP. CLAS. PROF.]]=$B84,IF(DATOS_[[Check Periodo Ref.]:[Check Periodo Ref.]]="Dentro",DATOS_[Conc.Sal.20]))))),
0)</f>
        <v>0</v>
      </c>
      <c r="Z85" s="379">
        <f t="array" ref="Z85">IFERROR(
AVERAGE((IF(DATOS_[[Sexo]:[Sexo]]=$B85,IF(DATOS_[[AGRUP. CLAS. PROF.]:[AGRUP. CLAS. PROF.]]=$B84,IF(DATOS_[[Check Periodo Ref.]:[Check Periodo Ref.]]="Dentro",DATOS_[Conc.Sal.21]))))),
0)</f>
        <v>0</v>
      </c>
      <c r="AA85" s="379">
        <f t="array" ref="AA85">IFERROR(
AVERAGE((IF(DATOS_[[Sexo]:[Sexo]]=$B85,IF(DATOS_[[AGRUP. CLAS. PROF.]:[AGRUP. CLAS. PROF.]]=$B84,IF(DATOS_[[Check Periodo Ref.]:[Check Periodo Ref.]]="Dentro",DATOS_[Conc.Sal.22]))))),
0)</f>
        <v>0</v>
      </c>
      <c r="AB85" s="379">
        <f t="array" ref="AB85">IFERROR(
AVERAGE((IF(DATOS_[[Sexo]:[Sexo]]=$B85,IF(DATOS_[[AGRUP. CLAS. PROF.]:[AGRUP. CLAS. PROF.]]=$B84,IF(DATOS_[[Check Periodo Ref.]:[Check Periodo Ref.]]="Dentro",DATOS_[Conc.Sal.23]))))),
0)</f>
        <v>0</v>
      </c>
      <c r="AC85" s="379">
        <f t="array" ref="AC85">IFERROR(
AVERAGE((IF(DATOS_[[Sexo]:[Sexo]]=$B85,IF(DATOS_[[AGRUP. CLAS. PROF.]:[AGRUP. CLAS. PROF.]]=$B84,IF(DATOS_[[Check Periodo Ref.]:[Check Periodo Ref.]]="Dentro",DATOS_[Conc.Sal.24]))))),
0)</f>
        <v>0</v>
      </c>
      <c r="AD85" s="379">
        <f t="array" ref="AD85">IFERROR(
AVERAGE((IF(DATOS_[[Sexo]:[Sexo]]=$B85,IF(DATOS_[[AGRUP. CLAS. PROF.]:[AGRUP. CLAS. PROF.]]=$B84,IF(DATOS_[[Check Periodo Ref.]:[Check Periodo Ref.]]="Dentro",DATOS_[Conc.Sal.25]))))),
0)</f>
        <v>0</v>
      </c>
      <c r="AE85" s="379">
        <f t="array" ref="AE85">IFERROR(
AVERAGE((IF(DATOS_[[Sexo]:[Sexo]]=$B85,IF(DATOS_[[AGRUP. CLAS. PROF.]:[AGRUP. CLAS. PROF.]]=$B84,IF(DATOS_[[Check Periodo Ref.]:[Check Periodo Ref.]]="Dentro",DATOS_[Conc.Sal.26]))))),
0)</f>
        <v>0</v>
      </c>
      <c r="AF85" s="379">
        <f t="array" ref="AF85">IFERROR(
AVERAGE((IF(DATOS_[[Sexo]:[Sexo]]=$B85,IF(DATOS_[[AGRUP. CLAS. PROF.]:[AGRUP. CLAS. PROF.]]=$B84,IF(DATOS_[[Check Periodo Ref.]:[Check Periodo Ref.]]="Dentro",DATOS_[Conc.Sal.27]))))),
0)</f>
        <v>0</v>
      </c>
      <c r="AG85" s="379">
        <f t="array" ref="AG85">IFERROR(
AVERAGE((IF(DATOS_[[Sexo]:[Sexo]]=$B85,IF(DATOS_[[AGRUP. CLAS. PROF.]:[AGRUP. CLAS. PROF.]]=$B84,IF(DATOS_[[Check Periodo Ref.]:[Check Periodo Ref.]]="Dentro",DATOS_[Conc.Sal.28]))))),
0)</f>
        <v>0</v>
      </c>
      <c r="AH85" s="379">
        <f t="array" ref="AH85">IFERROR(
AVERAGE((IF(DATOS_[[Sexo]:[Sexo]]=$B85,IF(DATOS_[[AGRUP. CLAS. PROF.]:[AGRUP. CLAS. PROF.]]=$B84,IF(DATOS_[[Check Periodo Ref.]:[Check Periodo Ref.]]="Dentro",DATOS_[Conc.Sal.29]))))),
0)</f>
        <v>0</v>
      </c>
      <c r="AI85" s="379">
        <f t="array" ref="AI85">IFERROR(
AVERAGE((IF(DATOS_[[Sexo]:[Sexo]]=$B85,IF(DATOS_[[AGRUP. CLAS. PROF.]:[AGRUP. CLAS. PROF.]]=$B84,IF(DATOS_[[Check Periodo Ref.]:[Check Periodo Ref.]]="Dentro",DATOS_[Conc.Sal.30]))))),
0)</f>
        <v>0</v>
      </c>
      <c r="AJ85" s="380">
        <f t="array" ref="AJ85">IFERROR(
AVERAGE(IF(DATOS_[Sexo]=$B85,IF(DATOS_[AGRUP. CLAS. PROF.]=$B84,IF(DATOS_[Check Periodo Ref.]="Dentro",DATOS_[Tot COMPL.SAL Ef],FALSE)))),
0)</f>
        <v>0</v>
      </c>
      <c r="AK85" s="381">
        <f t="array" ref="AK85">IFERROR(
AVERAGE(IF(DATOS_[Sexo]=$B85,IF(DATOS_[AGRUP. CLAS. PROF.]=$B84,IF(DATOS_[Check Periodo Ref.]="Dentro",DATOS_[TOTAL SALARIO Ef],FALSE)))),
0)</f>
        <v>0</v>
      </c>
      <c r="AL85" s="382">
        <f t="array" ref="AL85">IFERROR(
AVERAGE((IF(DATOS_[[Sexo]:[Sexo]]=$B85,IF(DATOS_[[AGRUP. CLAS. PROF.]:[AGRUP. CLAS. PROF.]]=$B84,IF(DATOS_[[Check Periodo Ref.]:[Check Periodo Ref.]]="Dentro",DATOS_[C.Extra.01]))))),
0)</f>
        <v>0</v>
      </c>
      <c r="AM85" s="382">
        <f t="array" ref="AM85">IFERROR(
AVERAGE((IF(DATOS_[[Sexo]:[Sexo]]=$B85,IF(DATOS_[[AGRUP. CLAS. PROF.]:[AGRUP. CLAS. PROF.]]=$B84,IF(DATOS_[[Check Periodo Ref.]:[Check Periodo Ref.]]="Dentro",DATOS_[C.Extra.02]))))),
0)</f>
        <v>0</v>
      </c>
      <c r="AN85" s="382">
        <f t="array" ref="AN85">IFERROR(
AVERAGE((IF(DATOS_[[Sexo]:[Sexo]]=$B85,IF(DATOS_[[AGRUP. CLAS. PROF.]:[AGRUP. CLAS. PROF.]]=$B84,IF(DATOS_[[Check Periodo Ref.]:[Check Periodo Ref.]]="Dentro",DATOS_[C.Extra.03]))))),
0)</f>
        <v>0</v>
      </c>
      <c r="AO85" s="382">
        <f t="array" ref="AO85">IFERROR(
AVERAGE((IF(DATOS_[[Sexo]:[Sexo]]=$B85,IF(DATOS_[[AGRUP. CLAS. PROF.]:[AGRUP. CLAS. PROF.]]=$B84,IF(DATOS_[[Check Periodo Ref.]:[Check Periodo Ref.]]="Dentro",DATOS_[C.Extra.04]))))),
0)</f>
        <v>0</v>
      </c>
      <c r="AP85" s="382">
        <f t="array" ref="AP85">IFERROR(
AVERAGE((IF(DATOS_[[Sexo]:[Sexo]]=$B85,IF(DATOS_[[AGRUP. CLAS. PROF.]:[AGRUP. CLAS. PROF.]]=$B84,IF(DATOS_[[Check Periodo Ref.]:[Check Periodo Ref.]]="Dentro",DATOS_[C.Extra.05]))))),
0)</f>
        <v>0</v>
      </c>
      <c r="AQ85" s="383">
        <f t="array" ref="AQ85">IFERROR(
AVERAGE(IF(DATOS_[Sexo]=$B85,IF(DATOS_[AGRUP. CLAS. PROF.]=$B84,IF(DATOS_[Check Periodo Ref.]="Dentro",DATOS_[Tot Extrasalarial Ef],FALSE)))),
0)</f>
        <v>0</v>
      </c>
      <c r="AR85" s="384">
        <f t="array" ref="AR85">IFERROR(
AVERAGE(IF(DATOS_[Sexo]=$B85,IF(DATOS_[AGRUP. CLAS. PROF.]=$B84,IF(DATOS_[Check Periodo Ref.]="Dentro",DATOS_[TOTAL Retrib Ef],FALSE)))),
0)</f>
        <v>0</v>
      </c>
    </row>
    <row r="86" spans="1:44" x14ac:dyDescent="0.3">
      <c r="A86" s="337" t="str">
        <f t="shared" ref="A86" si="98">+A85</f>
        <v>[ocultar]</v>
      </c>
      <c r="B86" s="375" t="s">
        <v>163</v>
      </c>
      <c r="C86" s="376">
        <f t="array" ref="C86">SUM(IF($B86=DATOS_[Sexo],
IF($B84=DATOS_[AGRUP. CLAS. PROF.],
IF("Dentro"=DATOS_[Check Periodo Ref.],
1/(COUNTIFS(DATOS_[Sexo],$B86,DATOS_[AGRUP. CLAS. PROF.],$B84,DATOS_[Check Periodo Ref.],"Dentro",DATOS_[id],DATOS_[id]))))))</f>
        <v>0</v>
      </c>
      <c r="D86" s="377">
        <f>COUNTIFS(DATOS_[AGRUP. CLAS. PROF.],$B84,DATOS_[Sexo],$B86,DATOS_[Check Periodo Ref.],"Dentro")</f>
        <v>0</v>
      </c>
      <c r="E86" s="378">
        <f t="array" ref="E86">IFERROR(
AVERAGE(IF(DATOS_[Sexo]=$B86,IF(DATOS_[AGRUP. CLAS. PROF.]=$B84,IF(DATOS_[Check Periodo Ref.]="Dentro",DATOS_[SALARIO BASE Ef],FALSE)))),
0)</f>
        <v>0</v>
      </c>
      <c r="F86" s="379">
        <f t="array" ref="F86">IFERROR(
AVERAGE((IF(DATOS_[[Sexo]:[Sexo]]=$B86,IF(DATOS_[[AGRUP. CLAS. PROF.]:[AGRUP. CLAS. PROF.]]=$B84,IF(DATOS_[[Check Periodo Ref.]:[Check Periodo Ref.]]="Dentro",DATOS_[Conc.Sal.01]))))),
0)</f>
        <v>0</v>
      </c>
      <c r="G86" s="379">
        <f t="array" ref="G86">IFERROR(
AVERAGE((IF(DATOS_[[Sexo]:[Sexo]]=$B86,IF(DATOS_[[AGRUP. CLAS. PROF.]:[AGRUP. CLAS. PROF.]]=$B84,IF(DATOS_[[Check Periodo Ref.]:[Check Periodo Ref.]]="Dentro",DATOS_[Conc.Sal.02]))))),
0)</f>
        <v>0</v>
      </c>
      <c r="H86" s="379">
        <f t="array" ref="H86">IFERROR(
AVERAGE((IF(DATOS_[[Sexo]:[Sexo]]=$B86,IF(DATOS_[[AGRUP. CLAS. PROF.]:[AGRUP. CLAS. PROF.]]=$B84,IF(DATOS_[[Check Periodo Ref.]:[Check Periodo Ref.]]="Dentro",DATOS_[Conc.Sal.03]))))),
0)</f>
        <v>0</v>
      </c>
      <c r="I86" s="379">
        <f t="array" ref="I86">IFERROR(
AVERAGE((IF(DATOS_[[Sexo]:[Sexo]]=$B86,IF(DATOS_[[AGRUP. CLAS. PROF.]:[AGRUP. CLAS. PROF.]]=$B84,IF(DATOS_[[Check Periodo Ref.]:[Check Periodo Ref.]]="Dentro",DATOS_[Conc.Sal.04]))))),
0)</f>
        <v>0</v>
      </c>
      <c r="J86" s="379">
        <f t="array" ref="J86">IFERROR(
AVERAGE((IF(DATOS_[[Sexo]:[Sexo]]=$B86,IF(DATOS_[[AGRUP. CLAS. PROF.]:[AGRUP. CLAS. PROF.]]=$B84,IF(DATOS_[[Check Periodo Ref.]:[Check Periodo Ref.]]="Dentro",DATOS_[Conc.Sal.05]))))),
0)</f>
        <v>0</v>
      </c>
      <c r="K86" s="379">
        <f t="array" ref="K86">IFERROR(
AVERAGE((IF(DATOS_[[Sexo]:[Sexo]]=$B86,IF(DATOS_[[AGRUP. CLAS. PROF.]:[AGRUP. CLAS. PROF.]]=$B84,IF(DATOS_[[Check Periodo Ref.]:[Check Periodo Ref.]]="Dentro",DATOS_[Conc.Sal.06]))))),
0)</f>
        <v>0</v>
      </c>
      <c r="L86" s="379">
        <f t="array" ref="L86">IFERROR(
AVERAGE((IF(DATOS_[[Sexo]:[Sexo]]=$B86,IF(DATOS_[[AGRUP. CLAS. PROF.]:[AGRUP. CLAS. PROF.]]=$B84,IF(DATOS_[[Check Periodo Ref.]:[Check Periodo Ref.]]="Dentro",DATOS_[Conc.Sal.07]))))),
0)</f>
        <v>0</v>
      </c>
      <c r="M86" s="379">
        <f t="array" ref="M86">IFERROR(
AVERAGE((IF(DATOS_[[Sexo]:[Sexo]]=$B86,IF(DATOS_[[AGRUP. CLAS. PROF.]:[AGRUP. CLAS. PROF.]]=$B84,IF(DATOS_[[Check Periodo Ref.]:[Check Periodo Ref.]]="Dentro",DATOS_[Conc.Sal.08]))))),
0)</f>
        <v>0</v>
      </c>
      <c r="N86" s="379">
        <f t="array" ref="N86">IFERROR(
AVERAGE((IF(DATOS_[[Sexo]:[Sexo]]=$B86,IF(DATOS_[[AGRUP. CLAS. PROF.]:[AGRUP. CLAS. PROF.]]=$B84,IF(DATOS_[[Check Periodo Ref.]:[Check Periodo Ref.]]="Dentro",DATOS_[Conc.Sal.09]))))),
0)</f>
        <v>0</v>
      </c>
      <c r="O86" s="379">
        <f t="array" ref="O86">IFERROR(
AVERAGE((IF(DATOS_[[Sexo]:[Sexo]]=$B86,IF(DATOS_[[AGRUP. CLAS. PROF.]:[AGRUP. CLAS. PROF.]]=$B84,IF(DATOS_[[Check Periodo Ref.]:[Check Periodo Ref.]]="Dentro",DATOS_[Conc.Sal.10]))))),
0)</f>
        <v>0</v>
      </c>
      <c r="P86" s="379">
        <f t="array" ref="P86">IFERROR(
AVERAGE((IF(DATOS_[[Sexo]:[Sexo]]=$B86,IF(DATOS_[[AGRUP. CLAS. PROF.]:[AGRUP. CLAS. PROF.]]=$B84,IF(DATOS_[[Check Periodo Ref.]:[Check Periodo Ref.]]="Dentro",DATOS_[Conc.Sal.11]))))),
0)</f>
        <v>0</v>
      </c>
      <c r="Q86" s="379">
        <f t="array" ref="Q86">IFERROR(
AVERAGE((IF(DATOS_[[Sexo]:[Sexo]]=$B86,IF(DATOS_[[AGRUP. CLAS. PROF.]:[AGRUP. CLAS. PROF.]]=$B84,IF(DATOS_[[Check Periodo Ref.]:[Check Periodo Ref.]]="Dentro",DATOS_[Conc.Sal.12]))))),
0)</f>
        <v>0</v>
      </c>
      <c r="R86" s="379">
        <f t="array" ref="R86">IFERROR(
AVERAGE((IF(DATOS_[[Sexo]:[Sexo]]=$B86,IF(DATOS_[[AGRUP. CLAS. PROF.]:[AGRUP. CLAS. PROF.]]=$B84,IF(DATOS_[[Check Periodo Ref.]:[Check Periodo Ref.]]="Dentro",DATOS_[Conc.Sal.13]))))),
0)</f>
        <v>0</v>
      </c>
      <c r="S86" s="379">
        <f t="array" ref="S86">IFERROR(
AVERAGE((IF(DATOS_[[Sexo]:[Sexo]]=$B86,IF(DATOS_[[AGRUP. CLAS. PROF.]:[AGRUP. CLAS. PROF.]]=$B84,IF(DATOS_[[Check Periodo Ref.]:[Check Periodo Ref.]]="Dentro",DATOS_[Conc.Sal.14]))))),
0)</f>
        <v>0</v>
      </c>
      <c r="T86" s="379">
        <f t="array" ref="T86">IFERROR(
AVERAGE((IF(DATOS_[[Sexo]:[Sexo]]=$B86,IF(DATOS_[[AGRUP. CLAS. PROF.]:[AGRUP. CLAS. PROF.]]=$B84,IF(DATOS_[[Check Periodo Ref.]:[Check Periodo Ref.]]="Dentro",DATOS_[Conc.Sal.15]))))),
0)</f>
        <v>0</v>
      </c>
      <c r="U86" s="379">
        <f t="array" ref="U86">IFERROR(
AVERAGE((IF(DATOS_[[Sexo]:[Sexo]]=$B86,IF(DATOS_[[AGRUP. CLAS. PROF.]:[AGRUP. CLAS. PROF.]]=$B84,IF(DATOS_[[Check Periodo Ref.]:[Check Periodo Ref.]]="Dentro",DATOS_[Conc.Sal.16]))))),
0)</f>
        <v>0</v>
      </c>
      <c r="V86" s="379">
        <f t="array" ref="V86">IFERROR(
AVERAGE((IF(DATOS_[[Sexo]:[Sexo]]=$B86,IF(DATOS_[[AGRUP. CLAS. PROF.]:[AGRUP. CLAS. PROF.]]=$B84,IF(DATOS_[[Check Periodo Ref.]:[Check Periodo Ref.]]="Dentro",DATOS_[Conc.Sal.17]))))),
0)</f>
        <v>0</v>
      </c>
      <c r="W86" s="379">
        <f t="array" ref="W86">IFERROR(
AVERAGE((IF(DATOS_[[Sexo]:[Sexo]]=$B86,IF(DATOS_[[AGRUP. CLAS. PROF.]:[AGRUP. CLAS. PROF.]]=$B84,IF(DATOS_[[Check Periodo Ref.]:[Check Periodo Ref.]]="Dentro",DATOS_[Conc.Sal.18]))))),
0)</f>
        <v>0</v>
      </c>
      <c r="X86" s="379">
        <f t="array" ref="X86">IFERROR(
AVERAGE((IF(DATOS_[[Sexo]:[Sexo]]=$B86,IF(DATOS_[[AGRUP. CLAS. PROF.]:[AGRUP. CLAS. PROF.]]=$B84,IF(DATOS_[[Check Periodo Ref.]:[Check Periodo Ref.]]="Dentro",DATOS_[Conc.Sal.19]))))),
0)</f>
        <v>0</v>
      </c>
      <c r="Y86" s="379">
        <f t="array" ref="Y86">IFERROR(
AVERAGE((IF(DATOS_[[Sexo]:[Sexo]]=$B86,IF(DATOS_[[AGRUP. CLAS. PROF.]:[AGRUP. CLAS. PROF.]]=$B84,IF(DATOS_[[Check Periodo Ref.]:[Check Periodo Ref.]]="Dentro",DATOS_[Conc.Sal.20]))))),
0)</f>
        <v>0</v>
      </c>
      <c r="Z86" s="379">
        <f t="array" ref="Z86">IFERROR(
AVERAGE((IF(DATOS_[[Sexo]:[Sexo]]=$B86,IF(DATOS_[[AGRUP. CLAS. PROF.]:[AGRUP. CLAS. PROF.]]=$B84,IF(DATOS_[[Check Periodo Ref.]:[Check Periodo Ref.]]="Dentro",DATOS_[Conc.Sal.21]))))),
0)</f>
        <v>0</v>
      </c>
      <c r="AA86" s="379">
        <f t="array" ref="AA86">IFERROR(
AVERAGE((IF(DATOS_[[Sexo]:[Sexo]]=$B86,IF(DATOS_[[AGRUP. CLAS. PROF.]:[AGRUP. CLAS. PROF.]]=$B84,IF(DATOS_[[Check Periodo Ref.]:[Check Periodo Ref.]]="Dentro",DATOS_[Conc.Sal.22]))))),
0)</f>
        <v>0</v>
      </c>
      <c r="AB86" s="379">
        <f t="array" ref="AB86">IFERROR(
AVERAGE((IF(DATOS_[[Sexo]:[Sexo]]=$B86,IF(DATOS_[[AGRUP. CLAS. PROF.]:[AGRUP. CLAS. PROF.]]=$B84,IF(DATOS_[[Check Periodo Ref.]:[Check Periodo Ref.]]="Dentro",DATOS_[Conc.Sal.23]))))),
0)</f>
        <v>0</v>
      </c>
      <c r="AC86" s="379">
        <f t="array" ref="AC86">IFERROR(
AVERAGE((IF(DATOS_[[Sexo]:[Sexo]]=$B86,IF(DATOS_[[AGRUP. CLAS. PROF.]:[AGRUP. CLAS. PROF.]]=$B84,IF(DATOS_[[Check Periodo Ref.]:[Check Periodo Ref.]]="Dentro",DATOS_[Conc.Sal.24]))))),
0)</f>
        <v>0</v>
      </c>
      <c r="AD86" s="379">
        <f t="array" ref="AD86">IFERROR(
AVERAGE((IF(DATOS_[[Sexo]:[Sexo]]=$B86,IF(DATOS_[[AGRUP. CLAS. PROF.]:[AGRUP. CLAS. PROF.]]=$B84,IF(DATOS_[[Check Periodo Ref.]:[Check Periodo Ref.]]="Dentro",DATOS_[Conc.Sal.25]))))),
0)</f>
        <v>0</v>
      </c>
      <c r="AE86" s="379">
        <f t="array" ref="AE86">IFERROR(
AVERAGE((IF(DATOS_[[Sexo]:[Sexo]]=$B86,IF(DATOS_[[AGRUP. CLAS. PROF.]:[AGRUP. CLAS. PROF.]]=$B84,IF(DATOS_[[Check Periodo Ref.]:[Check Periodo Ref.]]="Dentro",DATOS_[Conc.Sal.26]))))),
0)</f>
        <v>0</v>
      </c>
      <c r="AF86" s="379">
        <f t="array" ref="AF86">IFERROR(
AVERAGE((IF(DATOS_[[Sexo]:[Sexo]]=$B86,IF(DATOS_[[AGRUP. CLAS. PROF.]:[AGRUP. CLAS. PROF.]]=$B84,IF(DATOS_[[Check Periodo Ref.]:[Check Periodo Ref.]]="Dentro",DATOS_[Conc.Sal.27]))))),
0)</f>
        <v>0</v>
      </c>
      <c r="AG86" s="379">
        <f t="array" ref="AG86">IFERROR(
AVERAGE((IF(DATOS_[[Sexo]:[Sexo]]=$B86,IF(DATOS_[[AGRUP. CLAS. PROF.]:[AGRUP. CLAS. PROF.]]=$B84,IF(DATOS_[[Check Periodo Ref.]:[Check Periodo Ref.]]="Dentro",DATOS_[Conc.Sal.28]))))),
0)</f>
        <v>0</v>
      </c>
      <c r="AH86" s="379">
        <f t="array" ref="AH86">IFERROR(
AVERAGE((IF(DATOS_[[Sexo]:[Sexo]]=$B86,IF(DATOS_[[AGRUP. CLAS. PROF.]:[AGRUP. CLAS. PROF.]]=$B84,IF(DATOS_[[Check Periodo Ref.]:[Check Periodo Ref.]]="Dentro",DATOS_[Conc.Sal.29]))))),
0)</f>
        <v>0</v>
      </c>
      <c r="AI86" s="379">
        <f t="array" ref="AI86">IFERROR(
AVERAGE((IF(DATOS_[[Sexo]:[Sexo]]=$B86,IF(DATOS_[[AGRUP. CLAS. PROF.]:[AGRUP. CLAS. PROF.]]=$B84,IF(DATOS_[[Check Periodo Ref.]:[Check Periodo Ref.]]="Dentro",DATOS_[Conc.Sal.30]))))),
0)</f>
        <v>0</v>
      </c>
      <c r="AJ86" s="380">
        <f t="array" ref="AJ86">IFERROR(
AVERAGE(IF(DATOS_[Sexo]=$B86,IF(DATOS_[AGRUP. CLAS. PROF.]=$B84,IF(DATOS_[Check Periodo Ref.]="Dentro",DATOS_[Tot COMPL.SAL Ef],FALSE)))),
0)</f>
        <v>0</v>
      </c>
      <c r="AK86" s="381">
        <f t="array" ref="AK86">IFERROR(
AVERAGE(IF(DATOS_[Sexo]=$B86,IF(DATOS_[AGRUP. CLAS. PROF.]=$B84,IF(DATOS_[Check Periodo Ref.]="Dentro",DATOS_[TOTAL SALARIO Ef],FALSE)))),
0)</f>
        <v>0</v>
      </c>
      <c r="AL86" s="382">
        <f t="array" ref="AL86">IFERROR(
AVERAGE((IF(DATOS_[[Sexo]:[Sexo]]=$B86,IF(DATOS_[[AGRUP. CLAS. PROF.]:[AGRUP. CLAS. PROF.]]=$B84,IF(DATOS_[[Check Periodo Ref.]:[Check Periodo Ref.]]="Dentro",DATOS_[C.Extra.01]))))),
0)</f>
        <v>0</v>
      </c>
      <c r="AM86" s="382">
        <f t="array" ref="AM86">IFERROR(
AVERAGE((IF(DATOS_[[Sexo]:[Sexo]]=$B86,IF(DATOS_[[AGRUP. CLAS. PROF.]:[AGRUP. CLAS. PROF.]]=$B84,IF(DATOS_[[Check Periodo Ref.]:[Check Periodo Ref.]]="Dentro",DATOS_[C.Extra.02]))))),
0)</f>
        <v>0</v>
      </c>
      <c r="AN86" s="382">
        <f t="array" ref="AN86">IFERROR(
AVERAGE((IF(DATOS_[[Sexo]:[Sexo]]=$B86,IF(DATOS_[[AGRUP. CLAS. PROF.]:[AGRUP. CLAS. PROF.]]=$B84,IF(DATOS_[[Check Periodo Ref.]:[Check Periodo Ref.]]="Dentro",DATOS_[C.Extra.03]))))),
0)</f>
        <v>0</v>
      </c>
      <c r="AO86" s="382">
        <f t="array" ref="AO86">IFERROR(
AVERAGE((IF(DATOS_[[Sexo]:[Sexo]]=$B86,IF(DATOS_[[AGRUP. CLAS. PROF.]:[AGRUP. CLAS. PROF.]]=$B84,IF(DATOS_[[Check Periodo Ref.]:[Check Periodo Ref.]]="Dentro",DATOS_[C.Extra.04]))))),
0)</f>
        <v>0</v>
      </c>
      <c r="AP86" s="382">
        <f t="array" ref="AP86">IFERROR(
AVERAGE((IF(DATOS_[[Sexo]:[Sexo]]=$B86,IF(DATOS_[[AGRUP. CLAS. PROF.]:[AGRUP. CLAS. PROF.]]=$B84,IF(DATOS_[[Check Periodo Ref.]:[Check Periodo Ref.]]="Dentro",DATOS_[C.Extra.05]))))),
0)</f>
        <v>0</v>
      </c>
      <c r="AQ86" s="383">
        <f t="array" ref="AQ86">IFERROR(
AVERAGE(IF(DATOS_[Sexo]=$B86,IF(DATOS_[AGRUP. CLAS. PROF.]=$B84,IF(DATOS_[Check Periodo Ref.]="Dentro",DATOS_[Tot Extrasalarial Ef],FALSE)))),
0)</f>
        <v>0</v>
      </c>
      <c r="AR86" s="384">
        <f t="array" ref="AR86">IFERROR(
AVERAGE(IF(DATOS_[Sexo]=$B86,IF(DATOS_[AGRUP. CLAS. PROF.]=$B84,IF(DATOS_[Check Periodo Ref.]="Dentro",DATOS_[TOTAL Retrib Ef],FALSE)))),
0)</f>
        <v>0</v>
      </c>
    </row>
    <row r="87" spans="1:44" ht="17.25" thickBot="1" x14ac:dyDescent="0.35">
      <c r="A87" s="337" t="str">
        <f t="shared" ref="A87" si="99">+A88</f>
        <v>[ocultar]</v>
      </c>
      <c r="B87" s="362" t="s">
        <v>241</v>
      </c>
      <c r="C87" s="363"/>
      <c r="D87" s="364"/>
      <c r="E87" s="365" t="str">
        <f t="shared" ref="E87:AR87" si="100">IFERROR((E88-E89)/E88,"")</f>
        <v/>
      </c>
      <c r="F87" s="366" t="str">
        <f t="shared" si="100"/>
        <v/>
      </c>
      <c r="G87" s="367" t="str">
        <f t="shared" si="100"/>
        <v/>
      </c>
      <c r="H87" s="367" t="str">
        <f t="shared" si="100"/>
        <v/>
      </c>
      <c r="I87" s="367" t="str">
        <f t="shared" si="100"/>
        <v/>
      </c>
      <c r="J87" s="368" t="str">
        <f t="shared" si="100"/>
        <v/>
      </c>
      <c r="K87" s="369" t="str">
        <f t="shared" si="100"/>
        <v/>
      </c>
      <c r="L87" s="369" t="str">
        <f t="shared" si="100"/>
        <v/>
      </c>
      <c r="M87" s="369" t="str">
        <f t="shared" si="100"/>
        <v/>
      </c>
      <c r="N87" s="369" t="str">
        <f t="shared" si="100"/>
        <v/>
      </c>
      <c r="O87" s="369" t="str">
        <f t="shared" si="100"/>
        <v/>
      </c>
      <c r="P87" s="369" t="str">
        <f t="shared" si="100"/>
        <v/>
      </c>
      <c r="Q87" s="369" t="str">
        <f t="shared" si="100"/>
        <v/>
      </c>
      <c r="R87" s="369" t="str">
        <f t="shared" si="100"/>
        <v/>
      </c>
      <c r="S87" s="369" t="str">
        <f t="shared" si="100"/>
        <v/>
      </c>
      <c r="T87" s="369" t="str">
        <f t="shared" si="100"/>
        <v/>
      </c>
      <c r="U87" s="369" t="str">
        <f t="shared" si="100"/>
        <v/>
      </c>
      <c r="V87" s="368" t="str">
        <f t="shared" si="100"/>
        <v/>
      </c>
      <c r="W87" s="368" t="str">
        <f t="shared" si="100"/>
        <v/>
      </c>
      <c r="X87" s="368" t="str">
        <f t="shared" si="100"/>
        <v/>
      </c>
      <c r="Y87" s="368" t="str">
        <f t="shared" si="100"/>
        <v/>
      </c>
      <c r="Z87" s="368" t="str">
        <f t="shared" si="100"/>
        <v/>
      </c>
      <c r="AA87" s="368" t="str">
        <f t="shared" si="100"/>
        <v/>
      </c>
      <c r="AB87" s="368" t="str">
        <f t="shared" si="100"/>
        <v/>
      </c>
      <c r="AC87" s="368" t="str">
        <f t="shared" si="100"/>
        <v/>
      </c>
      <c r="AD87" s="368" t="str">
        <f t="shared" si="100"/>
        <v/>
      </c>
      <c r="AE87" s="368" t="str">
        <f t="shared" si="100"/>
        <v/>
      </c>
      <c r="AF87" s="368" t="str">
        <f t="shared" si="100"/>
        <v/>
      </c>
      <c r="AG87" s="368" t="str">
        <f t="shared" si="100"/>
        <v/>
      </c>
      <c r="AH87" s="368" t="str">
        <f t="shared" si="100"/>
        <v/>
      </c>
      <c r="AI87" s="368" t="str">
        <f t="shared" si="100"/>
        <v/>
      </c>
      <c r="AJ87" s="370" t="str">
        <f t="shared" si="100"/>
        <v/>
      </c>
      <c r="AK87" s="371" t="str">
        <f t="shared" si="100"/>
        <v/>
      </c>
      <c r="AL87" s="372" t="str">
        <f t="shared" si="100"/>
        <v/>
      </c>
      <c r="AM87" s="372" t="str">
        <f t="shared" si="100"/>
        <v/>
      </c>
      <c r="AN87" s="372" t="str">
        <f t="shared" si="100"/>
        <v/>
      </c>
      <c r="AO87" s="372" t="str">
        <f t="shared" si="100"/>
        <v/>
      </c>
      <c r="AP87" s="372" t="str">
        <f t="shared" si="100"/>
        <v/>
      </c>
      <c r="AQ87" s="373" t="str">
        <f t="shared" si="100"/>
        <v/>
      </c>
      <c r="AR87" s="374" t="str">
        <f t="shared" si="100"/>
        <v/>
      </c>
    </row>
    <row r="88" spans="1:44" x14ac:dyDescent="0.3">
      <c r="A88" s="337" t="str">
        <f t="shared" ref="A88" si="101">+IF(C88+C89=0,"[ocultar]","")</f>
        <v>[ocultar]</v>
      </c>
      <c r="B88" s="375" t="s">
        <v>162</v>
      </c>
      <c r="C88" s="376">
        <f t="array" ref="C88">SUM(IF($B88=DATOS_[Sexo],
IF($B87=DATOS_[AGRUP. CLAS. PROF.],
IF("Dentro"=DATOS_[Check Periodo Ref.],
1/(COUNTIFS(DATOS_[Sexo],$B88,DATOS_[AGRUP. CLAS. PROF.],$B87,DATOS_[Check Periodo Ref.],"Dentro",DATOS_[id],DATOS_[id]))))))</f>
        <v>0</v>
      </c>
      <c r="D88" s="377">
        <f>COUNTIFS(DATOS_[AGRUP. CLAS. PROF.],$B87,DATOS_[Sexo],$B88,DATOS_[Check Periodo Ref.],"Dentro")</f>
        <v>0</v>
      </c>
      <c r="E88" s="378">
        <f t="array" ref="E88">IFERROR(
AVERAGE(IF(DATOS_[Sexo]=$B88,IF(DATOS_[AGRUP. CLAS. PROF.]=$B87,IF(DATOS_[Check Periodo Ref.]="Dentro",DATOS_[SALARIO BASE Ef],FALSE)))),
0)</f>
        <v>0</v>
      </c>
      <c r="F88" s="379">
        <f t="array" ref="F88">IFERROR(
AVERAGE((IF(DATOS_[[Sexo]:[Sexo]]=$B88,IF(DATOS_[[AGRUP. CLAS. PROF.]:[AGRUP. CLAS. PROF.]]=$B87,IF(DATOS_[[Check Periodo Ref.]:[Check Periodo Ref.]]="Dentro",DATOS_[Conc.Sal.01]))))),
0)</f>
        <v>0</v>
      </c>
      <c r="G88" s="379">
        <f t="array" ref="G88">IFERROR(
AVERAGE((IF(DATOS_[[Sexo]:[Sexo]]=$B88,IF(DATOS_[[AGRUP. CLAS. PROF.]:[AGRUP. CLAS. PROF.]]=$B87,IF(DATOS_[[Check Periodo Ref.]:[Check Periodo Ref.]]="Dentro",DATOS_[Conc.Sal.02]))))),
0)</f>
        <v>0</v>
      </c>
      <c r="H88" s="379">
        <f t="array" ref="H88">IFERROR(
AVERAGE((IF(DATOS_[[Sexo]:[Sexo]]=$B88,IF(DATOS_[[AGRUP. CLAS. PROF.]:[AGRUP. CLAS. PROF.]]=$B87,IF(DATOS_[[Check Periodo Ref.]:[Check Periodo Ref.]]="Dentro",DATOS_[Conc.Sal.03]))))),
0)</f>
        <v>0</v>
      </c>
      <c r="I88" s="379">
        <f t="array" ref="I88">IFERROR(
AVERAGE((IF(DATOS_[[Sexo]:[Sexo]]=$B88,IF(DATOS_[[AGRUP. CLAS. PROF.]:[AGRUP. CLAS. PROF.]]=$B87,IF(DATOS_[[Check Periodo Ref.]:[Check Periodo Ref.]]="Dentro",DATOS_[Conc.Sal.04]))))),
0)</f>
        <v>0</v>
      </c>
      <c r="J88" s="379">
        <f t="array" ref="J88">IFERROR(
AVERAGE((IF(DATOS_[[Sexo]:[Sexo]]=$B88,IF(DATOS_[[AGRUP. CLAS. PROF.]:[AGRUP. CLAS. PROF.]]=$B87,IF(DATOS_[[Check Periodo Ref.]:[Check Periodo Ref.]]="Dentro",DATOS_[Conc.Sal.05]))))),
0)</f>
        <v>0</v>
      </c>
      <c r="K88" s="379">
        <f t="array" ref="K88">IFERROR(
AVERAGE((IF(DATOS_[[Sexo]:[Sexo]]=$B88,IF(DATOS_[[AGRUP. CLAS. PROF.]:[AGRUP. CLAS. PROF.]]=$B87,IF(DATOS_[[Check Periodo Ref.]:[Check Periodo Ref.]]="Dentro",DATOS_[Conc.Sal.06]))))),
0)</f>
        <v>0</v>
      </c>
      <c r="L88" s="379">
        <f t="array" ref="L88">IFERROR(
AVERAGE((IF(DATOS_[[Sexo]:[Sexo]]=$B88,IF(DATOS_[[AGRUP. CLAS. PROF.]:[AGRUP. CLAS. PROF.]]=$B87,IF(DATOS_[[Check Periodo Ref.]:[Check Periodo Ref.]]="Dentro",DATOS_[Conc.Sal.07]))))),
0)</f>
        <v>0</v>
      </c>
      <c r="M88" s="379">
        <f t="array" ref="M88">IFERROR(
AVERAGE((IF(DATOS_[[Sexo]:[Sexo]]=$B88,IF(DATOS_[[AGRUP. CLAS. PROF.]:[AGRUP. CLAS. PROF.]]=$B87,IF(DATOS_[[Check Periodo Ref.]:[Check Periodo Ref.]]="Dentro",DATOS_[Conc.Sal.08]))))),
0)</f>
        <v>0</v>
      </c>
      <c r="N88" s="379">
        <f t="array" ref="N88">IFERROR(
AVERAGE((IF(DATOS_[[Sexo]:[Sexo]]=$B88,IF(DATOS_[[AGRUP. CLAS. PROF.]:[AGRUP. CLAS. PROF.]]=$B87,IF(DATOS_[[Check Periodo Ref.]:[Check Periodo Ref.]]="Dentro",DATOS_[Conc.Sal.09]))))),
0)</f>
        <v>0</v>
      </c>
      <c r="O88" s="379">
        <f t="array" ref="O88">IFERROR(
AVERAGE((IF(DATOS_[[Sexo]:[Sexo]]=$B88,IF(DATOS_[[AGRUP. CLAS. PROF.]:[AGRUP. CLAS. PROF.]]=$B87,IF(DATOS_[[Check Periodo Ref.]:[Check Periodo Ref.]]="Dentro",DATOS_[Conc.Sal.10]))))),
0)</f>
        <v>0</v>
      </c>
      <c r="P88" s="379">
        <f t="array" ref="P88">IFERROR(
AVERAGE((IF(DATOS_[[Sexo]:[Sexo]]=$B88,IF(DATOS_[[AGRUP. CLAS. PROF.]:[AGRUP. CLAS. PROF.]]=$B87,IF(DATOS_[[Check Periodo Ref.]:[Check Periodo Ref.]]="Dentro",DATOS_[Conc.Sal.11]))))),
0)</f>
        <v>0</v>
      </c>
      <c r="Q88" s="379">
        <f t="array" ref="Q88">IFERROR(
AVERAGE((IF(DATOS_[[Sexo]:[Sexo]]=$B88,IF(DATOS_[[AGRUP. CLAS. PROF.]:[AGRUP. CLAS. PROF.]]=$B87,IF(DATOS_[[Check Periodo Ref.]:[Check Periodo Ref.]]="Dentro",DATOS_[Conc.Sal.12]))))),
0)</f>
        <v>0</v>
      </c>
      <c r="R88" s="379">
        <f t="array" ref="R88">IFERROR(
AVERAGE((IF(DATOS_[[Sexo]:[Sexo]]=$B88,IF(DATOS_[[AGRUP. CLAS. PROF.]:[AGRUP. CLAS. PROF.]]=$B87,IF(DATOS_[[Check Periodo Ref.]:[Check Periodo Ref.]]="Dentro",DATOS_[Conc.Sal.13]))))),
0)</f>
        <v>0</v>
      </c>
      <c r="S88" s="379">
        <f t="array" ref="S88">IFERROR(
AVERAGE((IF(DATOS_[[Sexo]:[Sexo]]=$B88,IF(DATOS_[[AGRUP. CLAS. PROF.]:[AGRUP. CLAS. PROF.]]=$B87,IF(DATOS_[[Check Periodo Ref.]:[Check Periodo Ref.]]="Dentro",DATOS_[Conc.Sal.14]))))),
0)</f>
        <v>0</v>
      </c>
      <c r="T88" s="379">
        <f t="array" ref="T88">IFERROR(
AVERAGE((IF(DATOS_[[Sexo]:[Sexo]]=$B88,IF(DATOS_[[AGRUP. CLAS. PROF.]:[AGRUP. CLAS. PROF.]]=$B87,IF(DATOS_[[Check Periodo Ref.]:[Check Periodo Ref.]]="Dentro",DATOS_[Conc.Sal.15]))))),
0)</f>
        <v>0</v>
      </c>
      <c r="U88" s="379">
        <f t="array" ref="U88">IFERROR(
AVERAGE((IF(DATOS_[[Sexo]:[Sexo]]=$B88,IF(DATOS_[[AGRUP. CLAS. PROF.]:[AGRUP. CLAS. PROF.]]=$B87,IF(DATOS_[[Check Periodo Ref.]:[Check Periodo Ref.]]="Dentro",DATOS_[Conc.Sal.16]))))),
0)</f>
        <v>0</v>
      </c>
      <c r="V88" s="379">
        <f t="array" ref="V88">IFERROR(
AVERAGE((IF(DATOS_[[Sexo]:[Sexo]]=$B88,IF(DATOS_[[AGRUP. CLAS. PROF.]:[AGRUP. CLAS. PROF.]]=$B87,IF(DATOS_[[Check Periodo Ref.]:[Check Periodo Ref.]]="Dentro",DATOS_[Conc.Sal.17]))))),
0)</f>
        <v>0</v>
      </c>
      <c r="W88" s="379">
        <f t="array" ref="W88">IFERROR(
AVERAGE((IF(DATOS_[[Sexo]:[Sexo]]=$B88,IF(DATOS_[[AGRUP. CLAS. PROF.]:[AGRUP. CLAS. PROF.]]=$B87,IF(DATOS_[[Check Periodo Ref.]:[Check Periodo Ref.]]="Dentro",DATOS_[Conc.Sal.18]))))),
0)</f>
        <v>0</v>
      </c>
      <c r="X88" s="379">
        <f t="array" ref="X88">IFERROR(
AVERAGE((IF(DATOS_[[Sexo]:[Sexo]]=$B88,IF(DATOS_[[AGRUP. CLAS. PROF.]:[AGRUP. CLAS. PROF.]]=$B87,IF(DATOS_[[Check Periodo Ref.]:[Check Periodo Ref.]]="Dentro",DATOS_[Conc.Sal.19]))))),
0)</f>
        <v>0</v>
      </c>
      <c r="Y88" s="379">
        <f t="array" ref="Y88">IFERROR(
AVERAGE((IF(DATOS_[[Sexo]:[Sexo]]=$B88,IF(DATOS_[[AGRUP. CLAS. PROF.]:[AGRUP. CLAS. PROF.]]=$B87,IF(DATOS_[[Check Periodo Ref.]:[Check Periodo Ref.]]="Dentro",DATOS_[Conc.Sal.20]))))),
0)</f>
        <v>0</v>
      </c>
      <c r="Z88" s="379">
        <f t="array" ref="Z88">IFERROR(
AVERAGE((IF(DATOS_[[Sexo]:[Sexo]]=$B88,IF(DATOS_[[AGRUP. CLAS. PROF.]:[AGRUP. CLAS. PROF.]]=$B87,IF(DATOS_[[Check Periodo Ref.]:[Check Periodo Ref.]]="Dentro",DATOS_[Conc.Sal.21]))))),
0)</f>
        <v>0</v>
      </c>
      <c r="AA88" s="379">
        <f t="array" ref="AA88">IFERROR(
AVERAGE((IF(DATOS_[[Sexo]:[Sexo]]=$B88,IF(DATOS_[[AGRUP. CLAS. PROF.]:[AGRUP. CLAS. PROF.]]=$B87,IF(DATOS_[[Check Periodo Ref.]:[Check Periodo Ref.]]="Dentro",DATOS_[Conc.Sal.22]))))),
0)</f>
        <v>0</v>
      </c>
      <c r="AB88" s="379">
        <f t="array" ref="AB88">IFERROR(
AVERAGE((IF(DATOS_[[Sexo]:[Sexo]]=$B88,IF(DATOS_[[AGRUP. CLAS. PROF.]:[AGRUP. CLAS. PROF.]]=$B87,IF(DATOS_[[Check Periodo Ref.]:[Check Periodo Ref.]]="Dentro",DATOS_[Conc.Sal.23]))))),
0)</f>
        <v>0</v>
      </c>
      <c r="AC88" s="379">
        <f t="array" ref="AC88">IFERROR(
AVERAGE((IF(DATOS_[[Sexo]:[Sexo]]=$B88,IF(DATOS_[[AGRUP. CLAS. PROF.]:[AGRUP. CLAS. PROF.]]=$B87,IF(DATOS_[[Check Periodo Ref.]:[Check Periodo Ref.]]="Dentro",DATOS_[Conc.Sal.24]))))),
0)</f>
        <v>0</v>
      </c>
      <c r="AD88" s="379">
        <f t="array" ref="AD88">IFERROR(
AVERAGE((IF(DATOS_[[Sexo]:[Sexo]]=$B88,IF(DATOS_[[AGRUP. CLAS. PROF.]:[AGRUP. CLAS. PROF.]]=$B87,IF(DATOS_[[Check Periodo Ref.]:[Check Periodo Ref.]]="Dentro",DATOS_[Conc.Sal.25]))))),
0)</f>
        <v>0</v>
      </c>
      <c r="AE88" s="379">
        <f t="array" ref="AE88">IFERROR(
AVERAGE((IF(DATOS_[[Sexo]:[Sexo]]=$B88,IF(DATOS_[[AGRUP. CLAS. PROF.]:[AGRUP. CLAS. PROF.]]=$B87,IF(DATOS_[[Check Periodo Ref.]:[Check Periodo Ref.]]="Dentro",DATOS_[Conc.Sal.26]))))),
0)</f>
        <v>0</v>
      </c>
      <c r="AF88" s="379">
        <f t="array" ref="AF88">IFERROR(
AVERAGE((IF(DATOS_[[Sexo]:[Sexo]]=$B88,IF(DATOS_[[AGRUP. CLAS. PROF.]:[AGRUP. CLAS. PROF.]]=$B87,IF(DATOS_[[Check Periodo Ref.]:[Check Periodo Ref.]]="Dentro",DATOS_[Conc.Sal.27]))))),
0)</f>
        <v>0</v>
      </c>
      <c r="AG88" s="379">
        <f t="array" ref="AG88">IFERROR(
AVERAGE((IF(DATOS_[[Sexo]:[Sexo]]=$B88,IF(DATOS_[[AGRUP. CLAS. PROF.]:[AGRUP. CLAS. PROF.]]=$B87,IF(DATOS_[[Check Periodo Ref.]:[Check Periodo Ref.]]="Dentro",DATOS_[Conc.Sal.28]))))),
0)</f>
        <v>0</v>
      </c>
      <c r="AH88" s="379">
        <f t="array" ref="AH88">IFERROR(
AVERAGE((IF(DATOS_[[Sexo]:[Sexo]]=$B88,IF(DATOS_[[AGRUP. CLAS. PROF.]:[AGRUP. CLAS. PROF.]]=$B87,IF(DATOS_[[Check Periodo Ref.]:[Check Periodo Ref.]]="Dentro",DATOS_[Conc.Sal.29]))))),
0)</f>
        <v>0</v>
      </c>
      <c r="AI88" s="379">
        <f t="array" ref="AI88">IFERROR(
AVERAGE((IF(DATOS_[[Sexo]:[Sexo]]=$B88,IF(DATOS_[[AGRUP. CLAS. PROF.]:[AGRUP. CLAS. PROF.]]=$B87,IF(DATOS_[[Check Periodo Ref.]:[Check Periodo Ref.]]="Dentro",DATOS_[Conc.Sal.30]))))),
0)</f>
        <v>0</v>
      </c>
      <c r="AJ88" s="380">
        <f t="array" ref="AJ88">IFERROR(
AVERAGE(IF(DATOS_[Sexo]=$B88,IF(DATOS_[AGRUP. CLAS. PROF.]=$B87,IF(DATOS_[Check Periodo Ref.]="Dentro",DATOS_[Tot COMPL.SAL Ef],FALSE)))),
0)</f>
        <v>0</v>
      </c>
      <c r="AK88" s="381">
        <f t="array" ref="AK88">IFERROR(
AVERAGE(IF(DATOS_[Sexo]=$B88,IF(DATOS_[AGRUP. CLAS. PROF.]=$B87,IF(DATOS_[Check Periodo Ref.]="Dentro",DATOS_[TOTAL SALARIO Ef],FALSE)))),
0)</f>
        <v>0</v>
      </c>
      <c r="AL88" s="382">
        <f t="array" ref="AL88">IFERROR(
AVERAGE((IF(DATOS_[[Sexo]:[Sexo]]=$B88,IF(DATOS_[[AGRUP. CLAS. PROF.]:[AGRUP. CLAS. PROF.]]=$B87,IF(DATOS_[[Check Periodo Ref.]:[Check Periodo Ref.]]="Dentro",DATOS_[C.Extra.01]))))),
0)</f>
        <v>0</v>
      </c>
      <c r="AM88" s="382">
        <f t="array" ref="AM88">IFERROR(
AVERAGE((IF(DATOS_[[Sexo]:[Sexo]]=$B88,IF(DATOS_[[AGRUP. CLAS. PROF.]:[AGRUP. CLAS. PROF.]]=$B87,IF(DATOS_[[Check Periodo Ref.]:[Check Periodo Ref.]]="Dentro",DATOS_[C.Extra.02]))))),
0)</f>
        <v>0</v>
      </c>
      <c r="AN88" s="382">
        <f t="array" ref="AN88">IFERROR(
AVERAGE((IF(DATOS_[[Sexo]:[Sexo]]=$B88,IF(DATOS_[[AGRUP. CLAS. PROF.]:[AGRUP. CLAS. PROF.]]=$B87,IF(DATOS_[[Check Periodo Ref.]:[Check Periodo Ref.]]="Dentro",DATOS_[C.Extra.03]))))),
0)</f>
        <v>0</v>
      </c>
      <c r="AO88" s="382">
        <f t="array" ref="AO88">IFERROR(
AVERAGE((IF(DATOS_[[Sexo]:[Sexo]]=$B88,IF(DATOS_[[AGRUP. CLAS. PROF.]:[AGRUP. CLAS. PROF.]]=$B87,IF(DATOS_[[Check Periodo Ref.]:[Check Periodo Ref.]]="Dentro",DATOS_[C.Extra.04]))))),
0)</f>
        <v>0</v>
      </c>
      <c r="AP88" s="382">
        <f t="array" ref="AP88">IFERROR(
AVERAGE((IF(DATOS_[[Sexo]:[Sexo]]=$B88,IF(DATOS_[[AGRUP. CLAS. PROF.]:[AGRUP. CLAS. PROF.]]=$B87,IF(DATOS_[[Check Periodo Ref.]:[Check Periodo Ref.]]="Dentro",DATOS_[C.Extra.05]))))),
0)</f>
        <v>0</v>
      </c>
      <c r="AQ88" s="383">
        <f t="array" ref="AQ88">IFERROR(
AVERAGE(IF(DATOS_[Sexo]=$B88,IF(DATOS_[AGRUP. CLAS. PROF.]=$B87,IF(DATOS_[Check Periodo Ref.]="Dentro",DATOS_[Tot Extrasalarial Ef],FALSE)))),
0)</f>
        <v>0</v>
      </c>
      <c r="AR88" s="384">
        <f t="array" ref="AR88">IFERROR(
AVERAGE(IF(DATOS_[Sexo]=$B88,IF(DATOS_[AGRUP. CLAS. PROF.]=$B87,IF(DATOS_[Check Periodo Ref.]="Dentro",DATOS_[TOTAL Retrib Ef],FALSE)))),
0)</f>
        <v>0</v>
      </c>
    </row>
    <row r="89" spans="1:44" x14ac:dyDescent="0.3">
      <c r="A89" s="337" t="str">
        <f t="shared" ref="A89" si="102">+A88</f>
        <v>[ocultar]</v>
      </c>
      <c r="B89" s="375" t="s">
        <v>163</v>
      </c>
      <c r="C89" s="376">
        <f t="array" ref="C89">SUM(IF($B89=DATOS_[Sexo],
IF($B87=DATOS_[AGRUP. CLAS. PROF.],
IF("Dentro"=DATOS_[Check Periodo Ref.],
1/(COUNTIFS(DATOS_[Sexo],$B89,DATOS_[AGRUP. CLAS. PROF.],$B87,DATOS_[Check Periodo Ref.],"Dentro",DATOS_[id],DATOS_[id]))))))</f>
        <v>0</v>
      </c>
      <c r="D89" s="377">
        <f>COUNTIFS(DATOS_[AGRUP. CLAS. PROF.],$B87,DATOS_[Sexo],$B89,DATOS_[Check Periodo Ref.],"Dentro")</f>
        <v>0</v>
      </c>
      <c r="E89" s="378">
        <f t="array" ref="E89">IFERROR(
AVERAGE(IF(DATOS_[Sexo]=$B89,IF(DATOS_[AGRUP. CLAS. PROF.]=$B87,IF(DATOS_[Check Periodo Ref.]="Dentro",DATOS_[SALARIO BASE Ef],FALSE)))),
0)</f>
        <v>0</v>
      </c>
      <c r="F89" s="379">
        <f t="array" ref="F89">IFERROR(
AVERAGE((IF(DATOS_[[Sexo]:[Sexo]]=$B89,IF(DATOS_[[AGRUP. CLAS. PROF.]:[AGRUP. CLAS. PROF.]]=$B87,IF(DATOS_[[Check Periodo Ref.]:[Check Periodo Ref.]]="Dentro",DATOS_[Conc.Sal.01]))))),
0)</f>
        <v>0</v>
      </c>
      <c r="G89" s="379">
        <f t="array" ref="G89">IFERROR(
AVERAGE((IF(DATOS_[[Sexo]:[Sexo]]=$B89,IF(DATOS_[[AGRUP. CLAS. PROF.]:[AGRUP. CLAS. PROF.]]=$B87,IF(DATOS_[[Check Periodo Ref.]:[Check Periodo Ref.]]="Dentro",DATOS_[Conc.Sal.02]))))),
0)</f>
        <v>0</v>
      </c>
      <c r="H89" s="379">
        <f t="array" ref="H89">IFERROR(
AVERAGE((IF(DATOS_[[Sexo]:[Sexo]]=$B89,IF(DATOS_[[AGRUP. CLAS. PROF.]:[AGRUP. CLAS. PROF.]]=$B87,IF(DATOS_[[Check Periodo Ref.]:[Check Periodo Ref.]]="Dentro",DATOS_[Conc.Sal.03]))))),
0)</f>
        <v>0</v>
      </c>
      <c r="I89" s="379">
        <f t="array" ref="I89">IFERROR(
AVERAGE((IF(DATOS_[[Sexo]:[Sexo]]=$B89,IF(DATOS_[[AGRUP. CLAS. PROF.]:[AGRUP. CLAS. PROF.]]=$B87,IF(DATOS_[[Check Periodo Ref.]:[Check Periodo Ref.]]="Dentro",DATOS_[Conc.Sal.04]))))),
0)</f>
        <v>0</v>
      </c>
      <c r="J89" s="379">
        <f t="array" ref="J89">IFERROR(
AVERAGE((IF(DATOS_[[Sexo]:[Sexo]]=$B89,IF(DATOS_[[AGRUP. CLAS. PROF.]:[AGRUP. CLAS. PROF.]]=$B87,IF(DATOS_[[Check Periodo Ref.]:[Check Periodo Ref.]]="Dentro",DATOS_[Conc.Sal.05]))))),
0)</f>
        <v>0</v>
      </c>
      <c r="K89" s="379">
        <f t="array" ref="K89">IFERROR(
AVERAGE((IF(DATOS_[[Sexo]:[Sexo]]=$B89,IF(DATOS_[[AGRUP. CLAS. PROF.]:[AGRUP. CLAS. PROF.]]=$B87,IF(DATOS_[[Check Periodo Ref.]:[Check Periodo Ref.]]="Dentro",DATOS_[Conc.Sal.06]))))),
0)</f>
        <v>0</v>
      </c>
      <c r="L89" s="379">
        <f t="array" ref="L89">IFERROR(
AVERAGE((IF(DATOS_[[Sexo]:[Sexo]]=$B89,IF(DATOS_[[AGRUP. CLAS. PROF.]:[AGRUP. CLAS. PROF.]]=$B87,IF(DATOS_[[Check Periodo Ref.]:[Check Periodo Ref.]]="Dentro",DATOS_[Conc.Sal.07]))))),
0)</f>
        <v>0</v>
      </c>
      <c r="M89" s="379">
        <f t="array" ref="M89">IFERROR(
AVERAGE((IF(DATOS_[[Sexo]:[Sexo]]=$B89,IF(DATOS_[[AGRUP. CLAS. PROF.]:[AGRUP. CLAS. PROF.]]=$B87,IF(DATOS_[[Check Periodo Ref.]:[Check Periodo Ref.]]="Dentro",DATOS_[Conc.Sal.08]))))),
0)</f>
        <v>0</v>
      </c>
      <c r="N89" s="379">
        <f t="array" ref="N89">IFERROR(
AVERAGE((IF(DATOS_[[Sexo]:[Sexo]]=$B89,IF(DATOS_[[AGRUP. CLAS. PROF.]:[AGRUP. CLAS. PROF.]]=$B87,IF(DATOS_[[Check Periodo Ref.]:[Check Periodo Ref.]]="Dentro",DATOS_[Conc.Sal.09]))))),
0)</f>
        <v>0</v>
      </c>
      <c r="O89" s="379">
        <f t="array" ref="O89">IFERROR(
AVERAGE((IF(DATOS_[[Sexo]:[Sexo]]=$B89,IF(DATOS_[[AGRUP. CLAS. PROF.]:[AGRUP. CLAS. PROF.]]=$B87,IF(DATOS_[[Check Periodo Ref.]:[Check Periodo Ref.]]="Dentro",DATOS_[Conc.Sal.10]))))),
0)</f>
        <v>0</v>
      </c>
      <c r="P89" s="379">
        <f t="array" ref="P89">IFERROR(
AVERAGE((IF(DATOS_[[Sexo]:[Sexo]]=$B89,IF(DATOS_[[AGRUP. CLAS. PROF.]:[AGRUP. CLAS. PROF.]]=$B87,IF(DATOS_[[Check Periodo Ref.]:[Check Periodo Ref.]]="Dentro",DATOS_[Conc.Sal.11]))))),
0)</f>
        <v>0</v>
      </c>
      <c r="Q89" s="379">
        <f t="array" ref="Q89">IFERROR(
AVERAGE((IF(DATOS_[[Sexo]:[Sexo]]=$B89,IF(DATOS_[[AGRUP. CLAS. PROF.]:[AGRUP. CLAS. PROF.]]=$B87,IF(DATOS_[[Check Periodo Ref.]:[Check Periodo Ref.]]="Dentro",DATOS_[Conc.Sal.12]))))),
0)</f>
        <v>0</v>
      </c>
      <c r="R89" s="379">
        <f t="array" ref="R89">IFERROR(
AVERAGE((IF(DATOS_[[Sexo]:[Sexo]]=$B89,IF(DATOS_[[AGRUP. CLAS. PROF.]:[AGRUP. CLAS. PROF.]]=$B87,IF(DATOS_[[Check Periodo Ref.]:[Check Periodo Ref.]]="Dentro",DATOS_[Conc.Sal.13]))))),
0)</f>
        <v>0</v>
      </c>
      <c r="S89" s="379">
        <f t="array" ref="S89">IFERROR(
AVERAGE((IF(DATOS_[[Sexo]:[Sexo]]=$B89,IF(DATOS_[[AGRUP. CLAS. PROF.]:[AGRUP. CLAS. PROF.]]=$B87,IF(DATOS_[[Check Periodo Ref.]:[Check Periodo Ref.]]="Dentro",DATOS_[Conc.Sal.14]))))),
0)</f>
        <v>0</v>
      </c>
      <c r="T89" s="379">
        <f t="array" ref="T89">IFERROR(
AVERAGE((IF(DATOS_[[Sexo]:[Sexo]]=$B89,IF(DATOS_[[AGRUP. CLAS. PROF.]:[AGRUP. CLAS. PROF.]]=$B87,IF(DATOS_[[Check Periodo Ref.]:[Check Periodo Ref.]]="Dentro",DATOS_[Conc.Sal.15]))))),
0)</f>
        <v>0</v>
      </c>
      <c r="U89" s="379">
        <f t="array" ref="U89">IFERROR(
AVERAGE((IF(DATOS_[[Sexo]:[Sexo]]=$B89,IF(DATOS_[[AGRUP. CLAS. PROF.]:[AGRUP. CLAS. PROF.]]=$B87,IF(DATOS_[[Check Periodo Ref.]:[Check Periodo Ref.]]="Dentro",DATOS_[Conc.Sal.16]))))),
0)</f>
        <v>0</v>
      </c>
      <c r="V89" s="379">
        <f t="array" ref="V89">IFERROR(
AVERAGE((IF(DATOS_[[Sexo]:[Sexo]]=$B89,IF(DATOS_[[AGRUP. CLAS. PROF.]:[AGRUP. CLAS. PROF.]]=$B87,IF(DATOS_[[Check Periodo Ref.]:[Check Periodo Ref.]]="Dentro",DATOS_[Conc.Sal.17]))))),
0)</f>
        <v>0</v>
      </c>
      <c r="W89" s="379">
        <f t="array" ref="W89">IFERROR(
AVERAGE((IF(DATOS_[[Sexo]:[Sexo]]=$B89,IF(DATOS_[[AGRUP. CLAS. PROF.]:[AGRUP. CLAS. PROF.]]=$B87,IF(DATOS_[[Check Periodo Ref.]:[Check Periodo Ref.]]="Dentro",DATOS_[Conc.Sal.18]))))),
0)</f>
        <v>0</v>
      </c>
      <c r="X89" s="379">
        <f t="array" ref="X89">IFERROR(
AVERAGE((IF(DATOS_[[Sexo]:[Sexo]]=$B89,IF(DATOS_[[AGRUP. CLAS. PROF.]:[AGRUP. CLAS. PROF.]]=$B87,IF(DATOS_[[Check Periodo Ref.]:[Check Periodo Ref.]]="Dentro",DATOS_[Conc.Sal.19]))))),
0)</f>
        <v>0</v>
      </c>
      <c r="Y89" s="379">
        <f t="array" ref="Y89">IFERROR(
AVERAGE((IF(DATOS_[[Sexo]:[Sexo]]=$B89,IF(DATOS_[[AGRUP. CLAS. PROF.]:[AGRUP. CLAS. PROF.]]=$B87,IF(DATOS_[[Check Periodo Ref.]:[Check Periodo Ref.]]="Dentro",DATOS_[Conc.Sal.20]))))),
0)</f>
        <v>0</v>
      </c>
      <c r="Z89" s="379">
        <f t="array" ref="Z89">IFERROR(
AVERAGE((IF(DATOS_[[Sexo]:[Sexo]]=$B89,IF(DATOS_[[AGRUP. CLAS. PROF.]:[AGRUP. CLAS. PROF.]]=$B87,IF(DATOS_[[Check Periodo Ref.]:[Check Periodo Ref.]]="Dentro",DATOS_[Conc.Sal.21]))))),
0)</f>
        <v>0</v>
      </c>
      <c r="AA89" s="379">
        <f t="array" ref="AA89">IFERROR(
AVERAGE((IF(DATOS_[[Sexo]:[Sexo]]=$B89,IF(DATOS_[[AGRUP. CLAS. PROF.]:[AGRUP. CLAS. PROF.]]=$B87,IF(DATOS_[[Check Periodo Ref.]:[Check Periodo Ref.]]="Dentro",DATOS_[Conc.Sal.22]))))),
0)</f>
        <v>0</v>
      </c>
      <c r="AB89" s="379">
        <f t="array" ref="AB89">IFERROR(
AVERAGE((IF(DATOS_[[Sexo]:[Sexo]]=$B89,IF(DATOS_[[AGRUP. CLAS. PROF.]:[AGRUP. CLAS. PROF.]]=$B87,IF(DATOS_[[Check Periodo Ref.]:[Check Periodo Ref.]]="Dentro",DATOS_[Conc.Sal.23]))))),
0)</f>
        <v>0</v>
      </c>
      <c r="AC89" s="379">
        <f t="array" ref="AC89">IFERROR(
AVERAGE((IF(DATOS_[[Sexo]:[Sexo]]=$B89,IF(DATOS_[[AGRUP. CLAS. PROF.]:[AGRUP. CLAS. PROF.]]=$B87,IF(DATOS_[[Check Periodo Ref.]:[Check Periodo Ref.]]="Dentro",DATOS_[Conc.Sal.24]))))),
0)</f>
        <v>0</v>
      </c>
      <c r="AD89" s="379">
        <f t="array" ref="AD89">IFERROR(
AVERAGE((IF(DATOS_[[Sexo]:[Sexo]]=$B89,IF(DATOS_[[AGRUP. CLAS. PROF.]:[AGRUP. CLAS. PROF.]]=$B87,IF(DATOS_[[Check Periodo Ref.]:[Check Periodo Ref.]]="Dentro",DATOS_[Conc.Sal.25]))))),
0)</f>
        <v>0</v>
      </c>
      <c r="AE89" s="379">
        <f t="array" ref="AE89">IFERROR(
AVERAGE((IF(DATOS_[[Sexo]:[Sexo]]=$B89,IF(DATOS_[[AGRUP. CLAS. PROF.]:[AGRUP. CLAS. PROF.]]=$B87,IF(DATOS_[[Check Periodo Ref.]:[Check Periodo Ref.]]="Dentro",DATOS_[Conc.Sal.26]))))),
0)</f>
        <v>0</v>
      </c>
      <c r="AF89" s="379">
        <f t="array" ref="AF89">IFERROR(
AVERAGE((IF(DATOS_[[Sexo]:[Sexo]]=$B89,IF(DATOS_[[AGRUP. CLAS. PROF.]:[AGRUP. CLAS. PROF.]]=$B87,IF(DATOS_[[Check Periodo Ref.]:[Check Periodo Ref.]]="Dentro",DATOS_[Conc.Sal.27]))))),
0)</f>
        <v>0</v>
      </c>
      <c r="AG89" s="379">
        <f t="array" ref="AG89">IFERROR(
AVERAGE((IF(DATOS_[[Sexo]:[Sexo]]=$B89,IF(DATOS_[[AGRUP. CLAS. PROF.]:[AGRUP. CLAS. PROF.]]=$B87,IF(DATOS_[[Check Periodo Ref.]:[Check Periodo Ref.]]="Dentro",DATOS_[Conc.Sal.28]))))),
0)</f>
        <v>0</v>
      </c>
      <c r="AH89" s="379">
        <f t="array" ref="AH89">IFERROR(
AVERAGE((IF(DATOS_[[Sexo]:[Sexo]]=$B89,IF(DATOS_[[AGRUP. CLAS. PROF.]:[AGRUP. CLAS. PROF.]]=$B87,IF(DATOS_[[Check Periodo Ref.]:[Check Periodo Ref.]]="Dentro",DATOS_[Conc.Sal.29]))))),
0)</f>
        <v>0</v>
      </c>
      <c r="AI89" s="379">
        <f t="array" ref="AI89">IFERROR(
AVERAGE((IF(DATOS_[[Sexo]:[Sexo]]=$B89,IF(DATOS_[[AGRUP. CLAS. PROF.]:[AGRUP. CLAS. PROF.]]=$B87,IF(DATOS_[[Check Periodo Ref.]:[Check Periodo Ref.]]="Dentro",DATOS_[Conc.Sal.30]))))),
0)</f>
        <v>0</v>
      </c>
      <c r="AJ89" s="380">
        <f t="array" ref="AJ89">IFERROR(
AVERAGE(IF(DATOS_[Sexo]=$B89,IF(DATOS_[AGRUP. CLAS. PROF.]=$B87,IF(DATOS_[Check Periodo Ref.]="Dentro",DATOS_[Tot COMPL.SAL Ef],FALSE)))),
0)</f>
        <v>0</v>
      </c>
      <c r="AK89" s="381">
        <f t="array" ref="AK89">IFERROR(
AVERAGE(IF(DATOS_[Sexo]=$B89,IF(DATOS_[AGRUP. CLAS. PROF.]=$B87,IF(DATOS_[Check Periodo Ref.]="Dentro",DATOS_[TOTAL SALARIO Ef],FALSE)))),
0)</f>
        <v>0</v>
      </c>
      <c r="AL89" s="382">
        <f t="array" ref="AL89">IFERROR(
AVERAGE((IF(DATOS_[[Sexo]:[Sexo]]=$B89,IF(DATOS_[[AGRUP. CLAS. PROF.]:[AGRUP. CLAS. PROF.]]=$B87,IF(DATOS_[[Check Periodo Ref.]:[Check Periodo Ref.]]="Dentro",DATOS_[C.Extra.01]))))),
0)</f>
        <v>0</v>
      </c>
      <c r="AM89" s="382">
        <f t="array" ref="AM89">IFERROR(
AVERAGE((IF(DATOS_[[Sexo]:[Sexo]]=$B89,IF(DATOS_[[AGRUP. CLAS. PROF.]:[AGRUP. CLAS. PROF.]]=$B87,IF(DATOS_[[Check Periodo Ref.]:[Check Periodo Ref.]]="Dentro",DATOS_[C.Extra.02]))))),
0)</f>
        <v>0</v>
      </c>
      <c r="AN89" s="382">
        <f t="array" ref="AN89">IFERROR(
AVERAGE((IF(DATOS_[[Sexo]:[Sexo]]=$B89,IF(DATOS_[[AGRUP. CLAS. PROF.]:[AGRUP. CLAS. PROF.]]=$B87,IF(DATOS_[[Check Periodo Ref.]:[Check Periodo Ref.]]="Dentro",DATOS_[C.Extra.03]))))),
0)</f>
        <v>0</v>
      </c>
      <c r="AO89" s="382">
        <f t="array" ref="AO89">IFERROR(
AVERAGE((IF(DATOS_[[Sexo]:[Sexo]]=$B89,IF(DATOS_[[AGRUP. CLAS. PROF.]:[AGRUP. CLAS. PROF.]]=$B87,IF(DATOS_[[Check Periodo Ref.]:[Check Periodo Ref.]]="Dentro",DATOS_[C.Extra.04]))))),
0)</f>
        <v>0</v>
      </c>
      <c r="AP89" s="382">
        <f t="array" ref="AP89">IFERROR(
AVERAGE((IF(DATOS_[[Sexo]:[Sexo]]=$B89,IF(DATOS_[[AGRUP. CLAS. PROF.]:[AGRUP. CLAS. PROF.]]=$B87,IF(DATOS_[[Check Periodo Ref.]:[Check Periodo Ref.]]="Dentro",DATOS_[C.Extra.05]))))),
0)</f>
        <v>0</v>
      </c>
      <c r="AQ89" s="383">
        <f t="array" ref="AQ89">IFERROR(
AVERAGE(IF(DATOS_[Sexo]=$B89,IF(DATOS_[AGRUP. CLAS. PROF.]=$B87,IF(DATOS_[Check Periodo Ref.]="Dentro",DATOS_[Tot Extrasalarial Ef],FALSE)))),
0)</f>
        <v>0</v>
      </c>
      <c r="AR89" s="384">
        <f t="array" ref="AR89">IFERROR(
AVERAGE(IF(DATOS_[Sexo]=$B89,IF(DATOS_[AGRUP. CLAS. PROF.]=$B87,IF(DATOS_[Check Periodo Ref.]="Dentro",DATOS_[TOTAL Retrib Ef],FALSE)))),
0)</f>
        <v>0</v>
      </c>
    </row>
    <row r="90" spans="1:44" ht="17.25" thickBot="1" x14ac:dyDescent="0.35">
      <c r="A90" s="337" t="str">
        <f t="shared" ref="A90" si="103">+A91</f>
        <v>[ocultar]</v>
      </c>
      <c r="B90" s="362" t="s">
        <v>242</v>
      </c>
      <c r="C90" s="363"/>
      <c r="D90" s="364"/>
      <c r="E90" s="365" t="str">
        <f t="shared" ref="E90:AR90" si="104">IFERROR((E91-E92)/E91,"")</f>
        <v/>
      </c>
      <c r="F90" s="366" t="str">
        <f t="shared" si="104"/>
        <v/>
      </c>
      <c r="G90" s="367" t="str">
        <f t="shared" si="104"/>
        <v/>
      </c>
      <c r="H90" s="367" t="str">
        <f t="shared" si="104"/>
        <v/>
      </c>
      <c r="I90" s="367" t="str">
        <f t="shared" si="104"/>
        <v/>
      </c>
      <c r="J90" s="368" t="str">
        <f t="shared" si="104"/>
        <v/>
      </c>
      <c r="K90" s="369" t="str">
        <f t="shared" si="104"/>
        <v/>
      </c>
      <c r="L90" s="369" t="str">
        <f t="shared" si="104"/>
        <v/>
      </c>
      <c r="M90" s="369" t="str">
        <f t="shared" si="104"/>
        <v/>
      </c>
      <c r="N90" s="369" t="str">
        <f t="shared" si="104"/>
        <v/>
      </c>
      <c r="O90" s="369" t="str">
        <f t="shared" si="104"/>
        <v/>
      </c>
      <c r="P90" s="369" t="str">
        <f t="shared" si="104"/>
        <v/>
      </c>
      <c r="Q90" s="369" t="str">
        <f t="shared" si="104"/>
        <v/>
      </c>
      <c r="R90" s="369" t="str">
        <f t="shared" si="104"/>
        <v/>
      </c>
      <c r="S90" s="369" t="str">
        <f t="shared" si="104"/>
        <v/>
      </c>
      <c r="T90" s="369" t="str">
        <f t="shared" si="104"/>
        <v/>
      </c>
      <c r="U90" s="369" t="str">
        <f t="shared" si="104"/>
        <v/>
      </c>
      <c r="V90" s="368" t="str">
        <f t="shared" si="104"/>
        <v/>
      </c>
      <c r="W90" s="368" t="str">
        <f t="shared" si="104"/>
        <v/>
      </c>
      <c r="X90" s="368" t="str">
        <f t="shared" si="104"/>
        <v/>
      </c>
      <c r="Y90" s="368" t="str">
        <f t="shared" si="104"/>
        <v/>
      </c>
      <c r="Z90" s="368" t="str">
        <f t="shared" si="104"/>
        <v/>
      </c>
      <c r="AA90" s="368" t="str">
        <f t="shared" si="104"/>
        <v/>
      </c>
      <c r="AB90" s="368" t="str">
        <f t="shared" si="104"/>
        <v/>
      </c>
      <c r="AC90" s="368" t="str">
        <f t="shared" si="104"/>
        <v/>
      </c>
      <c r="AD90" s="368" t="str">
        <f t="shared" si="104"/>
        <v/>
      </c>
      <c r="AE90" s="368" t="str">
        <f t="shared" si="104"/>
        <v/>
      </c>
      <c r="AF90" s="368" t="str">
        <f t="shared" si="104"/>
        <v/>
      </c>
      <c r="AG90" s="368" t="str">
        <f t="shared" si="104"/>
        <v/>
      </c>
      <c r="AH90" s="368" t="str">
        <f t="shared" si="104"/>
        <v/>
      </c>
      <c r="AI90" s="368" t="str">
        <f t="shared" si="104"/>
        <v/>
      </c>
      <c r="AJ90" s="370" t="str">
        <f t="shared" si="104"/>
        <v/>
      </c>
      <c r="AK90" s="371" t="str">
        <f t="shared" si="104"/>
        <v/>
      </c>
      <c r="AL90" s="372" t="str">
        <f t="shared" si="104"/>
        <v/>
      </c>
      <c r="AM90" s="372" t="str">
        <f t="shared" si="104"/>
        <v/>
      </c>
      <c r="AN90" s="372" t="str">
        <f t="shared" si="104"/>
        <v/>
      </c>
      <c r="AO90" s="372" t="str">
        <f t="shared" si="104"/>
        <v/>
      </c>
      <c r="AP90" s="372" t="str">
        <f t="shared" si="104"/>
        <v/>
      </c>
      <c r="AQ90" s="373" t="str">
        <f t="shared" si="104"/>
        <v/>
      </c>
      <c r="AR90" s="374" t="str">
        <f t="shared" si="104"/>
        <v/>
      </c>
    </row>
    <row r="91" spans="1:44" x14ac:dyDescent="0.3">
      <c r="A91" s="337" t="str">
        <f t="shared" ref="A91" si="105">+IF(C91+C92=0,"[ocultar]","")</f>
        <v>[ocultar]</v>
      </c>
      <c r="B91" s="375" t="s">
        <v>162</v>
      </c>
      <c r="C91" s="376">
        <f t="array" ref="C91">SUM(IF($B91=DATOS_[Sexo],
IF($B90=DATOS_[AGRUP. CLAS. PROF.],
IF("Dentro"=DATOS_[Check Periodo Ref.],
1/(COUNTIFS(DATOS_[Sexo],$B91,DATOS_[AGRUP. CLAS. PROF.],$B90,DATOS_[Check Periodo Ref.],"Dentro",DATOS_[id],DATOS_[id]))))))</f>
        <v>0</v>
      </c>
      <c r="D91" s="377">
        <f>COUNTIFS(DATOS_[AGRUP. CLAS. PROF.],$B90,DATOS_[Sexo],$B91,DATOS_[Check Periodo Ref.],"Dentro")</f>
        <v>0</v>
      </c>
      <c r="E91" s="378">
        <f t="array" ref="E91">IFERROR(
AVERAGE(IF(DATOS_[Sexo]=$B91,IF(DATOS_[AGRUP. CLAS. PROF.]=$B90,IF(DATOS_[Check Periodo Ref.]="Dentro",DATOS_[SALARIO BASE Ef],FALSE)))),
0)</f>
        <v>0</v>
      </c>
      <c r="F91" s="379">
        <f t="array" ref="F91">IFERROR(
AVERAGE((IF(DATOS_[[Sexo]:[Sexo]]=$B91,IF(DATOS_[[AGRUP. CLAS. PROF.]:[AGRUP. CLAS. PROF.]]=$B90,IF(DATOS_[[Check Periodo Ref.]:[Check Periodo Ref.]]="Dentro",DATOS_[Conc.Sal.01]))))),
0)</f>
        <v>0</v>
      </c>
      <c r="G91" s="379">
        <f t="array" ref="G91">IFERROR(
AVERAGE((IF(DATOS_[[Sexo]:[Sexo]]=$B91,IF(DATOS_[[AGRUP. CLAS. PROF.]:[AGRUP. CLAS. PROF.]]=$B90,IF(DATOS_[[Check Periodo Ref.]:[Check Periodo Ref.]]="Dentro",DATOS_[Conc.Sal.02]))))),
0)</f>
        <v>0</v>
      </c>
      <c r="H91" s="379">
        <f t="array" ref="H91">IFERROR(
AVERAGE((IF(DATOS_[[Sexo]:[Sexo]]=$B91,IF(DATOS_[[AGRUP. CLAS. PROF.]:[AGRUP. CLAS. PROF.]]=$B90,IF(DATOS_[[Check Periodo Ref.]:[Check Periodo Ref.]]="Dentro",DATOS_[Conc.Sal.03]))))),
0)</f>
        <v>0</v>
      </c>
      <c r="I91" s="379">
        <f t="array" ref="I91">IFERROR(
AVERAGE((IF(DATOS_[[Sexo]:[Sexo]]=$B91,IF(DATOS_[[AGRUP. CLAS. PROF.]:[AGRUP. CLAS. PROF.]]=$B90,IF(DATOS_[[Check Periodo Ref.]:[Check Periodo Ref.]]="Dentro",DATOS_[Conc.Sal.04]))))),
0)</f>
        <v>0</v>
      </c>
      <c r="J91" s="379">
        <f t="array" ref="J91">IFERROR(
AVERAGE((IF(DATOS_[[Sexo]:[Sexo]]=$B91,IF(DATOS_[[AGRUP. CLAS. PROF.]:[AGRUP. CLAS. PROF.]]=$B90,IF(DATOS_[[Check Periodo Ref.]:[Check Periodo Ref.]]="Dentro",DATOS_[Conc.Sal.05]))))),
0)</f>
        <v>0</v>
      </c>
      <c r="K91" s="379">
        <f t="array" ref="K91">IFERROR(
AVERAGE((IF(DATOS_[[Sexo]:[Sexo]]=$B91,IF(DATOS_[[AGRUP. CLAS. PROF.]:[AGRUP. CLAS. PROF.]]=$B90,IF(DATOS_[[Check Periodo Ref.]:[Check Periodo Ref.]]="Dentro",DATOS_[Conc.Sal.06]))))),
0)</f>
        <v>0</v>
      </c>
      <c r="L91" s="379">
        <f t="array" ref="L91">IFERROR(
AVERAGE((IF(DATOS_[[Sexo]:[Sexo]]=$B91,IF(DATOS_[[AGRUP. CLAS. PROF.]:[AGRUP. CLAS. PROF.]]=$B90,IF(DATOS_[[Check Periodo Ref.]:[Check Periodo Ref.]]="Dentro",DATOS_[Conc.Sal.07]))))),
0)</f>
        <v>0</v>
      </c>
      <c r="M91" s="379">
        <f t="array" ref="M91">IFERROR(
AVERAGE((IF(DATOS_[[Sexo]:[Sexo]]=$B91,IF(DATOS_[[AGRUP. CLAS. PROF.]:[AGRUP. CLAS. PROF.]]=$B90,IF(DATOS_[[Check Periodo Ref.]:[Check Periodo Ref.]]="Dentro",DATOS_[Conc.Sal.08]))))),
0)</f>
        <v>0</v>
      </c>
      <c r="N91" s="379">
        <f t="array" ref="N91">IFERROR(
AVERAGE((IF(DATOS_[[Sexo]:[Sexo]]=$B91,IF(DATOS_[[AGRUP. CLAS. PROF.]:[AGRUP. CLAS. PROF.]]=$B90,IF(DATOS_[[Check Periodo Ref.]:[Check Periodo Ref.]]="Dentro",DATOS_[Conc.Sal.09]))))),
0)</f>
        <v>0</v>
      </c>
      <c r="O91" s="379">
        <f t="array" ref="O91">IFERROR(
AVERAGE((IF(DATOS_[[Sexo]:[Sexo]]=$B91,IF(DATOS_[[AGRUP. CLAS. PROF.]:[AGRUP. CLAS. PROF.]]=$B90,IF(DATOS_[[Check Periodo Ref.]:[Check Periodo Ref.]]="Dentro",DATOS_[Conc.Sal.10]))))),
0)</f>
        <v>0</v>
      </c>
      <c r="P91" s="379">
        <f t="array" ref="P91">IFERROR(
AVERAGE((IF(DATOS_[[Sexo]:[Sexo]]=$B91,IF(DATOS_[[AGRUP. CLAS. PROF.]:[AGRUP. CLAS. PROF.]]=$B90,IF(DATOS_[[Check Periodo Ref.]:[Check Periodo Ref.]]="Dentro",DATOS_[Conc.Sal.11]))))),
0)</f>
        <v>0</v>
      </c>
      <c r="Q91" s="379">
        <f t="array" ref="Q91">IFERROR(
AVERAGE((IF(DATOS_[[Sexo]:[Sexo]]=$B91,IF(DATOS_[[AGRUP. CLAS. PROF.]:[AGRUP. CLAS. PROF.]]=$B90,IF(DATOS_[[Check Periodo Ref.]:[Check Periodo Ref.]]="Dentro",DATOS_[Conc.Sal.12]))))),
0)</f>
        <v>0</v>
      </c>
      <c r="R91" s="379">
        <f t="array" ref="R91">IFERROR(
AVERAGE((IF(DATOS_[[Sexo]:[Sexo]]=$B91,IF(DATOS_[[AGRUP. CLAS. PROF.]:[AGRUP. CLAS. PROF.]]=$B90,IF(DATOS_[[Check Periodo Ref.]:[Check Periodo Ref.]]="Dentro",DATOS_[Conc.Sal.13]))))),
0)</f>
        <v>0</v>
      </c>
      <c r="S91" s="379">
        <f t="array" ref="S91">IFERROR(
AVERAGE((IF(DATOS_[[Sexo]:[Sexo]]=$B91,IF(DATOS_[[AGRUP. CLAS. PROF.]:[AGRUP. CLAS. PROF.]]=$B90,IF(DATOS_[[Check Periodo Ref.]:[Check Periodo Ref.]]="Dentro",DATOS_[Conc.Sal.14]))))),
0)</f>
        <v>0</v>
      </c>
      <c r="T91" s="379">
        <f t="array" ref="T91">IFERROR(
AVERAGE((IF(DATOS_[[Sexo]:[Sexo]]=$B91,IF(DATOS_[[AGRUP. CLAS. PROF.]:[AGRUP. CLAS. PROF.]]=$B90,IF(DATOS_[[Check Periodo Ref.]:[Check Periodo Ref.]]="Dentro",DATOS_[Conc.Sal.15]))))),
0)</f>
        <v>0</v>
      </c>
      <c r="U91" s="379">
        <f t="array" ref="U91">IFERROR(
AVERAGE((IF(DATOS_[[Sexo]:[Sexo]]=$B91,IF(DATOS_[[AGRUP. CLAS. PROF.]:[AGRUP. CLAS. PROF.]]=$B90,IF(DATOS_[[Check Periodo Ref.]:[Check Periodo Ref.]]="Dentro",DATOS_[Conc.Sal.16]))))),
0)</f>
        <v>0</v>
      </c>
      <c r="V91" s="379">
        <f t="array" ref="V91">IFERROR(
AVERAGE((IF(DATOS_[[Sexo]:[Sexo]]=$B91,IF(DATOS_[[AGRUP. CLAS. PROF.]:[AGRUP. CLAS. PROF.]]=$B90,IF(DATOS_[[Check Periodo Ref.]:[Check Periodo Ref.]]="Dentro",DATOS_[Conc.Sal.17]))))),
0)</f>
        <v>0</v>
      </c>
      <c r="W91" s="379">
        <f t="array" ref="W91">IFERROR(
AVERAGE((IF(DATOS_[[Sexo]:[Sexo]]=$B91,IF(DATOS_[[AGRUP. CLAS. PROF.]:[AGRUP. CLAS. PROF.]]=$B90,IF(DATOS_[[Check Periodo Ref.]:[Check Periodo Ref.]]="Dentro",DATOS_[Conc.Sal.18]))))),
0)</f>
        <v>0</v>
      </c>
      <c r="X91" s="379">
        <f t="array" ref="X91">IFERROR(
AVERAGE((IF(DATOS_[[Sexo]:[Sexo]]=$B91,IF(DATOS_[[AGRUP. CLAS. PROF.]:[AGRUP. CLAS. PROF.]]=$B90,IF(DATOS_[[Check Periodo Ref.]:[Check Periodo Ref.]]="Dentro",DATOS_[Conc.Sal.19]))))),
0)</f>
        <v>0</v>
      </c>
      <c r="Y91" s="379">
        <f t="array" ref="Y91">IFERROR(
AVERAGE((IF(DATOS_[[Sexo]:[Sexo]]=$B91,IF(DATOS_[[AGRUP. CLAS. PROF.]:[AGRUP. CLAS. PROF.]]=$B90,IF(DATOS_[[Check Periodo Ref.]:[Check Periodo Ref.]]="Dentro",DATOS_[Conc.Sal.20]))))),
0)</f>
        <v>0</v>
      </c>
      <c r="Z91" s="379">
        <f t="array" ref="Z91">IFERROR(
AVERAGE((IF(DATOS_[[Sexo]:[Sexo]]=$B91,IF(DATOS_[[AGRUP. CLAS. PROF.]:[AGRUP. CLAS. PROF.]]=$B90,IF(DATOS_[[Check Periodo Ref.]:[Check Periodo Ref.]]="Dentro",DATOS_[Conc.Sal.21]))))),
0)</f>
        <v>0</v>
      </c>
      <c r="AA91" s="379">
        <f t="array" ref="AA91">IFERROR(
AVERAGE((IF(DATOS_[[Sexo]:[Sexo]]=$B91,IF(DATOS_[[AGRUP. CLAS. PROF.]:[AGRUP. CLAS. PROF.]]=$B90,IF(DATOS_[[Check Periodo Ref.]:[Check Periodo Ref.]]="Dentro",DATOS_[Conc.Sal.22]))))),
0)</f>
        <v>0</v>
      </c>
      <c r="AB91" s="379">
        <f t="array" ref="AB91">IFERROR(
AVERAGE((IF(DATOS_[[Sexo]:[Sexo]]=$B91,IF(DATOS_[[AGRUP. CLAS. PROF.]:[AGRUP. CLAS. PROF.]]=$B90,IF(DATOS_[[Check Periodo Ref.]:[Check Periodo Ref.]]="Dentro",DATOS_[Conc.Sal.23]))))),
0)</f>
        <v>0</v>
      </c>
      <c r="AC91" s="379">
        <f t="array" ref="AC91">IFERROR(
AVERAGE((IF(DATOS_[[Sexo]:[Sexo]]=$B91,IF(DATOS_[[AGRUP. CLAS. PROF.]:[AGRUP. CLAS. PROF.]]=$B90,IF(DATOS_[[Check Periodo Ref.]:[Check Periodo Ref.]]="Dentro",DATOS_[Conc.Sal.24]))))),
0)</f>
        <v>0</v>
      </c>
      <c r="AD91" s="379">
        <f t="array" ref="AD91">IFERROR(
AVERAGE((IF(DATOS_[[Sexo]:[Sexo]]=$B91,IF(DATOS_[[AGRUP. CLAS. PROF.]:[AGRUP. CLAS. PROF.]]=$B90,IF(DATOS_[[Check Periodo Ref.]:[Check Periodo Ref.]]="Dentro",DATOS_[Conc.Sal.25]))))),
0)</f>
        <v>0</v>
      </c>
      <c r="AE91" s="379">
        <f t="array" ref="AE91">IFERROR(
AVERAGE((IF(DATOS_[[Sexo]:[Sexo]]=$B91,IF(DATOS_[[AGRUP. CLAS. PROF.]:[AGRUP. CLAS. PROF.]]=$B90,IF(DATOS_[[Check Periodo Ref.]:[Check Periodo Ref.]]="Dentro",DATOS_[Conc.Sal.26]))))),
0)</f>
        <v>0</v>
      </c>
      <c r="AF91" s="379">
        <f t="array" ref="AF91">IFERROR(
AVERAGE((IF(DATOS_[[Sexo]:[Sexo]]=$B91,IF(DATOS_[[AGRUP. CLAS. PROF.]:[AGRUP. CLAS. PROF.]]=$B90,IF(DATOS_[[Check Periodo Ref.]:[Check Periodo Ref.]]="Dentro",DATOS_[Conc.Sal.27]))))),
0)</f>
        <v>0</v>
      </c>
      <c r="AG91" s="379">
        <f t="array" ref="AG91">IFERROR(
AVERAGE((IF(DATOS_[[Sexo]:[Sexo]]=$B91,IF(DATOS_[[AGRUP. CLAS. PROF.]:[AGRUP. CLAS. PROF.]]=$B90,IF(DATOS_[[Check Periodo Ref.]:[Check Periodo Ref.]]="Dentro",DATOS_[Conc.Sal.28]))))),
0)</f>
        <v>0</v>
      </c>
      <c r="AH91" s="379">
        <f t="array" ref="AH91">IFERROR(
AVERAGE((IF(DATOS_[[Sexo]:[Sexo]]=$B91,IF(DATOS_[[AGRUP. CLAS. PROF.]:[AGRUP. CLAS. PROF.]]=$B90,IF(DATOS_[[Check Periodo Ref.]:[Check Periodo Ref.]]="Dentro",DATOS_[Conc.Sal.29]))))),
0)</f>
        <v>0</v>
      </c>
      <c r="AI91" s="379">
        <f t="array" ref="AI91">IFERROR(
AVERAGE((IF(DATOS_[[Sexo]:[Sexo]]=$B91,IF(DATOS_[[AGRUP. CLAS. PROF.]:[AGRUP. CLAS. PROF.]]=$B90,IF(DATOS_[[Check Periodo Ref.]:[Check Periodo Ref.]]="Dentro",DATOS_[Conc.Sal.30]))))),
0)</f>
        <v>0</v>
      </c>
      <c r="AJ91" s="380">
        <f t="array" ref="AJ91">IFERROR(
AVERAGE(IF(DATOS_[Sexo]=$B91,IF(DATOS_[AGRUP. CLAS. PROF.]=$B90,IF(DATOS_[Check Periodo Ref.]="Dentro",DATOS_[Tot COMPL.SAL Ef],FALSE)))),
0)</f>
        <v>0</v>
      </c>
      <c r="AK91" s="381">
        <f t="array" ref="AK91">IFERROR(
AVERAGE(IF(DATOS_[Sexo]=$B91,IF(DATOS_[AGRUP. CLAS. PROF.]=$B90,IF(DATOS_[Check Periodo Ref.]="Dentro",DATOS_[TOTAL SALARIO Ef],FALSE)))),
0)</f>
        <v>0</v>
      </c>
      <c r="AL91" s="382">
        <f t="array" ref="AL91">IFERROR(
AVERAGE((IF(DATOS_[[Sexo]:[Sexo]]=$B91,IF(DATOS_[[AGRUP. CLAS. PROF.]:[AGRUP. CLAS. PROF.]]=$B90,IF(DATOS_[[Check Periodo Ref.]:[Check Periodo Ref.]]="Dentro",DATOS_[C.Extra.01]))))),
0)</f>
        <v>0</v>
      </c>
      <c r="AM91" s="382">
        <f t="array" ref="AM91">IFERROR(
AVERAGE((IF(DATOS_[[Sexo]:[Sexo]]=$B91,IF(DATOS_[[AGRUP. CLAS. PROF.]:[AGRUP. CLAS. PROF.]]=$B90,IF(DATOS_[[Check Periodo Ref.]:[Check Periodo Ref.]]="Dentro",DATOS_[C.Extra.02]))))),
0)</f>
        <v>0</v>
      </c>
      <c r="AN91" s="382">
        <f t="array" ref="AN91">IFERROR(
AVERAGE((IF(DATOS_[[Sexo]:[Sexo]]=$B91,IF(DATOS_[[AGRUP. CLAS. PROF.]:[AGRUP. CLAS. PROF.]]=$B90,IF(DATOS_[[Check Periodo Ref.]:[Check Periodo Ref.]]="Dentro",DATOS_[C.Extra.03]))))),
0)</f>
        <v>0</v>
      </c>
      <c r="AO91" s="382">
        <f t="array" ref="AO91">IFERROR(
AVERAGE((IF(DATOS_[[Sexo]:[Sexo]]=$B91,IF(DATOS_[[AGRUP. CLAS. PROF.]:[AGRUP. CLAS. PROF.]]=$B90,IF(DATOS_[[Check Periodo Ref.]:[Check Periodo Ref.]]="Dentro",DATOS_[C.Extra.04]))))),
0)</f>
        <v>0</v>
      </c>
      <c r="AP91" s="382">
        <f t="array" ref="AP91">IFERROR(
AVERAGE((IF(DATOS_[[Sexo]:[Sexo]]=$B91,IF(DATOS_[[AGRUP. CLAS. PROF.]:[AGRUP. CLAS. PROF.]]=$B90,IF(DATOS_[[Check Periodo Ref.]:[Check Periodo Ref.]]="Dentro",DATOS_[C.Extra.05]))))),
0)</f>
        <v>0</v>
      </c>
      <c r="AQ91" s="383">
        <f t="array" ref="AQ91">IFERROR(
AVERAGE(IF(DATOS_[Sexo]=$B91,IF(DATOS_[AGRUP. CLAS. PROF.]=$B90,IF(DATOS_[Check Periodo Ref.]="Dentro",DATOS_[Tot Extrasalarial Ef],FALSE)))),
0)</f>
        <v>0</v>
      </c>
      <c r="AR91" s="384">
        <f t="array" ref="AR91">IFERROR(
AVERAGE(IF(DATOS_[Sexo]=$B91,IF(DATOS_[AGRUP. CLAS. PROF.]=$B90,IF(DATOS_[Check Periodo Ref.]="Dentro",DATOS_[TOTAL Retrib Ef],FALSE)))),
0)</f>
        <v>0</v>
      </c>
    </row>
    <row r="92" spans="1:44" x14ac:dyDescent="0.3">
      <c r="A92" s="337" t="str">
        <f t="shared" ref="A92" si="106">+A91</f>
        <v>[ocultar]</v>
      </c>
      <c r="B92" s="375" t="s">
        <v>163</v>
      </c>
      <c r="C92" s="376">
        <f t="array" ref="C92">SUM(IF($B92=DATOS_[Sexo],
IF($B90=DATOS_[AGRUP. CLAS. PROF.],
IF("Dentro"=DATOS_[Check Periodo Ref.],
1/(COUNTIFS(DATOS_[Sexo],$B92,DATOS_[AGRUP. CLAS. PROF.],$B90,DATOS_[Check Periodo Ref.],"Dentro",DATOS_[id],DATOS_[id]))))))</f>
        <v>0</v>
      </c>
      <c r="D92" s="377">
        <f>COUNTIFS(DATOS_[AGRUP. CLAS. PROF.],$B90,DATOS_[Sexo],$B92,DATOS_[Check Periodo Ref.],"Dentro")</f>
        <v>0</v>
      </c>
      <c r="E92" s="378">
        <f t="array" ref="E92">IFERROR(
AVERAGE(IF(DATOS_[Sexo]=$B92,IF(DATOS_[AGRUP. CLAS. PROF.]=$B90,IF(DATOS_[Check Periodo Ref.]="Dentro",DATOS_[SALARIO BASE Ef],FALSE)))),
0)</f>
        <v>0</v>
      </c>
      <c r="F92" s="379">
        <f t="array" ref="F92">IFERROR(
AVERAGE((IF(DATOS_[[Sexo]:[Sexo]]=$B92,IF(DATOS_[[AGRUP. CLAS. PROF.]:[AGRUP. CLAS. PROF.]]=$B90,IF(DATOS_[[Check Periodo Ref.]:[Check Periodo Ref.]]="Dentro",DATOS_[Conc.Sal.01]))))),
0)</f>
        <v>0</v>
      </c>
      <c r="G92" s="379">
        <f t="array" ref="G92">IFERROR(
AVERAGE((IF(DATOS_[[Sexo]:[Sexo]]=$B92,IF(DATOS_[[AGRUP. CLAS. PROF.]:[AGRUP. CLAS. PROF.]]=$B90,IF(DATOS_[[Check Periodo Ref.]:[Check Periodo Ref.]]="Dentro",DATOS_[Conc.Sal.02]))))),
0)</f>
        <v>0</v>
      </c>
      <c r="H92" s="379">
        <f t="array" ref="H92">IFERROR(
AVERAGE((IF(DATOS_[[Sexo]:[Sexo]]=$B92,IF(DATOS_[[AGRUP. CLAS. PROF.]:[AGRUP. CLAS. PROF.]]=$B90,IF(DATOS_[[Check Periodo Ref.]:[Check Periodo Ref.]]="Dentro",DATOS_[Conc.Sal.03]))))),
0)</f>
        <v>0</v>
      </c>
      <c r="I92" s="379">
        <f t="array" ref="I92">IFERROR(
AVERAGE((IF(DATOS_[[Sexo]:[Sexo]]=$B92,IF(DATOS_[[AGRUP. CLAS. PROF.]:[AGRUP. CLAS. PROF.]]=$B90,IF(DATOS_[[Check Periodo Ref.]:[Check Periodo Ref.]]="Dentro",DATOS_[Conc.Sal.04]))))),
0)</f>
        <v>0</v>
      </c>
      <c r="J92" s="379">
        <f t="array" ref="J92">IFERROR(
AVERAGE((IF(DATOS_[[Sexo]:[Sexo]]=$B92,IF(DATOS_[[AGRUP. CLAS. PROF.]:[AGRUP. CLAS. PROF.]]=$B90,IF(DATOS_[[Check Periodo Ref.]:[Check Periodo Ref.]]="Dentro",DATOS_[Conc.Sal.05]))))),
0)</f>
        <v>0</v>
      </c>
      <c r="K92" s="379">
        <f t="array" ref="K92">IFERROR(
AVERAGE((IF(DATOS_[[Sexo]:[Sexo]]=$B92,IF(DATOS_[[AGRUP. CLAS. PROF.]:[AGRUP. CLAS. PROF.]]=$B90,IF(DATOS_[[Check Periodo Ref.]:[Check Periodo Ref.]]="Dentro",DATOS_[Conc.Sal.06]))))),
0)</f>
        <v>0</v>
      </c>
      <c r="L92" s="379">
        <f t="array" ref="L92">IFERROR(
AVERAGE((IF(DATOS_[[Sexo]:[Sexo]]=$B92,IF(DATOS_[[AGRUP. CLAS. PROF.]:[AGRUP. CLAS. PROF.]]=$B90,IF(DATOS_[[Check Periodo Ref.]:[Check Periodo Ref.]]="Dentro",DATOS_[Conc.Sal.07]))))),
0)</f>
        <v>0</v>
      </c>
      <c r="M92" s="379">
        <f t="array" ref="M92">IFERROR(
AVERAGE((IF(DATOS_[[Sexo]:[Sexo]]=$B92,IF(DATOS_[[AGRUP. CLAS. PROF.]:[AGRUP. CLAS. PROF.]]=$B90,IF(DATOS_[[Check Periodo Ref.]:[Check Periodo Ref.]]="Dentro",DATOS_[Conc.Sal.08]))))),
0)</f>
        <v>0</v>
      </c>
      <c r="N92" s="379">
        <f t="array" ref="N92">IFERROR(
AVERAGE((IF(DATOS_[[Sexo]:[Sexo]]=$B92,IF(DATOS_[[AGRUP. CLAS. PROF.]:[AGRUP. CLAS. PROF.]]=$B90,IF(DATOS_[[Check Periodo Ref.]:[Check Periodo Ref.]]="Dentro",DATOS_[Conc.Sal.09]))))),
0)</f>
        <v>0</v>
      </c>
      <c r="O92" s="379">
        <f t="array" ref="O92">IFERROR(
AVERAGE((IF(DATOS_[[Sexo]:[Sexo]]=$B92,IF(DATOS_[[AGRUP. CLAS. PROF.]:[AGRUP. CLAS. PROF.]]=$B90,IF(DATOS_[[Check Periodo Ref.]:[Check Periodo Ref.]]="Dentro",DATOS_[Conc.Sal.10]))))),
0)</f>
        <v>0</v>
      </c>
      <c r="P92" s="379">
        <f t="array" ref="P92">IFERROR(
AVERAGE((IF(DATOS_[[Sexo]:[Sexo]]=$B92,IF(DATOS_[[AGRUP. CLAS. PROF.]:[AGRUP. CLAS. PROF.]]=$B90,IF(DATOS_[[Check Periodo Ref.]:[Check Periodo Ref.]]="Dentro",DATOS_[Conc.Sal.11]))))),
0)</f>
        <v>0</v>
      </c>
      <c r="Q92" s="379">
        <f t="array" ref="Q92">IFERROR(
AVERAGE((IF(DATOS_[[Sexo]:[Sexo]]=$B92,IF(DATOS_[[AGRUP. CLAS. PROF.]:[AGRUP. CLAS. PROF.]]=$B90,IF(DATOS_[[Check Periodo Ref.]:[Check Periodo Ref.]]="Dentro",DATOS_[Conc.Sal.12]))))),
0)</f>
        <v>0</v>
      </c>
      <c r="R92" s="379">
        <f t="array" ref="R92">IFERROR(
AVERAGE((IF(DATOS_[[Sexo]:[Sexo]]=$B92,IF(DATOS_[[AGRUP. CLAS. PROF.]:[AGRUP. CLAS. PROF.]]=$B90,IF(DATOS_[[Check Periodo Ref.]:[Check Periodo Ref.]]="Dentro",DATOS_[Conc.Sal.13]))))),
0)</f>
        <v>0</v>
      </c>
      <c r="S92" s="379">
        <f t="array" ref="S92">IFERROR(
AVERAGE((IF(DATOS_[[Sexo]:[Sexo]]=$B92,IF(DATOS_[[AGRUP. CLAS. PROF.]:[AGRUP. CLAS. PROF.]]=$B90,IF(DATOS_[[Check Periodo Ref.]:[Check Periodo Ref.]]="Dentro",DATOS_[Conc.Sal.14]))))),
0)</f>
        <v>0</v>
      </c>
      <c r="T92" s="379">
        <f t="array" ref="T92">IFERROR(
AVERAGE((IF(DATOS_[[Sexo]:[Sexo]]=$B92,IF(DATOS_[[AGRUP. CLAS. PROF.]:[AGRUP. CLAS. PROF.]]=$B90,IF(DATOS_[[Check Periodo Ref.]:[Check Periodo Ref.]]="Dentro",DATOS_[Conc.Sal.15]))))),
0)</f>
        <v>0</v>
      </c>
      <c r="U92" s="379">
        <f t="array" ref="U92">IFERROR(
AVERAGE((IF(DATOS_[[Sexo]:[Sexo]]=$B92,IF(DATOS_[[AGRUP. CLAS. PROF.]:[AGRUP. CLAS. PROF.]]=$B90,IF(DATOS_[[Check Periodo Ref.]:[Check Periodo Ref.]]="Dentro",DATOS_[Conc.Sal.16]))))),
0)</f>
        <v>0</v>
      </c>
      <c r="V92" s="379">
        <f t="array" ref="V92">IFERROR(
AVERAGE((IF(DATOS_[[Sexo]:[Sexo]]=$B92,IF(DATOS_[[AGRUP. CLAS. PROF.]:[AGRUP. CLAS. PROF.]]=$B90,IF(DATOS_[[Check Periodo Ref.]:[Check Periodo Ref.]]="Dentro",DATOS_[Conc.Sal.17]))))),
0)</f>
        <v>0</v>
      </c>
      <c r="W92" s="379">
        <f t="array" ref="W92">IFERROR(
AVERAGE((IF(DATOS_[[Sexo]:[Sexo]]=$B92,IF(DATOS_[[AGRUP. CLAS. PROF.]:[AGRUP. CLAS. PROF.]]=$B90,IF(DATOS_[[Check Periodo Ref.]:[Check Periodo Ref.]]="Dentro",DATOS_[Conc.Sal.18]))))),
0)</f>
        <v>0</v>
      </c>
      <c r="X92" s="379">
        <f t="array" ref="X92">IFERROR(
AVERAGE((IF(DATOS_[[Sexo]:[Sexo]]=$B92,IF(DATOS_[[AGRUP. CLAS. PROF.]:[AGRUP. CLAS. PROF.]]=$B90,IF(DATOS_[[Check Periodo Ref.]:[Check Periodo Ref.]]="Dentro",DATOS_[Conc.Sal.19]))))),
0)</f>
        <v>0</v>
      </c>
      <c r="Y92" s="379">
        <f t="array" ref="Y92">IFERROR(
AVERAGE((IF(DATOS_[[Sexo]:[Sexo]]=$B92,IF(DATOS_[[AGRUP. CLAS. PROF.]:[AGRUP. CLAS. PROF.]]=$B90,IF(DATOS_[[Check Periodo Ref.]:[Check Periodo Ref.]]="Dentro",DATOS_[Conc.Sal.20]))))),
0)</f>
        <v>0</v>
      </c>
      <c r="Z92" s="379">
        <f t="array" ref="Z92">IFERROR(
AVERAGE((IF(DATOS_[[Sexo]:[Sexo]]=$B92,IF(DATOS_[[AGRUP. CLAS. PROF.]:[AGRUP. CLAS. PROF.]]=$B90,IF(DATOS_[[Check Periodo Ref.]:[Check Periodo Ref.]]="Dentro",DATOS_[Conc.Sal.21]))))),
0)</f>
        <v>0</v>
      </c>
      <c r="AA92" s="379">
        <f t="array" ref="AA92">IFERROR(
AVERAGE((IF(DATOS_[[Sexo]:[Sexo]]=$B92,IF(DATOS_[[AGRUP. CLAS. PROF.]:[AGRUP. CLAS. PROF.]]=$B90,IF(DATOS_[[Check Periodo Ref.]:[Check Periodo Ref.]]="Dentro",DATOS_[Conc.Sal.22]))))),
0)</f>
        <v>0</v>
      </c>
      <c r="AB92" s="379">
        <f t="array" ref="AB92">IFERROR(
AVERAGE((IF(DATOS_[[Sexo]:[Sexo]]=$B92,IF(DATOS_[[AGRUP. CLAS. PROF.]:[AGRUP. CLAS. PROF.]]=$B90,IF(DATOS_[[Check Periodo Ref.]:[Check Periodo Ref.]]="Dentro",DATOS_[Conc.Sal.23]))))),
0)</f>
        <v>0</v>
      </c>
      <c r="AC92" s="379">
        <f t="array" ref="AC92">IFERROR(
AVERAGE((IF(DATOS_[[Sexo]:[Sexo]]=$B92,IF(DATOS_[[AGRUP. CLAS. PROF.]:[AGRUP. CLAS. PROF.]]=$B90,IF(DATOS_[[Check Periodo Ref.]:[Check Periodo Ref.]]="Dentro",DATOS_[Conc.Sal.24]))))),
0)</f>
        <v>0</v>
      </c>
      <c r="AD92" s="379">
        <f t="array" ref="AD92">IFERROR(
AVERAGE((IF(DATOS_[[Sexo]:[Sexo]]=$B92,IF(DATOS_[[AGRUP. CLAS. PROF.]:[AGRUP. CLAS. PROF.]]=$B90,IF(DATOS_[[Check Periodo Ref.]:[Check Periodo Ref.]]="Dentro",DATOS_[Conc.Sal.25]))))),
0)</f>
        <v>0</v>
      </c>
      <c r="AE92" s="379">
        <f t="array" ref="AE92">IFERROR(
AVERAGE((IF(DATOS_[[Sexo]:[Sexo]]=$B92,IF(DATOS_[[AGRUP. CLAS. PROF.]:[AGRUP. CLAS. PROF.]]=$B90,IF(DATOS_[[Check Periodo Ref.]:[Check Periodo Ref.]]="Dentro",DATOS_[Conc.Sal.26]))))),
0)</f>
        <v>0</v>
      </c>
      <c r="AF92" s="379">
        <f t="array" ref="AF92">IFERROR(
AVERAGE((IF(DATOS_[[Sexo]:[Sexo]]=$B92,IF(DATOS_[[AGRUP. CLAS. PROF.]:[AGRUP. CLAS. PROF.]]=$B90,IF(DATOS_[[Check Periodo Ref.]:[Check Periodo Ref.]]="Dentro",DATOS_[Conc.Sal.27]))))),
0)</f>
        <v>0</v>
      </c>
      <c r="AG92" s="379">
        <f t="array" ref="AG92">IFERROR(
AVERAGE((IF(DATOS_[[Sexo]:[Sexo]]=$B92,IF(DATOS_[[AGRUP. CLAS. PROF.]:[AGRUP. CLAS. PROF.]]=$B90,IF(DATOS_[[Check Periodo Ref.]:[Check Periodo Ref.]]="Dentro",DATOS_[Conc.Sal.28]))))),
0)</f>
        <v>0</v>
      </c>
      <c r="AH92" s="379">
        <f t="array" ref="AH92">IFERROR(
AVERAGE((IF(DATOS_[[Sexo]:[Sexo]]=$B92,IF(DATOS_[[AGRUP. CLAS. PROF.]:[AGRUP. CLAS. PROF.]]=$B90,IF(DATOS_[[Check Periodo Ref.]:[Check Periodo Ref.]]="Dentro",DATOS_[Conc.Sal.29]))))),
0)</f>
        <v>0</v>
      </c>
      <c r="AI92" s="379">
        <f t="array" ref="AI92">IFERROR(
AVERAGE((IF(DATOS_[[Sexo]:[Sexo]]=$B92,IF(DATOS_[[AGRUP. CLAS. PROF.]:[AGRUP. CLAS. PROF.]]=$B90,IF(DATOS_[[Check Periodo Ref.]:[Check Periodo Ref.]]="Dentro",DATOS_[Conc.Sal.30]))))),
0)</f>
        <v>0</v>
      </c>
      <c r="AJ92" s="380">
        <f t="array" ref="AJ92">IFERROR(
AVERAGE(IF(DATOS_[Sexo]=$B92,IF(DATOS_[AGRUP. CLAS. PROF.]=$B90,IF(DATOS_[Check Periodo Ref.]="Dentro",DATOS_[Tot COMPL.SAL Ef],FALSE)))),
0)</f>
        <v>0</v>
      </c>
      <c r="AK92" s="381">
        <f t="array" ref="AK92">IFERROR(
AVERAGE(IF(DATOS_[Sexo]=$B92,IF(DATOS_[AGRUP. CLAS. PROF.]=$B90,IF(DATOS_[Check Periodo Ref.]="Dentro",DATOS_[TOTAL SALARIO Ef],FALSE)))),
0)</f>
        <v>0</v>
      </c>
      <c r="AL92" s="382">
        <f t="array" ref="AL92">IFERROR(
AVERAGE((IF(DATOS_[[Sexo]:[Sexo]]=$B92,IF(DATOS_[[AGRUP. CLAS. PROF.]:[AGRUP. CLAS. PROF.]]=$B90,IF(DATOS_[[Check Periodo Ref.]:[Check Periodo Ref.]]="Dentro",DATOS_[C.Extra.01]))))),
0)</f>
        <v>0</v>
      </c>
      <c r="AM92" s="382">
        <f t="array" ref="AM92">IFERROR(
AVERAGE((IF(DATOS_[[Sexo]:[Sexo]]=$B92,IF(DATOS_[[AGRUP. CLAS. PROF.]:[AGRUP. CLAS. PROF.]]=$B90,IF(DATOS_[[Check Periodo Ref.]:[Check Periodo Ref.]]="Dentro",DATOS_[C.Extra.02]))))),
0)</f>
        <v>0</v>
      </c>
      <c r="AN92" s="382">
        <f t="array" ref="AN92">IFERROR(
AVERAGE((IF(DATOS_[[Sexo]:[Sexo]]=$B92,IF(DATOS_[[AGRUP. CLAS. PROF.]:[AGRUP. CLAS. PROF.]]=$B90,IF(DATOS_[[Check Periodo Ref.]:[Check Periodo Ref.]]="Dentro",DATOS_[C.Extra.03]))))),
0)</f>
        <v>0</v>
      </c>
      <c r="AO92" s="382">
        <f t="array" ref="AO92">IFERROR(
AVERAGE((IF(DATOS_[[Sexo]:[Sexo]]=$B92,IF(DATOS_[[AGRUP. CLAS. PROF.]:[AGRUP. CLAS. PROF.]]=$B90,IF(DATOS_[[Check Periodo Ref.]:[Check Periodo Ref.]]="Dentro",DATOS_[C.Extra.04]))))),
0)</f>
        <v>0</v>
      </c>
      <c r="AP92" s="382">
        <f t="array" ref="AP92">IFERROR(
AVERAGE((IF(DATOS_[[Sexo]:[Sexo]]=$B92,IF(DATOS_[[AGRUP. CLAS. PROF.]:[AGRUP. CLAS. PROF.]]=$B90,IF(DATOS_[[Check Periodo Ref.]:[Check Periodo Ref.]]="Dentro",DATOS_[C.Extra.05]))))),
0)</f>
        <v>0</v>
      </c>
      <c r="AQ92" s="383">
        <f t="array" ref="AQ92">IFERROR(
AVERAGE(IF(DATOS_[Sexo]=$B92,IF(DATOS_[AGRUP. CLAS. PROF.]=$B90,IF(DATOS_[Check Periodo Ref.]="Dentro",DATOS_[Tot Extrasalarial Ef],FALSE)))),
0)</f>
        <v>0</v>
      </c>
      <c r="AR92" s="384">
        <f t="array" ref="AR92">IFERROR(
AVERAGE(IF(DATOS_[Sexo]=$B92,IF(DATOS_[AGRUP. CLAS. PROF.]=$B90,IF(DATOS_[Check Periodo Ref.]="Dentro",DATOS_[TOTAL Retrib Ef],FALSE)))),
0)</f>
        <v>0</v>
      </c>
    </row>
    <row r="93" spans="1:44" ht="17.25" thickBot="1" x14ac:dyDescent="0.35">
      <c r="A93" s="337" t="str">
        <f t="shared" ref="A93" si="107">+A94</f>
        <v>[ocultar]</v>
      </c>
      <c r="B93" s="362" t="s">
        <v>243</v>
      </c>
      <c r="C93" s="363"/>
      <c r="D93" s="364"/>
      <c r="E93" s="365" t="str">
        <f t="shared" ref="E93:AR93" si="108">IFERROR((E94-E95)/E94,"")</f>
        <v/>
      </c>
      <c r="F93" s="366" t="str">
        <f t="shared" si="108"/>
        <v/>
      </c>
      <c r="G93" s="367" t="str">
        <f t="shared" si="108"/>
        <v/>
      </c>
      <c r="H93" s="367" t="str">
        <f t="shared" si="108"/>
        <v/>
      </c>
      <c r="I93" s="367" t="str">
        <f t="shared" si="108"/>
        <v/>
      </c>
      <c r="J93" s="368" t="str">
        <f t="shared" si="108"/>
        <v/>
      </c>
      <c r="K93" s="369" t="str">
        <f t="shared" si="108"/>
        <v/>
      </c>
      <c r="L93" s="369" t="str">
        <f t="shared" si="108"/>
        <v/>
      </c>
      <c r="M93" s="369" t="str">
        <f t="shared" si="108"/>
        <v/>
      </c>
      <c r="N93" s="369" t="str">
        <f t="shared" si="108"/>
        <v/>
      </c>
      <c r="O93" s="369" t="str">
        <f t="shared" si="108"/>
        <v/>
      </c>
      <c r="P93" s="369" t="str">
        <f t="shared" si="108"/>
        <v/>
      </c>
      <c r="Q93" s="369" t="str">
        <f t="shared" si="108"/>
        <v/>
      </c>
      <c r="R93" s="369" t="str">
        <f t="shared" si="108"/>
        <v/>
      </c>
      <c r="S93" s="369" t="str">
        <f t="shared" si="108"/>
        <v/>
      </c>
      <c r="T93" s="369" t="str">
        <f t="shared" si="108"/>
        <v/>
      </c>
      <c r="U93" s="369" t="str">
        <f t="shared" si="108"/>
        <v/>
      </c>
      <c r="V93" s="368" t="str">
        <f t="shared" si="108"/>
        <v/>
      </c>
      <c r="W93" s="368" t="str">
        <f t="shared" si="108"/>
        <v/>
      </c>
      <c r="X93" s="368" t="str">
        <f t="shared" si="108"/>
        <v/>
      </c>
      <c r="Y93" s="368" t="str">
        <f t="shared" si="108"/>
        <v/>
      </c>
      <c r="Z93" s="368" t="str">
        <f t="shared" si="108"/>
        <v/>
      </c>
      <c r="AA93" s="368" t="str">
        <f t="shared" si="108"/>
        <v/>
      </c>
      <c r="AB93" s="368" t="str">
        <f t="shared" si="108"/>
        <v/>
      </c>
      <c r="AC93" s="368" t="str">
        <f t="shared" si="108"/>
        <v/>
      </c>
      <c r="AD93" s="368" t="str">
        <f t="shared" si="108"/>
        <v/>
      </c>
      <c r="AE93" s="368" t="str">
        <f t="shared" si="108"/>
        <v/>
      </c>
      <c r="AF93" s="368" t="str">
        <f t="shared" si="108"/>
        <v/>
      </c>
      <c r="AG93" s="368" t="str">
        <f t="shared" si="108"/>
        <v/>
      </c>
      <c r="AH93" s="368" t="str">
        <f t="shared" si="108"/>
        <v/>
      </c>
      <c r="AI93" s="368" t="str">
        <f t="shared" si="108"/>
        <v/>
      </c>
      <c r="AJ93" s="370" t="str">
        <f t="shared" si="108"/>
        <v/>
      </c>
      <c r="AK93" s="371" t="str">
        <f t="shared" si="108"/>
        <v/>
      </c>
      <c r="AL93" s="372" t="str">
        <f t="shared" si="108"/>
        <v/>
      </c>
      <c r="AM93" s="372" t="str">
        <f t="shared" si="108"/>
        <v/>
      </c>
      <c r="AN93" s="372" t="str">
        <f t="shared" si="108"/>
        <v/>
      </c>
      <c r="AO93" s="372" t="str">
        <f t="shared" si="108"/>
        <v/>
      </c>
      <c r="AP93" s="372" t="str">
        <f t="shared" si="108"/>
        <v/>
      </c>
      <c r="AQ93" s="373" t="str">
        <f t="shared" si="108"/>
        <v/>
      </c>
      <c r="AR93" s="374" t="str">
        <f t="shared" si="108"/>
        <v/>
      </c>
    </row>
    <row r="94" spans="1:44" x14ac:dyDescent="0.3">
      <c r="A94" s="337" t="str">
        <f t="shared" ref="A94" si="109">+IF(C94+C95=0,"[ocultar]","")</f>
        <v>[ocultar]</v>
      </c>
      <c r="B94" s="375" t="s">
        <v>162</v>
      </c>
      <c r="C94" s="376">
        <f t="array" ref="C94">SUM(IF($B94=DATOS_[Sexo],
IF($B93=DATOS_[AGRUP. CLAS. PROF.],
IF("Dentro"=DATOS_[Check Periodo Ref.],
1/(COUNTIFS(DATOS_[Sexo],$B94,DATOS_[AGRUP. CLAS. PROF.],$B93,DATOS_[Check Periodo Ref.],"Dentro",DATOS_[id],DATOS_[id]))))))</f>
        <v>0</v>
      </c>
      <c r="D94" s="377">
        <f>COUNTIFS(DATOS_[AGRUP. CLAS. PROF.],$B93,DATOS_[Sexo],$B94,DATOS_[Check Periodo Ref.],"Dentro")</f>
        <v>0</v>
      </c>
      <c r="E94" s="378">
        <f t="array" ref="E94">IFERROR(
AVERAGE(IF(DATOS_[Sexo]=$B94,IF(DATOS_[AGRUP. CLAS. PROF.]=$B93,IF(DATOS_[Check Periodo Ref.]="Dentro",DATOS_[SALARIO BASE Ef],FALSE)))),
0)</f>
        <v>0</v>
      </c>
      <c r="F94" s="379">
        <f t="array" ref="F94">IFERROR(
AVERAGE((IF(DATOS_[[Sexo]:[Sexo]]=$B94,IF(DATOS_[[AGRUP. CLAS. PROF.]:[AGRUP. CLAS. PROF.]]=$B93,IF(DATOS_[[Check Periodo Ref.]:[Check Periodo Ref.]]="Dentro",DATOS_[Conc.Sal.01]))))),
0)</f>
        <v>0</v>
      </c>
      <c r="G94" s="379">
        <f t="array" ref="G94">IFERROR(
AVERAGE((IF(DATOS_[[Sexo]:[Sexo]]=$B94,IF(DATOS_[[AGRUP. CLAS. PROF.]:[AGRUP. CLAS. PROF.]]=$B93,IF(DATOS_[[Check Periodo Ref.]:[Check Periodo Ref.]]="Dentro",DATOS_[Conc.Sal.02]))))),
0)</f>
        <v>0</v>
      </c>
      <c r="H94" s="379">
        <f t="array" ref="H94">IFERROR(
AVERAGE((IF(DATOS_[[Sexo]:[Sexo]]=$B94,IF(DATOS_[[AGRUP. CLAS. PROF.]:[AGRUP. CLAS. PROF.]]=$B93,IF(DATOS_[[Check Periodo Ref.]:[Check Periodo Ref.]]="Dentro",DATOS_[Conc.Sal.03]))))),
0)</f>
        <v>0</v>
      </c>
      <c r="I94" s="379">
        <f t="array" ref="I94">IFERROR(
AVERAGE((IF(DATOS_[[Sexo]:[Sexo]]=$B94,IF(DATOS_[[AGRUP. CLAS. PROF.]:[AGRUP. CLAS. PROF.]]=$B93,IF(DATOS_[[Check Periodo Ref.]:[Check Periodo Ref.]]="Dentro",DATOS_[Conc.Sal.04]))))),
0)</f>
        <v>0</v>
      </c>
      <c r="J94" s="379">
        <f t="array" ref="J94">IFERROR(
AVERAGE((IF(DATOS_[[Sexo]:[Sexo]]=$B94,IF(DATOS_[[AGRUP. CLAS. PROF.]:[AGRUP. CLAS. PROF.]]=$B93,IF(DATOS_[[Check Periodo Ref.]:[Check Periodo Ref.]]="Dentro",DATOS_[Conc.Sal.05]))))),
0)</f>
        <v>0</v>
      </c>
      <c r="K94" s="379">
        <f t="array" ref="K94">IFERROR(
AVERAGE((IF(DATOS_[[Sexo]:[Sexo]]=$B94,IF(DATOS_[[AGRUP. CLAS. PROF.]:[AGRUP. CLAS. PROF.]]=$B93,IF(DATOS_[[Check Periodo Ref.]:[Check Periodo Ref.]]="Dentro",DATOS_[Conc.Sal.06]))))),
0)</f>
        <v>0</v>
      </c>
      <c r="L94" s="379">
        <f t="array" ref="L94">IFERROR(
AVERAGE((IF(DATOS_[[Sexo]:[Sexo]]=$B94,IF(DATOS_[[AGRUP. CLAS. PROF.]:[AGRUP. CLAS. PROF.]]=$B93,IF(DATOS_[[Check Periodo Ref.]:[Check Periodo Ref.]]="Dentro",DATOS_[Conc.Sal.07]))))),
0)</f>
        <v>0</v>
      </c>
      <c r="M94" s="379">
        <f t="array" ref="M94">IFERROR(
AVERAGE((IF(DATOS_[[Sexo]:[Sexo]]=$B94,IF(DATOS_[[AGRUP. CLAS. PROF.]:[AGRUP. CLAS. PROF.]]=$B93,IF(DATOS_[[Check Periodo Ref.]:[Check Periodo Ref.]]="Dentro",DATOS_[Conc.Sal.08]))))),
0)</f>
        <v>0</v>
      </c>
      <c r="N94" s="379">
        <f t="array" ref="N94">IFERROR(
AVERAGE((IF(DATOS_[[Sexo]:[Sexo]]=$B94,IF(DATOS_[[AGRUP. CLAS. PROF.]:[AGRUP. CLAS. PROF.]]=$B93,IF(DATOS_[[Check Periodo Ref.]:[Check Periodo Ref.]]="Dentro",DATOS_[Conc.Sal.09]))))),
0)</f>
        <v>0</v>
      </c>
      <c r="O94" s="379">
        <f t="array" ref="O94">IFERROR(
AVERAGE((IF(DATOS_[[Sexo]:[Sexo]]=$B94,IF(DATOS_[[AGRUP. CLAS. PROF.]:[AGRUP. CLAS. PROF.]]=$B93,IF(DATOS_[[Check Periodo Ref.]:[Check Periodo Ref.]]="Dentro",DATOS_[Conc.Sal.10]))))),
0)</f>
        <v>0</v>
      </c>
      <c r="P94" s="379">
        <f t="array" ref="P94">IFERROR(
AVERAGE((IF(DATOS_[[Sexo]:[Sexo]]=$B94,IF(DATOS_[[AGRUP. CLAS. PROF.]:[AGRUP. CLAS. PROF.]]=$B93,IF(DATOS_[[Check Periodo Ref.]:[Check Periodo Ref.]]="Dentro",DATOS_[Conc.Sal.11]))))),
0)</f>
        <v>0</v>
      </c>
      <c r="Q94" s="379">
        <f t="array" ref="Q94">IFERROR(
AVERAGE((IF(DATOS_[[Sexo]:[Sexo]]=$B94,IF(DATOS_[[AGRUP. CLAS. PROF.]:[AGRUP. CLAS. PROF.]]=$B93,IF(DATOS_[[Check Periodo Ref.]:[Check Periodo Ref.]]="Dentro",DATOS_[Conc.Sal.12]))))),
0)</f>
        <v>0</v>
      </c>
      <c r="R94" s="379">
        <f t="array" ref="R94">IFERROR(
AVERAGE((IF(DATOS_[[Sexo]:[Sexo]]=$B94,IF(DATOS_[[AGRUP. CLAS. PROF.]:[AGRUP. CLAS. PROF.]]=$B93,IF(DATOS_[[Check Periodo Ref.]:[Check Periodo Ref.]]="Dentro",DATOS_[Conc.Sal.13]))))),
0)</f>
        <v>0</v>
      </c>
      <c r="S94" s="379">
        <f t="array" ref="S94">IFERROR(
AVERAGE((IF(DATOS_[[Sexo]:[Sexo]]=$B94,IF(DATOS_[[AGRUP. CLAS. PROF.]:[AGRUP. CLAS. PROF.]]=$B93,IF(DATOS_[[Check Periodo Ref.]:[Check Periodo Ref.]]="Dentro",DATOS_[Conc.Sal.14]))))),
0)</f>
        <v>0</v>
      </c>
      <c r="T94" s="379">
        <f t="array" ref="T94">IFERROR(
AVERAGE((IF(DATOS_[[Sexo]:[Sexo]]=$B94,IF(DATOS_[[AGRUP. CLAS. PROF.]:[AGRUP. CLAS. PROF.]]=$B93,IF(DATOS_[[Check Periodo Ref.]:[Check Periodo Ref.]]="Dentro",DATOS_[Conc.Sal.15]))))),
0)</f>
        <v>0</v>
      </c>
      <c r="U94" s="379">
        <f t="array" ref="U94">IFERROR(
AVERAGE((IF(DATOS_[[Sexo]:[Sexo]]=$B94,IF(DATOS_[[AGRUP. CLAS. PROF.]:[AGRUP. CLAS. PROF.]]=$B93,IF(DATOS_[[Check Periodo Ref.]:[Check Periodo Ref.]]="Dentro",DATOS_[Conc.Sal.16]))))),
0)</f>
        <v>0</v>
      </c>
      <c r="V94" s="379">
        <f t="array" ref="V94">IFERROR(
AVERAGE((IF(DATOS_[[Sexo]:[Sexo]]=$B94,IF(DATOS_[[AGRUP. CLAS. PROF.]:[AGRUP. CLAS. PROF.]]=$B93,IF(DATOS_[[Check Periodo Ref.]:[Check Periodo Ref.]]="Dentro",DATOS_[Conc.Sal.17]))))),
0)</f>
        <v>0</v>
      </c>
      <c r="W94" s="379">
        <f t="array" ref="W94">IFERROR(
AVERAGE((IF(DATOS_[[Sexo]:[Sexo]]=$B94,IF(DATOS_[[AGRUP. CLAS. PROF.]:[AGRUP. CLAS. PROF.]]=$B93,IF(DATOS_[[Check Periodo Ref.]:[Check Periodo Ref.]]="Dentro",DATOS_[Conc.Sal.18]))))),
0)</f>
        <v>0</v>
      </c>
      <c r="X94" s="379">
        <f t="array" ref="X94">IFERROR(
AVERAGE((IF(DATOS_[[Sexo]:[Sexo]]=$B94,IF(DATOS_[[AGRUP. CLAS. PROF.]:[AGRUP. CLAS. PROF.]]=$B93,IF(DATOS_[[Check Periodo Ref.]:[Check Periodo Ref.]]="Dentro",DATOS_[Conc.Sal.19]))))),
0)</f>
        <v>0</v>
      </c>
      <c r="Y94" s="379">
        <f t="array" ref="Y94">IFERROR(
AVERAGE((IF(DATOS_[[Sexo]:[Sexo]]=$B94,IF(DATOS_[[AGRUP. CLAS. PROF.]:[AGRUP. CLAS. PROF.]]=$B93,IF(DATOS_[[Check Periodo Ref.]:[Check Periodo Ref.]]="Dentro",DATOS_[Conc.Sal.20]))))),
0)</f>
        <v>0</v>
      </c>
      <c r="Z94" s="379">
        <f t="array" ref="Z94">IFERROR(
AVERAGE((IF(DATOS_[[Sexo]:[Sexo]]=$B94,IF(DATOS_[[AGRUP. CLAS. PROF.]:[AGRUP. CLAS. PROF.]]=$B93,IF(DATOS_[[Check Periodo Ref.]:[Check Periodo Ref.]]="Dentro",DATOS_[Conc.Sal.21]))))),
0)</f>
        <v>0</v>
      </c>
      <c r="AA94" s="379">
        <f t="array" ref="AA94">IFERROR(
AVERAGE((IF(DATOS_[[Sexo]:[Sexo]]=$B94,IF(DATOS_[[AGRUP. CLAS. PROF.]:[AGRUP. CLAS. PROF.]]=$B93,IF(DATOS_[[Check Periodo Ref.]:[Check Periodo Ref.]]="Dentro",DATOS_[Conc.Sal.22]))))),
0)</f>
        <v>0</v>
      </c>
      <c r="AB94" s="379">
        <f t="array" ref="AB94">IFERROR(
AVERAGE((IF(DATOS_[[Sexo]:[Sexo]]=$B94,IF(DATOS_[[AGRUP. CLAS. PROF.]:[AGRUP. CLAS. PROF.]]=$B93,IF(DATOS_[[Check Periodo Ref.]:[Check Periodo Ref.]]="Dentro",DATOS_[Conc.Sal.23]))))),
0)</f>
        <v>0</v>
      </c>
      <c r="AC94" s="379">
        <f t="array" ref="AC94">IFERROR(
AVERAGE((IF(DATOS_[[Sexo]:[Sexo]]=$B94,IF(DATOS_[[AGRUP. CLAS. PROF.]:[AGRUP. CLAS. PROF.]]=$B93,IF(DATOS_[[Check Periodo Ref.]:[Check Periodo Ref.]]="Dentro",DATOS_[Conc.Sal.24]))))),
0)</f>
        <v>0</v>
      </c>
      <c r="AD94" s="379">
        <f t="array" ref="AD94">IFERROR(
AVERAGE((IF(DATOS_[[Sexo]:[Sexo]]=$B94,IF(DATOS_[[AGRUP. CLAS. PROF.]:[AGRUP. CLAS. PROF.]]=$B93,IF(DATOS_[[Check Periodo Ref.]:[Check Periodo Ref.]]="Dentro",DATOS_[Conc.Sal.25]))))),
0)</f>
        <v>0</v>
      </c>
      <c r="AE94" s="379">
        <f t="array" ref="AE94">IFERROR(
AVERAGE((IF(DATOS_[[Sexo]:[Sexo]]=$B94,IF(DATOS_[[AGRUP. CLAS. PROF.]:[AGRUP. CLAS. PROF.]]=$B93,IF(DATOS_[[Check Periodo Ref.]:[Check Periodo Ref.]]="Dentro",DATOS_[Conc.Sal.26]))))),
0)</f>
        <v>0</v>
      </c>
      <c r="AF94" s="379">
        <f t="array" ref="AF94">IFERROR(
AVERAGE((IF(DATOS_[[Sexo]:[Sexo]]=$B94,IF(DATOS_[[AGRUP. CLAS. PROF.]:[AGRUP. CLAS. PROF.]]=$B93,IF(DATOS_[[Check Periodo Ref.]:[Check Periodo Ref.]]="Dentro",DATOS_[Conc.Sal.27]))))),
0)</f>
        <v>0</v>
      </c>
      <c r="AG94" s="379">
        <f t="array" ref="AG94">IFERROR(
AVERAGE((IF(DATOS_[[Sexo]:[Sexo]]=$B94,IF(DATOS_[[AGRUP. CLAS. PROF.]:[AGRUP. CLAS. PROF.]]=$B93,IF(DATOS_[[Check Periodo Ref.]:[Check Periodo Ref.]]="Dentro",DATOS_[Conc.Sal.28]))))),
0)</f>
        <v>0</v>
      </c>
      <c r="AH94" s="379">
        <f t="array" ref="AH94">IFERROR(
AVERAGE((IF(DATOS_[[Sexo]:[Sexo]]=$B94,IF(DATOS_[[AGRUP. CLAS. PROF.]:[AGRUP. CLAS. PROF.]]=$B93,IF(DATOS_[[Check Periodo Ref.]:[Check Periodo Ref.]]="Dentro",DATOS_[Conc.Sal.29]))))),
0)</f>
        <v>0</v>
      </c>
      <c r="AI94" s="379">
        <f t="array" ref="AI94">IFERROR(
AVERAGE((IF(DATOS_[[Sexo]:[Sexo]]=$B94,IF(DATOS_[[AGRUP. CLAS. PROF.]:[AGRUP. CLAS. PROF.]]=$B93,IF(DATOS_[[Check Periodo Ref.]:[Check Periodo Ref.]]="Dentro",DATOS_[Conc.Sal.30]))))),
0)</f>
        <v>0</v>
      </c>
      <c r="AJ94" s="380">
        <f t="array" ref="AJ94">IFERROR(
AVERAGE(IF(DATOS_[Sexo]=$B94,IF(DATOS_[AGRUP. CLAS. PROF.]=$B93,IF(DATOS_[Check Periodo Ref.]="Dentro",DATOS_[Tot COMPL.SAL Ef],FALSE)))),
0)</f>
        <v>0</v>
      </c>
      <c r="AK94" s="381">
        <f t="array" ref="AK94">IFERROR(
AVERAGE(IF(DATOS_[Sexo]=$B94,IF(DATOS_[AGRUP. CLAS. PROF.]=$B93,IF(DATOS_[Check Periodo Ref.]="Dentro",DATOS_[TOTAL SALARIO Ef],FALSE)))),
0)</f>
        <v>0</v>
      </c>
      <c r="AL94" s="382">
        <f t="array" ref="AL94">IFERROR(
AVERAGE((IF(DATOS_[[Sexo]:[Sexo]]=$B94,IF(DATOS_[[AGRUP. CLAS. PROF.]:[AGRUP. CLAS. PROF.]]=$B93,IF(DATOS_[[Check Periodo Ref.]:[Check Periodo Ref.]]="Dentro",DATOS_[C.Extra.01]))))),
0)</f>
        <v>0</v>
      </c>
      <c r="AM94" s="382">
        <f t="array" ref="AM94">IFERROR(
AVERAGE((IF(DATOS_[[Sexo]:[Sexo]]=$B94,IF(DATOS_[[AGRUP. CLAS. PROF.]:[AGRUP. CLAS. PROF.]]=$B93,IF(DATOS_[[Check Periodo Ref.]:[Check Periodo Ref.]]="Dentro",DATOS_[C.Extra.02]))))),
0)</f>
        <v>0</v>
      </c>
      <c r="AN94" s="382">
        <f t="array" ref="AN94">IFERROR(
AVERAGE((IF(DATOS_[[Sexo]:[Sexo]]=$B94,IF(DATOS_[[AGRUP. CLAS. PROF.]:[AGRUP. CLAS. PROF.]]=$B93,IF(DATOS_[[Check Periodo Ref.]:[Check Periodo Ref.]]="Dentro",DATOS_[C.Extra.03]))))),
0)</f>
        <v>0</v>
      </c>
      <c r="AO94" s="382">
        <f t="array" ref="AO94">IFERROR(
AVERAGE((IF(DATOS_[[Sexo]:[Sexo]]=$B94,IF(DATOS_[[AGRUP. CLAS. PROF.]:[AGRUP. CLAS. PROF.]]=$B93,IF(DATOS_[[Check Periodo Ref.]:[Check Periodo Ref.]]="Dentro",DATOS_[C.Extra.04]))))),
0)</f>
        <v>0</v>
      </c>
      <c r="AP94" s="382">
        <f t="array" ref="AP94">IFERROR(
AVERAGE((IF(DATOS_[[Sexo]:[Sexo]]=$B94,IF(DATOS_[[AGRUP. CLAS. PROF.]:[AGRUP. CLAS. PROF.]]=$B93,IF(DATOS_[[Check Periodo Ref.]:[Check Periodo Ref.]]="Dentro",DATOS_[C.Extra.05]))))),
0)</f>
        <v>0</v>
      </c>
      <c r="AQ94" s="383">
        <f t="array" ref="AQ94">IFERROR(
AVERAGE(IF(DATOS_[Sexo]=$B94,IF(DATOS_[AGRUP. CLAS. PROF.]=$B93,IF(DATOS_[Check Periodo Ref.]="Dentro",DATOS_[Tot Extrasalarial Ef],FALSE)))),
0)</f>
        <v>0</v>
      </c>
      <c r="AR94" s="384">
        <f t="array" ref="AR94">IFERROR(
AVERAGE(IF(DATOS_[Sexo]=$B94,IF(DATOS_[AGRUP. CLAS. PROF.]=$B93,IF(DATOS_[Check Periodo Ref.]="Dentro",DATOS_[TOTAL Retrib Ef],FALSE)))),
0)</f>
        <v>0</v>
      </c>
    </row>
    <row r="95" spans="1:44" x14ac:dyDescent="0.3">
      <c r="A95" s="337" t="str">
        <f t="shared" ref="A95" si="110">+A94</f>
        <v>[ocultar]</v>
      </c>
      <c r="B95" s="375" t="s">
        <v>163</v>
      </c>
      <c r="C95" s="376">
        <f t="array" ref="C95">SUM(IF($B95=DATOS_[Sexo],
IF($B93=DATOS_[AGRUP. CLAS. PROF.],
IF("Dentro"=DATOS_[Check Periodo Ref.],
1/(COUNTIFS(DATOS_[Sexo],$B95,DATOS_[AGRUP. CLAS. PROF.],$B93,DATOS_[Check Periodo Ref.],"Dentro",DATOS_[id],DATOS_[id]))))))</f>
        <v>0</v>
      </c>
      <c r="D95" s="377">
        <f>COUNTIFS(DATOS_[AGRUP. CLAS. PROF.],$B93,DATOS_[Sexo],$B95,DATOS_[Check Periodo Ref.],"Dentro")</f>
        <v>0</v>
      </c>
      <c r="E95" s="378">
        <f t="array" ref="E95">IFERROR(
AVERAGE(IF(DATOS_[Sexo]=$B95,IF(DATOS_[AGRUP. CLAS. PROF.]=$B93,IF(DATOS_[Check Periodo Ref.]="Dentro",DATOS_[SALARIO BASE Ef],FALSE)))),
0)</f>
        <v>0</v>
      </c>
      <c r="F95" s="379">
        <f t="array" ref="F95">IFERROR(
AVERAGE((IF(DATOS_[[Sexo]:[Sexo]]=$B95,IF(DATOS_[[AGRUP. CLAS. PROF.]:[AGRUP. CLAS. PROF.]]=$B93,IF(DATOS_[[Check Periodo Ref.]:[Check Periodo Ref.]]="Dentro",DATOS_[Conc.Sal.01]))))),
0)</f>
        <v>0</v>
      </c>
      <c r="G95" s="379">
        <f t="array" ref="G95">IFERROR(
AVERAGE((IF(DATOS_[[Sexo]:[Sexo]]=$B95,IF(DATOS_[[AGRUP. CLAS. PROF.]:[AGRUP. CLAS. PROF.]]=$B93,IF(DATOS_[[Check Periodo Ref.]:[Check Periodo Ref.]]="Dentro",DATOS_[Conc.Sal.02]))))),
0)</f>
        <v>0</v>
      </c>
      <c r="H95" s="379">
        <f t="array" ref="H95">IFERROR(
AVERAGE((IF(DATOS_[[Sexo]:[Sexo]]=$B95,IF(DATOS_[[AGRUP. CLAS. PROF.]:[AGRUP. CLAS. PROF.]]=$B93,IF(DATOS_[[Check Periodo Ref.]:[Check Periodo Ref.]]="Dentro",DATOS_[Conc.Sal.03]))))),
0)</f>
        <v>0</v>
      </c>
      <c r="I95" s="379">
        <f t="array" ref="I95">IFERROR(
AVERAGE((IF(DATOS_[[Sexo]:[Sexo]]=$B95,IF(DATOS_[[AGRUP. CLAS. PROF.]:[AGRUP. CLAS. PROF.]]=$B93,IF(DATOS_[[Check Periodo Ref.]:[Check Periodo Ref.]]="Dentro",DATOS_[Conc.Sal.04]))))),
0)</f>
        <v>0</v>
      </c>
      <c r="J95" s="379">
        <f t="array" ref="J95">IFERROR(
AVERAGE((IF(DATOS_[[Sexo]:[Sexo]]=$B95,IF(DATOS_[[AGRUP. CLAS. PROF.]:[AGRUP. CLAS. PROF.]]=$B93,IF(DATOS_[[Check Periodo Ref.]:[Check Periodo Ref.]]="Dentro",DATOS_[Conc.Sal.05]))))),
0)</f>
        <v>0</v>
      </c>
      <c r="K95" s="379">
        <f t="array" ref="K95">IFERROR(
AVERAGE((IF(DATOS_[[Sexo]:[Sexo]]=$B95,IF(DATOS_[[AGRUP. CLAS. PROF.]:[AGRUP. CLAS. PROF.]]=$B93,IF(DATOS_[[Check Periodo Ref.]:[Check Periodo Ref.]]="Dentro",DATOS_[Conc.Sal.06]))))),
0)</f>
        <v>0</v>
      </c>
      <c r="L95" s="379">
        <f t="array" ref="L95">IFERROR(
AVERAGE((IF(DATOS_[[Sexo]:[Sexo]]=$B95,IF(DATOS_[[AGRUP. CLAS. PROF.]:[AGRUP. CLAS. PROF.]]=$B93,IF(DATOS_[[Check Periodo Ref.]:[Check Periodo Ref.]]="Dentro",DATOS_[Conc.Sal.07]))))),
0)</f>
        <v>0</v>
      </c>
      <c r="M95" s="379">
        <f t="array" ref="M95">IFERROR(
AVERAGE((IF(DATOS_[[Sexo]:[Sexo]]=$B95,IF(DATOS_[[AGRUP. CLAS. PROF.]:[AGRUP. CLAS. PROF.]]=$B93,IF(DATOS_[[Check Periodo Ref.]:[Check Periodo Ref.]]="Dentro",DATOS_[Conc.Sal.08]))))),
0)</f>
        <v>0</v>
      </c>
      <c r="N95" s="379">
        <f t="array" ref="N95">IFERROR(
AVERAGE((IF(DATOS_[[Sexo]:[Sexo]]=$B95,IF(DATOS_[[AGRUP. CLAS. PROF.]:[AGRUP. CLAS. PROF.]]=$B93,IF(DATOS_[[Check Periodo Ref.]:[Check Periodo Ref.]]="Dentro",DATOS_[Conc.Sal.09]))))),
0)</f>
        <v>0</v>
      </c>
      <c r="O95" s="379">
        <f t="array" ref="O95">IFERROR(
AVERAGE((IF(DATOS_[[Sexo]:[Sexo]]=$B95,IF(DATOS_[[AGRUP. CLAS. PROF.]:[AGRUP. CLAS. PROF.]]=$B93,IF(DATOS_[[Check Periodo Ref.]:[Check Periodo Ref.]]="Dentro",DATOS_[Conc.Sal.10]))))),
0)</f>
        <v>0</v>
      </c>
      <c r="P95" s="379">
        <f t="array" ref="P95">IFERROR(
AVERAGE((IF(DATOS_[[Sexo]:[Sexo]]=$B95,IF(DATOS_[[AGRUP. CLAS. PROF.]:[AGRUP. CLAS. PROF.]]=$B93,IF(DATOS_[[Check Periodo Ref.]:[Check Periodo Ref.]]="Dentro",DATOS_[Conc.Sal.11]))))),
0)</f>
        <v>0</v>
      </c>
      <c r="Q95" s="379">
        <f t="array" ref="Q95">IFERROR(
AVERAGE((IF(DATOS_[[Sexo]:[Sexo]]=$B95,IF(DATOS_[[AGRUP. CLAS. PROF.]:[AGRUP. CLAS. PROF.]]=$B93,IF(DATOS_[[Check Periodo Ref.]:[Check Periodo Ref.]]="Dentro",DATOS_[Conc.Sal.12]))))),
0)</f>
        <v>0</v>
      </c>
      <c r="R95" s="379">
        <f t="array" ref="R95">IFERROR(
AVERAGE((IF(DATOS_[[Sexo]:[Sexo]]=$B95,IF(DATOS_[[AGRUP. CLAS. PROF.]:[AGRUP. CLAS. PROF.]]=$B93,IF(DATOS_[[Check Periodo Ref.]:[Check Periodo Ref.]]="Dentro",DATOS_[Conc.Sal.13]))))),
0)</f>
        <v>0</v>
      </c>
      <c r="S95" s="379">
        <f t="array" ref="S95">IFERROR(
AVERAGE((IF(DATOS_[[Sexo]:[Sexo]]=$B95,IF(DATOS_[[AGRUP. CLAS. PROF.]:[AGRUP. CLAS. PROF.]]=$B93,IF(DATOS_[[Check Periodo Ref.]:[Check Periodo Ref.]]="Dentro",DATOS_[Conc.Sal.14]))))),
0)</f>
        <v>0</v>
      </c>
      <c r="T95" s="379">
        <f t="array" ref="T95">IFERROR(
AVERAGE((IF(DATOS_[[Sexo]:[Sexo]]=$B95,IF(DATOS_[[AGRUP. CLAS. PROF.]:[AGRUP. CLAS. PROF.]]=$B93,IF(DATOS_[[Check Periodo Ref.]:[Check Periodo Ref.]]="Dentro",DATOS_[Conc.Sal.15]))))),
0)</f>
        <v>0</v>
      </c>
      <c r="U95" s="379">
        <f t="array" ref="U95">IFERROR(
AVERAGE((IF(DATOS_[[Sexo]:[Sexo]]=$B95,IF(DATOS_[[AGRUP. CLAS. PROF.]:[AGRUP. CLAS. PROF.]]=$B93,IF(DATOS_[[Check Periodo Ref.]:[Check Periodo Ref.]]="Dentro",DATOS_[Conc.Sal.16]))))),
0)</f>
        <v>0</v>
      </c>
      <c r="V95" s="379">
        <f t="array" ref="V95">IFERROR(
AVERAGE((IF(DATOS_[[Sexo]:[Sexo]]=$B95,IF(DATOS_[[AGRUP. CLAS. PROF.]:[AGRUP. CLAS. PROF.]]=$B93,IF(DATOS_[[Check Periodo Ref.]:[Check Periodo Ref.]]="Dentro",DATOS_[Conc.Sal.17]))))),
0)</f>
        <v>0</v>
      </c>
      <c r="W95" s="379">
        <f t="array" ref="W95">IFERROR(
AVERAGE((IF(DATOS_[[Sexo]:[Sexo]]=$B95,IF(DATOS_[[AGRUP. CLAS. PROF.]:[AGRUP. CLAS. PROF.]]=$B93,IF(DATOS_[[Check Periodo Ref.]:[Check Periodo Ref.]]="Dentro",DATOS_[Conc.Sal.18]))))),
0)</f>
        <v>0</v>
      </c>
      <c r="X95" s="379">
        <f t="array" ref="X95">IFERROR(
AVERAGE((IF(DATOS_[[Sexo]:[Sexo]]=$B95,IF(DATOS_[[AGRUP. CLAS. PROF.]:[AGRUP. CLAS. PROF.]]=$B93,IF(DATOS_[[Check Periodo Ref.]:[Check Periodo Ref.]]="Dentro",DATOS_[Conc.Sal.19]))))),
0)</f>
        <v>0</v>
      </c>
      <c r="Y95" s="379">
        <f t="array" ref="Y95">IFERROR(
AVERAGE((IF(DATOS_[[Sexo]:[Sexo]]=$B95,IF(DATOS_[[AGRUP. CLAS. PROF.]:[AGRUP. CLAS. PROF.]]=$B93,IF(DATOS_[[Check Periodo Ref.]:[Check Periodo Ref.]]="Dentro",DATOS_[Conc.Sal.20]))))),
0)</f>
        <v>0</v>
      </c>
      <c r="Z95" s="379">
        <f t="array" ref="Z95">IFERROR(
AVERAGE((IF(DATOS_[[Sexo]:[Sexo]]=$B95,IF(DATOS_[[AGRUP. CLAS. PROF.]:[AGRUP. CLAS. PROF.]]=$B93,IF(DATOS_[[Check Periodo Ref.]:[Check Periodo Ref.]]="Dentro",DATOS_[Conc.Sal.21]))))),
0)</f>
        <v>0</v>
      </c>
      <c r="AA95" s="379">
        <f t="array" ref="AA95">IFERROR(
AVERAGE((IF(DATOS_[[Sexo]:[Sexo]]=$B95,IF(DATOS_[[AGRUP. CLAS. PROF.]:[AGRUP. CLAS. PROF.]]=$B93,IF(DATOS_[[Check Periodo Ref.]:[Check Periodo Ref.]]="Dentro",DATOS_[Conc.Sal.22]))))),
0)</f>
        <v>0</v>
      </c>
      <c r="AB95" s="379">
        <f t="array" ref="AB95">IFERROR(
AVERAGE((IF(DATOS_[[Sexo]:[Sexo]]=$B95,IF(DATOS_[[AGRUP. CLAS. PROF.]:[AGRUP. CLAS. PROF.]]=$B93,IF(DATOS_[[Check Periodo Ref.]:[Check Periodo Ref.]]="Dentro",DATOS_[Conc.Sal.23]))))),
0)</f>
        <v>0</v>
      </c>
      <c r="AC95" s="379">
        <f t="array" ref="AC95">IFERROR(
AVERAGE((IF(DATOS_[[Sexo]:[Sexo]]=$B95,IF(DATOS_[[AGRUP. CLAS. PROF.]:[AGRUP. CLAS. PROF.]]=$B93,IF(DATOS_[[Check Periodo Ref.]:[Check Periodo Ref.]]="Dentro",DATOS_[Conc.Sal.24]))))),
0)</f>
        <v>0</v>
      </c>
      <c r="AD95" s="379">
        <f t="array" ref="AD95">IFERROR(
AVERAGE((IF(DATOS_[[Sexo]:[Sexo]]=$B95,IF(DATOS_[[AGRUP. CLAS. PROF.]:[AGRUP. CLAS. PROF.]]=$B93,IF(DATOS_[[Check Periodo Ref.]:[Check Periodo Ref.]]="Dentro",DATOS_[Conc.Sal.25]))))),
0)</f>
        <v>0</v>
      </c>
      <c r="AE95" s="379">
        <f t="array" ref="AE95">IFERROR(
AVERAGE((IF(DATOS_[[Sexo]:[Sexo]]=$B95,IF(DATOS_[[AGRUP. CLAS. PROF.]:[AGRUP. CLAS. PROF.]]=$B93,IF(DATOS_[[Check Periodo Ref.]:[Check Periodo Ref.]]="Dentro",DATOS_[Conc.Sal.26]))))),
0)</f>
        <v>0</v>
      </c>
      <c r="AF95" s="379">
        <f t="array" ref="AF95">IFERROR(
AVERAGE((IF(DATOS_[[Sexo]:[Sexo]]=$B95,IF(DATOS_[[AGRUP. CLAS. PROF.]:[AGRUP. CLAS. PROF.]]=$B93,IF(DATOS_[[Check Periodo Ref.]:[Check Periodo Ref.]]="Dentro",DATOS_[Conc.Sal.27]))))),
0)</f>
        <v>0</v>
      </c>
      <c r="AG95" s="379">
        <f t="array" ref="AG95">IFERROR(
AVERAGE((IF(DATOS_[[Sexo]:[Sexo]]=$B95,IF(DATOS_[[AGRUP. CLAS. PROF.]:[AGRUP. CLAS. PROF.]]=$B93,IF(DATOS_[[Check Periodo Ref.]:[Check Periodo Ref.]]="Dentro",DATOS_[Conc.Sal.28]))))),
0)</f>
        <v>0</v>
      </c>
      <c r="AH95" s="379">
        <f t="array" ref="AH95">IFERROR(
AVERAGE((IF(DATOS_[[Sexo]:[Sexo]]=$B95,IF(DATOS_[[AGRUP. CLAS. PROF.]:[AGRUP. CLAS. PROF.]]=$B93,IF(DATOS_[[Check Periodo Ref.]:[Check Periodo Ref.]]="Dentro",DATOS_[Conc.Sal.29]))))),
0)</f>
        <v>0</v>
      </c>
      <c r="AI95" s="379">
        <f t="array" ref="AI95">IFERROR(
AVERAGE((IF(DATOS_[[Sexo]:[Sexo]]=$B95,IF(DATOS_[[AGRUP. CLAS. PROF.]:[AGRUP. CLAS. PROF.]]=$B93,IF(DATOS_[[Check Periodo Ref.]:[Check Periodo Ref.]]="Dentro",DATOS_[Conc.Sal.30]))))),
0)</f>
        <v>0</v>
      </c>
      <c r="AJ95" s="380">
        <f t="array" ref="AJ95">IFERROR(
AVERAGE(IF(DATOS_[Sexo]=$B95,IF(DATOS_[AGRUP. CLAS. PROF.]=$B93,IF(DATOS_[Check Periodo Ref.]="Dentro",DATOS_[Tot COMPL.SAL Ef],FALSE)))),
0)</f>
        <v>0</v>
      </c>
      <c r="AK95" s="381">
        <f t="array" ref="AK95">IFERROR(
AVERAGE(IF(DATOS_[Sexo]=$B95,IF(DATOS_[AGRUP. CLAS. PROF.]=$B93,IF(DATOS_[Check Periodo Ref.]="Dentro",DATOS_[TOTAL SALARIO Ef],FALSE)))),
0)</f>
        <v>0</v>
      </c>
      <c r="AL95" s="382">
        <f t="array" ref="AL95">IFERROR(
AVERAGE((IF(DATOS_[[Sexo]:[Sexo]]=$B95,IF(DATOS_[[AGRUP. CLAS. PROF.]:[AGRUP. CLAS. PROF.]]=$B93,IF(DATOS_[[Check Periodo Ref.]:[Check Periodo Ref.]]="Dentro",DATOS_[C.Extra.01]))))),
0)</f>
        <v>0</v>
      </c>
      <c r="AM95" s="382">
        <f t="array" ref="AM95">IFERROR(
AVERAGE((IF(DATOS_[[Sexo]:[Sexo]]=$B95,IF(DATOS_[[AGRUP. CLAS. PROF.]:[AGRUP. CLAS. PROF.]]=$B93,IF(DATOS_[[Check Periodo Ref.]:[Check Periodo Ref.]]="Dentro",DATOS_[C.Extra.02]))))),
0)</f>
        <v>0</v>
      </c>
      <c r="AN95" s="382">
        <f t="array" ref="AN95">IFERROR(
AVERAGE((IF(DATOS_[[Sexo]:[Sexo]]=$B95,IF(DATOS_[[AGRUP. CLAS. PROF.]:[AGRUP. CLAS. PROF.]]=$B93,IF(DATOS_[[Check Periodo Ref.]:[Check Periodo Ref.]]="Dentro",DATOS_[C.Extra.03]))))),
0)</f>
        <v>0</v>
      </c>
      <c r="AO95" s="382">
        <f t="array" ref="AO95">IFERROR(
AVERAGE((IF(DATOS_[[Sexo]:[Sexo]]=$B95,IF(DATOS_[[AGRUP. CLAS. PROF.]:[AGRUP. CLAS. PROF.]]=$B93,IF(DATOS_[[Check Periodo Ref.]:[Check Periodo Ref.]]="Dentro",DATOS_[C.Extra.04]))))),
0)</f>
        <v>0</v>
      </c>
      <c r="AP95" s="382">
        <f t="array" ref="AP95">IFERROR(
AVERAGE((IF(DATOS_[[Sexo]:[Sexo]]=$B95,IF(DATOS_[[AGRUP. CLAS. PROF.]:[AGRUP. CLAS. PROF.]]=$B93,IF(DATOS_[[Check Periodo Ref.]:[Check Periodo Ref.]]="Dentro",DATOS_[C.Extra.05]))))),
0)</f>
        <v>0</v>
      </c>
      <c r="AQ95" s="383">
        <f t="array" ref="AQ95">IFERROR(
AVERAGE(IF(DATOS_[Sexo]=$B95,IF(DATOS_[AGRUP. CLAS. PROF.]=$B93,IF(DATOS_[Check Periodo Ref.]="Dentro",DATOS_[Tot Extrasalarial Ef],FALSE)))),
0)</f>
        <v>0</v>
      </c>
      <c r="AR95" s="384">
        <f t="array" ref="AR95">IFERROR(
AVERAGE(IF(DATOS_[Sexo]=$B95,IF(DATOS_[AGRUP. CLAS. PROF.]=$B93,IF(DATOS_[Check Periodo Ref.]="Dentro",DATOS_[TOTAL Retrib Ef],FALSE)))),
0)</f>
        <v>0</v>
      </c>
    </row>
    <row r="96" spans="1:44" ht="17.25" thickBot="1" x14ac:dyDescent="0.35">
      <c r="A96" s="337" t="str">
        <f t="shared" ref="A96" si="111">+A97</f>
        <v>[ocultar]</v>
      </c>
      <c r="B96" s="362" t="s">
        <v>244</v>
      </c>
      <c r="C96" s="363"/>
      <c r="D96" s="364"/>
      <c r="E96" s="365" t="str">
        <f t="shared" ref="E96:AR96" si="112">IFERROR((E97-E98)/E97,"")</f>
        <v/>
      </c>
      <c r="F96" s="366" t="str">
        <f t="shared" si="112"/>
        <v/>
      </c>
      <c r="G96" s="367" t="str">
        <f t="shared" si="112"/>
        <v/>
      </c>
      <c r="H96" s="367" t="str">
        <f t="shared" si="112"/>
        <v/>
      </c>
      <c r="I96" s="367" t="str">
        <f t="shared" si="112"/>
        <v/>
      </c>
      <c r="J96" s="368" t="str">
        <f t="shared" si="112"/>
        <v/>
      </c>
      <c r="K96" s="369" t="str">
        <f t="shared" si="112"/>
        <v/>
      </c>
      <c r="L96" s="369" t="str">
        <f t="shared" si="112"/>
        <v/>
      </c>
      <c r="M96" s="369" t="str">
        <f t="shared" si="112"/>
        <v/>
      </c>
      <c r="N96" s="369" t="str">
        <f t="shared" si="112"/>
        <v/>
      </c>
      <c r="O96" s="369" t="str">
        <f t="shared" si="112"/>
        <v/>
      </c>
      <c r="P96" s="369" t="str">
        <f t="shared" si="112"/>
        <v/>
      </c>
      <c r="Q96" s="369" t="str">
        <f t="shared" si="112"/>
        <v/>
      </c>
      <c r="R96" s="369" t="str">
        <f t="shared" si="112"/>
        <v/>
      </c>
      <c r="S96" s="369" t="str">
        <f t="shared" si="112"/>
        <v/>
      </c>
      <c r="T96" s="369" t="str">
        <f t="shared" si="112"/>
        <v/>
      </c>
      <c r="U96" s="369" t="str">
        <f t="shared" si="112"/>
        <v/>
      </c>
      <c r="V96" s="368" t="str">
        <f t="shared" si="112"/>
        <v/>
      </c>
      <c r="W96" s="368" t="str">
        <f t="shared" si="112"/>
        <v/>
      </c>
      <c r="X96" s="368" t="str">
        <f t="shared" si="112"/>
        <v/>
      </c>
      <c r="Y96" s="368" t="str">
        <f t="shared" si="112"/>
        <v/>
      </c>
      <c r="Z96" s="368" t="str">
        <f t="shared" si="112"/>
        <v/>
      </c>
      <c r="AA96" s="368" t="str">
        <f t="shared" si="112"/>
        <v/>
      </c>
      <c r="AB96" s="368" t="str">
        <f t="shared" si="112"/>
        <v/>
      </c>
      <c r="AC96" s="368" t="str">
        <f t="shared" si="112"/>
        <v/>
      </c>
      <c r="AD96" s="368" t="str">
        <f t="shared" si="112"/>
        <v/>
      </c>
      <c r="AE96" s="368" t="str">
        <f t="shared" si="112"/>
        <v/>
      </c>
      <c r="AF96" s="368" t="str">
        <f t="shared" si="112"/>
        <v/>
      </c>
      <c r="AG96" s="368" t="str">
        <f t="shared" si="112"/>
        <v/>
      </c>
      <c r="AH96" s="368" t="str">
        <f t="shared" si="112"/>
        <v/>
      </c>
      <c r="AI96" s="368" t="str">
        <f t="shared" si="112"/>
        <v/>
      </c>
      <c r="AJ96" s="370" t="str">
        <f t="shared" si="112"/>
        <v/>
      </c>
      <c r="AK96" s="371" t="str">
        <f t="shared" si="112"/>
        <v/>
      </c>
      <c r="AL96" s="372" t="str">
        <f t="shared" si="112"/>
        <v/>
      </c>
      <c r="AM96" s="372" t="str">
        <f t="shared" si="112"/>
        <v/>
      </c>
      <c r="AN96" s="372" t="str">
        <f t="shared" si="112"/>
        <v/>
      </c>
      <c r="AO96" s="372" t="str">
        <f t="shared" si="112"/>
        <v/>
      </c>
      <c r="AP96" s="372" t="str">
        <f t="shared" si="112"/>
        <v/>
      </c>
      <c r="AQ96" s="373" t="str">
        <f t="shared" si="112"/>
        <v/>
      </c>
      <c r="AR96" s="374" t="str">
        <f t="shared" si="112"/>
        <v/>
      </c>
    </row>
    <row r="97" spans="1:44" x14ac:dyDescent="0.3">
      <c r="A97" s="337" t="str">
        <f t="shared" ref="A97" si="113">+IF(C97+C98=0,"[ocultar]","")</f>
        <v>[ocultar]</v>
      </c>
      <c r="B97" s="375" t="s">
        <v>162</v>
      </c>
      <c r="C97" s="376">
        <f t="array" ref="C97">SUM(IF($B97=DATOS_[Sexo],
IF($B96=DATOS_[AGRUP. CLAS. PROF.],
IF("Dentro"=DATOS_[Check Periodo Ref.],
1/(COUNTIFS(DATOS_[Sexo],$B97,DATOS_[AGRUP. CLAS. PROF.],$B96,DATOS_[Check Periodo Ref.],"Dentro",DATOS_[id],DATOS_[id]))))))</f>
        <v>0</v>
      </c>
      <c r="D97" s="377">
        <f>COUNTIFS(DATOS_[AGRUP. CLAS. PROF.],$B96,DATOS_[Sexo],$B97,DATOS_[Check Periodo Ref.],"Dentro")</f>
        <v>0</v>
      </c>
      <c r="E97" s="378">
        <f t="array" ref="E97">IFERROR(
AVERAGE(IF(DATOS_[Sexo]=$B97,IF(DATOS_[AGRUP. CLAS. PROF.]=$B96,IF(DATOS_[Check Periodo Ref.]="Dentro",DATOS_[SALARIO BASE Ef],FALSE)))),
0)</f>
        <v>0</v>
      </c>
      <c r="F97" s="379">
        <f t="array" ref="F97">IFERROR(
AVERAGE((IF(DATOS_[[Sexo]:[Sexo]]=$B97,IF(DATOS_[[AGRUP. CLAS. PROF.]:[AGRUP. CLAS. PROF.]]=$B96,IF(DATOS_[[Check Periodo Ref.]:[Check Periodo Ref.]]="Dentro",DATOS_[Conc.Sal.01]))))),
0)</f>
        <v>0</v>
      </c>
      <c r="G97" s="379">
        <f t="array" ref="G97">IFERROR(
AVERAGE((IF(DATOS_[[Sexo]:[Sexo]]=$B97,IF(DATOS_[[AGRUP. CLAS. PROF.]:[AGRUP. CLAS. PROF.]]=$B96,IF(DATOS_[[Check Periodo Ref.]:[Check Periodo Ref.]]="Dentro",DATOS_[Conc.Sal.02]))))),
0)</f>
        <v>0</v>
      </c>
      <c r="H97" s="379">
        <f t="array" ref="H97">IFERROR(
AVERAGE((IF(DATOS_[[Sexo]:[Sexo]]=$B97,IF(DATOS_[[AGRUP. CLAS. PROF.]:[AGRUP. CLAS. PROF.]]=$B96,IF(DATOS_[[Check Periodo Ref.]:[Check Periodo Ref.]]="Dentro",DATOS_[Conc.Sal.03]))))),
0)</f>
        <v>0</v>
      </c>
      <c r="I97" s="379">
        <f t="array" ref="I97">IFERROR(
AVERAGE((IF(DATOS_[[Sexo]:[Sexo]]=$B97,IF(DATOS_[[AGRUP. CLAS. PROF.]:[AGRUP. CLAS. PROF.]]=$B96,IF(DATOS_[[Check Periodo Ref.]:[Check Periodo Ref.]]="Dentro",DATOS_[Conc.Sal.04]))))),
0)</f>
        <v>0</v>
      </c>
      <c r="J97" s="379">
        <f t="array" ref="J97">IFERROR(
AVERAGE((IF(DATOS_[[Sexo]:[Sexo]]=$B97,IF(DATOS_[[AGRUP. CLAS. PROF.]:[AGRUP. CLAS. PROF.]]=$B96,IF(DATOS_[[Check Periodo Ref.]:[Check Periodo Ref.]]="Dentro",DATOS_[Conc.Sal.05]))))),
0)</f>
        <v>0</v>
      </c>
      <c r="K97" s="379">
        <f t="array" ref="K97">IFERROR(
AVERAGE((IF(DATOS_[[Sexo]:[Sexo]]=$B97,IF(DATOS_[[AGRUP. CLAS. PROF.]:[AGRUP. CLAS. PROF.]]=$B96,IF(DATOS_[[Check Periodo Ref.]:[Check Periodo Ref.]]="Dentro",DATOS_[Conc.Sal.06]))))),
0)</f>
        <v>0</v>
      </c>
      <c r="L97" s="379">
        <f t="array" ref="L97">IFERROR(
AVERAGE((IF(DATOS_[[Sexo]:[Sexo]]=$B97,IF(DATOS_[[AGRUP. CLAS. PROF.]:[AGRUP. CLAS. PROF.]]=$B96,IF(DATOS_[[Check Periodo Ref.]:[Check Periodo Ref.]]="Dentro",DATOS_[Conc.Sal.07]))))),
0)</f>
        <v>0</v>
      </c>
      <c r="M97" s="379">
        <f t="array" ref="M97">IFERROR(
AVERAGE((IF(DATOS_[[Sexo]:[Sexo]]=$B97,IF(DATOS_[[AGRUP. CLAS. PROF.]:[AGRUP. CLAS. PROF.]]=$B96,IF(DATOS_[[Check Periodo Ref.]:[Check Periodo Ref.]]="Dentro",DATOS_[Conc.Sal.08]))))),
0)</f>
        <v>0</v>
      </c>
      <c r="N97" s="379">
        <f t="array" ref="N97">IFERROR(
AVERAGE((IF(DATOS_[[Sexo]:[Sexo]]=$B97,IF(DATOS_[[AGRUP. CLAS. PROF.]:[AGRUP. CLAS. PROF.]]=$B96,IF(DATOS_[[Check Periodo Ref.]:[Check Periodo Ref.]]="Dentro",DATOS_[Conc.Sal.09]))))),
0)</f>
        <v>0</v>
      </c>
      <c r="O97" s="379">
        <f t="array" ref="O97">IFERROR(
AVERAGE((IF(DATOS_[[Sexo]:[Sexo]]=$B97,IF(DATOS_[[AGRUP. CLAS. PROF.]:[AGRUP. CLAS. PROF.]]=$B96,IF(DATOS_[[Check Periodo Ref.]:[Check Periodo Ref.]]="Dentro",DATOS_[Conc.Sal.10]))))),
0)</f>
        <v>0</v>
      </c>
      <c r="P97" s="379">
        <f t="array" ref="P97">IFERROR(
AVERAGE((IF(DATOS_[[Sexo]:[Sexo]]=$B97,IF(DATOS_[[AGRUP. CLAS. PROF.]:[AGRUP. CLAS. PROF.]]=$B96,IF(DATOS_[[Check Periodo Ref.]:[Check Periodo Ref.]]="Dentro",DATOS_[Conc.Sal.11]))))),
0)</f>
        <v>0</v>
      </c>
      <c r="Q97" s="379">
        <f t="array" ref="Q97">IFERROR(
AVERAGE((IF(DATOS_[[Sexo]:[Sexo]]=$B97,IF(DATOS_[[AGRUP. CLAS. PROF.]:[AGRUP. CLAS. PROF.]]=$B96,IF(DATOS_[[Check Periodo Ref.]:[Check Periodo Ref.]]="Dentro",DATOS_[Conc.Sal.12]))))),
0)</f>
        <v>0</v>
      </c>
      <c r="R97" s="379">
        <f t="array" ref="R97">IFERROR(
AVERAGE((IF(DATOS_[[Sexo]:[Sexo]]=$B97,IF(DATOS_[[AGRUP. CLAS. PROF.]:[AGRUP. CLAS. PROF.]]=$B96,IF(DATOS_[[Check Periodo Ref.]:[Check Periodo Ref.]]="Dentro",DATOS_[Conc.Sal.13]))))),
0)</f>
        <v>0</v>
      </c>
      <c r="S97" s="379">
        <f t="array" ref="S97">IFERROR(
AVERAGE((IF(DATOS_[[Sexo]:[Sexo]]=$B97,IF(DATOS_[[AGRUP. CLAS. PROF.]:[AGRUP. CLAS. PROF.]]=$B96,IF(DATOS_[[Check Periodo Ref.]:[Check Periodo Ref.]]="Dentro",DATOS_[Conc.Sal.14]))))),
0)</f>
        <v>0</v>
      </c>
      <c r="T97" s="379">
        <f t="array" ref="T97">IFERROR(
AVERAGE((IF(DATOS_[[Sexo]:[Sexo]]=$B97,IF(DATOS_[[AGRUP. CLAS. PROF.]:[AGRUP. CLAS. PROF.]]=$B96,IF(DATOS_[[Check Periodo Ref.]:[Check Periodo Ref.]]="Dentro",DATOS_[Conc.Sal.15]))))),
0)</f>
        <v>0</v>
      </c>
      <c r="U97" s="379">
        <f t="array" ref="U97">IFERROR(
AVERAGE((IF(DATOS_[[Sexo]:[Sexo]]=$B97,IF(DATOS_[[AGRUP. CLAS. PROF.]:[AGRUP. CLAS. PROF.]]=$B96,IF(DATOS_[[Check Periodo Ref.]:[Check Periodo Ref.]]="Dentro",DATOS_[Conc.Sal.16]))))),
0)</f>
        <v>0</v>
      </c>
      <c r="V97" s="379">
        <f t="array" ref="V97">IFERROR(
AVERAGE((IF(DATOS_[[Sexo]:[Sexo]]=$B97,IF(DATOS_[[AGRUP. CLAS. PROF.]:[AGRUP. CLAS. PROF.]]=$B96,IF(DATOS_[[Check Periodo Ref.]:[Check Periodo Ref.]]="Dentro",DATOS_[Conc.Sal.17]))))),
0)</f>
        <v>0</v>
      </c>
      <c r="W97" s="379">
        <f t="array" ref="W97">IFERROR(
AVERAGE((IF(DATOS_[[Sexo]:[Sexo]]=$B97,IF(DATOS_[[AGRUP. CLAS. PROF.]:[AGRUP. CLAS. PROF.]]=$B96,IF(DATOS_[[Check Periodo Ref.]:[Check Periodo Ref.]]="Dentro",DATOS_[Conc.Sal.18]))))),
0)</f>
        <v>0</v>
      </c>
      <c r="X97" s="379">
        <f t="array" ref="X97">IFERROR(
AVERAGE((IF(DATOS_[[Sexo]:[Sexo]]=$B97,IF(DATOS_[[AGRUP. CLAS. PROF.]:[AGRUP. CLAS. PROF.]]=$B96,IF(DATOS_[[Check Periodo Ref.]:[Check Periodo Ref.]]="Dentro",DATOS_[Conc.Sal.19]))))),
0)</f>
        <v>0</v>
      </c>
      <c r="Y97" s="379">
        <f t="array" ref="Y97">IFERROR(
AVERAGE((IF(DATOS_[[Sexo]:[Sexo]]=$B97,IF(DATOS_[[AGRUP. CLAS. PROF.]:[AGRUP. CLAS. PROF.]]=$B96,IF(DATOS_[[Check Periodo Ref.]:[Check Periodo Ref.]]="Dentro",DATOS_[Conc.Sal.20]))))),
0)</f>
        <v>0</v>
      </c>
      <c r="Z97" s="379">
        <f t="array" ref="Z97">IFERROR(
AVERAGE((IF(DATOS_[[Sexo]:[Sexo]]=$B97,IF(DATOS_[[AGRUP. CLAS. PROF.]:[AGRUP. CLAS. PROF.]]=$B96,IF(DATOS_[[Check Periodo Ref.]:[Check Periodo Ref.]]="Dentro",DATOS_[Conc.Sal.21]))))),
0)</f>
        <v>0</v>
      </c>
      <c r="AA97" s="379">
        <f t="array" ref="AA97">IFERROR(
AVERAGE((IF(DATOS_[[Sexo]:[Sexo]]=$B97,IF(DATOS_[[AGRUP. CLAS. PROF.]:[AGRUP. CLAS. PROF.]]=$B96,IF(DATOS_[[Check Periodo Ref.]:[Check Periodo Ref.]]="Dentro",DATOS_[Conc.Sal.22]))))),
0)</f>
        <v>0</v>
      </c>
      <c r="AB97" s="379">
        <f t="array" ref="AB97">IFERROR(
AVERAGE((IF(DATOS_[[Sexo]:[Sexo]]=$B97,IF(DATOS_[[AGRUP. CLAS. PROF.]:[AGRUP. CLAS. PROF.]]=$B96,IF(DATOS_[[Check Periodo Ref.]:[Check Periodo Ref.]]="Dentro",DATOS_[Conc.Sal.23]))))),
0)</f>
        <v>0</v>
      </c>
      <c r="AC97" s="379">
        <f t="array" ref="AC97">IFERROR(
AVERAGE((IF(DATOS_[[Sexo]:[Sexo]]=$B97,IF(DATOS_[[AGRUP. CLAS. PROF.]:[AGRUP. CLAS. PROF.]]=$B96,IF(DATOS_[[Check Periodo Ref.]:[Check Periodo Ref.]]="Dentro",DATOS_[Conc.Sal.24]))))),
0)</f>
        <v>0</v>
      </c>
      <c r="AD97" s="379">
        <f t="array" ref="AD97">IFERROR(
AVERAGE((IF(DATOS_[[Sexo]:[Sexo]]=$B97,IF(DATOS_[[AGRUP. CLAS. PROF.]:[AGRUP. CLAS. PROF.]]=$B96,IF(DATOS_[[Check Periodo Ref.]:[Check Periodo Ref.]]="Dentro",DATOS_[Conc.Sal.25]))))),
0)</f>
        <v>0</v>
      </c>
      <c r="AE97" s="379">
        <f t="array" ref="AE97">IFERROR(
AVERAGE((IF(DATOS_[[Sexo]:[Sexo]]=$B97,IF(DATOS_[[AGRUP. CLAS. PROF.]:[AGRUP. CLAS. PROF.]]=$B96,IF(DATOS_[[Check Periodo Ref.]:[Check Periodo Ref.]]="Dentro",DATOS_[Conc.Sal.26]))))),
0)</f>
        <v>0</v>
      </c>
      <c r="AF97" s="379">
        <f t="array" ref="AF97">IFERROR(
AVERAGE((IF(DATOS_[[Sexo]:[Sexo]]=$B97,IF(DATOS_[[AGRUP. CLAS. PROF.]:[AGRUP. CLAS. PROF.]]=$B96,IF(DATOS_[[Check Periodo Ref.]:[Check Periodo Ref.]]="Dentro",DATOS_[Conc.Sal.27]))))),
0)</f>
        <v>0</v>
      </c>
      <c r="AG97" s="379">
        <f t="array" ref="AG97">IFERROR(
AVERAGE((IF(DATOS_[[Sexo]:[Sexo]]=$B97,IF(DATOS_[[AGRUP. CLAS. PROF.]:[AGRUP. CLAS. PROF.]]=$B96,IF(DATOS_[[Check Periodo Ref.]:[Check Periodo Ref.]]="Dentro",DATOS_[Conc.Sal.28]))))),
0)</f>
        <v>0</v>
      </c>
      <c r="AH97" s="379">
        <f t="array" ref="AH97">IFERROR(
AVERAGE((IF(DATOS_[[Sexo]:[Sexo]]=$B97,IF(DATOS_[[AGRUP. CLAS. PROF.]:[AGRUP. CLAS. PROF.]]=$B96,IF(DATOS_[[Check Periodo Ref.]:[Check Periodo Ref.]]="Dentro",DATOS_[Conc.Sal.29]))))),
0)</f>
        <v>0</v>
      </c>
      <c r="AI97" s="379">
        <f t="array" ref="AI97">IFERROR(
AVERAGE((IF(DATOS_[[Sexo]:[Sexo]]=$B97,IF(DATOS_[[AGRUP. CLAS. PROF.]:[AGRUP. CLAS. PROF.]]=$B96,IF(DATOS_[[Check Periodo Ref.]:[Check Periodo Ref.]]="Dentro",DATOS_[Conc.Sal.30]))))),
0)</f>
        <v>0</v>
      </c>
      <c r="AJ97" s="380">
        <f t="array" ref="AJ97">IFERROR(
AVERAGE(IF(DATOS_[Sexo]=$B97,IF(DATOS_[AGRUP. CLAS. PROF.]=$B96,IF(DATOS_[Check Periodo Ref.]="Dentro",DATOS_[Tot COMPL.SAL Ef],FALSE)))),
0)</f>
        <v>0</v>
      </c>
      <c r="AK97" s="381">
        <f t="array" ref="AK97">IFERROR(
AVERAGE(IF(DATOS_[Sexo]=$B97,IF(DATOS_[AGRUP. CLAS. PROF.]=$B96,IF(DATOS_[Check Periodo Ref.]="Dentro",DATOS_[TOTAL SALARIO Ef],FALSE)))),
0)</f>
        <v>0</v>
      </c>
      <c r="AL97" s="382">
        <f t="array" ref="AL97">IFERROR(
AVERAGE((IF(DATOS_[[Sexo]:[Sexo]]=$B97,IF(DATOS_[[AGRUP. CLAS. PROF.]:[AGRUP. CLAS. PROF.]]=$B96,IF(DATOS_[[Check Periodo Ref.]:[Check Periodo Ref.]]="Dentro",DATOS_[C.Extra.01]))))),
0)</f>
        <v>0</v>
      </c>
      <c r="AM97" s="382">
        <f t="array" ref="AM97">IFERROR(
AVERAGE((IF(DATOS_[[Sexo]:[Sexo]]=$B97,IF(DATOS_[[AGRUP. CLAS. PROF.]:[AGRUP. CLAS. PROF.]]=$B96,IF(DATOS_[[Check Periodo Ref.]:[Check Periodo Ref.]]="Dentro",DATOS_[C.Extra.02]))))),
0)</f>
        <v>0</v>
      </c>
      <c r="AN97" s="382">
        <f t="array" ref="AN97">IFERROR(
AVERAGE((IF(DATOS_[[Sexo]:[Sexo]]=$B97,IF(DATOS_[[AGRUP. CLAS. PROF.]:[AGRUP. CLAS. PROF.]]=$B96,IF(DATOS_[[Check Periodo Ref.]:[Check Periodo Ref.]]="Dentro",DATOS_[C.Extra.03]))))),
0)</f>
        <v>0</v>
      </c>
      <c r="AO97" s="382">
        <f t="array" ref="AO97">IFERROR(
AVERAGE((IF(DATOS_[[Sexo]:[Sexo]]=$B97,IF(DATOS_[[AGRUP. CLAS. PROF.]:[AGRUP. CLAS. PROF.]]=$B96,IF(DATOS_[[Check Periodo Ref.]:[Check Periodo Ref.]]="Dentro",DATOS_[C.Extra.04]))))),
0)</f>
        <v>0</v>
      </c>
      <c r="AP97" s="382">
        <f t="array" ref="AP97">IFERROR(
AVERAGE((IF(DATOS_[[Sexo]:[Sexo]]=$B97,IF(DATOS_[[AGRUP. CLAS. PROF.]:[AGRUP. CLAS. PROF.]]=$B96,IF(DATOS_[[Check Periodo Ref.]:[Check Periodo Ref.]]="Dentro",DATOS_[C.Extra.05]))))),
0)</f>
        <v>0</v>
      </c>
      <c r="AQ97" s="383">
        <f t="array" ref="AQ97">IFERROR(
AVERAGE(IF(DATOS_[Sexo]=$B97,IF(DATOS_[AGRUP. CLAS. PROF.]=$B96,IF(DATOS_[Check Periodo Ref.]="Dentro",DATOS_[Tot Extrasalarial Ef],FALSE)))),
0)</f>
        <v>0</v>
      </c>
      <c r="AR97" s="384">
        <f t="array" ref="AR97">IFERROR(
AVERAGE(IF(DATOS_[Sexo]=$B97,IF(DATOS_[AGRUP. CLAS. PROF.]=$B96,IF(DATOS_[Check Periodo Ref.]="Dentro",DATOS_[TOTAL Retrib Ef],FALSE)))),
0)</f>
        <v>0</v>
      </c>
    </row>
    <row r="98" spans="1:44" x14ac:dyDescent="0.3">
      <c r="A98" s="337" t="str">
        <f t="shared" ref="A98" si="114">+A97</f>
        <v>[ocultar]</v>
      </c>
      <c r="B98" s="375" t="s">
        <v>163</v>
      </c>
      <c r="C98" s="376">
        <f t="array" ref="C98">SUM(IF($B98=DATOS_[Sexo],
IF($B96=DATOS_[AGRUP. CLAS. PROF.],
IF("Dentro"=DATOS_[Check Periodo Ref.],
1/(COUNTIFS(DATOS_[Sexo],$B98,DATOS_[AGRUP. CLAS. PROF.],$B96,DATOS_[Check Periodo Ref.],"Dentro",DATOS_[id],DATOS_[id]))))))</f>
        <v>0</v>
      </c>
      <c r="D98" s="377">
        <f>COUNTIFS(DATOS_[AGRUP. CLAS. PROF.],$B96,DATOS_[Sexo],$B98,DATOS_[Check Periodo Ref.],"Dentro")</f>
        <v>0</v>
      </c>
      <c r="E98" s="378">
        <f t="array" ref="E98">IFERROR(
AVERAGE(IF(DATOS_[Sexo]=$B98,IF(DATOS_[AGRUP. CLAS. PROF.]=$B96,IF(DATOS_[Check Periodo Ref.]="Dentro",DATOS_[SALARIO BASE Ef],FALSE)))),
0)</f>
        <v>0</v>
      </c>
      <c r="F98" s="379">
        <f t="array" ref="F98">IFERROR(
AVERAGE((IF(DATOS_[[Sexo]:[Sexo]]=$B98,IF(DATOS_[[AGRUP. CLAS. PROF.]:[AGRUP. CLAS. PROF.]]=$B96,IF(DATOS_[[Check Periodo Ref.]:[Check Periodo Ref.]]="Dentro",DATOS_[Conc.Sal.01]))))),
0)</f>
        <v>0</v>
      </c>
      <c r="G98" s="379">
        <f t="array" ref="G98">IFERROR(
AVERAGE((IF(DATOS_[[Sexo]:[Sexo]]=$B98,IF(DATOS_[[AGRUP. CLAS. PROF.]:[AGRUP. CLAS. PROF.]]=$B96,IF(DATOS_[[Check Periodo Ref.]:[Check Periodo Ref.]]="Dentro",DATOS_[Conc.Sal.02]))))),
0)</f>
        <v>0</v>
      </c>
      <c r="H98" s="379">
        <f t="array" ref="H98">IFERROR(
AVERAGE((IF(DATOS_[[Sexo]:[Sexo]]=$B98,IF(DATOS_[[AGRUP. CLAS. PROF.]:[AGRUP. CLAS. PROF.]]=$B96,IF(DATOS_[[Check Periodo Ref.]:[Check Periodo Ref.]]="Dentro",DATOS_[Conc.Sal.03]))))),
0)</f>
        <v>0</v>
      </c>
      <c r="I98" s="379">
        <f t="array" ref="I98">IFERROR(
AVERAGE((IF(DATOS_[[Sexo]:[Sexo]]=$B98,IF(DATOS_[[AGRUP. CLAS. PROF.]:[AGRUP. CLAS. PROF.]]=$B96,IF(DATOS_[[Check Periodo Ref.]:[Check Periodo Ref.]]="Dentro",DATOS_[Conc.Sal.04]))))),
0)</f>
        <v>0</v>
      </c>
      <c r="J98" s="379">
        <f t="array" ref="J98">IFERROR(
AVERAGE((IF(DATOS_[[Sexo]:[Sexo]]=$B98,IF(DATOS_[[AGRUP. CLAS. PROF.]:[AGRUP. CLAS. PROF.]]=$B96,IF(DATOS_[[Check Periodo Ref.]:[Check Periodo Ref.]]="Dentro",DATOS_[Conc.Sal.05]))))),
0)</f>
        <v>0</v>
      </c>
      <c r="K98" s="379">
        <f t="array" ref="K98">IFERROR(
AVERAGE((IF(DATOS_[[Sexo]:[Sexo]]=$B98,IF(DATOS_[[AGRUP. CLAS. PROF.]:[AGRUP. CLAS. PROF.]]=$B96,IF(DATOS_[[Check Periodo Ref.]:[Check Periodo Ref.]]="Dentro",DATOS_[Conc.Sal.06]))))),
0)</f>
        <v>0</v>
      </c>
      <c r="L98" s="379">
        <f t="array" ref="L98">IFERROR(
AVERAGE((IF(DATOS_[[Sexo]:[Sexo]]=$B98,IF(DATOS_[[AGRUP. CLAS. PROF.]:[AGRUP. CLAS. PROF.]]=$B96,IF(DATOS_[[Check Periodo Ref.]:[Check Periodo Ref.]]="Dentro",DATOS_[Conc.Sal.07]))))),
0)</f>
        <v>0</v>
      </c>
      <c r="M98" s="379">
        <f t="array" ref="M98">IFERROR(
AVERAGE((IF(DATOS_[[Sexo]:[Sexo]]=$B98,IF(DATOS_[[AGRUP. CLAS. PROF.]:[AGRUP. CLAS. PROF.]]=$B96,IF(DATOS_[[Check Periodo Ref.]:[Check Periodo Ref.]]="Dentro",DATOS_[Conc.Sal.08]))))),
0)</f>
        <v>0</v>
      </c>
      <c r="N98" s="379">
        <f t="array" ref="N98">IFERROR(
AVERAGE((IF(DATOS_[[Sexo]:[Sexo]]=$B98,IF(DATOS_[[AGRUP. CLAS. PROF.]:[AGRUP. CLAS. PROF.]]=$B96,IF(DATOS_[[Check Periodo Ref.]:[Check Periodo Ref.]]="Dentro",DATOS_[Conc.Sal.09]))))),
0)</f>
        <v>0</v>
      </c>
      <c r="O98" s="379">
        <f t="array" ref="O98">IFERROR(
AVERAGE((IF(DATOS_[[Sexo]:[Sexo]]=$B98,IF(DATOS_[[AGRUP. CLAS. PROF.]:[AGRUP. CLAS. PROF.]]=$B96,IF(DATOS_[[Check Periodo Ref.]:[Check Periodo Ref.]]="Dentro",DATOS_[Conc.Sal.10]))))),
0)</f>
        <v>0</v>
      </c>
      <c r="P98" s="379">
        <f t="array" ref="P98">IFERROR(
AVERAGE((IF(DATOS_[[Sexo]:[Sexo]]=$B98,IF(DATOS_[[AGRUP. CLAS. PROF.]:[AGRUP. CLAS. PROF.]]=$B96,IF(DATOS_[[Check Periodo Ref.]:[Check Periodo Ref.]]="Dentro",DATOS_[Conc.Sal.11]))))),
0)</f>
        <v>0</v>
      </c>
      <c r="Q98" s="379">
        <f t="array" ref="Q98">IFERROR(
AVERAGE((IF(DATOS_[[Sexo]:[Sexo]]=$B98,IF(DATOS_[[AGRUP. CLAS. PROF.]:[AGRUP. CLAS. PROF.]]=$B96,IF(DATOS_[[Check Periodo Ref.]:[Check Periodo Ref.]]="Dentro",DATOS_[Conc.Sal.12]))))),
0)</f>
        <v>0</v>
      </c>
      <c r="R98" s="379">
        <f t="array" ref="R98">IFERROR(
AVERAGE((IF(DATOS_[[Sexo]:[Sexo]]=$B98,IF(DATOS_[[AGRUP. CLAS. PROF.]:[AGRUP. CLAS. PROF.]]=$B96,IF(DATOS_[[Check Periodo Ref.]:[Check Periodo Ref.]]="Dentro",DATOS_[Conc.Sal.13]))))),
0)</f>
        <v>0</v>
      </c>
      <c r="S98" s="379">
        <f t="array" ref="S98">IFERROR(
AVERAGE((IF(DATOS_[[Sexo]:[Sexo]]=$B98,IF(DATOS_[[AGRUP. CLAS. PROF.]:[AGRUP. CLAS. PROF.]]=$B96,IF(DATOS_[[Check Periodo Ref.]:[Check Periodo Ref.]]="Dentro",DATOS_[Conc.Sal.14]))))),
0)</f>
        <v>0</v>
      </c>
      <c r="T98" s="379">
        <f t="array" ref="T98">IFERROR(
AVERAGE((IF(DATOS_[[Sexo]:[Sexo]]=$B98,IF(DATOS_[[AGRUP. CLAS. PROF.]:[AGRUP. CLAS. PROF.]]=$B96,IF(DATOS_[[Check Periodo Ref.]:[Check Periodo Ref.]]="Dentro",DATOS_[Conc.Sal.15]))))),
0)</f>
        <v>0</v>
      </c>
      <c r="U98" s="379">
        <f t="array" ref="U98">IFERROR(
AVERAGE((IF(DATOS_[[Sexo]:[Sexo]]=$B98,IF(DATOS_[[AGRUP. CLAS. PROF.]:[AGRUP. CLAS. PROF.]]=$B96,IF(DATOS_[[Check Periodo Ref.]:[Check Periodo Ref.]]="Dentro",DATOS_[Conc.Sal.16]))))),
0)</f>
        <v>0</v>
      </c>
      <c r="V98" s="379">
        <f t="array" ref="V98">IFERROR(
AVERAGE((IF(DATOS_[[Sexo]:[Sexo]]=$B98,IF(DATOS_[[AGRUP. CLAS. PROF.]:[AGRUP. CLAS. PROF.]]=$B96,IF(DATOS_[[Check Periodo Ref.]:[Check Periodo Ref.]]="Dentro",DATOS_[Conc.Sal.17]))))),
0)</f>
        <v>0</v>
      </c>
      <c r="W98" s="379">
        <f t="array" ref="W98">IFERROR(
AVERAGE((IF(DATOS_[[Sexo]:[Sexo]]=$B98,IF(DATOS_[[AGRUP. CLAS. PROF.]:[AGRUP. CLAS. PROF.]]=$B96,IF(DATOS_[[Check Periodo Ref.]:[Check Periodo Ref.]]="Dentro",DATOS_[Conc.Sal.18]))))),
0)</f>
        <v>0</v>
      </c>
      <c r="X98" s="379">
        <f t="array" ref="X98">IFERROR(
AVERAGE((IF(DATOS_[[Sexo]:[Sexo]]=$B98,IF(DATOS_[[AGRUP. CLAS. PROF.]:[AGRUP. CLAS. PROF.]]=$B96,IF(DATOS_[[Check Periodo Ref.]:[Check Periodo Ref.]]="Dentro",DATOS_[Conc.Sal.19]))))),
0)</f>
        <v>0</v>
      </c>
      <c r="Y98" s="379">
        <f t="array" ref="Y98">IFERROR(
AVERAGE((IF(DATOS_[[Sexo]:[Sexo]]=$B98,IF(DATOS_[[AGRUP. CLAS. PROF.]:[AGRUP. CLAS. PROF.]]=$B96,IF(DATOS_[[Check Periodo Ref.]:[Check Periodo Ref.]]="Dentro",DATOS_[Conc.Sal.20]))))),
0)</f>
        <v>0</v>
      </c>
      <c r="Z98" s="379">
        <f t="array" ref="Z98">IFERROR(
AVERAGE((IF(DATOS_[[Sexo]:[Sexo]]=$B98,IF(DATOS_[[AGRUP. CLAS. PROF.]:[AGRUP. CLAS. PROF.]]=$B96,IF(DATOS_[[Check Periodo Ref.]:[Check Periodo Ref.]]="Dentro",DATOS_[Conc.Sal.21]))))),
0)</f>
        <v>0</v>
      </c>
      <c r="AA98" s="379">
        <f t="array" ref="AA98">IFERROR(
AVERAGE((IF(DATOS_[[Sexo]:[Sexo]]=$B98,IF(DATOS_[[AGRUP. CLAS. PROF.]:[AGRUP. CLAS. PROF.]]=$B96,IF(DATOS_[[Check Periodo Ref.]:[Check Periodo Ref.]]="Dentro",DATOS_[Conc.Sal.22]))))),
0)</f>
        <v>0</v>
      </c>
      <c r="AB98" s="379">
        <f t="array" ref="AB98">IFERROR(
AVERAGE((IF(DATOS_[[Sexo]:[Sexo]]=$B98,IF(DATOS_[[AGRUP. CLAS. PROF.]:[AGRUP. CLAS. PROF.]]=$B96,IF(DATOS_[[Check Periodo Ref.]:[Check Periodo Ref.]]="Dentro",DATOS_[Conc.Sal.23]))))),
0)</f>
        <v>0</v>
      </c>
      <c r="AC98" s="379">
        <f t="array" ref="AC98">IFERROR(
AVERAGE((IF(DATOS_[[Sexo]:[Sexo]]=$B98,IF(DATOS_[[AGRUP. CLAS. PROF.]:[AGRUP. CLAS. PROF.]]=$B96,IF(DATOS_[[Check Periodo Ref.]:[Check Periodo Ref.]]="Dentro",DATOS_[Conc.Sal.24]))))),
0)</f>
        <v>0</v>
      </c>
      <c r="AD98" s="379">
        <f t="array" ref="AD98">IFERROR(
AVERAGE((IF(DATOS_[[Sexo]:[Sexo]]=$B98,IF(DATOS_[[AGRUP. CLAS. PROF.]:[AGRUP. CLAS. PROF.]]=$B96,IF(DATOS_[[Check Periodo Ref.]:[Check Periodo Ref.]]="Dentro",DATOS_[Conc.Sal.25]))))),
0)</f>
        <v>0</v>
      </c>
      <c r="AE98" s="379">
        <f t="array" ref="AE98">IFERROR(
AVERAGE((IF(DATOS_[[Sexo]:[Sexo]]=$B98,IF(DATOS_[[AGRUP. CLAS. PROF.]:[AGRUP. CLAS. PROF.]]=$B96,IF(DATOS_[[Check Periodo Ref.]:[Check Periodo Ref.]]="Dentro",DATOS_[Conc.Sal.26]))))),
0)</f>
        <v>0</v>
      </c>
      <c r="AF98" s="379">
        <f t="array" ref="AF98">IFERROR(
AVERAGE((IF(DATOS_[[Sexo]:[Sexo]]=$B98,IF(DATOS_[[AGRUP. CLAS. PROF.]:[AGRUP. CLAS. PROF.]]=$B96,IF(DATOS_[[Check Periodo Ref.]:[Check Periodo Ref.]]="Dentro",DATOS_[Conc.Sal.27]))))),
0)</f>
        <v>0</v>
      </c>
      <c r="AG98" s="379">
        <f t="array" ref="AG98">IFERROR(
AVERAGE((IF(DATOS_[[Sexo]:[Sexo]]=$B98,IF(DATOS_[[AGRUP. CLAS. PROF.]:[AGRUP. CLAS. PROF.]]=$B96,IF(DATOS_[[Check Periodo Ref.]:[Check Periodo Ref.]]="Dentro",DATOS_[Conc.Sal.28]))))),
0)</f>
        <v>0</v>
      </c>
      <c r="AH98" s="379">
        <f t="array" ref="AH98">IFERROR(
AVERAGE((IF(DATOS_[[Sexo]:[Sexo]]=$B98,IF(DATOS_[[AGRUP. CLAS. PROF.]:[AGRUP. CLAS. PROF.]]=$B96,IF(DATOS_[[Check Periodo Ref.]:[Check Periodo Ref.]]="Dentro",DATOS_[Conc.Sal.29]))))),
0)</f>
        <v>0</v>
      </c>
      <c r="AI98" s="379">
        <f t="array" ref="AI98">IFERROR(
AVERAGE((IF(DATOS_[[Sexo]:[Sexo]]=$B98,IF(DATOS_[[AGRUP. CLAS. PROF.]:[AGRUP. CLAS. PROF.]]=$B96,IF(DATOS_[[Check Periodo Ref.]:[Check Periodo Ref.]]="Dentro",DATOS_[Conc.Sal.30]))))),
0)</f>
        <v>0</v>
      </c>
      <c r="AJ98" s="380">
        <f t="array" ref="AJ98">IFERROR(
AVERAGE(IF(DATOS_[Sexo]=$B98,IF(DATOS_[AGRUP. CLAS. PROF.]=$B96,IF(DATOS_[Check Periodo Ref.]="Dentro",DATOS_[Tot COMPL.SAL Ef],FALSE)))),
0)</f>
        <v>0</v>
      </c>
      <c r="AK98" s="381">
        <f t="array" ref="AK98">IFERROR(
AVERAGE(IF(DATOS_[Sexo]=$B98,IF(DATOS_[AGRUP. CLAS. PROF.]=$B96,IF(DATOS_[Check Periodo Ref.]="Dentro",DATOS_[TOTAL SALARIO Ef],FALSE)))),
0)</f>
        <v>0</v>
      </c>
      <c r="AL98" s="382">
        <f t="array" ref="AL98">IFERROR(
AVERAGE((IF(DATOS_[[Sexo]:[Sexo]]=$B98,IF(DATOS_[[AGRUP. CLAS. PROF.]:[AGRUP. CLAS. PROF.]]=$B96,IF(DATOS_[[Check Periodo Ref.]:[Check Periodo Ref.]]="Dentro",DATOS_[C.Extra.01]))))),
0)</f>
        <v>0</v>
      </c>
      <c r="AM98" s="382">
        <f t="array" ref="AM98">IFERROR(
AVERAGE((IF(DATOS_[[Sexo]:[Sexo]]=$B98,IF(DATOS_[[AGRUP. CLAS. PROF.]:[AGRUP. CLAS. PROF.]]=$B96,IF(DATOS_[[Check Periodo Ref.]:[Check Periodo Ref.]]="Dentro",DATOS_[C.Extra.02]))))),
0)</f>
        <v>0</v>
      </c>
      <c r="AN98" s="382">
        <f t="array" ref="AN98">IFERROR(
AVERAGE((IF(DATOS_[[Sexo]:[Sexo]]=$B98,IF(DATOS_[[AGRUP. CLAS. PROF.]:[AGRUP. CLAS. PROF.]]=$B96,IF(DATOS_[[Check Periodo Ref.]:[Check Periodo Ref.]]="Dentro",DATOS_[C.Extra.03]))))),
0)</f>
        <v>0</v>
      </c>
      <c r="AO98" s="382">
        <f t="array" ref="AO98">IFERROR(
AVERAGE((IF(DATOS_[[Sexo]:[Sexo]]=$B98,IF(DATOS_[[AGRUP. CLAS. PROF.]:[AGRUP. CLAS. PROF.]]=$B96,IF(DATOS_[[Check Periodo Ref.]:[Check Periodo Ref.]]="Dentro",DATOS_[C.Extra.04]))))),
0)</f>
        <v>0</v>
      </c>
      <c r="AP98" s="382">
        <f t="array" ref="AP98">IFERROR(
AVERAGE((IF(DATOS_[[Sexo]:[Sexo]]=$B98,IF(DATOS_[[AGRUP. CLAS. PROF.]:[AGRUP. CLAS. PROF.]]=$B96,IF(DATOS_[[Check Periodo Ref.]:[Check Periodo Ref.]]="Dentro",DATOS_[C.Extra.05]))))),
0)</f>
        <v>0</v>
      </c>
      <c r="AQ98" s="383">
        <f t="array" ref="AQ98">IFERROR(
AVERAGE(IF(DATOS_[Sexo]=$B98,IF(DATOS_[AGRUP. CLAS. PROF.]=$B96,IF(DATOS_[Check Periodo Ref.]="Dentro",DATOS_[Tot Extrasalarial Ef],FALSE)))),
0)</f>
        <v>0</v>
      </c>
      <c r="AR98" s="384">
        <f t="array" ref="AR98">IFERROR(
AVERAGE(IF(DATOS_[Sexo]=$B98,IF(DATOS_[AGRUP. CLAS. PROF.]=$B96,IF(DATOS_[Check Periodo Ref.]="Dentro",DATOS_[TOTAL Retrib Ef],FALSE)))),
0)</f>
        <v>0</v>
      </c>
    </row>
    <row r="99" spans="1:44" ht="17.25" thickBot="1" x14ac:dyDescent="0.35">
      <c r="A99" s="337" t="str">
        <f t="shared" ref="A99" si="115">+A100</f>
        <v>[ocultar]</v>
      </c>
      <c r="B99" s="362" t="s">
        <v>245</v>
      </c>
      <c r="C99" s="363"/>
      <c r="D99" s="364"/>
      <c r="E99" s="365" t="str">
        <f t="shared" ref="E99:AR99" si="116">IFERROR((E100-E101)/E100,"")</f>
        <v/>
      </c>
      <c r="F99" s="366" t="str">
        <f t="shared" si="116"/>
        <v/>
      </c>
      <c r="G99" s="367" t="str">
        <f t="shared" si="116"/>
        <v/>
      </c>
      <c r="H99" s="367" t="str">
        <f t="shared" si="116"/>
        <v/>
      </c>
      <c r="I99" s="367" t="str">
        <f t="shared" si="116"/>
        <v/>
      </c>
      <c r="J99" s="368" t="str">
        <f t="shared" si="116"/>
        <v/>
      </c>
      <c r="K99" s="369" t="str">
        <f t="shared" si="116"/>
        <v/>
      </c>
      <c r="L99" s="369" t="str">
        <f t="shared" si="116"/>
        <v/>
      </c>
      <c r="M99" s="369" t="str">
        <f t="shared" si="116"/>
        <v/>
      </c>
      <c r="N99" s="369" t="str">
        <f t="shared" si="116"/>
        <v/>
      </c>
      <c r="O99" s="369" t="str">
        <f t="shared" si="116"/>
        <v/>
      </c>
      <c r="P99" s="369" t="str">
        <f t="shared" si="116"/>
        <v/>
      </c>
      <c r="Q99" s="369" t="str">
        <f t="shared" si="116"/>
        <v/>
      </c>
      <c r="R99" s="369" t="str">
        <f t="shared" si="116"/>
        <v/>
      </c>
      <c r="S99" s="369" t="str">
        <f t="shared" si="116"/>
        <v/>
      </c>
      <c r="T99" s="369" t="str">
        <f t="shared" si="116"/>
        <v/>
      </c>
      <c r="U99" s="369" t="str">
        <f t="shared" si="116"/>
        <v/>
      </c>
      <c r="V99" s="368" t="str">
        <f t="shared" si="116"/>
        <v/>
      </c>
      <c r="W99" s="368" t="str">
        <f t="shared" si="116"/>
        <v/>
      </c>
      <c r="X99" s="368" t="str">
        <f t="shared" si="116"/>
        <v/>
      </c>
      <c r="Y99" s="368" t="str">
        <f t="shared" si="116"/>
        <v/>
      </c>
      <c r="Z99" s="368" t="str">
        <f t="shared" si="116"/>
        <v/>
      </c>
      <c r="AA99" s="368" t="str">
        <f t="shared" si="116"/>
        <v/>
      </c>
      <c r="AB99" s="368" t="str">
        <f t="shared" si="116"/>
        <v/>
      </c>
      <c r="AC99" s="368" t="str">
        <f t="shared" si="116"/>
        <v/>
      </c>
      <c r="AD99" s="368" t="str">
        <f t="shared" si="116"/>
        <v/>
      </c>
      <c r="AE99" s="368" t="str">
        <f t="shared" si="116"/>
        <v/>
      </c>
      <c r="AF99" s="368" t="str">
        <f t="shared" si="116"/>
        <v/>
      </c>
      <c r="AG99" s="368" t="str">
        <f t="shared" si="116"/>
        <v/>
      </c>
      <c r="AH99" s="368" t="str">
        <f t="shared" si="116"/>
        <v/>
      </c>
      <c r="AI99" s="368" t="str">
        <f t="shared" si="116"/>
        <v/>
      </c>
      <c r="AJ99" s="370" t="str">
        <f t="shared" si="116"/>
        <v/>
      </c>
      <c r="AK99" s="371" t="str">
        <f t="shared" si="116"/>
        <v/>
      </c>
      <c r="AL99" s="372" t="str">
        <f t="shared" si="116"/>
        <v/>
      </c>
      <c r="AM99" s="372" t="str">
        <f t="shared" si="116"/>
        <v/>
      </c>
      <c r="AN99" s="372" t="str">
        <f t="shared" si="116"/>
        <v/>
      </c>
      <c r="AO99" s="372" t="str">
        <f t="shared" si="116"/>
        <v/>
      </c>
      <c r="AP99" s="372" t="str">
        <f t="shared" si="116"/>
        <v/>
      </c>
      <c r="AQ99" s="373" t="str">
        <f t="shared" si="116"/>
        <v/>
      </c>
      <c r="AR99" s="374" t="str">
        <f t="shared" si="116"/>
        <v/>
      </c>
    </row>
    <row r="100" spans="1:44" x14ac:dyDescent="0.3">
      <c r="A100" s="337" t="str">
        <f t="shared" ref="A100" si="117">+IF(C100+C101=0,"[ocultar]","")</f>
        <v>[ocultar]</v>
      </c>
      <c r="B100" s="375" t="s">
        <v>162</v>
      </c>
      <c r="C100" s="376">
        <f t="array" ref="C100">SUM(IF($B100=DATOS_[Sexo],
IF($B99=DATOS_[AGRUP. CLAS. PROF.],
IF("Dentro"=DATOS_[Check Periodo Ref.],
1/(COUNTIFS(DATOS_[Sexo],$B100,DATOS_[AGRUP. CLAS. PROF.],$B99,DATOS_[Check Periodo Ref.],"Dentro",DATOS_[id],DATOS_[id]))))))</f>
        <v>0</v>
      </c>
      <c r="D100" s="377">
        <f>COUNTIFS(DATOS_[AGRUP. CLAS. PROF.],$B99,DATOS_[Sexo],$B100,DATOS_[Check Periodo Ref.],"Dentro")</f>
        <v>0</v>
      </c>
      <c r="E100" s="378">
        <f t="array" ref="E100">IFERROR(
AVERAGE(IF(DATOS_[Sexo]=$B100,IF(DATOS_[AGRUP. CLAS. PROF.]=$B99,IF(DATOS_[Check Periodo Ref.]="Dentro",DATOS_[SALARIO BASE Ef],FALSE)))),
0)</f>
        <v>0</v>
      </c>
      <c r="F100" s="379">
        <f t="array" ref="F100">IFERROR(
AVERAGE((IF(DATOS_[[Sexo]:[Sexo]]=$B100,IF(DATOS_[[AGRUP. CLAS. PROF.]:[AGRUP. CLAS. PROF.]]=$B99,IF(DATOS_[[Check Periodo Ref.]:[Check Periodo Ref.]]="Dentro",DATOS_[Conc.Sal.01]))))),
0)</f>
        <v>0</v>
      </c>
      <c r="G100" s="379">
        <f t="array" ref="G100">IFERROR(
AVERAGE((IF(DATOS_[[Sexo]:[Sexo]]=$B100,IF(DATOS_[[AGRUP. CLAS. PROF.]:[AGRUP. CLAS. PROF.]]=$B99,IF(DATOS_[[Check Periodo Ref.]:[Check Periodo Ref.]]="Dentro",DATOS_[Conc.Sal.02]))))),
0)</f>
        <v>0</v>
      </c>
      <c r="H100" s="379">
        <f t="array" ref="H100">IFERROR(
AVERAGE((IF(DATOS_[[Sexo]:[Sexo]]=$B100,IF(DATOS_[[AGRUP. CLAS. PROF.]:[AGRUP. CLAS. PROF.]]=$B99,IF(DATOS_[[Check Periodo Ref.]:[Check Periodo Ref.]]="Dentro",DATOS_[Conc.Sal.03]))))),
0)</f>
        <v>0</v>
      </c>
      <c r="I100" s="379">
        <f t="array" ref="I100">IFERROR(
AVERAGE((IF(DATOS_[[Sexo]:[Sexo]]=$B100,IF(DATOS_[[AGRUP. CLAS. PROF.]:[AGRUP. CLAS. PROF.]]=$B99,IF(DATOS_[[Check Periodo Ref.]:[Check Periodo Ref.]]="Dentro",DATOS_[Conc.Sal.04]))))),
0)</f>
        <v>0</v>
      </c>
      <c r="J100" s="379">
        <f t="array" ref="J100">IFERROR(
AVERAGE((IF(DATOS_[[Sexo]:[Sexo]]=$B100,IF(DATOS_[[AGRUP. CLAS. PROF.]:[AGRUP. CLAS. PROF.]]=$B99,IF(DATOS_[[Check Periodo Ref.]:[Check Periodo Ref.]]="Dentro",DATOS_[Conc.Sal.05]))))),
0)</f>
        <v>0</v>
      </c>
      <c r="K100" s="379">
        <f t="array" ref="K100">IFERROR(
AVERAGE((IF(DATOS_[[Sexo]:[Sexo]]=$B100,IF(DATOS_[[AGRUP. CLAS. PROF.]:[AGRUP. CLAS. PROF.]]=$B99,IF(DATOS_[[Check Periodo Ref.]:[Check Periodo Ref.]]="Dentro",DATOS_[Conc.Sal.06]))))),
0)</f>
        <v>0</v>
      </c>
      <c r="L100" s="379">
        <f t="array" ref="L100">IFERROR(
AVERAGE((IF(DATOS_[[Sexo]:[Sexo]]=$B100,IF(DATOS_[[AGRUP. CLAS. PROF.]:[AGRUP. CLAS. PROF.]]=$B99,IF(DATOS_[[Check Periodo Ref.]:[Check Periodo Ref.]]="Dentro",DATOS_[Conc.Sal.07]))))),
0)</f>
        <v>0</v>
      </c>
      <c r="M100" s="379">
        <f t="array" ref="M100">IFERROR(
AVERAGE((IF(DATOS_[[Sexo]:[Sexo]]=$B100,IF(DATOS_[[AGRUP. CLAS. PROF.]:[AGRUP. CLAS. PROF.]]=$B99,IF(DATOS_[[Check Periodo Ref.]:[Check Periodo Ref.]]="Dentro",DATOS_[Conc.Sal.08]))))),
0)</f>
        <v>0</v>
      </c>
      <c r="N100" s="379">
        <f t="array" ref="N100">IFERROR(
AVERAGE((IF(DATOS_[[Sexo]:[Sexo]]=$B100,IF(DATOS_[[AGRUP. CLAS. PROF.]:[AGRUP. CLAS. PROF.]]=$B99,IF(DATOS_[[Check Periodo Ref.]:[Check Periodo Ref.]]="Dentro",DATOS_[Conc.Sal.09]))))),
0)</f>
        <v>0</v>
      </c>
      <c r="O100" s="379">
        <f t="array" ref="O100">IFERROR(
AVERAGE((IF(DATOS_[[Sexo]:[Sexo]]=$B100,IF(DATOS_[[AGRUP. CLAS. PROF.]:[AGRUP. CLAS. PROF.]]=$B99,IF(DATOS_[[Check Periodo Ref.]:[Check Periodo Ref.]]="Dentro",DATOS_[Conc.Sal.10]))))),
0)</f>
        <v>0</v>
      </c>
      <c r="P100" s="379">
        <f t="array" ref="P100">IFERROR(
AVERAGE((IF(DATOS_[[Sexo]:[Sexo]]=$B100,IF(DATOS_[[AGRUP. CLAS. PROF.]:[AGRUP. CLAS. PROF.]]=$B99,IF(DATOS_[[Check Periodo Ref.]:[Check Periodo Ref.]]="Dentro",DATOS_[Conc.Sal.11]))))),
0)</f>
        <v>0</v>
      </c>
      <c r="Q100" s="379">
        <f t="array" ref="Q100">IFERROR(
AVERAGE((IF(DATOS_[[Sexo]:[Sexo]]=$B100,IF(DATOS_[[AGRUP. CLAS. PROF.]:[AGRUP. CLAS. PROF.]]=$B99,IF(DATOS_[[Check Periodo Ref.]:[Check Periodo Ref.]]="Dentro",DATOS_[Conc.Sal.12]))))),
0)</f>
        <v>0</v>
      </c>
      <c r="R100" s="379">
        <f t="array" ref="R100">IFERROR(
AVERAGE((IF(DATOS_[[Sexo]:[Sexo]]=$B100,IF(DATOS_[[AGRUP. CLAS. PROF.]:[AGRUP. CLAS. PROF.]]=$B99,IF(DATOS_[[Check Periodo Ref.]:[Check Periodo Ref.]]="Dentro",DATOS_[Conc.Sal.13]))))),
0)</f>
        <v>0</v>
      </c>
      <c r="S100" s="379">
        <f t="array" ref="S100">IFERROR(
AVERAGE((IF(DATOS_[[Sexo]:[Sexo]]=$B100,IF(DATOS_[[AGRUP. CLAS. PROF.]:[AGRUP. CLAS. PROF.]]=$B99,IF(DATOS_[[Check Periodo Ref.]:[Check Periodo Ref.]]="Dentro",DATOS_[Conc.Sal.14]))))),
0)</f>
        <v>0</v>
      </c>
      <c r="T100" s="379">
        <f t="array" ref="T100">IFERROR(
AVERAGE((IF(DATOS_[[Sexo]:[Sexo]]=$B100,IF(DATOS_[[AGRUP. CLAS. PROF.]:[AGRUP. CLAS. PROF.]]=$B99,IF(DATOS_[[Check Periodo Ref.]:[Check Periodo Ref.]]="Dentro",DATOS_[Conc.Sal.15]))))),
0)</f>
        <v>0</v>
      </c>
      <c r="U100" s="379">
        <f t="array" ref="U100">IFERROR(
AVERAGE((IF(DATOS_[[Sexo]:[Sexo]]=$B100,IF(DATOS_[[AGRUP. CLAS. PROF.]:[AGRUP. CLAS. PROF.]]=$B99,IF(DATOS_[[Check Periodo Ref.]:[Check Periodo Ref.]]="Dentro",DATOS_[Conc.Sal.16]))))),
0)</f>
        <v>0</v>
      </c>
      <c r="V100" s="379">
        <f t="array" ref="V100">IFERROR(
AVERAGE((IF(DATOS_[[Sexo]:[Sexo]]=$B100,IF(DATOS_[[AGRUP. CLAS. PROF.]:[AGRUP. CLAS. PROF.]]=$B99,IF(DATOS_[[Check Periodo Ref.]:[Check Periodo Ref.]]="Dentro",DATOS_[Conc.Sal.17]))))),
0)</f>
        <v>0</v>
      </c>
      <c r="W100" s="379">
        <f t="array" ref="W100">IFERROR(
AVERAGE((IF(DATOS_[[Sexo]:[Sexo]]=$B100,IF(DATOS_[[AGRUP. CLAS. PROF.]:[AGRUP. CLAS. PROF.]]=$B99,IF(DATOS_[[Check Periodo Ref.]:[Check Periodo Ref.]]="Dentro",DATOS_[Conc.Sal.18]))))),
0)</f>
        <v>0</v>
      </c>
      <c r="X100" s="379">
        <f t="array" ref="X100">IFERROR(
AVERAGE((IF(DATOS_[[Sexo]:[Sexo]]=$B100,IF(DATOS_[[AGRUP. CLAS. PROF.]:[AGRUP. CLAS. PROF.]]=$B99,IF(DATOS_[[Check Periodo Ref.]:[Check Periodo Ref.]]="Dentro",DATOS_[Conc.Sal.19]))))),
0)</f>
        <v>0</v>
      </c>
      <c r="Y100" s="379">
        <f t="array" ref="Y100">IFERROR(
AVERAGE((IF(DATOS_[[Sexo]:[Sexo]]=$B100,IF(DATOS_[[AGRUP. CLAS. PROF.]:[AGRUP. CLAS. PROF.]]=$B99,IF(DATOS_[[Check Periodo Ref.]:[Check Periodo Ref.]]="Dentro",DATOS_[Conc.Sal.20]))))),
0)</f>
        <v>0</v>
      </c>
      <c r="Z100" s="379">
        <f t="array" ref="Z100">IFERROR(
AVERAGE((IF(DATOS_[[Sexo]:[Sexo]]=$B100,IF(DATOS_[[AGRUP. CLAS. PROF.]:[AGRUP. CLAS. PROF.]]=$B99,IF(DATOS_[[Check Periodo Ref.]:[Check Periodo Ref.]]="Dentro",DATOS_[Conc.Sal.21]))))),
0)</f>
        <v>0</v>
      </c>
      <c r="AA100" s="379">
        <f t="array" ref="AA100">IFERROR(
AVERAGE((IF(DATOS_[[Sexo]:[Sexo]]=$B100,IF(DATOS_[[AGRUP. CLAS. PROF.]:[AGRUP. CLAS. PROF.]]=$B99,IF(DATOS_[[Check Periodo Ref.]:[Check Periodo Ref.]]="Dentro",DATOS_[Conc.Sal.22]))))),
0)</f>
        <v>0</v>
      </c>
      <c r="AB100" s="379">
        <f t="array" ref="AB100">IFERROR(
AVERAGE((IF(DATOS_[[Sexo]:[Sexo]]=$B100,IF(DATOS_[[AGRUP. CLAS. PROF.]:[AGRUP. CLAS. PROF.]]=$B99,IF(DATOS_[[Check Periodo Ref.]:[Check Periodo Ref.]]="Dentro",DATOS_[Conc.Sal.23]))))),
0)</f>
        <v>0</v>
      </c>
      <c r="AC100" s="379">
        <f t="array" ref="AC100">IFERROR(
AVERAGE((IF(DATOS_[[Sexo]:[Sexo]]=$B100,IF(DATOS_[[AGRUP. CLAS. PROF.]:[AGRUP. CLAS. PROF.]]=$B99,IF(DATOS_[[Check Periodo Ref.]:[Check Periodo Ref.]]="Dentro",DATOS_[Conc.Sal.24]))))),
0)</f>
        <v>0</v>
      </c>
      <c r="AD100" s="379">
        <f t="array" ref="AD100">IFERROR(
AVERAGE((IF(DATOS_[[Sexo]:[Sexo]]=$B100,IF(DATOS_[[AGRUP. CLAS. PROF.]:[AGRUP. CLAS. PROF.]]=$B99,IF(DATOS_[[Check Periodo Ref.]:[Check Periodo Ref.]]="Dentro",DATOS_[Conc.Sal.25]))))),
0)</f>
        <v>0</v>
      </c>
      <c r="AE100" s="379">
        <f t="array" ref="AE100">IFERROR(
AVERAGE((IF(DATOS_[[Sexo]:[Sexo]]=$B100,IF(DATOS_[[AGRUP. CLAS. PROF.]:[AGRUP. CLAS. PROF.]]=$B99,IF(DATOS_[[Check Periodo Ref.]:[Check Periodo Ref.]]="Dentro",DATOS_[Conc.Sal.26]))))),
0)</f>
        <v>0</v>
      </c>
      <c r="AF100" s="379">
        <f t="array" ref="AF100">IFERROR(
AVERAGE((IF(DATOS_[[Sexo]:[Sexo]]=$B100,IF(DATOS_[[AGRUP. CLAS. PROF.]:[AGRUP. CLAS. PROF.]]=$B99,IF(DATOS_[[Check Periodo Ref.]:[Check Periodo Ref.]]="Dentro",DATOS_[Conc.Sal.27]))))),
0)</f>
        <v>0</v>
      </c>
      <c r="AG100" s="379">
        <f t="array" ref="AG100">IFERROR(
AVERAGE((IF(DATOS_[[Sexo]:[Sexo]]=$B100,IF(DATOS_[[AGRUP. CLAS. PROF.]:[AGRUP. CLAS. PROF.]]=$B99,IF(DATOS_[[Check Periodo Ref.]:[Check Periodo Ref.]]="Dentro",DATOS_[Conc.Sal.28]))))),
0)</f>
        <v>0</v>
      </c>
      <c r="AH100" s="379">
        <f t="array" ref="AH100">IFERROR(
AVERAGE((IF(DATOS_[[Sexo]:[Sexo]]=$B100,IF(DATOS_[[AGRUP. CLAS. PROF.]:[AGRUP. CLAS. PROF.]]=$B99,IF(DATOS_[[Check Periodo Ref.]:[Check Periodo Ref.]]="Dentro",DATOS_[Conc.Sal.29]))))),
0)</f>
        <v>0</v>
      </c>
      <c r="AI100" s="379">
        <f t="array" ref="AI100">IFERROR(
AVERAGE((IF(DATOS_[[Sexo]:[Sexo]]=$B100,IF(DATOS_[[AGRUP. CLAS. PROF.]:[AGRUP. CLAS. PROF.]]=$B99,IF(DATOS_[[Check Periodo Ref.]:[Check Periodo Ref.]]="Dentro",DATOS_[Conc.Sal.30]))))),
0)</f>
        <v>0</v>
      </c>
      <c r="AJ100" s="380">
        <f t="array" ref="AJ100">IFERROR(
AVERAGE(IF(DATOS_[Sexo]=$B100,IF(DATOS_[AGRUP. CLAS. PROF.]=$B99,IF(DATOS_[Check Periodo Ref.]="Dentro",DATOS_[Tot COMPL.SAL Ef],FALSE)))),
0)</f>
        <v>0</v>
      </c>
      <c r="AK100" s="381">
        <f t="array" ref="AK100">IFERROR(
AVERAGE(IF(DATOS_[Sexo]=$B100,IF(DATOS_[AGRUP. CLAS. PROF.]=$B99,IF(DATOS_[Check Periodo Ref.]="Dentro",DATOS_[TOTAL SALARIO Ef],FALSE)))),
0)</f>
        <v>0</v>
      </c>
      <c r="AL100" s="382">
        <f t="array" ref="AL100">IFERROR(
AVERAGE((IF(DATOS_[[Sexo]:[Sexo]]=$B100,IF(DATOS_[[AGRUP. CLAS. PROF.]:[AGRUP. CLAS. PROF.]]=$B99,IF(DATOS_[[Check Periodo Ref.]:[Check Periodo Ref.]]="Dentro",DATOS_[C.Extra.01]))))),
0)</f>
        <v>0</v>
      </c>
      <c r="AM100" s="382">
        <f t="array" ref="AM100">IFERROR(
AVERAGE((IF(DATOS_[[Sexo]:[Sexo]]=$B100,IF(DATOS_[[AGRUP. CLAS. PROF.]:[AGRUP. CLAS. PROF.]]=$B99,IF(DATOS_[[Check Periodo Ref.]:[Check Periodo Ref.]]="Dentro",DATOS_[C.Extra.02]))))),
0)</f>
        <v>0</v>
      </c>
      <c r="AN100" s="382">
        <f t="array" ref="AN100">IFERROR(
AVERAGE((IF(DATOS_[[Sexo]:[Sexo]]=$B100,IF(DATOS_[[AGRUP. CLAS. PROF.]:[AGRUP. CLAS. PROF.]]=$B99,IF(DATOS_[[Check Periodo Ref.]:[Check Periodo Ref.]]="Dentro",DATOS_[C.Extra.03]))))),
0)</f>
        <v>0</v>
      </c>
      <c r="AO100" s="382">
        <f t="array" ref="AO100">IFERROR(
AVERAGE((IF(DATOS_[[Sexo]:[Sexo]]=$B100,IF(DATOS_[[AGRUP. CLAS. PROF.]:[AGRUP. CLAS. PROF.]]=$B99,IF(DATOS_[[Check Periodo Ref.]:[Check Periodo Ref.]]="Dentro",DATOS_[C.Extra.04]))))),
0)</f>
        <v>0</v>
      </c>
      <c r="AP100" s="382">
        <f t="array" ref="AP100">IFERROR(
AVERAGE((IF(DATOS_[[Sexo]:[Sexo]]=$B100,IF(DATOS_[[AGRUP. CLAS. PROF.]:[AGRUP. CLAS. PROF.]]=$B99,IF(DATOS_[[Check Periodo Ref.]:[Check Periodo Ref.]]="Dentro",DATOS_[C.Extra.05]))))),
0)</f>
        <v>0</v>
      </c>
      <c r="AQ100" s="383">
        <f t="array" ref="AQ100">IFERROR(
AVERAGE(IF(DATOS_[Sexo]=$B100,IF(DATOS_[AGRUP. CLAS. PROF.]=$B99,IF(DATOS_[Check Periodo Ref.]="Dentro",DATOS_[Tot Extrasalarial Ef],FALSE)))),
0)</f>
        <v>0</v>
      </c>
      <c r="AR100" s="384">
        <f t="array" ref="AR100">IFERROR(
AVERAGE(IF(DATOS_[Sexo]=$B100,IF(DATOS_[AGRUP. CLAS. PROF.]=$B99,IF(DATOS_[Check Periodo Ref.]="Dentro",DATOS_[TOTAL Retrib Ef],FALSE)))),
0)</f>
        <v>0</v>
      </c>
    </row>
    <row r="101" spans="1:44" x14ac:dyDescent="0.3">
      <c r="A101" s="337" t="str">
        <f t="shared" ref="A101" si="118">+A100</f>
        <v>[ocultar]</v>
      </c>
      <c r="B101" s="375" t="s">
        <v>163</v>
      </c>
      <c r="C101" s="376">
        <f t="array" ref="C101">SUM(IF($B101=DATOS_[Sexo],
IF($B99=DATOS_[AGRUP. CLAS. PROF.],
IF("Dentro"=DATOS_[Check Periodo Ref.],
1/(COUNTIFS(DATOS_[Sexo],$B101,DATOS_[AGRUP. CLAS. PROF.],$B99,DATOS_[Check Periodo Ref.],"Dentro",DATOS_[id],DATOS_[id]))))))</f>
        <v>0</v>
      </c>
      <c r="D101" s="377">
        <f>COUNTIFS(DATOS_[AGRUP. CLAS. PROF.],$B99,DATOS_[Sexo],$B101,DATOS_[Check Periodo Ref.],"Dentro")</f>
        <v>0</v>
      </c>
      <c r="E101" s="378">
        <f t="array" ref="E101">IFERROR(
AVERAGE(IF(DATOS_[Sexo]=$B101,IF(DATOS_[AGRUP. CLAS. PROF.]=$B99,IF(DATOS_[Check Periodo Ref.]="Dentro",DATOS_[SALARIO BASE Ef],FALSE)))),
0)</f>
        <v>0</v>
      </c>
      <c r="F101" s="379">
        <f t="array" ref="F101">IFERROR(
AVERAGE((IF(DATOS_[[Sexo]:[Sexo]]=$B101,IF(DATOS_[[AGRUP. CLAS. PROF.]:[AGRUP. CLAS. PROF.]]=$B99,IF(DATOS_[[Check Periodo Ref.]:[Check Periodo Ref.]]="Dentro",DATOS_[Conc.Sal.01]))))),
0)</f>
        <v>0</v>
      </c>
      <c r="G101" s="379">
        <f t="array" ref="G101">IFERROR(
AVERAGE((IF(DATOS_[[Sexo]:[Sexo]]=$B101,IF(DATOS_[[AGRUP. CLAS. PROF.]:[AGRUP. CLAS. PROF.]]=$B99,IF(DATOS_[[Check Periodo Ref.]:[Check Periodo Ref.]]="Dentro",DATOS_[Conc.Sal.02]))))),
0)</f>
        <v>0</v>
      </c>
      <c r="H101" s="379">
        <f t="array" ref="H101">IFERROR(
AVERAGE((IF(DATOS_[[Sexo]:[Sexo]]=$B101,IF(DATOS_[[AGRUP. CLAS. PROF.]:[AGRUP. CLAS. PROF.]]=$B99,IF(DATOS_[[Check Periodo Ref.]:[Check Periodo Ref.]]="Dentro",DATOS_[Conc.Sal.03]))))),
0)</f>
        <v>0</v>
      </c>
      <c r="I101" s="379">
        <f t="array" ref="I101">IFERROR(
AVERAGE((IF(DATOS_[[Sexo]:[Sexo]]=$B101,IF(DATOS_[[AGRUP. CLAS. PROF.]:[AGRUP. CLAS. PROF.]]=$B99,IF(DATOS_[[Check Periodo Ref.]:[Check Periodo Ref.]]="Dentro",DATOS_[Conc.Sal.04]))))),
0)</f>
        <v>0</v>
      </c>
      <c r="J101" s="379">
        <f t="array" ref="J101">IFERROR(
AVERAGE((IF(DATOS_[[Sexo]:[Sexo]]=$B101,IF(DATOS_[[AGRUP. CLAS. PROF.]:[AGRUP. CLAS. PROF.]]=$B99,IF(DATOS_[[Check Periodo Ref.]:[Check Periodo Ref.]]="Dentro",DATOS_[Conc.Sal.05]))))),
0)</f>
        <v>0</v>
      </c>
      <c r="K101" s="379">
        <f t="array" ref="K101">IFERROR(
AVERAGE((IF(DATOS_[[Sexo]:[Sexo]]=$B101,IF(DATOS_[[AGRUP. CLAS. PROF.]:[AGRUP. CLAS. PROF.]]=$B99,IF(DATOS_[[Check Periodo Ref.]:[Check Periodo Ref.]]="Dentro",DATOS_[Conc.Sal.06]))))),
0)</f>
        <v>0</v>
      </c>
      <c r="L101" s="379">
        <f t="array" ref="L101">IFERROR(
AVERAGE((IF(DATOS_[[Sexo]:[Sexo]]=$B101,IF(DATOS_[[AGRUP. CLAS. PROF.]:[AGRUP. CLAS. PROF.]]=$B99,IF(DATOS_[[Check Periodo Ref.]:[Check Periodo Ref.]]="Dentro",DATOS_[Conc.Sal.07]))))),
0)</f>
        <v>0</v>
      </c>
      <c r="M101" s="379">
        <f t="array" ref="M101">IFERROR(
AVERAGE((IF(DATOS_[[Sexo]:[Sexo]]=$B101,IF(DATOS_[[AGRUP. CLAS. PROF.]:[AGRUP. CLAS. PROF.]]=$B99,IF(DATOS_[[Check Periodo Ref.]:[Check Periodo Ref.]]="Dentro",DATOS_[Conc.Sal.08]))))),
0)</f>
        <v>0</v>
      </c>
      <c r="N101" s="379">
        <f t="array" ref="N101">IFERROR(
AVERAGE((IF(DATOS_[[Sexo]:[Sexo]]=$B101,IF(DATOS_[[AGRUP. CLAS. PROF.]:[AGRUP. CLAS. PROF.]]=$B99,IF(DATOS_[[Check Periodo Ref.]:[Check Periodo Ref.]]="Dentro",DATOS_[Conc.Sal.09]))))),
0)</f>
        <v>0</v>
      </c>
      <c r="O101" s="379">
        <f t="array" ref="O101">IFERROR(
AVERAGE((IF(DATOS_[[Sexo]:[Sexo]]=$B101,IF(DATOS_[[AGRUP. CLAS. PROF.]:[AGRUP. CLAS. PROF.]]=$B99,IF(DATOS_[[Check Periodo Ref.]:[Check Periodo Ref.]]="Dentro",DATOS_[Conc.Sal.10]))))),
0)</f>
        <v>0</v>
      </c>
      <c r="P101" s="379">
        <f t="array" ref="P101">IFERROR(
AVERAGE((IF(DATOS_[[Sexo]:[Sexo]]=$B101,IF(DATOS_[[AGRUP. CLAS. PROF.]:[AGRUP. CLAS. PROF.]]=$B99,IF(DATOS_[[Check Periodo Ref.]:[Check Periodo Ref.]]="Dentro",DATOS_[Conc.Sal.11]))))),
0)</f>
        <v>0</v>
      </c>
      <c r="Q101" s="379">
        <f t="array" ref="Q101">IFERROR(
AVERAGE((IF(DATOS_[[Sexo]:[Sexo]]=$B101,IF(DATOS_[[AGRUP. CLAS. PROF.]:[AGRUP. CLAS. PROF.]]=$B99,IF(DATOS_[[Check Periodo Ref.]:[Check Periodo Ref.]]="Dentro",DATOS_[Conc.Sal.12]))))),
0)</f>
        <v>0</v>
      </c>
      <c r="R101" s="379">
        <f t="array" ref="R101">IFERROR(
AVERAGE((IF(DATOS_[[Sexo]:[Sexo]]=$B101,IF(DATOS_[[AGRUP. CLAS. PROF.]:[AGRUP. CLAS. PROF.]]=$B99,IF(DATOS_[[Check Periodo Ref.]:[Check Periodo Ref.]]="Dentro",DATOS_[Conc.Sal.13]))))),
0)</f>
        <v>0</v>
      </c>
      <c r="S101" s="379">
        <f t="array" ref="S101">IFERROR(
AVERAGE((IF(DATOS_[[Sexo]:[Sexo]]=$B101,IF(DATOS_[[AGRUP. CLAS. PROF.]:[AGRUP. CLAS. PROF.]]=$B99,IF(DATOS_[[Check Periodo Ref.]:[Check Periodo Ref.]]="Dentro",DATOS_[Conc.Sal.14]))))),
0)</f>
        <v>0</v>
      </c>
      <c r="T101" s="379">
        <f t="array" ref="T101">IFERROR(
AVERAGE((IF(DATOS_[[Sexo]:[Sexo]]=$B101,IF(DATOS_[[AGRUP. CLAS. PROF.]:[AGRUP. CLAS. PROF.]]=$B99,IF(DATOS_[[Check Periodo Ref.]:[Check Periodo Ref.]]="Dentro",DATOS_[Conc.Sal.15]))))),
0)</f>
        <v>0</v>
      </c>
      <c r="U101" s="379">
        <f t="array" ref="U101">IFERROR(
AVERAGE((IF(DATOS_[[Sexo]:[Sexo]]=$B101,IF(DATOS_[[AGRUP. CLAS. PROF.]:[AGRUP. CLAS. PROF.]]=$B99,IF(DATOS_[[Check Periodo Ref.]:[Check Periodo Ref.]]="Dentro",DATOS_[Conc.Sal.16]))))),
0)</f>
        <v>0</v>
      </c>
      <c r="V101" s="379">
        <f t="array" ref="V101">IFERROR(
AVERAGE((IF(DATOS_[[Sexo]:[Sexo]]=$B101,IF(DATOS_[[AGRUP. CLAS. PROF.]:[AGRUP. CLAS. PROF.]]=$B99,IF(DATOS_[[Check Periodo Ref.]:[Check Periodo Ref.]]="Dentro",DATOS_[Conc.Sal.17]))))),
0)</f>
        <v>0</v>
      </c>
      <c r="W101" s="379">
        <f t="array" ref="W101">IFERROR(
AVERAGE((IF(DATOS_[[Sexo]:[Sexo]]=$B101,IF(DATOS_[[AGRUP. CLAS. PROF.]:[AGRUP. CLAS. PROF.]]=$B99,IF(DATOS_[[Check Periodo Ref.]:[Check Periodo Ref.]]="Dentro",DATOS_[Conc.Sal.18]))))),
0)</f>
        <v>0</v>
      </c>
      <c r="X101" s="379">
        <f t="array" ref="X101">IFERROR(
AVERAGE((IF(DATOS_[[Sexo]:[Sexo]]=$B101,IF(DATOS_[[AGRUP. CLAS. PROF.]:[AGRUP. CLAS. PROF.]]=$B99,IF(DATOS_[[Check Periodo Ref.]:[Check Periodo Ref.]]="Dentro",DATOS_[Conc.Sal.19]))))),
0)</f>
        <v>0</v>
      </c>
      <c r="Y101" s="379">
        <f t="array" ref="Y101">IFERROR(
AVERAGE((IF(DATOS_[[Sexo]:[Sexo]]=$B101,IF(DATOS_[[AGRUP. CLAS. PROF.]:[AGRUP. CLAS. PROF.]]=$B99,IF(DATOS_[[Check Periodo Ref.]:[Check Periodo Ref.]]="Dentro",DATOS_[Conc.Sal.20]))))),
0)</f>
        <v>0</v>
      </c>
      <c r="Z101" s="379">
        <f t="array" ref="Z101">IFERROR(
AVERAGE((IF(DATOS_[[Sexo]:[Sexo]]=$B101,IF(DATOS_[[AGRUP. CLAS. PROF.]:[AGRUP. CLAS. PROF.]]=$B99,IF(DATOS_[[Check Periodo Ref.]:[Check Periodo Ref.]]="Dentro",DATOS_[Conc.Sal.21]))))),
0)</f>
        <v>0</v>
      </c>
      <c r="AA101" s="379">
        <f t="array" ref="AA101">IFERROR(
AVERAGE((IF(DATOS_[[Sexo]:[Sexo]]=$B101,IF(DATOS_[[AGRUP. CLAS. PROF.]:[AGRUP. CLAS. PROF.]]=$B99,IF(DATOS_[[Check Periodo Ref.]:[Check Periodo Ref.]]="Dentro",DATOS_[Conc.Sal.22]))))),
0)</f>
        <v>0</v>
      </c>
      <c r="AB101" s="379">
        <f t="array" ref="AB101">IFERROR(
AVERAGE((IF(DATOS_[[Sexo]:[Sexo]]=$B101,IF(DATOS_[[AGRUP. CLAS. PROF.]:[AGRUP. CLAS. PROF.]]=$B99,IF(DATOS_[[Check Periodo Ref.]:[Check Periodo Ref.]]="Dentro",DATOS_[Conc.Sal.23]))))),
0)</f>
        <v>0</v>
      </c>
      <c r="AC101" s="379">
        <f t="array" ref="AC101">IFERROR(
AVERAGE((IF(DATOS_[[Sexo]:[Sexo]]=$B101,IF(DATOS_[[AGRUP. CLAS. PROF.]:[AGRUP. CLAS. PROF.]]=$B99,IF(DATOS_[[Check Periodo Ref.]:[Check Periodo Ref.]]="Dentro",DATOS_[Conc.Sal.24]))))),
0)</f>
        <v>0</v>
      </c>
      <c r="AD101" s="379">
        <f t="array" ref="AD101">IFERROR(
AVERAGE((IF(DATOS_[[Sexo]:[Sexo]]=$B101,IF(DATOS_[[AGRUP. CLAS. PROF.]:[AGRUP. CLAS. PROF.]]=$B99,IF(DATOS_[[Check Periodo Ref.]:[Check Periodo Ref.]]="Dentro",DATOS_[Conc.Sal.25]))))),
0)</f>
        <v>0</v>
      </c>
      <c r="AE101" s="379">
        <f t="array" ref="AE101">IFERROR(
AVERAGE((IF(DATOS_[[Sexo]:[Sexo]]=$B101,IF(DATOS_[[AGRUP. CLAS. PROF.]:[AGRUP. CLAS. PROF.]]=$B99,IF(DATOS_[[Check Periodo Ref.]:[Check Periodo Ref.]]="Dentro",DATOS_[Conc.Sal.26]))))),
0)</f>
        <v>0</v>
      </c>
      <c r="AF101" s="379">
        <f t="array" ref="AF101">IFERROR(
AVERAGE((IF(DATOS_[[Sexo]:[Sexo]]=$B101,IF(DATOS_[[AGRUP. CLAS. PROF.]:[AGRUP. CLAS. PROF.]]=$B99,IF(DATOS_[[Check Periodo Ref.]:[Check Periodo Ref.]]="Dentro",DATOS_[Conc.Sal.27]))))),
0)</f>
        <v>0</v>
      </c>
      <c r="AG101" s="379">
        <f t="array" ref="AG101">IFERROR(
AVERAGE((IF(DATOS_[[Sexo]:[Sexo]]=$B101,IF(DATOS_[[AGRUP. CLAS. PROF.]:[AGRUP. CLAS. PROF.]]=$B99,IF(DATOS_[[Check Periodo Ref.]:[Check Periodo Ref.]]="Dentro",DATOS_[Conc.Sal.28]))))),
0)</f>
        <v>0</v>
      </c>
      <c r="AH101" s="379">
        <f t="array" ref="AH101">IFERROR(
AVERAGE((IF(DATOS_[[Sexo]:[Sexo]]=$B101,IF(DATOS_[[AGRUP. CLAS. PROF.]:[AGRUP. CLAS. PROF.]]=$B99,IF(DATOS_[[Check Periodo Ref.]:[Check Periodo Ref.]]="Dentro",DATOS_[Conc.Sal.29]))))),
0)</f>
        <v>0</v>
      </c>
      <c r="AI101" s="379">
        <f t="array" ref="AI101">IFERROR(
AVERAGE((IF(DATOS_[[Sexo]:[Sexo]]=$B101,IF(DATOS_[[AGRUP. CLAS. PROF.]:[AGRUP. CLAS. PROF.]]=$B99,IF(DATOS_[[Check Periodo Ref.]:[Check Periodo Ref.]]="Dentro",DATOS_[Conc.Sal.30]))))),
0)</f>
        <v>0</v>
      </c>
      <c r="AJ101" s="380">
        <f t="array" ref="AJ101">IFERROR(
AVERAGE(IF(DATOS_[Sexo]=$B101,IF(DATOS_[AGRUP. CLAS. PROF.]=$B99,IF(DATOS_[Check Periodo Ref.]="Dentro",DATOS_[Tot COMPL.SAL Ef],FALSE)))),
0)</f>
        <v>0</v>
      </c>
      <c r="AK101" s="381">
        <f t="array" ref="AK101">IFERROR(
AVERAGE(IF(DATOS_[Sexo]=$B101,IF(DATOS_[AGRUP. CLAS. PROF.]=$B99,IF(DATOS_[Check Periodo Ref.]="Dentro",DATOS_[TOTAL SALARIO Ef],FALSE)))),
0)</f>
        <v>0</v>
      </c>
      <c r="AL101" s="382">
        <f t="array" ref="AL101">IFERROR(
AVERAGE((IF(DATOS_[[Sexo]:[Sexo]]=$B101,IF(DATOS_[[AGRUP. CLAS. PROF.]:[AGRUP. CLAS. PROF.]]=$B99,IF(DATOS_[[Check Periodo Ref.]:[Check Periodo Ref.]]="Dentro",DATOS_[C.Extra.01]))))),
0)</f>
        <v>0</v>
      </c>
      <c r="AM101" s="382">
        <f t="array" ref="AM101">IFERROR(
AVERAGE((IF(DATOS_[[Sexo]:[Sexo]]=$B101,IF(DATOS_[[AGRUP. CLAS. PROF.]:[AGRUP. CLAS. PROF.]]=$B99,IF(DATOS_[[Check Periodo Ref.]:[Check Periodo Ref.]]="Dentro",DATOS_[C.Extra.02]))))),
0)</f>
        <v>0</v>
      </c>
      <c r="AN101" s="382">
        <f t="array" ref="AN101">IFERROR(
AVERAGE((IF(DATOS_[[Sexo]:[Sexo]]=$B101,IF(DATOS_[[AGRUP. CLAS. PROF.]:[AGRUP. CLAS. PROF.]]=$B99,IF(DATOS_[[Check Periodo Ref.]:[Check Periodo Ref.]]="Dentro",DATOS_[C.Extra.03]))))),
0)</f>
        <v>0</v>
      </c>
      <c r="AO101" s="382">
        <f t="array" ref="AO101">IFERROR(
AVERAGE((IF(DATOS_[[Sexo]:[Sexo]]=$B101,IF(DATOS_[[AGRUP. CLAS. PROF.]:[AGRUP. CLAS. PROF.]]=$B99,IF(DATOS_[[Check Periodo Ref.]:[Check Periodo Ref.]]="Dentro",DATOS_[C.Extra.04]))))),
0)</f>
        <v>0</v>
      </c>
      <c r="AP101" s="382">
        <f t="array" ref="AP101">IFERROR(
AVERAGE((IF(DATOS_[[Sexo]:[Sexo]]=$B101,IF(DATOS_[[AGRUP. CLAS. PROF.]:[AGRUP. CLAS. PROF.]]=$B99,IF(DATOS_[[Check Periodo Ref.]:[Check Periodo Ref.]]="Dentro",DATOS_[C.Extra.05]))))),
0)</f>
        <v>0</v>
      </c>
      <c r="AQ101" s="383">
        <f t="array" ref="AQ101">IFERROR(
AVERAGE(IF(DATOS_[Sexo]=$B101,IF(DATOS_[AGRUP. CLAS. PROF.]=$B99,IF(DATOS_[Check Periodo Ref.]="Dentro",DATOS_[Tot Extrasalarial Ef],FALSE)))),
0)</f>
        <v>0</v>
      </c>
      <c r="AR101" s="384">
        <f t="array" ref="AR101">IFERROR(
AVERAGE(IF(DATOS_[Sexo]=$B101,IF(DATOS_[AGRUP. CLAS. PROF.]=$B99,IF(DATOS_[Check Periodo Ref.]="Dentro",DATOS_[TOTAL Retrib Ef],FALSE)))),
0)</f>
        <v>0</v>
      </c>
    </row>
    <row r="102" spans="1:44" ht="17.25" thickBot="1" x14ac:dyDescent="0.35">
      <c r="A102" s="337" t="str">
        <f t="shared" ref="A102" si="119">+A103</f>
        <v>[ocultar]</v>
      </c>
      <c r="B102" s="362" t="s">
        <v>246</v>
      </c>
      <c r="C102" s="363"/>
      <c r="D102" s="364"/>
      <c r="E102" s="365" t="str">
        <f t="shared" ref="E102:AR102" si="120">IFERROR((E103-E104)/E103,"")</f>
        <v/>
      </c>
      <c r="F102" s="366" t="str">
        <f t="shared" si="120"/>
        <v/>
      </c>
      <c r="G102" s="367" t="str">
        <f t="shared" si="120"/>
        <v/>
      </c>
      <c r="H102" s="367" t="str">
        <f t="shared" si="120"/>
        <v/>
      </c>
      <c r="I102" s="367" t="str">
        <f t="shared" si="120"/>
        <v/>
      </c>
      <c r="J102" s="368" t="str">
        <f t="shared" si="120"/>
        <v/>
      </c>
      <c r="K102" s="369" t="str">
        <f t="shared" si="120"/>
        <v/>
      </c>
      <c r="L102" s="369" t="str">
        <f t="shared" si="120"/>
        <v/>
      </c>
      <c r="M102" s="369" t="str">
        <f t="shared" si="120"/>
        <v/>
      </c>
      <c r="N102" s="369" t="str">
        <f t="shared" si="120"/>
        <v/>
      </c>
      <c r="O102" s="369" t="str">
        <f t="shared" si="120"/>
        <v/>
      </c>
      <c r="P102" s="369" t="str">
        <f t="shared" si="120"/>
        <v/>
      </c>
      <c r="Q102" s="369" t="str">
        <f t="shared" si="120"/>
        <v/>
      </c>
      <c r="R102" s="369" t="str">
        <f t="shared" si="120"/>
        <v/>
      </c>
      <c r="S102" s="369" t="str">
        <f t="shared" si="120"/>
        <v/>
      </c>
      <c r="T102" s="369" t="str">
        <f t="shared" si="120"/>
        <v/>
      </c>
      <c r="U102" s="369" t="str">
        <f t="shared" si="120"/>
        <v/>
      </c>
      <c r="V102" s="368" t="str">
        <f t="shared" si="120"/>
        <v/>
      </c>
      <c r="W102" s="368" t="str">
        <f t="shared" si="120"/>
        <v/>
      </c>
      <c r="X102" s="368" t="str">
        <f t="shared" si="120"/>
        <v/>
      </c>
      <c r="Y102" s="368" t="str">
        <f t="shared" si="120"/>
        <v/>
      </c>
      <c r="Z102" s="368" t="str">
        <f t="shared" si="120"/>
        <v/>
      </c>
      <c r="AA102" s="368" t="str">
        <f t="shared" si="120"/>
        <v/>
      </c>
      <c r="AB102" s="368" t="str">
        <f t="shared" si="120"/>
        <v/>
      </c>
      <c r="AC102" s="368" t="str">
        <f t="shared" si="120"/>
        <v/>
      </c>
      <c r="AD102" s="368" t="str">
        <f t="shared" si="120"/>
        <v/>
      </c>
      <c r="AE102" s="368" t="str">
        <f t="shared" si="120"/>
        <v/>
      </c>
      <c r="AF102" s="368" t="str">
        <f t="shared" si="120"/>
        <v/>
      </c>
      <c r="AG102" s="368" t="str">
        <f t="shared" si="120"/>
        <v/>
      </c>
      <c r="AH102" s="368" t="str">
        <f t="shared" si="120"/>
        <v/>
      </c>
      <c r="AI102" s="368" t="str">
        <f t="shared" si="120"/>
        <v/>
      </c>
      <c r="AJ102" s="370" t="str">
        <f t="shared" si="120"/>
        <v/>
      </c>
      <c r="AK102" s="371" t="str">
        <f t="shared" si="120"/>
        <v/>
      </c>
      <c r="AL102" s="372" t="str">
        <f t="shared" si="120"/>
        <v/>
      </c>
      <c r="AM102" s="372" t="str">
        <f t="shared" si="120"/>
        <v/>
      </c>
      <c r="AN102" s="372" t="str">
        <f t="shared" si="120"/>
        <v/>
      </c>
      <c r="AO102" s="372" t="str">
        <f t="shared" si="120"/>
        <v/>
      </c>
      <c r="AP102" s="372" t="str">
        <f t="shared" si="120"/>
        <v/>
      </c>
      <c r="AQ102" s="373" t="str">
        <f t="shared" si="120"/>
        <v/>
      </c>
      <c r="AR102" s="374" t="str">
        <f t="shared" si="120"/>
        <v/>
      </c>
    </row>
    <row r="103" spans="1:44" x14ac:dyDescent="0.3">
      <c r="A103" s="337" t="str">
        <f t="shared" ref="A103" si="121">+IF(C103+C104=0,"[ocultar]","")</f>
        <v>[ocultar]</v>
      </c>
      <c r="B103" s="375" t="s">
        <v>162</v>
      </c>
      <c r="C103" s="376">
        <f t="array" ref="C103">SUM(IF($B103=DATOS_[Sexo],
IF($B102=DATOS_[AGRUP. CLAS. PROF.],
IF("Dentro"=DATOS_[Check Periodo Ref.],
1/(COUNTIFS(DATOS_[Sexo],$B103,DATOS_[AGRUP. CLAS. PROF.],$B102,DATOS_[Check Periodo Ref.],"Dentro",DATOS_[id],DATOS_[id]))))))</f>
        <v>0</v>
      </c>
      <c r="D103" s="377">
        <f>COUNTIFS(DATOS_[AGRUP. CLAS. PROF.],$B102,DATOS_[Sexo],$B103,DATOS_[Check Periodo Ref.],"Dentro")</f>
        <v>0</v>
      </c>
      <c r="E103" s="378">
        <f t="array" ref="E103">IFERROR(
AVERAGE(IF(DATOS_[Sexo]=$B103,IF(DATOS_[AGRUP. CLAS. PROF.]=$B102,IF(DATOS_[Check Periodo Ref.]="Dentro",DATOS_[SALARIO BASE Ef],FALSE)))),
0)</f>
        <v>0</v>
      </c>
      <c r="F103" s="379">
        <f t="array" ref="F103">IFERROR(
AVERAGE((IF(DATOS_[[Sexo]:[Sexo]]=$B103,IF(DATOS_[[AGRUP. CLAS. PROF.]:[AGRUP. CLAS. PROF.]]=$B102,IF(DATOS_[[Check Periodo Ref.]:[Check Periodo Ref.]]="Dentro",DATOS_[Conc.Sal.01]))))),
0)</f>
        <v>0</v>
      </c>
      <c r="G103" s="379">
        <f t="array" ref="G103">IFERROR(
AVERAGE((IF(DATOS_[[Sexo]:[Sexo]]=$B103,IF(DATOS_[[AGRUP. CLAS. PROF.]:[AGRUP. CLAS. PROF.]]=$B102,IF(DATOS_[[Check Periodo Ref.]:[Check Periodo Ref.]]="Dentro",DATOS_[Conc.Sal.02]))))),
0)</f>
        <v>0</v>
      </c>
      <c r="H103" s="379">
        <f t="array" ref="H103">IFERROR(
AVERAGE((IF(DATOS_[[Sexo]:[Sexo]]=$B103,IF(DATOS_[[AGRUP. CLAS. PROF.]:[AGRUP. CLAS. PROF.]]=$B102,IF(DATOS_[[Check Periodo Ref.]:[Check Periodo Ref.]]="Dentro",DATOS_[Conc.Sal.03]))))),
0)</f>
        <v>0</v>
      </c>
      <c r="I103" s="379">
        <f t="array" ref="I103">IFERROR(
AVERAGE((IF(DATOS_[[Sexo]:[Sexo]]=$B103,IF(DATOS_[[AGRUP. CLAS. PROF.]:[AGRUP. CLAS. PROF.]]=$B102,IF(DATOS_[[Check Periodo Ref.]:[Check Periodo Ref.]]="Dentro",DATOS_[Conc.Sal.04]))))),
0)</f>
        <v>0</v>
      </c>
      <c r="J103" s="379">
        <f t="array" ref="J103">IFERROR(
AVERAGE((IF(DATOS_[[Sexo]:[Sexo]]=$B103,IF(DATOS_[[AGRUP. CLAS. PROF.]:[AGRUP. CLAS. PROF.]]=$B102,IF(DATOS_[[Check Periodo Ref.]:[Check Periodo Ref.]]="Dentro",DATOS_[Conc.Sal.05]))))),
0)</f>
        <v>0</v>
      </c>
      <c r="K103" s="379">
        <f t="array" ref="K103">IFERROR(
AVERAGE((IF(DATOS_[[Sexo]:[Sexo]]=$B103,IF(DATOS_[[AGRUP. CLAS. PROF.]:[AGRUP. CLAS. PROF.]]=$B102,IF(DATOS_[[Check Periodo Ref.]:[Check Periodo Ref.]]="Dentro",DATOS_[Conc.Sal.06]))))),
0)</f>
        <v>0</v>
      </c>
      <c r="L103" s="379">
        <f t="array" ref="L103">IFERROR(
AVERAGE((IF(DATOS_[[Sexo]:[Sexo]]=$B103,IF(DATOS_[[AGRUP. CLAS. PROF.]:[AGRUP. CLAS. PROF.]]=$B102,IF(DATOS_[[Check Periodo Ref.]:[Check Periodo Ref.]]="Dentro",DATOS_[Conc.Sal.07]))))),
0)</f>
        <v>0</v>
      </c>
      <c r="M103" s="379">
        <f t="array" ref="M103">IFERROR(
AVERAGE((IF(DATOS_[[Sexo]:[Sexo]]=$B103,IF(DATOS_[[AGRUP. CLAS. PROF.]:[AGRUP. CLAS. PROF.]]=$B102,IF(DATOS_[[Check Periodo Ref.]:[Check Periodo Ref.]]="Dentro",DATOS_[Conc.Sal.08]))))),
0)</f>
        <v>0</v>
      </c>
      <c r="N103" s="379">
        <f t="array" ref="N103">IFERROR(
AVERAGE((IF(DATOS_[[Sexo]:[Sexo]]=$B103,IF(DATOS_[[AGRUP. CLAS. PROF.]:[AGRUP. CLAS. PROF.]]=$B102,IF(DATOS_[[Check Periodo Ref.]:[Check Periodo Ref.]]="Dentro",DATOS_[Conc.Sal.09]))))),
0)</f>
        <v>0</v>
      </c>
      <c r="O103" s="379">
        <f t="array" ref="O103">IFERROR(
AVERAGE((IF(DATOS_[[Sexo]:[Sexo]]=$B103,IF(DATOS_[[AGRUP. CLAS. PROF.]:[AGRUP. CLAS. PROF.]]=$B102,IF(DATOS_[[Check Periodo Ref.]:[Check Periodo Ref.]]="Dentro",DATOS_[Conc.Sal.10]))))),
0)</f>
        <v>0</v>
      </c>
      <c r="P103" s="379">
        <f t="array" ref="P103">IFERROR(
AVERAGE((IF(DATOS_[[Sexo]:[Sexo]]=$B103,IF(DATOS_[[AGRUP. CLAS. PROF.]:[AGRUP. CLAS. PROF.]]=$B102,IF(DATOS_[[Check Periodo Ref.]:[Check Periodo Ref.]]="Dentro",DATOS_[Conc.Sal.11]))))),
0)</f>
        <v>0</v>
      </c>
      <c r="Q103" s="379">
        <f t="array" ref="Q103">IFERROR(
AVERAGE((IF(DATOS_[[Sexo]:[Sexo]]=$B103,IF(DATOS_[[AGRUP. CLAS. PROF.]:[AGRUP. CLAS. PROF.]]=$B102,IF(DATOS_[[Check Periodo Ref.]:[Check Periodo Ref.]]="Dentro",DATOS_[Conc.Sal.12]))))),
0)</f>
        <v>0</v>
      </c>
      <c r="R103" s="379">
        <f t="array" ref="R103">IFERROR(
AVERAGE((IF(DATOS_[[Sexo]:[Sexo]]=$B103,IF(DATOS_[[AGRUP. CLAS. PROF.]:[AGRUP. CLAS. PROF.]]=$B102,IF(DATOS_[[Check Periodo Ref.]:[Check Periodo Ref.]]="Dentro",DATOS_[Conc.Sal.13]))))),
0)</f>
        <v>0</v>
      </c>
      <c r="S103" s="379">
        <f t="array" ref="S103">IFERROR(
AVERAGE((IF(DATOS_[[Sexo]:[Sexo]]=$B103,IF(DATOS_[[AGRUP. CLAS. PROF.]:[AGRUP. CLAS. PROF.]]=$B102,IF(DATOS_[[Check Periodo Ref.]:[Check Periodo Ref.]]="Dentro",DATOS_[Conc.Sal.14]))))),
0)</f>
        <v>0</v>
      </c>
      <c r="T103" s="379">
        <f t="array" ref="T103">IFERROR(
AVERAGE((IF(DATOS_[[Sexo]:[Sexo]]=$B103,IF(DATOS_[[AGRUP. CLAS. PROF.]:[AGRUP. CLAS. PROF.]]=$B102,IF(DATOS_[[Check Periodo Ref.]:[Check Periodo Ref.]]="Dentro",DATOS_[Conc.Sal.15]))))),
0)</f>
        <v>0</v>
      </c>
      <c r="U103" s="379">
        <f t="array" ref="U103">IFERROR(
AVERAGE((IF(DATOS_[[Sexo]:[Sexo]]=$B103,IF(DATOS_[[AGRUP. CLAS. PROF.]:[AGRUP. CLAS. PROF.]]=$B102,IF(DATOS_[[Check Periodo Ref.]:[Check Periodo Ref.]]="Dentro",DATOS_[Conc.Sal.16]))))),
0)</f>
        <v>0</v>
      </c>
      <c r="V103" s="379">
        <f t="array" ref="V103">IFERROR(
AVERAGE((IF(DATOS_[[Sexo]:[Sexo]]=$B103,IF(DATOS_[[AGRUP. CLAS. PROF.]:[AGRUP. CLAS. PROF.]]=$B102,IF(DATOS_[[Check Periodo Ref.]:[Check Periodo Ref.]]="Dentro",DATOS_[Conc.Sal.17]))))),
0)</f>
        <v>0</v>
      </c>
      <c r="W103" s="379">
        <f t="array" ref="W103">IFERROR(
AVERAGE((IF(DATOS_[[Sexo]:[Sexo]]=$B103,IF(DATOS_[[AGRUP. CLAS. PROF.]:[AGRUP. CLAS. PROF.]]=$B102,IF(DATOS_[[Check Periodo Ref.]:[Check Periodo Ref.]]="Dentro",DATOS_[Conc.Sal.18]))))),
0)</f>
        <v>0</v>
      </c>
      <c r="X103" s="379">
        <f t="array" ref="X103">IFERROR(
AVERAGE((IF(DATOS_[[Sexo]:[Sexo]]=$B103,IF(DATOS_[[AGRUP. CLAS. PROF.]:[AGRUP. CLAS. PROF.]]=$B102,IF(DATOS_[[Check Periodo Ref.]:[Check Periodo Ref.]]="Dentro",DATOS_[Conc.Sal.19]))))),
0)</f>
        <v>0</v>
      </c>
      <c r="Y103" s="379">
        <f t="array" ref="Y103">IFERROR(
AVERAGE((IF(DATOS_[[Sexo]:[Sexo]]=$B103,IF(DATOS_[[AGRUP. CLAS. PROF.]:[AGRUP. CLAS. PROF.]]=$B102,IF(DATOS_[[Check Periodo Ref.]:[Check Periodo Ref.]]="Dentro",DATOS_[Conc.Sal.20]))))),
0)</f>
        <v>0</v>
      </c>
      <c r="Z103" s="379">
        <f t="array" ref="Z103">IFERROR(
AVERAGE((IF(DATOS_[[Sexo]:[Sexo]]=$B103,IF(DATOS_[[AGRUP. CLAS. PROF.]:[AGRUP. CLAS. PROF.]]=$B102,IF(DATOS_[[Check Periodo Ref.]:[Check Periodo Ref.]]="Dentro",DATOS_[Conc.Sal.21]))))),
0)</f>
        <v>0</v>
      </c>
      <c r="AA103" s="379">
        <f t="array" ref="AA103">IFERROR(
AVERAGE((IF(DATOS_[[Sexo]:[Sexo]]=$B103,IF(DATOS_[[AGRUP. CLAS. PROF.]:[AGRUP. CLAS. PROF.]]=$B102,IF(DATOS_[[Check Periodo Ref.]:[Check Periodo Ref.]]="Dentro",DATOS_[Conc.Sal.22]))))),
0)</f>
        <v>0</v>
      </c>
      <c r="AB103" s="379">
        <f t="array" ref="AB103">IFERROR(
AVERAGE((IF(DATOS_[[Sexo]:[Sexo]]=$B103,IF(DATOS_[[AGRUP. CLAS. PROF.]:[AGRUP. CLAS. PROF.]]=$B102,IF(DATOS_[[Check Periodo Ref.]:[Check Periodo Ref.]]="Dentro",DATOS_[Conc.Sal.23]))))),
0)</f>
        <v>0</v>
      </c>
      <c r="AC103" s="379">
        <f t="array" ref="AC103">IFERROR(
AVERAGE((IF(DATOS_[[Sexo]:[Sexo]]=$B103,IF(DATOS_[[AGRUP. CLAS. PROF.]:[AGRUP. CLAS. PROF.]]=$B102,IF(DATOS_[[Check Periodo Ref.]:[Check Periodo Ref.]]="Dentro",DATOS_[Conc.Sal.24]))))),
0)</f>
        <v>0</v>
      </c>
      <c r="AD103" s="379">
        <f t="array" ref="AD103">IFERROR(
AVERAGE((IF(DATOS_[[Sexo]:[Sexo]]=$B103,IF(DATOS_[[AGRUP. CLAS. PROF.]:[AGRUP. CLAS. PROF.]]=$B102,IF(DATOS_[[Check Periodo Ref.]:[Check Periodo Ref.]]="Dentro",DATOS_[Conc.Sal.25]))))),
0)</f>
        <v>0</v>
      </c>
      <c r="AE103" s="379">
        <f t="array" ref="AE103">IFERROR(
AVERAGE((IF(DATOS_[[Sexo]:[Sexo]]=$B103,IF(DATOS_[[AGRUP. CLAS. PROF.]:[AGRUP. CLAS. PROF.]]=$B102,IF(DATOS_[[Check Periodo Ref.]:[Check Periodo Ref.]]="Dentro",DATOS_[Conc.Sal.26]))))),
0)</f>
        <v>0</v>
      </c>
      <c r="AF103" s="379">
        <f t="array" ref="AF103">IFERROR(
AVERAGE((IF(DATOS_[[Sexo]:[Sexo]]=$B103,IF(DATOS_[[AGRUP. CLAS. PROF.]:[AGRUP. CLAS. PROF.]]=$B102,IF(DATOS_[[Check Periodo Ref.]:[Check Periodo Ref.]]="Dentro",DATOS_[Conc.Sal.27]))))),
0)</f>
        <v>0</v>
      </c>
      <c r="AG103" s="379">
        <f t="array" ref="AG103">IFERROR(
AVERAGE((IF(DATOS_[[Sexo]:[Sexo]]=$B103,IF(DATOS_[[AGRUP. CLAS. PROF.]:[AGRUP. CLAS. PROF.]]=$B102,IF(DATOS_[[Check Periodo Ref.]:[Check Periodo Ref.]]="Dentro",DATOS_[Conc.Sal.28]))))),
0)</f>
        <v>0</v>
      </c>
      <c r="AH103" s="379">
        <f t="array" ref="AH103">IFERROR(
AVERAGE((IF(DATOS_[[Sexo]:[Sexo]]=$B103,IF(DATOS_[[AGRUP. CLAS. PROF.]:[AGRUP. CLAS. PROF.]]=$B102,IF(DATOS_[[Check Periodo Ref.]:[Check Periodo Ref.]]="Dentro",DATOS_[Conc.Sal.29]))))),
0)</f>
        <v>0</v>
      </c>
      <c r="AI103" s="379">
        <f t="array" ref="AI103">IFERROR(
AVERAGE((IF(DATOS_[[Sexo]:[Sexo]]=$B103,IF(DATOS_[[AGRUP. CLAS. PROF.]:[AGRUP. CLAS. PROF.]]=$B102,IF(DATOS_[[Check Periodo Ref.]:[Check Periodo Ref.]]="Dentro",DATOS_[Conc.Sal.30]))))),
0)</f>
        <v>0</v>
      </c>
      <c r="AJ103" s="380">
        <f t="array" ref="AJ103">IFERROR(
AVERAGE(IF(DATOS_[Sexo]=$B103,IF(DATOS_[AGRUP. CLAS. PROF.]=$B102,IF(DATOS_[Check Periodo Ref.]="Dentro",DATOS_[Tot COMPL.SAL Ef],FALSE)))),
0)</f>
        <v>0</v>
      </c>
      <c r="AK103" s="381">
        <f t="array" ref="AK103">IFERROR(
AVERAGE(IF(DATOS_[Sexo]=$B103,IF(DATOS_[AGRUP. CLAS. PROF.]=$B102,IF(DATOS_[Check Periodo Ref.]="Dentro",DATOS_[TOTAL SALARIO Ef],FALSE)))),
0)</f>
        <v>0</v>
      </c>
      <c r="AL103" s="382">
        <f t="array" ref="AL103">IFERROR(
AVERAGE((IF(DATOS_[[Sexo]:[Sexo]]=$B103,IF(DATOS_[[AGRUP. CLAS. PROF.]:[AGRUP. CLAS. PROF.]]=$B102,IF(DATOS_[[Check Periodo Ref.]:[Check Periodo Ref.]]="Dentro",DATOS_[C.Extra.01]))))),
0)</f>
        <v>0</v>
      </c>
      <c r="AM103" s="382">
        <f t="array" ref="AM103">IFERROR(
AVERAGE((IF(DATOS_[[Sexo]:[Sexo]]=$B103,IF(DATOS_[[AGRUP. CLAS. PROF.]:[AGRUP. CLAS. PROF.]]=$B102,IF(DATOS_[[Check Periodo Ref.]:[Check Periodo Ref.]]="Dentro",DATOS_[C.Extra.02]))))),
0)</f>
        <v>0</v>
      </c>
      <c r="AN103" s="382">
        <f t="array" ref="AN103">IFERROR(
AVERAGE((IF(DATOS_[[Sexo]:[Sexo]]=$B103,IF(DATOS_[[AGRUP. CLAS. PROF.]:[AGRUP. CLAS. PROF.]]=$B102,IF(DATOS_[[Check Periodo Ref.]:[Check Periodo Ref.]]="Dentro",DATOS_[C.Extra.03]))))),
0)</f>
        <v>0</v>
      </c>
      <c r="AO103" s="382">
        <f t="array" ref="AO103">IFERROR(
AVERAGE((IF(DATOS_[[Sexo]:[Sexo]]=$B103,IF(DATOS_[[AGRUP. CLAS. PROF.]:[AGRUP. CLAS. PROF.]]=$B102,IF(DATOS_[[Check Periodo Ref.]:[Check Periodo Ref.]]="Dentro",DATOS_[C.Extra.04]))))),
0)</f>
        <v>0</v>
      </c>
      <c r="AP103" s="382">
        <f t="array" ref="AP103">IFERROR(
AVERAGE((IF(DATOS_[[Sexo]:[Sexo]]=$B103,IF(DATOS_[[AGRUP. CLAS. PROF.]:[AGRUP. CLAS. PROF.]]=$B102,IF(DATOS_[[Check Periodo Ref.]:[Check Periodo Ref.]]="Dentro",DATOS_[C.Extra.05]))))),
0)</f>
        <v>0</v>
      </c>
      <c r="AQ103" s="383">
        <f t="array" ref="AQ103">IFERROR(
AVERAGE(IF(DATOS_[Sexo]=$B103,IF(DATOS_[AGRUP. CLAS. PROF.]=$B102,IF(DATOS_[Check Periodo Ref.]="Dentro",DATOS_[Tot Extrasalarial Ef],FALSE)))),
0)</f>
        <v>0</v>
      </c>
      <c r="AR103" s="384">
        <f t="array" ref="AR103">IFERROR(
AVERAGE(IF(DATOS_[Sexo]=$B103,IF(DATOS_[AGRUP. CLAS. PROF.]=$B102,IF(DATOS_[Check Periodo Ref.]="Dentro",DATOS_[TOTAL Retrib Ef],FALSE)))),
0)</f>
        <v>0</v>
      </c>
    </row>
    <row r="104" spans="1:44" x14ac:dyDescent="0.3">
      <c r="A104" s="337" t="str">
        <f t="shared" ref="A104" si="122">+A103</f>
        <v>[ocultar]</v>
      </c>
      <c r="B104" s="375" t="s">
        <v>163</v>
      </c>
      <c r="C104" s="376">
        <f t="array" ref="C104">SUM(IF($B104=DATOS_[Sexo],
IF($B102=DATOS_[AGRUP. CLAS. PROF.],
IF("Dentro"=DATOS_[Check Periodo Ref.],
1/(COUNTIFS(DATOS_[Sexo],$B104,DATOS_[AGRUP. CLAS. PROF.],$B102,DATOS_[Check Periodo Ref.],"Dentro",DATOS_[id],DATOS_[id]))))))</f>
        <v>0</v>
      </c>
      <c r="D104" s="377">
        <f>COUNTIFS(DATOS_[AGRUP. CLAS. PROF.],$B102,DATOS_[Sexo],$B104,DATOS_[Check Periodo Ref.],"Dentro")</f>
        <v>0</v>
      </c>
      <c r="E104" s="378">
        <f t="array" ref="E104">IFERROR(
AVERAGE(IF(DATOS_[Sexo]=$B104,IF(DATOS_[AGRUP. CLAS. PROF.]=$B102,IF(DATOS_[Check Periodo Ref.]="Dentro",DATOS_[SALARIO BASE Ef],FALSE)))),
0)</f>
        <v>0</v>
      </c>
      <c r="F104" s="379">
        <f t="array" ref="F104">IFERROR(
AVERAGE((IF(DATOS_[[Sexo]:[Sexo]]=$B104,IF(DATOS_[[AGRUP. CLAS. PROF.]:[AGRUP. CLAS. PROF.]]=$B102,IF(DATOS_[[Check Periodo Ref.]:[Check Periodo Ref.]]="Dentro",DATOS_[Conc.Sal.01]))))),
0)</f>
        <v>0</v>
      </c>
      <c r="G104" s="379">
        <f t="array" ref="G104">IFERROR(
AVERAGE((IF(DATOS_[[Sexo]:[Sexo]]=$B104,IF(DATOS_[[AGRUP. CLAS. PROF.]:[AGRUP. CLAS. PROF.]]=$B102,IF(DATOS_[[Check Periodo Ref.]:[Check Periodo Ref.]]="Dentro",DATOS_[Conc.Sal.02]))))),
0)</f>
        <v>0</v>
      </c>
      <c r="H104" s="379">
        <f t="array" ref="H104">IFERROR(
AVERAGE((IF(DATOS_[[Sexo]:[Sexo]]=$B104,IF(DATOS_[[AGRUP. CLAS. PROF.]:[AGRUP. CLAS. PROF.]]=$B102,IF(DATOS_[[Check Periodo Ref.]:[Check Periodo Ref.]]="Dentro",DATOS_[Conc.Sal.03]))))),
0)</f>
        <v>0</v>
      </c>
      <c r="I104" s="379">
        <f t="array" ref="I104">IFERROR(
AVERAGE((IF(DATOS_[[Sexo]:[Sexo]]=$B104,IF(DATOS_[[AGRUP. CLAS. PROF.]:[AGRUP. CLAS. PROF.]]=$B102,IF(DATOS_[[Check Periodo Ref.]:[Check Periodo Ref.]]="Dentro",DATOS_[Conc.Sal.04]))))),
0)</f>
        <v>0</v>
      </c>
      <c r="J104" s="379">
        <f t="array" ref="J104">IFERROR(
AVERAGE((IF(DATOS_[[Sexo]:[Sexo]]=$B104,IF(DATOS_[[AGRUP. CLAS. PROF.]:[AGRUP. CLAS. PROF.]]=$B102,IF(DATOS_[[Check Periodo Ref.]:[Check Periodo Ref.]]="Dentro",DATOS_[Conc.Sal.05]))))),
0)</f>
        <v>0</v>
      </c>
      <c r="K104" s="379">
        <f t="array" ref="K104">IFERROR(
AVERAGE((IF(DATOS_[[Sexo]:[Sexo]]=$B104,IF(DATOS_[[AGRUP. CLAS. PROF.]:[AGRUP. CLAS. PROF.]]=$B102,IF(DATOS_[[Check Periodo Ref.]:[Check Periodo Ref.]]="Dentro",DATOS_[Conc.Sal.06]))))),
0)</f>
        <v>0</v>
      </c>
      <c r="L104" s="379">
        <f t="array" ref="L104">IFERROR(
AVERAGE((IF(DATOS_[[Sexo]:[Sexo]]=$B104,IF(DATOS_[[AGRUP. CLAS. PROF.]:[AGRUP. CLAS. PROF.]]=$B102,IF(DATOS_[[Check Periodo Ref.]:[Check Periodo Ref.]]="Dentro",DATOS_[Conc.Sal.07]))))),
0)</f>
        <v>0</v>
      </c>
      <c r="M104" s="379">
        <f t="array" ref="M104">IFERROR(
AVERAGE((IF(DATOS_[[Sexo]:[Sexo]]=$B104,IF(DATOS_[[AGRUP. CLAS. PROF.]:[AGRUP. CLAS. PROF.]]=$B102,IF(DATOS_[[Check Periodo Ref.]:[Check Periodo Ref.]]="Dentro",DATOS_[Conc.Sal.08]))))),
0)</f>
        <v>0</v>
      </c>
      <c r="N104" s="379">
        <f t="array" ref="N104">IFERROR(
AVERAGE((IF(DATOS_[[Sexo]:[Sexo]]=$B104,IF(DATOS_[[AGRUP. CLAS. PROF.]:[AGRUP. CLAS. PROF.]]=$B102,IF(DATOS_[[Check Periodo Ref.]:[Check Periodo Ref.]]="Dentro",DATOS_[Conc.Sal.09]))))),
0)</f>
        <v>0</v>
      </c>
      <c r="O104" s="379">
        <f t="array" ref="O104">IFERROR(
AVERAGE((IF(DATOS_[[Sexo]:[Sexo]]=$B104,IF(DATOS_[[AGRUP. CLAS. PROF.]:[AGRUP. CLAS. PROF.]]=$B102,IF(DATOS_[[Check Periodo Ref.]:[Check Periodo Ref.]]="Dentro",DATOS_[Conc.Sal.10]))))),
0)</f>
        <v>0</v>
      </c>
      <c r="P104" s="379">
        <f t="array" ref="P104">IFERROR(
AVERAGE((IF(DATOS_[[Sexo]:[Sexo]]=$B104,IF(DATOS_[[AGRUP. CLAS. PROF.]:[AGRUP. CLAS. PROF.]]=$B102,IF(DATOS_[[Check Periodo Ref.]:[Check Periodo Ref.]]="Dentro",DATOS_[Conc.Sal.11]))))),
0)</f>
        <v>0</v>
      </c>
      <c r="Q104" s="379">
        <f t="array" ref="Q104">IFERROR(
AVERAGE((IF(DATOS_[[Sexo]:[Sexo]]=$B104,IF(DATOS_[[AGRUP. CLAS. PROF.]:[AGRUP. CLAS. PROF.]]=$B102,IF(DATOS_[[Check Periodo Ref.]:[Check Periodo Ref.]]="Dentro",DATOS_[Conc.Sal.12]))))),
0)</f>
        <v>0</v>
      </c>
      <c r="R104" s="379">
        <f t="array" ref="R104">IFERROR(
AVERAGE((IF(DATOS_[[Sexo]:[Sexo]]=$B104,IF(DATOS_[[AGRUP. CLAS. PROF.]:[AGRUP. CLAS. PROF.]]=$B102,IF(DATOS_[[Check Periodo Ref.]:[Check Periodo Ref.]]="Dentro",DATOS_[Conc.Sal.13]))))),
0)</f>
        <v>0</v>
      </c>
      <c r="S104" s="379">
        <f t="array" ref="S104">IFERROR(
AVERAGE((IF(DATOS_[[Sexo]:[Sexo]]=$B104,IF(DATOS_[[AGRUP. CLAS. PROF.]:[AGRUP. CLAS. PROF.]]=$B102,IF(DATOS_[[Check Periodo Ref.]:[Check Periodo Ref.]]="Dentro",DATOS_[Conc.Sal.14]))))),
0)</f>
        <v>0</v>
      </c>
      <c r="T104" s="379">
        <f t="array" ref="T104">IFERROR(
AVERAGE((IF(DATOS_[[Sexo]:[Sexo]]=$B104,IF(DATOS_[[AGRUP. CLAS. PROF.]:[AGRUP. CLAS. PROF.]]=$B102,IF(DATOS_[[Check Periodo Ref.]:[Check Periodo Ref.]]="Dentro",DATOS_[Conc.Sal.15]))))),
0)</f>
        <v>0</v>
      </c>
      <c r="U104" s="379">
        <f t="array" ref="U104">IFERROR(
AVERAGE((IF(DATOS_[[Sexo]:[Sexo]]=$B104,IF(DATOS_[[AGRUP. CLAS. PROF.]:[AGRUP. CLAS. PROF.]]=$B102,IF(DATOS_[[Check Periodo Ref.]:[Check Periodo Ref.]]="Dentro",DATOS_[Conc.Sal.16]))))),
0)</f>
        <v>0</v>
      </c>
      <c r="V104" s="379">
        <f t="array" ref="V104">IFERROR(
AVERAGE((IF(DATOS_[[Sexo]:[Sexo]]=$B104,IF(DATOS_[[AGRUP. CLAS. PROF.]:[AGRUP. CLAS. PROF.]]=$B102,IF(DATOS_[[Check Periodo Ref.]:[Check Periodo Ref.]]="Dentro",DATOS_[Conc.Sal.17]))))),
0)</f>
        <v>0</v>
      </c>
      <c r="W104" s="379">
        <f t="array" ref="W104">IFERROR(
AVERAGE((IF(DATOS_[[Sexo]:[Sexo]]=$B104,IF(DATOS_[[AGRUP. CLAS. PROF.]:[AGRUP. CLAS. PROF.]]=$B102,IF(DATOS_[[Check Periodo Ref.]:[Check Periodo Ref.]]="Dentro",DATOS_[Conc.Sal.18]))))),
0)</f>
        <v>0</v>
      </c>
      <c r="X104" s="379">
        <f t="array" ref="X104">IFERROR(
AVERAGE((IF(DATOS_[[Sexo]:[Sexo]]=$B104,IF(DATOS_[[AGRUP. CLAS. PROF.]:[AGRUP. CLAS. PROF.]]=$B102,IF(DATOS_[[Check Periodo Ref.]:[Check Periodo Ref.]]="Dentro",DATOS_[Conc.Sal.19]))))),
0)</f>
        <v>0</v>
      </c>
      <c r="Y104" s="379">
        <f t="array" ref="Y104">IFERROR(
AVERAGE((IF(DATOS_[[Sexo]:[Sexo]]=$B104,IF(DATOS_[[AGRUP. CLAS. PROF.]:[AGRUP. CLAS. PROF.]]=$B102,IF(DATOS_[[Check Periodo Ref.]:[Check Periodo Ref.]]="Dentro",DATOS_[Conc.Sal.20]))))),
0)</f>
        <v>0</v>
      </c>
      <c r="Z104" s="379">
        <f t="array" ref="Z104">IFERROR(
AVERAGE((IF(DATOS_[[Sexo]:[Sexo]]=$B104,IF(DATOS_[[AGRUP. CLAS. PROF.]:[AGRUP. CLAS. PROF.]]=$B102,IF(DATOS_[[Check Periodo Ref.]:[Check Periodo Ref.]]="Dentro",DATOS_[Conc.Sal.21]))))),
0)</f>
        <v>0</v>
      </c>
      <c r="AA104" s="379">
        <f t="array" ref="AA104">IFERROR(
AVERAGE((IF(DATOS_[[Sexo]:[Sexo]]=$B104,IF(DATOS_[[AGRUP. CLAS. PROF.]:[AGRUP. CLAS. PROF.]]=$B102,IF(DATOS_[[Check Periodo Ref.]:[Check Periodo Ref.]]="Dentro",DATOS_[Conc.Sal.22]))))),
0)</f>
        <v>0</v>
      </c>
      <c r="AB104" s="379">
        <f t="array" ref="AB104">IFERROR(
AVERAGE((IF(DATOS_[[Sexo]:[Sexo]]=$B104,IF(DATOS_[[AGRUP. CLAS. PROF.]:[AGRUP. CLAS. PROF.]]=$B102,IF(DATOS_[[Check Periodo Ref.]:[Check Periodo Ref.]]="Dentro",DATOS_[Conc.Sal.23]))))),
0)</f>
        <v>0</v>
      </c>
      <c r="AC104" s="379">
        <f t="array" ref="AC104">IFERROR(
AVERAGE((IF(DATOS_[[Sexo]:[Sexo]]=$B104,IF(DATOS_[[AGRUP. CLAS. PROF.]:[AGRUP. CLAS. PROF.]]=$B102,IF(DATOS_[[Check Periodo Ref.]:[Check Periodo Ref.]]="Dentro",DATOS_[Conc.Sal.24]))))),
0)</f>
        <v>0</v>
      </c>
      <c r="AD104" s="379">
        <f t="array" ref="AD104">IFERROR(
AVERAGE((IF(DATOS_[[Sexo]:[Sexo]]=$B104,IF(DATOS_[[AGRUP. CLAS. PROF.]:[AGRUP. CLAS. PROF.]]=$B102,IF(DATOS_[[Check Periodo Ref.]:[Check Periodo Ref.]]="Dentro",DATOS_[Conc.Sal.25]))))),
0)</f>
        <v>0</v>
      </c>
      <c r="AE104" s="379">
        <f t="array" ref="AE104">IFERROR(
AVERAGE((IF(DATOS_[[Sexo]:[Sexo]]=$B104,IF(DATOS_[[AGRUP. CLAS. PROF.]:[AGRUP. CLAS. PROF.]]=$B102,IF(DATOS_[[Check Periodo Ref.]:[Check Periodo Ref.]]="Dentro",DATOS_[Conc.Sal.26]))))),
0)</f>
        <v>0</v>
      </c>
      <c r="AF104" s="379">
        <f t="array" ref="AF104">IFERROR(
AVERAGE((IF(DATOS_[[Sexo]:[Sexo]]=$B104,IF(DATOS_[[AGRUP. CLAS. PROF.]:[AGRUP. CLAS. PROF.]]=$B102,IF(DATOS_[[Check Periodo Ref.]:[Check Periodo Ref.]]="Dentro",DATOS_[Conc.Sal.27]))))),
0)</f>
        <v>0</v>
      </c>
      <c r="AG104" s="379">
        <f t="array" ref="AG104">IFERROR(
AVERAGE((IF(DATOS_[[Sexo]:[Sexo]]=$B104,IF(DATOS_[[AGRUP. CLAS. PROF.]:[AGRUP. CLAS. PROF.]]=$B102,IF(DATOS_[[Check Periodo Ref.]:[Check Periodo Ref.]]="Dentro",DATOS_[Conc.Sal.28]))))),
0)</f>
        <v>0</v>
      </c>
      <c r="AH104" s="379">
        <f t="array" ref="AH104">IFERROR(
AVERAGE((IF(DATOS_[[Sexo]:[Sexo]]=$B104,IF(DATOS_[[AGRUP. CLAS. PROF.]:[AGRUP. CLAS. PROF.]]=$B102,IF(DATOS_[[Check Periodo Ref.]:[Check Periodo Ref.]]="Dentro",DATOS_[Conc.Sal.29]))))),
0)</f>
        <v>0</v>
      </c>
      <c r="AI104" s="379">
        <f t="array" ref="AI104">IFERROR(
AVERAGE((IF(DATOS_[[Sexo]:[Sexo]]=$B104,IF(DATOS_[[AGRUP. CLAS. PROF.]:[AGRUP. CLAS. PROF.]]=$B102,IF(DATOS_[[Check Periodo Ref.]:[Check Periodo Ref.]]="Dentro",DATOS_[Conc.Sal.30]))))),
0)</f>
        <v>0</v>
      </c>
      <c r="AJ104" s="380">
        <f t="array" ref="AJ104">IFERROR(
AVERAGE(IF(DATOS_[Sexo]=$B104,IF(DATOS_[AGRUP. CLAS. PROF.]=$B102,IF(DATOS_[Check Periodo Ref.]="Dentro",DATOS_[Tot COMPL.SAL Ef],FALSE)))),
0)</f>
        <v>0</v>
      </c>
      <c r="AK104" s="381">
        <f t="array" ref="AK104">IFERROR(
AVERAGE(IF(DATOS_[Sexo]=$B104,IF(DATOS_[AGRUP. CLAS. PROF.]=$B102,IF(DATOS_[Check Periodo Ref.]="Dentro",DATOS_[TOTAL SALARIO Ef],FALSE)))),
0)</f>
        <v>0</v>
      </c>
      <c r="AL104" s="382">
        <f t="array" ref="AL104">IFERROR(
AVERAGE((IF(DATOS_[[Sexo]:[Sexo]]=$B104,IF(DATOS_[[AGRUP. CLAS. PROF.]:[AGRUP. CLAS. PROF.]]=$B102,IF(DATOS_[[Check Periodo Ref.]:[Check Periodo Ref.]]="Dentro",DATOS_[C.Extra.01]))))),
0)</f>
        <v>0</v>
      </c>
      <c r="AM104" s="382">
        <f t="array" ref="AM104">IFERROR(
AVERAGE((IF(DATOS_[[Sexo]:[Sexo]]=$B104,IF(DATOS_[[AGRUP. CLAS. PROF.]:[AGRUP. CLAS. PROF.]]=$B102,IF(DATOS_[[Check Periodo Ref.]:[Check Periodo Ref.]]="Dentro",DATOS_[C.Extra.02]))))),
0)</f>
        <v>0</v>
      </c>
      <c r="AN104" s="382">
        <f t="array" ref="AN104">IFERROR(
AVERAGE((IF(DATOS_[[Sexo]:[Sexo]]=$B104,IF(DATOS_[[AGRUP. CLAS. PROF.]:[AGRUP. CLAS. PROF.]]=$B102,IF(DATOS_[[Check Periodo Ref.]:[Check Periodo Ref.]]="Dentro",DATOS_[C.Extra.03]))))),
0)</f>
        <v>0</v>
      </c>
      <c r="AO104" s="382">
        <f t="array" ref="AO104">IFERROR(
AVERAGE((IF(DATOS_[[Sexo]:[Sexo]]=$B104,IF(DATOS_[[AGRUP. CLAS. PROF.]:[AGRUP. CLAS. PROF.]]=$B102,IF(DATOS_[[Check Periodo Ref.]:[Check Periodo Ref.]]="Dentro",DATOS_[C.Extra.04]))))),
0)</f>
        <v>0</v>
      </c>
      <c r="AP104" s="382">
        <f t="array" ref="AP104">IFERROR(
AVERAGE((IF(DATOS_[[Sexo]:[Sexo]]=$B104,IF(DATOS_[[AGRUP. CLAS. PROF.]:[AGRUP. CLAS. PROF.]]=$B102,IF(DATOS_[[Check Periodo Ref.]:[Check Periodo Ref.]]="Dentro",DATOS_[C.Extra.05]))))),
0)</f>
        <v>0</v>
      </c>
      <c r="AQ104" s="383">
        <f t="array" ref="AQ104">IFERROR(
AVERAGE(IF(DATOS_[Sexo]=$B104,IF(DATOS_[AGRUP. CLAS. PROF.]=$B102,IF(DATOS_[Check Periodo Ref.]="Dentro",DATOS_[Tot Extrasalarial Ef],FALSE)))),
0)</f>
        <v>0</v>
      </c>
      <c r="AR104" s="384">
        <f t="array" ref="AR104">IFERROR(
AVERAGE(IF(DATOS_[Sexo]=$B104,IF(DATOS_[AGRUP. CLAS. PROF.]=$B102,IF(DATOS_[Check Periodo Ref.]="Dentro",DATOS_[TOTAL Retrib Ef],FALSE)))),
0)</f>
        <v>0</v>
      </c>
    </row>
  </sheetData>
  <dataConsolidate/>
  <phoneticPr fontId="21" type="noConversion"/>
  <pageMargins left="0.25" right="0.25" top="0.75" bottom="0.75" header="0.3" footer="0.3"/>
  <pageSetup scale="88" fitToHeight="0"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8">
    <tabColor theme="5" tint="0.39997558519241921"/>
    <pageSetUpPr fitToPage="1"/>
  </sheetPr>
  <dimension ref="A1:AR104"/>
  <sheetViews>
    <sheetView showGridLines="0" workbookViewId="0">
      <selection activeCell="AE17" sqref="AE17"/>
    </sheetView>
  </sheetViews>
  <sheetFormatPr baseColWidth="10" defaultColWidth="7.28515625" defaultRowHeight="16.5" outlineLevelCol="1" x14ac:dyDescent="0.3"/>
  <cols>
    <col min="1" max="2" width="8.85546875" style="48" customWidth="1"/>
    <col min="3" max="4" width="7.28515625" style="48" customWidth="1"/>
    <col min="5" max="5" width="10.42578125" style="48" customWidth="1"/>
    <col min="6" max="15" width="7.28515625" style="48" customWidth="1"/>
    <col min="16" max="35" width="7.28515625" style="48" customWidth="1" outlineLevel="1"/>
    <col min="36" max="37" width="8.85546875" style="48" customWidth="1"/>
    <col min="38" max="42" width="7.28515625" style="48" customWidth="1"/>
    <col min="43" max="44" width="8.85546875" style="48" customWidth="1"/>
    <col min="45" max="16384" width="7.28515625" style="48"/>
  </cols>
  <sheetData>
    <row r="1" spans="1:44" s="60" customFormat="1" ht="42.6" customHeight="1" x14ac:dyDescent="0.3">
      <c r="E1" s="257" t="s">
        <v>372</v>
      </c>
    </row>
    <row r="2" spans="1:44" ht="13.9" customHeight="1" x14ac:dyDescent="0.3">
      <c r="G2" s="48" t="str">
        <f>+IF(G8="[ocultar]",G8,"")</f>
        <v>[ocultar]</v>
      </c>
      <c r="H2" s="48" t="str">
        <f t="shared" ref="H2:AP2" si="0">+IF(H8="[ocultar]",H8,"")</f>
        <v>[ocultar]</v>
      </c>
      <c r="I2" s="48" t="str">
        <f t="shared" si="0"/>
        <v>[ocultar]</v>
      </c>
      <c r="J2" s="48" t="str">
        <f t="shared" si="0"/>
        <v>[ocultar]</v>
      </c>
      <c r="K2" s="48" t="str">
        <f t="shared" si="0"/>
        <v>[ocultar]</v>
      </c>
      <c r="L2" s="48" t="str">
        <f t="shared" si="0"/>
        <v>[ocultar]</v>
      </c>
      <c r="M2" s="48" t="str">
        <f t="shared" si="0"/>
        <v>[ocultar]</v>
      </c>
      <c r="N2" s="48" t="str">
        <f t="shared" si="0"/>
        <v>[ocultar]</v>
      </c>
      <c r="O2" s="48" t="str">
        <f t="shared" si="0"/>
        <v>[ocultar]</v>
      </c>
      <c r="P2" s="48" t="str">
        <f t="shared" si="0"/>
        <v>[ocultar]</v>
      </c>
      <c r="Q2" s="48" t="str">
        <f t="shared" si="0"/>
        <v>[ocultar]</v>
      </c>
      <c r="R2" s="48" t="str">
        <f t="shared" si="0"/>
        <v>[ocultar]</v>
      </c>
      <c r="S2" s="48" t="str">
        <f t="shared" si="0"/>
        <v>[ocultar]</v>
      </c>
      <c r="T2" s="48" t="str">
        <f t="shared" si="0"/>
        <v>[ocultar]</v>
      </c>
      <c r="U2" s="48" t="str">
        <f t="shared" si="0"/>
        <v>[ocultar]</v>
      </c>
      <c r="V2" s="48" t="str">
        <f t="shared" si="0"/>
        <v>[ocultar]</v>
      </c>
      <c r="W2" s="48" t="str">
        <f t="shared" si="0"/>
        <v>[ocultar]</v>
      </c>
      <c r="X2" s="48" t="str">
        <f t="shared" si="0"/>
        <v>[ocultar]</v>
      </c>
      <c r="Y2" s="48" t="str">
        <f t="shared" si="0"/>
        <v>[ocultar]</v>
      </c>
      <c r="Z2" s="48" t="str">
        <f t="shared" si="0"/>
        <v>[ocultar]</v>
      </c>
      <c r="AA2" s="48" t="str">
        <f t="shared" si="0"/>
        <v>[ocultar]</v>
      </c>
      <c r="AB2" s="48" t="str">
        <f t="shared" si="0"/>
        <v>[ocultar]</v>
      </c>
      <c r="AC2" s="48" t="str">
        <f t="shared" si="0"/>
        <v>[ocultar]</v>
      </c>
      <c r="AD2" s="48" t="str">
        <f t="shared" si="0"/>
        <v>[ocultar]</v>
      </c>
      <c r="AE2" s="48" t="str">
        <f t="shared" si="0"/>
        <v>[ocultar]</v>
      </c>
      <c r="AF2" s="48" t="str">
        <f t="shared" si="0"/>
        <v>[ocultar]</v>
      </c>
      <c r="AG2" s="48" t="str">
        <f t="shared" si="0"/>
        <v>[ocultar]</v>
      </c>
      <c r="AH2" s="48" t="str">
        <f t="shared" si="0"/>
        <v>[ocultar]</v>
      </c>
      <c r="AI2" s="48" t="str">
        <f t="shared" si="0"/>
        <v>[ocultar]</v>
      </c>
      <c r="AJ2" s="48" t="str">
        <f t="shared" si="0"/>
        <v/>
      </c>
      <c r="AK2" s="48" t="str">
        <f t="shared" si="0"/>
        <v/>
      </c>
      <c r="AL2" s="48" t="str">
        <f t="shared" si="0"/>
        <v>[ocultar]</v>
      </c>
      <c r="AM2" s="48" t="str">
        <f t="shared" si="0"/>
        <v>[ocultar]</v>
      </c>
      <c r="AN2" s="48" t="str">
        <f t="shared" si="0"/>
        <v>[ocultar]</v>
      </c>
      <c r="AO2" s="48" t="str">
        <f t="shared" si="0"/>
        <v>[ocultar]</v>
      </c>
      <c r="AP2" s="48" t="str">
        <f t="shared" si="0"/>
        <v>[ocultar]</v>
      </c>
    </row>
    <row r="3" spans="1:44" ht="13.9" customHeight="1" x14ac:dyDescent="0.3">
      <c r="E3" s="175" t="str">
        <f>+"Razón Social: "&amp;Inicio!C6&amp;"  -  NIF: "&amp;Inicio!C8</f>
        <v xml:space="preserve">Razón Social:   -  NIF: </v>
      </c>
      <c r="F3" s="176"/>
    </row>
    <row r="4" spans="1:44" ht="13.9" customHeight="1" x14ac:dyDescent="0.3">
      <c r="E4" s="177" t="s">
        <v>97</v>
      </c>
      <c r="F4" s="178"/>
    </row>
    <row r="5" spans="1:44" ht="13.9" customHeight="1" x14ac:dyDescent="0.3">
      <c r="E5" s="179">
        <f>+Inicio!E10</f>
        <v>0</v>
      </c>
      <c r="F5" s="180" t="str">
        <f>+Inicio!D10</f>
        <v>fecha inicio</v>
      </c>
    </row>
    <row r="6" spans="1:44" ht="13.9" customHeight="1" x14ac:dyDescent="0.3">
      <c r="E6" s="179">
        <f>+Inicio!G10</f>
        <v>0</v>
      </c>
      <c r="F6" s="181" t="s">
        <v>94</v>
      </c>
    </row>
    <row r="7" spans="1:44" s="126" customFormat="1" ht="13.9" customHeight="1" x14ac:dyDescent="0.25"/>
    <row r="8" spans="1:44" s="38" customFormat="1" ht="46.15" customHeight="1" x14ac:dyDescent="0.25">
      <c r="B8" s="35"/>
      <c r="C8" s="35" t="s">
        <v>225</v>
      </c>
      <c r="D8" s="35" t="s">
        <v>220</v>
      </c>
      <c r="E8" s="36" t="s">
        <v>223</v>
      </c>
      <c r="F8" s="37" t="str">
        <f>+IF(DATOS!AE6="","[ocultar]",DATOS!AE6)</f>
        <v>[ocultar]</v>
      </c>
      <c r="G8" s="37" t="str">
        <f>+IF(DATOS!AF6="","[ocultar]",DATOS!AF6)</f>
        <v>[ocultar]</v>
      </c>
      <c r="H8" s="37" t="str">
        <f>+IF(DATOS!AG6="","[ocultar]",DATOS!AG6)</f>
        <v>[ocultar]</v>
      </c>
      <c r="I8" s="37" t="str">
        <f>+IF(DATOS!AH6="","[ocultar]",DATOS!AH6)</f>
        <v>[ocultar]</v>
      </c>
      <c r="J8" s="37" t="str">
        <f>+IF(DATOS!AI6="","[ocultar]",DATOS!AI6)</f>
        <v>[ocultar]</v>
      </c>
      <c r="K8" s="37" t="str">
        <f>+IF(DATOS!AJ6="","[ocultar]",DATOS!AJ6)</f>
        <v>[ocultar]</v>
      </c>
      <c r="L8" s="37" t="str">
        <f>+IF(DATOS!AK6="","[ocultar]",DATOS!AK6)</f>
        <v>[ocultar]</v>
      </c>
      <c r="M8" s="37" t="str">
        <f>+IF(DATOS!AL6="","[ocultar]",DATOS!AL6)</f>
        <v>[ocultar]</v>
      </c>
      <c r="N8" s="37" t="str">
        <f>+IF(DATOS!AM6="","[ocultar]",DATOS!AM6)</f>
        <v>[ocultar]</v>
      </c>
      <c r="O8" s="37" t="str">
        <f>+IF(DATOS!AN6="","[ocultar]",DATOS!AN6)</f>
        <v>[ocultar]</v>
      </c>
      <c r="P8" s="37" t="str">
        <f>+IF(DATOS!AO6="","[ocultar]",DATOS!AO6)</f>
        <v>[ocultar]</v>
      </c>
      <c r="Q8" s="37" t="str">
        <f>+IF(DATOS!AP6="","[ocultar]",DATOS!AP6)</f>
        <v>[ocultar]</v>
      </c>
      <c r="R8" s="37" t="str">
        <f>+IF(DATOS!AQ6="","[ocultar]",DATOS!AQ6)</f>
        <v>[ocultar]</v>
      </c>
      <c r="S8" s="37" t="str">
        <f>+IF(DATOS!AR6="","[ocultar]",DATOS!AR6)</f>
        <v>[ocultar]</v>
      </c>
      <c r="T8" s="37" t="str">
        <f>+IF(DATOS!AS6="","[ocultar]",DATOS!AS6)</f>
        <v>[ocultar]</v>
      </c>
      <c r="U8" s="37" t="str">
        <f>+IF(DATOS!AT6="","[ocultar]",DATOS!AT6)</f>
        <v>[ocultar]</v>
      </c>
      <c r="V8" s="37" t="str">
        <f>+IF(DATOS!AU6="","[ocultar]",DATOS!AU6)</f>
        <v>[ocultar]</v>
      </c>
      <c r="W8" s="37" t="str">
        <f>+IF(DATOS!AV6="","[ocultar]",DATOS!AV6)</f>
        <v>[ocultar]</v>
      </c>
      <c r="X8" s="37" t="str">
        <f>+IF(DATOS!AW6="","[ocultar]",DATOS!AW6)</f>
        <v>[ocultar]</v>
      </c>
      <c r="Y8" s="37" t="str">
        <f>+IF(DATOS!AX6="","[ocultar]",DATOS!AX6)</f>
        <v>[ocultar]</v>
      </c>
      <c r="Z8" s="37" t="str">
        <f>+IF(DATOS!AY6="","[ocultar]",DATOS!AY6)</f>
        <v>[ocultar]</v>
      </c>
      <c r="AA8" s="37" t="str">
        <f>+IF(DATOS!AZ6="","[ocultar]",DATOS!AZ6)</f>
        <v>[ocultar]</v>
      </c>
      <c r="AB8" s="37" t="str">
        <f>+IF(DATOS!BA6="","[ocultar]",DATOS!BA6)</f>
        <v>[ocultar]</v>
      </c>
      <c r="AC8" s="37" t="str">
        <f>+IF(DATOS!BB6="","[ocultar]",DATOS!BB6)</f>
        <v>[ocultar]</v>
      </c>
      <c r="AD8" s="37" t="str">
        <f>+IF(DATOS!BC6="","[ocultar]",DATOS!BC6)</f>
        <v>[ocultar]</v>
      </c>
      <c r="AE8" s="37" t="str">
        <f>+IF(DATOS!BD6="","[ocultar]",DATOS!BD6)</f>
        <v>[ocultar]</v>
      </c>
      <c r="AF8" s="37" t="str">
        <f>+IF(DATOS!BE6="","[ocultar]",DATOS!BE6)</f>
        <v>[ocultar]</v>
      </c>
      <c r="AG8" s="37" t="str">
        <f>+IF(DATOS!BF6="","[ocultar]",DATOS!BF6)</f>
        <v>[ocultar]</v>
      </c>
      <c r="AH8" s="37" t="str">
        <f>+IF(DATOS!BG6="","[ocultar]",DATOS!BG6)</f>
        <v>[ocultar]</v>
      </c>
      <c r="AI8" s="37" t="str">
        <f>+IF(DATOS!BH6="","[ocultar]",DATOS!BH6)</f>
        <v>[ocultar]</v>
      </c>
      <c r="AJ8" s="81" t="s">
        <v>221</v>
      </c>
      <c r="AK8" s="82" t="s">
        <v>213</v>
      </c>
      <c r="AL8" s="83" t="str">
        <f>+IF(DATOS!BI6="","[ocultar]",DATOS!BI6)</f>
        <v>[ocultar]</v>
      </c>
      <c r="AM8" s="83" t="str">
        <f>+IF(DATOS!BJ6="","[ocultar]",DATOS!BJ6)</f>
        <v>[ocultar]</v>
      </c>
      <c r="AN8" s="83" t="str">
        <f>+IF(DATOS!BK6="","[ocultar]",DATOS!BK6)</f>
        <v>[ocultar]</v>
      </c>
      <c r="AO8" s="83" t="str">
        <f>+IF(DATOS!BL6="","[ocultar]",DATOS!BL6)</f>
        <v>[ocultar]</v>
      </c>
      <c r="AP8" s="83" t="str">
        <f>+IF(DATOS!BM6="","[ocultar]",DATOS!BM6)</f>
        <v>[ocultar]</v>
      </c>
      <c r="AQ8" s="84" t="s">
        <v>222</v>
      </c>
      <c r="AR8" s="85" t="s">
        <v>214</v>
      </c>
    </row>
    <row r="9" spans="1:44" s="42" customFormat="1" ht="17.25" thickBot="1" x14ac:dyDescent="0.35">
      <c r="B9" s="46" t="s">
        <v>247</v>
      </c>
      <c r="C9" s="117"/>
      <c r="D9" s="47"/>
      <c r="E9" s="127" t="str">
        <f t="shared" ref="E9" si="1">IFERROR((E10-E11)/E10,"")</f>
        <v/>
      </c>
      <c r="F9" s="131" t="str">
        <f>IFERROR((F10-F11)/F10,"")</f>
        <v/>
      </c>
      <c r="G9" s="131" t="str">
        <f t="shared" ref="G9:AR9" si="2">IFERROR((G10-G11)/G10,"")</f>
        <v/>
      </c>
      <c r="H9" s="131" t="str">
        <f t="shared" si="2"/>
        <v/>
      </c>
      <c r="I9" s="131" t="str">
        <f t="shared" si="2"/>
        <v/>
      </c>
      <c r="J9" s="131" t="str">
        <f t="shared" si="2"/>
        <v/>
      </c>
      <c r="K9" s="131" t="str">
        <f t="shared" si="2"/>
        <v/>
      </c>
      <c r="L9" s="131" t="str">
        <f t="shared" si="2"/>
        <v/>
      </c>
      <c r="M9" s="131" t="str">
        <f t="shared" si="2"/>
        <v/>
      </c>
      <c r="N9" s="131" t="str">
        <f t="shared" si="2"/>
        <v/>
      </c>
      <c r="O9" s="131" t="str">
        <f t="shared" si="2"/>
        <v/>
      </c>
      <c r="P9" s="131" t="str">
        <f t="shared" si="2"/>
        <v/>
      </c>
      <c r="Q9" s="131" t="str">
        <f t="shared" si="2"/>
        <v/>
      </c>
      <c r="R9" s="131" t="str">
        <f t="shared" si="2"/>
        <v/>
      </c>
      <c r="S9" s="131" t="str">
        <f t="shared" si="2"/>
        <v/>
      </c>
      <c r="T9" s="131" t="str">
        <f t="shared" si="2"/>
        <v/>
      </c>
      <c r="U9" s="131" t="str">
        <f t="shared" si="2"/>
        <v/>
      </c>
      <c r="V9" s="130" t="str">
        <f t="shared" si="2"/>
        <v/>
      </c>
      <c r="W9" s="130" t="str">
        <f t="shared" si="2"/>
        <v/>
      </c>
      <c r="X9" s="130" t="str">
        <f t="shared" si="2"/>
        <v/>
      </c>
      <c r="Y9" s="130" t="str">
        <f t="shared" si="2"/>
        <v/>
      </c>
      <c r="Z9" s="130" t="str">
        <f t="shared" si="2"/>
        <v/>
      </c>
      <c r="AA9" s="130" t="str">
        <f t="shared" si="2"/>
        <v/>
      </c>
      <c r="AB9" s="130" t="str">
        <f t="shared" si="2"/>
        <v/>
      </c>
      <c r="AC9" s="130" t="str">
        <f t="shared" si="2"/>
        <v/>
      </c>
      <c r="AD9" s="130" t="str">
        <f t="shared" si="2"/>
        <v/>
      </c>
      <c r="AE9" s="130" t="str">
        <f t="shared" si="2"/>
        <v/>
      </c>
      <c r="AF9" s="130" t="str">
        <f t="shared" si="2"/>
        <v/>
      </c>
      <c r="AG9" s="130" t="str">
        <f t="shared" si="2"/>
        <v/>
      </c>
      <c r="AH9" s="130" t="str">
        <f t="shared" si="2"/>
        <v/>
      </c>
      <c r="AI9" s="130" t="str">
        <f t="shared" si="2"/>
        <v/>
      </c>
      <c r="AJ9" s="132" t="str">
        <f t="shared" si="2"/>
        <v/>
      </c>
      <c r="AK9" s="136" t="str">
        <f t="shared" si="2"/>
        <v/>
      </c>
      <c r="AL9" s="133" t="str">
        <f t="shared" si="2"/>
        <v/>
      </c>
      <c r="AM9" s="133" t="str">
        <f t="shared" si="2"/>
        <v/>
      </c>
      <c r="AN9" s="133" t="str">
        <f t="shared" si="2"/>
        <v/>
      </c>
      <c r="AO9" s="133" t="str">
        <f t="shared" si="2"/>
        <v/>
      </c>
      <c r="AP9" s="133" t="str">
        <f t="shared" si="2"/>
        <v/>
      </c>
      <c r="AQ9" s="134" t="str">
        <f t="shared" si="2"/>
        <v/>
      </c>
      <c r="AR9" s="135" t="str">
        <f t="shared" si="2"/>
        <v/>
      </c>
    </row>
    <row r="10" spans="1:44" s="42" customFormat="1" x14ac:dyDescent="0.3">
      <c r="B10" s="39" t="s">
        <v>162</v>
      </c>
      <c r="C10" s="40">
        <f t="array" ref="C10">SUM(IF($B10=DATOS_[Sexo],
IF("Dentro"=DATOS_[Check Periodo Ref.],
1/(COUNTIFS(DATOS_[Sexo],$B10,DATOS_[Check Periodo Ref.],"Dentro",DATOS_[id],DATOS_[id])))))</f>
        <v>0</v>
      </c>
      <c r="D10" s="41">
        <f>COUNTIFS(DATOS_[AGRUP. CLAS. PROF.],"&lt;&gt;",DATOS_[Sexo],$B10,DATOS_[Check Periodo Ref.],"Dentro")</f>
        <v>0</v>
      </c>
      <c r="E10" s="118">
        <f t="array" ref="E10">IFERROR(
MEDIAN(IF(DATOS_[Sexo]=$B10,IF(DATOS_[Check Periodo Ref.]="Dentro",DATOS_[SALARIO BASE Ef],FALSE))),
0)</f>
        <v>0</v>
      </c>
      <c r="F10" s="119">
        <f t="array" ref="F10">IFERROR(
(MEDIAN((IF(DATOS_[[Sexo]:[Sexo]]=$B10,IF(DATOS_[[Check Periodo Ref.]:[Check Periodo Ref.]]="Dentro",DATOS_[Conc.Sal.01]))))),
0)</f>
        <v>0</v>
      </c>
      <c r="G10" s="119">
        <f t="array" ref="G10">IFERROR(
(MEDIAN((IF(DATOS_[[Sexo]:[Sexo]]=$B10,IF(DATOS_[[Check Periodo Ref.]:[Check Periodo Ref.]]="Dentro",DATOS_[Conc.Sal.02]))))),
0)</f>
        <v>0</v>
      </c>
      <c r="H10" s="119">
        <f t="array" ref="H10">IFERROR(
(MEDIAN((IF(DATOS_[[Sexo]:[Sexo]]=$B10,IF(DATOS_[[Check Periodo Ref.]:[Check Periodo Ref.]]="Dentro",DATOS_[Conc.Sal.03]))))),
0)</f>
        <v>0</v>
      </c>
      <c r="I10" s="119">
        <f t="array" ref="I10">IFERROR(
(MEDIAN((IF(DATOS_[[Sexo]:[Sexo]]=$B10,IF(DATOS_[[Check Periodo Ref.]:[Check Periodo Ref.]]="Dentro",DATOS_[Conc.Sal.04]))))),
0)</f>
        <v>0</v>
      </c>
      <c r="J10" s="119">
        <f t="array" ref="J10">IFERROR(
(MEDIAN((IF(DATOS_[[Sexo]:[Sexo]]=$B10,IF(DATOS_[[Check Periodo Ref.]:[Check Periodo Ref.]]="Dentro",DATOS_[Conc.Sal.05]))))),
0)</f>
        <v>0</v>
      </c>
      <c r="K10" s="119">
        <f t="array" ref="K10">IFERROR(
(MEDIAN((IF(DATOS_[[Sexo]:[Sexo]]=$B10,IF(DATOS_[[Check Periodo Ref.]:[Check Periodo Ref.]]="Dentro",DATOS_[Conc.Sal.06]))))),
0)</f>
        <v>0</v>
      </c>
      <c r="L10" s="119">
        <f t="array" ref="L10">IFERROR(
(MEDIAN((IF(DATOS_[[Sexo]:[Sexo]]=$B10,IF(DATOS_[[Check Periodo Ref.]:[Check Periodo Ref.]]="Dentro",DATOS_[Conc.Sal.07]))))),
0)</f>
        <v>0</v>
      </c>
      <c r="M10" s="119">
        <f t="array" ref="M10">IFERROR(
(MEDIAN((IF(DATOS_[[Sexo]:[Sexo]]=$B10,IF(DATOS_[[Check Periodo Ref.]:[Check Periodo Ref.]]="Dentro",DATOS_[Conc.Sal.08]))))),
0)</f>
        <v>0</v>
      </c>
      <c r="N10" s="119">
        <f t="array" ref="N10">IFERROR(
(MEDIAN((IF(DATOS_[[Sexo]:[Sexo]]=$B10,IF(DATOS_[[Check Periodo Ref.]:[Check Periodo Ref.]]="Dentro",DATOS_[Conc.Sal.09]))))),
0)</f>
        <v>0</v>
      </c>
      <c r="O10" s="119">
        <f t="array" ref="O10">IFERROR(
(MEDIAN((IF(DATOS_[[Sexo]:[Sexo]]=$B10,IF(DATOS_[[Check Periodo Ref.]:[Check Periodo Ref.]]="Dentro",DATOS_[Conc.Sal.10]))))),
0)</f>
        <v>0</v>
      </c>
      <c r="P10" s="119">
        <f t="array" ref="P10">IFERROR(
(MEDIAN((IF(DATOS_[[Sexo]:[Sexo]]=$B10,IF(DATOS_[[Check Periodo Ref.]:[Check Periodo Ref.]]="Dentro",DATOS_[Conc.Sal.11]))))),
0)</f>
        <v>0</v>
      </c>
      <c r="Q10" s="119">
        <f t="array" ref="Q10">IFERROR(
(MEDIAN((IF(DATOS_[[Sexo]:[Sexo]]=$B10,IF(DATOS_[[Check Periodo Ref.]:[Check Periodo Ref.]]="Dentro",DATOS_[Conc.Sal.12]))))),
0)</f>
        <v>0</v>
      </c>
      <c r="R10" s="119">
        <f t="array" ref="R10">IFERROR(
(MEDIAN((IF(DATOS_[[Sexo]:[Sexo]]=$B10,IF(DATOS_[[Check Periodo Ref.]:[Check Periodo Ref.]]="Dentro",DATOS_[Conc.Sal.13]))))),
0)</f>
        <v>0</v>
      </c>
      <c r="S10" s="119">
        <f t="array" ref="S10">IFERROR(
(MEDIAN((IF(DATOS_[[Sexo]:[Sexo]]=$B10,IF(DATOS_[[Check Periodo Ref.]:[Check Periodo Ref.]]="Dentro",DATOS_[Conc.Sal.14]))))),
0)</f>
        <v>0</v>
      </c>
      <c r="T10" s="119">
        <f t="array" ref="T10">IFERROR(
(MEDIAN((IF(DATOS_[[Sexo]:[Sexo]]=$B10,IF(DATOS_[[Check Periodo Ref.]:[Check Periodo Ref.]]="Dentro",DATOS_[Conc.Sal.15]))))),
0)</f>
        <v>0</v>
      </c>
      <c r="U10" s="119">
        <f t="array" ref="U10">IFERROR(
(MEDIAN((IF(DATOS_[[Sexo]:[Sexo]]=$B10,IF(DATOS_[[Check Periodo Ref.]:[Check Periodo Ref.]]="Dentro",DATOS_[Conc.Sal.16]))))),
0)</f>
        <v>0</v>
      </c>
      <c r="V10" s="119">
        <f t="array" ref="V10">IFERROR(
(MEDIAN((IF(DATOS_[[Sexo]:[Sexo]]=$B10,IF(DATOS_[[Check Periodo Ref.]:[Check Periodo Ref.]]="Dentro",DATOS_[Conc.Sal.17]))))),
0)</f>
        <v>0</v>
      </c>
      <c r="W10" s="119">
        <f t="array" ref="W10">IFERROR(
(MEDIAN((IF(DATOS_[[Sexo]:[Sexo]]=$B10,IF(DATOS_[[Check Periodo Ref.]:[Check Periodo Ref.]]="Dentro",DATOS_[Conc.Sal.18]))))),
0)</f>
        <v>0</v>
      </c>
      <c r="X10" s="119">
        <f t="array" ref="X10">IFERROR(
(MEDIAN((IF(DATOS_[[Sexo]:[Sexo]]=$B10,IF(DATOS_[[Check Periodo Ref.]:[Check Periodo Ref.]]="Dentro",DATOS_[Conc.Sal.19]))))),
0)</f>
        <v>0</v>
      </c>
      <c r="Y10" s="119">
        <f t="array" ref="Y10">IFERROR(
(MEDIAN((IF(DATOS_[[Sexo]:[Sexo]]=$B10,IF(DATOS_[[Check Periodo Ref.]:[Check Periodo Ref.]]="Dentro",DATOS_[Conc.Sal.20]))))),
0)</f>
        <v>0</v>
      </c>
      <c r="Z10" s="119">
        <f t="array" ref="Z10">IFERROR(
(MEDIAN((IF(DATOS_[[Sexo]:[Sexo]]=$B10,IF(DATOS_[[Check Periodo Ref.]:[Check Periodo Ref.]]="Dentro",DATOS_[Conc.Sal.21]))))),
0)</f>
        <v>0</v>
      </c>
      <c r="AA10" s="119">
        <f t="array" ref="AA10">IFERROR(
(MEDIAN((IF(DATOS_[[Sexo]:[Sexo]]=$B10,IF(DATOS_[[Check Periodo Ref.]:[Check Periodo Ref.]]="Dentro",DATOS_[Conc.Sal.22]))))),
0)</f>
        <v>0</v>
      </c>
      <c r="AB10" s="119">
        <f t="array" ref="AB10">IFERROR(
(MEDIAN((IF(DATOS_[[Sexo]:[Sexo]]=$B10,IF(DATOS_[[Check Periodo Ref.]:[Check Periodo Ref.]]="Dentro",DATOS_[Conc.Sal.23]))))),
0)</f>
        <v>0</v>
      </c>
      <c r="AC10" s="119">
        <f t="array" ref="AC10">IFERROR(
(MEDIAN((IF(DATOS_[[Sexo]:[Sexo]]=$B10,IF(DATOS_[[Check Periodo Ref.]:[Check Periodo Ref.]]="Dentro",DATOS_[Conc.Sal.24]))))),
0)</f>
        <v>0</v>
      </c>
      <c r="AD10" s="119">
        <f t="array" ref="AD10">IFERROR(
(MEDIAN((IF(DATOS_[[Sexo]:[Sexo]]=$B10,IF(DATOS_[[Check Periodo Ref.]:[Check Periodo Ref.]]="Dentro",DATOS_[Conc.Sal.25]))))),
0)</f>
        <v>0</v>
      </c>
      <c r="AE10" s="119">
        <f t="array" ref="AE10">IFERROR(
(MEDIAN((IF(DATOS_[[Sexo]:[Sexo]]=$B10,IF(DATOS_[[Check Periodo Ref.]:[Check Periodo Ref.]]="Dentro",DATOS_[Conc.Sal.26]))))),
0)</f>
        <v>0</v>
      </c>
      <c r="AF10" s="119">
        <f t="array" ref="AF10">IFERROR(
(MEDIAN((IF(DATOS_[[Sexo]:[Sexo]]=$B10,IF(DATOS_[[Check Periodo Ref.]:[Check Periodo Ref.]]="Dentro",DATOS_[Conc.Sal.27]))))),
0)</f>
        <v>0</v>
      </c>
      <c r="AG10" s="119">
        <f t="array" ref="AG10">IFERROR(
(MEDIAN((IF(DATOS_[[Sexo]:[Sexo]]=$B10,IF(DATOS_[[Check Periodo Ref.]:[Check Periodo Ref.]]="Dentro",DATOS_[Conc.Sal.28]))))),
0)</f>
        <v>0</v>
      </c>
      <c r="AH10" s="119">
        <f t="array" ref="AH10">IFERROR(
(MEDIAN((IF(DATOS_[[Sexo]:[Sexo]]=$B10,IF(DATOS_[[Check Periodo Ref.]:[Check Periodo Ref.]]="Dentro",DATOS_[Conc.Sal.29]))))),
0)</f>
        <v>0</v>
      </c>
      <c r="AI10" s="119">
        <f t="array" ref="AI10">IFERROR(
(MEDIAN((IF(DATOS_[[Sexo]:[Sexo]]=$B10,IF(DATOS_[[Check Periodo Ref.]:[Check Periodo Ref.]]="Dentro",DATOS_[Conc.Sal.30]))))),
0)</f>
        <v>0</v>
      </c>
      <c r="AJ10" s="120">
        <f t="array" ref="AJ10">IFERROR(
MEDIAN(IF(DATOS_[Sexo]=$B10,IF(DATOS_[Check Periodo Ref.]="Dentro",DATOS_[Tot COMPL.SAL Ef],FALSE))),
0)</f>
        <v>0</v>
      </c>
      <c r="AK10" s="121">
        <f t="array" ref="AK10">IFERROR(
MEDIAN(IF(DATOS_[Sexo]=$B10,IF(DATOS_[Check Periodo Ref.]="Dentro",DATOS_[TOTAL SALARIO Ef],FALSE))),
0)</f>
        <v>0</v>
      </c>
      <c r="AL10" s="125">
        <f t="array" ref="AL10">IFERROR(
(MEDIAN((IF(DATOS_[[Sexo]:[Sexo]]=$B10,IF(DATOS_[[Check Periodo Ref.]:[Check Periodo Ref.]]="Dentro",DATOS_[C.Extra.01]))))),
0)</f>
        <v>0</v>
      </c>
      <c r="AM10" s="125">
        <f t="array" ref="AM10">IFERROR(
(MEDIAN((IF(DATOS_[[Sexo]:[Sexo]]=$B10,IF(DATOS_[[Check Periodo Ref.]:[Check Periodo Ref.]]="Dentro",DATOS_[C.Extra.02]))))),
0)</f>
        <v>0</v>
      </c>
      <c r="AN10" s="125">
        <f t="array" ref="AN10">IFERROR(
(MEDIAN((IF(DATOS_[[Sexo]:[Sexo]]=$B10,IF(DATOS_[[Check Periodo Ref.]:[Check Periodo Ref.]]="Dentro",DATOS_[C.Extra.03]))))),
0)</f>
        <v>0</v>
      </c>
      <c r="AO10" s="125">
        <f t="array" ref="AO10">IFERROR(
(MEDIAN((IF(DATOS_[[Sexo]:[Sexo]]=$B10,IF(DATOS_[[Check Periodo Ref.]:[Check Periodo Ref.]]="Dentro",DATOS_[C.Extra.04]))))),
0)</f>
        <v>0</v>
      </c>
      <c r="AP10" s="125">
        <f t="array" ref="AP10">IFERROR(
(MEDIAN((IF(DATOS_[[Sexo]:[Sexo]]=$B10,IF(DATOS_[[Check Periodo Ref.]:[Check Periodo Ref.]]="Dentro",DATOS_[C.Extra.05]))))),
0)</f>
        <v>0</v>
      </c>
      <c r="AQ10" s="123">
        <f t="array" ref="AQ10">IFERROR(
MEDIAN(IF(DATOS_[Sexo]=$B10,IF(DATOS_[Check Periodo Ref.]="Dentro",DATOS_[Tot Extrasalarial Ef],FALSE))),
0)</f>
        <v>0</v>
      </c>
      <c r="AR10" s="124">
        <f t="array" ref="AR10">IFERROR(
MEDIAN(IF(DATOS_[Sexo]=$B10,IF(DATOS_[Check Periodo Ref.]="Dentro",DATOS_[TOTAL Retrib Ef],FALSE))),
0)</f>
        <v>0</v>
      </c>
    </row>
    <row r="11" spans="1:44" s="42" customFormat="1" x14ac:dyDescent="0.3">
      <c r="B11" s="39" t="s">
        <v>163</v>
      </c>
      <c r="C11" s="40">
        <f t="array" ref="C11">SUM(IF($B11=DATOS_[Sexo],
IF("Dentro"=DATOS_[Check Periodo Ref.],
1/(COUNTIFS(DATOS_[Sexo],$B11,DATOS_[Check Periodo Ref.],"Dentro",DATOS_[id],DATOS_[id])))))</f>
        <v>0</v>
      </c>
      <c r="D11" s="41">
        <f>COUNTIFS(DATOS_[AGRUP. CLAS. PROF.],"&lt;&gt;",DATOS_[Sexo],$B11,DATOS_[Check Periodo Ref.],"Dentro")</f>
        <v>0</v>
      </c>
      <c r="E11" s="118">
        <f t="array" ref="E11">IFERROR(
MEDIAN(IF(DATOS_[Sexo]=$B11,IF(DATOS_[Check Periodo Ref.]="Dentro",DATOS_[SALARIO BASE Ef],FALSE))),
0)</f>
        <v>0</v>
      </c>
      <c r="F11" s="119">
        <f t="array" ref="F11">IFERROR(
(MEDIAN((IF(DATOS_[[Sexo]:[Sexo]]=$B11,IF(DATOS_[[Check Periodo Ref.]:[Check Periodo Ref.]]="Dentro",DATOS_[Conc.Sal.01]))))),
0)</f>
        <v>0</v>
      </c>
      <c r="G11" s="119">
        <f t="array" ref="G11">IFERROR(
(MEDIAN((IF(DATOS_[[Sexo]:[Sexo]]=$B11,IF(DATOS_[[Check Periodo Ref.]:[Check Periodo Ref.]]="Dentro",DATOS_[Conc.Sal.02]))))),
0)</f>
        <v>0</v>
      </c>
      <c r="H11" s="119">
        <f t="array" ref="H11">IFERROR(
(MEDIAN((IF(DATOS_[[Sexo]:[Sexo]]=$B11,IF(DATOS_[[Check Periodo Ref.]:[Check Periodo Ref.]]="Dentro",DATOS_[Conc.Sal.03]))))),
0)</f>
        <v>0</v>
      </c>
      <c r="I11" s="119">
        <f t="array" ref="I11">IFERROR(
(MEDIAN((IF(DATOS_[[Sexo]:[Sexo]]=$B11,IF(DATOS_[[Check Periodo Ref.]:[Check Periodo Ref.]]="Dentro",DATOS_[Conc.Sal.04]))))),
0)</f>
        <v>0</v>
      </c>
      <c r="J11" s="119">
        <f t="array" ref="J11">IFERROR(
(MEDIAN((IF(DATOS_[[Sexo]:[Sexo]]=$B11,IF(DATOS_[[Check Periodo Ref.]:[Check Periodo Ref.]]="Dentro",DATOS_[Conc.Sal.05]))))),
0)</f>
        <v>0</v>
      </c>
      <c r="K11" s="119">
        <f t="array" ref="K11">IFERROR(
(MEDIAN((IF(DATOS_[[Sexo]:[Sexo]]=$B11,IF(DATOS_[[Check Periodo Ref.]:[Check Periodo Ref.]]="Dentro",DATOS_[Conc.Sal.06]))))),
0)</f>
        <v>0</v>
      </c>
      <c r="L11" s="119">
        <f t="array" ref="L11">IFERROR(
(MEDIAN((IF(DATOS_[[Sexo]:[Sexo]]=$B11,IF(DATOS_[[Check Periodo Ref.]:[Check Periodo Ref.]]="Dentro",DATOS_[Conc.Sal.07]))))),
0)</f>
        <v>0</v>
      </c>
      <c r="M11" s="119">
        <f t="array" ref="M11">IFERROR(
(MEDIAN((IF(DATOS_[[Sexo]:[Sexo]]=$B11,IF(DATOS_[[Check Periodo Ref.]:[Check Periodo Ref.]]="Dentro",DATOS_[Conc.Sal.08]))))),
0)</f>
        <v>0</v>
      </c>
      <c r="N11" s="119">
        <f t="array" ref="N11">IFERROR(
(MEDIAN((IF(DATOS_[[Sexo]:[Sexo]]=$B11,IF(DATOS_[[Check Periodo Ref.]:[Check Periodo Ref.]]="Dentro",DATOS_[Conc.Sal.09]))))),
0)</f>
        <v>0</v>
      </c>
      <c r="O11" s="119">
        <f t="array" ref="O11">IFERROR(
(MEDIAN((IF(DATOS_[[Sexo]:[Sexo]]=$B11,IF(DATOS_[[Check Periodo Ref.]:[Check Periodo Ref.]]="Dentro",DATOS_[Conc.Sal.10]))))),
0)</f>
        <v>0</v>
      </c>
      <c r="P11" s="119">
        <f t="array" ref="P11">IFERROR(
(MEDIAN((IF(DATOS_[[Sexo]:[Sexo]]=$B11,IF(DATOS_[[Check Periodo Ref.]:[Check Periodo Ref.]]="Dentro",DATOS_[Conc.Sal.11]))))),
0)</f>
        <v>0</v>
      </c>
      <c r="Q11" s="119">
        <f t="array" ref="Q11">IFERROR(
(MEDIAN((IF(DATOS_[[Sexo]:[Sexo]]=$B11,IF(DATOS_[[Check Periodo Ref.]:[Check Periodo Ref.]]="Dentro",DATOS_[Conc.Sal.12]))))),
0)</f>
        <v>0</v>
      </c>
      <c r="R11" s="119">
        <f t="array" ref="R11">IFERROR(
(MEDIAN((IF(DATOS_[[Sexo]:[Sexo]]=$B11,IF(DATOS_[[Check Periodo Ref.]:[Check Periodo Ref.]]="Dentro",DATOS_[Conc.Sal.13]))))),
0)</f>
        <v>0</v>
      </c>
      <c r="S11" s="119">
        <f t="array" ref="S11">IFERROR(
(MEDIAN((IF(DATOS_[[Sexo]:[Sexo]]=$B11,IF(DATOS_[[Check Periodo Ref.]:[Check Periodo Ref.]]="Dentro",DATOS_[Conc.Sal.14]))))),
0)</f>
        <v>0</v>
      </c>
      <c r="T11" s="119">
        <f t="array" ref="T11">IFERROR(
(MEDIAN((IF(DATOS_[[Sexo]:[Sexo]]=$B11,IF(DATOS_[[Check Periodo Ref.]:[Check Periodo Ref.]]="Dentro",DATOS_[Conc.Sal.15]))))),
0)</f>
        <v>0</v>
      </c>
      <c r="U11" s="119">
        <f t="array" ref="U11">IFERROR(
(MEDIAN((IF(DATOS_[[Sexo]:[Sexo]]=$B11,IF(DATOS_[[Check Periodo Ref.]:[Check Periodo Ref.]]="Dentro",DATOS_[Conc.Sal.16]))))),
0)</f>
        <v>0</v>
      </c>
      <c r="V11" s="119">
        <f t="array" ref="V11">IFERROR(
(MEDIAN((IF(DATOS_[[Sexo]:[Sexo]]=$B11,IF(DATOS_[[Check Periodo Ref.]:[Check Periodo Ref.]]="Dentro",DATOS_[Conc.Sal.17]))))),
0)</f>
        <v>0</v>
      </c>
      <c r="W11" s="119">
        <f t="array" ref="W11">IFERROR(
(MEDIAN((IF(DATOS_[[Sexo]:[Sexo]]=$B11,IF(DATOS_[[Check Periodo Ref.]:[Check Periodo Ref.]]="Dentro",DATOS_[Conc.Sal.18]))))),
0)</f>
        <v>0</v>
      </c>
      <c r="X11" s="119">
        <f t="array" ref="X11">IFERROR(
(MEDIAN((IF(DATOS_[[Sexo]:[Sexo]]=$B11,IF(DATOS_[[Check Periodo Ref.]:[Check Periodo Ref.]]="Dentro",DATOS_[Conc.Sal.19]))))),
0)</f>
        <v>0</v>
      </c>
      <c r="Y11" s="119">
        <f t="array" ref="Y11">IFERROR(
(MEDIAN((IF(DATOS_[[Sexo]:[Sexo]]=$B11,IF(DATOS_[[Check Periodo Ref.]:[Check Periodo Ref.]]="Dentro",DATOS_[Conc.Sal.20]))))),
0)</f>
        <v>0</v>
      </c>
      <c r="Z11" s="119">
        <f t="array" ref="Z11">IFERROR(
(MEDIAN((IF(DATOS_[[Sexo]:[Sexo]]=$B11,IF(DATOS_[[Check Periodo Ref.]:[Check Periodo Ref.]]="Dentro",DATOS_[Conc.Sal.21]))))),
0)</f>
        <v>0</v>
      </c>
      <c r="AA11" s="119">
        <f t="array" ref="AA11">IFERROR(
(MEDIAN((IF(DATOS_[[Sexo]:[Sexo]]=$B11,IF(DATOS_[[Check Periodo Ref.]:[Check Periodo Ref.]]="Dentro",DATOS_[Conc.Sal.22]))))),
0)</f>
        <v>0</v>
      </c>
      <c r="AB11" s="119">
        <f t="array" ref="AB11">IFERROR(
(MEDIAN((IF(DATOS_[[Sexo]:[Sexo]]=$B11,IF(DATOS_[[Check Periodo Ref.]:[Check Periodo Ref.]]="Dentro",DATOS_[Conc.Sal.23]))))),
0)</f>
        <v>0</v>
      </c>
      <c r="AC11" s="119">
        <f t="array" ref="AC11">IFERROR(
(MEDIAN((IF(DATOS_[[Sexo]:[Sexo]]=$B11,IF(DATOS_[[Check Periodo Ref.]:[Check Periodo Ref.]]="Dentro",DATOS_[Conc.Sal.24]))))),
0)</f>
        <v>0</v>
      </c>
      <c r="AD11" s="119">
        <f t="array" ref="AD11">IFERROR(
(MEDIAN((IF(DATOS_[[Sexo]:[Sexo]]=$B11,IF(DATOS_[[Check Periodo Ref.]:[Check Periodo Ref.]]="Dentro",DATOS_[Conc.Sal.25]))))),
0)</f>
        <v>0</v>
      </c>
      <c r="AE11" s="119">
        <f t="array" ref="AE11">IFERROR(
(MEDIAN((IF(DATOS_[[Sexo]:[Sexo]]=$B11,IF(DATOS_[[Check Periodo Ref.]:[Check Periodo Ref.]]="Dentro",DATOS_[Conc.Sal.26]))))),
0)</f>
        <v>0</v>
      </c>
      <c r="AF11" s="119">
        <f t="array" ref="AF11">IFERROR(
(MEDIAN((IF(DATOS_[[Sexo]:[Sexo]]=$B11,IF(DATOS_[[Check Periodo Ref.]:[Check Periodo Ref.]]="Dentro",DATOS_[Conc.Sal.27]))))),
0)</f>
        <v>0</v>
      </c>
      <c r="AG11" s="119">
        <f t="array" ref="AG11">IFERROR(
(MEDIAN((IF(DATOS_[[Sexo]:[Sexo]]=$B11,IF(DATOS_[[Check Periodo Ref.]:[Check Periodo Ref.]]="Dentro",DATOS_[Conc.Sal.28]))))),
0)</f>
        <v>0</v>
      </c>
      <c r="AH11" s="119">
        <f t="array" ref="AH11">IFERROR(
(MEDIAN((IF(DATOS_[[Sexo]:[Sexo]]=$B11,IF(DATOS_[[Check Periodo Ref.]:[Check Periodo Ref.]]="Dentro",DATOS_[Conc.Sal.29]))))),
0)</f>
        <v>0</v>
      </c>
      <c r="AI11" s="119">
        <f t="array" ref="AI11">IFERROR(
(MEDIAN((IF(DATOS_[[Sexo]:[Sexo]]=$B11,IF(DATOS_[[Check Periodo Ref.]:[Check Periodo Ref.]]="Dentro",DATOS_[Conc.Sal.30]))))),
0)</f>
        <v>0</v>
      </c>
      <c r="AJ11" s="120">
        <f t="array" ref="AJ11">IFERROR(
MEDIAN(IF(DATOS_[Sexo]=$B11,IF(DATOS_[Check Periodo Ref.]="Dentro",DATOS_[Tot COMPL.SAL Ef],FALSE))),
0)</f>
        <v>0</v>
      </c>
      <c r="AK11" s="121">
        <f t="array" ref="AK11">IFERROR(
MEDIAN(IF(DATOS_[Sexo]=$B11,IF(DATOS_[Check Periodo Ref.]="Dentro",DATOS_[TOTAL SALARIO Ef],FALSE))),
0)</f>
        <v>0</v>
      </c>
      <c r="AL11" s="125">
        <f t="array" ref="AL11">IFERROR(
(MEDIAN((IF(DATOS_[[Sexo]:[Sexo]]=$B11,IF(DATOS_[[Check Periodo Ref.]:[Check Periodo Ref.]]="Dentro",DATOS_[C.Extra.01]))))),
0)</f>
        <v>0</v>
      </c>
      <c r="AM11" s="125">
        <f t="array" ref="AM11">IFERROR(
(MEDIAN((IF(DATOS_[[Sexo]:[Sexo]]=$B11,IF(DATOS_[[Check Periodo Ref.]:[Check Periodo Ref.]]="Dentro",DATOS_[C.Extra.02]))))),
0)</f>
        <v>0</v>
      </c>
      <c r="AN11" s="125">
        <f t="array" ref="AN11">IFERROR(
(MEDIAN((IF(DATOS_[[Sexo]:[Sexo]]=$B11,IF(DATOS_[[Check Periodo Ref.]:[Check Periodo Ref.]]="Dentro",DATOS_[C.Extra.03]))))),
0)</f>
        <v>0</v>
      </c>
      <c r="AO11" s="125">
        <f t="array" ref="AO11">IFERROR(
(MEDIAN((IF(DATOS_[[Sexo]:[Sexo]]=$B11,IF(DATOS_[[Check Periodo Ref.]:[Check Periodo Ref.]]="Dentro",DATOS_[C.Extra.04]))))),
0)</f>
        <v>0</v>
      </c>
      <c r="AP11" s="125">
        <f t="array" ref="AP11">IFERROR(
(MEDIAN((IF(DATOS_[[Sexo]:[Sexo]]=$B11,IF(DATOS_[[Check Periodo Ref.]:[Check Periodo Ref.]]="Dentro",DATOS_[C.Extra.05]))))),
0)</f>
        <v>0</v>
      </c>
      <c r="AQ11" s="123">
        <f t="array" ref="AQ11">IFERROR(
MEDIAN(IF(DATOS_[Sexo]=$B11,IF(DATOS_[Check Periodo Ref.]="Dentro",DATOS_[Tot Extrasalarial Ef],FALSE))),
0)</f>
        <v>0</v>
      </c>
      <c r="AR11" s="124">
        <f t="array" ref="AR11">IFERROR(
MEDIAN(IF(DATOS_[Sexo]=$B11,IF(DATOS_[Check Periodo Ref.]="Dentro",DATOS_[TOTAL Retrib Ef],FALSE))),
0)</f>
        <v>0</v>
      </c>
    </row>
    <row r="12" spans="1:44" s="42" customFormat="1" x14ac:dyDescent="0.3">
      <c r="D12" s="43"/>
      <c r="J12" s="44"/>
      <c r="K12" s="45"/>
      <c r="L12" s="45"/>
      <c r="M12" s="45"/>
      <c r="N12" s="45"/>
      <c r="O12" s="45"/>
      <c r="P12" s="45"/>
      <c r="Q12" s="45"/>
      <c r="R12" s="45"/>
      <c r="S12" s="45"/>
      <c r="T12" s="45"/>
      <c r="U12" s="45"/>
      <c r="V12" s="44"/>
      <c r="W12" s="44"/>
      <c r="X12" s="44"/>
      <c r="Y12" s="44"/>
      <c r="Z12" s="44"/>
      <c r="AA12" s="44"/>
      <c r="AB12" s="44"/>
      <c r="AC12" s="44"/>
      <c r="AD12" s="44"/>
      <c r="AE12" s="44"/>
      <c r="AF12" s="44"/>
      <c r="AG12" s="44"/>
      <c r="AH12" s="44"/>
      <c r="AI12" s="44"/>
      <c r="AL12" s="45"/>
      <c r="AM12" s="45"/>
      <c r="AN12" s="45"/>
      <c r="AO12" s="45"/>
      <c r="AP12" s="45"/>
    </row>
    <row r="13" spans="1:44" s="42" customFormat="1" x14ac:dyDescent="0.3">
      <c r="D13" s="43"/>
      <c r="J13" s="44"/>
      <c r="K13" s="45"/>
      <c r="L13" s="45"/>
      <c r="M13" s="45"/>
      <c r="N13" s="45"/>
      <c r="O13" s="45"/>
      <c r="P13" s="45"/>
      <c r="Q13" s="45"/>
      <c r="R13" s="45"/>
      <c r="S13" s="45"/>
      <c r="T13" s="45"/>
      <c r="U13" s="45"/>
      <c r="V13" s="44"/>
      <c r="W13" s="44"/>
      <c r="X13" s="44"/>
      <c r="Y13" s="44"/>
      <c r="Z13" s="44"/>
      <c r="AA13" s="44"/>
      <c r="AB13" s="44"/>
      <c r="AC13" s="44"/>
      <c r="AD13" s="44"/>
      <c r="AE13" s="44"/>
      <c r="AF13" s="44"/>
      <c r="AG13" s="44"/>
      <c r="AH13" s="44"/>
      <c r="AI13" s="44"/>
      <c r="AL13" s="45"/>
      <c r="AM13" s="45"/>
      <c r="AN13" s="45"/>
      <c r="AO13" s="45"/>
      <c r="AP13" s="45"/>
    </row>
    <row r="14" spans="1:44" s="38" customFormat="1" ht="46.15" customHeight="1" x14ac:dyDescent="0.25">
      <c r="B14" s="35"/>
      <c r="C14" s="35" t="s">
        <v>225</v>
      </c>
      <c r="D14" s="35" t="s">
        <v>220</v>
      </c>
      <c r="E14" s="36" t="s">
        <v>223</v>
      </c>
      <c r="F14" s="37" t="str">
        <f>+F8</f>
        <v>[ocultar]</v>
      </c>
      <c r="G14" s="37" t="str">
        <f t="shared" ref="G14:AI14" si="3">+G8</f>
        <v>[ocultar]</v>
      </c>
      <c r="H14" s="37" t="str">
        <f t="shared" si="3"/>
        <v>[ocultar]</v>
      </c>
      <c r="I14" s="37" t="str">
        <f t="shared" si="3"/>
        <v>[ocultar]</v>
      </c>
      <c r="J14" s="37" t="str">
        <f t="shared" si="3"/>
        <v>[ocultar]</v>
      </c>
      <c r="K14" s="37" t="str">
        <f t="shared" si="3"/>
        <v>[ocultar]</v>
      </c>
      <c r="L14" s="37" t="str">
        <f t="shared" si="3"/>
        <v>[ocultar]</v>
      </c>
      <c r="M14" s="37" t="str">
        <f t="shared" si="3"/>
        <v>[ocultar]</v>
      </c>
      <c r="N14" s="37" t="str">
        <f t="shared" si="3"/>
        <v>[ocultar]</v>
      </c>
      <c r="O14" s="37" t="str">
        <f t="shared" si="3"/>
        <v>[ocultar]</v>
      </c>
      <c r="P14" s="37" t="str">
        <f t="shared" si="3"/>
        <v>[ocultar]</v>
      </c>
      <c r="Q14" s="37" t="str">
        <f t="shared" si="3"/>
        <v>[ocultar]</v>
      </c>
      <c r="R14" s="37" t="str">
        <f t="shared" si="3"/>
        <v>[ocultar]</v>
      </c>
      <c r="S14" s="37" t="str">
        <f t="shared" si="3"/>
        <v>[ocultar]</v>
      </c>
      <c r="T14" s="37" t="str">
        <f t="shared" si="3"/>
        <v>[ocultar]</v>
      </c>
      <c r="U14" s="37" t="str">
        <f t="shared" si="3"/>
        <v>[ocultar]</v>
      </c>
      <c r="V14" s="37" t="str">
        <f t="shared" si="3"/>
        <v>[ocultar]</v>
      </c>
      <c r="W14" s="37" t="str">
        <f t="shared" si="3"/>
        <v>[ocultar]</v>
      </c>
      <c r="X14" s="37" t="str">
        <f t="shared" si="3"/>
        <v>[ocultar]</v>
      </c>
      <c r="Y14" s="37" t="str">
        <f t="shared" si="3"/>
        <v>[ocultar]</v>
      </c>
      <c r="Z14" s="37" t="str">
        <f t="shared" si="3"/>
        <v>[ocultar]</v>
      </c>
      <c r="AA14" s="37" t="str">
        <f t="shared" si="3"/>
        <v>[ocultar]</v>
      </c>
      <c r="AB14" s="37" t="str">
        <f t="shared" si="3"/>
        <v>[ocultar]</v>
      </c>
      <c r="AC14" s="37" t="str">
        <f t="shared" si="3"/>
        <v>[ocultar]</v>
      </c>
      <c r="AD14" s="37" t="str">
        <f t="shared" si="3"/>
        <v>[ocultar]</v>
      </c>
      <c r="AE14" s="37" t="str">
        <f t="shared" si="3"/>
        <v>[ocultar]</v>
      </c>
      <c r="AF14" s="37" t="str">
        <f t="shared" si="3"/>
        <v>[ocultar]</v>
      </c>
      <c r="AG14" s="37" t="str">
        <f t="shared" si="3"/>
        <v>[ocultar]</v>
      </c>
      <c r="AH14" s="37" t="str">
        <f t="shared" si="3"/>
        <v>[ocultar]</v>
      </c>
      <c r="AI14" s="37" t="str">
        <f t="shared" si="3"/>
        <v>[ocultar]</v>
      </c>
      <c r="AJ14" s="81" t="s">
        <v>221</v>
      </c>
      <c r="AK14" s="82" t="s">
        <v>213</v>
      </c>
      <c r="AL14" s="83" t="str">
        <f>+AL8</f>
        <v>[ocultar]</v>
      </c>
      <c r="AM14" s="83" t="str">
        <f t="shared" ref="AM14:AP14" si="4">+AM8</f>
        <v>[ocultar]</v>
      </c>
      <c r="AN14" s="83" t="str">
        <f t="shared" si="4"/>
        <v>[ocultar]</v>
      </c>
      <c r="AO14" s="83" t="str">
        <f t="shared" si="4"/>
        <v>[ocultar]</v>
      </c>
      <c r="AP14" s="83" t="str">
        <f t="shared" si="4"/>
        <v>[ocultar]</v>
      </c>
      <c r="AQ14" s="84" t="s">
        <v>222</v>
      </c>
      <c r="AR14" s="85" t="s">
        <v>214</v>
      </c>
    </row>
    <row r="15" spans="1:44" s="42" customFormat="1" ht="17.25" thickBot="1" x14ac:dyDescent="0.35">
      <c r="A15" s="42" t="str">
        <f>+A16</f>
        <v>[ocultar]</v>
      </c>
      <c r="B15" s="46" t="s">
        <v>298</v>
      </c>
      <c r="C15" s="117"/>
      <c r="D15" s="47"/>
      <c r="E15" s="127" t="str">
        <f t="shared" ref="E15" si="5">IFERROR((E16-E17)/E16,"")</f>
        <v/>
      </c>
      <c r="F15" s="131" t="str">
        <f>IFERROR((F16-F17)/F16,"")</f>
        <v/>
      </c>
      <c r="G15" s="131" t="str">
        <f t="shared" ref="G15:AR15" si="6">IFERROR((G16-G17)/G16,"")</f>
        <v/>
      </c>
      <c r="H15" s="131" t="str">
        <f t="shared" si="6"/>
        <v/>
      </c>
      <c r="I15" s="131" t="str">
        <f t="shared" si="6"/>
        <v/>
      </c>
      <c r="J15" s="131" t="str">
        <f t="shared" si="6"/>
        <v/>
      </c>
      <c r="K15" s="131" t="str">
        <f t="shared" si="6"/>
        <v/>
      </c>
      <c r="L15" s="131" t="str">
        <f t="shared" si="6"/>
        <v/>
      </c>
      <c r="M15" s="131" t="str">
        <f t="shared" si="6"/>
        <v/>
      </c>
      <c r="N15" s="131" t="str">
        <f t="shared" si="6"/>
        <v/>
      </c>
      <c r="O15" s="131" t="str">
        <f t="shared" si="6"/>
        <v/>
      </c>
      <c r="P15" s="131" t="str">
        <f t="shared" si="6"/>
        <v/>
      </c>
      <c r="Q15" s="131" t="str">
        <f t="shared" si="6"/>
        <v/>
      </c>
      <c r="R15" s="131" t="str">
        <f t="shared" si="6"/>
        <v/>
      </c>
      <c r="S15" s="131" t="str">
        <f t="shared" si="6"/>
        <v/>
      </c>
      <c r="T15" s="131" t="str">
        <f t="shared" si="6"/>
        <v/>
      </c>
      <c r="U15" s="131" t="str">
        <f t="shared" si="6"/>
        <v/>
      </c>
      <c r="V15" s="130" t="str">
        <f t="shared" si="6"/>
        <v/>
      </c>
      <c r="W15" s="130" t="str">
        <f t="shared" si="6"/>
        <v/>
      </c>
      <c r="X15" s="130" t="str">
        <f t="shared" si="6"/>
        <v/>
      </c>
      <c r="Y15" s="130" t="str">
        <f t="shared" si="6"/>
        <v/>
      </c>
      <c r="Z15" s="130" t="str">
        <f t="shared" si="6"/>
        <v/>
      </c>
      <c r="AA15" s="130" t="str">
        <f t="shared" si="6"/>
        <v/>
      </c>
      <c r="AB15" s="130" t="str">
        <f t="shared" si="6"/>
        <v/>
      </c>
      <c r="AC15" s="130" t="str">
        <f t="shared" si="6"/>
        <v/>
      </c>
      <c r="AD15" s="130" t="str">
        <f t="shared" si="6"/>
        <v/>
      </c>
      <c r="AE15" s="130" t="str">
        <f t="shared" si="6"/>
        <v/>
      </c>
      <c r="AF15" s="130" t="str">
        <f t="shared" si="6"/>
        <v/>
      </c>
      <c r="AG15" s="130" t="str">
        <f t="shared" si="6"/>
        <v/>
      </c>
      <c r="AH15" s="130" t="str">
        <f t="shared" si="6"/>
        <v/>
      </c>
      <c r="AI15" s="130" t="str">
        <f t="shared" si="6"/>
        <v/>
      </c>
      <c r="AJ15" s="132" t="str">
        <f t="shared" si="6"/>
        <v/>
      </c>
      <c r="AK15" s="136" t="str">
        <f t="shared" si="6"/>
        <v/>
      </c>
      <c r="AL15" s="133" t="str">
        <f t="shared" si="6"/>
        <v/>
      </c>
      <c r="AM15" s="133" t="str">
        <f t="shared" si="6"/>
        <v/>
      </c>
      <c r="AN15" s="133" t="str">
        <f t="shared" si="6"/>
        <v/>
      </c>
      <c r="AO15" s="133" t="str">
        <f t="shared" si="6"/>
        <v/>
      </c>
      <c r="AP15" s="133" t="str">
        <f t="shared" si="6"/>
        <v/>
      </c>
      <c r="AQ15" s="134" t="str">
        <f t="shared" si="6"/>
        <v/>
      </c>
      <c r="AR15" s="135" t="str">
        <f t="shared" si="6"/>
        <v/>
      </c>
    </row>
    <row r="16" spans="1:44" s="42" customFormat="1" x14ac:dyDescent="0.3">
      <c r="A16" s="42" t="str">
        <f>+IF(C16+C17=0,"[ocultar]","")</f>
        <v>[ocultar]</v>
      </c>
      <c r="B16" s="39" t="s">
        <v>162</v>
      </c>
      <c r="C16" s="40">
        <f t="array" ref="C16">SUM(IF($B16=DATOS_[Sexo],
IF($B15=DATOS_[AGRUP. CLAS. PROF.],
IF("Dentro"=DATOS_[Check Periodo Ref.],
1/(COUNTIFS(DATOS_[Sexo],$B16,DATOS_[AGRUP. CLAS. PROF.],$B15,DATOS_[Check Periodo Ref.],"Dentro",DATOS_[id],DATOS_[id]))))))</f>
        <v>0</v>
      </c>
      <c r="D16" s="41">
        <f>COUNTIFS(DATOS_[AGRUP. CLAS. PROF.],$B15,DATOS_[Sexo],$B16,DATOS_[Check Periodo Ref.],"Dentro")</f>
        <v>0</v>
      </c>
      <c r="E16" s="118">
        <f t="array" ref="E16">IFERROR(
MEDIAN(IF(DATOS_[Sexo]=$B16,IF(DATOS_[AGRUP. CLAS. PROF.]=$B15,IF(DATOS_[Check Periodo Ref.]="Dentro",DATOS_[SALARIO BASE Ef],FALSE)))),
0)</f>
        <v>0</v>
      </c>
      <c r="F16" s="119">
        <f t="array" ref="F16">IFERROR(
MEDIAN((IF(DATOS_[[Sexo]:[Sexo]]=$B16,IF(DATOS_[[AGRUP. CLAS. PROF.]:[AGRUP. CLAS. PROF.]]=$B15,IF(DATOS_[[Check Periodo Ref.]:[Check Periodo Ref.]]="Dentro",DATOS_[Conc.Sal.01]))))),
0)</f>
        <v>0</v>
      </c>
      <c r="G16" s="119">
        <f t="array" ref="G16">IFERROR(
MEDIAN((IF(DATOS_[[Sexo]:[Sexo]]=$B16,IF(DATOS_[[AGRUP. CLAS. PROF.]:[AGRUP. CLAS. PROF.]]=$B15,IF(DATOS_[[Check Periodo Ref.]:[Check Periodo Ref.]]="Dentro",DATOS_[Conc.Sal.02]))))),
0)</f>
        <v>0</v>
      </c>
      <c r="H16" s="119">
        <f t="array" ref="H16">IFERROR(
MEDIAN((IF(DATOS_[[Sexo]:[Sexo]]=$B16,IF(DATOS_[[AGRUP. CLAS. PROF.]:[AGRUP. CLAS. PROF.]]=$B15,IF(DATOS_[[Check Periodo Ref.]:[Check Periodo Ref.]]="Dentro",DATOS_[Conc.Sal.03]))))),
0)</f>
        <v>0</v>
      </c>
      <c r="I16" s="119">
        <f t="array" ref="I16">IFERROR(
MEDIAN((IF(DATOS_[[Sexo]:[Sexo]]=$B16,IF(DATOS_[[AGRUP. CLAS. PROF.]:[AGRUP. CLAS. PROF.]]=$B15,IF(DATOS_[[Check Periodo Ref.]:[Check Periodo Ref.]]="Dentro",DATOS_[Conc.Sal.04]))))),
0)</f>
        <v>0</v>
      </c>
      <c r="J16" s="119">
        <f t="array" ref="J16">IFERROR(
MEDIAN((IF(DATOS_[[Sexo]:[Sexo]]=$B16,IF(DATOS_[[AGRUP. CLAS. PROF.]:[AGRUP. CLAS. PROF.]]=$B15,IF(DATOS_[[Check Periodo Ref.]:[Check Periodo Ref.]]="Dentro",DATOS_[Conc.Sal.05]))))),
0)</f>
        <v>0</v>
      </c>
      <c r="K16" s="119">
        <f t="array" ref="K16">IFERROR(
MEDIAN((IF(DATOS_[[Sexo]:[Sexo]]=$B16,IF(DATOS_[[AGRUP. CLAS. PROF.]:[AGRUP. CLAS. PROF.]]=$B15,IF(DATOS_[[Check Periodo Ref.]:[Check Periodo Ref.]]="Dentro",DATOS_[Conc.Sal.06]))))),
0)</f>
        <v>0</v>
      </c>
      <c r="L16" s="119">
        <f t="array" ref="L16">IFERROR(
MEDIAN((IF(DATOS_[[Sexo]:[Sexo]]=$B16,IF(DATOS_[[AGRUP. CLAS. PROF.]:[AGRUP. CLAS. PROF.]]=$B15,IF(DATOS_[[Check Periodo Ref.]:[Check Periodo Ref.]]="Dentro",DATOS_[Conc.Sal.07]))))),
0)</f>
        <v>0</v>
      </c>
      <c r="M16" s="119">
        <f t="array" ref="M16">IFERROR(
MEDIAN((IF(DATOS_[[Sexo]:[Sexo]]=$B16,IF(DATOS_[[AGRUP. CLAS. PROF.]:[AGRUP. CLAS. PROF.]]=$B15,IF(DATOS_[[Check Periodo Ref.]:[Check Periodo Ref.]]="Dentro",DATOS_[Conc.Sal.08]))))),
0)</f>
        <v>0</v>
      </c>
      <c r="N16" s="119">
        <f t="array" ref="N16">IFERROR(
MEDIAN((IF(DATOS_[[Sexo]:[Sexo]]=$B16,IF(DATOS_[[AGRUP. CLAS. PROF.]:[AGRUP. CLAS. PROF.]]=$B15,IF(DATOS_[[Check Periodo Ref.]:[Check Periodo Ref.]]="Dentro",DATOS_[Conc.Sal.09]))))),
0)</f>
        <v>0</v>
      </c>
      <c r="O16" s="119">
        <f t="array" ref="O16">IFERROR(
MEDIAN((IF(DATOS_[[Sexo]:[Sexo]]=$B16,IF(DATOS_[[AGRUP. CLAS. PROF.]:[AGRUP. CLAS. PROF.]]=$B15,IF(DATOS_[[Check Periodo Ref.]:[Check Periodo Ref.]]="Dentro",DATOS_[Conc.Sal.10]))))),
0)</f>
        <v>0</v>
      </c>
      <c r="P16" s="119">
        <f t="array" ref="P16">IFERROR(
MEDIAN((IF(DATOS_[[Sexo]:[Sexo]]=$B16,IF(DATOS_[[AGRUP. CLAS. PROF.]:[AGRUP. CLAS. PROF.]]=$B15,IF(DATOS_[[Check Periodo Ref.]:[Check Periodo Ref.]]="Dentro",DATOS_[Conc.Sal.11]))))),
0)</f>
        <v>0</v>
      </c>
      <c r="Q16" s="119">
        <f t="array" ref="Q16">IFERROR(
MEDIAN((IF(DATOS_[[Sexo]:[Sexo]]=$B16,IF(DATOS_[[AGRUP. CLAS. PROF.]:[AGRUP. CLAS. PROF.]]=$B15,IF(DATOS_[[Check Periodo Ref.]:[Check Periodo Ref.]]="Dentro",DATOS_[Conc.Sal.12]))))),
0)</f>
        <v>0</v>
      </c>
      <c r="R16" s="119">
        <f t="array" ref="R16">IFERROR(
MEDIAN((IF(DATOS_[[Sexo]:[Sexo]]=$B16,IF(DATOS_[[AGRUP. CLAS. PROF.]:[AGRUP. CLAS. PROF.]]=$B15,IF(DATOS_[[Check Periodo Ref.]:[Check Periodo Ref.]]="Dentro",DATOS_[Conc.Sal.13]))))),
0)</f>
        <v>0</v>
      </c>
      <c r="S16" s="119">
        <f t="array" ref="S16">IFERROR(
MEDIAN((IF(DATOS_[[Sexo]:[Sexo]]=$B16,IF(DATOS_[[AGRUP. CLAS. PROF.]:[AGRUP. CLAS. PROF.]]=$B15,IF(DATOS_[[Check Periodo Ref.]:[Check Periodo Ref.]]="Dentro",DATOS_[Conc.Sal.14]))))),
0)</f>
        <v>0</v>
      </c>
      <c r="T16" s="119">
        <f t="array" ref="T16">IFERROR(
MEDIAN((IF(DATOS_[[Sexo]:[Sexo]]=$B16,IF(DATOS_[[AGRUP. CLAS. PROF.]:[AGRUP. CLAS. PROF.]]=$B15,IF(DATOS_[[Check Periodo Ref.]:[Check Periodo Ref.]]="Dentro",DATOS_[Conc.Sal.15]))))),
0)</f>
        <v>0</v>
      </c>
      <c r="U16" s="119">
        <f t="array" ref="U16">IFERROR(
MEDIAN((IF(DATOS_[[Sexo]:[Sexo]]=$B16,IF(DATOS_[[AGRUP. CLAS. PROF.]:[AGRUP. CLAS. PROF.]]=$B15,IF(DATOS_[[Check Periodo Ref.]:[Check Periodo Ref.]]="Dentro",DATOS_[Conc.Sal.16]))))),
0)</f>
        <v>0</v>
      </c>
      <c r="V16" s="119">
        <f t="array" ref="V16">IFERROR(
MEDIAN((IF(DATOS_[[Sexo]:[Sexo]]=$B16,IF(DATOS_[[AGRUP. CLAS. PROF.]:[AGRUP. CLAS. PROF.]]=$B15,IF(DATOS_[[Check Periodo Ref.]:[Check Periodo Ref.]]="Dentro",DATOS_[Conc.Sal.17]))))),
0)</f>
        <v>0</v>
      </c>
      <c r="W16" s="119">
        <f t="array" ref="W16">IFERROR(
MEDIAN((IF(DATOS_[[Sexo]:[Sexo]]=$B16,IF(DATOS_[[AGRUP. CLAS. PROF.]:[AGRUP. CLAS. PROF.]]=$B15,IF(DATOS_[[Check Periodo Ref.]:[Check Periodo Ref.]]="Dentro",DATOS_[Conc.Sal.18]))))),
0)</f>
        <v>0</v>
      </c>
      <c r="X16" s="119">
        <f t="array" ref="X16">IFERROR(
MEDIAN((IF(DATOS_[[Sexo]:[Sexo]]=$B16,IF(DATOS_[[AGRUP. CLAS. PROF.]:[AGRUP. CLAS. PROF.]]=$B15,IF(DATOS_[[Check Periodo Ref.]:[Check Periodo Ref.]]="Dentro",DATOS_[Conc.Sal.19]))))),
0)</f>
        <v>0</v>
      </c>
      <c r="Y16" s="119">
        <f t="array" ref="Y16">IFERROR(
MEDIAN((IF(DATOS_[[Sexo]:[Sexo]]=$B16,IF(DATOS_[[AGRUP. CLAS. PROF.]:[AGRUP. CLAS. PROF.]]=$B15,IF(DATOS_[[Check Periodo Ref.]:[Check Periodo Ref.]]="Dentro",DATOS_[Conc.Sal.20]))))),
0)</f>
        <v>0</v>
      </c>
      <c r="Z16" s="119">
        <f t="array" ref="Z16">IFERROR(
MEDIAN((IF(DATOS_[[Sexo]:[Sexo]]=$B16,IF(DATOS_[[AGRUP. CLAS. PROF.]:[AGRUP. CLAS. PROF.]]=$B15,IF(DATOS_[[Check Periodo Ref.]:[Check Periodo Ref.]]="Dentro",DATOS_[Conc.Sal.21]))))),
0)</f>
        <v>0</v>
      </c>
      <c r="AA16" s="119">
        <f t="array" ref="AA16">IFERROR(
MEDIAN((IF(DATOS_[[Sexo]:[Sexo]]=$B16,IF(DATOS_[[AGRUP. CLAS. PROF.]:[AGRUP. CLAS. PROF.]]=$B15,IF(DATOS_[[Check Periodo Ref.]:[Check Periodo Ref.]]="Dentro",DATOS_[Conc.Sal.22]))))),
0)</f>
        <v>0</v>
      </c>
      <c r="AB16" s="119">
        <f t="array" ref="AB16">IFERROR(
MEDIAN((IF(DATOS_[[Sexo]:[Sexo]]=$B16,IF(DATOS_[[AGRUP. CLAS. PROF.]:[AGRUP. CLAS. PROF.]]=$B15,IF(DATOS_[[Check Periodo Ref.]:[Check Periodo Ref.]]="Dentro",DATOS_[Conc.Sal.23]))))),
0)</f>
        <v>0</v>
      </c>
      <c r="AC16" s="119">
        <f t="array" ref="AC16">IFERROR(
MEDIAN((IF(DATOS_[[Sexo]:[Sexo]]=$B16,IF(DATOS_[[AGRUP. CLAS. PROF.]:[AGRUP. CLAS. PROF.]]=$B15,IF(DATOS_[[Check Periodo Ref.]:[Check Periodo Ref.]]="Dentro",DATOS_[Conc.Sal.24]))))),
0)</f>
        <v>0</v>
      </c>
      <c r="AD16" s="119">
        <f t="array" ref="AD16">IFERROR(
MEDIAN((IF(DATOS_[[Sexo]:[Sexo]]=$B16,IF(DATOS_[[AGRUP. CLAS. PROF.]:[AGRUP. CLAS. PROF.]]=$B15,IF(DATOS_[[Check Periodo Ref.]:[Check Periodo Ref.]]="Dentro",DATOS_[Conc.Sal.25]))))),
0)</f>
        <v>0</v>
      </c>
      <c r="AE16" s="119">
        <f t="array" ref="AE16">IFERROR(
MEDIAN((IF(DATOS_[[Sexo]:[Sexo]]=$B16,IF(DATOS_[[AGRUP. CLAS. PROF.]:[AGRUP. CLAS. PROF.]]=$B15,IF(DATOS_[[Check Periodo Ref.]:[Check Periodo Ref.]]="Dentro",DATOS_[Conc.Sal.26]))))),
0)</f>
        <v>0</v>
      </c>
      <c r="AF16" s="119">
        <f t="array" ref="AF16">IFERROR(
MEDIAN((IF(DATOS_[[Sexo]:[Sexo]]=$B16,IF(DATOS_[[AGRUP. CLAS. PROF.]:[AGRUP. CLAS. PROF.]]=$B15,IF(DATOS_[[Check Periodo Ref.]:[Check Periodo Ref.]]="Dentro",DATOS_[Conc.Sal.27]))))),
0)</f>
        <v>0</v>
      </c>
      <c r="AG16" s="119">
        <f t="array" ref="AG16">IFERROR(
MEDIAN((IF(DATOS_[[Sexo]:[Sexo]]=$B16,IF(DATOS_[[AGRUP. CLAS. PROF.]:[AGRUP. CLAS. PROF.]]=$B15,IF(DATOS_[[Check Periodo Ref.]:[Check Periodo Ref.]]="Dentro",DATOS_[Conc.Sal.28]))))),
0)</f>
        <v>0</v>
      </c>
      <c r="AH16" s="119">
        <f t="array" ref="AH16">IFERROR(
MEDIAN((IF(DATOS_[[Sexo]:[Sexo]]=$B16,IF(DATOS_[[AGRUP. CLAS. PROF.]:[AGRUP. CLAS. PROF.]]=$B15,IF(DATOS_[[Check Periodo Ref.]:[Check Periodo Ref.]]="Dentro",DATOS_[Conc.Sal.29]))))),
0)</f>
        <v>0</v>
      </c>
      <c r="AI16" s="119">
        <f t="array" ref="AI16">IFERROR(
MEDIAN((IF(DATOS_[[Sexo]:[Sexo]]=$B16,IF(DATOS_[[AGRUP. CLAS. PROF.]:[AGRUP. CLAS. PROF.]]=$B15,IF(DATOS_[[Check Periodo Ref.]:[Check Periodo Ref.]]="Dentro",DATOS_[Conc.Sal.30]))))),
0)</f>
        <v>0</v>
      </c>
      <c r="AJ16" s="120">
        <f t="array" ref="AJ16">IFERROR(
MEDIAN(IF(DATOS_[Sexo]=$B16,IF(DATOS_[AGRUP. CLAS. PROF.]=$B15,IF(DATOS_[Check Periodo Ref.]="Dentro",DATOS_[Tot COMPL.SAL Ef],FALSE)))),
0)</f>
        <v>0</v>
      </c>
      <c r="AK16" s="121">
        <f t="array" ref="AK16">IFERROR(
MEDIAN(IF(DATOS_[Sexo]=$B16,IF(DATOS_[AGRUP. CLAS. PROF.]=$B15,IF(DATOS_[Check Periodo Ref.]="Dentro",DATOS_[TOTAL SALARIO Ef],FALSE)))),
0)</f>
        <v>0</v>
      </c>
      <c r="AL16" s="122">
        <f t="array" ref="AL16">IFERROR(
MEDIAN((IF(DATOS_[[Sexo]:[Sexo]]=$B16,IF(DATOS_[[AGRUP. CLAS. PROF.]:[AGRUP. CLAS. PROF.]]=$B15,IF(DATOS_[[Check Periodo Ref.]:[Check Periodo Ref.]]="Dentro",DATOS_[C.Extra.01]))))),
0)</f>
        <v>0</v>
      </c>
      <c r="AM16" s="122">
        <f t="array" ref="AM16">IFERROR(
MEDIAN((IF(DATOS_[[Sexo]:[Sexo]]=$B16,IF(DATOS_[[AGRUP. CLAS. PROF.]:[AGRUP. CLAS. PROF.]]=$B15,IF(DATOS_[[Check Periodo Ref.]:[Check Periodo Ref.]]="Dentro",DATOS_[C.Extra.02]))))),
0)</f>
        <v>0</v>
      </c>
      <c r="AN16" s="122">
        <f t="array" ref="AN16">IFERROR(
MEDIAN((IF(DATOS_[[Sexo]:[Sexo]]=$B16,IF(DATOS_[[AGRUP. CLAS. PROF.]:[AGRUP. CLAS. PROF.]]=$B15,IF(DATOS_[[Check Periodo Ref.]:[Check Periodo Ref.]]="Dentro",DATOS_[C.Extra.03]))))),
0)</f>
        <v>0</v>
      </c>
      <c r="AO16" s="122">
        <f t="array" ref="AO16">IFERROR(
MEDIAN((IF(DATOS_[[Sexo]:[Sexo]]=$B16,IF(DATOS_[[AGRUP. CLAS. PROF.]:[AGRUP. CLAS. PROF.]]=$B15,IF(DATOS_[[Check Periodo Ref.]:[Check Periodo Ref.]]="Dentro",DATOS_[C.Extra.04]))))),
0)</f>
        <v>0</v>
      </c>
      <c r="AP16" s="122">
        <f t="array" ref="AP16">IFERROR(
MEDIAN((IF(DATOS_[[Sexo]:[Sexo]]=$B16,IF(DATOS_[[AGRUP. CLAS. PROF.]:[AGRUP. CLAS. PROF.]]=$B15,IF(DATOS_[[Check Periodo Ref.]:[Check Periodo Ref.]]="Dentro",DATOS_[C.Extra.05]))))),
0)</f>
        <v>0</v>
      </c>
      <c r="AQ16" s="123">
        <f t="array" ref="AQ16">IFERROR(
MEDIAN(IF(DATOS_[Sexo]=$B16,IF(DATOS_[AGRUP. CLAS. PROF.]=$B15,IF(DATOS_[Check Periodo Ref.]="Dentro",DATOS_[Tot Extrasalarial Ef],FALSE)))),
0)</f>
        <v>0</v>
      </c>
      <c r="AR16" s="124">
        <f t="array" ref="AR16">IFERROR(
MEDIAN(IF(DATOS_[Sexo]=$B16,IF(DATOS_[AGRUP. CLAS. PROF.]=$B15,IF(DATOS_[Check Periodo Ref.]="Dentro",DATOS_[TOTAL Retrib Ef],FALSE)))),
0)</f>
        <v>0</v>
      </c>
    </row>
    <row r="17" spans="1:44" s="42" customFormat="1" x14ac:dyDescent="0.3">
      <c r="A17" s="42" t="str">
        <f>+A16</f>
        <v>[ocultar]</v>
      </c>
      <c r="B17" s="39" t="s">
        <v>163</v>
      </c>
      <c r="C17" s="40">
        <f t="array" ref="C17">SUM(IF($B17=DATOS_[Sexo],
IF($B15=DATOS_[AGRUP. CLAS. PROF.],
IF("Dentro"=DATOS_[Check Periodo Ref.],
1/(COUNTIFS(DATOS_[Sexo],$B17,DATOS_[AGRUP. CLAS. PROF.],$B15,DATOS_[Check Periodo Ref.],"Dentro",DATOS_[id],DATOS_[id]))))))</f>
        <v>0</v>
      </c>
      <c r="D17" s="41">
        <f>COUNTIFS(DATOS_[AGRUP. CLAS. PROF.],$B15,DATOS_[Sexo],$B17,DATOS_[Check Periodo Ref.],"Dentro")</f>
        <v>0</v>
      </c>
      <c r="E17" s="118">
        <f t="array" ref="E17">IFERROR(
MEDIAN(IF(DATOS_[Sexo]=$B17,IF(DATOS_[AGRUP. CLAS. PROF.]=$B15,IF(DATOS_[Check Periodo Ref.]="Dentro",DATOS_[SALARIO BASE Ef],FALSE)))),
0)</f>
        <v>0</v>
      </c>
      <c r="F17" s="119">
        <f t="array" ref="F17">IFERROR(
MEDIAN((IF(DATOS_[[Sexo]:[Sexo]]=$B17,IF(DATOS_[[AGRUP. CLAS. PROF.]:[AGRUP. CLAS. PROF.]]=$B15,IF(DATOS_[[Check Periodo Ref.]:[Check Periodo Ref.]]="Dentro",DATOS_[Conc.Sal.01]))))),
0)</f>
        <v>0</v>
      </c>
      <c r="G17" s="119">
        <f t="array" ref="G17">IFERROR(
MEDIAN((IF(DATOS_[[Sexo]:[Sexo]]=$B17,IF(DATOS_[[AGRUP. CLAS. PROF.]:[AGRUP. CLAS. PROF.]]=$B15,IF(DATOS_[[Check Periodo Ref.]:[Check Periodo Ref.]]="Dentro",DATOS_[Conc.Sal.02]))))),
0)</f>
        <v>0</v>
      </c>
      <c r="H17" s="119">
        <f t="array" ref="H17">IFERROR(
MEDIAN((IF(DATOS_[[Sexo]:[Sexo]]=$B17,IF(DATOS_[[AGRUP. CLAS. PROF.]:[AGRUP. CLAS. PROF.]]=$B15,IF(DATOS_[[Check Periodo Ref.]:[Check Periodo Ref.]]="Dentro",DATOS_[Conc.Sal.03]))))),
0)</f>
        <v>0</v>
      </c>
      <c r="I17" s="119">
        <f t="array" ref="I17">IFERROR(
MEDIAN((IF(DATOS_[[Sexo]:[Sexo]]=$B17,IF(DATOS_[[AGRUP. CLAS. PROF.]:[AGRUP. CLAS. PROF.]]=$B15,IF(DATOS_[[Check Periodo Ref.]:[Check Periodo Ref.]]="Dentro",DATOS_[Conc.Sal.04]))))),
0)</f>
        <v>0</v>
      </c>
      <c r="J17" s="119">
        <f t="array" ref="J17">IFERROR(
MEDIAN((IF(DATOS_[[Sexo]:[Sexo]]=$B17,IF(DATOS_[[AGRUP. CLAS. PROF.]:[AGRUP. CLAS. PROF.]]=$B15,IF(DATOS_[[Check Periodo Ref.]:[Check Periodo Ref.]]="Dentro",DATOS_[Conc.Sal.05]))))),
0)</f>
        <v>0</v>
      </c>
      <c r="K17" s="119">
        <f t="array" ref="K17">IFERROR(
MEDIAN((IF(DATOS_[[Sexo]:[Sexo]]=$B17,IF(DATOS_[[AGRUP. CLAS. PROF.]:[AGRUP. CLAS. PROF.]]=$B15,IF(DATOS_[[Check Periodo Ref.]:[Check Periodo Ref.]]="Dentro",DATOS_[Conc.Sal.06]))))),
0)</f>
        <v>0</v>
      </c>
      <c r="L17" s="119">
        <f t="array" ref="L17">IFERROR(
MEDIAN((IF(DATOS_[[Sexo]:[Sexo]]=$B17,IF(DATOS_[[AGRUP. CLAS. PROF.]:[AGRUP. CLAS. PROF.]]=$B15,IF(DATOS_[[Check Periodo Ref.]:[Check Periodo Ref.]]="Dentro",DATOS_[Conc.Sal.07]))))),
0)</f>
        <v>0</v>
      </c>
      <c r="M17" s="119">
        <f t="array" ref="M17">IFERROR(
MEDIAN((IF(DATOS_[[Sexo]:[Sexo]]=$B17,IF(DATOS_[[AGRUP. CLAS. PROF.]:[AGRUP. CLAS. PROF.]]=$B15,IF(DATOS_[[Check Periodo Ref.]:[Check Periodo Ref.]]="Dentro",DATOS_[Conc.Sal.08]))))),
0)</f>
        <v>0</v>
      </c>
      <c r="N17" s="119">
        <f t="array" ref="N17">IFERROR(
MEDIAN((IF(DATOS_[[Sexo]:[Sexo]]=$B17,IF(DATOS_[[AGRUP. CLAS. PROF.]:[AGRUP. CLAS. PROF.]]=$B15,IF(DATOS_[[Check Periodo Ref.]:[Check Periodo Ref.]]="Dentro",DATOS_[Conc.Sal.09]))))),
0)</f>
        <v>0</v>
      </c>
      <c r="O17" s="119">
        <f t="array" ref="O17">IFERROR(
MEDIAN((IF(DATOS_[[Sexo]:[Sexo]]=$B17,IF(DATOS_[[AGRUP. CLAS. PROF.]:[AGRUP. CLAS. PROF.]]=$B15,IF(DATOS_[[Check Periodo Ref.]:[Check Periodo Ref.]]="Dentro",DATOS_[Conc.Sal.10]))))),
0)</f>
        <v>0</v>
      </c>
      <c r="P17" s="119">
        <f t="array" ref="P17">IFERROR(
MEDIAN((IF(DATOS_[[Sexo]:[Sexo]]=$B17,IF(DATOS_[[AGRUP. CLAS. PROF.]:[AGRUP. CLAS. PROF.]]=$B15,IF(DATOS_[[Check Periodo Ref.]:[Check Periodo Ref.]]="Dentro",DATOS_[Conc.Sal.11]))))),
0)</f>
        <v>0</v>
      </c>
      <c r="Q17" s="119">
        <f t="array" ref="Q17">IFERROR(
MEDIAN((IF(DATOS_[[Sexo]:[Sexo]]=$B17,IF(DATOS_[[AGRUP. CLAS. PROF.]:[AGRUP. CLAS. PROF.]]=$B15,IF(DATOS_[[Check Periodo Ref.]:[Check Periodo Ref.]]="Dentro",DATOS_[Conc.Sal.12]))))),
0)</f>
        <v>0</v>
      </c>
      <c r="R17" s="119">
        <f t="array" ref="R17">IFERROR(
MEDIAN((IF(DATOS_[[Sexo]:[Sexo]]=$B17,IF(DATOS_[[AGRUP. CLAS. PROF.]:[AGRUP. CLAS. PROF.]]=$B15,IF(DATOS_[[Check Periodo Ref.]:[Check Periodo Ref.]]="Dentro",DATOS_[Conc.Sal.13]))))),
0)</f>
        <v>0</v>
      </c>
      <c r="S17" s="119">
        <f t="array" ref="S17">IFERROR(
MEDIAN((IF(DATOS_[[Sexo]:[Sexo]]=$B17,IF(DATOS_[[AGRUP. CLAS. PROF.]:[AGRUP. CLAS. PROF.]]=$B15,IF(DATOS_[[Check Periodo Ref.]:[Check Periodo Ref.]]="Dentro",DATOS_[Conc.Sal.14]))))),
0)</f>
        <v>0</v>
      </c>
      <c r="T17" s="119">
        <f t="array" ref="T17">IFERROR(
MEDIAN((IF(DATOS_[[Sexo]:[Sexo]]=$B17,IF(DATOS_[[AGRUP. CLAS. PROF.]:[AGRUP. CLAS. PROF.]]=$B15,IF(DATOS_[[Check Periodo Ref.]:[Check Periodo Ref.]]="Dentro",DATOS_[Conc.Sal.15]))))),
0)</f>
        <v>0</v>
      </c>
      <c r="U17" s="119">
        <f t="array" ref="U17">IFERROR(
MEDIAN((IF(DATOS_[[Sexo]:[Sexo]]=$B17,IF(DATOS_[[AGRUP. CLAS. PROF.]:[AGRUP. CLAS. PROF.]]=$B15,IF(DATOS_[[Check Periodo Ref.]:[Check Periodo Ref.]]="Dentro",DATOS_[Conc.Sal.16]))))),
0)</f>
        <v>0</v>
      </c>
      <c r="V17" s="119">
        <f t="array" ref="V17">IFERROR(
MEDIAN((IF(DATOS_[[Sexo]:[Sexo]]=$B17,IF(DATOS_[[AGRUP. CLAS. PROF.]:[AGRUP. CLAS. PROF.]]=$B15,IF(DATOS_[[Check Periodo Ref.]:[Check Periodo Ref.]]="Dentro",DATOS_[Conc.Sal.17]))))),
0)</f>
        <v>0</v>
      </c>
      <c r="W17" s="119">
        <f t="array" ref="W17">IFERROR(
MEDIAN((IF(DATOS_[[Sexo]:[Sexo]]=$B17,IF(DATOS_[[AGRUP. CLAS. PROF.]:[AGRUP. CLAS. PROF.]]=$B15,IF(DATOS_[[Check Periodo Ref.]:[Check Periodo Ref.]]="Dentro",DATOS_[Conc.Sal.18]))))),
0)</f>
        <v>0</v>
      </c>
      <c r="X17" s="119">
        <f t="array" ref="X17">IFERROR(
MEDIAN((IF(DATOS_[[Sexo]:[Sexo]]=$B17,IF(DATOS_[[AGRUP. CLAS. PROF.]:[AGRUP. CLAS. PROF.]]=$B15,IF(DATOS_[[Check Periodo Ref.]:[Check Periodo Ref.]]="Dentro",DATOS_[Conc.Sal.19]))))),
0)</f>
        <v>0</v>
      </c>
      <c r="Y17" s="119">
        <f t="array" ref="Y17">IFERROR(
MEDIAN((IF(DATOS_[[Sexo]:[Sexo]]=$B17,IF(DATOS_[[AGRUP. CLAS. PROF.]:[AGRUP. CLAS. PROF.]]=$B15,IF(DATOS_[[Check Periodo Ref.]:[Check Periodo Ref.]]="Dentro",DATOS_[Conc.Sal.20]))))),
0)</f>
        <v>0</v>
      </c>
      <c r="Z17" s="119">
        <f t="array" ref="Z17">IFERROR(
MEDIAN((IF(DATOS_[[Sexo]:[Sexo]]=$B17,IF(DATOS_[[AGRUP. CLAS. PROF.]:[AGRUP. CLAS. PROF.]]=$B15,IF(DATOS_[[Check Periodo Ref.]:[Check Periodo Ref.]]="Dentro",DATOS_[Conc.Sal.21]))))),
0)</f>
        <v>0</v>
      </c>
      <c r="AA17" s="119">
        <f t="array" ref="AA17">IFERROR(
MEDIAN((IF(DATOS_[[Sexo]:[Sexo]]=$B17,IF(DATOS_[[AGRUP. CLAS. PROF.]:[AGRUP. CLAS. PROF.]]=$B15,IF(DATOS_[[Check Periodo Ref.]:[Check Periodo Ref.]]="Dentro",DATOS_[Conc.Sal.22]))))),
0)</f>
        <v>0</v>
      </c>
      <c r="AB17" s="119">
        <f t="array" ref="AB17">IFERROR(
MEDIAN((IF(DATOS_[[Sexo]:[Sexo]]=$B17,IF(DATOS_[[AGRUP. CLAS. PROF.]:[AGRUP. CLAS. PROF.]]=$B15,IF(DATOS_[[Check Periodo Ref.]:[Check Periodo Ref.]]="Dentro",DATOS_[Conc.Sal.23]))))),
0)</f>
        <v>0</v>
      </c>
      <c r="AC17" s="119">
        <f t="array" ref="AC17">IFERROR(
MEDIAN((IF(DATOS_[[Sexo]:[Sexo]]=$B17,IF(DATOS_[[AGRUP. CLAS. PROF.]:[AGRUP. CLAS. PROF.]]=$B15,IF(DATOS_[[Check Periodo Ref.]:[Check Periodo Ref.]]="Dentro",DATOS_[Conc.Sal.24]))))),
0)</f>
        <v>0</v>
      </c>
      <c r="AD17" s="119">
        <f t="array" ref="AD17">IFERROR(
MEDIAN((IF(DATOS_[[Sexo]:[Sexo]]=$B17,IF(DATOS_[[AGRUP. CLAS. PROF.]:[AGRUP. CLAS. PROF.]]=$B15,IF(DATOS_[[Check Periodo Ref.]:[Check Periodo Ref.]]="Dentro",DATOS_[Conc.Sal.25]))))),
0)</f>
        <v>0</v>
      </c>
      <c r="AE17" s="119">
        <f t="array" ref="AE17">IFERROR(
MEDIAN((IF(DATOS_[[Sexo]:[Sexo]]=$B17,IF(DATOS_[[AGRUP. CLAS. PROF.]:[AGRUP. CLAS. PROF.]]=$B15,IF(DATOS_[[Check Periodo Ref.]:[Check Periodo Ref.]]="Dentro",DATOS_[Conc.Sal.26]))))),
0)</f>
        <v>0</v>
      </c>
      <c r="AF17" s="119">
        <f t="array" ref="AF17">IFERROR(
MEDIAN((IF(DATOS_[[Sexo]:[Sexo]]=$B17,IF(DATOS_[[AGRUP. CLAS. PROF.]:[AGRUP. CLAS. PROF.]]=$B15,IF(DATOS_[[Check Periodo Ref.]:[Check Periodo Ref.]]="Dentro",DATOS_[Conc.Sal.27]))))),
0)</f>
        <v>0</v>
      </c>
      <c r="AG17" s="119">
        <f t="array" ref="AG17">IFERROR(
MEDIAN((IF(DATOS_[[Sexo]:[Sexo]]=$B17,IF(DATOS_[[AGRUP. CLAS. PROF.]:[AGRUP. CLAS. PROF.]]=$B15,IF(DATOS_[[Check Periodo Ref.]:[Check Periodo Ref.]]="Dentro",DATOS_[Conc.Sal.28]))))),
0)</f>
        <v>0</v>
      </c>
      <c r="AH17" s="119">
        <f t="array" ref="AH17">IFERROR(
MEDIAN((IF(DATOS_[[Sexo]:[Sexo]]=$B17,IF(DATOS_[[AGRUP. CLAS. PROF.]:[AGRUP. CLAS. PROF.]]=$B15,IF(DATOS_[[Check Periodo Ref.]:[Check Periodo Ref.]]="Dentro",DATOS_[Conc.Sal.29]))))),
0)</f>
        <v>0</v>
      </c>
      <c r="AI17" s="119">
        <f t="array" ref="AI17">IFERROR(
MEDIAN((IF(DATOS_[[Sexo]:[Sexo]]=$B17,IF(DATOS_[[AGRUP. CLAS. PROF.]:[AGRUP. CLAS. PROF.]]=$B15,IF(DATOS_[[Check Periodo Ref.]:[Check Periodo Ref.]]="Dentro",DATOS_[Conc.Sal.30]))))),
0)</f>
        <v>0</v>
      </c>
      <c r="AJ17" s="120">
        <f t="array" ref="AJ17">IFERROR(
MEDIAN(IF(DATOS_[Sexo]=$B17,IF(DATOS_[AGRUP. CLAS. PROF.]=$B15,IF(DATOS_[Check Periodo Ref.]="Dentro",DATOS_[Tot COMPL.SAL Ef],FALSE)))),
0)</f>
        <v>0</v>
      </c>
      <c r="AK17" s="121">
        <f t="array" ref="AK17">IFERROR(
MEDIAN(IF(DATOS_[Sexo]=$B17,IF(DATOS_[AGRUP. CLAS. PROF.]=$B15,IF(DATOS_[Check Periodo Ref.]="Dentro",DATOS_[TOTAL SALARIO Ef],FALSE)))),
0)</f>
        <v>0</v>
      </c>
      <c r="AL17" s="122">
        <f t="array" ref="AL17">IFERROR(
MEDIAN((IF(DATOS_[[Sexo]:[Sexo]]=$B17,IF(DATOS_[[AGRUP. CLAS. PROF.]:[AGRUP. CLAS. PROF.]]=$B15,IF(DATOS_[[Check Periodo Ref.]:[Check Periodo Ref.]]="Dentro",DATOS_[C.Extra.01]))))),
0)</f>
        <v>0</v>
      </c>
      <c r="AM17" s="122">
        <f t="array" ref="AM17">IFERROR(
MEDIAN((IF(DATOS_[[Sexo]:[Sexo]]=$B17,IF(DATOS_[[AGRUP. CLAS. PROF.]:[AGRUP. CLAS. PROF.]]=$B15,IF(DATOS_[[Check Periodo Ref.]:[Check Periodo Ref.]]="Dentro",DATOS_[C.Extra.02]))))),
0)</f>
        <v>0</v>
      </c>
      <c r="AN17" s="122">
        <f t="array" ref="AN17">IFERROR(
MEDIAN((IF(DATOS_[[Sexo]:[Sexo]]=$B17,IF(DATOS_[[AGRUP. CLAS. PROF.]:[AGRUP. CLAS. PROF.]]=$B15,IF(DATOS_[[Check Periodo Ref.]:[Check Periodo Ref.]]="Dentro",DATOS_[C.Extra.03]))))),
0)</f>
        <v>0</v>
      </c>
      <c r="AO17" s="122">
        <f t="array" ref="AO17">IFERROR(
MEDIAN((IF(DATOS_[[Sexo]:[Sexo]]=$B17,IF(DATOS_[[AGRUP. CLAS. PROF.]:[AGRUP. CLAS. PROF.]]=$B15,IF(DATOS_[[Check Periodo Ref.]:[Check Periodo Ref.]]="Dentro",DATOS_[C.Extra.04]))))),
0)</f>
        <v>0</v>
      </c>
      <c r="AP17" s="122">
        <f t="array" ref="AP17">IFERROR(
MEDIAN((IF(DATOS_[[Sexo]:[Sexo]]=$B17,IF(DATOS_[[AGRUP. CLAS. PROF.]:[AGRUP. CLAS. PROF.]]=$B15,IF(DATOS_[[Check Periodo Ref.]:[Check Periodo Ref.]]="Dentro",DATOS_[C.Extra.05]))))),
0)</f>
        <v>0</v>
      </c>
      <c r="AQ17" s="123">
        <f t="array" ref="AQ17">IFERROR(
MEDIAN(IF(DATOS_[Sexo]=$B17,IF(DATOS_[AGRUP. CLAS. PROF.]=$B15,IF(DATOS_[Check Periodo Ref.]="Dentro",DATOS_[Tot Extrasalarial Ef],FALSE)))),
0)</f>
        <v>0</v>
      </c>
      <c r="AR17" s="124">
        <f t="array" ref="AR17">IFERROR(
MEDIAN(IF(DATOS_[Sexo]=$B17,IF(DATOS_[AGRUP. CLAS. PROF.]=$B15,IF(DATOS_[Check Periodo Ref.]="Dentro",DATOS_[TOTAL Retrib Ef],FALSE)))),
0)</f>
        <v>0</v>
      </c>
    </row>
    <row r="18" spans="1:44" s="42" customFormat="1" ht="17.25" thickBot="1" x14ac:dyDescent="0.35">
      <c r="A18" s="42" t="str">
        <f t="shared" ref="A18" si="7">+A19</f>
        <v>[ocultar]</v>
      </c>
      <c r="B18" s="46" t="s">
        <v>299</v>
      </c>
      <c r="C18" s="117"/>
      <c r="D18" s="47"/>
      <c r="E18" s="127" t="str">
        <f t="shared" ref="E18:AR18" si="8">IFERROR((E19-E20)/E19,"")</f>
        <v/>
      </c>
      <c r="F18" s="131" t="str">
        <f t="shared" si="8"/>
        <v/>
      </c>
      <c r="G18" s="131" t="str">
        <f t="shared" si="8"/>
        <v/>
      </c>
      <c r="H18" s="131" t="str">
        <f t="shared" si="8"/>
        <v/>
      </c>
      <c r="I18" s="131" t="str">
        <f t="shared" si="8"/>
        <v/>
      </c>
      <c r="J18" s="131" t="str">
        <f t="shared" si="8"/>
        <v/>
      </c>
      <c r="K18" s="131" t="str">
        <f t="shared" si="8"/>
        <v/>
      </c>
      <c r="L18" s="131" t="str">
        <f t="shared" si="8"/>
        <v/>
      </c>
      <c r="M18" s="131" t="str">
        <f t="shared" si="8"/>
        <v/>
      </c>
      <c r="N18" s="131" t="str">
        <f t="shared" si="8"/>
        <v/>
      </c>
      <c r="O18" s="131" t="str">
        <f t="shared" si="8"/>
        <v/>
      </c>
      <c r="P18" s="131" t="str">
        <f t="shared" si="8"/>
        <v/>
      </c>
      <c r="Q18" s="131" t="str">
        <f t="shared" si="8"/>
        <v/>
      </c>
      <c r="R18" s="131" t="str">
        <f t="shared" si="8"/>
        <v/>
      </c>
      <c r="S18" s="131" t="str">
        <f t="shared" si="8"/>
        <v/>
      </c>
      <c r="T18" s="131" t="str">
        <f t="shared" si="8"/>
        <v/>
      </c>
      <c r="U18" s="131" t="str">
        <f t="shared" si="8"/>
        <v/>
      </c>
      <c r="V18" s="130" t="str">
        <f t="shared" si="8"/>
        <v/>
      </c>
      <c r="W18" s="130" t="str">
        <f t="shared" si="8"/>
        <v/>
      </c>
      <c r="X18" s="130" t="str">
        <f t="shared" si="8"/>
        <v/>
      </c>
      <c r="Y18" s="130" t="str">
        <f t="shared" si="8"/>
        <v/>
      </c>
      <c r="Z18" s="130" t="str">
        <f t="shared" si="8"/>
        <v/>
      </c>
      <c r="AA18" s="130" t="str">
        <f t="shared" si="8"/>
        <v/>
      </c>
      <c r="AB18" s="130" t="str">
        <f t="shared" si="8"/>
        <v/>
      </c>
      <c r="AC18" s="130" t="str">
        <f t="shared" si="8"/>
        <v/>
      </c>
      <c r="AD18" s="130" t="str">
        <f t="shared" si="8"/>
        <v/>
      </c>
      <c r="AE18" s="130" t="str">
        <f t="shared" si="8"/>
        <v/>
      </c>
      <c r="AF18" s="130" t="str">
        <f t="shared" si="8"/>
        <v/>
      </c>
      <c r="AG18" s="130" t="str">
        <f t="shared" si="8"/>
        <v/>
      </c>
      <c r="AH18" s="130" t="str">
        <f t="shared" si="8"/>
        <v/>
      </c>
      <c r="AI18" s="130" t="str">
        <f t="shared" si="8"/>
        <v/>
      </c>
      <c r="AJ18" s="132" t="str">
        <f t="shared" si="8"/>
        <v/>
      </c>
      <c r="AK18" s="136" t="str">
        <f t="shared" si="8"/>
        <v/>
      </c>
      <c r="AL18" s="133" t="str">
        <f t="shared" si="8"/>
        <v/>
      </c>
      <c r="AM18" s="133" t="str">
        <f t="shared" si="8"/>
        <v/>
      </c>
      <c r="AN18" s="133" t="str">
        <f t="shared" si="8"/>
        <v/>
      </c>
      <c r="AO18" s="133" t="str">
        <f t="shared" si="8"/>
        <v/>
      </c>
      <c r="AP18" s="133" t="str">
        <f t="shared" si="8"/>
        <v/>
      </c>
      <c r="AQ18" s="134" t="str">
        <f t="shared" si="8"/>
        <v/>
      </c>
      <c r="AR18" s="135" t="str">
        <f t="shared" si="8"/>
        <v/>
      </c>
    </row>
    <row r="19" spans="1:44" s="42" customFormat="1" x14ac:dyDescent="0.3">
      <c r="A19" s="42" t="str">
        <f t="shared" ref="A19" si="9">+IF(C19+C20=0,"[ocultar]","")</f>
        <v>[ocultar]</v>
      </c>
      <c r="B19" s="39" t="s">
        <v>162</v>
      </c>
      <c r="C19" s="40">
        <f t="array" ref="C19">SUM(IF($B19=DATOS_[Sexo],
IF($B18=DATOS_[AGRUP. CLAS. PROF.],
IF("Dentro"=DATOS_[Check Periodo Ref.],
1/(COUNTIFS(DATOS_[Sexo],$B19,DATOS_[AGRUP. CLAS. PROF.],$B18,DATOS_[Check Periodo Ref.],"Dentro",DATOS_[id],DATOS_[id]))))))</f>
        <v>0</v>
      </c>
      <c r="D19" s="41">
        <f>COUNTIFS(DATOS_[AGRUP. CLAS. PROF.],$B18,DATOS_[Sexo],$B19,DATOS_[Check Periodo Ref.],"Dentro")</f>
        <v>0</v>
      </c>
      <c r="E19" s="118">
        <f t="array" ref="E19">IFERROR(
MEDIAN(IF(DATOS_[Sexo]=$B19,IF(DATOS_[AGRUP. CLAS. PROF.]=$B18,IF(DATOS_[Check Periodo Ref.]="Dentro",DATOS_[SALARIO BASE Ef],FALSE)))),
0)</f>
        <v>0</v>
      </c>
      <c r="F19" s="119">
        <f t="array" ref="F19">IFERROR(
MEDIAN((IF(DATOS_[[Sexo]:[Sexo]]=$B19,IF(DATOS_[[AGRUP. CLAS. PROF.]:[AGRUP. CLAS. PROF.]]=$B18,IF(DATOS_[[Check Periodo Ref.]:[Check Periodo Ref.]]="Dentro",DATOS_[Conc.Sal.01]))))),
0)</f>
        <v>0</v>
      </c>
      <c r="G19" s="119">
        <f t="array" ref="G19">IFERROR(
MEDIAN((IF(DATOS_[[Sexo]:[Sexo]]=$B19,IF(DATOS_[[AGRUP. CLAS. PROF.]:[AGRUP. CLAS. PROF.]]=$B18,IF(DATOS_[[Check Periodo Ref.]:[Check Periodo Ref.]]="Dentro",DATOS_[Conc.Sal.02]))))),
0)</f>
        <v>0</v>
      </c>
      <c r="H19" s="119">
        <f t="array" ref="H19">IFERROR(
MEDIAN((IF(DATOS_[[Sexo]:[Sexo]]=$B19,IF(DATOS_[[AGRUP. CLAS. PROF.]:[AGRUP. CLAS. PROF.]]=$B18,IF(DATOS_[[Check Periodo Ref.]:[Check Periodo Ref.]]="Dentro",DATOS_[Conc.Sal.03]))))),
0)</f>
        <v>0</v>
      </c>
      <c r="I19" s="119">
        <f t="array" ref="I19">IFERROR(
MEDIAN((IF(DATOS_[[Sexo]:[Sexo]]=$B19,IF(DATOS_[[AGRUP. CLAS. PROF.]:[AGRUP. CLAS. PROF.]]=$B18,IF(DATOS_[[Check Periodo Ref.]:[Check Periodo Ref.]]="Dentro",DATOS_[Conc.Sal.04]))))),
0)</f>
        <v>0</v>
      </c>
      <c r="J19" s="119">
        <f t="array" ref="J19">IFERROR(
MEDIAN((IF(DATOS_[[Sexo]:[Sexo]]=$B19,IF(DATOS_[[AGRUP. CLAS. PROF.]:[AGRUP. CLAS. PROF.]]=$B18,IF(DATOS_[[Check Periodo Ref.]:[Check Periodo Ref.]]="Dentro",DATOS_[Conc.Sal.05]))))),
0)</f>
        <v>0</v>
      </c>
      <c r="K19" s="119">
        <f t="array" ref="K19">IFERROR(
MEDIAN((IF(DATOS_[[Sexo]:[Sexo]]=$B19,IF(DATOS_[[AGRUP. CLAS. PROF.]:[AGRUP. CLAS. PROF.]]=$B18,IF(DATOS_[[Check Periodo Ref.]:[Check Periodo Ref.]]="Dentro",DATOS_[Conc.Sal.06]))))),
0)</f>
        <v>0</v>
      </c>
      <c r="L19" s="119">
        <f t="array" ref="L19">IFERROR(
MEDIAN((IF(DATOS_[[Sexo]:[Sexo]]=$B19,IF(DATOS_[[AGRUP. CLAS. PROF.]:[AGRUP. CLAS. PROF.]]=$B18,IF(DATOS_[[Check Periodo Ref.]:[Check Periodo Ref.]]="Dentro",DATOS_[Conc.Sal.07]))))),
0)</f>
        <v>0</v>
      </c>
      <c r="M19" s="119">
        <f t="array" ref="M19">IFERROR(
MEDIAN((IF(DATOS_[[Sexo]:[Sexo]]=$B19,IF(DATOS_[[AGRUP. CLAS. PROF.]:[AGRUP. CLAS. PROF.]]=$B18,IF(DATOS_[[Check Periodo Ref.]:[Check Periodo Ref.]]="Dentro",DATOS_[Conc.Sal.08]))))),
0)</f>
        <v>0</v>
      </c>
      <c r="N19" s="119">
        <f t="array" ref="N19">IFERROR(
MEDIAN((IF(DATOS_[[Sexo]:[Sexo]]=$B19,IF(DATOS_[[AGRUP. CLAS. PROF.]:[AGRUP. CLAS. PROF.]]=$B18,IF(DATOS_[[Check Periodo Ref.]:[Check Periodo Ref.]]="Dentro",DATOS_[Conc.Sal.09]))))),
0)</f>
        <v>0</v>
      </c>
      <c r="O19" s="119">
        <f t="array" ref="O19">IFERROR(
MEDIAN((IF(DATOS_[[Sexo]:[Sexo]]=$B19,IF(DATOS_[[AGRUP. CLAS. PROF.]:[AGRUP. CLAS. PROF.]]=$B18,IF(DATOS_[[Check Periodo Ref.]:[Check Periodo Ref.]]="Dentro",DATOS_[Conc.Sal.10]))))),
0)</f>
        <v>0</v>
      </c>
      <c r="P19" s="119">
        <f t="array" ref="P19">IFERROR(
MEDIAN((IF(DATOS_[[Sexo]:[Sexo]]=$B19,IF(DATOS_[[AGRUP. CLAS. PROF.]:[AGRUP. CLAS. PROF.]]=$B18,IF(DATOS_[[Check Periodo Ref.]:[Check Periodo Ref.]]="Dentro",DATOS_[Conc.Sal.11]))))),
0)</f>
        <v>0</v>
      </c>
      <c r="Q19" s="119">
        <f t="array" ref="Q19">IFERROR(
MEDIAN((IF(DATOS_[[Sexo]:[Sexo]]=$B19,IF(DATOS_[[AGRUP. CLAS. PROF.]:[AGRUP. CLAS. PROF.]]=$B18,IF(DATOS_[[Check Periodo Ref.]:[Check Periodo Ref.]]="Dentro",DATOS_[Conc.Sal.12]))))),
0)</f>
        <v>0</v>
      </c>
      <c r="R19" s="119">
        <f t="array" ref="R19">IFERROR(
MEDIAN((IF(DATOS_[[Sexo]:[Sexo]]=$B19,IF(DATOS_[[AGRUP. CLAS. PROF.]:[AGRUP. CLAS. PROF.]]=$B18,IF(DATOS_[[Check Periodo Ref.]:[Check Periodo Ref.]]="Dentro",DATOS_[Conc.Sal.13]))))),
0)</f>
        <v>0</v>
      </c>
      <c r="S19" s="119">
        <f t="array" ref="S19">IFERROR(
MEDIAN((IF(DATOS_[[Sexo]:[Sexo]]=$B19,IF(DATOS_[[AGRUP. CLAS. PROF.]:[AGRUP. CLAS. PROF.]]=$B18,IF(DATOS_[[Check Periodo Ref.]:[Check Periodo Ref.]]="Dentro",DATOS_[Conc.Sal.14]))))),
0)</f>
        <v>0</v>
      </c>
      <c r="T19" s="119">
        <f t="array" ref="T19">IFERROR(
MEDIAN((IF(DATOS_[[Sexo]:[Sexo]]=$B19,IF(DATOS_[[AGRUP. CLAS. PROF.]:[AGRUP. CLAS. PROF.]]=$B18,IF(DATOS_[[Check Periodo Ref.]:[Check Periodo Ref.]]="Dentro",DATOS_[Conc.Sal.15]))))),
0)</f>
        <v>0</v>
      </c>
      <c r="U19" s="119">
        <f t="array" ref="U19">IFERROR(
MEDIAN((IF(DATOS_[[Sexo]:[Sexo]]=$B19,IF(DATOS_[[AGRUP. CLAS. PROF.]:[AGRUP. CLAS. PROF.]]=$B18,IF(DATOS_[[Check Periodo Ref.]:[Check Periodo Ref.]]="Dentro",DATOS_[Conc.Sal.16]))))),
0)</f>
        <v>0</v>
      </c>
      <c r="V19" s="119">
        <f t="array" ref="V19">IFERROR(
MEDIAN((IF(DATOS_[[Sexo]:[Sexo]]=$B19,IF(DATOS_[[AGRUP. CLAS. PROF.]:[AGRUP. CLAS. PROF.]]=$B18,IF(DATOS_[[Check Periodo Ref.]:[Check Periodo Ref.]]="Dentro",DATOS_[Conc.Sal.17]))))),
0)</f>
        <v>0</v>
      </c>
      <c r="W19" s="119">
        <f t="array" ref="W19">IFERROR(
MEDIAN((IF(DATOS_[[Sexo]:[Sexo]]=$B19,IF(DATOS_[[AGRUP. CLAS. PROF.]:[AGRUP. CLAS. PROF.]]=$B18,IF(DATOS_[[Check Periodo Ref.]:[Check Periodo Ref.]]="Dentro",DATOS_[Conc.Sal.18]))))),
0)</f>
        <v>0</v>
      </c>
      <c r="X19" s="119">
        <f t="array" ref="X19">IFERROR(
MEDIAN((IF(DATOS_[[Sexo]:[Sexo]]=$B19,IF(DATOS_[[AGRUP. CLAS. PROF.]:[AGRUP. CLAS. PROF.]]=$B18,IF(DATOS_[[Check Periodo Ref.]:[Check Periodo Ref.]]="Dentro",DATOS_[Conc.Sal.19]))))),
0)</f>
        <v>0</v>
      </c>
      <c r="Y19" s="119">
        <f t="array" ref="Y19">IFERROR(
MEDIAN((IF(DATOS_[[Sexo]:[Sexo]]=$B19,IF(DATOS_[[AGRUP. CLAS. PROF.]:[AGRUP. CLAS. PROF.]]=$B18,IF(DATOS_[[Check Periodo Ref.]:[Check Periodo Ref.]]="Dentro",DATOS_[Conc.Sal.20]))))),
0)</f>
        <v>0</v>
      </c>
      <c r="Z19" s="119">
        <f t="array" ref="Z19">IFERROR(
MEDIAN((IF(DATOS_[[Sexo]:[Sexo]]=$B19,IF(DATOS_[[AGRUP. CLAS. PROF.]:[AGRUP. CLAS. PROF.]]=$B18,IF(DATOS_[[Check Periodo Ref.]:[Check Periodo Ref.]]="Dentro",DATOS_[Conc.Sal.21]))))),
0)</f>
        <v>0</v>
      </c>
      <c r="AA19" s="119">
        <f t="array" ref="AA19">IFERROR(
MEDIAN((IF(DATOS_[[Sexo]:[Sexo]]=$B19,IF(DATOS_[[AGRUP. CLAS. PROF.]:[AGRUP. CLAS. PROF.]]=$B18,IF(DATOS_[[Check Periodo Ref.]:[Check Periodo Ref.]]="Dentro",DATOS_[Conc.Sal.22]))))),
0)</f>
        <v>0</v>
      </c>
      <c r="AB19" s="119">
        <f t="array" ref="AB19">IFERROR(
MEDIAN((IF(DATOS_[[Sexo]:[Sexo]]=$B19,IF(DATOS_[[AGRUP. CLAS. PROF.]:[AGRUP. CLAS. PROF.]]=$B18,IF(DATOS_[[Check Periodo Ref.]:[Check Periodo Ref.]]="Dentro",DATOS_[Conc.Sal.23]))))),
0)</f>
        <v>0</v>
      </c>
      <c r="AC19" s="119">
        <f t="array" ref="AC19">IFERROR(
MEDIAN((IF(DATOS_[[Sexo]:[Sexo]]=$B19,IF(DATOS_[[AGRUP. CLAS. PROF.]:[AGRUP. CLAS. PROF.]]=$B18,IF(DATOS_[[Check Periodo Ref.]:[Check Periodo Ref.]]="Dentro",DATOS_[Conc.Sal.24]))))),
0)</f>
        <v>0</v>
      </c>
      <c r="AD19" s="119">
        <f t="array" ref="AD19">IFERROR(
MEDIAN((IF(DATOS_[[Sexo]:[Sexo]]=$B19,IF(DATOS_[[AGRUP. CLAS. PROF.]:[AGRUP. CLAS. PROF.]]=$B18,IF(DATOS_[[Check Periodo Ref.]:[Check Periodo Ref.]]="Dentro",DATOS_[Conc.Sal.25]))))),
0)</f>
        <v>0</v>
      </c>
      <c r="AE19" s="119">
        <f t="array" ref="AE19">IFERROR(
MEDIAN((IF(DATOS_[[Sexo]:[Sexo]]=$B19,IF(DATOS_[[AGRUP. CLAS. PROF.]:[AGRUP. CLAS. PROF.]]=$B18,IF(DATOS_[[Check Periodo Ref.]:[Check Periodo Ref.]]="Dentro",DATOS_[Conc.Sal.26]))))),
0)</f>
        <v>0</v>
      </c>
      <c r="AF19" s="119">
        <f t="array" ref="AF19">IFERROR(
MEDIAN((IF(DATOS_[[Sexo]:[Sexo]]=$B19,IF(DATOS_[[AGRUP. CLAS. PROF.]:[AGRUP. CLAS. PROF.]]=$B18,IF(DATOS_[[Check Periodo Ref.]:[Check Periodo Ref.]]="Dentro",DATOS_[Conc.Sal.27]))))),
0)</f>
        <v>0</v>
      </c>
      <c r="AG19" s="119">
        <f t="array" ref="AG19">IFERROR(
MEDIAN((IF(DATOS_[[Sexo]:[Sexo]]=$B19,IF(DATOS_[[AGRUP. CLAS. PROF.]:[AGRUP. CLAS. PROF.]]=$B18,IF(DATOS_[[Check Periodo Ref.]:[Check Periodo Ref.]]="Dentro",DATOS_[Conc.Sal.28]))))),
0)</f>
        <v>0</v>
      </c>
      <c r="AH19" s="119">
        <f t="array" ref="AH19">IFERROR(
MEDIAN((IF(DATOS_[[Sexo]:[Sexo]]=$B19,IF(DATOS_[[AGRUP. CLAS. PROF.]:[AGRUP. CLAS. PROF.]]=$B18,IF(DATOS_[[Check Periodo Ref.]:[Check Periodo Ref.]]="Dentro",DATOS_[Conc.Sal.29]))))),
0)</f>
        <v>0</v>
      </c>
      <c r="AI19" s="119">
        <f t="array" ref="AI19">IFERROR(
MEDIAN((IF(DATOS_[[Sexo]:[Sexo]]=$B19,IF(DATOS_[[AGRUP. CLAS. PROF.]:[AGRUP. CLAS. PROF.]]=$B18,IF(DATOS_[[Check Periodo Ref.]:[Check Periodo Ref.]]="Dentro",DATOS_[Conc.Sal.30]))))),
0)</f>
        <v>0</v>
      </c>
      <c r="AJ19" s="120">
        <f t="array" ref="AJ19">IFERROR(
MEDIAN(IF(DATOS_[Sexo]=$B19,IF(DATOS_[AGRUP. CLAS. PROF.]=$B18,IF(DATOS_[Check Periodo Ref.]="Dentro",DATOS_[Tot COMPL.SAL Ef],FALSE)))),
0)</f>
        <v>0</v>
      </c>
      <c r="AK19" s="121">
        <f t="array" ref="AK19">IFERROR(
MEDIAN(IF(DATOS_[Sexo]=$B19,IF(DATOS_[AGRUP. CLAS. PROF.]=$B18,IF(DATOS_[Check Periodo Ref.]="Dentro",DATOS_[TOTAL SALARIO Ef],FALSE)))),
0)</f>
        <v>0</v>
      </c>
      <c r="AL19" s="122">
        <f t="array" ref="AL19">IFERROR(
MEDIAN((IF(DATOS_[[Sexo]:[Sexo]]=$B19,IF(DATOS_[[AGRUP. CLAS. PROF.]:[AGRUP. CLAS. PROF.]]=$B18,IF(DATOS_[[Check Periodo Ref.]:[Check Periodo Ref.]]="Dentro",DATOS_[C.Extra.01]))))),
0)</f>
        <v>0</v>
      </c>
      <c r="AM19" s="122">
        <f t="array" ref="AM19">IFERROR(
MEDIAN((IF(DATOS_[[Sexo]:[Sexo]]=$B19,IF(DATOS_[[AGRUP. CLAS. PROF.]:[AGRUP. CLAS. PROF.]]=$B18,IF(DATOS_[[Check Periodo Ref.]:[Check Periodo Ref.]]="Dentro",DATOS_[C.Extra.02]))))),
0)</f>
        <v>0</v>
      </c>
      <c r="AN19" s="122">
        <f t="array" ref="AN19">IFERROR(
MEDIAN((IF(DATOS_[[Sexo]:[Sexo]]=$B19,IF(DATOS_[[AGRUP. CLAS. PROF.]:[AGRUP. CLAS. PROF.]]=$B18,IF(DATOS_[[Check Periodo Ref.]:[Check Periodo Ref.]]="Dentro",DATOS_[C.Extra.03]))))),
0)</f>
        <v>0</v>
      </c>
      <c r="AO19" s="122">
        <f t="array" ref="AO19">IFERROR(
MEDIAN((IF(DATOS_[[Sexo]:[Sexo]]=$B19,IF(DATOS_[[AGRUP. CLAS. PROF.]:[AGRUP. CLAS. PROF.]]=$B18,IF(DATOS_[[Check Periodo Ref.]:[Check Periodo Ref.]]="Dentro",DATOS_[C.Extra.04]))))),
0)</f>
        <v>0</v>
      </c>
      <c r="AP19" s="122">
        <f t="array" ref="AP19">IFERROR(
MEDIAN((IF(DATOS_[[Sexo]:[Sexo]]=$B19,IF(DATOS_[[AGRUP. CLAS. PROF.]:[AGRUP. CLAS. PROF.]]=$B18,IF(DATOS_[[Check Periodo Ref.]:[Check Periodo Ref.]]="Dentro",DATOS_[C.Extra.05]))))),
0)</f>
        <v>0</v>
      </c>
      <c r="AQ19" s="123">
        <f t="array" ref="AQ19">IFERROR(
MEDIAN(IF(DATOS_[Sexo]=$B19,IF(DATOS_[AGRUP. CLAS. PROF.]=$B18,IF(DATOS_[Check Periodo Ref.]="Dentro",DATOS_[Tot Extrasalarial Ef],FALSE)))),
0)</f>
        <v>0</v>
      </c>
      <c r="AR19" s="124">
        <f t="array" ref="AR19">IFERROR(
MEDIAN(IF(DATOS_[Sexo]=$B19,IF(DATOS_[AGRUP. CLAS. PROF.]=$B18,IF(DATOS_[Check Periodo Ref.]="Dentro",DATOS_[TOTAL Retrib Ef],FALSE)))),
0)</f>
        <v>0</v>
      </c>
    </row>
    <row r="20" spans="1:44" s="42" customFormat="1" x14ac:dyDescent="0.3">
      <c r="A20" s="42" t="str">
        <f t="shared" ref="A20" si="10">+A19</f>
        <v>[ocultar]</v>
      </c>
      <c r="B20" s="39" t="s">
        <v>163</v>
      </c>
      <c r="C20" s="40">
        <f t="array" ref="C20">SUM(IF($B20=DATOS_[Sexo],
IF($B18=DATOS_[AGRUP. CLAS. PROF.],
IF("Dentro"=DATOS_[Check Periodo Ref.],
1/(COUNTIFS(DATOS_[Sexo],$B20,DATOS_[AGRUP. CLAS. PROF.],$B18,DATOS_[Check Periodo Ref.],"Dentro",DATOS_[id],DATOS_[id]))))))</f>
        <v>0</v>
      </c>
      <c r="D20" s="41">
        <f>COUNTIFS(DATOS_[AGRUP. CLAS. PROF.],$B18,DATOS_[Sexo],$B20,DATOS_[Check Periodo Ref.],"Dentro")</f>
        <v>0</v>
      </c>
      <c r="E20" s="118">
        <f t="array" ref="E20">IFERROR(
MEDIAN(IF(DATOS_[Sexo]=$B20,IF(DATOS_[AGRUP. CLAS. PROF.]=$B18,IF(DATOS_[Check Periodo Ref.]="Dentro",DATOS_[SALARIO BASE Ef],FALSE)))),
0)</f>
        <v>0</v>
      </c>
      <c r="F20" s="119">
        <f t="array" ref="F20">IFERROR(
MEDIAN((IF(DATOS_[[Sexo]:[Sexo]]=$B20,IF(DATOS_[[AGRUP. CLAS. PROF.]:[AGRUP. CLAS. PROF.]]=$B18,IF(DATOS_[[Check Periodo Ref.]:[Check Periodo Ref.]]="Dentro",DATOS_[Conc.Sal.01]))))),
0)</f>
        <v>0</v>
      </c>
      <c r="G20" s="119">
        <f t="array" ref="G20">IFERROR(
MEDIAN((IF(DATOS_[[Sexo]:[Sexo]]=$B20,IF(DATOS_[[AGRUP. CLAS. PROF.]:[AGRUP. CLAS. PROF.]]=$B18,IF(DATOS_[[Check Periodo Ref.]:[Check Periodo Ref.]]="Dentro",DATOS_[Conc.Sal.02]))))),
0)</f>
        <v>0</v>
      </c>
      <c r="H20" s="119">
        <f t="array" ref="H20">IFERROR(
MEDIAN((IF(DATOS_[[Sexo]:[Sexo]]=$B20,IF(DATOS_[[AGRUP. CLAS. PROF.]:[AGRUP. CLAS. PROF.]]=$B18,IF(DATOS_[[Check Periodo Ref.]:[Check Periodo Ref.]]="Dentro",DATOS_[Conc.Sal.03]))))),
0)</f>
        <v>0</v>
      </c>
      <c r="I20" s="119">
        <f t="array" ref="I20">IFERROR(
MEDIAN((IF(DATOS_[[Sexo]:[Sexo]]=$B20,IF(DATOS_[[AGRUP. CLAS. PROF.]:[AGRUP. CLAS. PROF.]]=$B18,IF(DATOS_[[Check Periodo Ref.]:[Check Periodo Ref.]]="Dentro",DATOS_[Conc.Sal.04]))))),
0)</f>
        <v>0</v>
      </c>
      <c r="J20" s="119">
        <f t="array" ref="J20">IFERROR(
MEDIAN((IF(DATOS_[[Sexo]:[Sexo]]=$B20,IF(DATOS_[[AGRUP. CLAS. PROF.]:[AGRUP. CLAS. PROF.]]=$B18,IF(DATOS_[[Check Periodo Ref.]:[Check Periodo Ref.]]="Dentro",DATOS_[Conc.Sal.05]))))),
0)</f>
        <v>0</v>
      </c>
      <c r="K20" s="119">
        <f t="array" ref="K20">IFERROR(
MEDIAN((IF(DATOS_[[Sexo]:[Sexo]]=$B20,IF(DATOS_[[AGRUP. CLAS. PROF.]:[AGRUP. CLAS. PROF.]]=$B18,IF(DATOS_[[Check Periodo Ref.]:[Check Periodo Ref.]]="Dentro",DATOS_[Conc.Sal.06]))))),
0)</f>
        <v>0</v>
      </c>
      <c r="L20" s="119">
        <f t="array" ref="L20">IFERROR(
MEDIAN((IF(DATOS_[[Sexo]:[Sexo]]=$B20,IF(DATOS_[[AGRUP. CLAS. PROF.]:[AGRUP. CLAS. PROF.]]=$B18,IF(DATOS_[[Check Periodo Ref.]:[Check Periodo Ref.]]="Dentro",DATOS_[Conc.Sal.07]))))),
0)</f>
        <v>0</v>
      </c>
      <c r="M20" s="119">
        <f t="array" ref="M20">IFERROR(
MEDIAN((IF(DATOS_[[Sexo]:[Sexo]]=$B20,IF(DATOS_[[AGRUP. CLAS. PROF.]:[AGRUP. CLAS. PROF.]]=$B18,IF(DATOS_[[Check Periodo Ref.]:[Check Periodo Ref.]]="Dentro",DATOS_[Conc.Sal.08]))))),
0)</f>
        <v>0</v>
      </c>
      <c r="N20" s="119">
        <f t="array" ref="N20">IFERROR(
MEDIAN((IF(DATOS_[[Sexo]:[Sexo]]=$B20,IF(DATOS_[[AGRUP. CLAS. PROF.]:[AGRUP. CLAS. PROF.]]=$B18,IF(DATOS_[[Check Periodo Ref.]:[Check Periodo Ref.]]="Dentro",DATOS_[Conc.Sal.09]))))),
0)</f>
        <v>0</v>
      </c>
      <c r="O20" s="119">
        <f t="array" ref="O20">IFERROR(
MEDIAN((IF(DATOS_[[Sexo]:[Sexo]]=$B20,IF(DATOS_[[AGRUP. CLAS. PROF.]:[AGRUP. CLAS. PROF.]]=$B18,IF(DATOS_[[Check Periodo Ref.]:[Check Periodo Ref.]]="Dentro",DATOS_[Conc.Sal.10]))))),
0)</f>
        <v>0</v>
      </c>
      <c r="P20" s="119">
        <f t="array" ref="P20">IFERROR(
MEDIAN((IF(DATOS_[[Sexo]:[Sexo]]=$B20,IF(DATOS_[[AGRUP. CLAS. PROF.]:[AGRUP. CLAS. PROF.]]=$B18,IF(DATOS_[[Check Periodo Ref.]:[Check Periodo Ref.]]="Dentro",DATOS_[Conc.Sal.11]))))),
0)</f>
        <v>0</v>
      </c>
      <c r="Q20" s="119">
        <f t="array" ref="Q20">IFERROR(
MEDIAN((IF(DATOS_[[Sexo]:[Sexo]]=$B20,IF(DATOS_[[AGRUP. CLAS. PROF.]:[AGRUP. CLAS. PROF.]]=$B18,IF(DATOS_[[Check Periodo Ref.]:[Check Periodo Ref.]]="Dentro",DATOS_[Conc.Sal.12]))))),
0)</f>
        <v>0</v>
      </c>
      <c r="R20" s="119">
        <f t="array" ref="R20">IFERROR(
MEDIAN((IF(DATOS_[[Sexo]:[Sexo]]=$B20,IF(DATOS_[[AGRUP. CLAS. PROF.]:[AGRUP. CLAS. PROF.]]=$B18,IF(DATOS_[[Check Periodo Ref.]:[Check Periodo Ref.]]="Dentro",DATOS_[Conc.Sal.13]))))),
0)</f>
        <v>0</v>
      </c>
      <c r="S20" s="119">
        <f t="array" ref="S20">IFERROR(
MEDIAN((IF(DATOS_[[Sexo]:[Sexo]]=$B20,IF(DATOS_[[AGRUP. CLAS. PROF.]:[AGRUP. CLAS. PROF.]]=$B18,IF(DATOS_[[Check Periodo Ref.]:[Check Periodo Ref.]]="Dentro",DATOS_[Conc.Sal.14]))))),
0)</f>
        <v>0</v>
      </c>
      <c r="T20" s="119">
        <f t="array" ref="T20">IFERROR(
MEDIAN((IF(DATOS_[[Sexo]:[Sexo]]=$B20,IF(DATOS_[[AGRUP. CLAS. PROF.]:[AGRUP. CLAS. PROF.]]=$B18,IF(DATOS_[[Check Periodo Ref.]:[Check Periodo Ref.]]="Dentro",DATOS_[Conc.Sal.15]))))),
0)</f>
        <v>0</v>
      </c>
      <c r="U20" s="119">
        <f t="array" ref="U20">IFERROR(
MEDIAN((IF(DATOS_[[Sexo]:[Sexo]]=$B20,IF(DATOS_[[AGRUP. CLAS. PROF.]:[AGRUP. CLAS. PROF.]]=$B18,IF(DATOS_[[Check Periodo Ref.]:[Check Periodo Ref.]]="Dentro",DATOS_[Conc.Sal.16]))))),
0)</f>
        <v>0</v>
      </c>
      <c r="V20" s="119">
        <f t="array" ref="V20">IFERROR(
MEDIAN((IF(DATOS_[[Sexo]:[Sexo]]=$B20,IF(DATOS_[[AGRUP. CLAS. PROF.]:[AGRUP. CLAS. PROF.]]=$B18,IF(DATOS_[[Check Periodo Ref.]:[Check Periodo Ref.]]="Dentro",DATOS_[Conc.Sal.17]))))),
0)</f>
        <v>0</v>
      </c>
      <c r="W20" s="119">
        <f t="array" ref="W20">IFERROR(
MEDIAN((IF(DATOS_[[Sexo]:[Sexo]]=$B20,IF(DATOS_[[AGRUP. CLAS. PROF.]:[AGRUP. CLAS. PROF.]]=$B18,IF(DATOS_[[Check Periodo Ref.]:[Check Periodo Ref.]]="Dentro",DATOS_[Conc.Sal.18]))))),
0)</f>
        <v>0</v>
      </c>
      <c r="X20" s="119">
        <f t="array" ref="X20">IFERROR(
MEDIAN((IF(DATOS_[[Sexo]:[Sexo]]=$B20,IF(DATOS_[[AGRUP. CLAS. PROF.]:[AGRUP. CLAS. PROF.]]=$B18,IF(DATOS_[[Check Periodo Ref.]:[Check Periodo Ref.]]="Dentro",DATOS_[Conc.Sal.19]))))),
0)</f>
        <v>0</v>
      </c>
      <c r="Y20" s="119">
        <f t="array" ref="Y20">IFERROR(
MEDIAN((IF(DATOS_[[Sexo]:[Sexo]]=$B20,IF(DATOS_[[AGRUP. CLAS. PROF.]:[AGRUP. CLAS. PROF.]]=$B18,IF(DATOS_[[Check Periodo Ref.]:[Check Periodo Ref.]]="Dentro",DATOS_[Conc.Sal.20]))))),
0)</f>
        <v>0</v>
      </c>
      <c r="Z20" s="119">
        <f t="array" ref="Z20">IFERROR(
MEDIAN((IF(DATOS_[[Sexo]:[Sexo]]=$B20,IF(DATOS_[[AGRUP. CLAS. PROF.]:[AGRUP. CLAS. PROF.]]=$B18,IF(DATOS_[[Check Periodo Ref.]:[Check Periodo Ref.]]="Dentro",DATOS_[Conc.Sal.21]))))),
0)</f>
        <v>0</v>
      </c>
      <c r="AA20" s="119">
        <f t="array" ref="AA20">IFERROR(
MEDIAN((IF(DATOS_[[Sexo]:[Sexo]]=$B20,IF(DATOS_[[AGRUP. CLAS. PROF.]:[AGRUP. CLAS. PROF.]]=$B18,IF(DATOS_[[Check Periodo Ref.]:[Check Periodo Ref.]]="Dentro",DATOS_[Conc.Sal.22]))))),
0)</f>
        <v>0</v>
      </c>
      <c r="AB20" s="119">
        <f t="array" ref="AB20">IFERROR(
MEDIAN((IF(DATOS_[[Sexo]:[Sexo]]=$B20,IF(DATOS_[[AGRUP. CLAS. PROF.]:[AGRUP. CLAS. PROF.]]=$B18,IF(DATOS_[[Check Periodo Ref.]:[Check Periodo Ref.]]="Dentro",DATOS_[Conc.Sal.23]))))),
0)</f>
        <v>0</v>
      </c>
      <c r="AC20" s="119">
        <f t="array" ref="AC20">IFERROR(
MEDIAN((IF(DATOS_[[Sexo]:[Sexo]]=$B20,IF(DATOS_[[AGRUP. CLAS. PROF.]:[AGRUP. CLAS. PROF.]]=$B18,IF(DATOS_[[Check Periodo Ref.]:[Check Periodo Ref.]]="Dentro",DATOS_[Conc.Sal.24]))))),
0)</f>
        <v>0</v>
      </c>
      <c r="AD20" s="119">
        <f t="array" ref="AD20">IFERROR(
MEDIAN((IF(DATOS_[[Sexo]:[Sexo]]=$B20,IF(DATOS_[[AGRUP. CLAS. PROF.]:[AGRUP. CLAS. PROF.]]=$B18,IF(DATOS_[[Check Periodo Ref.]:[Check Periodo Ref.]]="Dentro",DATOS_[Conc.Sal.25]))))),
0)</f>
        <v>0</v>
      </c>
      <c r="AE20" s="119">
        <f t="array" ref="AE20">IFERROR(
MEDIAN((IF(DATOS_[[Sexo]:[Sexo]]=$B20,IF(DATOS_[[AGRUP. CLAS. PROF.]:[AGRUP. CLAS. PROF.]]=$B18,IF(DATOS_[[Check Periodo Ref.]:[Check Periodo Ref.]]="Dentro",DATOS_[Conc.Sal.26]))))),
0)</f>
        <v>0</v>
      </c>
      <c r="AF20" s="119">
        <f t="array" ref="AF20">IFERROR(
MEDIAN((IF(DATOS_[[Sexo]:[Sexo]]=$B20,IF(DATOS_[[AGRUP. CLAS. PROF.]:[AGRUP. CLAS. PROF.]]=$B18,IF(DATOS_[[Check Periodo Ref.]:[Check Periodo Ref.]]="Dentro",DATOS_[Conc.Sal.27]))))),
0)</f>
        <v>0</v>
      </c>
      <c r="AG20" s="119">
        <f t="array" ref="AG20">IFERROR(
MEDIAN((IF(DATOS_[[Sexo]:[Sexo]]=$B20,IF(DATOS_[[AGRUP. CLAS. PROF.]:[AGRUP. CLAS. PROF.]]=$B18,IF(DATOS_[[Check Periodo Ref.]:[Check Periodo Ref.]]="Dentro",DATOS_[Conc.Sal.28]))))),
0)</f>
        <v>0</v>
      </c>
      <c r="AH20" s="119">
        <f t="array" ref="AH20">IFERROR(
MEDIAN((IF(DATOS_[[Sexo]:[Sexo]]=$B20,IF(DATOS_[[AGRUP. CLAS. PROF.]:[AGRUP. CLAS. PROF.]]=$B18,IF(DATOS_[[Check Periodo Ref.]:[Check Periodo Ref.]]="Dentro",DATOS_[Conc.Sal.29]))))),
0)</f>
        <v>0</v>
      </c>
      <c r="AI20" s="119">
        <f t="array" ref="AI20">IFERROR(
MEDIAN((IF(DATOS_[[Sexo]:[Sexo]]=$B20,IF(DATOS_[[AGRUP. CLAS. PROF.]:[AGRUP. CLAS. PROF.]]=$B18,IF(DATOS_[[Check Periodo Ref.]:[Check Periodo Ref.]]="Dentro",DATOS_[Conc.Sal.30]))))),
0)</f>
        <v>0</v>
      </c>
      <c r="AJ20" s="120">
        <f t="array" ref="AJ20">IFERROR(
MEDIAN(IF(DATOS_[Sexo]=$B20,IF(DATOS_[AGRUP. CLAS. PROF.]=$B18,IF(DATOS_[Check Periodo Ref.]="Dentro",DATOS_[Tot COMPL.SAL Ef],FALSE)))),
0)</f>
        <v>0</v>
      </c>
      <c r="AK20" s="121">
        <f t="array" ref="AK20">IFERROR(
MEDIAN(IF(DATOS_[Sexo]=$B20,IF(DATOS_[AGRUP. CLAS. PROF.]=$B18,IF(DATOS_[Check Periodo Ref.]="Dentro",DATOS_[TOTAL SALARIO Ef],FALSE)))),
0)</f>
        <v>0</v>
      </c>
      <c r="AL20" s="122">
        <f t="array" ref="AL20">IFERROR(
MEDIAN((IF(DATOS_[[Sexo]:[Sexo]]=$B20,IF(DATOS_[[AGRUP. CLAS. PROF.]:[AGRUP. CLAS. PROF.]]=$B18,IF(DATOS_[[Check Periodo Ref.]:[Check Periodo Ref.]]="Dentro",DATOS_[C.Extra.01]))))),
0)</f>
        <v>0</v>
      </c>
      <c r="AM20" s="122">
        <f t="array" ref="AM20">IFERROR(
MEDIAN((IF(DATOS_[[Sexo]:[Sexo]]=$B20,IF(DATOS_[[AGRUP. CLAS. PROF.]:[AGRUP. CLAS. PROF.]]=$B18,IF(DATOS_[[Check Periodo Ref.]:[Check Periodo Ref.]]="Dentro",DATOS_[C.Extra.02]))))),
0)</f>
        <v>0</v>
      </c>
      <c r="AN20" s="122">
        <f t="array" ref="AN20">IFERROR(
MEDIAN((IF(DATOS_[[Sexo]:[Sexo]]=$B20,IF(DATOS_[[AGRUP. CLAS. PROF.]:[AGRUP. CLAS. PROF.]]=$B18,IF(DATOS_[[Check Periodo Ref.]:[Check Periodo Ref.]]="Dentro",DATOS_[C.Extra.03]))))),
0)</f>
        <v>0</v>
      </c>
      <c r="AO20" s="122">
        <f t="array" ref="AO20">IFERROR(
MEDIAN((IF(DATOS_[[Sexo]:[Sexo]]=$B20,IF(DATOS_[[AGRUP. CLAS. PROF.]:[AGRUP. CLAS. PROF.]]=$B18,IF(DATOS_[[Check Periodo Ref.]:[Check Periodo Ref.]]="Dentro",DATOS_[C.Extra.04]))))),
0)</f>
        <v>0</v>
      </c>
      <c r="AP20" s="122">
        <f t="array" ref="AP20">IFERROR(
MEDIAN((IF(DATOS_[[Sexo]:[Sexo]]=$B20,IF(DATOS_[[AGRUP. CLAS. PROF.]:[AGRUP. CLAS. PROF.]]=$B18,IF(DATOS_[[Check Periodo Ref.]:[Check Periodo Ref.]]="Dentro",DATOS_[C.Extra.05]))))),
0)</f>
        <v>0</v>
      </c>
      <c r="AQ20" s="123">
        <f t="array" ref="AQ20">IFERROR(
MEDIAN(IF(DATOS_[Sexo]=$B20,IF(DATOS_[AGRUP. CLAS. PROF.]=$B18,IF(DATOS_[Check Periodo Ref.]="Dentro",DATOS_[Tot Extrasalarial Ef],FALSE)))),
0)</f>
        <v>0</v>
      </c>
      <c r="AR20" s="124">
        <f t="array" ref="AR20">IFERROR(
MEDIAN(IF(DATOS_[Sexo]=$B20,IF(DATOS_[AGRUP. CLAS. PROF.]=$B18,IF(DATOS_[Check Periodo Ref.]="Dentro",DATOS_[TOTAL Retrib Ef],FALSE)))),
0)</f>
        <v>0</v>
      </c>
    </row>
    <row r="21" spans="1:44" ht="17.25" thickBot="1" x14ac:dyDescent="0.35">
      <c r="A21" s="48" t="str">
        <f t="shared" ref="A21" si="11">+A22</f>
        <v>[ocultar]</v>
      </c>
      <c r="B21" s="46" t="s">
        <v>300</v>
      </c>
      <c r="C21" s="117"/>
      <c r="D21" s="47"/>
      <c r="E21" s="127" t="str">
        <f t="shared" ref="E21:AR21" si="12">IFERROR((E22-E23)/E22,"")</f>
        <v/>
      </c>
      <c r="F21" s="131" t="str">
        <f t="shared" si="12"/>
        <v/>
      </c>
      <c r="G21" s="131" t="str">
        <f t="shared" si="12"/>
        <v/>
      </c>
      <c r="H21" s="131" t="str">
        <f t="shared" si="12"/>
        <v/>
      </c>
      <c r="I21" s="131" t="str">
        <f t="shared" si="12"/>
        <v/>
      </c>
      <c r="J21" s="131" t="str">
        <f t="shared" si="12"/>
        <v/>
      </c>
      <c r="K21" s="131" t="str">
        <f t="shared" si="12"/>
        <v/>
      </c>
      <c r="L21" s="131" t="str">
        <f t="shared" si="12"/>
        <v/>
      </c>
      <c r="M21" s="131" t="str">
        <f t="shared" si="12"/>
        <v/>
      </c>
      <c r="N21" s="131" t="str">
        <f t="shared" si="12"/>
        <v/>
      </c>
      <c r="O21" s="131" t="str">
        <f t="shared" si="12"/>
        <v/>
      </c>
      <c r="P21" s="131" t="str">
        <f t="shared" si="12"/>
        <v/>
      </c>
      <c r="Q21" s="131" t="str">
        <f t="shared" si="12"/>
        <v/>
      </c>
      <c r="R21" s="131" t="str">
        <f t="shared" si="12"/>
        <v/>
      </c>
      <c r="S21" s="131" t="str">
        <f t="shared" si="12"/>
        <v/>
      </c>
      <c r="T21" s="131" t="str">
        <f t="shared" si="12"/>
        <v/>
      </c>
      <c r="U21" s="131" t="str">
        <f t="shared" si="12"/>
        <v/>
      </c>
      <c r="V21" s="130" t="str">
        <f t="shared" si="12"/>
        <v/>
      </c>
      <c r="W21" s="130" t="str">
        <f t="shared" si="12"/>
        <v/>
      </c>
      <c r="X21" s="130" t="str">
        <f t="shared" si="12"/>
        <v/>
      </c>
      <c r="Y21" s="130" t="str">
        <f t="shared" si="12"/>
        <v/>
      </c>
      <c r="Z21" s="130" t="str">
        <f t="shared" si="12"/>
        <v/>
      </c>
      <c r="AA21" s="130" t="str">
        <f t="shared" si="12"/>
        <v/>
      </c>
      <c r="AB21" s="130" t="str">
        <f t="shared" si="12"/>
        <v/>
      </c>
      <c r="AC21" s="130" t="str">
        <f t="shared" si="12"/>
        <v/>
      </c>
      <c r="AD21" s="130" t="str">
        <f t="shared" si="12"/>
        <v/>
      </c>
      <c r="AE21" s="130" t="str">
        <f t="shared" si="12"/>
        <v/>
      </c>
      <c r="AF21" s="130" t="str">
        <f t="shared" si="12"/>
        <v/>
      </c>
      <c r="AG21" s="130" t="str">
        <f t="shared" si="12"/>
        <v/>
      </c>
      <c r="AH21" s="130" t="str">
        <f t="shared" si="12"/>
        <v/>
      </c>
      <c r="AI21" s="130" t="str">
        <f t="shared" si="12"/>
        <v/>
      </c>
      <c r="AJ21" s="132" t="str">
        <f t="shared" si="12"/>
        <v/>
      </c>
      <c r="AK21" s="136" t="str">
        <f t="shared" si="12"/>
        <v/>
      </c>
      <c r="AL21" s="133" t="str">
        <f t="shared" si="12"/>
        <v/>
      </c>
      <c r="AM21" s="133" t="str">
        <f t="shared" si="12"/>
        <v/>
      </c>
      <c r="AN21" s="133" t="str">
        <f t="shared" si="12"/>
        <v/>
      </c>
      <c r="AO21" s="133" t="str">
        <f t="shared" si="12"/>
        <v/>
      </c>
      <c r="AP21" s="133" t="str">
        <f t="shared" si="12"/>
        <v/>
      </c>
      <c r="AQ21" s="134" t="str">
        <f t="shared" si="12"/>
        <v/>
      </c>
      <c r="AR21" s="135" t="str">
        <f t="shared" si="12"/>
        <v/>
      </c>
    </row>
    <row r="22" spans="1:44" x14ac:dyDescent="0.3">
      <c r="A22" s="48" t="str">
        <f t="shared" ref="A22" si="13">+IF(C22+C23=0,"[ocultar]","")</f>
        <v>[ocultar]</v>
      </c>
      <c r="B22" s="39" t="s">
        <v>162</v>
      </c>
      <c r="C22" s="40">
        <f t="array" ref="C22">SUM(IF($B22=DATOS_[Sexo],
IF($B21=DATOS_[AGRUP. CLAS. PROF.],
IF("Dentro"=DATOS_[Check Periodo Ref.],
1/(COUNTIFS(DATOS_[Sexo],$B22,DATOS_[AGRUP. CLAS. PROF.],$B21,DATOS_[Check Periodo Ref.],"Dentro",DATOS_[id],DATOS_[id]))))))</f>
        <v>0</v>
      </c>
      <c r="D22" s="41">
        <f>COUNTIFS(DATOS_[AGRUP. CLAS. PROF.],$B21,DATOS_[Sexo],$B22,DATOS_[Check Periodo Ref.],"Dentro")</f>
        <v>0</v>
      </c>
      <c r="E22" s="118">
        <f t="array" ref="E22">IFERROR(
MEDIAN(IF(DATOS_[Sexo]=$B22,IF(DATOS_[AGRUP. CLAS. PROF.]=$B21,IF(DATOS_[Check Periodo Ref.]="Dentro",DATOS_[SALARIO BASE Ef],FALSE)))),
0)</f>
        <v>0</v>
      </c>
      <c r="F22" s="119">
        <f t="array" ref="F22">IFERROR(
MEDIAN((IF(DATOS_[[Sexo]:[Sexo]]=$B22,IF(DATOS_[[AGRUP. CLAS. PROF.]:[AGRUP. CLAS. PROF.]]=$B21,IF(DATOS_[[Check Periodo Ref.]:[Check Periodo Ref.]]="Dentro",DATOS_[Conc.Sal.01]))))),
0)</f>
        <v>0</v>
      </c>
      <c r="G22" s="119">
        <f t="array" ref="G22">IFERROR(
MEDIAN((IF(DATOS_[[Sexo]:[Sexo]]=$B22,IF(DATOS_[[AGRUP. CLAS. PROF.]:[AGRUP. CLAS. PROF.]]=$B21,IF(DATOS_[[Check Periodo Ref.]:[Check Periodo Ref.]]="Dentro",DATOS_[Conc.Sal.02]))))),
0)</f>
        <v>0</v>
      </c>
      <c r="H22" s="119">
        <f t="array" ref="H22">IFERROR(
MEDIAN((IF(DATOS_[[Sexo]:[Sexo]]=$B22,IF(DATOS_[[AGRUP. CLAS. PROF.]:[AGRUP. CLAS. PROF.]]=$B21,IF(DATOS_[[Check Periodo Ref.]:[Check Periodo Ref.]]="Dentro",DATOS_[Conc.Sal.03]))))),
0)</f>
        <v>0</v>
      </c>
      <c r="I22" s="119">
        <f t="array" ref="I22">IFERROR(
MEDIAN((IF(DATOS_[[Sexo]:[Sexo]]=$B22,IF(DATOS_[[AGRUP. CLAS. PROF.]:[AGRUP. CLAS. PROF.]]=$B21,IF(DATOS_[[Check Periodo Ref.]:[Check Periodo Ref.]]="Dentro",DATOS_[Conc.Sal.04]))))),
0)</f>
        <v>0</v>
      </c>
      <c r="J22" s="119">
        <f t="array" ref="J22">IFERROR(
MEDIAN((IF(DATOS_[[Sexo]:[Sexo]]=$B22,IF(DATOS_[[AGRUP. CLAS. PROF.]:[AGRUP. CLAS. PROF.]]=$B21,IF(DATOS_[[Check Periodo Ref.]:[Check Periodo Ref.]]="Dentro",DATOS_[Conc.Sal.05]))))),
0)</f>
        <v>0</v>
      </c>
      <c r="K22" s="119">
        <f t="array" ref="K22">IFERROR(
MEDIAN((IF(DATOS_[[Sexo]:[Sexo]]=$B22,IF(DATOS_[[AGRUP. CLAS. PROF.]:[AGRUP. CLAS. PROF.]]=$B21,IF(DATOS_[[Check Periodo Ref.]:[Check Periodo Ref.]]="Dentro",DATOS_[Conc.Sal.06]))))),
0)</f>
        <v>0</v>
      </c>
      <c r="L22" s="119">
        <f t="array" ref="L22">IFERROR(
MEDIAN((IF(DATOS_[[Sexo]:[Sexo]]=$B22,IF(DATOS_[[AGRUP. CLAS. PROF.]:[AGRUP. CLAS. PROF.]]=$B21,IF(DATOS_[[Check Periodo Ref.]:[Check Periodo Ref.]]="Dentro",DATOS_[Conc.Sal.07]))))),
0)</f>
        <v>0</v>
      </c>
      <c r="M22" s="119">
        <f t="array" ref="M22">IFERROR(
MEDIAN((IF(DATOS_[[Sexo]:[Sexo]]=$B22,IF(DATOS_[[AGRUP. CLAS. PROF.]:[AGRUP. CLAS. PROF.]]=$B21,IF(DATOS_[[Check Periodo Ref.]:[Check Periodo Ref.]]="Dentro",DATOS_[Conc.Sal.08]))))),
0)</f>
        <v>0</v>
      </c>
      <c r="N22" s="119">
        <f t="array" ref="N22">IFERROR(
MEDIAN((IF(DATOS_[[Sexo]:[Sexo]]=$B22,IF(DATOS_[[AGRUP. CLAS. PROF.]:[AGRUP. CLAS. PROF.]]=$B21,IF(DATOS_[[Check Periodo Ref.]:[Check Periodo Ref.]]="Dentro",DATOS_[Conc.Sal.09]))))),
0)</f>
        <v>0</v>
      </c>
      <c r="O22" s="119">
        <f t="array" ref="O22">IFERROR(
MEDIAN((IF(DATOS_[[Sexo]:[Sexo]]=$B22,IF(DATOS_[[AGRUP. CLAS. PROF.]:[AGRUP. CLAS. PROF.]]=$B21,IF(DATOS_[[Check Periodo Ref.]:[Check Periodo Ref.]]="Dentro",DATOS_[Conc.Sal.10]))))),
0)</f>
        <v>0</v>
      </c>
      <c r="P22" s="119">
        <f t="array" ref="P22">IFERROR(
MEDIAN((IF(DATOS_[[Sexo]:[Sexo]]=$B22,IF(DATOS_[[AGRUP. CLAS. PROF.]:[AGRUP. CLAS. PROF.]]=$B21,IF(DATOS_[[Check Periodo Ref.]:[Check Periodo Ref.]]="Dentro",DATOS_[Conc.Sal.11]))))),
0)</f>
        <v>0</v>
      </c>
      <c r="Q22" s="119">
        <f t="array" ref="Q22">IFERROR(
MEDIAN((IF(DATOS_[[Sexo]:[Sexo]]=$B22,IF(DATOS_[[AGRUP. CLAS. PROF.]:[AGRUP. CLAS. PROF.]]=$B21,IF(DATOS_[[Check Periodo Ref.]:[Check Periodo Ref.]]="Dentro",DATOS_[Conc.Sal.12]))))),
0)</f>
        <v>0</v>
      </c>
      <c r="R22" s="119">
        <f t="array" ref="R22">IFERROR(
MEDIAN((IF(DATOS_[[Sexo]:[Sexo]]=$B22,IF(DATOS_[[AGRUP. CLAS. PROF.]:[AGRUP. CLAS. PROF.]]=$B21,IF(DATOS_[[Check Periodo Ref.]:[Check Periodo Ref.]]="Dentro",DATOS_[Conc.Sal.13]))))),
0)</f>
        <v>0</v>
      </c>
      <c r="S22" s="119">
        <f t="array" ref="S22">IFERROR(
MEDIAN((IF(DATOS_[[Sexo]:[Sexo]]=$B22,IF(DATOS_[[AGRUP. CLAS. PROF.]:[AGRUP. CLAS. PROF.]]=$B21,IF(DATOS_[[Check Periodo Ref.]:[Check Periodo Ref.]]="Dentro",DATOS_[Conc.Sal.14]))))),
0)</f>
        <v>0</v>
      </c>
      <c r="T22" s="119">
        <f t="array" ref="T22">IFERROR(
MEDIAN((IF(DATOS_[[Sexo]:[Sexo]]=$B22,IF(DATOS_[[AGRUP. CLAS. PROF.]:[AGRUP. CLAS. PROF.]]=$B21,IF(DATOS_[[Check Periodo Ref.]:[Check Periodo Ref.]]="Dentro",DATOS_[Conc.Sal.15]))))),
0)</f>
        <v>0</v>
      </c>
      <c r="U22" s="119">
        <f t="array" ref="U22">IFERROR(
MEDIAN((IF(DATOS_[[Sexo]:[Sexo]]=$B22,IF(DATOS_[[AGRUP. CLAS. PROF.]:[AGRUP. CLAS. PROF.]]=$B21,IF(DATOS_[[Check Periodo Ref.]:[Check Periodo Ref.]]="Dentro",DATOS_[Conc.Sal.16]))))),
0)</f>
        <v>0</v>
      </c>
      <c r="V22" s="119">
        <f t="array" ref="V22">IFERROR(
MEDIAN((IF(DATOS_[[Sexo]:[Sexo]]=$B22,IF(DATOS_[[AGRUP. CLAS. PROF.]:[AGRUP. CLAS. PROF.]]=$B21,IF(DATOS_[[Check Periodo Ref.]:[Check Periodo Ref.]]="Dentro",DATOS_[Conc.Sal.17]))))),
0)</f>
        <v>0</v>
      </c>
      <c r="W22" s="119">
        <f t="array" ref="W22">IFERROR(
MEDIAN((IF(DATOS_[[Sexo]:[Sexo]]=$B22,IF(DATOS_[[AGRUP. CLAS. PROF.]:[AGRUP. CLAS. PROF.]]=$B21,IF(DATOS_[[Check Periodo Ref.]:[Check Periodo Ref.]]="Dentro",DATOS_[Conc.Sal.18]))))),
0)</f>
        <v>0</v>
      </c>
      <c r="X22" s="119">
        <f t="array" ref="X22">IFERROR(
MEDIAN((IF(DATOS_[[Sexo]:[Sexo]]=$B22,IF(DATOS_[[AGRUP. CLAS. PROF.]:[AGRUP. CLAS. PROF.]]=$B21,IF(DATOS_[[Check Periodo Ref.]:[Check Periodo Ref.]]="Dentro",DATOS_[Conc.Sal.19]))))),
0)</f>
        <v>0</v>
      </c>
      <c r="Y22" s="119">
        <f t="array" ref="Y22">IFERROR(
MEDIAN((IF(DATOS_[[Sexo]:[Sexo]]=$B22,IF(DATOS_[[AGRUP. CLAS. PROF.]:[AGRUP. CLAS. PROF.]]=$B21,IF(DATOS_[[Check Periodo Ref.]:[Check Periodo Ref.]]="Dentro",DATOS_[Conc.Sal.20]))))),
0)</f>
        <v>0</v>
      </c>
      <c r="Z22" s="119">
        <f t="array" ref="Z22">IFERROR(
MEDIAN((IF(DATOS_[[Sexo]:[Sexo]]=$B22,IF(DATOS_[[AGRUP. CLAS. PROF.]:[AGRUP. CLAS. PROF.]]=$B21,IF(DATOS_[[Check Periodo Ref.]:[Check Periodo Ref.]]="Dentro",DATOS_[Conc.Sal.21]))))),
0)</f>
        <v>0</v>
      </c>
      <c r="AA22" s="119">
        <f t="array" ref="AA22">IFERROR(
MEDIAN((IF(DATOS_[[Sexo]:[Sexo]]=$B22,IF(DATOS_[[AGRUP. CLAS. PROF.]:[AGRUP. CLAS. PROF.]]=$B21,IF(DATOS_[[Check Periodo Ref.]:[Check Periodo Ref.]]="Dentro",DATOS_[Conc.Sal.22]))))),
0)</f>
        <v>0</v>
      </c>
      <c r="AB22" s="119">
        <f t="array" ref="AB22">IFERROR(
MEDIAN((IF(DATOS_[[Sexo]:[Sexo]]=$B22,IF(DATOS_[[AGRUP. CLAS. PROF.]:[AGRUP. CLAS. PROF.]]=$B21,IF(DATOS_[[Check Periodo Ref.]:[Check Periodo Ref.]]="Dentro",DATOS_[Conc.Sal.23]))))),
0)</f>
        <v>0</v>
      </c>
      <c r="AC22" s="119">
        <f t="array" ref="AC22">IFERROR(
MEDIAN((IF(DATOS_[[Sexo]:[Sexo]]=$B22,IF(DATOS_[[AGRUP. CLAS. PROF.]:[AGRUP. CLAS. PROF.]]=$B21,IF(DATOS_[[Check Periodo Ref.]:[Check Periodo Ref.]]="Dentro",DATOS_[Conc.Sal.24]))))),
0)</f>
        <v>0</v>
      </c>
      <c r="AD22" s="119">
        <f t="array" ref="AD22">IFERROR(
MEDIAN((IF(DATOS_[[Sexo]:[Sexo]]=$B22,IF(DATOS_[[AGRUP. CLAS. PROF.]:[AGRUP. CLAS. PROF.]]=$B21,IF(DATOS_[[Check Periodo Ref.]:[Check Periodo Ref.]]="Dentro",DATOS_[Conc.Sal.25]))))),
0)</f>
        <v>0</v>
      </c>
      <c r="AE22" s="119">
        <f t="array" ref="AE22">IFERROR(
MEDIAN((IF(DATOS_[[Sexo]:[Sexo]]=$B22,IF(DATOS_[[AGRUP. CLAS. PROF.]:[AGRUP. CLAS. PROF.]]=$B21,IF(DATOS_[[Check Periodo Ref.]:[Check Periodo Ref.]]="Dentro",DATOS_[Conc.Sal.26]))))),
0)</f>
        <v>0</v>
      </c>
      <c r="AF22" s="119">
        <f t="array" ref="AF22">IFERROR(
MEDIAN((IF(DATOS_[[Sexo]:[Sexo]]=$B22,IF(DATOS_[[AGRUP. CLAS. PROF.]:[AGRUP. CLAS. PROF.]]=$B21,IF(DATOS_[[Check Periodo Ref.]:[Check Periodo Ref.]]="Dentro",DATOS_[Conc.Sal.27]))))),
0)</f>
        <v>0</v>
      </c>
      <c r="AG22" s="119">
        <f t="array" ref="AG22">IFERROR(
MEDIAN((IF(DATOS_[[Sexo]:[Sexo]]=$B22,IF(DATOS_[[AGRUP. CLAS. PROF.]:[AGRUP. CLAS. PROF.]]=$B21,IF(DATOS_[[Check Periodo Ref.]:[Check Periodo Ref.]]="Dentro",DATOS_[Conc.Sal.28]))))),
0)</f>
        <v>0</v>
      </c>
      <c r="AH22" s="119">
        <f t="array" ref="AH22">IFERROR(
MEDIAN((IF(DATOS_[[Sexo]:[Sexo]]=$B22,IF(DATOS_[[AGRUP. CLAS. PROF.]:[AGRUP. CLAS. PROF.]]=$B21,IF(DATOS_[[Check Periodo Ref.]:[Check Periodo Ref.]]="Dentro",DATOS_[Conc.Sal.29]))))),
0)</f>
        <v>0</v>
      </c>
      <c r="AI22" s="119">
        <f t="array" ref="AI22">IFERROR(
MEDIAN((IF(DATOS_[[Sexo]:[Sexo]]=$B22,IF(DATOS_[[AGRUP. CLAS. PROF.]:[AGRUP. CLAS. PROF.]]=$B21,IF(DATOS_[[Check Periodo Ref.]:[Check Periodo Ref.]]="Dentro",DATOS_[Conc.Sal.30]))))),
0)</f>
        <v>0</v>
      </c>
      <c r="AJ22" s="120">
        <f t="array" ref="AJ22">IFERROR(
MEDIAN(IF(DATOS_[Sexo]=$B22,IF(DATOS_[AGRUP. CLAS. PROF.]=$B21,IF(DATOS_[Check Periodo Ref.]="Dentro",DATOS_[Tot COMPL.SAL Ef],FALSE)))),
0)</f>
        <v>0</v>
      </c>
      <c r="AK22" s="121">
        <f t="array" ref="AK22">IFERROR(
MEDIAN(IF(DATOS_[Sexo]=$B22,IF(DATOS_[AGRUP. CLAS. PROF.]=$B21,IF(DATOS_[Check Periodo Ref.]="Dentro",DATOS_[TOTAL SALARIO Ef],FALSE)))),
0)</f>
        <v>0</v>
      </c>
      <c r="AL22" s="122">
        <f t="array" ref="AL22">IFERROR(
MEDIAN((IF(DATOS_[[Sexo]:[Sexo]]=$B22,IF(DATOS_[[AGRUP. CLAS. PROF.]:[AGRUP. CLAS. PROF.]]=$B21,IF(DATOS_[[Check Periodo Ref.]:[Check Periodo Ref.]]="Dentro",DATOS_[C.Extra.01]))))),
0)</f>
        <v>0</v>
      </c>
      <c r="AM22" s="122">
        <f t="array" ref="AM22">IFERROR(
MEDIAN((IF(DATOS_[[Sexo]:[Sexo]]=$B22,IF(DATOS_[[AGRUP. CLAS. PROF.]:[AGRUP. CLAS. PROF.]]=$B21,IF(DATOS_[[Check Periodo Ref.]:[Check Periodo Ref.]]="Dentro",DATOS_[C.Extra.02]))))),
0)</f>
        <v>0</v>
      </c>
      <c r="AN22" s="122">
        <f t="array" ref="AN22">IFERROR(
MEDIAN((IF(DATOS_[[Sexo]:[Sexo]]=$B22,IF(DATOS_[[AGRUP. CLAS. PROF.]:[AGRUP. CLAS. PROF.]]=$B21,IF(DATOS_[[Check Periodo Ref.]:[Check Periodo Ref.]]="Dentro",DATOS_[C.Extra.03]))))),
0)</f>
        <v>0</v>
      </c>
      <c r="AO22" s="122">
        <f t="array" ref="AO22">IFERROR(
MEDIAN((IF(DATOS_[[Sexo]:[Sexo]]=$B22,IF(DATOS_[[AGRUP. CLAS. PROF.]:[AGRUP. CLAS. PROF.]]=$B21,IF(DATOS_[[Check Periodo Ref.]:[Check Periodo Ref.]]="Dentro",DATOS_[C.Extra.04]))))),
0)</f>
        <v>0</v>
      </c>
      <c r="AP22" s="122">
        <f t="array" ref="AP22">IFERROR(
MEDIAN((IF(DATOS_[[Sexo]:[Sexo]]=$B22,IF(DATOS_[[AGRUP. CLAS. PROF.]:[AGRUP. CLAS. PROF.]]=$B21,IF(DATOS_[[Check Periodo Ref.]:[Check Periodo Ref.]]="Dentro",DATOS_[C.Extra.05]))))),
0)</f>
        <v>0</v>
      </c>
      <c r="AQ22" s="123">
        <f t="array" ref="AQ22">IFERROR(
MEDIAN(IF(DATOS_[Sexo]=$B22,IF(DATOS_[AGRUP. CLAS. PROF.]=$B21,IF(DATOS_[Check Periodo Ref.]="Dentro",DATOS_[Tot Extrasalarial Ef],FALSE)))),
0)</f>
        <v>0</v>
      </c>
      <c r="AR22" s="124">
        <f t="array" ref="AR22">IFERROR(
MEDIAN(IF(DATOS_[Sexo]=$B22,IF(DATOS_[AGRUP. CLAS. PROF.]=$B21,IF(DATOS_[Check Periodo Ref.]="Dentro",DATOS_[TOTAL Retrib Ef],FALSE)))),
0)</f>
        <v>0</v>
      </c>
    </row>
    <row r="23" spans="1:44" x14ac:dyDescent="0.3">
      <c r="A23" s="48" t="str">
        <f t="shared" ref="A23" si="14">+A22</f>
        <v>[ocultar]</v>
      </c>
      <c r="B23" s="39" t="s">
        <v>163</v>
      </c>
      <c r="C23" s="40">
        <f t="array" ref="C23">SUM(IF($B23=DATOS_[Sexo],
IF($B21=DATOS_[AGRUP. CLAS. PROF.],
IF("Dentro"=DATOS_[Check Periodo Ref.],
1/(COUNTIFS(DATOS_[Sexo],$B23,DATOS_[AGRUP. CLAS. PROF.],$B21,DATOS_[Check Periodo Ref.],"Dentro",DATOS_[id],DATOS_[id]))))))</f>
        <v>0</v>
      </c>
      <c r="D23" s="41">
        <f>COUNTIFS(DATOS_[AGRUP. CLAS. PROF.],$B21,DATOS_[Sexo],$B23,DATOS_[Check Periodo Ref.],"Dentro")</f>
        <v>0</v>
      </c>
      <c r="E23" s="118">
        <f t="array" ref="E23">IFERROR(
MEDIAN(IF(DATOS_[Sexo]=$B23,IF(DATOS_[AGRUP. CLAS. PROF.]=$B21,IF(DATOS_[Check Periodo Ref.]="Dentro",DATOS_[SALARIO BASE Ef],FALSE)))),
0)</f>
        <v>0</v>
      </c>
      <c r="F23" s="119">
        <f t="array" ref="F23">IFERROR(
MEDIAN((IF(DATOS_[[Sexo]:[Sexo]]=$B23,IF(DATOS_[[AGRUP. CLAS. PROF.]:[AGRUP. CLAS. PROF.]]=$B21,IF(DATOS_[[Check Periodo Ref.]:[Check Periodo Ref.]]="Dentro",DATOS_[Conc.Sal.01]))))),
0)</f>
        <v>0</v>
      </c>
      <c r="G23" s="119">
        <f t="array" ref="G23">IFERROR(
MEDIAN((IF(DATOS_[[Sexo]:[Sexo]]=$B23,IF(DATOS_[[AGRUP. CLAS. PROF.]:[AGRUP. CLAS. PROF.]]=$B21,IF(DATOS_[[Check Periodo Ref.]:[Check Periodo Ref.]]="Dentro",DATOS_[Conc.Sal.02]))))),
0)</f>
        <v>0</v>
      </c>
      <c r="H23" s="119">
        <f t="array" ref="H23">IFERROR(
MEDIAN((IF(DATOS_[[Sexo]:[Sexo]]=$B23,IF(DATOS_[[AGRUP. CLAS. PROF.]:[AGRUP. CLAS. PROF.]]=$B21,IF(DATOS_[[Check Periodo Ref.]:[Check Periodo Ref.]]="Dentro",DATOS_[Conc.Sal.03]))))),
0)</f>
        <v>0</v>
      </c>
      <c r="I23" s="119">
        <f t="array" ref="I23">IFERROR(
MEDIAN((IF(DATOS_[[Sexo]:[Sexo]]=$B23,IF(DATOS_[[AGRUP. CLAS. PROF.]:[AGRUP. CLAS. PROF.]]=$B21,IF(DATOS_[[Check Periodo Ref.]:[Check Periodo Ref.]]="Dentro",DATOS_[Conc.Sal.04]))))),
0)</f>
        <v>0</v>
      </c>
      <c r="J23" s="119">
        <f t="array" ref="J23">IFERROR(
MEDIAN((IF(DATOS_[[Sexo]:[Sexo]]=$B23,IF(DATOS_[[AGRUP. CLAS. PROF.]:[AGRUP. CLAS. PROF.]]=$B21,IF(DATOS_[[Check Periodo Ref.]:[Check Periodo Ref.]]="Dentro",DATOS_[Conc.Sal.05]))))),
0)</f>
        <v>0</v>
      </c>
      <c r="K23" s="119">
        <f t="array" ref="K23">IFERROR(
MEDIAN((IF(DATOS_[[Sexo]:[Sexo]]=$B23,IF(DATOS_[[AGRUP. CLAS. PROF.]:[AGRUP. CLAS. PROF.]]=$B21,IF(DATOS_[[Check Periodo Ref.]:[Check Periodo Ref.]]="Dentro",DATOS_[Conc.Sal.06]))))),
0)</f>
        <v>0</v>
      </c>
      <c r="L23" s="119">
        <f t="array" ref="L23">IFERROR(
MEDIAN((IF(DATOS_[[Sexo]:[Sexo]]=$B23,IF(DATOS_[[AGRUP. CLAS. PROF.]:[AGRUP. CLAS. PROF.]]=$B21,IF(DATOS_[[Check Periodo Ref.]:[Check Periodo Ref.]]="Dentro",DATOS_[Conc.Sal.07]))))),
0)</f>
        <v>0</v>
      </c>
      <c r="M23" s="119">
        <f t="array" ref="M23">IFERROR(
MEDIAN((IF(DATOS_[[Sexo]:[Sexo]]=$B23,IF(DATOS_[[AGRUP. CLAS. PROF.]:[AGRUP. CLAS. PROF.]]=$B21,IF(DATOS_[[Check Periodo Ref.]:[Check Periodo Ref.]]="Dentro",DATOS_[Conc.Sal.08]))))),
0)</f>
        <v>0</v>
      </c>
      <c r="N23" s="119">
        <f t="array" ref="N23">IFERROR(
MEDIAN((IF(DATOS_[[Sexo]:[Sexo]]=$B23,IF(DATOS_[[AGRUP. CLAS. PROF.]:[AGRUP. CLAS. PROF.]]=$B21,IF(DATOS_[[Check Periodo Ref.]:[Check Periodo Ref.]]="Dentro",DATOS_[Conc.Sal.09]))))),
0)</f>
        <v>0</v>
      </c>
      <c r="O23" s="119">
        <f t="array" ref="O23">IFERROR(
MEDIAN((IF(DATOS_[[Sexo]:[Sexo]]=$B23,IF(DATOS_[[AGRUP. CLAS. PROF.]:[AGRUP. CLAS. PROF.]]=$B21,IF(DATOS_[[Check Periodo Ref.]:[Check Periodo Ref.]]="Dentro",DATOS_[Conc.Sal.10]))))),
0)</f>
        <v>0</v>
      </c>
      <c r="P23" s="119">
        <f t="array" ref="P23">IFERROR(
MEDIAN((IF(DATOS_[[Sexo]:[Sexo]]=$B23,IF(DATOS_[[AGRUP. CLAS. PROF.]:[AGRUP. CLAS. PROF.]]=$B21,IF(DATOS_[[Check Periodo Ref.]:[Check Periodo Ref.]]="Dentro",DATOS_[Conc.Sal.11]))))),
0)</f>
        <v>0</v>
      </c>
      <c r="Q23" s="119">
        <f t="array" ref="Q23">IFERROR(
MEDIAN((IF(DATOS_[[Sexo]:[Sexo]]=$B23,IF(DATOS_[[AGRUP. CLAS. PROF.]:[AGRUP. CLAS. PROF.]]=$B21,IF(DATOS_[[Check Periodo Ref.]:[Check Periodo Ref.]]="Dentro",DATOS_[Conc.Sal.12]))))),
0)</f>
        <v>0</v>
      </c>
      <c r="R23" s="119">
        <f t="array" ref="R23">IFERROR(
MEDIAN((IF(DATOS_[[Sexo]:[Sexo]]=$B23,IF(DATOS_[[AGRUP. CLAS. PROF.]:[AGRUP. CLAS. PROF.]]=$B21,IF(DATOS_[[Check Periodo Ref.]:[Check Periodo Ref.]]="Dentro",DATOS_[Conc.Sal.13]))))),
0)</f>
        <v>0</v>
      </c>
      <c r="S23" s="119">
        <f t="array" ref="S23">IFERROR(
MEDIAN((IF(DATOS_[[Sexo]:[Sexo]]=$B23,IF(DATOS_[[AGRUP. CLAS. PROF.]:[AGRUP. CLAS. PROF.]]=$B21,IF(DATOS_[[Check Periodo Ref.]:[Check Periodo Ref.]]="Dentro",DATOS_[Conc.Sal.14]))))),
0)</f>
        <v>0</v>
      </c>
      <c r="T23" s="119">
        <f t="array" ref="T23">IFERROR(
MEDIAN((IF(DATOS_[[Sexo]:[Sexo]]=$B23,IF(DATOS_[[AGRUP. CLAS. PROF.]:[AGRUP. CLAS. PROF.]]=$B21,IF(DATOS_[[Check Periodo Ref.]:[Check Periodo Ref.]]="Dentro",DATOS_[Conc.Sal.15]))))),
0)</f>
        <v>0</v>
      </c>
      <c r="U23" s="119">
        <f t="array" ref="U23">IFERROR(
MEDIAN((IF(DATOS_[[Sexo]:[Sexo]]=$B23,IF(DATOS_[[AGRUP. CLAS. PROF.]:[AGRUP. CLAS. PROF.]]=$B21,IF(DATOS_[[Check Periodo Ref.]:[Check Periodo Ref.]]="Dentro",DATOS_[Conc.Sal.16]))))),
0)</f>
        <v>0</v>
      </c>
      <c r="V23" s="119">
        <f t="array" ref="V23">IFERROR(
MEDIAN((IF(DATOS_[[Sexo]:[Sexo]]=$B23,IF(DATOS_[[AGRUP. CLAS. PROF.]:[AGRUP. CLAS. PROF.]]=$B21,IF(DATOS_[[Check Periodo Ref.]:[Check Periodo Ref.]]="Dentro",DATOS_[Conc.Sal.17]))))),
0)</f>
        <v>0</v>
      </c>
      <c r="W23" s="119">
        <f t="array" ref="W23">IFERROR(
MEDIAN((IF(DATOS_[[Sexo]:[Sexo]]=$B23,IF(DATOS_[[AGRUP. CLAS. PROF.]:[AGRUP. CLAS. PROF.]]=$B21,IF(DATOS_[[Check Periodo Ref.]:[Check Periodo Ref.]]="Dentro",DATOS_[Conc.Sal.18]))))),
0)</f>
        <v>0</v>
      </c>
      <c r="X23" s="119">
        <f t="array" ref="X23">IFERROR(
MEDIAN((IF(DATOS_[[Sexo]:[Sexo]]=$B23,IF(DATOS_[[AGRUP. CLAS. PROF.]:[AGRUP. CLAS. PROF.]]=$B21,IF(DATOS_[[Check Periodo Ref.]:[Check Periodo Ref.]]="Dentro",DATOS_[Conc.Sal.19]))))),
0)</f>
        <v>0</v>
      </c>
      <c r="Y23" s="119">
        <f t="array" ref="Y23">IFERROR(
MEDIAN((IF(DATOS_[[Sexo]:[Sexo]]=$B23,IF(DATOS_[[AGRUP. CLAS. PROF.]:[AGRUP. CLAS. PROF.]]=$B21,IF(DATOS_[[Check Periodo Ref.]:[Check Periodo Ref.]]="Dentro",DATOS_[Conc.Sal.20]))))),
0)</f>
        <v>0</v>
      </c>
      <c r="Z23" s="119">
        <f t="array" ref="Z23">IFERROR(
MEDIAN((IF(DATOS_[[Sexo]:[Sexo]]=$B23,IF(DATOS_[[AGRUP. CLAS. PROF.]:[AGRUP. CLAS. PROF.]]=$B21,IF(DATOS_[[Check Periodo Ref.]:[Check Periodo Ref.]]="Dentro",DATOS_[Conc.Sal.21]))))),
0)</f>
        <v>0</v>
      </c>
      <c r="AA23" s="119">
        <f t="array" ref="AA23">IFERROR(
MEDIAN((IF(DATOS_[[Sexo]:[Sexo]]=$B23,IF(DATOS_[[AGRUP. CLAS. PROF.]:[AGRUP. CLAS. PROF.]]=$B21,IF(DATOS_[[Check Periodo Ref.]:[Check Periodo Ref.]]="Dentro",DATOS_[Conc.Sal.22]))))),
0)</f>
        <v>0</v>
      </c>
      <c r="AB23" s="119">
        <f t="array" ref="AB23">IFERROR(
MEDIAN((IF(DATOS_[[Sexo]:[Sexo]]=$B23,IF(DATOS_[[AGRUP. CLAS. PROF.]:[AGRUP. CLAS. PROF.]]=$B21,IF(DATOS_[[Check Periodo Ref.]:[Check Periodo Ref.]]="Dentro",DATOS_[Conc.Sal.23]))))),
0)</f>
        <v>0</v>
      </c>
      <c r="AC23" s="119">
        <f t="array" ref="AC23">IFERROR(
MEDIAN((IF(DATOS_[[Sexo]:[Sexo]]=$B23,IF(DATOS_[[AGRUP. CLAS. PROF.]:[AGRUP. CLAS. PROF.]]=$B21,IF(DATOS_[[Check Periodo Ref.]:[Check Periodo Ref.]]="Dentro",DATOS_[Conc.Sal.24]))))),
0)</f>
        <v>0</v>
      </c>
      <c r="AD23" s="119">
        <f t="array" ref="AD23">IFERROR(
MEDIAN((IF(DATOS_[[Sexo]:[Sexo]]=$B23,IF(DATOS_[[AGRUP. CLAS. PROF.]:[AGRUP. CLAS. PROF.]]=$B21,IF(DATOS_[[Check Periodo Ref.]:[Check Periodo Ref.]]="Dentro",DATOS_[Conc.Sal.25]))))),
0)</f>
        <v>0</v>
      </c>
      <c r="AE23" s="119">
        <f t="array" ref="AE23">IFERROR(
MEDIAN((IF(DATOS_[[Sexo]:[Sexo]]=$B23,IF(DATOS_[[AGRUP. CLAS. PROF.]:[AGRUP. CLAS. PROF.]]=$B21,IF(DATOS_[[Check Periodo Ref.]:[Check Periodo Ref.]]="Dentro",DATOS_[Conc.Sal.26]))))),
0)</f>
        <v>0</v>
      </c>
      <c r="AF23" s="119">
        <f t="array" ref="AF23">IFERROR(
MEDIAN((IF(DATOS_[[Sexo]:[Sexo]]=$B23,IF(DATOS_[[AGRUP. CLAS. PROF.]:[AGRUP. CLAS. PROF.]]=$B21,IF(DATOS_[[Check Periodo Ref.]:[Check Periodo Ref.]]="Dentro",DATOS_[Conc.Sal.27]))))),
0)</f>
        <v>0</v>
      </c>
      <c r="AG23" s="119">
        <f t="array" ref="AG23">IFERROR(
MEDIAN((IF(DATOS_[[Sexo]:[Sexo]]=$B23,IF(DATOS_[[AGRUP. CLAS. PROF.]:[AGRUP. CLAS. PROF.]]=$B21,IF(DATOS_[[Check Periodo Ref.]:[Check Periodo Ref.]]="Dentro",DATOS_[Conc.Sal.28]))))),
0)</f>
        <v>0</v>
      </c>
      <c r="AH23" s="119">
        <f t="array" ref="AH23">IFERROR(
MEDIAN((IF(DATOS_[[Sexo]:[Sexo]]=$B23,IF(DATOS_[[AGRUP. CLAS. PROF.]:[AGRUP. CLAS. PROF.]]=$B21,IF(DATOS_[[Check Periodo Ref.]:[Check Periodo Ref.]]="Dentro",DATOS_[Conc.Sal.29]))))),
0)</f>
        <v>0</v>
      </c>
      <c r="AI23" s="119">
        <f t="array" ref="AI23">IFERROR(
MEDIAN((IF(DATOS_[[Sexo]:[Sexo]]=$B23,IF(DATOS_[[AGRUP. CLAS. PROF.]:[AGRUP. CLAS. PROF.]]=$B21,IF(DATOS_[[Check Periodo Ref.]:[Check Periodo Ref.]]="Dentro",DATOS_[Conc.Sal.30]))))),
0)</f>
        <v>0</v>
      </c>
      <c r="AJ23" s="120">
        <f t="array" ref="AJ23">IFERROR(
MEDIAN(IF(DATOS_[Sexo]=$B23,IF(DATOS_[AGRUP. CLAS. PROF.]=$B21,IF(DATOS_[Check Periodo Ref.]="Dentro",DATOS_[Tot COMPL.SAL Ef],FALSE)))),
0)</f>
        <v>0</v>
      </c>
      <c r="AK23" s="121">
        <f t="array" ref="AK23">IFERROR(
MEDIAN(IF(DATOS_[Sexo]=$B23,IF(DATOS_[AGRUP. CLAS. PROF.]=$B21,IF(DATOS_[Check Periodo Ref.]="Dentro",DATOS_[TOTAL SALARIO Ef],FALSE)))),
0)</f>
        <v>0</v>
      </c>
      <c r="AL23" s="122">
        <f t="array" ref="AL23">IFERROR(
MEDIAN((IF(DATOS_[[Sexo]:[Sexo]]=$B23,IF(DATOS_[[AGRUP. CLAS. PROF.]:[AGRUP. CLAS. PROF.]]=$B21,IF(DATOS_[[Check Periodo Ref.]:[Check Periodo Ref.]]="Dentro",DATOS_[C.Extra.01]))))),
0)</f>
        <v>0</v>
      </c>
      <c r="AM23" s="122">
        <f t="array" ref="AM23">IFERROR(
MEDIAN((IF(DATOS_[[Sexo]:[Sexo]]=$B23,IF(DATOS_[[AGRUP. CLAS. PROF.]:[AGRUP. CLAS. PROF.]]=$B21,IF(DATOS_[[Check Periodo Ref.]:[Check Periodo Ref.]]="Dentro",DATOS_[C.Extra.02]))))),
0)</f>
        <v>0</v>
      </c>
      <c r="AN23" s="122">
        <f t="array" ref="AN23">IFERROR(
MEDIAN((IF(DATOS_[[Sexo]:[Sexo]]=$B23,IF(DATOS_[[AGRUP. CLAS. PROF.]:[AGRUP. CLAS. PROF.]]=$B21,IF(DATOS_[[Check Periodo Ref.]:[Check Periodo Ref.]]="Dentro",DATOS_[C.Extra.03]))))),
0)</f>
        <v>0</v>
      </c>
      <c r="AO23" s="122">
        <f t="array" ref="AO23">IFERROR(
MEDIAN((IF(DATOS_[[Sexo]:[Sexo]]=$B23,IF(DATOS_[[AGRUP. CLAS. PROF.]:[AGRUP. CLAS. PROF.]]=$B21,IF(DATOS_[[Check Periodo Ref.]:[Check Periodo Ref.]]="Dentro",DATOS_[C.Extra.04]))))),
0)</f>
        <v>0</v>
      </c>
      <c r="AP23" s="122">
        <f t="array" ref="AP23">IFERROR(
MEDIAN((IF(DATOS_[[Sexo]:[Sexo]]=$B23,IF(DATOS_[[AGRUP. CLAS. PROF.]:[AGRUP. CLAS. PROF.]]=$B21,IF(DATOS_[[Check Periodo Ref.]:[Check Periodo Ref.]]="Dentro",DATOS_[C.Extra.05]))))),
0)</f>
        <v>0</v>
      </c>
      <c r="AQ23" s="123">
        <f t="array" ref="AQ23">IFERROR(
MEDIAN(IF(DATOS_[Sexo]=$B23,IF(DATOS_[AGRUP. CLAS. PROF.]=$B21,IF(DATOS_[Check Periodo Ref.]="Dentro",DATOS_[Tot Extrasalarial Ef],FALSE)))),
0)</f>
        <v>0</v>
      </c>
      <c r="AR23" s="124">
        <f t="array" ref="AR23">IFERROR(
MEDIAN(IF(DATOS_[Sexo]=$B23,IF(DATOS_[AGRUP. CLAS. PROF.]=$B21,IF(DATOS_[Check Periodo Ref.]="Dentro",DATOS_[TOTAL Retrib Ef],FALSE)))),
0)</f>
        <v>0</v>
      </c>
    </row>
    <row r="24" spans="1:44" ht="17.25" thickBot="1" x14ac:dyDescent="0.35">
      <c r="A24" s="48" t="str">
        <f t="shared" ref="A24" si="15">+A25</f>
        <v>[ocultar]</v>
      </c>
      <c r="B24" s="46" t="s">
        <v>301</v>
      </c>
      <c r="C24" s="117"/>
      <c r="D24" s="47"/>
      <c r="E24" s="127" t="str">
        <f t="shared" ref="E24:AR24" si="16">IFERROR((E25-E26)/E25,"")</f>
        <v/>
      </c>
      <c r="F24" s="131" t="str">
        <f t="shared" si="16"/>
        <v/>
      </c>
      <c r="G24" s="131" t="str">
        <f t="shared" si="16"/>
        <v/>
      </c>
      <c r="H24" s="131" t="str">
        <f t="shared" si="16"/>
        <v/>
      </c>
      <c r="I24" s="131" t="str">
        <f t="shared" si="16"/>
        <v/>
      </c>
      <c r="J24" s="131" t="str">
        <f t="shared" si="16"/>
        <v/>
      </c>
      <c r="K24" s="131" t="str">
        <f t="shared" si="16"/>
        <v/>
      </c>
      <c r="L24" s="131" t="str">
        <f t="shared" si="16"/>
        <v/>
      </c>
      <c r="M24" s="131" t="str">
        <f t="shared" si="16"/>
        <v/>
      </c>
      <c r="N24" s="131" t="str">
        <f t="shared" si="16"/>
        <v/>
      </c>
      <c r="O24" s="131" t="str">
        <f t="shared" si="16"/>
        <v/>
      </c>
      <c r="P24" s="131" t="str">
        <f t="shared" si="16"/>
        <v/>
      </c>
      <c r="Q24" s="131" t="str">
        <f t="shared" si="16"/>
        <v/>
      </c>
      <c r="R24" s="131" t="str">
        <f t="shared" si="16"/>
        <v/>
      </c>
      <c r="S24" s="131" t="str">
        <f t="shared" si="16"/>
        <v/>
      </c>
      <c r="T24" s="131" t="str">
        <f t="shared" si="16"/>
        <v/>
      </c>
      <c r="U24" s="131" t="str">
        <f t="shared" si="16"/>
        <v/>
      </c>
      <c r="V24" s="130" t="str">
        <f t="shared" si="16"/>
        <v/>
      </c>
      <c r="W24" s="130" t="str">
        <f t="shared" si="16"/>
        <v/>
      </c>
      <c r="X24" s="130" t="str">
        <f t="shared" si="16"/>
        <v/>
      </c>
      <c r="Y24" s="130" t="str">
        <f t="shared" si="16"/>
        <v/>
      </c>
      <c r="Z24" s="130" t="str">
        <f t="shared" si="16"/>
        <v/>
      </c>
      <c r="AA24" s="130" t="str">
        <f t="shared" si="16"/>
        <v/>
      </c>
      <c r="AB24" s="130" t="str">
        <f t="shared" si="16"/>
        <v/>
      </c>
      <c r="AC24" s="130" t="str">
        <f t="shared" si="16"/>
        <v/>
      </c>
      <c r="AD24" s="130" t="str">
        <f t="shared" si="16"/>
        <v/>
      </c>
      <c r="AE24" s="130" t="str">
        <f t="shared" si="16"/>
        <v/>
      </c>
      <c r="AF24" s="130" t="str">
        <f t="shared" si="16"/>
        <v/>
      </c>
      <c r="AG24" s="130" t="str">
        <f t="shared" si="16"/>
        <v/>
      </c>
      <c r="AH24" s="130" t="str">
        <f t="shared" si="16"/>
        <v/>
      </c>
      <c r="AI24" s="130" t="str">
        <f t="shared" si="16"/>
        <v/>
      </c>
      <c r="AJ24" s="132" t="str">
        <f t="shared" si="16"/>
        <v/>
      </c>
      <c r="AK24" s="136" t="str">
        <f t="shared" si="16"/>
        <v/>
      </c>
      <c r="AL24" s="133" t="str">
        <f t="shared" si="16"/>
        <v/>
      </c>
      <c r="AM24" s="133" t="str">
        <f t="shared" si="16"/>
        <v/>
      </c>
      <c r="AN24" s="133" t="str">
        <f t="shared" si="16"/>
        <v/>
      </c>
      <c r="AO24" s="133" t="str">
        <f t="shared" si="16"/>
        <v/>
      </c>
      <c r="AP24" s="133" t="str">
        <f t="shared" si="16"/>
        <v/>
      </c>
      <c r="AQ24" s="134" t="str">
        <f t="shared" si="16"/>
        <v/>
      </c>
      <c r="AR24" s="135" t="str">
        <f t="shared" si="16"/>
        <v/>
      </c>
    </row>
    <row r="25" spans="1:44" x14ac:dyDescent="0.3">
      <c r="A25" s="48" t="str">
        <f t="shared" ref="A25" si="17">+IF(C25+C26=0,"[ocultar]","")</f>
        <v>[ocultar]</v>
      </c>
      <c r="B25" s="39" t="s">
        <v>162</v>
      </c>
      <c r="C25" s="40">
        <f t="array" ref="C25">SUM(IF($B25=DATOS_[Sexo],
IF($B24=DATOS_[AGRUP. CLAS. PROF.],
IF("Dentro"=DATOS_[Check Periodo Ref.],
1/(COUNTIFS(DATOS_[Sexo],$B25,DATOS_[AGRUP. CLAS. PROF.],$B24,DATOS_[Check Periodo Ref.],"Dentro",DATOS_[id],DATOS_[id]))))))</f>
        <v>0</v>
      </c>
      <c r="D25" s="41">
        <f>COUNTIFS(DATOS_[AGRUP. CLAS. PROF.],$B24,DATOS_[Sexo],$B25,DATOS_[Check Periodo Ref.],"Dentro")</f>
        <v>0</v>
      </c>
      <c r="E25" s="118">
        <f t="array" ref="E25">IFERROR(
MEDIAN(IF(DATOS_[Sexo]=$B25,IF(DATOS_[AGRUP. CLAS. PROF.]=$B24,IF(DATOS_[Check Periodo Ref.]="Dentro",DATOS_[SALARIO BASE Ef],FALSE)))),
0)</f>
        <v>0</v>
      </c>
      <c r="F25" s="119">
        <f t="array" ref="F25">IFERROR(
MEDIAN((IF(DATOS_[[Sexo]:[Sexo]]=$B25,IF(DATOS_[[AGRUP. CLAS. PROF.]:[AGRUP. CLAS. PROF.]]=$B24,IF(DATOS_[[Check Periodo Ref.]:[Check Periodo Ref.]]="Dentro",DATOS_[Conc.Sal.01]))))),
0)</f>
        <v>0</v>
      </c>
      <c r="G25" s="119">
        <f t="array" ref="G25">IFERROR(
MEDIAN((IF(DATOS_[[Sexo]:[Sexo]]=$B25,IF(DATOS_[[AGRUP. CLAS. PROF.]:[AGRUP. CLAS. PROF.]]=$B24,IF(DATOS_[[Check Periodo Ref.]:[Check Periodo Ref.]]="Dentro",DATOS_[Conc.Sal.02]))))),
0)</f>
        <v>0</v>
      </c>
      <c r="H25" s="119">
        <f t="array" ref="H25">IFERROR(
MEDIAN((IF(DATOS_[[Sexo]:[Sexo]]=$B25,IF(DATOS_[[AGRUP. CLAS. PROF.]:[AGRUP. CLAS. PROF.]]=$B24,IF(DATOS_[[Check Periodo Ref.]:[Check Periodo Ref.]]="Dentro",DATOS_[Conc.Sal.03]))))),
0)</f>
        <v>0</v>
      </c>
      <c r="I25" s="119">
        <f t="array" ref="I25">IFERROR(
MEDIAN((IF(DATOS_[[Sexo]:[Sexo]]=$B25,IF(DATOS_[[AGRUP. CLAS. PROF.]:[AGRUP. CLAS. PROF.]]=$B24,IF(DATOS_[[Check Periodo Ref.]:[Check Periodo Ref.]]="Dentro",DATOS_[Conc.Sal.04]))))),
0)</f>
        <v>0</v>
      </c>
      <c r="J25" s="119">
        <f t="array" ref="J25">IFERROR(
MEDIAN((IF(DATOS_[[Sexo]:[Sexo]]=$B25,IF(DATOS_[[AGRUP. CLAS. PROF.]:[AGRUP. CLAS. PROF.]]=$B24,IF(DATOS_[[Check Periodo Ref.]:[Check Periodo Ref.]]="Dentro",DATOS_[Conc.Sal.05]))))),
0)</f>
        <v>0</v>
      </c>
      <c r="K25" s="119">
        <f t="array" ref="K25">IFERROR(
MEDIAN((IF(DATOS_[[Sexo]:[Sexo]]=$B25,IF(DATOS_[[AGRUP. CLAS. PROF.]:[AGRUP. CLAS. PROF.]]=$B24,IF(DATOS_[[Check Periodo Ref.]:[Check Periodo Ref.]]="Dentro",DATOS_[Conc.Sal.06]))))),
0)</f>
        <v>0</v>
      </c>
      <c r="L25" s="119">
        <f t="array" ref="L25">IFERROR(
MEDIAN((IF(DATOS_[[Sexo]:[Sexo]]=$B25,IF(DATOS_[[AGRUP. CLAS. PROF.]:[AGRUP. CLAS. PROF.]]=$B24,IF(DATOS_[[Check Periodo Ref.]:[Check Periodo Ref.]]="Dentro",DATOS_[Conc.Sal.07]))))),
0)</f>
        <v>0</v>
      </c>
      <c r="M25" s="119">
        <f t="array" ref="M25">IFERROR(
MEDIAN((IF(DATOS_[[Sexo]:[Sexo]]=$B25,IF(DATOS_[[AGRUP. CLAS. PROF.]:[AGRUP. CLAS. PROF.]]=$B24,IF(DATOS_[[Check Periodo Ref.]:[Check Periodo Ref.]]="Dentro",DATOS_[Conc.Sal.08]))))),
0)</f>
        <v>0</v>
      </c>
      <c r="N25" s="119">
        <f t="array" ref="N25">IFERROR(
MEDIAN((IF(DATOS_[[Sexo]:[Sexo]]=$B25,IF(DATOS_[[AGRUP. CLAS. PROF.]:[AGRUP. CLAS. PROF.]]=$B24,IF(DATOS_[[Check Periodo Ref.]:[Check Periodo Ref.]]="Dentro",DATOS_[Conc.Sal.09]))))),
0)</f>
        <v>0</v>
      </c>
      <c r="O25" s="119">
        <f t="array" ref="O25">IFERROR(
MEDIAN((IF(DATOS_[[Sexo]:[Sexo]]=$B25,IF(DATOS_[[AGRUP. CLAS. PROF.]:[AGRUP. CLAS. PROF.]]=$B24,IF(DATOS_[[Check Periodo Ref.]:[Check Periodo Ref.]]="Dentro",DATOS_[Conc.Sal.10]))))),
0)</f>
        <v>0</v>
      </c>
      <c r="P25" s="119">
        <f t="array" ref="P25">IFERROR(
MEDIAN((IF(DATOS_[[Sexo]:[Sexo]]=$B25,IF(DATOS_[[AGRUP. CLAS. PROF.]:[AGRUP. CLAS. PROF.]]=$B24,IF(DATOS_[[Check Periodo Ref.]:[Check Periodo Ref.]]="Dentro",DATOS_[Conc.Sal.11]))))),
0)</f>
        <v>0</v>
      </c>
      <c r="Q25" s="119">
        <f t="array" ref="Q25">IFERROR(
MEDIAN((IF(DATOS_[[Sexo]:[Sexo]]=$B25,IF(DATOS_[[AGRUP. CLAS. PROF.]:[AGRUP. CLAS. PROF.]]=$B24,IF(DATOS_[[Check Periodo Ref.]:[Check Periodo Ref.]]="Dentro",DATOS_[Conc.Sal.12]))))),
0)</f>
        <v>0</v>
      </c>
      <c r="R25" s="119">
        <f t="array" ref="R25">IFERROR(
MEDIAN((IF(DATOS_[[Sexo]:[Sexo]]=$B25,IF(DATOS_[[AGRUP. CLAS. PROF.]:[AGRUP. CLAS. PROF.]]=$B24,IF(DATOS_[[Check Periodo Ref.]:[Check Periodo Ref.]]="Dentro",DATOS_[Conc.Sal.13]))))),
0)</f>
        <v>0</v>
      </c>
      <c r="S25" s="119">
        <f t="array" ref="S25">IFERROR(
MEDIAN((IF(DATOS_[[Sexo]:[Sexo]]=$B25,IF(DATOS_[[AGRUP. CLAS. PROF.]:[AGRUP. CLAS. PROF.]]=$B24,IF(DATOS_[[Check Periodo Ref.]:[Check Periodo Ref.]]="Dentro",DATOS_[Conc.Sal.14]))))),
0)</f>
        <v>0</v>
      </c>
      <c r="T25" s="119">
        <f t="array" ref="T25">IFERROR(
MEDIAN((IF(DATOS_[[Sexo]:[Sexo]]=$B25,IF(DATOS_[[AGRUP. CLAS. PROF.]:[AGRUP. CLAS. PROF.]]=$B24,IF(DATOS_[[Check Periodo Ref.]:[Check Periodo Ref.]]="Dentro",DATOS_[Conc.Sal.15]))))),
0)</f>
        <v>0</v>
      </c>
      <c r="U25" s="119">
        <f t="array" ref="U25">IFERROR(
MEDIAN((IF(DATOS_[[Sexo]:[Sexo]]=$B25,IF(DATOS_[[AGRUP. CLAS. PROF.]:[AGRUP. CLAS. PROF.]]=$B24,IF(DATOS_[[Check Periodo Ref.]:[Check Periodo Ref.]]="Dentro",DATOS_[Conc.Sal.16]))))),
0)</f>
        <v>0</v>
      </c>
      <c r="V25" s="119">
        <f t="array" ref="V25">IFERROR(
MEDIAN((IF(DATOS_[[Sexo]:[Sexo]]=$B25,IF(DATOS_[[AGRUP. CLAS. PROF.]:[AGRUP. CLAS. PROF.]]=$B24,IF(DATOS_[[Check Periodo Ref.]:[Check Periodo Ref.]]="Dentro",DATOS_[Conc.Sal.17]))))),
0)</f>
        <v>0</v>
      </c>
      <c r="W25" s="119">
        <f t="array" ref="W25">IFERROR(
MEDIAN((IF(DATOS_[[Sexo]:[Sexo]]=$B25,IF(DATOS_[[AGRUP. CLAS. PROF.]:[AGRUP. CLAS. PROF.]]=$B24,IF(DATOS_[[Check Periodo Ref.]:[Check Periodo Ref.]]="Dentro",DATOS_[Conc.Sal.18]))))),
0)</f>
        <v>0</v>
      </c>
      <c r="X25" s="119">
        <f t="array" ref="X25">IFERROR(
MEDIAN((IF(DATOS_[[Sexo]:[Sexo]]=$B25,IF(DATOS_[[AGRUP. CLAS. PROF.]:[AGRUP. CLAS. PROF.]]=$B24,IF(DATOS_[[Check Periodo Ref.]:[Check Periodo Ref.]]="Dentro",DATOS_[Conc.Sal.19]))))),
0)</f>
        <v>0</v>
      </c>
      <c r="Y25" s="119">
        <f t="array" ref="Y25">IFERROR(
MEDIAN((IF(DATOS_[[Sexo]:[Sexo]]=$B25,IF(DATOS_[[AGRUP. CLAS. PROF.]:[AGRUP. CLAS. PROF.]]=$B24,IF(DATOS_[[Check Periodo Ref.]:[Check Periodo Ref.]]="Dentro",DATOS_[Conc.Sal.20]))))),
0)</f>
        <v>0</v>
      </c>
      <c r="Z25" s="119">
        <f t="array" ref="Z25">IFERROR(
MEDIAN((IF(DATOS_[[Sexo]:[Sexo]]=$B25,IF(DATOS_[[AGRUP. CLAS. PROF.]:[AGRUP. CLAS. PROF.]]=$B24,IF(DATOS_[[Check Periodo Ref.]:[Check Periodo Ref.]]="Dentro",DATOS_[Conc.Sal.21]))))),
0)</f>
        <v>0</v>
      </c>
      <c r="AA25" s="119">
        <f t="array" ref="AA25">IFERROR(
MEDIAN((IF(DATOS_[[Sexo]:[Sexo]]=$B25,IF(DATOS_[[AGRUP. CLAS. PROF.]:[AGRUP. CLAS. PROF.]]=$B24,IF(DATOS_[[Check Periodo Ref.]:[Check Periodo Ref.]]="Dentro",DATOS_[Conc.Sal.22]))))),
0)</f>
        <v>0</v>
      </c>
      <c r="AB25" s="119">
        <f t="array" ref="AB25">IFERROR(
MEDIAN((IF(DATOS_[[Sexo]:[Sexo]]=$B25,IF(DATOS_[[AGRUP. CLAS. PROF.]:[AGRUP. CLAS. PROF.]]=$B24,IF(DATOS_[[Check Periodo Ref.]:[Check Periodo Ref.]]="Dentro",DATOS_[Conc.Sal.23]))))),
0)</f>
        <v>0</v>
      </c>
      <c r="AC25" s="119">
        <f t="array" ref="AC25">IFERROR(
MEDIAN((IF(DATOS_[[Sexo]:[Sexo]]=$B25,IF(DATOS_[[AGRUP. CLAS. PROF.]:[AGRUP. CLAS. PROF.]]=$B24,IF(DATOS_[[Check Periodo Ref.]:[Check Periodo Ref.]]="Dentro",DATOS_[Conc.Sal.24]))))),
0)</f>
        <v>0</v>
      </c>
      <c r="AD25" s="119">
        <f t="array" ref="AD25">IFERROR(
MEDIAN((IF(DATOS_[[Sexo]:[Sexo]]=$B25,IF(DATOS_[[AGRUP. CLAS. PROF.]:[AGRUP. CLAS. PROF.]]=$B24,IF(DATOS_[[Check Periodo Ref.]:[Check Periodo Ref.]]="Dentro",DATOS_[Conc.Sal.25]))))),
0)</f>
        <v>0</v>
      </c>
      <c r="AE25" s="119">
        <f t="array" ref="AE25">IFERROR(
MEDIAN((IF(DATOS_[[Sexo]:[Sexo]]=$B25,IF(DATOS_[[AGRUP. CLAS. PROF.]:[AGRUP. CLAS. PROF.]]=$B24,IF(DATOS_[[Check Periodo Ref.]:[Check Periodo Ref.]]="Dentro",DATOS_[Conc.Sal.26]))))),
0)</f>
        <v>0</v>
      </c>
      <c r="AF25" s="119">
        <f t="array" ref="AF25">IFERROR(
MEDIAN((IF(DATOS_[[Sexo]:[Sexo]]=$B25,IF(DATOS_[[AGRUP. CLAS. PROF.]:[AGRUP. CLAS. PROF.]]=$B24,IF(DATOS_[[Check Periodo Ref.]:[Check Periodo Ref.]]="Dentro",DATOS_[Conc.Sal.27]))))),
0)</f>
        <v>0</v>
      </c>
      <c r="AG25" s="119">
        <f t="array" ref="AG25">IFERROR(
MEDIAN((IF(DATOS_[[Sexo]:[Sexo]]=$B25,IF(DATOS_[[AGRUP. CLAS. PROF.]:[AGRUP. CLAS. PROF.]]=$B24,IF(DATOS_[[Check Periodo Ref.]:[Check Periodo Ref.]]="Dentro",DATOS_[Conc.Sal.28]))))),
0)</f>
        <v>0</v>
      </c>
      <c r="AH25" s="119">
        <f t="array" ref="AH25">IFERROR(
MEDIAN((IF(DATOS_[[Sexo]:[Sexo]]=$B25,IF(DATOS_[[AGRUP. CLAS. PROF.]:[AGRUP. CLAS. PROF.]]=$B24,IF(DATOS_[[Check Periodo Ref.]:[Check Periodo Ref.]]="Dentro",DATOS_[Conc.Sal.29]))))),
0)</f>
        <v>0</v>
      </c>
      <c r="AI25" s="119">
        <f t="array" ref="AI25">IFERROR(
MEDIAN((IF(DATOS_[[Sexo]:[Sexo]]=$B25,IF(DATOS_[[AGRUP. CLAS. PROF.]:[AGRUP. CLAS. PROF.]]=$B24,IF(DATOS_[[Check Periodo Ref.]:[Check Periodo Ref.]]="Dentro",DATOS_[Conc.Sal.30]))))),
0)</f>
        <v>0</v>
      </c>
      <c r="AJ25" s="120">
        <f t="array" ref="AJ25">IFERROR(
MEDIAN(IF(DATOS_[Sexo]=$B25,IF(DATOS_[AGRUP. CLAS. PROF.]=$B24,IF(DATOS_[Check Periodo Ref.]="Dentro",DATOS_[Tot COMPL.SAL Ef],FALSE)))),
0)</f>
        <v>0</v>
      </c>
      <c r="AK25" s="121">
        <f t="array" ref="AK25">IFERROR(
MEDIAN(IF(DATOS_[Sexo]=$B25,IF(DATOS_[AGRUP. CLAS. PROF.]=$B24,IF(DATOS_[Check Periodo Ref.]="Dentro",DATOS_[TOTAL SALARIO Ef],FALSE)))),
0)</f>
        <v>0</v>
      </c>
      <c r="AL25" s="122">
        <f t="array" ref="AL25">IFERROR(
MEDIAN((IF(DATOS_[[Sexo]:[Sexo]]=$B25,IF(DATOS_[[AGRUP. CLAS. PROF.]:[AGRUP. CLAS. PROF.]]=$B24,IF(DATOS_[[Check Periodo Ref.]:[Check Periodo Ref.]]="Dentro",DATOS_[C.Extra.01]))))),
0)</f>
        <v>0</v>
      </c>
      <c r="AM25" s="122">
        <f t="array" ref="AM25">IFERROR(
MEDIAN((IF(DATOS_[[Sexo]:[Sexo]]=$B25,IF(DATOS_[[AGRUP. CLAS. PROF.]:[AGRUP. CLAS. PROF.]]=$B24,IF(DATOS_[[Check Periodo Ref.]:[Check Periodo Ref.]]="Dentro",DATOS_[C.Extra.02]))))),
0)</f>
        <v>0</v>
      </c>
      <c r="AN25" s="122">
        <f t="array" ref="AN25">IFERROR(
MEDIAN((IF(DATOS_[[Sexo]:[Sexo]]=$B25,IF(DATOS_[[AGRUP. CLAS. PROF.]:[AGRUP. CLAS. PROF.]]=$B24,IF(DATOS_[[Check Periodo Ref.]:[Check Periodo Ref.]]="Dentro",DATOS_[C.Extra.03]))))),
0)</f>
        <v>0</v>
      </c>
      <c r="AO25" s="122">
        <f t="array" ref="AO25">IFERROR(
MEDIAN((IF(DATOS_[[Sexo]:[Sexo]]=$B25,IF(DATOS_[[AGRUP. CLAS. PROF.]:[AGRUP. CLAS. PROF.]]=$B24,IF(DATOS_[[Check Periodo Ref.]:[Check Periodo Ref.]]="Dentro",DATOS_[C.Extra.04]))))),
0)</f>
        <v>0</v>
      </c>
      <c r="AP25" s="122">
        <f t="array" ref="AP25">IFERROR(
MEDIAN((IF(DATOS_[[Sexo]:[Sexo]]=$B25,IF(DATOS_[[AGRUP. CLAS. PROF.]:[AGRUP. CLAS. PROF.]]=$B24,IF(DATOS_[[Check Periodo Ref.]:[Check Periodo Ref.]]="Dentro",DATOS_[C.Extra.05]))))),
0)</f>
        <v>0</v>
      </c>
      <c r="AQ25" s="123">
        <f t="array" ref="AQ25">IFERROR(
MEDIAN(IF(DATOS_[Sexo]=$B25,IF(DATOS_[AGRUP. CLAS. PROF.]=$B24,IF(DATOS_[Check Periodo Ref.]="Dentro",DATOS_[Tot Extrasalarial Ef],FALSE)))),
0)</f>
        <v>0</v>
      </c>
      <c r="AR25" s="124">
        <f t="array" ref="AR25">IFERROR(
MEDIAN(IF(DATOS_[Sexo]=$B25,IF(DATOS_[AGRUP. CLAS. PROF.]=$B24,IF(DATOS_[Check Periodo Ref.]="Dentro",DATOS_[TOTAL Retrib Ef],FALSE)))),
0)</f>
        <v>0</v>
      </c>
    </row>
    <row r="26" spans="1:44" x14ac:dyDescent="0.3">
      <c r="A26" s="48" t="str">
        <f t="shared" ref="A26" si="18">+A25</f>
        <v>[ocultar]</v>
      </c>
      <c r="B26" s="39" t="s">
        <v>163</v>
      </c>
      <c r="C26" s="40">
        <f t="array" ref="C26">SUM(IF($B26=DATOS_[Sexo],
IF($B24=DATOS_[AGRUP. CLAS. PROF.],
IF("Dentro"=DATOS_[Check Periodo Ref.],
1/(COUNTIFS(DATOS_[Sexo],$B26,DATOS_[AGRUP. CLAS. PROF.],$B24,DATOS_[Check Periodo Ref.],"Dentro",DATOS_[id],DATOS_[id]))))))</f>
        <v>0</v>
      </c>
      <c r="D26" s="41">
        <f>COUNTIFS(DATOS_[AGRUP. CLAS. PROF.],$B24,DATOS_[Sexo],$B26,DATOS_[Check Periodo Ref.],"Dentro")</f>
        <v>0</v>
      </c>
      <c r="E26" s="118">
        <f t="array" ref="E26">IFERROR(
MEDIAN(IF(DATOS_[Sexo]=$B26,IF(DATOS_[AGRUP. CLAS. PROF.]=$B24,IF(DATOS_[Check Periodo Ref.]="Dentro",DATOS_[SALARIO BASE Ef],FALSE)))),
0)</f>
        <v>0</v>
      </c>
      <c r="F26" s="119">
        <f t="array" ref="F26">IFERROR(
MEDIAN((IF(DATOS_[[Sexo]:[Sexo]]=$B26,IF(DATOS_[[AGRUP. CLAS. PROF.]:[AGRUP. CLAS. PROF.]]=$B24,IF(DATOS_[[Check Periodo Ref.]:[Check Periodo Ref.]]="Dentro",DATOS_[Conc.Sal.01]))))),
0)</f>
        <v>0</v>
      </c>
      <c r="G26" s="119">
        <f t="array" ref="G26">IFERROR(
MEDIAN((IF(DATOS_[[Sexo]:[Sexo]]=$B26,IF(DATOS_[[AGRUP. CLAS. PROF.]:[AGRUP. CLAS. PROF.]]=$B24,IF(DATOS_[[Check Periodo Ref.]:[Check Periodo Ref.]]="Dentro",DATOS_[Conc.Sal.02]))))),
0)</f>
        <v>0</v>
      </c>
      <c r="H26" s="119">
        <f t="array" ref="H26">IFERROR(
MEDIAN((IF(DATOS_[[Sexo]:[Sexo]]=$B26,IF(DATOS_[[AGRUP. CLAS. PROF.]:[AGRUP. CLAS. PROF.]]=$B24,IF(DATOS_[[Check Periodo Ref.]:[Check Periodo Ref.]]="Dentro",DATOS_[Conc.Sal.03]))))),
0)</f>
        <v>0</v>
      </c>
      <c r="I26" s="119">
        <f t="array" ref="I26">IFERROR(
MEDIAN((IF(DATOS_[[Sexo]:[Sexo]]=$B26,IF(DATOS_[[AGRUP. CLAS. PROF.]:[AGRUP. CLAS. PROF.]]=$B24,IF(DATOS_[[Check Periodo Ref.]:[Check Periodo Ref.]]="Dentro",DATOS_[Conc.Sal.04]))))),
0)</f>
        <v>0</v>
      </c>
      <c r="J26" s="119">
        <f t="array" ref="J26">IFERROR(
MEDIAN((IF(DATOS_[[Sexo]:[Sexo]]=$B26,IF(DATOS_[[AGRUP. CLAS. PROF.]:[AGRUP. CLAS. PROF.]]=$B24,IF(DATOS_[[Check Periodo Ref.]:[Check Periodo Ref.]]="Dentro",DATOS_[Conc.Sal.05]))))),
0)</f>
        <v>0</v>
      </c>
      <c r="K26" s="119">
        <f t="array" ref="K26">IFERROR(
MEDIAN((IF(DATOS_[[Sexo]:[Sexo]]=$B26,IF(DATOS_[[AGRUP. CLAS. PROF.]:[AGRUP. CLAS. PROF.]]=$B24,IF(DATOS_[[Check Periodo Ref.]:[Check Periodo Ref.]]="Dentro",DATOS_[Conc.Sal.06]))))),
0)</f>
        <v>0</v>
      </c>
      <c r="L26" s="119">
        <f t="array" ref="L26">IFERROR(
MEDIAN((IF(DATOS_[[Sexo]:[Sexo]]=$B26,IF(DATOS_[[AGRUP. CLAS. PROF.]:[AGRUP. CLAS. PROF.]]=$B24,IF(DATOS_[[Check Periodo Ref.]:[Check Periodo Ref.]]="Dentro",DATOS_[Conc.Sal.07]))))),
0)</f>
        <v>0</v>
      </c>
      <c r="M26" s="119">
        <f t="array" ref="M26">IFERROR(
MEDIAN((IF(DATOS_[[Sexo]:[Sexo]]=$B26,IF(DATOS_[[AGRUP. CLAS. PROF.]:[AGRUP. CLAS. PROF.]]=$B24,IF(DATOS_[[Check Periodo Ref.]:[Check Periodo Ref.]]="Dentro",DATOS_[Conc.Sal.08]))))),
0)</f>
        <v>0</v>
      </c>
      <c r="N26" s="119">
        <f t="array" ref="N26">IFERROR(
MEDIAN((IF(DATOS_[[Sexo]:[Sexo]]=$B26,IF(DATOS_[[AGRUP. CLAS. PROF.]:[AGRUP. CLAS. PROF.]]=$B24,IF(DATOS_[[Check Periodo Ref.]:[Check Periodo Ref.]]="Dentro",DATOS_[Conc.Sal.09]))))),
0)</f>
        <v>0</v>
      </c>
      <c r="O26" s="119">
        <f t="array" ref="O26">IFERROR(
MEDIAN((IF(DATOS_[[Sexo]:[Sexo]]=$B26,IF(DATOS_[[AGRUP. CLAS. PROF.]:[AGRUP. CLAS. PROF.]]=$B24,IF(DATOS_[[Check Periodo Ref.]:[Check Periodo Ref.]]="Dentro",DATOS_[Conc.Sal.10]))))),
0)</f>
        <v>0</v>
      </c>
      <c r="P26" s="119">
        <f t="array" ref="P26">IFERROR(
MEDIAN((IF(DATOS_[[Sexo]:[Sexo]]=$B26,IF(DATOS_[[AGRUP. CLAS. PROF.]:[AGRUP. CLAS. PROF.]]=$B24,IF(DATOS_[[Check Periodo Ref.]:[Check Periodo Ref.]]="Dentro",DATOS_[Conc.Sal.11]))))),
0)</f>
        <v>0</v>
      </c>
      <c r="Q26" s="119">
        <f t="array" ref="Q26">IFERROR(
MEDIAN((IF(DATOS_[[Sexo]:[Sexo]]=$B26,IF(DATOS_[[AGRUP. CLAS. PROF.]:[AGRUP. CLAS. PROF.]]=$B24,IF(DATOS_[[Check Periodo Ref.]:[Check Periodo Ref.]]="Dentro",DATOS_[Conc.Sal.12]))))),
0)</f>
        <v>0</v>
      </c>
      <c r="R26" s="119">
        <f t="array" ref="R26">IFERROR(
MEDIAN((IF(DATOS_[[Sexo]:[Sexo]]=$B26,IF(DATOS_[[AGRUP. CLAS. PROF.]:[AGRUP. CLAS. PROF.]]=$B24,IF(DATOS_[[Check Periodo Ref.]:[Check Periodo Ref.]]="Dentro",DATOS_[Conc.Sal.13]))))),
0)</f>
        <v>0</v>
      </c>
      <c r="S26" s="119">
        <f t="array" ref="S26">IFERROR(
MEDIAN((IF(DATOS_[[Sexo]:[Sexo]]=$B26,IF(DATOS_[[AGRUP. CLAS. PROF.]:[AGRUP. CLAS. PROF.]]=$B24,IF(DATOS_[[Check Periodo Ref.]:[Check Periodo Ref.]]="Dentro",DATOS_[Conc.Sal.14]))))),
0)</f>
        <v>0</v>
      </c>
      <c r="T26" s="119">
        <f t="array" ref="T26">IFERROR(
MEDIAN((IF(DATOS_[[Sexo]:[Sexo]]=$B26,IF(DATOS_[[AGRUP. CLAS. PROF.]:[AGRUP. CLAS. PROF.]]=$B24,IF(DATOS_[[Check Periodo Ref.]:[Check Periodo Ref.]]="Dentro",DATOS_[Conc.Sal.15]))))),
0)</f>
        <v>0</v>
      </c>
      <c r="U26" s="119">
        <f t="array" ref="U26">IFERROR(
MEDIAN((IF(DATOS_[[Sexo]:[Sexo]]=$B26,IF(DATOS_[[AGRUP. CLAS. PROF.]:[AGRUP. CLAS. PROF.]]=$B24,IF(DATOS_[[Check Periodo Ref.]:[Check Periodo Ref.]]="Dentro",DATOS_[Conc.Sal.16]))))),
0)</f>
        <v>0</v>
      </c>
      <c r="V26" s="119">
        <f t="array" ref="V26">IFERROR(
MEDIAN((IF(DATOS_[[Sexo]:[Sexo]]=$B26,IF(DATOS_[[AGRUP. CLAS. PROF.]:[AGRUP. CLAS. PROF.]]=$B24,IF(DATOS_[[Check Periodo Ref.]:[Check Periodo Ref.]]="Dentro",DATOS_[Conc.Sal.17]))))),
0)</f>
        <v>0</v>
      </c>
      <c r="W26" s="119">
        <f t="array" ref="W26">IFERROR(
MEDIAN((IF(DATOS_[[Sexo]:[Sexo]]=$B26,IF(DATOS_[[AGRUP. CLAS. PROF.]:[AGRUP. CLAS. PROF.]]=$B24,IF(DATOS_[[Check Periodo Ref.]:[Check Periodo Ref.]]="Dentro",DATOS_[Conc.Sal.18]))))),
0)</f>
        <v>0</v>
      </c>
      <c r="X26" s="119">
        <f t="array" ref="X26">IFERROR(
MEDIAN((IF(DATOS_[[Sexo]:[Sexo]]=$B26,IF(DATOS_[[AGRUP. CLAS. PROF.]:[AGRUP. CLAS. PROF.]]=$B24,IF(DATOS_[[Check Periodo Ref.]:[Check Periodo Ref.]]="Dentro",DATOS_[Conc.Sal.19]))))),
0)</f>
        <v>0</v>
      </c>
      <c r="Y26" s="119">
        <f t="array" ref="Y26">IFERROR(
MEDIAN((IF(DATOS_[[Sexo]:[Sexo]]=$B26,IF(DATOS_[[AGRUP. CLAS. PROF.]:[AGRUP. CLAS. PROF.]]=$B24,IF(DATOS_[[Check Periodo Ref.]:[Check Periodo Ref.]]="Dentro",DATOS_[Conc.Sal.20]))))),
0)</f>
        <v>0</v>
      </c>
      <c r="Z26" s="119">
        <f t="array" ref="Z26">IFERROR(
MEDIAN((IF(DATOS_[[Sexo]:[Sexo]]=$B26,IF(DATOS_[[AGRUP. CLAS. PROF.]:[AGRUP. CLAS. PROF.]]=$B24,IF(DATOS_[[Check Periodo Ref.]:[Check Periodo Ref.]]="Dentro",DATOS_[Conc.Sal.21]))))),
0)</f>
        <v>0</v>
      </c>
      <c r="AA26" s="119">
        <f t="array" ref="AA26">IFERROR(
MEDIAN((IF(DATOS_[[Sexo]:[Sexo]]=$B26,IF(DATOS_[[AGRUP. CLAS. PROF.]:[AGRUP. CLAS. PROF.]]=$B24,IF(DATOS_[[Check Periodo Ref.]:[Check Periodo Ref.]]="Dentro",DATOS_[Conc.Sal.22]))))),
0)</f>
        <v>0</v>
      </c>
      <c r="AB26" s="119">
        <f t="array" ref="AB26">IFERROR(
MEDIAN((IF(DATOS_[[Sexo]:[Sexo]]=$B26,IF(DATOS_[[AGRUP. CLAS. PROF.]:[AGRUP. CLAS. PROF.]]=$B24,IF(DATOS_[[Check Periodo Ref.]:[Check Periodo Ref.]]="Dentro",DATOS_[Conc.Sal.23]))))),
0)</f>
        <v>0</v>
      </c>
      <c r="AC26" s="119">
        <f t="array" ref="AC26">IFERROR(
MEDIAN((IF(DATOS_[[Sexo]:[Sexo]]=$B26,IF(DATOS_[[AGRUP. CLAS. PROF.]:[AGRUP. CLAS. PROF.]]=$B24,IF(DATOS_[[Check Periodo Ref.]:[Check Periodo Ref.]]="Dentro",DATOS_[Conc.Sal.24]))))),
0)</f>
        <v>0</v>
      </c>
      <c r="AD26" s="119">
        <f t="array" ref="AD26">IFERROR(
MEDIAN((IF(DATOS_[[Sexo]:[Sexo]]=$B26,IF(DATOS_[[AGRUP. CLAS. PROF.]:[AGRUP. CLAS. PROF.]]=$B24,IF(DATOS_[[Check Periodo Ref.]:[Check Periodo Ref.]]="Dentro",DATOS_[Conc.Sal.25]))))),
0)</f>
        <v>0</v>
      </c>
      <c r="AE26" s="119">
        <f t="array" ref="AE26">IFERROR(
MEDIAN((IF(DATOS_[[Sexo]:[Sexo]]=$B26,IF(DATOS_[[AGRUP. CLAS. PROF.]:[AGRUP. CLAS. PROF.]]=$B24,IF(DATOS_[[Check Periodo Ref.]:[Check Periodo Ref.]]="Dentro",DATOS_[Conc.Sal.26]))))),
0)</f>
        <v>0</v>
      </c>
      <c r="AF26" s="119">
        <f t="array" ref="AF26">IFERROR(
MEDIAN((IF(DATOS_[[Sexo]:[Sexo]]=$B26,IF(DATOS_[[AGRUP. CLAS. PROF.]:[AGRUP. CLAS. PROF.]]=$B24,IF(DATOS_[[Check Periodo Ref.]:[Check Periodo Ref.]]="Dentro",DATOS_[Conc.Sal.27]))))),
0)</f>
        <v>0</v>
      </c>
      <c r="AG26" s="119">
        <f t="array" ref="AG26">IFERROR(
MEDIAN((IF(DATOS_[[Sexo]:[Sexo]]=$B26,IF(DATOS_[[AGRUP. CLAS. PROF.]:[AGRUP. CLAS. PROF.]]=$B24,IF(DATOS_[[Check Periodo Ref.]:[Check Periodo Ref.]]="Dentro",DATOS_[Conc.Sal.28]))))),
0)</f>
        <v>0</v>
      </c>
      <c r="AH26" s="119">
        <f t="array" ref="AH26">IFERROR(
MEDIAN((IF(DATOS_[[Sexo]:[Sexo]]=$B26,IF(DATOS_[[AGRUP. CLAS. PROF.]:[AGRUP. CLAS. PROF.]]=$B24,IF(DATOS_[[Check Periodo Ref.]:[Check Periodo Ref.]]="Dentro",DATOS_[Conc.Sal.29]))))),
0)</f>
        <v>0</v>
      </c>
      <c r="AI26" s="119">
        <f t="array" ref="AI26">IFERROR(
MEDIAN((IF(DATOS_[[Sexo]:[Sexo]]=$B26,IF(DATOS_[[AGRUP. CLAS. PROF.]:[AGRUP. CLAS. PROF.]]=$B24,IF(DATOS_[[Check Periodo Ref.]:[Check Periodo Ref.]]="Dentro",DATOS_[Conc.Sal.30]))))),
0)</f>
        <v>0</v>
      </c>
      <c r="AJ26" s="120">
        <f t="array" ref="AJ26">IFERROR(
MEDIAN(IF(DATOS_[Sexo]=$B26,IF(DATOS_[AGRUP. CLAS. PROF.]=$B24,IF(DATOS_[Check Periodo Ref.]="Dentro",DATOS_[Tot COMPL.SAL Ef],FALSE)))),
0)</f>
        <v>0</v>
      </c>
      <c r="AK26" s="121">
        <f t="array" ref="AK26">IFERROR(
MEDIAN(IF(DATOS_[Sexo]=$B26,IF(DATOS_[AGRUP. CLAS. PROF.]=$B24,IF(DATOS_[Check Periodo Ref.]="Dentro",DATOS_[TOTAL SALARIO Ef],FALSE)))),
0)</f>
        <v>0</v>
      </c>
      <c r="AL26" s="122">
        <f t="array" ref="AL26">IFERROR(
MEDIAN((IF(DATOS_[[Sexo]:[Sexo]]=$B26,IF(DATOS_[[AGRUP. CLAS. PROF.]:[AGRUP. CLAS. PROF.]]=$B24,IF(DATOS_[[Check Periodo Ref.]:[Check Periodo Ref.]]="Dentro",DATOS_[C.Extra.01]))))),
0)</f>
        <v>0</v>
      </c>
      <c r="AM26" s="122">
        <f t="array" ref="AM26">IFERROR(
MEDIAN((IF(DATOS_[[Sexo]:[Sexo]]=$B26,IF(DATOS_[[AGRUP. CLAS. PROF.]:[AGRUP. CLAS. PROF.]]=$B24,IF(DATOS_[[Check Periodo Ref.]:[Check Periodo Ref.]]="Dentro",DATOS_[C.Extra.02]))))),
0)</f>
        <v>0</v>
      </c>
      <c r="AN26" s="122">
        <f t="array" ref="AN26">IFERROR(
MEDIAN((IF(DATOS_[[Sexo]:[Sexo]]=$B26,IF(DATOS_[[AGRUP. CLAS. PROF.]:[AGRUP. CLAS. PROF.]]=$B24,IF(DATOS_[[Check Periodo Ref.]:[Check Periodo Ref.]]="Dentro",DATOS_[C.Extra.03]))))),
0)</f>
        <v>0</v>
      </c>
      <c r="AO26" s="122">
        <f t="array" ref="AO26">IFERROR(
MEDIAN((IF(DATOS_[[Sexo]:[Sexo]]=$B26,IF(DATOS_[[AGRUP. CLAS. PROF.]:[AGRUP. CLAS. PROF.]]=$B24,IF(DATOS_[[Check Periodo Ref.]:[Check Periodo Ref.]]="Dentro",DATOS_[C.Extra.04]))))),
0)</f>
        <v>0</v>
      </c>
      <c r="AP26" s="122">
        <f t="array" ref="AP26">IFERROR(
MEDIAN((IF(DATOS_[[Sexo]:[Sexo]]=$B26,IF(DATOS_[[AGRUP. CLAS. PROF.]:[AGRUP. CLAS. PROF.]]=$B24,IF(DATOS_[[Check Periodo Ref.]:[Check Periodo Ref.]]="Dentro",DATOS_[C.Extra.05]))))),
0)</f>
        <v>0</v>
      </c>
      <c r="AQ26" s="123">
        <f t="array" ref="AQ26">IFERROR(
MEDIAN(IF(DATOS_[Sexo]=$B26,IF(DATOS_[AGRUP. CLAS. PROF.]=$B24,IF(DATOS_[Check Periodo Ref.]="Dentro",DATOS_[Tot Extrasalarial Ef],FALSE)))),
0)</f>
        <v>0</v>
      </c>
      <c r="AR26" s="124">
        <f t="array" ref="AR26">IFERROR(
MEDIAN(IF(DATOS_[Sexo]=$B26,IF(DATOS_[AGRUP. CLAS. PROF.]=$B24,IF(DATOS_[Check Periodo Ref.]="Dentro",DATOS_[TOTAL Retrib Ef],FALSE)))),
0)</f>
        <v>0</v>
      </c>
    </row>
    <row r="27" spans="1:44" ht="17.25" thickBot="1" x14ac:dyDescent="0.35">
      <c r="A27" s="48" t="str">
        <f t="shared" ref="A27" si="19">+A28</f>
        <v>[ocultar]</v>
      </c>
      <c r="B27" s="46" t="s">
        <v>311</v>
      </c>
      <c r="C27" s="117"/>
      <c r="D27" s="47"/>
      <c r="E27" s="127" t="str">
        <f t="shared" ref="E27:AR27" si="20">IFERROR((E28-E29)/E28,"")</f>
        <v/>
      </c>
      <c r="F27" s="131" t="str">
        <f t="shared" si="20"/>
        <v/>
      </c>
      <c r="G27" s="131" t="str">
        <f t="shared" si="20"/>
        <v/>
      </c>
      <c r="H27" s="131" t="str">
        <f t="shared" si="20"/>
        <v/>
      </c>
      <c r="I27" s="131" t="str">
        <f t="shared" si="20"/>
        <v/>
      </c>
      <c r="J27" s="131" t="str">
        <f t="shared" si="20"/>
        <v/>
      </c>
      <c r="K27" s="131" t="str">
        <f t="shared" si="20"/>
        <v/>
      </c>
      <c r="L27" s="131" t="str">
        <f t="shared" si="20"/>
        <v/>
      </c>
      <c r="M27" s="131" t="str">
        <f t="shared" si="20"/>
        <v/>
      </c>
      <c r="N27" s="131" t="str">
        <f t="shared" si="20"/>
        <v/>
      </c>
      <c r="O27" s="131" t="str">
        <f t="shared" si="20"/>
        <v/>
      </c>
      <c r="P27" s="131" t="str">
        <f t="shared" si="20"/>
        <v/>
      </c>
      <c r="Q27" s="131" t="str">
        <f t="shared" si="20"/>
        <v/>
      </c>
      <c r="R27" s="131" t="str">
        <f t="shared" si="20"/>
        <v/>
      </c>
      <c r="S27" s="131" t="str">
        <f t="shared" si="20"/>
        <v/>
      </c>
      <c r="T27" s="131" t="str">
        <f t="shared" si="20"/>
        <v/>
      </c>
      <c r="U27" s="131" t="str">
        <f t="shared" si="20"/>
        <v/>
      </c>
      <c r="V27" s="130" t="str">
        <f t="shared" si="20"/>
        <v/>
      </c>
      <c r="W27" s="130" t="str">
        <f t="shared" si="20"/>
        <v/>
      </c>
      <c r="X27" s="130" t="str">
        <f t="shared" si="20"/>
        <v/>
      </c>
      <c r="Y27" s="130" t="str">
        <f t="shared" si="20"/>
        <v/>
      </c>
      <c r="Z27" s="130" t="str">
        <f t="shared" si="20"/>
        <v/>
      </c>
      <c r="AA27" s="130" t="str">
        <f t="shared" si="20"/>
        <v/>
      </c>
      <c r="AB27" s="130" t="str">
        <f t="shared" si="20"/>
        <v/>
      </c>
      <c r="AC27" s="130" t="str">
        <f t="shared" si="20"/>
        <v/>
      </c>
      <c r="AD27" s="130" t="str">
        <f t="shared" si="20"/>
        <v/>
      </c>
      <c r="AE27" s="130" t="str">
        <f t="shared" si="20"/>
        <v/>
      </c>
      <c r="AF27" s="130" t="str">
        <f t="shared" si="20"/>
        <v/>
      </c>
      <c r="AG27" s="130" t="str">
        <f t="shared" si="20"/>
        <v/>
      </c>
      <c r="AH27" s="130" t="str">
        <f t="shared" si="20"/>
        <v/>
      </c>
      <c r="AI27" s="130" t="str">
        <f t="shared" si="20"/>
        <v/>
      </c>
      <c r="AJ27" s="132" t="str">
        <f t="shared" si="20"/>
        <v/>
      </c>
      <c r="AK27" s="136" t="str">
        <f t="shared" si="20"/>
        <v/>
      </c>
      <c r="AL27" s="133" t="str">
        <f t="shared" si="20"/>
        <v/>
      </c>
      <c r="AM27" s="133" t="str">
        <f t="shared" si="20"/>
        <v/>
      </c>
      <c r="AN27" s="133" t="str">
        <f t="shared" si="20"/>
        <v/>
      </c>
      <c r="AO27" s="133" t="str">
        <f t="shared" si="20"/>
        <v/>
      </c>
      <c r="AP27" s="133" t="str">
        <f t="shared" si="20"/>
        <v/>
      </c>
      <c r="AQ27" s="134" t="str">
        <f t="shared" si="20"/>
        <v/>
      </c>
      <c r="AR27" s="135" t="str">
        <f t="shared" si="20"/>
        <v/>
      </c>
    </row>
    <row r="28" spans="1:44" x14ac:dyDescent="0.3">
      <c r="A28" s="48" t="str">
        <f t="shared" ref="A28" si="21">+IF(C28+C29=0,"[ocultar]","")</f>
        <v>[ocultar]</v>
      </c>
      <c r="B28" s="39" t="s">
        <v>162</v>
      </c>
      <c r="C28" s="40">
        <f t="array" ref="C28">SUM(IF($B28=DATOS_[Sexo],
IF($B27=DATOS_[AGRUP. CLAS. PROF.],
IF("Dentro"=DATOS_[Check Periodo Ref.],
1/(COUNTIFS(DATOS_[Sexo],$B28,DATOS_[AGRUP. CLAS. PROF.],$B27,DATOS_[Check Periodo Ref.],"Dentro",DATOS_[id],DATOS_[id]))))))</f>
        <v>0</v>
      </c>
      <c r="D28" s="41">
        <f>COUNTIFS(DATOS_[AGRUP. CLAS. PROF.],$B27,DATOS_[Sexo],$B28,DATOS_[Check Periodo Ref.],"Dentro")</f>
        <v>0</v>
      </c>
      <c r="E28" s="118">
        <f t="array" ref="E28">IFERROR(
MEDIAN(IF(DATOS_[Sexo]=$B28,IF(DATOS_[AGRUP. CLAS. PROF.]=$B27,IF(DATOS_[Check Periodo Ref.]="Dentro",DATOS_[SALARIO BASE Ef],FALSE)))),
0)</f>
        <v>0</v>
      </c>
      <c r="F28" s="119">
        <f t="array" ref="F28">IFERROR(
MEDIAN((IF(DATOS_[[Sexo]:[Sexo]]=$B28,IF(DATOS_[[AGRUP. CLAS. PROF.]:[AGRUP. CLAS. PROF.]]=$B27,IF(DATOS_[[Check Periodo Ref.]:[Check Periodo Ref.]]="Dentro",DATOS_[Conc.Sal.01]))))),
0)</f>
        <v>0</v>
      </c>
      <c r="G28" s="119">
        <f t="array" ref="G28">IFERROR(
MEDIAN((IF(DATOS_[[Sexo]:[Sexo]]=$B28,IF(DATOS_[[AGRUP. CLAS. PROF.]:[AGRUP. CLAS. PROF.]]=$B27,IF(DATOS_[[Check Periodo Ref.]:[Check Periodo Ref.]]="Dentro",DATOS_[Conc.Sal.02]))))),
0)</f>
        <v>0</v>
      </c>
      <c r="H28" s="119">
        <f t="array" ref="H28">IFERROR(
MEDIAN((IF(DATOS_[[Sexo]:[Sexo]]=$B28,IF(DATOS_[[AGRUP. CLAS. PROF.]:[AGRUP. CLAS. PROF.]]=$B27,IF(DATOS_[[Check Periodo Ref.]:[Check Periodo Ref.]]="Dentro",DATOS_[Conc.Sal.03]))))),
0)</f>
        <v>0</v>
      </c>
      <c r="I28" s="119">
        <f t="array" ref="I28">IFERROR(
MEDIAN((IF(DATOS_[[Sexo]:[Sexo]]=$B28,IF(DATOS_[[AGRUP. CLAS. PROF.]:[AGRUP. CLAS. PROF.]]=$B27,IF(DATOS_[[Check Periodo Ref.]:[Check Periodo Ref.]]="Dentro",DATOS_[Conc.Sal.04]))))),
0)</f>
        <v>0</v>
      </c>
      <c r="J28" s="119">
        <f t="array" ref="J28">IFERROR(
MEDIAN((IF(DATOS_[[Sexo]:[Sexo]]=$B28,IF(DATOS_[[AGRUP. CLAS. PROF.]:[AGRUP. CLAS. PROF.]]=$B27,IF(DATOS_[[Check Periodo Ref.]:[Check Periodo Ref.]]="Dentro",DATOS_[Conc.Sal.05]))))),
0)</f>
        <v>0</v>
      </c>
      <c r="K28" s="119">
        <f t="array" ref="K28">IFERROR(
MEDIAN((IF(DATOS_[[Sexo]:[Sexo]]=$B28,IF(DATOS_[[AGRUP. CLAS. PROF.]:[AGRUP. CLAS. PROF.]]=$B27,IF(DATOS_[[Check Periodo Ref.]:[Check Periodo Ref.]]="Dentro",DATOS_[Conc.Sal.06]))))),
0)</f>
        <v>0</v>
      </c>
      <c r="L28" s="119">
        <f t="array" ref="L28">IFERROR(
MEDIAN((IF(DATOS_[[Sexo]:[Sexo]]=$B28,IF(DATOS_[[AGRUP. CLAS. PROF.]:[AGRUP. CLAS. PROF.]]=$B27,IF(DATOS_[[Check Periodo Ref.]:[Check Periodo Ref.]]="Dentro",DATOS_[Conc.Sal.07]))))),
0)</f>
        <v>0</v>
      </c>
      <c r="M28" s="119">
        <f t="array" ref="M28">IFERROR(
MEDIAN((IF(DATOS_[[Sexo]:[Sexo]]=$B28,IF(DATOS_[[AGRUP. CLAS. PROF.]:[AGRUP. CLAS. PROF.]]=$B27,IF(DATOS_[[Check Periodo Ref.]:[Check Periodo Ref.]]="Dentro",DATOS_[Conc.Sal.08]))))),
0)</f>
        <v>0</v>
      </c>
      <c r="N28" s="119">
        <f t="array" ref="N28">IFERROR(
MEDIAN((IF(DATOS_[[Sexo]:[Sexo]]=$B28,IF(DATOS_[[AGRUP. CLAS. PROF.]:[AGRUP. CLAS. PROF.]]=$B27,IF(DATOS_[[Check Periodo Ref.]:[Check Periodo Ref.]]="Dentro",DATOS_[Conc.Sal.09]))))),
0)</f>
        <v>0</v>
      </c>
      <c r="O28" s="119">
        <f t="array" ref="O28">IFERROR(
MEDIAN((IF(DATOS_[[Sexo]:[Sexo]]=$B28,IF(DATOS_[[AGRUP. CLAS. PROF.]:[AGRUP. CLAS. PROF.]]=$B27,IF(DATOS_[[Check Periodo Ref.]:[Check Periodo Ref.]]="Dentro",DATOS_[Conc.Sal.10]))))),
0)</f>
        <v>0</v>
      </c>
      <c r="P28" s="119">
        <f t="array" ref="P28">IFERROR(
MEDIAN((IF(DATOS_[[Sexo]:[Sexo]]=$B28,IF(DATOS_[[AGRUP. CLAS. PROF.]:[AGRUP. CLAS. PROF.]]=$B27,IF(DATOS_[[Check Periodo Ref.]:[Check Periodo Ref.]]="Dentro",DATOS_[Conc.Sal.11]))))),
0)</f>
        <v>0</v>
      </c>
      <c r="Q28" s="119">
        <f t="array" ref="Q28">IFERROR(
MEDIAN((IF(DATOS_[[Sexo]:[Sexo]]=$B28,IF(DATOS_[[AGRUP. CLAS. PROF.]:[AGRUP. CLAS. PROF.]]=$B27,IF(DATOS_[[Check Periodo Ref.]:[Check Periodo Ref.]]="Dentro",DATOS_[Conc.Sal.12]))))),
0)</f>
        <v>0</v>
      </c>
      <c r="R28" s="119">
        <f t="array" ref="R28">IFERROR(
MEDIAN((IF(DATOS_[[Sexo]:[Sexo]]=$B28,IF(DATOS_[[AGRUP. CLAS. PROF.]:[AGRUP. CLAS. PROF.]]=$B27,IF(DATOS_[[Check Periodo Ref.]:[Check Periodo Ref.]]="Dentro",DATOS_[Conc.Sal.13]))))),
0)</f>
        <v>0</v>
      </c>
      <c r="S28" s="119">
        <f t="array" ref="S28">IFERROR(
MEDIAN((IF(DATOS_[[Sexo]:[Sexo]]=$B28,IF(DATOS_[[AGRUP. CLAS. PROF.]:[AGRUP. CLAS. PROF.]]=$B27,IF(DATOS_[[Check Periodo Ref.]:[Check Periodo Ref.]]="Dentro",DATOS_[Conc.Sal.14]))))),
0)</f>
        <v>0</v>
      </c>
      <c r="T28" s="119">
        <f t="array" ref="T28">IFERROR(
MEDIAN((IF(DATOS_[[Sexo]:[Sexo]]=$B28,IF(DATOS_[[AGRUP. CLAS. PROF.]:[AGRUP. CLAS. PROF.]]=$B27,IF(DATOS_[[Check Periodo Ref.]:[Check Periodo Ref.]]="Dentro",DATOS_[Conc.Sal.15]))))),
0)</f>
        <v>0</v>
      </c>
      <c r="U28" s="119">
        <f t="array" ref="U28">IFERROR(
MEDIAN((IF(DATOS_[[Sexo]:[Sexo]]=$B28,IF(DATOS_[[AGRUP. CLAS. PROF.]:[AGRUP. CLAS. PROF.]]=$B27,IF(DATOS_[[Check Periodo Ref.]:[Check Periodo Ref.]]="Dentro",DATOS_[Conc.Sal.16]))))),
0)</f>
        <v>0</v>
      </c>
      <c r="V28" s="119">
        <f t="array" ref="V28">IFERROR(
MEDIAN((IF(DATOS_[[Sexo]:[Sexo]]=$B28,IF(DATOS_[[AGRUP. CLAS. PROF.]:[AGRUP. CLAS. PROF.]]=$B27,IF(DATOS_[[Check Periodo Ref.]:[Check Periodo Ref.]]="Dentro",DATOS_[Conc.Sal.17]))))),
0)</f>
        <v>0</v>
      </c>
      <c r="W28" s="119">
        <f t="array" ref="W28">IFERROR(
MEDIAN((IF(DATOS_[[Sexo]:[Sexo]]=$B28,IF(DATOS_[[AGRUP. CLAS. PROF.]:[AGRUP. CLAS. PROF.]]=$B27,IF(DATOS_[[Check Periodo Ref.]:[Check Periodo Ref.]]="Dentro",DATOS_[Conc.Sal.18]))))),
0)</f>
        <v>0</v>
      </c>
      <c r="X28" s="119">
        <f t="array" ref="X28">IFERROR(
MEDIAN((IF(DATOS_[[Sexo]:[Sexo]]=$B28,IF(DATOS_[[AGRUP. CLAS. PROF.]:[AGRUP. CLAS. PROF.]]=$B27,IF(DATOS_[[Check Periodo Ref.]:[Check Periodo Ref.]]="Dentro",DATOS_[Conc.Sal.19]))))),
0)</f>
        <v>0</v>
      </c>
      <c r="Y28" s="119">
        <f t="array" ref="Y28">IFERROR(
MEDIAN((IF(DATOS_[[Sexo]:[Sexo]]=$B28,IF(DATOS_[[AGRUP. CLAS. PROF.]:[AGRUP. CLAS. PROF.]]=$B27,IF(DATOS_[[Check Periodo Ref.]:[Check Periodo Ref.]]="Dentro",DATOS_[Conc.Sal.20]))))),
0)</f>
        <v>0</v>
      </c>
      <c r="Z28" s="119">
        <f t="array" ref="Z28">IFERROR(
MEDIAN((IF(DATOS_[[Sexo]:[Sexo]]=$B28,IF(DATOS_[[AGRUP. CLAS. PROF.]:[AGRUP. CLAS. PROF.]]=$B27,IF(DATOS_[[Check Periodo Ref.]:[Check Periodo Ref.]]="Dentro",DATOS_[Conc.Sal.21]))))),
0)</f>
        <v>0</v>
      </c>
      <c r="AA28" s="119">
        <f t="array" ref="AA28">IFERROR(
MEDIAN((IF(DATOS_[[Sexo]:[Sexo]]=$B28,IF(DATOS_[[AGRUP. CLAS. PROF.]:[AGRUP. CLAS. PROF.]]=$B27,IF(DATOS_[[Check Periodo Ref.]:[Check Periodo Ref.]]="Dentro",DATOS_[Conc.Sal.22]))))),
0)</f>
        <v>0</v>
      </c>
      <c r="AB28" s="119">
        <f t="array" ref="AB28">IFERROR(
MEDIAN((IF(DATOS_[[Sexo]:[Sexo]]=$B28,IF(DATOS_[[AGRUP. CLAS. PROF.]:[AGRUP. CLAS. PROF.]]=$B27,IF(DATOS_[[Check Periodo Ref.]:[Check Periodo Ref.]]="Dentro",DATOS_[Conc.Sal.23]))))),
0)</f>
        <v>0</v>
      </c>
      <c r="AC28" s="119">
        <f t="array" ref="AC28">IFERROR(
MEDIAN((IF(DATOS_[[Sexo]:[Sexo]]=$B28,IF(DATOS_[[AGRUP. CLAS. PROF.]:[AGRUP. CLAS. PROF.]]=$B27,IF(DATOS_[[Check Periodo Ref.]:[Check Periodo Ref.]]="Dentro",DATOS_[Conc.Sal.24]))))),
0)</f>
        <v>0</v>
      </c>
      <c r="AD28" s="119">
        <f t="array" ref="AD28">IFERROR(
MEDIAN((IF(DATOS_[[Sexo]:[Sexo]]=$B28,IF(DATOS_[[AGRUP. CLAS. PROF.]:[AGRUP. CLAS. PROF.]]=$B27,IF(DATOS_[[Check Periodo Ref.]:[Check Periodo Ref.]]="Dentro",DATOS_[Conc.Sal.25]))))),
0)</f>
        <v>0</v>
      </c>
      <c r="AE28" s="119">
        <f t="array" ref="AE28">IFERROR(
MEDIAN((IF(DATOS_[[Sexo]:[Sexo]]=$B28,IF(DATOS_[[AGRUP. CLAS. PROF.]:[AGRUP. CLAS. PROF.]]=$B27,IF(DATOS_[[Check Periodo Ref.]:[Check Periodo Ref.]]="Dentro",DATOS_[Conc.Sal.26]))))),
0)</f>
        <v>0</v>
      </c>
      <c r="AF28" s="119">
        <f t="array" ref="AF28">IFERROR(
MEDIAN((IF(DATOS_[[Sexo]:[Sexo]]=$B28,IF(DATOS_[[AGRUP. CLAS. PROF.]:[AGRUP. CLAS. PROF.]]=$B27,IF(DATOS_[[Check Periodo Ref.]:[Check Periodo Ref.]]="Dentro",DATOS_[Conc.Sal.27]))))),
0)</f>
        <v>0</v>
      </c>
      <c r="AG28" s="119">
        <f t="array" ref="AG28">IFERROR(
MEDIAN((IF(DATOS_[[Sexo]:[Sexo]]=$B28,IF(DATOS_[[AGRUP. CLAS. PROF.]:[AGRUP. CLAS. PROF.]]=$B27,IF(DATOS_[[Check Periodo Ref.]:[Check Periodo Ref.]]="Dentro",DATOS_[Conc.Sal.28]))))),
0)</f>
        <v>0</v>
      </c>
      <c r="AH28" s="119">
        <f t="array" ref="AH28">IFERROR(
MEDIAN((IF(DATOS_[[Sexo]:[Sexo]]=$B28,IF(DATOS_[[AGRUP. CLAS. PROF.]:[AGRUP. CLAS. PROF.]]=$B27,IF(DATOS_[[Check Periodo Ref.]:[Check Periodo Ref.]]="Dentro",DATOS_[Conc.Sal.29]))))),
0)</f>
        <v>0</v>
      </c>
      <c r="AI28" s="119">
        <f t="array" ref="AI28">IFERROR(
MEDIAN((IF(DATOS_[[Sexo]:[Sexo]]=$B28,IF(DATOS_[[AGRUP. CLAS. PROF.]:[AGRUP. CLAS. PROF.]]=$B27,IF(DATOS_[[Check Periodo Ref.]:[Check Periodo Ref.]]="Dentro",DATOS_[Conc.Sal.30]))))),
0)</f>
        <v>0</v>
      </c>
      <c r="AJ28" s="120">
        <f t="array" ref="AJ28">IFERROR(
MEDIAN(IF(DATOS_[Sexo]=$B28,IF(DATOS_[AGRUP. CLAS. PROF.]=$B27,IF(DATOS_[Check Periodo Ref.]="Dentro",DATOS_[Tot COMPL.SAL Ef],FALSE)))),
0)</f>
        <v>0</v>
      </c>
      <c r="AK28" s="121">
        <f t="array" ref="AK28">IFERROR(
MEDIAN(IF(DATOS_[Sexo]=$B28,IF(DATOS_[AGRUP. CLAS. PROF.]=$B27,IF(DATOS_[Check Periodo Ref.]="Dentro",DATOS_[TOTAL SALARIO Ef],FALSE)))),
0)</f>
        <v>0</v>
      </c>
      <c r="AL28" s="122">
        <f t="array" ref="AL28">IFERROR(
MEDIAN((IF(DATOS_[[Sexo]:[Sexo]]=$B28,IF(DATOS_[[AGRUP. CLAS. PROF.]:[AGRUP. CLAS. PROF.]]=$B27,IF(DATOS_[[Check Periodo Ref.]:[Check Periodo Ref.]]="Dentro",DATOS_[C.Extra.01]))))),
0)</f>
        <v>0</v>
      </c>
      <c r="AM28" s="122">
        <f t="array" ref="AM28">IFERROR(
MEDIAN((IF(DATOS_[[Sexo]:[Sexo]]=$B28,IF(DATOS_[[AGRUP. CLAS. PROF.]:[AGRUP. CLAS. PROF.]]=$B27,IF(DATOS_[[Check Periodo Ref.]:[Check Periodo Ref.]]="Dentro",DATOS_[C.Extra.02]))))),
0)</f>
        <v>0</v>
      </c>
      <c r="AN28" s="122">
        <f t="array" ref="AN28">IFERROR(
MEDIAN((IF(DATOS_[[Sexo]:[Sexo]]=$B28,IF(DATOS_[[AGRUP. CLAS. PROF.]:[AGRUP. CLAS. PROF.]]=$B27,IF(DATOS_[[Check Periodo Ref.]:[Check Periodo Ref.]]="Dentro",DATOS_[C.Extra.03]))))),
0)</f>
        <v>0</v>
      </c>
      <c r="AO28" s="122">
        <f t="array" ref="AO28">IFERROR(
MEDIAN((IF(DATOS_[[Sexo]:[Sexo]]=$B28,IF(DATOS_[[AGRUP. CLAS. PROF.]:[AGRUP. CLAS. PROF.]]=$B27,IF(DATOS_[[Check Periodo Ref.]:[Check Periodo Ref.]]="Dentro",DATOS_[C.Extra.04]))))),
0)</f>
        <v>0</v>
      </c>
      <c r="AP28" s="122">
        <f t="array" ref="AP28">IFERROR(
MEDIAN((IF(DATOS_[[Sexo]:[Sexo]]=$B28,IF(DATOS_[[AGRUP. CLAS. PROF.]:[AGRUP. CLAS. PROF.]]=$B27,IF(DATOS_[[Check Periodo Ref.]:[Check Periodo Ref.]]="Dentro",DATOS_[C.Extra.05]))))),
0)</f>
        <v>0</v>
      </c>
      <c r="AQ28" s="123">
        <f t="array" ref="AQ28">IFERROR(
MEDIAN(IF(DATOS_[Sexo]=$B28,IF(DATOS_[AGRUP. CLAS. PROF.]=$B27,IF(DATOS_[Check Periodo Ref.]="Dentro",DATOS_[Tot Extrasalarial Ef],FALSE)))),
0)</f>
        <v>0</v>
      </c>
      <c r="AR28" s="124">
        <f t="array" ref="AR28">IFERROR(
MEDIAN(IF(DATOS_[Sexo]=$B28,IF(DATOS_[AGRUP. CLAS. PROF.]=$B27,IF(DATOS_[Check Periodo Ref.]="Dentro",DATOS_[TOTAL Retrib Ef],FALSE)))),
0)</f>
        <v>0</v>
      </c>
    </row>
    <row r="29" spans="1:44" x14ac:dyDescent="0.3">
      <c r="A29" s="48" t="str">
        <f t="shared" ref="A29" si="22">+A28</f>
        <v>[ocultar]</v>
      </c>
      <c r="B29" s="39" t="s">
        <v>163</v>
      </c>
      <c r="C29" s="40">
        <f t="array" ref="C29">SUM(IF($B29=DATOS_[Sexo],
IF($B27=DATOS_[AGRUP. CLAS. PROF.],
IF("Dentro"=DATOS_[Check Periodo Ref.],
1/(COUNTIFS(DATOS_[Sexo],$B29,DATOS_[AGRUP. CLAS. PROF.],$B27,DATOS_[Check Periodo Ref.],"Dentro",DATOS_[id],DATOS_[id]))))))</f>
        <v>0</v>
      </c>
      <c r="D29" s="41">
        <f>COUNTIFS(DATOS_[AGRUP. CLAS. PROF.],$B27,DATOS_[Sexo],$B29,DATOS_[Check Periodo Ref.],"Dentro")</f>
        <v>0</v>
      </c>
      <c r="E29" s="118">
        <f t="array" ref="E29">IFERROR(
MEDIAN(IF(DATOS_[Sexo]=$B29,IF(DATOS_[AGRUP. CLAS. PROF.]=$B27,IF(DATOS_[Check Periodo Ref.]="Dentro",DATOS_[SALARIO BASE Ef],FALSE)))),
0)</f>
        <v>0</v>
      </c>
      <c r="F29" s="119">
        <f t="array" ref="F29">IFERROR(
MEDIAN((IF(DATOS_[[Sexo]:[Sexo]]=$B29,IF(DATOS_[[AGRUP. CLAS. PROF.]:[AGRUP. CLAS. PROF.]]=$B27,IF(DATOS_[[Check Periodo Ref.]:[Check Periodo Ref.]]="Dentro",DATOS_[Conc.Sal.01]))))),
0)</f>
        <v>0</v>
      </c>
      <c r="G29" s="119">
        <f t="array" ref="G29">IFERROR(
MEDIAN((IF(DATOS_[[Sexo]:[Sexo]]=$B29,IF(DATOS_[[AGRUP. CLAS. PROF.]:[AGRUP. CLAS. PROF.]]=$B27,IF(DATOS_[[Check Periodo Ref.]:[Check Periodo Ref.]]="Dentro",DATOS_[Conc.Sal.02]))))),
0)</f>
        <v>0</v>
      </c>
      <c r="H29" s="119">
        <f t="array" ref="H29">IFERROR(
MEDIAN((IF(DATOS_[[Sexo]:[Sexo]]=$B29,IF(DATOS_[[AGRUP. CLAS. PROF.]:[AGRUP. CLAS. PROF.]]=$B27,IF(DATOS_[[Check Periodo Ref.]:[Check Periodo Ref.]]="Dentro",DATOS_[Conc.Sal.03]))))),
0)</f>
        <v>0</v>
      </c>
      <c r="I29" s="119">
        <f t="array" ref="I29">IFERROR(
MEDIAN((IF(DATOS_[[Sexo]:[Sexo]]=$B29,IF(DATOS_[[AGRUP. CLAS. PROF.]:[AGRUP. CLAS. PROF.]]=$B27,IF(DATOS_[[Check Periodo Ref.]:[Check Periodo Ref.]]="Dentro",DATOS_[Conc.Sal.04]))))),
0)</f>
        <v>0</v>
      </c>
      <c r="J29" s="119">
        <f t="array" ref="J29">IFERROR(
MEDIAN((IF(DATOS_[[Sexo]:[Sexo]]=$B29,IF(DATOS_[[AGRUP. CLAS. PROF.]:[AGRUP. CLAS. PROF.]]=$B27,IF(DATOS_[[Check Periodo Ref.]:[Check Periodo Ref.]]="Dentro",DATOS_[Conc.Sal.05]))))),
0)</f>
        <v>0</v>
      </c>
      <c r="K29" s="119">
        <f t="array" ref="K29">IFERROR(
MEDIAN((IF(DATOS_[[Sexo]:[Sexo]]=$B29,IF(DATOS_[[AGRUP. CLAS. PROF.]:[AGRUP. CLAS. PROF.]]=$B27,IF(DATOS_[[Check Periodo Ref.]:[Check Periodo Ref.]]="Dentro",DATOS_[Conc.Sal.06]))))),
0)</f>
        <v>0</v>
      </c>
      <c r="L29" s="119">
        <f t="array" ref="L29">IFERROR(
MEDIAN((IF(DATOS_[[Sexo]:[Sexo]]=$B29,IF(DATOS_[[AGRUP. CLAS. PROF.]:[AGRUP. CLAS. PROF.]]=$B27,IF(DATOS_[[Check Periodo Ref.]:[Check Periodo Ref.]]="Dentro",DATOS_[Conc.Sal.07]))))),
0)</f>
        <v>0</v>
      </c>
      <c r="M29" s="119">
        <f t="array" ref="M29">IFERROR(
MEDIAN((IF(DATOS_[[Sexo]:[Sexo]]=$B29,IF(DATOS_[[AGRUP. CLAS. PROF.]:[AGRUP. CLAS. PROF.]]=$B27,IF(DATOS_[[Check Periodo Ref.]:[Check Periodo Ref.]]="Dentro",DATOS_[Conc.Sal.08]))))),
0)</f>
        <v>0</v>
      </c>
      <c r="N29" s="119">
        <f t="array" ref="N29">IFERROR(
MEDIAN((IF(DATOS_[[Sexo]:[Sexo]]=$B29,IF(DATOS_[[AGRUP. CLAS. PROF.]:[AGRUP. CLAS. PROF.]]=$B27,IF(DATOS_[[Check Periodo Ref.]:[Check Periodo Ref.]]="Dentro",DATOS_[Conc.Sal.09]))))),
0)</f>
        <v>0</v>
      </c>
      <c r="O29" s="119">
        <f t="array" ref="O29">IFERROR(
MEDIAN((IF(DATOS_[[Sexo]:[Sexo]]=$B29,IF(DATOS_[[AGRUP. CLAS. PROF.]:[AGRUP. CLAS. PROF.]]=$B27,IF(DATOS_[[Check Periodo Ref.]:[Check Periodo Ref.]]="Dentro",DATOS_[Conc.Sal.10]))))),
0)</f>
        <v>0</v>
      </c>
      <c r="P29" s="119">
        <f t="array" ref="P29">IFERROR(
MEDIAN((IF(DATOS_[[Sexo]:[Sexo]]=$B29,IF(DATOS_[[AGRUP. CLAS. PROF.]:[AGRUP. CLAS. PROF.]]=$B27,IF(DATOS_[[Check Periodo Ref.]:[Check Periodo Ref.]]="Dentro",DATOS_[Conc.Sal.11]))))),
0)</f>
        <v>0</v>
      </c>
      <c r="Q29" s="119">
        <f t="array" ref="Q29">IFERROR(
MEDIAN((IF(DATOS_[[Sexo]:[Sexo]]=$B29,IF(DATOS_[[AGRUP. CLAS. PROF.]:[AGRUP. CLAS. PROF.]]=$B27,IF(DATOS_[[Check Periodo Ref.]:[Check Periodo Ref.]]="Dentro",DATOS_[Conc.Sal.12]))))),
0)</f>
        <v>0</v>
      </c>
      <c r="R29" s="119">
        <f t="array" ref="R29">IFERROR(
MEDIAN((IF(DATOS_[[Sexo]:[Sexo]]=$B29,IF(DATOS_[[AGRUP. CLAS. PROF.]:[AGRUP. CLAS. PROF.]]=$B27,IF(DATOS_[[Check Periodo Ref.]:[Check Periodo Ref.]]="Dentro",DATOS_[Conc.Sal.13]))))),
0)</f>
        <v>0</v>
      </c>
      <c r="S29" s="119">
        <f t="array" ref="S29">IFERROR(
MEDIAN((IF(DATOS_[[Sexo]:[Sexo]]=$B29,IF(DATOS_[[AGRUP. CLAS. PROF.]:[AGRUP. CLAS. PROF.]]=$B27,IF(DATOS_[[Check Periodo Ref.]:[Check Periodo Ref.]]="Dentro",DATOS_[Conc.Sal.14]))))),
0)</f>
        <v>0</v>
      </c>
      <c r="T29" s="119">
        <f t="array" ref="T29">IFERROR(
MEDIAN((IF(DATOS_[[Sexo]:[Sexo]]=$B29,IF(DATOS_[[AGRUP. CLAS. PROF.]:[AGRUP. CLAS. PROF.]]=$B27,IF(DATOS_[[Check Periodo Ref.]:[Check Periodo Ref.]]="Dentro",DATOS_[Conc.Sal.15]))))),
0)</f>
        <v>0</v>
      </c>
      <c r="U29" s="119">
        <f t="array" ref="U29">IFERROR(
MEDIAN((IF(DATOS_[[Sexo]:[Sexo]]=$B29,IF(DATOS_[[AGRUP. CLAS. PROF.]:[AGRUP. CLAS. PROF.]]=$B27,IF(DATOS_[[Check Periodo Ref.]:[Check Periodo Ref.]]="Dentro",DATOS_[Conc.Sal.16]))))),
0)</f>
        <v>0</v>
      </c>
      <c r="V29" s="119">
        <f t="array" ref="V29">IFERROR(
MEDIAN((IF(DATOS_[[Sexo]:[Sexo]]=$B29,IF(DATOS_[[AGRUP. CLAS. PROF.]:[AGRUP. CLAS. PROF.]]=$B27,IF(DATOS_[[Check Periodo Ref.]:[Check Periodo Ref.]]="Dentro",DATOS_[Conc.Sal.17]))))),
0)</f>
        <v>0</v>
      </c>
      <c r="W29" s="119">
        <f t="array" ref="W29">IFERROR(
MEDIAN((IF(DATOS_[[Sexo]:[Sexo]]=$B29,IF(DATOS_[[AGRUP. CLAS. PROF.]:[AGRUP. CLAS. PROF.]]=$B27,IF(DATOS_[[Check Periodo Ref.]:[Check Periodo Ref.]]="Dentro",DATOS_[Conc.Sal.18]))))),
0)</f>
        <v>0</v>
      </c>
      <c r="X29" s="119">
        <f t="array" ref="X29">IFERROR(
MEDIAN((IF(DATOS_[[Sexo]:[Sexo]]=$B29,IF(DATOS_[[AGRUP. CLAS. PROF.]:[AGRUP. CLAS. PROF.]]=$B27,IF(DATOS_[[Check Periodo Ref.]:[Check Periodo Ref.]]="Dentro",DATOS_[Conc.Sal.19]))))),
0)</f>
        <v>0</v>
      </c>
      <c r="Y29" s="119">
        <f t="array" ref="Y29">IFERROR(
MEDIAN((IF(DATOS_[[Sexo]:[Sexo]]=$B29,IF(DATOS_[[AGRUP. CLAS. PROF.]:[AGRUP. CLAS. PROF.]]=$B27,IF(DATOS_[[Check Periodo Ref.]:[Check Periodo Ref.]]="Dentro",DATOS_[Conc.Sal.20]))))),
0)</f>
        <v>0</v>
      </c>
      <c r="Z29" s="119">
        <f t="array" ref="Z29">IFERROR(
MEDIAN((IF(DATOS_[[Sexo]:[Sexo]]=$B29,IF(DATOS_[[AGRUP. CLAS. PROF.]:[AGRUP. CLAS. PROF.]]=$B27,IF(DATOS_[[Check Periodo Ref.]:[Check Periodo Ref.]]="Dentro",DATOS_[Conc.Sal.21]))))),
0)</f>
        <v>0</v>
      </c>
      <c r="AA29" s="119">
        <f t="array" ref="AA29">IFERROR(
MEDIAN((IF(DATOS_[[Sexo]:[Sexo]]=$B29,IF(DATOS_[[AGRUP. CLAS. PROF.]:[AGRUP. CLAS. PROF.]]=$B27,IF(DATOS_[[Check Periodo Ref.]:[Check Periodo Ref.]]="Dentro",DATOS_[Conc.Sal.22]))))),
0)</f>
        <v>0</v>
      </c>
      <c r="AB29" s="119">
        <f t="array" ref="AB29">IFERROR(
MEDIAN((IF(DATOS_[[Sexo]:[Sexo]]=$B29,IF(DATOS_[[AGRUP. CLAS. PROF.]:[AGRUP. CLAS. PROF.]]=$B27,IF(DATOS_[[Check Periodo Ref.]:[Check Periodo Ref.]]="Dentro",DATOS_[Conc.Sal.23]))))),
0)</f>
        <v>0</v>
      </c>
      <c r="AC29" s="119">
        <f t="array" ref="AC29">IFERROR(
MEDIAN((IF(DATOS_[[Sexo]:[Sexo]]=$B29,IF(DATOS_[[AGRUP. CLAS. PROF.]:[AGRUP. CLAS. PROF.]]=$B27,IF(DATOS_[[Check Periodo Ref.]:[Check Periodo Ref.]]="Dentro",DATOS_[Conc.Sal.24]))))),
0)</f>
        <v>0</v>
      </c>
      <c r="AD29" s="119">
        <f t="array" ref="AD29">IFERROR(
MEDIAN((IF(DATOS_[[Sexo]:[Sexo]]=$B29,IF(DATOS_[[AGRUP. CLAS. PROF.]:[AGRUP. CLAS. PROF.]]=$B27,IF(DATOS_[[Check Periodo Ref.]:[Check Periodo Ref.]]="Dentro",DATOS_[Conc.Sal.25]))))),
0)</f>
        <v>0</v>
      </c>
      <c r="AE29" s="119">
        <f t="array" ref="AE29">IFERROR(
MEDIAN((IF(DATOS_[[Sexo]:[Sexo]]=$B29,IF(DATOS_[[AGRUP. CLAS. PROF.]:[AGRUP. CLAS. PROF.]]=$B27,IF(DATOS_[[Check Periodo Ref.]:[Check Periodo Ref.]]="Dentro",DATOS_[Conc.Sal.26]))))),
0)</f>
        <v>0</v>
      </c>
      <c r="AF29" s="119">
        <f t="array" ref="AF29">IFERROR(
MEDIAN((IF(DATOS_[[Sexo]:[Sexo]]=$B29,IF(DATOS_[[AGRUP. CLAS. PROF.]:[AGRUP. CLAS. PROF.]]=$B27,IF(DATOS_[[Check Periodo Ref.]:[Check Periodo Ref.]]="Dentro",DATOS_[Conc.Sal.27]))))),
0)</f>
        <v>0</v>
      </c>
      <c r="AG29" s="119">
        <f t="array" ref="AG29">IFERROR(
MEDIAN((IF(DATOS_[[Sexo]:[Sexo]]=$B29,IF(DATOS_[[AGRUP. CLAS. PROF.]:[AGRUP. CLAS. PROF.]]=$B27,IF(DATOS_[[Check Periodo Ref.]:[Check Periodo Ref.]]="Dentro",DATOS_[Conc.Sal.28]))))),
0)</f>
        <v>0</v>
      </c>
      <c r="AH29" s="119">
        <f t="array" ref="AH29">IFERROR(
MEDIAN((IF(DATOS_[[Sexo]:[Sexo]]=$B29,IF(DATOS_[[AGRUP. CLAS. PROF.]:[AGRUP. CLAS. PROF.]]=$B27,IF(DATOS_[[Check Periodo Ref.]:[Check Periodo Ref.]]="Dentro",DATOS_[Conc.Sal.29]))))),
0)</f>
        <v>0</v>
      </c>
      <c r="AI29" s="119">
        <f t="array" ref="AI29">IFERROR(
MEDIAN((IF(DATOS_[[Sexo]:[Sexo]]=$B29,IF(DATOS_[[AGRUP. CLAS. PROF.]:[AGRUP. CLAS. PROF.]]=$B27,IF(DATOS_[[Check Periodo Ref.]:[Check Periodo Ref.]]="Dentro",DATOS_[Conc.Sal.30]))))),
0)</f>
        <v>0</v>
      </c>
      <c r="AJ29" s="120">
        <f t="array" ref="AJ29">IFERROR(
MEDIAN(IF(DATOS_[Sexo]=$B29,IF(DATOS_[AGRUP. CLAS. PROF.]=$B27,IF(DATOS_[Check Periodo Ref.]="Dentro",DATOS_[Tot COMPL.SAL Ef],FALSE)))),
0)</f>
        <v>0</v>
      </c>
      <c r="AK29" s="121">
        <f t="array" ref="AK29">IFERROR(
MEDIAN(IF(DATOS_[Sexo]=$B29,IF(DATOS_[AGRUP. CLAS. PROF.]=$B27,IF(DATOS_[Check Periodo Ref.]="Dentro",DATOS_[TOTAL SALARIO Ef],FALSE)))),
0)</f>
        <v>0</v>
      </c>
      <c r="AL29" s="122">
        <f t="array" ref="AL29">IFERROR(
MEDIAN((IF(DATOS_[[Sexo]:[Sexo]]=$B29,IF(DATOS_[[AGRUP. CLAS. PROF.]:[AGRUP. CLAS. PROF.]]=$B27,IF(DATOS_[[Check Periodo Ref.]:[Check Periodo Ref.]]="Dentro",DATOS_[C.Extra.01]))))),
0)</f>
        <v>0</v>
      </c>
      <c r="AM29" s="122">
        <f t="array" ref="AM29">IFERROR(
MEDIAN((IF(DATOS_[[Sexo]:[Sexo]]=$B29,IF(DATOS_[[AGRUP. CLAS. PROF.]:[AGRUP. CLAS. PROF.]]=$B27,IF(DATOS_[[Check Periodo Ref.]:[Check Periodo Ref.]]="Dentro",DATOS_[C.Extra.02]))))),
0)</f>
        <v>0</v>
      </c>
      <c r="AN29" s="122">
        <f t="array" ref="AN29">IFERROR(
MEDIAN((IF(DATOS_[[Sexo]:[Sexo]]=$B29,IF(DATOS_[[AGRUP. CLAS. PROF.]:[AGRUP. CLAS. PROF.]]=$B27,IF(DATOS_[[Check Periodo Ref.]:[Check Periodo Ref.]]="Dentro",DATOS_[C.Extra.03]))))),
0)</f>
        <v>0</v>
      </c>
      <c r="AO29" s="122">
        <f t="array" ref="AO29">IFERROR(
MEDIAN((IF(DATOS_[[Sexo]:[Sexo]]=$B29,IF(DATOS_[[AGRUP. CLAS. PROF.]:[AGRUP. CLAS. PROF.]]=$B27,IF(DATOS_[[Check Periodo Ref.]:[Check Periodo Ref.]]="Dentro",DATOS_[C.Extra.04]))))),
0)</f>
        <v>0</v>
      </c>
      <c r="AP29" s="122">
        <f t="array" ref="AP29">IFERROR(
MEDIAN((IF(DATOS_[[Sexo]:[Sexo]]=$B29,IF(DATOS_[[AGRUP. CLAS. PROF.]:[AGRUP. CLAS. PROF.]]=$B27,IF(DATOS_[[Check Periodo Ref.]:[Check Periodo Ref.]]="Dentro",DATOS_[C.Extra.05]))))),
0)</f>
        <v>0</v>
      </c>
      <c r="AQ29" s="123">
        <f t="array" ref="AQ29">IFERROR(
MEDIAN(IF(DATOS_[Sexo]=$B29,IF(DATOS_[AGRUP. CLAS. PROF.]=$B27,IF(DATOS_[Check Periodo Ref.]="Dentro",DATOS_[Tot Extrasalarial Ef],FALSE)))),
0)</f>
        <v>0</v>
      </c>
      <c r="AR29" s="124">
        <f t="array" ref="AR29">IFERROR(
MEDIAN(IF(DATOS_[Sexo]=$B29,IF(DATOS_[AGRUP. CLAS. PROF.]=$B27,IF(DATOS_[Check Periodo Ref.]="Dentro",DATOS_[TOTAL Retrib Ef],FALSE)))),
0)</f>
        <v>0</v>
      </c>
    </row>
    <row r="30" spans="1:44" ht="17.25" thickBot="1" x14ac:dyDescent="0.35">
      <c r="A30" s="48" t="str">
        <f t="shared" ref="A30" si="23">+A31</f>
        <v>[ocultar]</v>
      </c>
      <c r="B30" s="46" t="s">
        <v>312</v>
      </c>
      <c r="C30" s="117"/>
      <c r="D30" s="47"/>
      <c r="E30" s="127" t="str">
        <f t="shared" ref="E30:AR30" si="24">IFERROR((E31-E32)/E31,"")</f>
        <v/>
      </c>
      <c r="F30" s="131" t="str">
        <f t="shared" si="24"/>
        <v/>
      </c>
      <c r="G30" s="131" t="str">
        <f t="shared" si="24"/>
        <v/>
      </c>
      <c r="H30" s="131" t="str">
        <f t="shared" si="24"/>
        <v/>
      </c>
      <c r="I30" s="131" t="str">
        <f t="shared" si="24"/>
        <v/>
      </c>
      <c r="J30" s="131" t="str">
        <f t="shared" si="24"/>
        <v/>
      </c>
      <c r="K30" s="131" t="str">
        <f t="shared" si="24"/>
        <v/>
      </c>
      <c r="L30" s="131" t="str">
        <f t="shared" si="24"/>
        <v/>
      </c>
      <c r="M30" s="131" t="str">
        <f t="shared" si="24"/>
        <v/>
      </c>
      <c r="N30" s="131" t="str">
        <f t="shared" si="24"/>
        <v/>
      </c>
      <c r="O30" s="131" t="str">
        <f t="shared" si="24"/>
        <v/>
      </c>
      <c r="P30" s="131" t="str">
        <f t="shared" si="24"/>
        <v/>
      </c>
      <c r="Q30" s="131" t="str">
        <f t="shared" si="24"/>
        <v/>
      </c>
      <c r="R30" s="131" t="str">
        <f t="shared" si="24"/>
        <v/>
      </c>
      <c r="S30" s="131" t="str">
        <f t="shared" si="24"/>
        <v/>
      </c>
      <c r="T30" s="131" t="str">
        <f t="shared" si="24"/>
        <v/>
      </c>
      <c r="U30" s="131" t="str">
        <f t="shared" si="24"/>
        <v/>
      </c>
      <c r="V30" s="130" t="str">
        <f t="shared" si="24"/>
        <v/>
      </c>
      <c r="W30" s="130" t="str">
        <f t="shared" si="24"/>
        <v/>
      </c>
      <c r="X30" s="130" t="str">
        <f t="shared" si="24"/>
        <v/>
      </c>
      <c r="Y30" s="130" t="str">
        <f t="shared" si="24"/>
        <v/>
      </c>
      <c r="Z30" s="130" t="str">
        <f t="shared" si="24"/>
        <v/>
      </c>
      <c r="AA30" s="130" t="str">
        <f t="shared" si="24"/>
        <v/>
      </c>
      <c r="AB30" s="130" t="str">
        <f t="shared" si="24"/>
        <v/>
      </c>
      <c r="AC30" s="130" t="str">
        <f t="shared" si="24"/>
        <v/>
      </c>
      <c r="AD30" s="130" t="str">
        <f t="shared" si="24"/>
        <v/>
      </c>
      <c r="AE30" s="130" t="str">
        <f t="shared" si="24"/>
        <v/>
      </c>
      <c r="AF30" s="130" t="str">
        <f t="shared" si="24"/>
        <v/>
      </c>
      <c r="AG30" s="130" t="str">
        <f t="shared" si="24"/>
        <v/>
      </c>
      <c r="AH30" s="130" t="str">
        <f t="shared" si="24"/>
        <v/>
      </c>
      <c r="AI30" s="130" t="str">
        <f t="shared" si="24"/>
        <v/>
      </c>
      <c r="AJ30" s="132" t="str">
        <f t="shared" si="24"/>
        <v/>
      </c>
      <c r="AK30" s="136" t="str">
        <f t="shared" si="24"/>
        <v/>
      </c>
      <c r="AL30" s="133" t="str">
        <f t="shared" si="24"/>
        <v/>
      </c>
      <c r="AM30" s="133" t="str">
        <f t="shared" si="24"/>
        <v/>
      </c>
      <c r="AN30" s="133" t="str">
        <f t="shared" si="24"/>
        <v/>
      </c>
      <c r="AO30" s="133" t="str">
        <f t="shared" si="24"/>
        <v/>
      </c>
      <c r="AP30" s="133" t="str">
        <f t="shared" si="24"/>
        <v/>
      </c>
      <c r="AQ30" s="134" t="str">
        <f t="shared" si="24"/>
        <v/>
      </c>
      <c r="AR30" s="135" t="str">
        <f t="shared" si="24"/>
        <v/>
      </c>
    </row>
    <row r="31" spans="1:44" x14ac:dyDescent="0.3">
      <c r="A31" s="48" t="str">
        <f t="shared" ref="A31" si="25">+IF(C31+C32=0,"[ocultar]","")</f>
        <v>[ocultar]</v>
      </c>
      <c r="B31" s="39" t="s">
        <v>162</v>
      </c>
      <c r="C31" s="40">
        <f t="array" ref="C31">SUM(IF($B31=DATOS_[Sexo],
IF($B30=DATOS_[AGRUP. CLAS. PROF.],
IF("Dentro"=DATOS_[Check Periodo Ref.],
1/(COUNTIFS(DATOS_[Sexo],$B31,DATOS_[AGRUP. CLAS. PROF.],$B30,DATOS_[Check Periodo Ref.],"Dentro",DATOS_[id],DATOS_[id]))))))</f>
        <v>0</v>
      </c>
      <c r="D31" s="41">
        <f>COUNTIFS(DATOS_[AGRUP. CLAS. PROF.],$B30,DATOS_[Sexo],$B31,DATOS_[Check Periodo Ref.],"Dentro")</f>
        <v>0</v>
      </c>
      <c r="E31" s="118">
        <f t="array" ref="E31">IFERROR(
MEDIAN(IF(DATOS_[Sexo]=$B31,IF(DATOS_[AGRUP. CLAS. PROF.]=$B30,IF(DATOS_[Check Periodo Ref.]="Dentro",DATOS_[SALARIO BASE Ef],FALSE)))),
0)</f>
        <v>0</v>
      </c>
      <c r="F31" s="119">
        <f t="array" ref="F31">IFERROR(
MEDIAN((IF(DATOS_[[Sexo]:[Sexo]]=$B31,IF(DATOS_[[AGRUP. CLAS. PROF.]:[AGRUP. CLAS. PROF.]]=$B30,IF(DATOS_[[Check Periodo Ref.]:[Check Periodo Ref.]]="Dentro",DATOS_[Conc.Sal.01]))))),
0)</f>
        <v>0</v>
      </c>
      <c r="G31" s="119">
        <f t="array" ref="G31">IFERROR(
MEDIAN((IF(DATOS_[[Sexo]:[Sexo]]=$B31,IF(DATOS_[[AGRUP. CLAS. PROF.]:[AGRUP. CLAS. PROF.]]=$B30,IF(DATOS_[[Check Periodo Ref.]:[Check Periodo Ref.]]="Dentro",DATOS_[Conc.Sal.02]))))),
0)</f>
        <v>0</v>
      </c>
      <c r="H31" s="119">
        <f t="array" ref="H31">IFERROR(
MEDIAN((IF(DATOS_[[Sexo]:[Sexo]]=$B31,IF(DATOS_[[AGRUP. CLAS. PROF.]:[AGRUP. CLAS. PROF.]]=$B30,IF(DATOS_[[Check Periodo Ref.]:[Check Periodo Ref.]]="Dentro",DATOS_[Conc.Sal.03]))))),
0)</f>
        <v>0</v>
      </c>
      <c r="I31" s="119">
        <f t="array" ref="I31">IFERROR(
MEDIAN((IF(DATOS_[[Sexo]:[Sexo]]=$B31,IF(DATOS_[[AGRUP. CLAS. PROF.]:[AGRUP. CLAS. PROF.]]=$B30,IF(DATOS_[[Check Periodo Ref.]:[Check Periodo Ref.]]="Dentro",DATOS_[Conc.Sal.04]))))),
0)</f>
        <v>0</v>
      </c>
      <c r="J31" s="119">
        <f t="array" ref="J31">IFERROR(
MEDIAN((IF(DATOS_[[Sexo]:[Sexo]]=$B31,IF(DATOS_[[AGRUP. CLAS. PROF.]:[AGRUP. CLAS. PROF.]]=$B30,IF(DATOS_[[Check Periodo Ref.]:[Check Periodo Ref.]]="Dentro",DATOS_[Conc.Sal.05]))))),
0)</f>
        <v>0</v>
      </c>
      <c r="K31" s="119">
        <f t="array" ref="K31">IFERROR(
MEDIAN((IF(DATOS_[[Sexo]:[Sexo]]=$B31,IF(DATOS_[[AGRUP. CLAS. PROF.]:[AGRUP. CLAS. PROF.]]=$B30,IF(DATOS_[[Check Periodo Ref.]:[Check Periodo Ref.]]="Dentro",DATOS_[Conc.Sal.06]))))),
0)</f>
        <v>0</v>
      </c>
      <c r="L31" s="119">
        <f t="array" ref="L31">IFERROR(
MEDIAN((IF(DATOS_[[Sexo]:[Sexo]]=$B31,IF(DATOS_[[AGRUP. CLAS. PROF.]:[AGRUP. CLAS. PROF.]]=$B30,IF(DATOS_[[Check Periodo Ref.]:[Check Periodo Ref.]]="Dentro",DATOS_[Conc.Sal.07]))))),
0)</f>
        <v>0</v>
      </c>
      <c r="M31" s="119">
        <f t="array" ref="M31">IFERROR(
MEDIAN((IF(DATOS_[[Sexo]:[Sexo]]=$B31,IF(DATOS_[[AGRUP. CLAS. PROF.]:[AGRUP. CLAS. PROF.]]=$B30,IF(DATOS_[[Check Periodo Ref.]:[Check Periodo Ref.]]="Dentro",DATOS_[Conc.Sal.08]))))),
0)</f>
        <v>0</v>
      </c>
      <c r="N31" s="119">
        <f t="array" ref="N31">IFERROR(
MEDIAN((IF(DATOS_[[Sexo]:[Sexo]]=$B31,IF(DATOS_[[AGRUP. CLAS. PROF.]:[AGRUP. CLAS. PROF.]]=$B30,IF(DATOS_[[Check Periodo Ref.]:[Check Periodo Ref.]]="Dentro",DATOS_[Conc.Sal.09]))))),
0)</f>
        <v>0</v>
      </c>
      <c r="O31" s="119">
        <f t="array" ref="O31">IFERROR(
MEDIAN((IF(DATOS_[[Sexo]:[Sexo]]=$B31,IF(DATOS_[[AGRUP. CLAS. PROF.]:[AGRUP. CLAS. PROF.]]=$B30,IF(DATOS_[[Check Periodo Ref.]:[Check Periodo Ref.]]="Dentro",DATOS_[Conc.Sal.10]))))),
0)</f>
        <v>0</v>
      </c>
      <c r="P31" s="119">
        <f t="array" ref="P31">IFERROR(
MEDIAN((IF(DATOS_[[Sexo]:[Sexo]]=$B31,IF(DATOS_[[AGRUP. CLAS. PROF.]:[AGRUP. CLAS. PROF.]]=$B30,IF(DATOS_[[Check Periodo Ref.]:[Check Periodo Ref.]]="Dentro",DATOS_[Conc.Sal.11]))))),
0)</f>
        <v>0</v>
      </c>
      <c r="Q31" s="119">
        <f t="array" ref="Q31">IFERROR(
MEDIAN((IF(DATOS_[[Sexo]:[Sexo]]=$B31,IF(DATOS_[[AGRUP. CLAS. PROF.]:[AGRUP. CLAS. PROF.]]=$B30,IF(DATOS_[[Check Periodo Ref.]:[Check Periodo Ref.]]="Dentro",DATOS_[Conc.Sal.12]))))),
0)</f>
        <v>0</v>
      </c>
      <c r="R31" s="119">
        <f t="array" ref="R31">IFERROR(
MEDIAN((IF(DATOS_[[Sexo]:[Sexo]]=$B31,IF(DATOS_[[AGRUP. CLAS. PROF.]:[AGRUP. CLAS. PROF.]]=$B30,IF(DATOS_[[Check Periodo Ref.]:[Check Periodo Ref.]]="Dentro",DATOS_[Conc.Sal.13]))))),
0)</f>
        <v>0</v>
      </c>
      <c r="S31" s="119">
        <f t="array" ref="S31">IFERROR(
MEDIAN((IF(DATOS_[[Sexo]:[Sexo]]=$B31,IF(DATOS_[[AGRUP. CLAS. PROF.]:[AGRUP. CLAS. PROF.]]=$B30,IF(DATOS_[[Check Periodo Ref.]:[Check Periodo Ref.]]="Dentro",DATOS_[Conc.Sal.14]))))),
0)</f>
        <v>0</v>
      </c>
      <c r="T31" s="119">
        <f t="array" ref="T31">IFERROR(
MEDIAN((IF(DATOS_[[Sexo]:[Sexo]]=$B31,IF(DATOS_[[AGRUP. CLAS. PROF.]:[AGRUP. CLAS. PROF.]]=$B30,IF(DATOS_[[Check Periodo Ref.]:[Check Periodo Ref.]]="Dentro",DATOS_[Conc.Sal.15]))))),
0)</f>
        <v>0</v>
      </c>
      <c r="U31" s="119">
        <f t="array" ref="U31">IFERROR(
MEDIAN((IF(DATOS_[[Sexo]:[Sexo]]=$B31,IF(DATOS_[[AGRUP. CLAS. PROF.]:[AGRUP. CLAS. PROF.]]=$B30,IF(DATOS_[[Check Periodo Ref.]:[Check Periodo Ref.]]="Dentro",DATOS_[Conc.Sal.16]))))),
0)</f>
        <v>0</v>
      </c>
      <c r="V31" s="119">
        <f t="array" ref="V31">IFERROR(
MEDIAN((IF(DATOS_[[Sexo]:[Sexo]]=$B31,IF(DATOS_[[AGRUP. CLAS. PROF.]:[AGRUP. CLAS. PROF.]]=$B30,IF(DATOS_[[Check Periodo Ref.]:[Check Periodo Ref.]]="Dentro",DATOS_[Conc.Sal.17]))))),
0)</f>
        <v>0</v>
      </c>
      <c r="W31" s="119">
        <f t="array" ref="W31">IFERROR(
MEDIAN((IF(DATOS_[[Sexo]:[Sexo]]=$B31,IF(DATOS_[[AGRUP. CLAS. PROF.]:[AGRUP. CLAS. PROF.]]=$B30,IF(DATOS_[[Check Periodo Ref.]:[Check Periodo Ref.]]="Dentro",DATOS_[Conc.Sal.18]))))),
0)</f>
        <v>0</v>
      </c>
      <c r="X31" s="119">
        <f t="array" ref="X31">IFERROR(
MEDIAN((IF(DATOS_[[Sexo]:[Sexo]]=$B31,IF(DATOS_[[AGRUP. CLAS. PROF.]:[AGRUP. CLAS. PROF.]]=$B30,IF(DATOS_[[Check Periodo Ref.]:[Check Periodo Ref.]]="Dentro",DATOS_[Conc.Sal.19]))))),
0)</f>
        <v>0</v>
      </c>
      <c r="Y31" s="119">
        <f t="array" ref="Y31">IFERROR(
MEDIAN((IF(DATOS_[[Sexo]:[Sexo]]=$B31,IF(DATOS_[[AGRUP. CLAS. PROF.]:[AGRUP. CLAS. PROF.]]=$B30,IF(DATOS_[[Check Periodo Ref.]:[Check Periodo Ref.]]="Dentro",DATOS_[Conc.Sal.20]))))),
0)</f>
        <v>0</v>
      </c>
      <c r="Z31" s="119">
        <f t="array" ref="Z31">IFERROR(
MEDIAN((IF(DATOS_[[Sexo]:[Sexo]]=$B31,IF(DATOS_[[AGRUP. CLAS. PROF.]:[AGRUP. CLAS. PROF.]]=$B30,IF(DATOS_[[Check Periodo Ref.]:[Check Periodo Ref.]]="Dentro",DATOS_[Conc.Sal.21]))))),
0)</f>
        <v>0</v>
      </c>
      <c r="AA31" s="119">
        <f t="array" ref="AA31">IFERROR(
MEDIAN((IF(DATOS_[[Sexo]:[Sexo]]=$B31,IF(DATOS_[[AGRUP. CLAS. PROF.]:[AGRUP. CLAS. PROF.]]=$B30,IF(DATOS_[[Check Periodo Ref.]:[Check Periodo Ref.]]="Dentro",DATOS_[Conc.Sal.22]))))),
0)</f>
        <v>0</v>
      </c>
      <c r="AB31" s="119">
        <f t="array" ref="AB31">IFERROR(
MEDIAN((IF(DATOS_[[Sexo]:[Sexo]]=$B31,IF(DATOS_[[AGRUP. CLAS. PROF.]:[AGRUP. CLAS. PROF.]]=$B30,IF(DATOS_[[Check Periodo Ref.]:[Check Periodo Ref.]]="Dentro",DATOS_[Conc.Sal.23]))))),
0)</f>
        <v>0</v>
      </c>
      <c r="AC31" s="119">
        <f t="array" ref="AC31">IFERROR(
MEDIAN((IF(DATOS_[[Sexo]:[Sexo]]=$B31,IF(DATOS_[[AGRUP. CLAS. PROF.]:[AGRUP. CLAS. PROF.]]=$B30,IF(DATOS_[[Check Periodo Ref.]:[Check Periodo Ref.]]="Dentro",DATOS_[Conc.Sal.24]))))),
0)</f>
        <v>0</v>
      </c>
      <c r="AD31" s="119">
        <f t="array" ref="AD31">IFERROR(
MEDIAN((IF(DATOS_[[Sexo]:[Sexo]]=$B31,IF(DATOS_[[AGRUP. CLAS. PROF.]:[AGRUP. CLAS. PROF.]]=$B30,IF(DATOS_[[Check Periodo Ref.]:[Check Periodo Ref.]]="Dentro",DATOS_[Conc.Sal.25]))))),
0)</f>
        <v>0</v>
      </c>
      <c r="AE31" s="119">
        <f t="array" ref="AE31">IFERROR(
MEDIAN((IF(DATOS_[[Sexo]:[Sexo]]=$B31,IF(DATOS_[[AGRUP. CLAS. PROF.]:[AGRUP. CLAS. PROF.]]=$B30,IF(DATOS_[[Check Periodo Ref.]:[Check Periodo Ref.]]="Dentro",DATOS_[Conc.Sal.26]))))),
0)</f>
        <v>0</v>
      </c>
      <c r="AF31" s="119">
        <f t="array" ref="AF31">IFERROR(
MEDIAN((IF(DATOS_[[Sexo]:[Sexo]]=$B31,IF(DATOS_[[AGRUP. CLAS. PROF.]:[AGRUP. CLAS. PROF.]]=$B30,IF(DATOS_[[Check Periodo Ref.]:[Check Periodo Ref.]]="Dentro",DATOS_[Conc.Sal.27]))))),
0)</f>
        <v>0</v>
      </c>
      <c r="AG31" s="119">
        <f t="array" ref="AG31">IFERROR(
MEDIAN((IF(DATOS_[[Sexo]:[Sexo]]=$B31,IF(DATOS_[[AGRUP. CLAS. PROF.]:[AGRUP. CLAS. PROF.]]=$B30,IF(DATOS_[[Check Periodo Ref.]:[Check Periodo Ref.]]="Dentro",DATOS_[Conc.Sal.28]))))),
0)</f>
        <v>0</v>
      </c>
      <c r="AH31" s="119">
        <f t="array" ref="AH31">IFERROR(
MEDIAN((IF(DATOS_[[Sexo]:[Sexo]]=$B31,IF(DATOS_[[AGRUP. CLAS. PROF.]:[AGRUP. CLAS. PROF.]]=$B30,IF(DATOS_[[Check Periodo Ref.]:[Check Periodo Ref.]]="Dentro",DATOS_[Conc.Sal.29]))))),
0)</f>
        <v>0</v>
      </c>
      <c r="AI31" s="119">
        <f t="array" ref="AI31">IFERROR(
MEDIAN((IF(DATOS_[[Sexo]:[Sexo]]=$B31,IF(DATOS_[[AGRUP. CLAS. PROF.]:[AGRUP. CLAS. PROF.]]=$B30,IF(DATOS_[[Check Periodo Ref.]:[Check Periodo Ref.]]="Dentro",DATOS_[Conc.Sal.30]))))),
0)</f>
        <v>0</v>
      </c>
      <c r="AJ31" s="120">
        <f t="array" ref="AJ31">IFERROR(
MEDIAN(IF(DATOS_[Sexo]=$B31,IF(DATOS_[AGRUP. CLAS. PROF.]=$B30,IF(DATOS_[Check Periodo Ref.]="Dentro",DATOS_[Tot COMPL.SAL Ef],FALSE)))),
0)</f>
        <v>0</v>
      </c>
      <c r="AK31" s="121">
        <f t="array" ref="AK31">IFERROR(
MEDIAN(IF(DATOS_[Sexo]=$B31,IF(DATOS_[AGRUP. CLAS. PROF.]=$B30,IF(DATOS_[Check Periodo Ref.]="Dentro",DATOS_[TOTAL SALARIO Ef],FALSE)))),
0)</f>
        <v>0</v>
      </c>
      <c r="AL31" s="122">
        <f t="array" ref="AL31">IFERROR(
MEDIAN((IF(DATOS_[[Sexo]:[Sexo]]=$B31,IF(DATOS_[[AGRUP. CLAS. PROF.]:[AGRUP. CLAS. PROF.]]=$B30,IF(DATOS_[[Check Periodo Ref.]:[Check Periodo Ref.]]="Dentro",DATOS_[C.Extra.01]))))),
0)</f>
        <v>0</v>
      </c>
      <c r="AM31" s="122">
        <f t="array" ref="AM31">IFERROR(
MEDIAN((IF(DATOS_[[Sexo]:[Sexo]]=$B31,IF(DATOS_[[AGRUP. CLAS. PROF.]:[AGRUP. CLAS. PROF.]]=$B30,IF(DATOS_[[Check Periodo Ref.]:[Check Periodo Ref.]]="Dentro",DATOS_[C.Extra.02]))))),
0)</f>
        <v>0</v>
      </c>
      <c r="AN31" s="122">
        <f t="array" ref="AN31">IFERROR(
MEDIAN((IF(DATOS_[[Sexo]:[Sexo]]=$B31,IF(DATOS_[[AGRUP. CLAS. PROF.]:[AGRUP. CLAS. PROF.]]=$B30,IF(DATOS_[[Check Periodo Ref.]:[Check Periodo Ref.]]="Dentro",DATOS_[C.Extra.03]))))),
0)</f>
        <v>0</v>
      </c>
      <c r="AO31" s="122">
        <f t="array" ref="AO31">IFERROR(
MEDIAN((IF(DATOS_[[Sexo]:[Sexo]]=$B31,IF(DATOS_[[AGRUP. CLAS. PROF.]:[AGRUP. CLAS. PROF.]]=$B30,IF(DATOS_[[Check Periodo Ref.]:[Check Periodo Ref.]]="Dentro",DATOS_[C.Extra.04]))))),
0)</f>
        <v>0</v>
      </c>
      <c r="AP31" s="122">
        <f t="array" ref="AP31">IFERROR(
MEDIAN((IF(DATOS_[[Sexo]:[Sexo]]=$B31,IF(DATOS_[[AGRUP. CLAS. PROF.]:[AGRUP. CLAS. PROF.]]=$B30,IF(DATOS_[[Check Periodo Ref.]:[Check Periodo Ref.]]="Dentro",DATOS_[C.Extra.05]))))),
0)</f>
        <v>0</v>
      </c>
      <c r="AQ31" s="123">
        <f t="array" ref="AQ31">IFERROR(
MEDIAN(IF(DATOS_[Sexo]=$B31,IF(DATOS_[AGRUP. CLAS. PROF.]=$B30,IF(DATOS_[Check Periodo Ref.]="Dentro",DATOS_[Tot Extrasalarial Ef],FALSE)))),
0)</f>
        <v>0</v>
      </c>
      <c r="AR31" s="124">
        <f t="array" ref="AR31">IFERROR(
MEDIAN(IF(DATOS_[Sexo]=$B31,IF(DATOS_[AGRUP. CLAS. PROF.]=$B30,IF(DATOS_[Check Periodo Ref.]="Dentro",DATOS_[TOTAL Retrib Ef],FALSE)))),
0)</f>
        <v>0</v>
      </c>
    </row>
    <row r="32" spans="1:44" x14ac:dyDescent="0.3">
      <c r="A32" s="48" t="str">
        <f t="shared" ref="A32" si="26">+A31</f>
        <v>[ocultar]</v>
      </c>
      <c r="B32" s="39" t="s">
        <v>163</v>
      </c>
      <c r="C32" s="40">
        <f t="array" ref="C32">SUM(IF($B32=DATOS_[Sexo],
IF($B30=DATOS_[AGRUP. CLAS. PROF.],
IF("Dentro"=DATOS_[Check Periodo Ref.],
1/(COUNTIFS(DATOS_[Sexo],$B32,DATOS_[AGRUP. CLAS. PROF.],$B30,DATOS_[Check Periodo Ref.],"Dentro",DATOS_[id],DATOS_[id]))))))</f>
        <v>0</v>
      </c>
      <c r="D32" s="41">
        <f>COUNTIFS(DATOS_[AGRUP. CLAS. PROF.],$B30,DATOS_[Sexo],$B32,DATOS_[Check Periodo Ref.],"Dentro")</f>
        <v>0</v>
      </c>
      <c r="E32" s="118">
        <f t="array" ref="E32">IFERROR(
MEDIAN(IF(DATOS_[Sexo]=$B32,IF(DATOS_[AGRUP. CLAS. PROF.]=$B30,IF(DATOS_[Check Periodo Ref.]="Dentro",DATOS_[SALARIO BASE Ef],FALSE)))),
0)</f>
        <v>0</v>
      </c>
      <c r="F32" s="119">
        <f t="array" ref="F32">IFERROR(
MEDIAN((IF(DATOS_[[Sexo]:[Sexo]]=$B32,IF(DATOS_[[AGRUP. CLAS. PROF.]:[AGRUP. CLAS. PROF.]]=$B30,IF(DATOS_[[Check Periodo Ref.]:[Check Periodo Ref.]]="Dentro",DATOS_[Conc.Sal.01]))))),
0)</f>
        <v>0</v>
      </c>
      <c r="G32" s="119">
        <f t="array" ref="G32">IFERROR(
MEDIAN((IF(DATOS_[[Sexo]:[Sexo]]=$B32,IF(DATOS_[[AGRUP. CLAS. PROF.]:[AGRUP. CLAS. PROF.]]=$B30,IF(DATOS_[[Check Periodo Ref.]:[Check Periodo Ref.]]="Dentro",DATOS_[Conc.Sal.02]))))),
0)</f>
        <v>0</v>
      </c>
      <c r="H32" s="119">
        <f t="array" ref="H32">IFERROR(
MEDIAN((IF(DATOS_[[Sexo]:[Sexo]]=$B32,IF(DATOS_[[AGRUP. CLAS. PROF.]:[AGRUP. CLAS. PROF.]]=$B30,IF(DATOS_[[Check Periodo Ref.]:[Check Periodo Ref.]]="Dentro",DATOS_[Conc.Sal.03]))))),
0)</f>
        <v>0</v>
      </c>
      <c r="I32" s="119">
        <f t="array" ref="I32">IFERROR(
MEDIAN((IF(DATOS_[[Sexo]:[Sexo]]=$B32,IF(DATOS_[[AGRUP. CLAS. PROF.]:[AGRUP. CLAS. PROF.]]=$B30,IF(DATOS_[[Check Periodo Ref.]:[Check Periodo Ref.]]="Dentro",DATOS_[Conc.Sal.04]))))),
0)</f>
        <v>0</v>
      </c>
      <c r="J32" s="119">
        <f t="array" ref="J32">IFERROR(
MEDIAN((IF(DATOS_[[Sexo]:[Sexo]]=$B32,IF(DATOS_[[AGRUP. CLAS. PROF.]:[AGRUP. CLAS. PROF.]]=$B30,IF(DATOS_[[Check Periodo Ref.]:[Check Periodo Ref.]]="Dentro",DATOS_[Conc.Sal.05]))))),
0)</f>
        <v>0</v>
      </c>
      <c r="K32" s="119">
        <f t="array" ref="K32">IFERROR(
MEDIAN((IF(DATOS_[[Sexo]:[Sexo]]=$B32,IF(DATOS_[[AGRUP. CLAS. PROF.]:[AGRUP. CLAS. PROF.]]=$B30,IF(DATOS_[[Check Periodo Ref.]:[Check Periodo Ref.]]="Dentro",DATOS_[Conc.Sal.06]))))),
0)</f>
        <v>0</v>
      </c>
      <c r="L32" s="119">
        <f t="array" ref="L32">IFERROR(
MEDIAN((IF(DATOS_[[Sexo]:[Sexo]]=$B32,IF(DATOS_[[AGRUP. CLAS. PROF.]:[AGRUP. CLAS. PROF.]]=$B30,IF(DATOS_[[Check Periodo Ref.]:[Check Periodo Ref.]]="Dentro",DATOS_[Conc.Sal.07]))))),
0)</f>
        <v>0</v>
      </c>
      <c r="M32" s="119">
        <f t="array" ref="M32">IFERROR(
MEDIAN((IF(DATOS_[[Sexo]:[Sexo]]=$B32,IF(DATOS_[[AGRUP. CLAS. PROF.]:[AGRUP. CLAS. PROF.]]=$B30,IF(DATOS_[[Check Periodo Ref.]:[Check Periodo Ref.]]="Dentro",DATOS_[Conc.Sal.08]))))),
0)</f>
        <v>0</v>
      </c>
      <c r="N32" s="119">
        <f t="array" ref="N32">IFERROR(
MEDIAN((IF(DATOS_[[Sexo]:[Sexo]]=$B32,IF(DATOS_[[AGRUP. CLAS. PROF.]:[AGRUP. CLAS. PROF.]]=$B30,IF(DATOS_[[Check Periodo Ref.]:[Check Periodo Ref.]]="Dentro",DATOS_[Conc.Sal.09]))))),
0)</f>
        <v>0</v>
      </c>
      <c r="O32" s="119">
        <f t="array" ref="O32">IFERROR(
MEDIAN((IF(DATOS_[[Sexo]:[Sexo]]=$B32,IF(DATOS_[[AGRUP. CLAS. PROF.]:[AGRUP. CLAS. PROF.]]=$B30,IF(DATOS_[[Check Periodo Ref.]:[Check Periodo Ref.]]="Dentro",DATOS_[Conc.Sal.10]))))),
0)</f>
        <v>0</v>
      </c>
      <c r="P32" s="119">
        <f t="array" ref="P32">IFERROR(
MEDIAN((IF(DATOS_[[Sexo]:[Sexo]]=$B32,IF(DATOS_[[AGRUP. CLAS. PROF.]:[AGRUP. CLAS. PROF.]]=$B30,IF(DATOS_[[Check Periodo Ref.]:[Check Periodo Ref.]]="Dentro",DATOS_[Conc.Sal.11]))))),
0)</f>
        <v>0</v>
      </c>
      <c r="Q32" s="119">
        <f t="array" ref="Q32">IFERROR(
MEDIAN((IF(DATOS_[[Sexo]:[Sexo]]=$B32,IF(DATOS_[[AGRUP. CLAS. PROF.]:[AGRUP. CLAS. PROF.]]=$B30,IF(DATOS_[[Check Periodo Ref.]:[Check Periodo Ref.]]="Dentro",DATOS_[Conc.Sal.12]))))),
0)</f>
        <v>0</v>
      </c>
      <c r="R32" s="119">
        <f t="array" ref="R32">IFERROR(
MEDIAN((IF(DATOS_[[Sexo]:[Sexo]]=$B32,IF(DATOS_[[AGRUP. CLAS. PROF.]:[AGRUP. CLAS. PROF.]]=$B30,IF(DATOS_[[Check Periodo Ref.]:[Check Periodo Ref.]]="Dentro",DATOS_[Conc.Sal.13]))))),
0)</f>
        <v>0</v>
      </c>
      <c r="S32" s="119">
        <f t="array" ref="S32">IFERROR(
MEDIAN((IF(DATOS_[[Sexo]:[Sexo]]=$B32,IF(DATOS_[[AGRUP. CLAS. PROF.]:[AGRUP. CLAS. PROF.]]=$B30,IF(DATOS_[[Check Periodo Ref.]:[Check Periodo Ref.]]="Dentro",DATOS_[Conc.Sal.14]))))),
0)</f>
        <v>0</v>
      </c>
      <c r="T32" s="119">
        <f t="array" ref="T32">IFERROR(
MEDIAN((IF(DATOS_[[Sexo]:[Sexo]]=$B32,IF(DATOS_[[AGRUP. CLAS. PROF.]:[AGRUP. CLAS. PROF.]]=$B30,IF(DATOS_[[Check Periodo Ref.]:[Check Periodo Ref.]]="Dentro",DATOS_[Conc.Sal.15]))))),
0)</f>
        <v>0</v>
      </c>
      <c r="U32" s="119">
        <f t="array" ref="U32">IFERROR(
MEDIAN((IF(DATOS_[[Sexo]:[Sexo]]=$B32,IF(DATOS_[[AGRUP. CLAS. PROF.]:[AGRUP. CLAS. PROF.]]=$B30,IF(DATOS_[[Check Periodo Ref.]:[Check Periodo Ref.]]="Dentro",DATOS_[Conc.Sal.16]))))),
0)</f>
        <v>0</v>
      </c>
      <c r="V32" s="119">
        <f t="array" ref="V32">IFERROR(
MEDIAN((IF(DATOS_[[Sexo]:[Sexo]]=$B32,IF(DATOS_[[AGRUP. CLAS. PROF.]:[AGRUP. CLAS. PROF.]]=$B30,IF(DATOS_[[Check Periodo Ref.]:[Check Periodo Ref.]]="Dentro",DATOS_[Conc.Sal.17]))))),
0)</f>
        <v>0</v>
      </c>
      <c r="W32" s="119">
        <f t="array" ref="W32">IFERROR(
MEDIAN((IF(DATOS_[[Sexo]:[Sexo]]=$B32,IF(DATOS_[[AGRUP. CLAS. PROF.]:[AGRUP. CLAS. PROF.]]=$B30,IF(DATOS_[[Check Periodo Ref.]:[Check Periodo Ref.]]="Dentro",DATOS_[Conc.Sal.18]))))),
0)</f>
        <v>0</v>
      </c>
      <c r="X32" s="119">
        <f t="array" ref="X32">IFERROR(
MEDIAN((IF(DATOS_[[Sexo]:[Sexo]]=$B32,IF(DATOS_[[AGRUP. CLAS. PROF.]:[AGRUP. CLAS. PROF.]]=$B30,IF(DATOS_[[Check Periodo Ref.]:[Check Periodo Ref.]]="Dentro",DATOS_[Conc.Sal.19]))))),
0)</f>
        <v>0</v>
      </c>
      <c r="Y32" s="119">
        <f t="array" ref="Y32">IFERROR(
MEDIAN((IF(DATOS_[[Sexo]:[Sexo]]=$B32,IF(DATOS_[[AGRUP. CLAS. PROF.]:[AGRUP. CLAS. PROF.]]=$B30,IF(DATOS_[[Check Periodo Ref.]:[Check Periodo Ref.]]="Dentro",DATOS_[Conc.Sal.20]))))),
0)</f>
        <v>0</v>
      </c>
      <c r="Z32" s="119">
        <f t="array" ref="Z32">IFERROR(
MEDIAN((IF(DATOS_[[Sexo]:[Sexo]]=$B32,IF(DATOS_[[AGRUP. CLAS. PROF.]:[AGRUP. CLAS. PROF.]]=$B30,IF(DATOS_[[Check Periodo Ref.]:[Check Periodo Ref.]]="Dentro",DATOS_[Conc.Sal.21]))))),
0)</f>
        <v>0</v>
      </c>
      <c r="AA32" s="119">
        <f t="array" ref="AA32">IFERROR(
MEDIAN((IF(DATOS_[[Sexo]:[Sexo]]=$B32,IF(DATOS_[[AGRUP. CLAS. PROF.]:[AGRUP. CLAS. PROF.]]=$B30,IF(DATOS_[[Check Periodo Ref.]:[Check Periodo Ref.]]="Dentro",DATOS_[Conc.Sal.22]))))),
0)</f>
        <v>0</v>
      </c>
      <c r="AB32" s="119">
        <f t="array" ref="AB32">IFERROR(
MEDIAN((IF(DATOS_[[Sexo]:[Sexo]]=$B32,IF(DATOS_[[AGRUP. CLAS. PROF.]:[AGRUP. CLAS. PROF.]]=$B30,IF(DATOS_[[Check Periodo Ref.]:[Check Periodo Ref.]]="Dentro",DATOS_[Conc.Sal.23]))))),
0)</f>
        <v>0</v>
      </c>
      <c r="AC32" s="119">
        <f t="array" ref="AC32">IFERROR(
MEDIAN((IF(DATOS_[[Sexo]:[Sexo]]=$B32,IF(DATOS_[[AGRUP. CLAS. PROF.]:[AGRUP. CLAS. PROF.]]=$B30,IF(DATOS_[[Check Periodo Ref.]:[Check Periodo Ref.]]="Dentro",DATOS_[Conc.Sal.24]))))),
0)</f>
        <v>0</v>
      </c>
      <c r="AD32" s="119">
        <f t="array" ref="AD32">IFERROR(
MEDIAN((IF(DATOS_[[Sexo]:[Sexo]]=$B32,IF(DATOS_[[AGRUP. CLAS. PROF.]:[AGRUP. CLAS. PROF.]]=$B30,IF(DATOS_[[Check Periodo Ref.]:[Check Periodo Ref.]]="Dentro",DATOS_[Conc.Sal.25]))))),
0)</f>
        <v>0</v>
      </c>
      <c r="AE32" s="119">
        <f t="array" ref="AE32">IFERROR(
MEDIAN((IF(DATOS_[[Sexo]:[Sexo]]=$B32,IF(DATOS_[[AGRUP. CLAS. PROF.]:[AGRUP. CLAS. PROF.]]=$B30,IF(DATOS_[[Check Periodo Ref.]:[Check Periodo Ref.]]="Dentro",DATOS_[Conc.Sal.26]))))),
0)</f>
        <v>0</v>
      </c>
      <c r="AF32" s="119">
        <f t="array" ref="AF32">IFERROR(
MEDIAN((IF(DATOS_[[Sexo]:[Sexo]]=$B32,IF(DATOS_[[AGRUP. CLAS. PROF.]:[AGRUP. CLAS. PROF.]]=$B30,IF(DATOS_[[Check Periodo Ref.]:[Check Periodo Ref.]]="Dentro",DATOS_[Conc.Sal.27]))))),
0)</f>
        <v>0</v>
      </c>
      <c r="AG32" s="119">
        <f t="array" ref="AG32">IFERROR(
MEDIAN((IF(DATOS_[[Sexo]:[Sexo]]=$B32,IF(DATOS_[[AGRUP. CLAS. PROF.]:[AGRUP. CLAS. PROF.]]=$B30,IF(DATOS_[[Check Periodo Ref.]:[Check Periodo Ref.]]="Dentro",DATOS_[Conc.Sal.28]))))),
0)</f>
        <v>0</v>
      </c>
      <c r="AH32" s="119">
        <f t="array" ref="AH32">IFERROR(
MEDIAN((IF(DATOS_[[Sexo]:[Sexo]]=$B32,IF(DATOS_[[AGRUP. CLAS. PROF.]:[AGRUP. CLAS. PROF.]]=$B30,IF(DATOS_[[Check Periodo Ref.]:[Check Periodo Ref.]]="Dentro",DATOS_[Conc.Sal.29]))))),
0)</f>
        <v>0</v>
      </c>
      <c r="AI32" s="119">
        <f t="array" ref="AI32">IFERROR(
MEDIAN((IF(DATOS_[[Sexo]:[Sexo]]=$B32,IF(DATOS_[[AGRUP. CLAS. PROF.]:[AGRUP. CLAS. PROF.]]=$B30,IF(DATOS_[[Check Periodo Ref.]:[Check Periodo Ref.]]="Dentro",DATOS_[Conc.Sal.30]))))),
0)</f>
        <v>0</v>
      </c>
      <c r="AJ32" s="120">
        <f t="array" ref="AJ32">IFERROR(
MEDIAN(IF(DATOS_[Sexo]=$B32,IF(DATOS_[AGRUP. CLAS. PROF.]=$B30,IF(DATOS_[Check Periodo Ref.]="Dentro",DATOS_[Tot COMPL.SAL Ef],FALSE)))),
0)</f>
        <v>0</v>
      </c>
      <c r="AK32" s="121">
        <f t="array" ref="AK32">IFERROR(
MEDIAN(IF(DATOS_[Sexo]=$B32,IF(DATOS_[AGRUP. CLAS. PROF.]=$B30,IF(DATOS_[Check Periodo Ref.]="Dentro",DATOS_[TOTAL SALARIO Ef],FALSE)))),
0)</f>
        <v>0</v>
      </c>
      <c r="AL32" s="122">
        <f t="array" ref="AL32">IFERROR(
MEDIAN((IF(DATOS_[[Sexo]:[Sexo]]=$B32,IF(DATOS_[[AGRUP. CLAS. PROF.]:[AGRUP. CLAS. PROF.]]=$B30,IF(DATOS_[[Check Periodo Ref.]:[Check Periodo Ref.]]="Dentro",DATOS_[C.Extra.01]))))),
0)</f>
        <v>0</v>
      </c>
      <c r="AM32" s="122">
        <f t="array" ref="AM32">IFERROR(
MEDIAN((IF(DATOS_[[Sexo]:[Sexo]]=$B32,IF(DATOS_[[AGRUP. CLAS. PROF.]:[AGRUP. CLAS. PROF.]]=$B30,IF(DATOS_[[Check Periodo Ref.]:[Check Periodo Ref.]]="Dentro",DATOS_[C.Extra.02]))))),
0)</f>
        <v>0</v>
      </c>
      <c r="AN32" s="122">
        <f t="array" ref="AN32">IFERROR(
MEDIAN((IF(DATOS_[[Sexo]:[Sexo]]=$B32,IF(DATOS_[[AGRUP. CLAS. PROF.]:[AGRUP. CLAS. PROF.]]=$B30,IF(DATOS_[[Check Periodo Ref.]:[Check Periodo Ref.]]="Dentro",DATOS_[C.Extra.03]))))),
0)</f>
        <v>0</v>
      </c>
      <c r="AO32" s="122">
        <f t="array" ref="AO32">IFERROR(
MEDIAN((IF(DATOS_[[Sexo]:[Sexo]]=$B32,IF(DATOS_[[AGRUP. CLAS. PROF.]:[AGRUP. CLAS. PROF.]]=$B30,IF(DATOS_[[Check Periodo Ref.]:[Check Periodo Ref.]]="Dentro",DATOS_[C.Extra.04]))))),
0)</f>
        <v>0</v>
      </c>
      <c r="AP32" s="122">
        <f t="array" ref="AP32">IFERROR(
MEDIAN((IF(DATOS_[[Sexo]:[Sexo]]=$B32,IF(DATOS_[[AGRUP. CLAS. PROF.]:[AGRUP. CLAS. PROF.]]=$B30,IF(DATOS_[[Check Periodo Ref.]:[Check Periodo Ref.]]="Dentro",DATOS_[C.Extra.05]))))),
0)</f>
        <v>0</v>
      </c>
      <c r="AQ32" s="123">
        <f t="array" ref="AQ32">IFERROR(
MEDIAN(IF(DATOS_[Sexo]=$B32,IF(DATOS_[AGRUP. CLAS. PROF.]=$B30,IF(DATOS_[Check Periodo Ref.]="Dentro",DATOS_[Tot Extrasalarial Ef],FALSE)))),
0)</f>
        <v>0</v>
      </c>
      <c r="AR32" s="124">
        <f t="array" ref="AR32">IFERROR(
MEDIAN(IF(DATOS_[Sexo]=$B32,IF(DATOS_[AGRUP. CLAS. PROF.]=$B30,IF(DATOS_[Check Periodo Ref.]="Dentro",DATOS_[TOTAL Retrib Ef],FALSE)))),
0)</f>
        <v>0</v>
      </c>
    </row>
    <row r="33" spans="1:44" ht="17.25" thickBot="1" x14ac:dyDescent="0.35">
      <c r="A33" s="48" t="str">
        <f t="shared" ref="A33" si="27">+A34</f>
        <v>[ocultar]</v>
      </c>
      <c r="B33" s="46" t="s">
        <v>313</v>
      </c>
      <c r="C33" s="117"/>
      <c r="D33" s="47"/>
      <c r="E33" s="127" t="str">
        <f t="shared" ref="E33:AR33" si="28">IFERROR((E34-E35)/E34,"")</f>
        <v/>
      </c>
      <c r="F33" s="131" t="str">
        <f t="shared" si="28"/>
        <v/>
      </c>
      <c r="G33" s="131" t="str">
        <f t="shared" si="28"/>
        <v/>
      </c>
      <c r="H33" s="131" t="str">
        <f t="shared" si="28"/>
        <v/>
      </c>
      <c r="I33" s="131" t="str">
        <f t="shared" si="28"/>
        <v/>
      </c>
      <c r="J33" s="131" t="str">
        <f t="shared" si="28"/>
        <v/>
      </c>
      <c r="K33" s="131" t="str">
        <f t="shared" si="28"/>
        <v/>
      </c>
      <c r="L33" s="131" t="str">
        <f t="shared" si="28"/>
        <v/>
      </c>
      <c r="M33" s="131" t="str">
        <f t="shared" si="28"/>
        <v/>
      </c>
      <c r="N33" s="131" t="str">
        <f t="shared" si="28"/>
        <v/>
      </c>
      <c r="O33" s="131" t="str">
        <f t="shared" si="28"/>
        <v/>
      </c>
      <c r="P33" s="131" t="str">
        <f t="shared" si="28"/>
        <v/>
      </c>
      <c r="Q33" s="131" t="str">
        <f t="shared" si="28"/>
        <v/>
      </c>
      <c r="R33" s="131" t="str">
        <f t="shared" si="28"/>
        <v/>
      </c>
      <c r="S33" s="131" t="str">
        <f t="shared" si="28"/>
        <v/>
      </c>
      <c r="T33" s="131" t="str">
        <f t="shared" si="28"/>
        <v/>
      </c>
      <c r="U33" s="131" t="str">
        <f t="shared" si="28"/>
        <v/>
      </c>
      <c r="V33" s="130" t="str">
        <f t="shared" si="28"/>
        <v/>
      </c>
      <c r="W33" s="130" t="str">
        <f t="shared" si="28"/>
        <v/>
      </c>
      <c r="X33" s="130" t="str">
        <f t="shared" si="28"/>
        <v/>
      </c>
      <c r="Y33" s="130" t="str">
        <f t="shared" si="28"/>
        <v/>
      </c>
      <c r="Z33" s="130" t="str">
        <f t="shared" si="28"/>
        <v/>
      </c>
      <c r="AA33" s="130" t="str">
        <f t="shared" si="28"/>
        <v/>
      </c>
      <c r="AB33" s="130" t="str">
        <f t="shared" si="28"/>
        <v/>
      </c>
      <c r="AC33" s="130" t="str">
        <f t="shared" si="28"/>
        <v/>
      </c>
      <c r="AD33" s="130" t="str">
        <f t="shared" si="28"/>
        <v/>
      </c>
      <c r="AE33" s="130" t="str">
        <f t="shared" si="28"/>
        <v/>
      </c>
      <c r="AF33" s="130" t="str">
        <f t="shared" si="28"/>
        <v/>
      </c>
      <c r="AG33" s="130" t="str">
        <f t="shared" si="28"/>
        <v/>
      </c>
      <c r="AH33" s="130" t="str">
        <f t="shared" si="28"/>
        <v/>
      </c>
      <c r="AI33" s="130" t="str">
        <f t="shared" si="28"/>
        <v/>
      </c>
      <c r="AJ33" s="132" t="str">
        <f t="shared" si="28"/>
        <v/>
      </c>
      <c r="AK33" s="136" t="str">
        <f t="shared" si="28"/>
        <v/>
      </c>
      <c r="AL33" s="133" t="str">
        <f t="shared" si="28"/>
        <v/>
      </c>
      <c r="AM33" s="133" t="str">
        <f t="shared" si="28"/>
        <v/>
      </c>
      <c r="AN33" s="133" t="str">
        <f t="shared" si="28"/>
        <v/>
      </c>
      <c r="AO33" s="133" t="str">
        <f t="shared" si="28"/>
        <v/>
      </c>
      <c r="AP33" s="133" t="str">
        <f t="shared" si="28"/>
        <v/>
      </c>
      <c r="AQ33" s="134" t="str">
        <f t="shared" si="28"/>
        <v/>
      </c>
      <c r="AR33" s="135" t="str">
        <f t="shared" si="28"/>
        <v/>
      </c>
    </row>
    <row r="34" spans="1:44" x14ac:dyDescent="0.3">
      <c r="A34" s="48" t="str">
        <f t="shared" ref="A34" si="29">+IF(C34+C35=0,"[ocultar]","")</f>
        <v>[ocultar]</v>
      </c>
      <c r="B34" s="39" t="s">
        <v>162</v>
      </c>
      <c r="C34" s="40">
        <f t="array" ref="C34">SUM(IF($B34=DATOS_[Sexo],
IF($B33=DATOS_[AGRUP. CLAS. PROF.],
IF("Dentro"=DATOS_[Check Periodo Ref.],
1/(COUNTIFS(DATOS_[Sexo],$B34,DATOS_[AGRUP. CLAS. PROF.],$B33,DATOS_[Check Periodo Ref.],"Dentro",DATOS_[id],DATOS_[id]))))))</f>
        <v>0</v>
      </c>
      <c r="D34" s="41">
        <f>COUNTIFS(DATOS_[AGRUP. CLAS. PROF.],$B33,DATOS_[Sexo],$B34,DATOS_[Check Periodo Ref.],"Dentro")</f>
        <v>0</v>
      </c>
      <c r="E34" s="118">
        <f t="array" ref="E34">IFERROR(
MEDIAN(IF(DATOS_[Sexo]=$B34,IF(DATOS_[AGRUP. CLAS. PROF.]=$B33,IF(DATOS_[Check Periodo Ref.]="Dentro",DATOS_[SALARIO BASE Ef],FALSE)))),
0)</f>
        <v>0</v>
      </c>
      <c r="F34" s="119">
        <f t="array" ref="F34">IFERROR(
MEDIAN((IF(DATOS_[[Sexo]:[Sexo]]=$B34,IF(DATOS_[[AGRUP. CLAS. PROF.]:[AGRUP. CLAS. PROF.]]=$B33,IF(DATOS_[[Check Periodo Ref.]:[Check Periodo Ref.]]="Dentro",DATOS_[Conc.Sal.01]))))),
0)</f>
        <v>0</v>
      </c>
      <c r="G34" s="119">
        <f t="array" ref="G34">IFERROR(
MEDIAN((IF(DATOS_[[Sexo]:[Sexo]]=$B34,IF(DATOS_[[AGRUP. CLAS. PROF.]:[AGRUP. CLAS. PROF.]]=$B33,IF(DATOS_[[Check Periodo Ref.]:[Check Periodo Ref.]]="Dentro",DATOS_[Conc.Sal.02]))))),
0)</f>
        <v>0</v>
      </c>
      <c r="H34" s="119">
        <f t="array" ref="H34">IFERROR(
MEDIAN((IF(DATOS_[[Sexo]:[Sexo]]=$B34,IF(DATOS_[[AGRUP. CLAS. PROF.]:[AGRUP. CLAS. PROF.]]=$B33,IF(DATOS_[[Check Periodo Ref.]:[Check Periodo Ref.]]="Dentro",DATOS_[Conc.Sal.03]))))),
0)</f>
        <v>0</v>
      </c>
      <c r="I34" s="119">
        <f t="array" ref="I34">IFERROR(
MEDIAN((IF(DATOS_[[Sexo]:[Sexo]]=$B34,IF(DATOS_[[AGRUP. CLAS. PROF.]:[AGRUP. CLAS. PROF.]]=$B33,IF(DATOS_[[Check Periodo Ref.]:[Check Periodo Ref.]]="Dentro",DATOS_[Conc.Sal.04]))))),
0)</f>
        <v>0</v>
      </c>
      <c r="J34" s="119">
        <f t="array" ref="J34">IFERROR(
MEDIAN((IF(DATOS_[[Sexo]:[Sexo]]=$B34,IF(DATOS_[[AGRUP. CLAS. PROF.]:[AGRUP. CLAS. PROF.]]=$B33,IF(DATOS_[[Check Periodo Ref.]:[Check Periodo Ref.]]="Dentro",DATOS_[Conc.Sal.05]))))),
0)</f>
        <v>0</v>
      </c>
      <c r="K34" s="119">
        <f t="array" ref="K34">IFERROR(
MEDIAN((IF(DATOS_[[Sexo]:[Sexo]]=$B34,IF(DATOS_[[AGRUP. CLAS. PROF.]:[AGRUP. CLAS. PROF.]]=$B33,IF(DATOS_[[Check Periodo Ref.]:[Check Periodo Ref.]]="Dentro",DATOS_[Conc.Sal.06]))))),
0)</f>
        <v>0</v>
      </c>
      <c r="L34" s="119">
        <f t="array" ref="L34">IFERROR(
MEDIAN((IF(DATOS_[[Sexo]:[Sexo]]=$B34,IF(DATOS_[[AGRUP. CLAS. PROF.]:[AGRUP. CLAS. PROF.]]=$B33,IF(DATOS_[[Check Periodo Ref.]:[Check Periodo Ref.]]="Dentro",DATOS_[Conc.Sal.07]))))),
0)</f>
        <v>0</v>
      </c>
      <c r="M34" s="119">
        <f t="array" ref="M34">IFERROR(
MEDIAN((IF(DATOS_[[Sexo]:[Sexo]]=$B34,IF(DATOS_[[AGRUP. CLAS. PROF.]:[AGRUP. CLAS. PROF.]]=$B33,IF(DATOS_[[Check Periodo Ref.]:[Check Periodo Ref.]]="Dentro",DATOS_[Conc.Sal.08]))))),
0)</f>
        <v>0</v>
      </c>
      <c r="N34" s="119">
        <f t="array" ref="N34">IFERROR(
MEDIAN((IF(DATOS_[[Sexo]:[Sexo]]=$B34,IF(DATOS_[[AGRUP. CLAS. PROF.]:[AGRUP. CLAS. PROF.]]=$B33,IF(DATOS_[[Check Periodo Ref.]:[Check Periodo Ref.]]="Dentro",DATOS_[Conc.Sal.09]))))),
0)</f>
        <v>0</v>
      </c>
      <c r="O34" s="119">
        <f t="array" ref="O34">IFERROR(
MEDIAN((IF(DATOS_[[Sexo]:[Sexo]]=$B34,IF(DATOS_[[AGRUP. CLAS. PROF.]:[AGRUP. CLAS. PROF.]]=$B33,IF(DATOS_[[Check Periodo Ref.]:[Check Periodo Ref.]]="Dentro",DATOS_[Conc.Sal.10]))))),
0)</f>
        <v>0</v>
      </c>
      <c r="P34" s="119">
        <f t="array" ref="P34">IFERROR(
MEDIAN((IF(DATOS_[[Sexo]:[Sexo]]=$B34,IF(DATOS_[[AGRUP. CLAS. PROF.]:[AGRUP. CLAS. PROF.]]=$B33,IF(DATOS_[[Check Periodo Ref.]:[Check Periodo Ref.]]="Dentro",DATOS_[Conc.Sal.11]))))),
0)</f>
        <v>0</v>
      </c>
      <c r="Q34" s="119">
        <f t="array" ref="Q34">IFERROR(
MEDIAN((IF(DATOS_[[Sexo]:[Sexo]]=$B34,IF(DATOS_[[AGRUP. CLAS. PROF.]:[AGRUP. CLAS. PROF.]]=$B33,IF(DATOS_[[Check Periodo Ref.]:[Check Periodo Ref.]]="Dentro",DATOS_[Conc.Sal.12]))))),
0)</f>
        <v>0</v>
      </c>
      <c r="R34" s="119">
        <f t="array" ref="R34">IFERROR(
MEDIAN((IF(DATOS_[[Sexo]:[Sexo]]=$B34,IF(DATOS_[[AGRUP. CLAS. PROF.]:[AGRUP. CLAS. PROF.]]=$B33,IF(DATOS_[[Check Periodo Ref.]:[Check Periodo Ref.]]="Dentro",DATOS_[Conc.Sal.13]))))),
0)</f>
        <v>0</v>
      </c>
      <c r="S34" s="119">
        <f t="array" ref="S34">IFERROR(
MEDIAN((IF(DATOS_[[Sexo]:[Sexo]]=$B34,IF(DATOS_[[AGRUP. CLAS. PROF.]:[AGRUP. CLAS. PROF.]]=$B33,IF(DATOS_[[Check Periodo Ref.]:[Check Periodo Ref.]]="Dentro",DATOS_[Conc.Sal.14]))))),
0)</f>
        <v>0</v>
      </c>
      <c r="T34" s="119">
        <f t="array" ref="T34">IFERROR(
MEDIAN((IF(DATOS_[[Sexo]:[Sexo]]=$B34,IF(DATOS_[[AGRUP. CLAS. PROF.]:[AGRUP. CLAS. PROF.]]=$B33,IF(DATOS_[[Check Periodo Ref.]:[Check Periodo Ref.]]="Dentro",DATOS_[Conc.Sal.15]))))),
0)</f>
        <v>0</v>
      </c>
      <c r="U34" s="119">
        <f t="array" ref="U34">IFERROR(
MEDIAN((IF(DATOS_[[Sexo]:[Sexo]]=$B34,IF(DATOS_[[AGRUP. CLAS. PROF.]:[AGRUP. CLAS. PROF.]]=$B33,IF(DATOS_[[Check Periodo Ref.]:[Check Periodo Ref.]]="Dentro",DATOS_[Conc.Sal.16]))))),
0)</f>
        <v>0</v>
      </c>
      <c r="V34" s="119">
        <f t="array" ref="V34">IFERROR(
MEDIAN((IF(DATOS_[[Sexo]:[Sexo]]=$B34,IF(DATOS_[[AGRUP. CLAS. PROF.]:[AGRUP. CLAS. PROF.]]=$B33,IF(DATOS_[[Check Periodo Ref.]:[Check Periodo Ref.]]="Dentro",DATOS_[Conc.Sal.17]))))),
0)</f>
        <v>0</v>
      </c>
      <c r="W34" s="119">
        <f t="array" ref="W34">IFERROR(
MEDIAN((IF(DATOS_[[Sexo]:[Sexo]]=$B34,IF(DATOS_[[AGRUP. CLAS. PROF.]:[AGRUP. CLAS. PROF.]]=$B33,IF(DATOS_[[Check Periodo Ref.]:[Check Periodo Ref.]]="Dentro",DATOS_[Conc.Sal.18]))))),
0)</f>
        <v>0</v>
      </c>
      <c r="X34" s="119">
        <f t="array" ref="X34">IFERROR(
MEDIAN((IF(DATOS_[[Sexo]:[Sexo]]=$B34,IF(DATOS_[[AGRUP. CLAS. PROF.]:[AGRUP. CLAS. PROF.]]=$B33,IF(DATOS_[[Check Periodo Ref.]:[Check Periodo Ref.]]="Dentro",DATOS_[Conc.Sal.19]))))),
0)</f>
        <v>0</v>
      </c>
      <c r="Y34" s="119">
        <f t="array" ref="Y34">IFERROR(
MEDIAN((IF(DATOS_[[Sexo]:[Sexo]]=$B34,IF(DATOS_[[AGRUP. CLAS. PROF.]:[AGRUP. CLAS. PROF.]]=$B33,IF(DATOS_[[Check Periodo Ref.]:[Check Periodo Ref.]]="Dentro",DATOS_[Conc.Sal.20]))))),
0)</f>
        <v>0</v>
      </c>
      <c r="Z34" s="119">
        <f t="array" ref="Z34">IFERROR(
MEDIAN((IF(DATOS_[[Sexo]:[Sexo]]=$B34,IF(DATOS_[[AGRUP. CLAS. PROF.]:[AGRUP. CLAS. PROF.]]=$B33,IF(DATOS_[[Check Periodo Ref.]:[Check Periodo Ref.]]="Dentro",DATOS_[Conc.Sal.21]))))),
0)</f>
        <v>0</v>
      </c>
      <c r="AA34" s="119">
        <f t="array" ref="AA34">IFERROR(
MEDIAN((IF(DATOS_[[Sexo]:[Sexo]]=$B34,IF(DATOS_[[AGRUP. CLAS. PROF.]:[AGRUP. CLAS. PROF.]]=$B33,IF(DATOS_[[Check Periodo Ref.]:[Check Periodo Ref.]]="Dentro",DATOS_[Conc.Sal.22]))))),
0)</f>
        <v>0</v>
      </c>
      <c r="AB34" s="119">
        <f t="array" ref="AB34">IFERROR(
MEDIAN((IF(DATOS_[[Sexo]:[Sexo]]=$B34,IF(DATOS_[[AGRUP. CLAS. PROF.]:[AGRUP. CLAS. PROF.]]=$B33,IF(DATOS_[[Check Periodo Ref.]:[Check Periodo Ref.]]="Dentro",DATOS_[Conc.Sal.23]))))),
0)</f>
        <v>0</v>
      </c>
      <c r="AC34" s="119">
        <f t="array" ref="AC34">IFERROR(
MEDIAN((IF(DATOS_[[Sexo]:[Sexo]]=$B34,IF(DATOS_[[AGRUP. CLAS. PROF.]:[AGRUP. CLAS. PROF.]]=$B33,IF(DATOS_[[Check Periodo Ref.]:[Check Periodo Ref.]]="Dentro",DATOS_[Conc.Sal.24]))))),
0)</f>
        <v>0</v>
      </c>
      <c r="AD34" s="119">
        <f t="array" ref="AD34">IFERROR(
MEDIAN((IF(DATOS_[[Sexo]:[Sexo]]=$B34,IF(DATOS_[[AGRUP. CLAS. PROF.]:[AGRUP. CLAS. PROF.]]=$B33,IF(DATOS_[[Check Periodo Ref.]:[Check Periodo Ref.]]="Dentro",DATOS_[Conc.Sal.25]))))),
0)</f>
        <v>0</v>
      </c>
      <c r="AE34" s="119">
        <f t="array" ref="AE34">IFERROR(
MEDIAN((IF(DATOS_[[Sexo]:[Sexo]]=$B34,IF(DATOS_[[AGRUP. CLAS. PROF.]:[AGRUP. CLAS. PROF.]]=$B33,IF(DATOS_[[Check Periodo Ref.]:[Check Periodo Ref.]]="Dentro",DATOS_[Conc.Sal.26]))))),
0)</f>
        <v>0</v>
      </c>
      <c r="AF34" s="119">
        <f t="array" ref="AF34">IFERROR(
MEDIAN((IF(DATOS_[[Sexo]:[Sexo]]=$B34,IF(DATOS_[[AGRUP. CLAS. PROF.]:[AGRUP. CLAS. PROF.]]=$B33,IF(DATOS_[[Check Periodo Ref.]:[Check Periodo Ref.]]="Dentro",DATOS_[Conc.Sal.27]))))),
0)</f>
        <v>0</v>
      </c>
      <c r="AG34" s="119">
        <f t="array" ref="AG34">IFERROR(
MEDIAN((IF(DATOS_[[Sexo]:[Sexo]]=$B34,IF(DATOS_[[AGRUP. CLAS. PROF.]:[AGRUP. CLAS. PROF.]]=$B33,IF(DATOS_[[Check Periodo Ref.]:[Check Periodo Ref.]]="Dentro",DATOS_[Conc.Sal.28]))))),
0)</f>
        <v>0</v>
      </c>
      <c r="AH34" s="119">
        <f t="array" ref="AH34">IFERROR(
MEDIAN((IF(DATOS_[[Sexo]:[Sexo]]=$B34,IF(DATOS_[[AGRUP. CLAS. PROF.]:[AGRUP. CLAS. PROF.]]=$B33,IF(DATOS_[[Check Periodo Ref.]:[Check Periodo Ref.]]="Dentro",DATOS_[Conc.Sal.29]))))),
0)</f>
        <v>0</v>
      </c>
      <c r="AI34" s="119">
        <f t="array" ref="AI34">IFERROR(
MEDIAN((IF(DATOS_[[Sexo]:[Sexo]]=$B34,IF(DATOS_[[AGRUP. CLAS. PROF.]:[AGRUP. CLAS. PROF.]]=$B33,IF(DATOS_[[Check Periodo Ref.]:[Check Periodo Ref.]]="Dentro",DATOS_[Conc.Sal.30]))))),
0)</f>
        <v>0</v>
      </c>
      <c r="AJ34" s="120">
        <f t="array" ref="AJ34">IFERROR(
MEDIAN(IF(DATOS_[Sexo]=$B34,IF(DATOS_[AGRUP. CLAS. PROF.]=$B33,IF(DATOS_[Check Periodo Ref.]="Dentro",DATOS_[Tot COMPL.SAL Ef],FALSE)))),
0)</f>
        <v>0</v>
      </c>
      <c r="AK34" s="121">
        <f t="array" ref="AK34">IFERROR(
MEDIAN(IF(DATOS_[Sexo]=$B34,IF(DATOS_[AGRUP. CLAS. PROF.]=$B33,IF(DATOS_[Check Periodo Ref.]="Dentro",DATOS_[TOTAL SALARIO Ef],FALSE)))),
0)</f>
        <v>0</v>
      </c>
      <c r="AL34" s="122">
        <f t="array" ref="AL34">IFERROR(
MEDIAN((IF(DATOS_[[Sexo]:[Sexo]]=$B34,IF(DATOS_[[AGRUP. CLAS. PROF.]:[AGRUP. CLAS. PROF.]]=$B33,IF(DATOS_[[Check Periodo Ref.]:[Check Periodo Ref.]]="Dentro",DATOS_[C.Extra.01]))))),
0)</f>
        <v>0</v>
      </c>
      <c r="AM34" s="122">
        <f t="array" ref="AM34">IFERROR(
MEDIAN((IF(DATOS_[[Sexo]:[Sexo]]=$B34,IF(DATOS_[[AGRUP. CLAS. PROF.]:[AGRUP. CLAS. PROF.]]=$B33,IF(DATOS_[[Check Periodo Ref.]:[Check Periodo Ref.]]="Dentro",DATOS_[C.Extra.02]))))),
0)</f>
        <v>0</v>
      </c>
      <c r="AN34" s="122">
        <f t="array" ref="AN34">IFERROR(
MEDIAN((IF(DATOS_[[Sexo]:[Sexo]]=$B34,IF(DATOS_[[AGRUP. CLAS. PROF.]:[AGRUP. CLAS. PROF.]]=$B33,IF(DATOS_[[Check Periodo Ref.]:[Check Periodo Ref.]]="Dentro",DATOS_[C.Extra.03]))))),
0)</f>
        <v>0</v>
      </c>
      <c r="AO34" s="122">
        <f t="array" ref="AO34">IFERROR(
MEDIAN((IF(DATOS_[[Sexo]:[Sexo]]=$B34,IF(DATOS_[[AGRUP. CLAS. PROF.]:[AGRUP. CLAS. PROF.]]=$B33,IF(DATOS_[[Check Periodo Ref.]:[Check Periodo Ref.]]="Dentro",DATOS_[C.Extra.04]))))),
0)</f>
        <v>0</v>
      </c>
      <c r="AP34" s="122">
        <f t="array" ref="AP34">IFERROR(
MEDIAN((IF(DATOS_[[Sexo]:[Sexo]]=$B34,IF(DATOS_[[AGRUP. CLAS. PROF.]:[AGRUP. CLAS. PROF.]]=$B33,IF(DATOS_[[Check Periodo Ref.]:[Check Periodo Ref.]]="Dentro",DATOS_[C.Extra.05]))))),
0)</f>
        <v>0</v>
      </c>
      <c r="AQ34" s="123">
        <f t="array" ref="AQ34">IFERROR(
MEDIAN(IF(DATOS_[Sexo]=$B34,IF(DATOS_[AGRUP. CLAS. PROF.]=$B33,IF(DATOS_[Check Periodo Ref.]="Dentro",DATOS_[Tot Extrasalarial Ef],FALSE)))),
0)</f>
        <v>0</v>
      </c>
      <c r="AR34" s="124">
        <f t="array" ref="AR34">IFERROR(
MEDIAN(IF(DATOS_[Sexo]=$B34,IF(DATOS_[AGRUP. CLAS. PROF.]=$B33,IF(DATOS_[Check Periodo Ref.]="Dentro",DATOS_[TOTAL Retrib Ef],FALSE)))),
0)</f>
        <v>0</v>
      </c>
    </row>
    <row r="35" spans="1:44" x14ac:dyDescent="0.3">
      <c r="A35" s="48" t="str">
        <f t="shared" ref="A35" si="30">+A34</f>
        <v>[ocultar]</v>
      </c>
      <c r="B35" s="39" t="s">
        <v>163</v>
      </c>
      <c r="C35" s="40">
        <f t="array" ref="C35">SUM(IF($B35=DATOS_[Sexo],
IF($B33=DATOS_[AGRUP. CLAS. PROF.],
IF("Dentro"=DATOS_[Check Periodo Ref.],
1/(COUNTIFS(DATOS_[Sexo],$B35,DATOS_[AGRUP. CLAS. PROF.],$B33,DATOS_[Check Periodo Ref.],"Dentro",DATOS_[id],DATOS_[id]))))))</f>
        <v>0</v>
      </c>
      <c r="D35" s="41">
        <f>COUNTIFS(DATOS_[AGRUP. CLAS. PROF.],$B33,DATOS_[Sexo],$B35,DATOS_[Check Periodo Ref.],"Dentro")</f>
        <v>0</v>
      </c>
      <c r="E35" s="118">
        <f t="array" ref="E35">IFERROR(
MEDIAN(IF(DATOS_[Sexo]=$B35,IF(DATOS_[AGRUP. CLAS. PROF.]=$B33,IF(DATOS_[Check Periodo Ref.]="Dentro",DATOS_[SALARIO BASE Ef],FALSE)))),
0)</f>
        <v>0</v>
      </c>
      <c r="F35" s="119">
        <f t="array" ref="F35">IFERROR(
MEDIAN((IF(DATOS_[[Sexo]:[Sexo]]=$B35,IF(DATOS_[[AGRUP. CLAS. PROF.]:[AGRUP. CLAS. PROF.]]=$B33,IF(DATOS_[[Check Periodo Ref.]:[Check Periodo Ref.]]="Dentro",DATOS_[Conc.Sal.01]))))),
0)</f>
        <v>0</v>
      </c>
      <c r="G35" s="119">
        <f t="array" ref="G35">IFERROR(
MEDIAN((IF(DATOS_[[Sexo]:[Sexo]]=$B35,IF(DATOS_[[AGRUP. CLAS. PROF.]:[AGRUP. CLAS. PROF.]]=$B33,IF(DATOS_[[Check Periodo Ref.]:[Check Periodo Ref.]]="Dentro",DATOS_[Conc.Sal.02]))))),
0)</f>
        <v>0</v>
      </c>
      <c r="H35" s="119">
        <f t="array" ref="H35">IFERROR(
MEDIAN((IF(DATOS_[[Sexo]:[Sexo]]=$B35,IF(DATOS_[[AGRUP. CLAS. PROF.]:[AGRUP. CLAS. PROF.]]=$B33,IF(DATOS_[[Check Periodo Ref.]:[Check Periodo Ref.]]="Dentro",DATOS_[Conc.Sal.03]))))),
0)</f>
        <v>0</v>
      </c>
      <c r="I35" s="119">
        <f t="array" ref="I35">IFERROR(
MEDIAN((IF(DATOS_[[Sexo]:[Sexo]]=$B35,IF(DATOS_[[AGRUP. CLAS. PROF.]:[AGRUP. CLAS. PROF.]]=$B33,IF(DATOS_[[Check Periodo Ref.]:[Check Periodo Ref.]]="Dentro",DATOS_[Conc.Sal.04]))))),
0)</f>
        <v>0</v>
      </c>
      <c r="J35" s="119">
        <f t="array" ref="J35">IFERROR(
MEDIAN((IF(DATOS_[[Sexo]:[Sexo]]=$B35,IF(DATOS_[[AGRUP. CLAS. PROF.]:[AGRUP. CLAS. PROF.]]=$B33,IF(DATOS_[[Check Periodo Ref.]:[Check Periodo Ref.]]="Dentro",DATOS_[Conc.Sal.05]))))),
0)</f>
        <v>0</v>
      </c>
      <c r="K35" s="119">
        <f t="array" ref="K35">IFERROR(
MEDIAN((IF(DATOS_[[Sexo]:[Sexo]]=$B35,IF(DATOS_[[AGRUP. CLAS. PROF.]:[AGRUP. CLAS. PROF.]]=$B33,IF(DATOS_[[Check Periodo Ref.]:[Check Periodo Ref.]]="Dentro",DATOS_[Conc.Sal.06]))))),
0)</f>
        <v>0</v>
      </c>
      <c r="L35" s="119">
        <f t="array" ref="L35">IFERROR(
MEDIAN((IF(DATOS_[[Sexo]:[Sexo]]=$B35,IF(DATOS_[[AGRUP. CLAS. PROF.]:[AGRUP. CLAS. PROF.]]=$B33,IF(DATOS_[[Check Periodo Ref.]:[Check Periodo Ref.]]="Dentro",DATOS_[Conc.Sal.07]))))),
0)</f>
        <v>0</v>
      </c>
      <c r="M35" s="119">
        <f t="array" ref="M35">IFERROR(
MEDIAN((IF(DATOS_[[Sexo]:[Sexo]]=$B35,IF(DATOS_[[AGRUP. CLAS. PROF.]:[AGRUP. CLAS. PROF.]]=$B33,IF(DATOS_[[Check Periodo Ref.]:[Check Periodo Ref.]]="Dentro",DATOS_[Conc.Sal.08]))))),
0)</f>
        <v>0</v>
      </c>
      <c r="N35" s="119">
        <f t="array" ref="N35">IFERROR(
MEDIAN((IF(DATOS_[[Sexo]:[Sexo]]=$B35,IF(DATOS_[[AGRUP. CLAS. PROF.]:[AGRUP. CLAS. PROF.]]=$B33,IF(DATOS_[[Check Periodo Ref.]:[Check Periodo Ref.]]="Dentro",DATOS_[Conc.Sal.09]))))),
0)</f>
        <v>0</v>
      </c>
      <c r="O35" s="119">
        <f t="array" ref="O35">IFERROR(
MEDIAN((IF(DATOS_[[Sexo]:[Sexo]]=$B35,IF(DATOS_[[AGRUP. CLAS. PROF.]:[AGRUP. CLAS. PROF.]]=$B33,IF(DATOS_[[Check Periodo Ref.]:[Check Periodo Ref.]]="Dentro",DATOS_[Conc.Sal.10]))))),
0)</f>
        <v>0</v>
      </c>
      <c r="P35" s="119">
        <f t="array" ref="P35">IFERROR(
MEDIAN((IF(DATOS_[[Sexo]:[Sexo]]=$B35,IF(DATOS_[[AGRUP. CLAS. PROF.]:[AGRUP. CLAS. PROF.]]=$B33,IF(DATOS_[[Check Periodo Ref.]:[Check Periodo Ref.]]="Dentro",DATOS_[Conc.Sal.11]))))),
0)</f>
        <v>0</v>
      </c>
      <c r="Q35" s="119">
        <f t="array" ref="Q35">IFERROR(
MEDIAN((IF(DATOS_[[Sexo]:[Sexo]]=$B35,IF(DATOS_[[AGRUP. CLAS. PROF.]:[AGRUP. CLAS. PROF.]]=$B33,IF(DATOS_[[Check Periodo Ref.]:[Check Periodo Ref.]]="Dentro",DATOS_[Conc.Sal.12]))))),
0)</f>
        <v>0</v>
      </c>
      <c r="R35" s="119">
        <f t="array" ref="R35">IFERROR(
MEDIAN((IF(DATOS_[[Sexo]:[Sexo]]=$B35,IF(DATOS_[[AGRUP. CLAS. PROF.]:[AGRUP. CLAS. PROF.]]=$B33,IF(DATOS_[[Check Periodo Ref.]:[Check Periodo Ref.]]="Dentro",DATOS_[Conc.Sal.13]))))),
0)</f>
        <v>0</v>
      </c>
      <c r="S35" s="119">
        <f t="array" ref="S35">IFERROR(
MEDIAN((IF(DATOS_[[Sexo]:[Sexo]]=$B35,IF(DATOS_[[AGRUP. CLAS. PROF.]:[AGRUP. CLAS. PROF.]]=$B33,IF(DATOS_[[Check Periodo Ref.]:[Check Periodo Ref.]]="Dentro",DATOS_[Conc.Sal.14]))))),
0)</f>
        <v>0</v>
      </c>
      <c r="T35" s="119">
        <f t="array" ref="T35">IFERROR(
MEDIAN((IF(DATOS_[[Sexo]:[Sexo]]=$B35,IF(DATOS_[[AGRUP. CLAS. PROF.]:[AGRUP. CLAS. PROF.]]=$B33,IF(DATOS_[[Check Periodo Ref.]:[Check Periodo Ref.]]="Dentro",DATOS_[Conc.Sal.15]))))),
0)</f>
        <v>0</v>
      </c>
      <c r="U35" s="119">
        <f t="array" ref="U35">IFERROR(
MEDIAN((IF(DATOS_[[Sexo]:[Sexo]]=$B35,IF(DATOS_[[AGRUP. CLAS. PROF.]:[AGRUP. CLAS. PROF.]]=$B33,IF(DATOS_[[Check Periodo Ref.]:[Check Periodo Ref.]]="Dentro",DATOS_[Conc.Sal.16]))))),
0)</f>
        <v>0</v>
      </c>
      <c r="V35" s="119">
        <f t="array" ref="V35">IFERROR(
MEDIAN((IF(DATOS_[[Sexo]:[Sexo]]=$B35,IF(DATOS_[[AGRUP. CLAS. PROF.]:[AGRUP. CLAS. PROF.]]=$B33,IF(DATOS_[[Check Periodo Ref.]:[Check Periodo Ref.]]="Dentro",DATOS_[Conc.Sal.17]))))),
0)</f>
        <v>0</v>
      </c>
      <c r="W35" s="119">
        <f t="array" ref="W35">IFERROR(
MEDIAN((IF(DATOS_[[Sexo]:[Sexo]]=$B35,IF(DATOS_[[AGRUP. CLAS. PROF.]:[AGRUP. CLAS. PROF.]]=$B33,IF(DATOS_[[Check Periodo Ref.]:[Check Periodo Ref.]]="Dentro",DATOS_[Conc.Sal.18]))))),
0)</f>
        <v>0</v>
      </c>
      <c r="X35" s="119">
        <f t="array" ref="X35">IFERROR(
MEDIAN((IF(DATOS_[[Sexo]:[Sexo]]=$B35,IF(DATOS_[[AGRUP. CLAS. PROF.]:[AGRUP. CLAS. PROF.]]=$B33,IF(DATOS_[[Check Periodo Ref.]:[Check Periodo Ref.]]="Dentro",DATOS_[Conc.Sal.19]))))),
0)</f>
        <v>0</v>
      </c>
      <c r="Y35" s="119">
        <f t="array" ref="Y35">IFERROR(
MEDIAN((IF(DATOS_[[Sexo]:[Sexo]]=$B35,IF(DATOS_[[AGRUP. CLAS. PROF.]:[AGRUP. CLAS. PROF.]]=$B33,IF(DATOS_[[Check Periodo Ref.]:[Check Periodo Ref.]]="Dentro",DATOS_[Conc.Sal.20]))))),
0)</f>
        <v>0</v>
      </c>
      <c r="Z35" s="119">
        <f t="array" ref="Z35">IFERROR(
MEDIAN((IF(DATOS_[[Sexo]:[Sexo]]=$B35,IF(DATOS_[[AGRUP. CLAS. PROF.]:[AGRUP. CLAS. PROF.]]=$B33,IF(DATOS_[[Check Periodo Ref.]:[Check Periodo Ref.]]="Dentro",DATOS_[Conc.Sal.21]))))),
0)</f>
        <v>0</v>
      </c>
      <c r="AA35" s="119">
        <f t="array" ref="AA35">IFERROR(
MEDIAN((IF(DATOS_[[Sexo]:[Sexo]]=$B35,IF(DATOS_[[AGRUP. CLAS. PROF.]:[AGRUP. CLAS. PROF.]]=$B33,IF(DATOS_[[Check Periodo Ref.]:[Check Periodo Ref.]]="Dentro",DATOS_[Conc.Sal.22]))))),
0)</f>
        <v>0</v>
      </c>
      <c r="AB35" s="119">
        <f t="array" ref="AB35">IFERROR(
MEDIAN((IF(DATOS_[[Sexo]:[Sexo]]=$B35,IF(DATOS_[[AGRUP. CLAS. PROF.]:[AGRUP. CLAS. PROF.]]=$B33,IF(DATOS_[[Check Periodo Ref.]:[Check Periodo Ref.]]="Dentro",DATOS_[Conc.Sal.23]))))),
0)</f>
        <v>0</v>
      </c>
      <c r="AC35" s="119">
        <f t="array" ref="AC35">IFERROR(
MEDIAN((IF(DATOS_[[Sexo]:[Sexo]]=$B35,IF(DATOS_[[AGRUP. CLAS. PROF.]:[AGRUP. CLAS. PROF.]]=$B33,IF(DATOS_[[Check Periodo Ref.]:[Check Periodo Ref.]]="Dentro",DATOS_[Conc.Sal.24]))))),
0)</f>
        <v>0</v>
      </c>
      <c r="AD35" s="119">
        <f t="array" ref="AD35">IFERROR(
MEDIAN((IF(DATOS_[[Sexo]:[Sexo]]=$B35,IF(DATOS_[[AGRUP. CLAS. PROF.]:[AGRUP. CLAS. PROF.]]=$B33,IF(DATOS_[[Check Periodo Ref.]:[Check Periodo Ref.]]="Dentro",DATOS_[Conc.Sal.25]))))),
0)</f>
        <v>0</v>
      </c>
      <c r="AE35" s="119">
        <f t="array" ref="AE35">IFERROR(
MEDIAN((IF(DATOS_[[Sexo]:[Sexo]]=$B35,IF(DATOS_[[AGRUP. CLAS. PROF.]:[AGRUP. CLAS. PROF.]]=$B33,IF(DATOS_[[Check Periodo Ref.]:[Check Periodo Ref.]]="Dentro",DATOS_[Conc.Sal.26]))))),
0)</f>
        <v>0</v>
      </c>
      <c r="AF35" s="119">
        <f t="array" ref="AF35">IFERROR(
MEDIAN((IF(DATOS_[[Sexo]:[Sexo]]=$B35,IF(DATOS_[[AGRUP. CLAS. PROF.]:[AGRUP. CLAS. PROF.]]=$B33,IF(DATOS_[[Check Periodo Ref.]:[Check Periodo Ref.]]="Dentro",DATOS_[Conc.Sal.27]))))),
0)</f>
        <v>0</v>
      </c>
      <c r="AG35" s="119">
        <f t="array" ref="AG35">IFERROR(
MEDIAN((IF(DATOS_[[Sexo]:[Sexo]]=$B35,IF(DATOS_[[AGRUP. CLAS. PROF.]:[AGRUP. CLAS. PROF.]]=$B33,IF(DATOS_[[Check Periodo Ref.]:[Check Periodo Ref.]]="Dentro",DATOS_[Conc.Sal.28]))))),
0)</f>
        <v>0</v>
      </c>
      <c r="AH35" s="119">
        <f t="array" ref="AH35">IFERROR(
MEDIAN((IF(DATOS_[[Sexo]:[Sexo]]=$B35,IF(DATOS_[[AGRUP. CLAS. PROF.]:[AGRUP. CLAS. PROF.]]=$B33,IF(DATOS_[[Check Periodo Ref.]:[Check Periodo Ref.]]="Dentro",DATOS_[Conc.Sal.29]))))),
0)</f>
        <v>0</v>
      </c>
      <c r="AI35" s="119">
        <f t="array" ref="AI35">IFERROR(
MEDIAN((IF(DATOS_[[Sexo]:[Sexo]]=$B35,IF(DATOS_[[AGRUP. CLAS. PROF.]:[AGRUP. CLAS. PROF.]]=$B33,IF(DATOS_[[Check Periodo Ref.]:[Check Periodo Ref.]]="Dentro",DATOS_[Conc.Sal.30]))))),
0)</f>
        <v>0</v>
      </c>
      <c r="AJ35" s="120">
        <f t="array" ref="AJ35">IFERROR(
MEDIAN(IF(DATOS_[Sexo]=$B35,IF(DATOS_[AGRUP. CLAS. PROF.]=$B33,IF(DATOS_[Check Periodo Ref.]="Dentro",DATOS_[Tot COMPL.SAL Ef],FALSE)))),
0)</f>
        <v>0</v>
      </c>
      <c r="AK35" s="121">
        <f t="array" ref="AK35">IFERROR(
MEDIAN(IF(DATOS_[Sexo]=$B35,IF(DATOS_[AGRUP. CLAS. PROF.]=$B33,IF(DATOS_[Check Periodo Ref.]="Dentro",DATOS_[TOTAL SALARIO Ef],FALSE)))),
0)</f>
        <v>0</v>
      </c>
      <c r="AL35" s="122">
        <f t="array" ref="AL35">IFERROR(
MEDIAN((IF(DATOS_[[Sexo]:[Sexo]]=$B35,IF(DATOS_[[AGRUP. CLAS. PROF.]:[AGRUP. CLAS. PROF.]]=$B33,IF(DATOS_[[Check Periodo Ref.]:[Check Periodo Ref.]]="Dentro",DATOS_[C.Extra.01]))))),
0)</f>
        <v>0</v>
      </c>
      <c r="AM35" s="122">
        <f t="array" ref="AM35">IFERROR(
MEDIAN((IF(DATOS_[[Sexo]:[Sexo]]=$B35,IF(DATOS_[[AGRUP. CLAS. PROF.]:[AGRUP. CLAS. PROF.]]=$B33,IF(DATOS_[[Check Periodo Ref.]:[Check Periodo Ref.]]="Dentro",DATOS_[C.Extra.02]))))),
0)</f>
        <v>0</v>
      </c>
      <c r="AN35" s="122">
        <f t="array" ref="AN35">IFERROR(
MEDIAN((IF(DATOS_[[Sexo]:[Sexo]]=$B35,IF(DATOS_[[AGRUP. CLAS. PROF.]:[AGRUP. CLAS. PROF.]]=$B33,IF(DATOS_[[Check Periodo Ref.]:[Check Periodo Ref.]]="Dentro",DATOS_[C.Extra.03]))))),
0)</f>
        <v>0</v>
      </c>
      <c r="AO35" s="122">
        <f t="array" ref="AO35">IFERROR(
MEDIAN((IF(DATOS_[[Sexo]:[Sexo]]=$B35,IF(DATOS_[[AGRUP. CLAS. PROF.]:[AGRUP. CLAS. PROF.]]=$B33,IF(DATOS_[[Check Periodo Ref.]:[Check Periodo Ref.]]="Dentro",DATOS_[C.Extra.04]))))),
0)</f>
        <v>0</v>
      </c>
      <c r="AP35" s="122">
        <f t="array" ref="AP35">IFERROR(
MEDIAN((IF(DATOS_[[Sexo]:[Sexo]]=$B35,IF(DATOS_[[AGRUP. CLAS. PROF.]:[AGRUP. CLAS. PROF.]]=$B33,IF(DATOS_[[Check Periodo Ref.]:[Check Periodo Ref.]]="Dentro",DATOS_[C.Extra.05]))))),
0)</f>
        <v>0</v>
      </c>
      <c r="AQ35" s="123">
        <f t="array" ref="AQ35">IFERROR(
MEDIAN(IF(DATOS_[Sexo]=$B35,IF(DATOS_[AGRUP. CLAS. PROF.]=$B33,IF(DATOS_[Check Periodo Ref.]="Dentro",DATOS_[Tot Extrasalarial Ef],FALSE)))),
0)</f>
        <v>0</v>
      </c>
      <c r="AR35" s="124">
        <f t="array" ref="AR35">IFERROR(
MEDIAN(IF(DATOS_[Sexo]=$B35,IF(DATOS_[AGRUP. CLAS. PROF.]=$B33,IF(DATOS_[Check Periodo Ref.]="Dentro",DATOS_[TOTAL Retrib Ef],FALSE)))),
0)</f>
        <v>0</v>
      </c>
    </row>
    <row r="36" spans="1:44" ht="17.25" thickBot="1" x14ac:dyDescent="0.35">
      <c r="A36" s="48" t="str">
        <f t="shared" ref="A36" si="31">+A37</f>
        <v>[ocultar]</v>
      </c>
      <c r="B36" s="46" t="s">
        <v>314</v>
      </c>
      <c r="C36" s="117"/>
      <c r="D36" s="47"/>
      <c r="E36" s="127" t="str">
        <f t="shared" ref="E36:AR36" si="32">IFERROR((E37-E38)/E37,"")</f>
        <v/>
      </c>
      <c r="F36" s="131" t="str">
        <f t="shared" si="32"/>
        <v/>
      </c>
      <c r="G36" s="131" t="str">
        <f t="shared" si="32"/>
        <v/>
      </c>
      <c r="H36" s="131" t="str">
        <f t="shared" si="32"/>
        <v/>
      </c>
      <c r="I36" s="131" t="str">
        <f t="shared" si="32"/>
        <v/>
      </c>
      <c r="J36" s="131" t="str">
        <f t="shared" si="32"/>
        <v/>
      </c>
      <c r="K36" s="131" t="str">
        <f t="shared" si="32"/>
        <v/>
      </c>
      <c r="L36" s="131" t="str">
        <f t="shared" si="32"/>
        <v/>
      </c>
      <c r="M36" s="131" t="str">
        <f t="shared" si="32"/>
        <v/>
      </c>
      <c r="N36" s="131" t="str">
        <f t="shared" si="32"/>
        <v/>
      </c>
      <c r="O36" s="131" t="str">
        <f t="shared" si="32"/>
        <v/>
      </c>
      <c r="P36" s="131" t="str">
        <f t="shared" si="32"/>
        <v/>
      </c>
      <c r="Q36" s="131" t="str">
        <f t="shared" si="32"/>
        <v/>
      </c>
      <c r="R36" s="131" t="str">
        <f t="shared" si="32"/>
        <v/>
      </c>
      <c r="S36" s="131" t="str">
        <f t="shared" si="32"/>
        <v/>
      </c>
      <c r="T36" s="131" t="str">
        <f t="shared" si="32"/>
        <v/>
      </c>
      <c r="U36" s="131" t="str">
        <f t="shared" si="32"/>
        <v/>
      </c>
      <c r="V36" s="130" t="str">
        <f t="shared" si="32"/>
        <v/>
      </c>
      <c r="W36" s="130" t="str">
        <f t="shared" si="32"/>
        <v/>
      </c>
      <c r="X36" s="130" t="str">
        <f t="shared" si="32"/>
        <v/>
      </c>
      <c r="Y36" s="130" t="str">
        <f t="shared" si="32"/>
        <v/>
      </c>
      <c r="Z36" s="130" t="str">
        <f t="shared" si="32"/>
        <v/>
      </c>
      <c r="AA36" s="130" t="str">
        <f t="shared" si="32"/>
        <v/>
      </c>
      <c r="AB36" s="130" t="str">
        <f t="shared" si="32"/>
        <v/>
      </c>
      <c r="AC36" s="130" t="str">
        <f t="shared" si="32"/>
        <v/>
      </c>
      <c r="AD36" s="130" t="str">
        <f t="shared" si="32"/>
        <v/>
      </c>
      <c r="AE36" s="130" t="str">
        <f t="shared" si="32"/>
        <v/>
      </c>
      <c r="AF36" s="130" t="str">
        <f t="shared" si="32"/>
        <v/>
      </c>
      <c r="AG36" s="130" t="str">
        <f t="shared" si="32"/>
        <v/>
      </c>
      <c r="AH36" s="130" t="str">
        <f t="shared" si="32"/>
        <v/>
      </c>
      <c r="AI36" s="130" t="str">
        <f t="shared" si="32"/>
        <v/>
      </c>
      <c r="AJ36" s="132" t="str">
        <f t="shared" si="32"/>
        <v/>
      </c>
      <c r="AK36" s="136" t="str">
        <f t="shared" si="32"/>
        <v/>
      </c>
      <c r="AL36" s="133" t="str">
        <f t="shared" si="32"/>
        <v/>
      </c>
      <c r="AM36" s="133" t="str">
        <f t="shared" si="32"/>
        <v/>
      </c>
      <c r="AN36" s="133" t="str">
        <f t="shared" si="32"/>
        <v/>
      </c>
      <c r="AO36" s="133" t="str">
        <f t="shared" si="32"/>
        <v/>
      </c>
      <c r="AP36" s="133" t="str">
        <f t="shared" si="32"/>
        <v/>
      </c>
      <c r="AQ36" s="134" t="str">
        <f t="shared" si="32"/>
        <v/>
      </c>
      <c r="AR36" s="135" t="str">
        <f t="shared" si="32"/>
        <v/>
      </c>
    </row>
    <row r="37" spans="1:44" x14ac:dyDescent="0.3">
      <c r="A37" s="48" t="str">
        <f t="shared" ref="A37" si="33">+IF(C37+C38=0,"[ocultar]","")</f>
        <v>[ocultar]</v>
      </c>
      <c r="B37" s="39" t="s">
        <v>162</v>
      </c>
      <c r="C37" s="40">
        <f t="array" ref="C37">SUM(IF($B37=DATOS_[Sexo],
IF($B36=DATOS_[AGRUP. CLAS. PROF.],
IF("Dentro"=DATOS_[Check Periodo Ref.],
1/(COUNTIFS(DATOS_[Sexo],$B37,DATOS_[AGRUP. CLAS. PROF.],$B36,DATOS_[Check Periodo Ref.],"Dentro",DATOS_[id],DATOS_[id]))))))</f>
        <v>0</v>
      </c>
      <c r="D37" s="41">
        <f>COUNTIFS(DATOS_[AGRUP. CLAS. PROF.],$B36,DATOS_[Sexo],$B37,DATOS_[Check Periodo Ref.],"Dentro")</f>
        <v>0</v>
      </c>
      <c r="E37" s="118">
        <f t="array" ref="E37">IFERROR(
MEDIAN(IF(DATOS_[Sexo]=$B37,IF(DATOS_[AGRUP. CLAS. PROF.]=$B36,IF(DATOS_[Check Periodo Ref.]="Dentro",DATOS_[SALARIO BASE Ef],FALSE)))),
0)</f>
        <v>0</v>
      </c>
      <c r="F37" s="119">
        <f t="array" ref="F37">IFERROR(
MEDIAN((IF(DATOS_[[Sexo]:[Sexo]]=$B37,IF(DATOS_[[AGRUP. CLAS. PROF.]:[AGRUP. CLAS. PROF.]]=$B36,IF(DATOS_[[Check Periodo Ref.]:[Check Periodo Ref.]]="Dentro",DATOS_[Conc.Sal.01]))))),
0)</f>
        <v>0</v>
      </c>
      <c r="G37" s="119">
        <f t="array" ref="G37">IFERROR(
MEDIAN((IF(DATOS_[[Sexo]:[Sexo]]=$B37,IF(DATOS_[[AGRUP. CLAS. PROF.]:[AGRUP. CLAS. PROF.]]=$B36,IF(DATOS_[[Check Periodo Ref.]:[Check Periodo Ref.]]="Dentro",DATOS_[Conc.Sal.02]))))),
0)</f>
        <v>0</v>
      </c>
      <c r="H37" s="119">
        <f t="array" ref="H37">IFERROR(
MEDIAN((IF(DATOS_[[Sexo]:[Sexo]]=$B37,IF(DATOS_[[AGRUP. CLAS. PROF.]:[AGRUP. CLAS. PROF.]]=$B36,IF(DATOS_[[Check Periodo Ref.]:[Check Periodo Ref.]]="Dentro",DATOS_[Conc.Sal.03]))))),
0)</f>
        <v>0</v>
      </c>
      <c r="I37" s="119">
        <f t="array" ref="I37">IFERROR(
MEDIAN((IF(DATOS_[[Sexo]:[Sexo]]=$B37,IF(DATOS_[[AGRUP. CLAS. PROF.]:[AGRUP. CLAS. PROF.]]=$B36,IF(DATOS_[[Check Periodo Ref.]:[Check Periodo Ref.]]="Dentro",DATOS_[Conc.Sal.04]))))),
0)</f>
        <v>0</v>
      </c>
      <c r="J37" s="119">
        <f t="array" ref="J37">IFERROR(
MEDIAN((IF(DATOS_[[Sexo]:[Sexo]]=$B37,IF(DATOS_[[AGRUP. CLAS. PROF.]:[AGRUP. CLAS. PROF.]]=$B36,IF(DATOS_[[Check Periodo Ref.]:[Check Periodo Ref.]]="Dentro",DATOS_[Conc.Sal.05]))))),
0)</f>
        <v>0</v>
      </c>
      <c r="K37" s="119">
        <f t="array" ref="K37">IFERROR(
MEDIAN((IF(DATOS_[[Sexo]:[Sexo]]=$B37,IF(DATOS_[[AGRUP. CLAS. PROF.]:[AGRUP. CLAS. PROF.]]=$B36,IF(DATOS_[[Check Periodo Ref.]:[Check Periodo Ref.]]="Dentro",DATOS_[Conc.Sal.06]))))),
0)</f>
        <v>0</v>
      </c>
      <c r="L37" s="119">
        <f t="array" ref="L37">IFERROR(
MEDIAN((IF(DATOS_[[Sexo]:[Sexo]]=$B37,IF(DATOS_[[AGRUP. CLAS. PROF.]:[AGRUP. CLAS. PROF.]]=$B36,IF(DATOS_[[Check Periodo Ref.]:[Check Periodo Ref.]]="Dentro",DATOS_[Conc.Sal.07]))))),
0)</f>
        <v>0</v>
      </c>
      <c r="M37" s="119">
        <f t="array" ref="M37">IFERROR(
MEDIAN((IF(DATOS_[[Sexo]:[Sexo]]=$B37,IF(DATOS_[[AGRUP. CLAS. PROF.]:[AGRUP. CLAS. PROF.]]=$B36,IF(DATOS_[[Check Periodo Ref.]:[Check Periodo Ref.]]="Dentro",DATOS_[Conc.Sal.08]))))),
0)</f>
        <v>0</v>
      </c>
      <c r="N37" s="119">
        <f t="array" ref="N37">IFERROR(
MEDIAN((IF(DATOS_[[Sexo]:[Sexo]]=$B37,IF(DATOS_[[AGRUP. CLAS. PROF.]:[AGRUP. CLAS. PROF.]]=$B36,IF(DATOS_[[Check Periodo Ref.]:[Check Periodo Ref.]]="Dentro",DATOS_[Conc.Sal.09]))))),
0)</f>
        <v>0</v>
      </c>
      <c r="O37" s="119">
        <f t="array" ref="O37">IFERROR(
MEDIAN((IF(DATOS_[[Sexo]:[Sexo]]=$B37,IF(DATOS_[[AGRUP. CLAS. PROF.]:[AGRUP. CLAS. PROF.]]=$B36,IF(DATOS_[[Check Periodo Ref.]:[Check Periodo Ref.]]="Dentro",DATOS_[Conc.Sal.10]))))),
0)</f>
        <v>0</v>
      </c>
      <c r="P37" s="119">
        <f t="array" ref="P37">IFERROR(
MEDIAN((IF(DATOS_[[Sexo]:[Sexo]]=$B37,IF(DATOS_[[AGRUP. CLAS. PROF.]:[AGRUP. CLAS. PROF.]]=$B36,IF(DATOS_[[Check Periodo Ref.]:[Check Periodo Ref.]]="Dentro",DATOS_[Conc.Sal.11]))))),
0)</f>
        <v>0</v>
      </c>
      <c r="Q37" s="119">
        <f t="array" ref="Q37">IFERROR(
MEDIAN((IF(DATOS_[[Sexo]:[Sexo]]=$B37,IF(DATOS_[[AGRUP. CLAS. PROF.]:[AGRUP. CLAS. PROF.]]=$B36,IF(DATOS_[[Check Periodo Ref.]:[Check Periodo Ref.]]="Dentro",DATOS_[Conc.Sal.12]))))),
0)</f>
        <v>0</v>
      </c>
      <c r="R37" s="119">
        <f t="array" ref="R37">IFERROR(
MEDIAN((IF(DATOS_[[Sexo]:[Sexo]]=$B37,IF(DATOS_[[AGRUP. CLAS. PROF.]:[AGRUP. CLAS. PROF.]]=$B36,IF(DATOS_[[Check Periodo Ref.]:[Check Periodo Ref.]]="Dentro",DATOS_[Conc.Sal.13]))))),
0)</f>
        <v>0</v>
      </c>
      <c r="S37" s="119">
        <f t="array" ref="S37">IFERROR(
MEDIAN((IF(DATOS_[[Sexo]:[Sexo]]=$B37,IF(DATOS_[[AGRUP. CLAS. PROF.]:[AGRUP. CLAS. PROF.]]=$B36,IF(DATOS_[[Check Periodo Ref.]:[Check Periodo Ref.]]="Dentro",DATOS_[Conc.Sal.14]))))),
0)</f>
        <v>0</v>
      </c>
      <c r="T37" s="119">
        <f t="array" ref="T37">IFERROR(
MEDIAN((IF(DATOS_[[Sexo]:[Sexo]]=$B37,IF(DATOS_[[AGRUP. CLAS. PROF.]:[AGRUP. CLAS. PROF.]]=$B36,IF(DATOS_[[Check Periodo Ref.]:[Check Periodo Ref.]]="Dentro",DATOS_[Conc.Sal.15]))))),
0)</f>
        <v>0</v>
      </c>
      <c r="U37" s="119">
        <f t="array" ref="U37">IFERROR(
MEDIAN((IF(DATOS_[[Sexo]:[Sexo]]=$B37,IF(DATOS_[[AGRUP. CLAS. PROF.]:[AGRUP. CLAS. PROF.]]=$B36,IF(DATOS_[[Check Periodo Ref.]:[Check Periodo Ref.]]="Dentro",DATOS_[Conc.Sal.16]))))),
0)</f>
        <v>0</v>
      </c>
      <c r="V37" s="119">
        <f t="array" ref="V37">IFERROR(
MEDIAN((IF(DATOS_[[Sexo]:[Sexo]]=$B37,IF(DATOS_[[AGRUP. CLAS. PROF.]:[AGRUP. CLAS. PROF.]]=$B36,IF(DATOS_[[Check Periodo Ref.]:[Check Periodo Ref.]]="Dentro",DATOS_[Conc.Sal.17]))))),
0)</f>
        <v>0</v>
      </c>
      <c r="W37" s="119">
        <f t="array" ref="W37">IFERROR(
MEDIAN((IF(DATOS_[[Sexo]:[Sexo]]=$B37,IF(DATOS_[[AGRUP. CLAS. PROF.]:[AGRUP. CLAS. PROF.]]=$B36,IF(DATOS_[[Check Periodo Ref.]:[Check Periodo Ref.]]="Dentro",DATOS_[Conc.Sal.18]))))),
0)</f>
        <v>0</v>
      </c>
      <c r="X37" s="119">
        <f t="array" ref="X37">IFERROR(
MEDIAN((IF(DATOS_[[Sexo]:[Sexo]]=$B37,IF(DATOS_[[AGRUP. CLAS. PROF.]:[AGRUP. CLAS. PROF.]]=$B36,IF(DATOS_[[Check Periodo Ref.]:[Check Periodo Ref.]]="Dentro",DATOS_[Conc.Sal.19]))))),
0)</f>
        <v>0</v>
      </c>
      <c r="Y37" s="119">
        <f t="array" ref="Y37">IFERROR(
MEDIAN((IF(DATOS_[[Sexo]:[Sexo]]=$B37,IF(DATOS_[[AGRUP. CLAS. PROF.]:[AGRUP. CLAS. PROF.]]=$B36,IF(DATOS_[[Check Periodo Ref.]:[Check Periodo Ref.]]="Dentro",DATOS_[Conc.Sal.20]))))),
0)</f>
        <v>0</v>
      </c>
      <c r="Z37" s="119">
        <f t="array" ref="Z37">IFERROR(
MEDIAN((IF(DATOS_[[Sexo]:[Sexo]]=$B37,IF(DATOS_[[AGRUP. CLAS. PROF.]:[AGRUP. CLAS. PROF.]]=$B36,IF(DATOS_[[Check Periodo Ref.]:[Check Periodo Ref.]]="Dentro",DATOS_[Conc.Sal.21]))))),
0)</f>
        <v>0</v>
      </c>
      <c r="AA37" s="119">
        <f t="array" ref="AA37">IFERROR(
MEDIAN((IF(DATOS_[[Sexo]:[Sexo]]=$B37,IF(DATOS_[[AGRUP. CLAS. PROF.]:[AGRUP. CLAS. PROF.]]=$B36,IF(DATOS_[[Check Periodo Ref.]:[Check Periodo Ref.]]="Dentro",DATOS_[Conc.Sal.22]))))),
0)</f>
        <v>0</v>
      </c>
      <c r="AB37" s="119">
        <f t="array" ref="AB37">IFERROR(
MEDIAN((IF(DATOS_[[Sexo]:[Sexo]]=$B37,IF(DATOS_[[AGRUP. CLAS. PROF.]:[AGRUP. CLAS. PROF.]]=$B36,IF(DATOS_[[Check Periodo Ref.]:[Check Periodo Ref.]]="Dentro",DATOS_[Conc.Sal.23]))))),
0)</f>
        <v>0</v>
      </c>
      <c r="AC37" s="119">
        <f t="array" ref="AC37">IFERROR(
MEDIAN((IF(DATOS_[[Sexo]:[Sexo]]=$B37,IF(DATOS_[[AGRUP. CLAS. PROF.]:[AGRUP. CLAS. PROF.]]=$B36,IF(DATOS_[[Check Periodo Ref.]:[Check Periodo Ref.]]="Dentro",DATOS_[Conc.Sal.24]))))),
0)</f>
        <v>0</v>
      </c>
      <c r="AD37" s="119">
        <f t="array" ref="AD37">IFERROR(
MEDIAN((IF(DATOS_[[Sexo]:[Sexo]]=$B37,IF(DATOS_[[AGRUP. CLAS. PROF.]:[AGRUP. CLAS. PROF.]]=$B36,IF(DATOS_[[Check Periodo Ref.]:[Check Periodo Ref.]]="Dentro",DATOS_[Conc.Sal.25]))))),
0)</f>
        <v>0</v>
      </c>
      <c r="AE37" s="119">
        <f t="array" ref="AE37">IFERROR(
MEDIAN((IF(DATOS_[[Sexo]:[Sexo]]=$B37,IF(DATOS_[[AGRUP. CLAS. PROF.]:[AGRUP. CLAS. PROF.]]=$B36,IF(DATOS_[[Check Periodo Ref.]:[Check Periodo Ref.]]="Dentro",DATOS_[Conc.Sal.26]))))),
0)</f>
        <v>0</v>
      </c>
      <c r="AF37" s="119">
        <f t="array" ref="AF37">IFERROR(
MEDIAN((IF(DATOS_[[Sexo]:[Sexo]]=$B37,IF(DATOS_[[AGRUP. CLAS. PROF.]:[AGRUP. CLAS. PROF.]]=$B36,IF(DATOS_[[Check Periodo Ref.]:[Check Periodo Ref.]]="Dentro",DATOS_[Conc.Sal.27]))))),
0)</f>
        <v>0</v>
      </c>
      <c r="AG37" s="119">
        <f t="array" ref="AG37">IFERROR(
MEDIAN((IF(DATOS_[[Sexo]:[Sexo]]=$B37,IF(DATOS_[[AGRUP. CLAS. PROF.]:[AGRUP. CLAS. PROF.]]=$B36,IF(DATOS_[[Check Periodo Ref.]:[Check Periodo Ref.]]="Dentro",DATOS_[Conc.Sal.28]))))),
0)</f>
        <v>0</v>
      </c>
      <c r="AH37" s="119">
        <f t="array" ref="AH37">IFERROR(
MEDIAN((IF(DATOS_[[Sexo]:[Sexo]]=$B37,IF(DATOS_[[AGRUP. CLAS. PROF.]:[AGRUP. CLAS. PROF.]]=$B36,IF(DATOS_[[Check Periodo Ref.]:[Check Periodo Ref.]]="Dentro",DATOS_[Conc.Sal.29]))))),
0)</f>
        <v>0</v>
      </c>
      <c r="AI37" s="119">
        <f t="array" ref="AI37">IFERROR(
MEDIAN((IF(DATOS_[[Sexo]:[Sexo]]=$B37,IF(DATOS_[[AGRUP. CLAS. PROF.]:[AGRUP. CLAS. PROF.]]=$B36,IF(DATOS_[[Check Periodo Ref.]:[Check Periodo Ref.]]="Dentro",DATOS_[Conc.Sal.30]))))),
0)</f>
        <v>0</v>
      </c>
      <c r="AJ37" s="120">
        <f t="array" ref="AJ37">IFERROR(
MEDIAN(IF(DATOS_[Sexo]=$B37,IF(DATOS_[AGRUP. CLAS. PROF.]=$B36,IF(DATOS_[Check Periodo Ref.]="Dentro",DATOS_[Tot COMPL.SAL Ef],FALSE)))),
0)</f>
        <v>0</v>
      </c>
      <c r="AK37" s="121">
        <f t="array" ref="AK37">IFERROR(
MEDIAN(IF(DATOS_[Sexo]=$B37,IF(DATOS_[AGRUP. CLAS. PROF.]=$B36,IF(DATOS_[Check Periodo Ref.]="Dentro",DATOS_[TOTAL SALARIO Ef],FALSE)))),
0)</f>
        <v>0</v>
      </c>
      <c r="AL37" s="122">
        <f t="array" ref="AL37">IFERROR(
MEDIAN((IF(DATOS_[[Sexo]:[Sexo]]=$B37,IF(DATOS_[[AGRUP. CLAS. PROF.]:[AGRUP. CLAS. PROF.]]=$B36,IF(DATOS_[[Check Periodo Ref.]:[Check Periodo Ref.]]="Dentro",DATOS_[C.Extra.01]))))),
0)</f>
        <v>0</v>
      </c>
      <c r="AM37" s="122">
        <f t="array" ref="AM37">IFERROR(
MEDIAN((IF(DATOS_[[Sexo]:[Sexo]]=$B37,IF(DATOS_[[AGRUP. CLAS. PROF.]:[AGRUP. CLAS. PROF.]]=$B36,IF(DATOS_[[Check Periodo Ref.]:[Check Periodo Ref.]]="Dentro",DATOS_[C.Extra.02]))))),
0)</f>
        <v>0</v>
      </c>
      <c r="AN37" s="122">
        <f t="array" ref="AN37">IFERROR(
MEDIAN((IF(DATOS_[[Sexo]:[Sexo]]=$B37,IF(DATOS_[[AGRUP. CLAS. PROF.]:[AGRUP. CLAS. PROF.]]=$B36,IF(DATOS_[[Check Periodo Ref.]:[Check Periodo Ref.]]="Dentro",DATOS_[C.Extra.03]))))),
0)</f>
        <v>0</v>
      </c>
      <c r="AO37" s="122">
        <f t="array" ref="AO37">IFERROR(
MEDIAN((IF(DATOS_[[Sexo]:[Sexo]]=$B37,IF(DATOS_[[AGRUP. CLAS. PROF.]:[AGRUP. CLAS. PROF.]]=$B36,IF(DATOS_[[Check Periodo Ref.]:[Check Periodo Ref.]]="Dentro",DATOS_[C.Extra.04]))))),
0)</f>
        <v>0</v>
      </c>
      <c r="AP37" s="122">
        <f t="array" ref="AP37">IFERROR(
MEDIAN((IF(DATOS_[[Sexo]:[Sexo]]=$B37,IF(DATOS_[[AGRUP. CLAS. PROF.]:[AGRUP. CLAS. PROF.]]=$B36,IF(DATOS_[[Check Periodo Ref.]:[Check Periodo Ref.]]="Dentro",DATOS_[C.Extra.05]))))),
0)</f>
        <v>0</v>
      </c>
      <c r="AQ37" s="123">
        <f t="array" ref="AQ37">IFERROR(
MEDIAN(IF(DATOS_[Sexo]=$B37,IF(DATOS_[AGRUP. CLAS. PROF.]=$B36,IF(DATOS_[Check Periodo Ref.]="Dentro",DATOS_[Tot Extrasalarial Ef],FALSE)))),
0)</f>
        <v>0</v>
      </c>
      <c r="AR37" s="124">
        <f t="array" ref="AR37">IFERROR(
MEDIAN(IF(DATOS_[Sexo]=$B37,IF(DATOS_[AGRUP. CLAS. PROF.]=$B36,IF(DATOS_[Check Periodo Ref.]="Dentro",DATOS_[TOTAL Retrib Ef],FALSE)))),
0)</f>
        <v>0</v>
      </c>
    </row>
    <row r="38" spans="1:44" x14ac:dyDescent="0.3">
      <c r="A38" s="48" t="str">
        <f t="shared" ref="A38" si="34">+A37</f>
        <v>[ocultar]</v>
      </c>
      <c r="B38" s="39" t="s">
        <v>163</v>
      </c>
      <c r="C38" s="40">
        <f t="array" ref="C38">SUM(IF($B38=DATOS_[Sexo],
IF($B36=DATOS_[AGRUP. CLAS. PROF.],
IF("Dentro"=DATOS_[Check Periodo Ref.],
1/(COUNTIFS(DATOS_[Sexo],$B38,DATOS_[AGRUP. CLAS. PROF.],$B36,DATOS_[Check Periodo Ref.],"Dentro",DATOS_[id],DATOS_[id]))))))</f>
        <v>0</v>
      </c>
      <c r="D38" s="41">
        <f>COUNTIFS(DATOS_[AGRUP. CLAS. PROF.],$B36,DATOS_[Sexo],$B38,DATOS_[Check Periodo Ref.],"Dentro")</f>
        <v>0</v>
      </c>
      <c r="E38" s="118">
        <f t="array" ref="E38">IFERROR(
MEDIAN(IF(DATOS_[Sexo]=$B38,IF(DATOS_[AGRUP. CLAS. PROF.]=$B36,IF(DATOS_[Check Periodo Ref.]="Dentro",DATOS_[SALARIO BASE Ef],FALSE)))),
0)</f>
        <v>0</v>
      </c>
      <c r="F38" s="119">
        <f t="array" ref="F38">IFERROR(
MEDIAN((IF(DATOS_[[Sexo]:[Sexo]]=$B38,IF(DATOS_[[AGRUP. CLAS. PROF.]:[AGRUP. CLAS. PROF.]]=$B36,IF(DATOS_[[Check Periodo Ref.]:[Check Periodo Ref.]]="Dentro",DATOS_[Conc.Sal.01]))))),
0)</f>
        <v>0</v>
      </c>
      <c r="G38" s="119">
        <f t="array" ref="G38">IFERROR(
MEDIAN((IF(DATOS_[[Sexo]:[Sexo]]=$B38,IF(DATOS_[[AGRUP. CLAS. PROF.]:[AGRUP. CLAS. PROF.]]=$B36,IF(DATOS_[[Check Periodo Ref.]:[Check Periodo Ref.]]="Dentro",DATOS_[Conc.Sal.02]))))),
0)</f>
        <v>0</v>
      </c>
      <c r="H38" s="119">
        <f t="array" ref="H38">IFERROR(
MEDIAN((IF(DATOS_[[Sexo]:[Sexo]]=$B38,IF(DATOS_[[AGRUP. CLAS. PROF.]:[AGRUP. CLAS. PROF.]]=$B36,IF(DATOS_[[Check Periodo Ref.]:[Check Periodo Ref.]]="Dentro",DATOS_[Conc.Sal.03]))))),
0)</f>
        <v>0</v>
      </c>
      <c r="I38" s="119">
        <f t="array" ref="I38">IFERROR(
MEDIAN((IF(DATOS_[[Sexo]:[Sexo]]=$B38,IF(DATOS_[[AGRUP. CLAS. PROF.]:[AGRUP. CLAS. PROF.]]=$B36,IF(DATOS_[[Check Periodo Ref.]:[Check Periodo Ref.]]="Dentro",DATOS_[Conc.Sal.04]))))),
0)</f>
        <v>0</v>
      </c>
      <c r="J38" s="119">
        <f t="array" ref="J38">IFERROR(
MEDIAN((IF(DATOS_[[Sexo]:[Sexo]]=$B38,IF(DATOS_[[AGRUP. CLAS. PROF.]:[AGRUP. CLAS. PROF.]]=$B36,IF(DATOS_[[Check Periodo Ref.]:[Check Periodo Ref.]]="Dentro",DATOS_[Conc.Sal.05]))))),
0)</f>
        <v>0</v>
      </c>
      <c r="K38" s="119">
        <f t="array" ref="K38">IFERROR(
MEDIAN((IF(DATOS_[[Sexo]:[Sexo]]=$B38,IF(DATOS_[[AGRUP. CLAS. PROF.]:[AGRUP. CLAS. PROF.]]=$B36,IF(DATOS_[[Check Periodo Ref.]:[Check Periodo Ref.]]="Dentro",DATOS_[Conc.Sal.06]))))),
0)</f>
        <v>0</v>
      </c>
      <c r="L38" s="119">
        <f t="array" ref="L38">IFERROR(
MEDIAN((IF(DATOS_[[Sexo]:[Sexo]]=$B38,IF(DATOS_[[AGRUP. CLAS. PROF.]:[AGRUP. CLAS. PROF.]]=$B36,IF(DATOS_[[Check Periodo Ref.]:[Check Periodo Ref.]]="Dentro",DATOS_[Conc.Sal.07]))))),
0)</f>
        <v>0</v>
      </c>
      <c r="M38" s="119">
        <f t="array" ref="M38">IFERROR(
MEDIAN((IF(DATOS_[[Sexo]:[Sexo]]=$B38,IF(DATOS_[[AGRUP. CLAS. PROF.]:[AGRUP. CLAS. PROF.]]=$B36,IF(DATOS_[[Check Periodo Ref.]:[Check Periodo Ref.]]="Dentro",DATOS_[Conc.Sal.08]))))),
0)</f>
        <v>0</v>
      </c>
      <c r="N38" s="119">
        <f t="array" ref="N38">IFERROR(
MEDIAN((IF(DATOS_[[Sexo]:[Sexo]]=$B38,IF(DATOS_[[AGRUP. CLAS. PROF.]:[AGRUP. CLAS. PROF.]]=$B36,IF(DATOS_[[Check Periodo Ref.]:[Check Periodo Ref.]]="Dentro",DATOS_[Conc.Sal.09]))))),
0)</f>
        <v>0</v>
      </c>
      <c r="O38" s="119">
        <f t="array" ref="O38">IFERROR(
MEDIAN((IF(DATOS_[[Sexo]:[Sexo]]=$B38,IF(DATOS_[[AGRUP. CLAS. PROF.]:[AGRUP. CLAS. PROF.]]=$B36,IF(DATOS_[[Check Periodo Ref.]:[Check Periodo Ref.]]="Dentro",DATOS_[Conc.Sal.10]))))),
0)</f>
        <v>0</v>
      </c>
      <c r="P38" s="119">
        <f t="array" ref="P38">IFERROR(
MEDIAN((IF(DATOS_[[Sexo]:[Sexo]]=$B38,IF(DATOS_[[AGRUP. CLAS. PROF.]:[AGRUP. CLAS. PROF.]]=$B36,IF(DATOS_[[Check Periodo Ref.]:[Check Periodo Ref.]]="Dentro",DATOS_[Conc.Sal.11]))))),
0)</f>
        <v>0</v>
      </c>
      <c r="Q38" s="119">
        <f t="array" ref="Q38">IFERROR(
MEDIAN((IF(DATOS_[[Sexo]:[Sexo]]=$B38,IF(DATOS_[[AGRUP. CLAS. PROF.]:[AGRUP. CLAS. PROF.]]=$B36,IF(DATOS_[[Check Periodo Ref.]:[Check Periodo Ref.]]="Dentro",DATOS_[Conc.Sal.12]))))),
0)</f>
        <v>0</v>
      </c>
      <c r="R38" s="119">
        <f t="array" ref="R38">IFERROR(
MEDIAN((IF(DATOS_[[Sexo]:[Sexo]]=$B38,IF(DATOS_[[AGRUP. CLAS. PROF.]:[AGRUP. CLAS. PROF.]]=$B36,IF(DATOS_[[Check Periodo Ref.]:[Check Periodo Ref.]]="Dentro",DATOS_[Conc.Sal.13]))))),
0)</f>
        <v>0</v>
      </c>
      <c r="S38" s="119">
        <f t="array" ref="S38">IFERROR(
MEDIAN((IF(DATOS_[[Sexo]:[Sexo]]=$B38,IF(DATOS_[[AGRUP. CLAS. PROF.]:[AGRUP. CLAS. PROF.]]=$B36,IF(DATOS_[[Check Periodo Ref.]:[Check Periodo Ref.]]="Dentro",DATOS_[Conc.Sal.14]))))),
0)</f>
        <v>0</v>
      </c>
      <c r="T38" s="119">
        <f t="array" ref="T38">IFERROR(
MEDIAN((IF(DATOS_[[Sexo]:[Sexo]]=$B38,IF(DATOS_[[AGRUP. CLAS. PROF.]:[AGRUP. CLAS. PROF.]]=$B36,IF(DATOS_[[Check Periodo Ref.]:[Check Periodo Ref.]]="Dentro",DATOS_[Conc.Sal.15]))))),
0)</f>
        <v>0</v>
      </c>
      <c r="U38" s="119">
        <f t="array" ref="U38">IFERROR(
MEDIAN((IF(DATOS_[[Sexo]:[Sexo]]=$B38,IF(DATOS_[[AGRUP. CLAS. PROF.]:[AGRUP. CLAS. PROF.]]=$B36,IF(DATOS_[[Check Periodo Ref.]:[Check Periodo Ref.]]="Dentro",DATOS_[Conc.Sal.16]))))),
0)</f>
        <v>0</v>
      </c>
      <c r="V38" s="119">
        <f t="array" ref="V38">IFERROR(
MEDIAN((IF(DATOS_[[Sexo]:[Sexo]]=$B38,IF(DATOS_[[AGRUP. CLAS. PROF.]:[AGRUP. CLAS. PROF.]]=$B36,IF(DATOS_[[Check Periodo Ref.]:[Check Periodo Ref.]]="Dentro",DATOS_[Conc.Sal.17]))))),
0)</f>
        <v>0</v>
      </c>
      <c r="W38" s="119">
        <f t="array" ref="W38">IFERROR(
MEDIAN((IF(DATOS_[[Sexo]:[Sexo]]=$B38,IF(DATOS_[[AGRUP. CLAS. PROF.]:[AGRUP. CLAS. PROF.]]=$B36,IF(DATOS_[[Check Periodo Ref.]:[Check Periodo Ref.]]="Dentro",DATOS_[Conc.Sal.18]))))),
0)</f>
        <v>0</v>
      </c>
      <c r="X38" s="119">
        <f t="array" ref="X38">IFERROR(
MEDIAN((IF(DATOS_[[Sexo]:[Sexo]]=$B38,IF(DATOS_[[AGRUP. CLAS. PROF.]:[AGRUP. CLAS. PROF.]]=$B36,IF(DATOS_[[Check Periodo Ref.]:[Check Periodo Ref.]]="Dentro",DATOS_[Conc.Sal.19]))))),
0)</f>
        <v>0</v>
      </c>
      <c r="Y38" s="119">
        <f t="array" ref="Y38">IFERROR(
MEDIAN((IF(DATOS_[[Sexo]:[Sexo]]=$B38,IF(DATOS_[[AGRUP. CLAS. PROF.]:[AGRUP. CLAS. PROF.]]=$B36,IF(DATOS_[[Check Periodo Ref.]:[Check Periodo Ref.]]="Dentro",DATOS_[Conc.Sal.20]))))),
0)</f>
        <v>0</v>
      </c>
      <c r="Z38" s="119">
        <f t="array" ref="Z38">IFERROR(
MEDIAN((IF(DATOS_[[Sexo]:[Sexo]]=$B38,IF(DATOS_[[AGRUP. CLAS. PROF.]:[AGRUP. CLAS. PROF.]]=$B36,IF(DATOS_[[Check Periodo Ref.]:[Check Periodo Ref.]]="Dentro",DATOS_[Conc.Sal.21]))))),
0)</f>
        <v>0</v>
      </c>
      <c r="AA38" s="119">
        <f t="array" ref="AA38">IFERROR(
MEDIAN((IF(DATOS_[[Sexo]:[Sexo]]=$B38,IF(DATOS_[[AGRUP. CLAS. PROF.]:[AGRUP. CLAS. PROF.]]=$B36,IF(DATOS_[[Check Periodo Ref.]:[Check Periodo Ref.]]="Dentro",DATOS_[Conc.Sal.22]))))),
0)</f>
        <v>0</v>
      </c>
      <c r="AB38" s="119">
        <f t="array" ref="AB38">IFERROR(
MEDIAN((IF(DATOS_[[Sexo]:[Sexo]]=$B38,IF(DATOS_[[AGRUP. CLAS. PROF.]:[AGRUP. CLAS. PROF.]]=$B36,IF(DATOS_[[Check Periodo Ref.]:[Check Periodo Ref.]]="Dentro",DATOS_[Conc.Sal.23]))))),
0)</f>
        <v>0</v>
      </c>
      <c r="AC38" s="119">
        <f t="array" ref="AC38">IFERROR(
MEDIAN((IF(DATOS_[[Sexo]:[Sexo]]=$B38,IF(DATOS_[[AGRUP. CLAS. PROF.]:[AGRUP. CLAS. PROF.]]=$B36,IF(DATOS_[[Check Periodo Ref.]:[Check Periodo Ref.]]="Dentro",DATOS_[Conc.Sal.24]))))),
0)</f>
        <v>0</v>
      </c>
      <c r="AD38" s="119">
        <f t="array" ref="AD38">IFERROR(
MEDIAN((IF(DATOS_[[Sexo]:[Sexo]]=$B38,IF(DATOS_[[AGRUP. CLAS. PROF.]:[AGRUP. CLAS. PROF.]]=$B36,IF(DATOS_[[Check Periodo Ref.]:[Check Periodo Ref.]]="Dentro",DATOS_[Conc.Sal.25]))))),
0)</f>
        <v>0</v>
      </c>
      <c r="AE38" s="119">
        <f t="array" ref="AE38">IFERROR(
MEDIAN((IF(DATOS_[[Sexo]:[Sexo]]=$B38,IF(DATOS_[[AGRUP. CLAS. PROF.]:[AGRUP. CLAS. PROF.]]=$B36,IF(DATOS_[[Check Periodo Ref.]:[Check Periodo Ref.]]="Dentro",DATOS_[Conc.Sal.26]))))),
0)</f>
        <v>0</v>
      </c>
      <c r="AF38" s="119">
        <f t="array" ref="AF38">IFERROR(
MEDIAN((IF(DATOS_[[Sexo]:[Sexo]]=$B38,IF(DATOS_[[AGRUP. CLAS. PROF.]:[AGRUP. CLAS. PROF.]]=$B36,IF(DATOS_[[Check Periodo Ref.]:[Check Periodo Ref.]]="Dentro",DATOS_[Conc.Sal.27]))))),
0)</f>
        <v>0</v>
      </c>
      <c r="AG38" s="119">
        <f t="array" ref="AG38">IFERROR(
MEDIAN((IF(DATOS_[[Sexo]:[Sexo]]=$B38,IF(DATOS_[[AGRUP. CLAS. PROF.]:[AGRUP. CLAS. PROF.]]=$B36,IF(DATOS_[[Check Periodo Ref.]:[Check Periodo Ref.]]="Dentro",DATOS_[Conc.Sal.28]))))),
0)</f>
        <v>0</v>
      </c>
      <c r="AH38" s="119">
        <f t="array" ref="AH38">IFERROR(
MEDIAN((IF(DATOS_[[Sexo]:[Sexo]]=$B38,IF(DATOS_[[AGRUP. CLAS. PROF.]:[AGRUP. CLAS. PROF.]]=$B36,IF(DATOS_[[Check Periodo Ref.]:[Check Periodo Ref.]]="Dentro",DATOS_[Conc.Sal.29]))))),
0)</f>
        <v>0</v>
      </c>
      <c r="AI38" s="119">
        <f t="array" ref="AI38">IFERROR(
MEDIAN((IF(DATOS_[[Sexo]:[Sexo]]=$B38,IF(DATOS_[[AGRUP. CLAS. PROF.]:[AGRUP. CLAS. PROF.]]=$B36,IF(DATOS_[[Check Periodo Ref.]:[Check Periodo Ref.]]="Dentro",DATOS_[Conc.Sal.30]))))),
0)</f>
        <v>0</v>
      </c>
      <c r="AJ38" s="120">
        <f t="array" ref="AJ38">IFERROR(
MEDIAN(IF(DATOS_[Sexo]=$B38,IF(DATOS_[AGRUP. CLAS. PROF.]=$B36,IF(DATOS_[Check Periodo Ref.]="Dentro",DATOS_[Tot COMPL.SAL Ef],FALSE)))),
0)</f>
        <v>0</v>
      </c>
      <c r="AK38" s="121">
        <f t="array" ref="AK38">IFERROR(
MEDIAN(IF(DATOS_[Sexo]=$B38,IF(DATOS_[AGRUP. CLAS. PROF.]=$B36,IF(DATOS_[Check Periodo Ref.]="Dentro",DATOS_[TOTAL SALARIO Ef],FALSE)))),
0)</f>
        <v>0</v>
      </c>
      <c r="AL38" s="122">
        <f t="array" ref="AL38">IFERROR(
MEDIAN((IF(DATOS_[[Sexo]:[Sexo]]=$B38,IF(DATOS_[[AGRUP. CLAS. PROF.]:[AGRUP. CLAS. PROF.]]=$B36,IF(DATOS_[[Check Periodo Ref.]:[Check Periodo Ref.]]="Dentro",DATOS_[C.Extra.01]))))),
0)</f>
        <v>0</v>
      </c>
      <c r="AM38" s="122">
        <f t="array" ref="AM38">IFERROR(
MEDIAN((IF(DATOS_[[Sexo]:[Sexo]]=$B38,IF(DATOS_[[AGRUP. CLAS. PROF.]:[AGRUP. CLAS. PROF.]]=$B36,IF(DATOS_[[Check Periodo Ref.]:[Check Periodo Ref.]]="Dentro",DATOS_[C.Extra.02]))))),
0)</f>
        <v>0</v>
      </c>
      <c r="AN38" s="122">
        <f t="array" ref="AN38">IFERROR(
MEDIAN((IF(DATOS_[[Sexo]:[Sexo]]=$B38,IF(DATOS_[[AGRUP. CLAS. PROF.]:[AGRUP. CLAS. PROF.]]=$B36,IF(DATOS_[[Check Periodo Ref.]:[Check Periodo Ref.]]="Dentro",DATOS_[C.Extra.03]))))),
0)</f>
        <v>0</v>
      </c>
      <c r="AO38" s="122">
        <f t="array" ref="AO38">IFERROR(
MEDIAN((IF(DATOS_[[Sexo]:[Sexo]]=$B38,IF(DATOS_[[AGRUP. CLAS. PROF.]:[AGRUP. CLAS. PROF.]]=$B36,IF(DATOS_[[Check Periodo Ref.]:[Check Periodo Ref.]]="Dentro",DATOS_[C.Extra.04]))))),
0)</f>
        <v>0</v>
      </c>
      <c r="AP38" s="122">
        <f t="array" ref="AP38">IFERROR(
MEDIAN((IF(DATOS_[[Sexo]:[Sexo]]=$B38,IF(DATOS_[[AGRUP. CLAS. PROF.]:[AGRUP. CLAS. PROF.]]=$B36,IF(DATOS_[[Check Periodo Ref.]:[Check Periodo Ref.]]="Dentro",DATOS_[C.Extra.05]))))),
0)</f>
        <v>0</v>
      </c>
      <c r="AQ38" s="123">
        <f t="array" ref="AQ38">IFERROR(
MEDIAN(IF(DATOS_[Sexo]=$B38,IF(DATOS_[AGRUP. CLAS. PROF.]=$B36,IF(DATOS_[Check Periodo Ref.]="Dentro",DATOS_[Tot Extrasalarial Ef],FALSE)))),
0)</f>
        <v>0</v>
      </c>
      <c r="AR38" s="124">
        <f t="array" ref="AR38">IFERROR(
MEDIAN(IF(DATOS_[Sexo]=$B38,IF(DATOS_[AGRUP. CLAS. PROF.]=$B36,IF(DATOS_[Check Periodo Ref.]="Dentro",DATOS_[TOTAL Retrib Ef],FALSE)))),
0)</f>
        <v>0</v>
      </c>
    </row>
    <row r="39" spans="1:44" ht="17.25" thickBot="1" x14ac:dyDescent="0.35">
      <c r="A39" s="48" t="str">
        <f t="shared" ref="A39" si="35">+A40</f>
        <v>[ocultar]</v>
      </c>
      <c r="B39" s="46" t="s">
        <v>315</v>
      </c>
      <c r="C39" s="117"/>
      <c r="D39" s="47"/>
      <c r="E39" s="127" t="str">
        <f t="shared" ref="E39:AR39" si="36">IFERROR((E40-E41)/E40,"")</f>
        <v/>
      </c>
      <c r="F39" s="131" t="str">
        <f t="shared" si="36"/>
        <v/>
      </c>
      <c r="G39" s="131" t="str">
        <f t="shared" si="36"/>
        <v/>
      </c>
      <c r="H39" s="131" t="str">
        <f t="shared" si="36"/>
        <v/>
      </c>
      <c r="I39" s="131" t="str">
        <f t="shared" si="36"/>
        <v/>
      </c>
      <c r="J39" s="131" t="str">
        <f t="shared" si="36"/>
        <v/>
      </c>
      <c r="K39" s="131" t="str">
        <f t="shared" si="36"/>
        <v/>
      </c>
      <c r="L39" s="131" t="str">
        <f t="shared" si="36"/>
        <v/>
      </c>
      <c r="M39" s="131" t="str">
        <f t="shared" si="36"/>
        <v/>
      </c>
      <c r="N39" s="131" t="str">
        <f t="shared" si="36"/>
        <v/>
      </c>
      <c r="O39" s="131" t="str">
        <f t="shared" si="36"/>
        <v/>
      </c>
      <c r="P39" s="131" t="str">
        <f t="shared" si="36"/>
        <v/>
      </c>
      <c r="Q39" s="131" t="str">
        <f t="shared" si="36"/>
        <v/>
      </c>
      <c r="R39" s="131" t="str">
        <f t="shared" si="36"/>
        <v/>
      </c>
      <c r="S39" s="131" t="str">
        <f t="shared" si="36"/>
        <v/>
      </c>
      <c r="T39" s="131" t="str">
        <f t="shared" si="36"/>
        <v/>
      </c>
      <c r="U39" s="131" t="str">
        <f t="shared" si="36"/>
        <v/>
      </c>
      <c r="V39" s="130" t="str">
        <f t="shared" si="36"/>
        <v/>
      </c>
      <c r="W39" s="130" t="str">
        <f t="shared" si="36"/>
        <v/>
      </c>
      <c r="X39" s="130" t="str">
        <f t="shared" si="36"/>
        <v/>
      </c>
      <c r="Y39" s="130" t="str">
        <f t="shared" si="36"/>
        <v/>
      </c>
      <c r="Z39" s="130" t="str">
        <f t="shared" si="36"/>
        <v/>
      </c>
      <c r="AA39" s="130" t="str">
        <f t="shared" si="36"/>
        <v/>
      </c>
      <c r="AB39" s="130" t="str">
        <f t="shared" si="36"/>
        <v/>
      </c>
      <c r="AC39" s="130" t="str">
        <f t="shared" si="36"/>
        <v/>
      </c>
      <c r="AD39" s="130" t="str">
        <f t="shared" si="36"/>
        <v/>
      </c>
      <c r="AE39" s="130" t="str">
        <f t="shared" si="36"/>
        <v/>
      </c>
      <c r="AF39" s="130" t="str">
        <f t="shared" si="36"/>
        <v/>
      </c>
      <c r="AG39" s="130" t="str">
        <f t="shared" si="36"/>
        <v/>
      </c>
      <c r="AH39" s="130" t="str">
        <f t="shared" si="36"/>
        <v/>
      </c>
      <c r="AI39" s="130" t="str">
        <f t="shared" si="36"/>
        <v/>
      </c>
      <c r="AJ39" s="132" t="str">
        <f t="shared" si="36"/>
        <v/>
      </c>
      <c r="AK39" s="136" t="str">
        <f t="shared" si="36"/>
        <v/>
      </c>
      <c r="AL39" s="133" t="str">
        <f t="shared" si="36"/>
        <v/>
      </c>
      <c r="AM39" s="133" t="str">
        <f t="shared" si="36"/>
        <v/>
      </c>
      <c r="AN39" s="133" t="str">
        <f t="shared" si="36"/>
        <v/>
      </c>
      <c r="AO39" s="133" t="str">
        <f t="shared" si="36"/>
        <v/>
      </c>
      <c r="AP39" s="133" t="str">
        <f t="shared" si="36"/>
        <v/>
      </c>
      <c r="AQ39" s="134" t="str">
        <f t="shared" si="36"/>
        <v/>
      </c>
      <c r="AR39" s="135" t="str">
        <f t="shared" si="36"/>
        <v/>
      </c>
    </row>
    <row r="40" spans="1:44" x14ac:dyDescent="0.3">
      <c r="A40" s="48" t="str">
        <f t="shared" ref="A40" si="37">+IF(C40+C41=0,"[ocultar]","")</f>
        <v>[ocultar]</v>
      </c>
      <c r="B40" s="39" t="s">
        <v>162</v>
      </c>
      <c r="C40" s="40">
        <f t="array" ref="C40">SUM(IF($B40=DATOS_[Sexo],
IF($B39=DATOS_[AGRUP. CLAS. PROF.],
IF("Dentro"=DATOS_[Check Periodo Ref.],
1/(COUNTIFS(DATOS_[Sexo],$B40,DATOS_[AGRUP. CLAS. PROF.],$B39,DATOS_[Check Periodo Ref.],"Dentro",DATOS_[id],DATOS_[id]))))))</f>
        <v>0</v>
      </c>
      <c r="D40" s="41">
        <f>COUNTIFS(DATOS_[AGRUP. CLAS. PROF.],$B39,DATOS_[Sexo],$B40,DATOS_[Check Periodo Ref.],"Dentro")</f>
        <v>0</v>
      </c>
      <c r="E40" s="118">
        <f t="array" ref="E40">IFERROR(
MEDIAN(IF(DATOS_[Sexo]=$B40,IF(DATOS_[AGRUP. CLAS. PROF.]=$B39,IF(DATOS_[Check Periodo Ref.]="Dentro",DATOS_[SALARIO BASE Ef],FALSE)))),
0)</f>
        <v>0</v>
      </c>
      <c r="F40" s="119">
        <f t="array" ref="F40">IFERROR(
MEDIAN((IF(DATOS_[[Sexo]:[Sexo]]=$B40,IF(DATOS_[[AGRUP. CLAS. PROF.]:[AGRUP. CLAS. PROF.]]=$B39,IF(DATOS_[[Check Periodo Ref.]:[Check Periodo Ref.]]="Dentro",DATOS_[Conc.Sal.01]))))),
0)</f>
        <v>0</v>
      </c>
      <c r="G40" s="119">
        <f t="array" ref="G40">IFERROR(
MEDIAN((IF(DATOS_[[Sexo]:[Sexo]]=$B40,IF(DATOS_[[AGRUP. CLAS. PROF.]:[AGRUP. CLAS. PROF.]]=$B39,IF(DATOS_[[Check Periodo Ref.]:[Check Periodo Ref.]]="Dentro",DATOS_[Conc.Sal.02]))))),
0)</f>
        <v>0</v>
      </c>
      <c r="H40" s="119">
        <f t="array" ref="H40">IFERROR(
MEDIAN((IF(DATOS_[[Sexo]:[Sexo]]=$B40,IF(DATOS_[[AGRUP. CLAS. PROF.]:[AGRUP. CLAS. PROF.]]=$B39,IF(DATOS_[[Check Periodo Ref.]:[Check Periodo Ref.]]="Dentro",DATOS_[Conc.Sal.03]))))),
0)</f>
        <v>0</v>
      </c>
      <c r="I40" s="119">
        <f t="array" ref="I40">IFERROR(
MEDIAN((IF(DATOS_[[Sexo]:[Sexo]]=$B40,IF(DATOS_[[AGRUP. CLAS. PROF.]:[AGRUP. CLAS. PROF.]]=$B39,IF(DATOS_[[Check Periodo Ref.]:[Check Periodo Ref.]]="Dentro",DATOS_[Conc.Sal.04]))))),
0)</f>
        <v>0</v>
      </c>
      <c r="J40" s="119">
        <f t="array" ref="J40">IFERROR(
MEDIAN((IF(DATOS_[[Sexo]:[Sexo]]=$B40,IF(DATOS_[[AGRUP. CLAS. PROF.]:[AGRUP. CLAS. PROF.]]=$B39,IF(DATOS_[[Check Periodo Ref.]:[Check Periodo Ref.]]="Dentro",DATOS_[Conc.Sal.05]))))),
0)</f>
        <v>0</v>
      </c>
      <c r="K40" s="119">
        <f t="array" ref="K40">IFERROR(
MEDIAN((IF(DATOS_[[Sexo]:[Sexo]]=$B40,IF(DATOS_[[AGRUP. CLAS. PROF.]:[AGRUP. CLAS. PROF.]]=$B39,IF(DATOS_[[Check Periodo Ref.]:[Check Periodo Ref.]]="Dentro",DATOS_[Conc.Sal.06]))))),
0)</f>
        <v>0</v>
      </c>
      <c r="L40" s="119">
        <f t="array" ref="L40">IFERROR(
MEDIAN((IF(DATOS_[[Sexo]:[Sexo]]=$B40,IF(DATOS_[[AGRUP. CLAS. PROF.]:[AGRUP. CLAS. PROF.]]=$B39,IF(DATOS_[[Check Periodo Ref.]:[Check Periodo Ref.]]="Dentro",DATOS_[Conc.Sal.07]))))),
0)</f>
        <v>0</v>
      </c>
      <c r="M40" s="119">
        <f t="array" ref="M40">IFERROR(
MEDIAN((IF(DATOS_[[Sexo]:[Sexo]]=$B40,IF(DATOS_[[AGRUP. CLAS. PROF.]:[AGRUP. CLAS. PROF.]]=$B39,IF(DATOS_[[Check Periodo Ref.]:[Check Periodo Ref.]]="Dentro",DATOS_[Conc.Sal.08]))))),
0)</f>
        <v>0</v>
      </c>
      <c r="N40" s="119">
        <f t="array" ref="N40">IFERROR(
MEDIAN((IF(DATOS_[[Sexo]:[Sexo]]=$B40,IF(DATOS_[[AGRUP. CLAS. PROF.]:[AGRUP. CLAS. PROF.]]=$B39,IF(DATOS_[[Check Periodo Ref.]:[Check Periodo Ref.]]="Dentro",DATOS_[Conc.Sal.09]))))),
0)</f>
        <v>0</v>
      </c>
      <c r="O40" s="119">
        <f t="array" ref="O40">IFERROR(
MEDIAN((IF(DATOS_[[Sexo]:[Sexo]]=$B40,IF(DATOS_[[AGRUP. CLAS. PROF.]:[AGRUP. CLAS. PROF.]]=$B39,IF(DATOS_[[Check Periodo Ref.]:[Check Periodo Ref.]]="Dentro",DATOS_[Conc.Sal.10]))))),
0)</f>
        <v>0</v>
      </c>
      <c r="P40" s="119">
        <f t="array" ref="P40">IFERROR(
MEDIAN((IF(DATOS_[[Sexo]:[Sexo]]=$B40,IF(DATOS_[[AGRUP. CLAS. PROF.]:[AGRUP. CLAS. PROF.]]=$B39,IF(DATOS_[[Check Periodo Ref.]:[Check Periodo Ref.]]="Dentro",DATOS_[Conc.Sal.11]))))),
0)</f>
        <v>0</v>
      </c>
      <c r="Q40" s="119">
        <f t="array" ref="Q40">IFERROR(
MEDIAN((IF(DATOS_[[Sexo]:[Sexo]]=$B40,IF(DATOS_[[AGRUP. CLAS. PROF.]:[AGRUP. CLAS. PROF.]]=$B39,IF(DATOS_[[Check Periodo Ref.]:[Check Periodo Ref.]]="Dentro",DATOS_[Conc.Sal.12]))))),
0)</f>
        <v>0</v>
      </c>
      <c r="R40" s="119">
        <f t="array" ref="R40">IFERROR(
MEDIAN((IF(DATOS_[[Sexo]:[Sexo]]=$B40,IF(DATOS_[[AGRUP. CLAS. PROF.]:[AGRUP. CLAS. PROF.]]=$B39,IF(DATOS_[[Check Periodo Ref.]:[Check Periodo Ref.]]="Dentro",DATOS_[Conc.Sal.13]))))),
0)</f>
        <v>0</v>
      </c>
      <c r="S40" s="119">
        <f t="array" ref="S40">IFERROR(
MEDIAN((IF(DATOS_[[Sexo]:[Sexo]]=$B40,IF(DATOS_[[AGRUP. CLAS. PROF.]:[AGRUP. CLAS. PROF.]]=$B39,IF(DATOS_[[Check Periodo Ref.]:[Check Periodo Ref.]]="Dentro",DATOS_[Conc.Sal.14]))))),
0)</f>
        <v>0</v>
      </c>
      <c r="T40" s="119">
        <f t="array" ref="T40">IFERROR(
MEDIAN((IF(DATOS_[[Sexo]:[Sexo]]=$B40,IF(DATOS_[[AGRUP. CLAS. PROF.]:[AGRUP. CLAS. PROF.]]=$B39,IF(DATOS_[[Check Periodo Ref.]:[Check Periodo Ref.]]="Dentro",DATOS_[Conc.Sal.15]))))),
0)</f>
        <v>0</v>
      </c>
      <c r="U40" s="119">
        <f t="array" ref="U40">IFERROR(
MEDIAN((IF(DATOS_[[Sexo]:[Sexo]]=$B40,IF(DATOS_[[AGRUP. CLAS. PROF.]:[AGRUP. CLAS. PROF.]]=$B39,IF(DATOS_[[Check Periodo Ref.]:[Check Periodo Ref.]]="Dentro",DATOS_[Conc.Sal.16]))))),
0)</f>
        <v>0</v>
      </c>
      <c r="V40" s="119">
        <f t="array" ref="V40">IFERROR(
MEDIAN((IF(DATOS_[[Sexo]:[Sexo]]=$B40,IF(DATOS_[[AGRUP. CLAS. PROF.]:[AGRUP. CLAS. PROF.]]=$B39,IF(DATOS_[[Check Periodo Ref.]:[Check Periodo Ref.]]="Dentro",DATOS_[Conc.Sal.17]))))),
0)</f>
        <v>0</v>
      </c>
      <c r="W40" s="119">
        <f t="array" ref="W40">IFERROR(
MEDIAN((IF(DATOS_[[Sexo]:[Sexo]]=$B40,IF(DATOS_[[AGRUP. CLAS. PROF.]:[AGRUP. CLAS. PROF.]]=$B39,IF(DATOS_[[Check Periodo Ref.]:[Check Periodo Ref.]]="Dentro",DATOS_[Conc.Sal.18]))))),
0)</f>
        <v>0</v>
      </c>
      <c r="X40" s="119">
        <f t="array" ref="X40">IFERROR(
MEDIAN((IF(DATOS_[[Sexo]:[Sexo]]=$B40,IF(DATOS_[[AGRUP. CLAS. PROF.]:[AGRUP. CLAS. PROF.]]=$B39,IF(DATOS_[[Check Periodo Ref.]:[Check Periodo Ref.]]="Dentro",DATOS_[Conc.Sal.19]))))),
0)</f>
        <v>0</v>
      </c>
      <c r="Y40" s="119">
        <f t="array" ref="Y40">IFERROR(
MEDIAN((IF(DATOS_[[Sexo]:[Sexo]]=$B40,IF(DATOS_[[AGRUP. CLAS. PROF.]:[AGRUP. CLAS. PROF.]]=$B39,IF(DATOS_[[Check Periodo Ref.]:[Check Periodo Ref.]]="Dentro",DATOS_[Conc.Sal.20]))))),
0)</f>
        <v>0</v>
      </c>
      <c r="Z40" s="119">
        <f t="array" ref="Z40">IFERROR(
MEDIAN((IF(DATOS_[[Sexo]:[Sexo]]=$B40,IF(DATOS_[[AGRUP. CLAS. PROF.]:[AGRUP. CLAS. PROF.]]=$B39,IF(DATOS_[[Check Periodo Ref.]:[Check Periodo Ref.]]="Dentro",DATOS_[Conc.Sal.21]))))),
0)</f>
        <v>0</v>
      </c>
      <c r="AA40" s="119">
        <f t="array" ref="AA40">IFERROR(
MEDIAN((IF(DATOS_[[Sexo]:[Sexo]]=$B40,IF(DATOS_[[AGRUP. CLAS. PROF.]:[AGRUP. CLAS. PROF.]]=$B39,IF(DATOS_[[Check Periodo Ref.]:[Check Periodo Ref.]]="Dentro",DATOS_[Conc.Sal.22]))))),
0)</f>
        <v>0</v>
      </c>
      <c r="AB40" s="119">
        <f t="array" ref="AB40">IFERROR(
MEDIAN((IF(DATOS_[[Sexo]:[Sexo]]=$B40,IF(DATOS_[[AGRUP. CLAS. PROF.]:[AGRUP. CLAS. PROF.]]=$B39,IF(DATOS_[[Check Periodo Ref.]:[Check Periodo Ref.]]="Dentro",DATOS_[Conc.Sal.23]))))),
0)</f>
        <v>0</v>
      </c>
      <c r="AC40" s="119">
        <f t="array" ref="AC40">IFERROR(
MEDIAN((IF(DATOS_[[Sexo]:[Sexo]]=$B40,IF(DATOS_[[AGRUP. CLAS. PROF.]:[AGRUP. CLAS. PROF.]]=$B39,IF(DATOS_[[Check Periodo Ref.]:[Check Periodo Ref.]]="Dentro",DATOS_[Conc.Sal.24]))))),
0)</f>
        <v>0</v>
      </c>
      <c r="AD40" s="119">
        <f t="array" ref="AD40">IFERROR(
MEDIAN((IF(DATOS_[[Sexo]:[Sexo]]=$B40,IF(DATOS_[[AGRUP. CLAS. PROF.]:[AGRUP. CLAS. PROF.]]=$B39,IF(DATOS_[[Check Periodo Ref.]:[Check Periodo Ref.]]="Dentro",DATOS_[Conc.Sal.25]))))),
0)</f>
        <v>0</v>
      </c>
      <c r="AE40" s="119">
        <f t="array" ref="AE40">IFERROR(
MEDIAN((IF(DATOS_[[Sexo]:[Sexo]]=$B40,IF(DATOS_[[AGRUP. CLAS. PROF.]:[AGRUP. CLAS. PROF.]]=$B39,IF(DATOS_[[Check Periodo Ref.]:[Check Periodo Ref.]]="Dentro",DATOS_[Conc.Sal.26]))))),
0)</f>
        <v>0</v>
      </c>
      <c r="AF40" s="119">
        <f t="array" ref="AF40">IFERROR(
MEDIAN((IF(DATOS_[[Sexo]:[Sexo]]=$B40,IF(DATOS_[[AGRUP. CLAS. PROF.]:[AGRUP. CLAS. PROF.]]=$B39,IF(DATOS_[[Check Periodo Ref.]:[Check Periodo Ref.]]="Dentro",DATOS_[Conc.Sal.27]))))),
0)</f>
        <v>0</v>
      </c>
      <c r="AG40" s="119">
        <f t="array" ref="AG40">IFERROR(
MEDIAN((IF(DATOS_[[Sexo]:[Sexo]]=$B40,IF(DATOS_[[AGRUP. CLAS. PROF.]:[AGRUP. CLAS. PROF.]]=$B39,IF(DATOS_[[Check Periodo Ref.]:[Check Periodo Ref.]]="Dentro",DATOS_[Conc.Sal.28]))))),
0)</f>
        <v>0</v>
      </c>
      <c r="AH40" s="119">
        <f t="array" ref="AH40">IFERROR(
MEDIAN((IF(DATOS_[[Sexo]:[Sexo]]=$B40,IF(DATOS_[[AGRUP. CLAS. PROF.]:[AGRUP. CLAS. PROF.]]=$B39,IF(DATOS_[[Check Periodo Ref.]:[Check Periodo Ref.]]="Dentro",DATOS_[Conc.Sal.29]))))),
0)</f>
        <v>0</v>
      </c>
      <c r="AI40" s="119">
        <f t="array" ref="AI40">IFERROR(
MEDIAN((IF(DATOS_[[Sexo]:[Sexo]]=$B40,IF(DATOS_[[AGRUP. CLAS. PROF.]:[AGRUP. CLAS. PROF.]]=$B39,IF(DATOS_[[Check Periodo Ref.]:[Check Periodo Ref.]]="Dentro",DATOS_[Conc.Sal.30]))))),
0)</f>
        <v>0</v>
      </c>
      <c r="AJ40" s="120">
        <f t="array" ref="AJ40">IFERROR(
MEDIAN(IF(DATOS_[Sexo]=$B40,IF(DATOS_[AGRUP. CLAS. PROF.]=$B39,IF(DATOS_[Check Periodo Ref.]="Dentro",DATOS_[Tot COMPL.SAL Ef],FALSE)))),
0)</f>
        <v>0</v>
      </c>
      <c r="AK40" s="121">
        <f t="array" ref="AK40">IFERROR(
MEDIAN(IF(DATOS_[Sexo]=$B40,IF(DATOS_[AGRUP. CLAS. PROF.]=$B39,IF(DATOS_[Check Periodo Ref.]="Dentro",DATOS_[TOTAL SALARIO Ef],FALSE)))),
0)</f>
        <v>0</v>
      </c>
      <c r="AL40" s="122">
        <f t="array" ref="AL40">IFERROR(
MEDIAN((IF(DATOS_[[Sexo]:[Sexo]]=$B40,IF(DATOS_[[AGRUP. CLAS. PROF.]:[AGRUP. CLAS. PROF.]]=$B39,IF(DATOS_[[Check Periodo Ref.]:[Check Periodo Ref.]]="Dentro",DATOS_[C.Extra.01]))))),
0)</f>
        <v>0</v>
      </c>
      <c r="AM40" s="122">
        <f t="array" ref="AM40">IFERROR(
MEDIAN((IF(DATOS_[[Sexo]:[Sexo]]=$B40,IF(DATOS_[[AGRUP. CLAS. PROF.]:[AGRUP. CLAS. PROF.]]=$B39,IF(DATOS_[[Check Periodo Ref.]:[Check Periodo Ref.]]="Dentro",DATOS_[C.Extra.02]))))),
0)</f>
        <v>0</v>
      </c>
      <c r="AN40" s="122">
        <f t="array" ref="AN40">IFERROR(
MEDIAN((IF(DATOS_[[Sexo]:[Sexo]]=$B40,IF(DATOS_[[AGRUP. CLAS. PROF.]:[AGRUP. CLAS. PROF.]]=$B39,IF(DATOS_[[Check Periodo Ref.]:[Check Periodo Ref.]]="Dentro",DATOS_[C.Extra.03]))))),
0)</f>
        <v>0</v>
      </c>
      <c r="AO40" s="122">
        <f t="array" ref="AO40">IFERROR(
MEDIAN((IF(DATOS_[[Sexo]:[Sexo]]=$B40,IF(DATOS_[[AGRUP. CLAS. PROF.]:[AGRUP. CLAS. PROF.]]=$B39,IF(DATOS_[[Check Periodo Ref.]:[Check Periodo Ref.]]="Dentro",DATOS_[C.Extra.04]))))),
0)</f>
        <v>0</v>
      </c>
      <c r="AP40" s="122">
        <f t="array" ref="AP40">IFERROR(
MEDIAN((IF(DATOS_[[Sexo]:[Sexo]]=$B40,IF(DATOS_[[AGRUP. CLAS. PROF.]:[AGRUP. CLAS. PROF.]]=$B39,IF(DATOS_[[Check Periodo Ref.]:[Check Periodo Ref.]]="Dentro",DATOS_[C.Extra.05]))))),
0)</f>
        <v>0</v>
      </c>
      <c r="AQ40" s="123">
        <f t="array" ref="AQ40">IFERROR(
MEDIAN(IF(DATOS_[Sexo]=$B40,IF(DATOS_[AGRUP. CLAS. PROF.]=$B39,IF(DATOS_[Check Periodo Ref.]="Dentro",DATOS_[Tot Extrasalarial Ef],FALSE)))),
0)</f>
        <v>0</v>
      </c>
      <c r="AR40" s="124">
        <f t="array" ref="AR40">IFERROR(
MEDIAN(IF(DATOS_[Sexo]=$B40,IF(DATOS_[AGRUP. CLAS. PROF.]=$B39,IF(DATOS_[Check Periodo Ref.]="Dentro",DATOS_[TOTAL Retrib Ef],FALSE)))),
0)</f>
        <v>0</v>
      </c>
    </row>
    <row r="41" spans="1:44" x14ac:dyDescent="0.3">
      <c r="A41" s="48" t="str">
        <f t="shared" ref="A41" si="38">+A40</f>
        <v>[ocultar]</v>
      </c>
      <c r="B41" s="39" t="s">
        <v>163</v>
      </c>
      <c r="C41" s="40">
        <f t="array" ref="C41">SUM(IF($B41=DATOS_[Sexo],
IF($B39=DATOS_[AGRUP. CLAS. PROF.],
IF("Dentro"=DATOS_[Check Periodo Ref.],
1/(COUNTIFS(DATOS_[Sexo],$B41,DATOS_[AGRUP. CLAS. PROF.],$B39,DATOS_[Check Periodo Ref.],"Dentro",DATOS_[id],DATOS_[id]))))))</f>
        <v>0</v>
      </c>
      <c r="D41" s="41">
        <f>COUNTIFS(DATOS_[AGRUP. CLAS. PROF.],$B39,DATOS_[Sexo],$B41,DATOS_[Check Periodo Ref.],"Dentro")</f>
        <v>0</v>
      </c>
      <c r="E41" s="118">
        <f t="array" ref="E41">IFERROR(
MEDIAN(IF(DATOS_[Sexo]=$B41,IF(DATOS_[AGRUP. CLAS. PROF.]=$B39,IF(DATOS_[Check Periodo Ref.]="Dentro",DATOS_[SALARIO BASE Ef],FALSE)))),
0)</f>
        <v>0</v>
      </c>
      <c r="F41" s="119">
        <f t="array" ref="F41">IFERROR(
MEDIAN((IF(DATOS_[[Sexo]:[Sexo]]=$B41,IF(DATOS_[[AGRUP. CLAS. PROF.]:[AGRUP. CLAS. PROF.]]=$B39,IF(DATOS_[[Check Periodo Ref.]:[Check Periodo Ref.]]="Dentro",DATOS_[Conc.Sal.01]))))),
0)</f>
        <v>0</v>
      </c>
      <c r="G41" s="119">
        <f t="array" ref="G41">IFERROR(
MEDIAN((IF(DATOS_[[Sexo]:[Sexo]]=$B41,IF(DATOS_[[AGRUP. CLAS. PROF.]:[AGRUP. CLAS. PROF.]]=$B39,IF(DATOS_[[Check Periodo Ref.]:[Check Periodo Ref.]]="Dentro",DATOS_[Conc.Sal.02]))))),
0)</f>
        <v>0</v>
      </c>
      <c r="H41" s="119">
        <f t="array" ref="H41">IFERROR(
MEDIAN((IF(DATOS_[[Sexo]:[Sexo]]=$B41,IF(DATOS_[[AGRUP. CLAS. PROF.]:[AGRUP. CLAS. PROF.]]=$B39,IF(DATOS_[[Check Periodo Ref.]:[Check Periodo Ref.]]="Dentro",DATOS_[Conc.Sal.03]))))),
0)</f>
        <v>0</v>
      </c>
      <c r="I41" s="119">
        <f t="array" ref="I41">IFERROR(
MEDIAN((IF(DATOS_[[Sexo]:[Sexo]]=$B41,IF(DATOS_[[AGRUP. CLAS. PROF.]:[AGRUP. CLAS. PROF.]]=$B39,IF(DATOS_[[Check Periodo Ref.]:[Check Periodo Ref.]]="Dentro",DATOS_[Conc.Sal.04]))))),
0)</f>
        <v>0</v>
      </c>
      <c r="J41" s="119">
        <f t="array" ref="J41">IFERROR(
MEDIAN((IF(DATOS_[[Sexo]:[Sexo]]=$B41,IF(DATOS_[[AGRUP. CLAS. PROF.]:[AGRUP. CLAS. PROF.]]=$B39,IF(DATOS_[[Check Periodo Ref.]:[Check Periodo Ref.]]="Dentro",DATOS_[Conc.Sal.05]))))),
0)</f>
        <v>0</v>
      </c>
      <c r="K41" s="119">
        <f t="array" ref="K41">IFERROR(
MEDIAN((IF(DATOS_[[Sexo]:[Sexo]]=$B41,IF(DATOS_[[AGRUP. CLAS. PROF.]:[AGRUP. CLAS. PROF.]]=$B39,IF(DATOS_[[Check Periodo Ref.]:[Check Periodo Ref.]]="Dentro",DATOS_[Conc.Sal.06]))))),
0)</f>
        <v>0</v>
      </c>
      <c r="L41" s="119">
        <f t="array" ref="L41">IFERROR(
MEDIAN((IF(DATOS_[[Sexo]:[Sexo]]=$B41,IF(DATOS_[[AGRUP. CLAS. PROF.]:[AGRUP. CLAS. PROF.]]=$B39,IF(DATOS_[[Check Periodo Ref.]:[Check Periodo Ref.]]="Dentro",DATOS_[Conc.Sal.07]))))),
0)</f>
        <v>0</v>
      </c>
      <c r="M41" s="119">
        <f t="array" ref="M41">IFERROR(
MEDIAN((IF(DATOS_[[Sexo]:[Sexo]]=$B41,IF(DATOS_[[AGRUP. CLAS. PROF.]:[AGRUP. CLAS. PROF.]]=$B39,IF(DATOS_[[Check Periodo Ref.]:[Check Periodo Ref.]]="Dentro",DATOS_[Conc.Sal.08]))))),
0)</f>
        <v>0</v>
      </c>
      <c r="N41" s="119">
        <f t="array" ref="N41">IFERROR(
MEDIAN((IF(DATOS_[[Sexo]:[Sexo]]=$B41,IF(DATOS_[[AGRUP. CLAS. PROF.]:[AGRUP. CLAS. PROF.]]=$B39,IF(DATOS_[[Check Periodo Ref.]:[Check Periodo Ref.]]="Dentro",DATOS_[Conc.Sal.09]))))),
0)</f>
        <v>0</v>
      </c>
      <c r="O41" s="119">
        <f t="array" ref="O41">IFERROR(
MEDIAN((IF(DATOS_[[Sexo]:[Sexo]]=$B41,IF(DATOS_[[AGRUP. CLAS. PROF.]:[AGRUP. CLAS. PROF.]]=$B39,IF(DATOS_[[Check Periodo Ref.]:[Check Periodo Ref.]]="Dentro",DATOS_[Conc.Sal.10]))))),
0)</f>
        <v>0</v>
      </c>
      <c r="P41" s="119">
        <f t="array" ref="P41">IFERROR(
MEDIAN((IF(DATOS_[[Sexo]:[Sexo]]=$B41,IF(DATOS_[[AGRUP. CLAS. PROF.]:[AGRUP. CLAS. PROF.]]=$B39,IF(DATOS_[[Check Periodo Ref.]:[Check Periodo Ref.]]="Dentro",DATOS_[Conc.Sal.11]))))),
0)</f>
        <v>0</v>
      </c>
      <c r="Q41" s="119">
        <f t="array" ref="Q41">IFERROR(
MEDIAN((IF(DATOS_[[Sexo]:[Sexo]]=$B41,IF(DATOS_[[AGRUP. CLAS. PROF.]:[AGRUP. CLAS. PROF.]]=$B39,IF(DATOS_[[Check Periodo Ref.]:[Check Periodo Ref.]]="Dentro",DATOS_[Conc.Sal.12]))))),
0)</f>
        <v>0</v>
      </c>
      <c r="R41" s="119">
        <f t="array" ref="R41">IFERROR(
MEDIAN((IF(DATOS_[[Sexo]:[Sexo]]=$B41,IF(DATOS_[[AGRUP. CLAS. PROF.]:[AGRUP. CLAS. PROF.]]=$B39,IF(DATOS_[[Check Periodo Ref.]:[Check Periodo Ref.]]="Dentro",DATOS_[Conc.Sal.13]))))),
0)</f>
        <v>0</v>
      </c>
      <c r="S41" s="119">
        <f t="array" ref="S41">IFERROR(
MEDIAN((IF(DATOS_[[Sexo]:[Sexo]]=$B41,IF(DATOS_[[AGRUP. CLAS. PROF.]:[AGRUP. CLAS. PROF.]]=$B39,IF(DATOS_[[Check Periodo Ref.]:[Check Periodo Ref.]]="Dentro",DATOS_[Conc.Sal.14]))))),
0)</f>
        <v>0</v>
      </c>
      <c r="T41" s="119">
        <f t="array" ref="T41">IFERROR(
MEDIAN((IF(DATOS_[[Sexo]:[Sexo]]=$B41,IF(DATOS_[[AGRUP. CLAS. PROF.]:[AGRUP. CLAS. PROF.]]=$B39,IF(DATOS_[[Check Periodo Ref.]:[Check Periodo Ref.]]="Dentro",DATOS_[Conc.Sal.15]))))),
0)</f>
        <v>0</v>
      </c>
      <c r="U41" s="119">
        <f t="array" ref="U41">IFERROR(
MEDIAN((IF(DATOS_[[Sexo]:[Sexo]]=$B41,IF(DATOS_[[AGRUP. CLAS. PROF.]:[AGRUP. CLAS. PROF.]]=$B39,IF(DATOS_[[Check Periodo Ref.]:[Check Periodo Ref.]]="Dentro",DATOS_[Conc.Sal.16]))))),
0)</f>
        <v>0</v>
      </c>
      <c r="V41" s="119">
        <f t="array" ref="V41">IFERROR(
MEDIAN((IF(DATOS_[[Sexo]:[Sexo]]=$B41,IF(DATOS_[[AGRUP. CLAS. PROF.]:[AGRUP. CLAS. PROF.]]=$B39,IF(DATOS_[[Check Periodo Ref.]:[Check Periodo Ref.]]="Dentro",DATOS_[Conc.Sal.17]))))),
0)</f>
        <v>0</v>
      </c>
      <c r="W41" s="119">
        <f t="array" ref="W41">IFERROR(
MEDIAN((IF(DATOS_[[Sexo]:[Sexo]]=$B41,IF(DATOS_[[AGRUP. CLAS. PROF.]:[AGRUP. CLAS. PROF.]]=$B39,IF(DATOS_[[Check Periodo Ref.]:[Check Periodo Ref.]]="Dentro",DATOS_[Conc.Sal.18]))))),
0)</f>
        <v>0</v>
      </c>
      <c r="X41" s="119">
        <f t="array" ref="X41">IFERROR(
MEDIAN((IF(DATOS_[[Sexo]:[Sexo]]=$B41,IF(DATOS_[[AGRUP. CLAS. PROF.]:[AGRUP. CLAS. PROF.]]=$B39,IF(DATOS_[[Check Periodo Ref.]:[Check Periodo Ref.]]="Dentro",DATOS_[Conc.Sal.19]))))),
0)</f>
        <v>0</v>
      </c>
      <c r="Y41" s="119">
        <f t="array" ref="Y41">IFERROR(
MEDIAN((IF(DATOS_[[Sexo]:[Sexo]]=$B41,IF(DATOS_[[AGRUP. CLAS. PROF.]:[AGRUP. CLAS. PROF.]]=$B39,IF(DATOS_[[Check Periodo Ref.]:[Check Periodo Ref.]]="Dentro",DATOS_[Conc.Sal.20]))))),
0)</f>
        <v>0</v>
      </c>
      <c r="Z41" s="119">
        <f t="array" ref="Z41">IFERROR(
MEDIAN((IF(DATOS_[[Sexo]:[Sexo]]=$B41,IF(DATOS_[[AGRUP. CLAS. PROF.]:[AGRUP. CLAS. PROF.]]=$B39,IF(DATOS_[[Check Periodo Ref.]:[Check Periodo Ref.]]="Dentro",DATOS_[Conc.Sal.21]))))),
0)</f>
        <v>0</v>
      </c>
      <c r="AA41" s="119">
        <f t="array" ref="AA41">IFERROR(
MEDIAN((IF(DATOS_[[Sexo]:[Sexo]]=$B41,IF(DATOS_[[AGRUP. CLAS. PROF.]:[AGRUP. CLAS. PROF.]]=$B39,IF(DATOS_[[Check Periodo Ref.]:[Check Periodo Ref.]]="Dentro",DATOS_[Conc.Sal.22]))))),
0)</f>
        <v>0</v>
      </c>
      <c r="AB41" s="119">
        <f t="array" ref="AB41">IFERROR(
MEDIAN((IF(DATOS_[[Sexo]:[Sexo]]=$B41,IF(DATOS_[[AGRUP. CLAS. PROF.]:[AGRUP. CLAS. PROF.]]=$B39,IF(DATOS_[[Check Periodo Ref.]:[Check Periodo Ref.]]="Dentro",DATOS_[Conc.Sal.23]))))),
0)</f>
        <v>0</v>
      </c>
      <c r="AC41" s="119">
        <f t="array" ref="AC41">IFERROR(
MEDIAN((IF(DATOS_[[Sexo]:[Sexo]]=$B41,IF(DATOS_[[AGRUP. CLAS. PROF.]:[AGRUP. CLAS. PROF.]]=$B39,IF(DATOS_[[Check Periodo Ref.]:[Check Periodo Ref.]]="Dentro",DATOS_[Conc.Sal.24]))))),
0)</f>
        <v>0</v>
      </c>
      <c r="AD41" s="119">
        <f t="array" ref="AD41">IFERROR(
MEDIAN((IF(DATOS_[[Sexo]:[Sexo]]=$B41,IF(DATOS_[[AGRUP. CLAS. PROF.]:[AGRUP. CLAS. PROF.]]=$B39,IF(DATOS_[[Check Periodo Ref.]:[Check Periodo Ref.]]="Dentro",DATOS_[Conc.Sal.25]))))),
0)</f>
        <v>0</v>
      </c>
      <c r="AE41" s="119">
        <f t="array" ref="AE41">IFERROR(
MEDIAN((IF(DATOS_[[Sexo]:[Sexo]]=$B41,IF(DATOS_[[AGRUP. CLAS. PROF.]:[AGRUP. CLAS. PROF.]]=$B39,IF(DATOS_[[Check Periodo Ref.]:[Check Periodo Ref.]]="Dentro",DATOS_[Conc.Sal.26]))))),
0)</f>
        <v>0</v>
      </c>
      <c r="AF41" s="119">
        <f t="array" ref="AF41">IFERROR(
MEDIAN((IF(DATOS_[[Sexo]:[Sexo]]=$B41,IF(DATOS_[[AGRUP. CLAS. PROF.]:[AGRUP. CLAS. PROF.]]=$B39,IF(DATOS_[[Check Periodo Ref.]:[Check Periodo Ref.]]="Dentro",DATOS_[Conc.Sal.27]))))),
0)</f>
        <v>0</v>
      </c>
      <c r="AG41" s="119">
        <f t="array" ref="AG41">IFERROR(
MEDIAN((IF(DATOS_[[Sexo]:[Sexo]]=$B41,IF(DATOS_[[AGRUP. CLAS. PROF.]:[AGRUP. CLAS. PROF.]]=$B39,IF(DATOS_[[Check Periodo Ref.]:[Check Periodo Ref.]]="Dentro",DATOS_[Conc.Sal.28]))))),
0)</f>
        <v>0</v>
      </c>
      <c r="AH41" s="119">
        <f t="array" ref="AH41">IFERROR(
MEDIAN((IF(DATOS_[[Sexo]:[Sexo]]=$B41,IF(DATOS_[[AGRUP. CLAS. PROF.]:[AGRUP. CLAS. PROF.]]=$B39,IF(DATOS_[[Check Periodo Ref.]:[Check Periodo Ref.]]="Dentro",DATOS_[Conc.Sal.29]))))),
0)</f>
        <v>0</v>
      </c>
      <c r="AI41" s="119">
        <f t="array" ref="AI41">IFERROR(
MEDIAN((IF(DATOS_[[Sexo]:[Sexo]]=$B41,IF(DATOS_[[AGRUP. CLAS. PROF.]:[AGRUP. CLAS. PROF.]]=$B39,IF(DATOS_[[Check Periodo Ref.]:[Check Periodo Ref.]]="Dentro",DATOS_[Conc.Sal.30]))))),
0)</f>
        <v>0</v>
      </c>
      <c r="AJ41" s="120">
        <f t="array" ref="AJ41">IFERROR(
MEDIAN(IF(DATOS_[Sexo]=$B41,IF(DATOS_[AGRUP. CLAS. PROF.]=$B39,IF(DATOS_[Check Periodo Ref.]="Dentro",DATOS_[Tot COMPL.SAL Ef],FALSE)))),
0)</f>
        <v>0</v>
      </c>
      <c r="AK41" s="121">
        <f t="array" ref="AK41">IFERROR(
MEDIAN(IF(DATOS_[Sexo]=$B41,IF(DATOS_[AGRUP. CLAS. PROF.]=$B39,IF(DATOS_[Check Periodo Ref.]="Dentro",DATOS_[TOTAL SALARIO Ef],FALSE)))),
0)</f>
        <v>0</v>
      </c>
      <c r="AL41" s="122">
        <f t="array" ref="AL41">IFERROR(
MEDIAN((IF(DATOS_[[Sexo]:[Sexo]]=$B41,IF(DATOS_[[AGRUP. CLAS. PROF.]:[AGRUP. CLAS. PROF.]]=$B39,IF(DATOS_[[Check Periodo Ref.]:[Check Periodo Ref.]]="Dentro",DATOS_[C.Extra.01]))))),
0)</f>
        <v>0</v>
      </c>
      <c r="AM41" s="122">
        <f t="array" ref="AM41">IFERROR(
MEDIAN((IF(DATOS_[[Sexo]:[Sexo]]=$B41,IF(DATOS_[[AGRUP. CLAS. PROF.]:[AGRUP. CLAS. PROF.]]=$B39,IF(DATOS_[[Check Periodo Ref.]:[Check Periodo Ref.]]="Dentro",DATOS_[C.Extra.02]))))),
0)</f>
        <v>0</v>
      </c>
      <c r="AN41" s="122">
        <f t="array" ref="AN41">IFERROR(
MEDIAN((IF(DATOS_[[Sexo]:[Sexo]]=$B41,IF(DATOS_[[AGRUP. CLAS. PROF.]:[AGRUP. CLAS. PROF.]]=$B39,IF(DATOS_[[Check Periodo Ref.]:[Check Periodo Ref.]]="Dentro",DATOS_[C.Extra.03]))))),
0)</f>
        <v>0</v>
      </c>
      <c r="AO41" s="122">
        <f t="array" ref="AO41">IFERROR(
MEDIAN((IF(DATOS_[[Sexo]:[Sexo]]=$B41,IF(DATOS_[[AGRUP. CLAS. PROF.]:[AGRUP. CLAS. PROF.]]=$B39,IF(DATOS_[[Check Periodo Ref.]:[Check Periodo Ref.]]="Dentro",DATOS_[C.Extra.04]))))),
0)</f>
        <v>0</v>
      </c>
      <c r="AP41" s="122">
        <f t="array" ref="AP41">IFERROR(
MEDIAN((IF(DATOS_[[Sexo]:[Sexo]]=$B41,IF(DATOS_[[AGRUP. CLAS. PROF.]:[AGRUP. CLAS. PROF.]]=$B39,IF(DATOS_[[Check Periodo Ref.]:[Check Periodo Ref.]]="Dentro",DATOS_[C.Extra.05]))))),
0)</f>
        <v>0</v>
      </c>
      <c r="AQ41" s="123">
        <f t="array" ref="AQ41">IFERROR(
MEDIAN(IF(DATOS_[Sexo]=$B41,IF(DATOS_[AGRUP. CLAS. PROF.]=$B39,IF(DATOS_[Check Periodo Ref.]="Dentro",DATOS_[Tot Extrasalarial Ef],FALSE)))),
0)</f>
        <v>0</v>
      </c>
      <c r="AR41" s="124">
        <f t="array" ref="AR41">IFERROR(
MEDIAN(IF(DATOS_[Sexo]=$B41,IF(DATOS_[AGRUP. CLAS. PROF.]=$B39,IF(DATOS_[Check Periodo Ref.]="Dentro",DATOS_[TOTAL Retrib Ef],FALSE)))),
0)</f>
        <v>0</v>
      </c>
    </row>
    <row r="42" spans="1:44" ht="17.25" thickBot="1" x14ac:dyDescent="0.35">
      <c r="A42" s="48" t="str">
        <f t="shared" ref="A42" si="39">+A43</f>
        <v>[ocultar]</v>
      </c>
      <c r="B42" s="46" t="s">
        <v>226</v>
      </c>
      <c r="C42" s="117"/>
      <c r="D42" s="47"/>
      <c r="E42" s="127" t="str">
        <f t="shared" ref="E42:AR42" si="40">IFERROR((E43-E44)/E43,"")</f>
        <v/>
      </c>
      <c r="F42" s="131" t="str">
        <f t="shared" si="40"/>
        <v/>
      </c>
      <c r="G42" s="131" t="str">
        <f t="shared" si="40"/>
        <v/>
      </c>
      <c r="H42" s="131" t="str">
        <f t="shared" si="40"/>
        <v/>
      </c>
      <c r="I42" s="131" t="str">
        <f t="shared" si="40"/>
        <v/>
      </c>
      <c r="J42" s="131" t="str">
        <f t="shared" si="40"/>
        <v/>
      </c>
      <c r="K42" s="131" t="str">
        <f t="shared" si="40"/>
        <v/>
      </c>
      <c r="L42" s="131" t="str">
        <f t="shared" si="40"/>
        <v/>
      </c>
      <c r="M42" s="131" t="str">
        <f t="shared" si="40"/>
        <v/>
      </c>
      <c r="N42" s="131" t="str">
        <f t="shared" si="40"/>
        <v/>
      </c>
      <c r="O42" s="131" t="str">
        <f t="shared" si="40"/>
        <v/>
      </c>
      <c r="P42" s="131" t="str">
        <f t="shared" si="40"/>
        <v/>
      </c>
      <c r="Q42" s="131" t="str">
        <f t="shared" si="40"/>
        <v/>
      </c>
      <c r="R42" s="131" t="str">
        <f t="shared" si="40"/>
        <v/>
      </c>
      <c r="S42" s="131" t="str">
        <f t="shared" si="40"/>
        <v/>
      </c>
      <c r="T42" s="131" t="str">
        <f t="shared" si="40"/>
        <v/>
      </c>
      <c r="U42" s="131" t="str">
        <f t="shared" si="40"/>
        <v/>
      </c>
      <c r="V42" s="130" t="str">
        <f t="shared" si="40"/>
        <v/>
      </c>
      <c r="W42" s="130" t="str">
        <f t="shared" si="40"/>
        <v/>
      </c>
      <c r="X42" s="130" t="str">
        <f t="shared" si="40"/>
        <v/>
      </c>
      <c r="Y42" s="130" t="str">
        <f t="shared" si="40"/>
        <v/>
      </c>
      <c r="Z42" s="130" t="str">
        <f t="shared" si="40"/>
        <v/>
      </c>
      <c r="AA42" s="130" t="str">
        <f t="shared" si="40"/>
        <v/>
      </c>
      <c r="AB42" s="130" t="str">
        <f t="shared" si="40"/>
        <v/>
      </c>
      <c r="AC42" s="130" t="str">
        <f t="shared" si="40"/>
        <v/>
      </c>
      <c r="AD42" s="130" t="str">
        <f t="shared" si="40"/>
        <v/>
      </c>
      <c r="AE42" s="130" t="str">
        <f t="shared" si="40"/>
        <v/>
      </c>
      <c r="AF42" s="130" t="str">
        <f t="shared" si="40"/>
        <v/>
      </c>
      <c r="AG42" s="130" t="str">
        <f t="shared" si="40"/>
        <v/>
      </c>
      <c r="AH42" s="130" t="str">
        <f t="shared" si="40"/>
        <v/>
      </c>
      <c r="AI42" s="130" t="str">
        <f t="shared" si="40"/>
        <v/>
      </c>
      <c r="AJ42" s="132" t="str">
        <f t="shared" si="40"/>
        <v/>
      </c>
      <c r="AK42" s="136" t="str">
        <f t="shared" si="40"/>
        <v/>
      </c>
      <c r="AL42" s="133" t="str">
        <f t="shared" si="40"/>
        <v/>
      </c>
      <c r="AM42" s="133" t="str">
        <f t="shared" si="40"/>
        <v/>
      </c>
      <c r="AN42" s="133" t="str">
        <f t="shared" si="40"/>
        <v/>
      </c>
      <c r="AO42" s="133" t="str">
        <f t="shared" si="40"/>
        <v/>
      </c>
      <c r="AP42" s="133" t="str">
        <f t="shared" si="40"/>
        <v/>
      </c>
      <c r="AQ42" s="134" t="str">
        <f t="shared" si="40"/>
        <v/>
      </c>
      <c r="AR42" s="135" t="str">
        <f t="shared" si="40"/>
        <v/>
      </c>
    </row>
    <row r="43" spans="1:44" x14ac:dyDescent="0.3">
      <c r="A43" s="48" t="str">
        <f t="shared" ref="A43" si="41">+IF(C43+C44=0,"[ocultar]","")</f>
        <v>[ocultar]</v>
      </c>
      <c r="B43" s="39" t="s">
        <v>162</v>
      </c>
      <c r="C43" s="40">
        <f t="array" ref="C43">SUM(IF($B43=DATOS_[Sexo],
IF($B42=DATOS_[AGRUP. CLAS. PROF.],
IF("Dentro"=DATOS_[Check Periodo Ref.],
1/(COUNTIFS(DATOS_[Sexo],$B43,DATOS_[AGRUP. CLAS. PROF.],$B42,DATOS_[Check Periodo Ref.],"Dentro",DATOS_[id],DATOS_[id]))))))</f>
        <v>0</v>
      </c>
      <c r="D43" s="41">
        <f>COUNTIFS(DATOS_[AGRUP. CLAS. PROF.],$B42,DATOS_[Sexo],$B43,DATOS_[Check Periodo Ref.],"Dentro")</f>
        <v>0</v>
      </c>
      <c r="E43" s="118">
        <f t="array" ref="E43">IFERROR(
MEDIAN(IF(DATOS_[Sexo]=$B43,IF(DATOS_[AGRUP. CLAS. PROF.]=$B42,IF(DATOS_[Check Periodo Ref.]="Dentro",DATOS_[SALARIO BASE Ef],FALSE)))),
0)</f>
        <v>0</v>
      </c>
      <c r="F43" s="119">
        <f t="array" ref="F43">IFERROR(
MEDIAN((IF(DATOS_[[Sexo]:[Sexo]]=$B43,IF(DATOS_[[AGRUP. CLAS. PROF.]:[AGRUP. CLAS. PROF.]]=$B42,IF(DATOS_[[Check Periodo Ref.]:[Check Periodo Ref.]]="Dentro",DATOS_[Conc.Sal.01]))))),
0)</f>
        <v>0</v>
      </c>
      <c r="G43" s="119">
        <f t="array" ref="G43">IFERROR(
MEDIAN((IF(DATOS_[[Sexo]:[Sexo]]=$B43,IF(DATOS_[[AGRUP. CLAS. PROF.]:[AGRUP. CLAS. PROF.]]=$B42,IF(DATOS_[[Check Periodo Ref.]:[Check Periodo Ref.]]="Dentro",DATOS_[Conc.Sal.02]))))),
0)</f>
        <v>0</v>
      </c>
      <c r="H43" s="119">
        <f t="array" ref="H43">IFERROR(
MEDIAN((IF(DATOS_[[Sexo]:[Sexo]]=$B43,IF(DATOS_[[AGRUP. CLAS. PROF.]:[AGRUP. CLAS. PROF.]]=$B42,IF(DATOS_[[Check Periodo Ref.]:[Check Periodo Ref.]]="Dentro",DATOS_[Conc.Sal.03]))))),
0)</f>
        <v>0</v>
      </c>
      <c r="I43" s="119">
        <f t="array" ref="I43">IFERROR(
MEDIAN((IF(DATOS_[[Sexo]:[Sexo]]=$B43,IF(DATOS_[[AGRUP. CLAS. PROF.]:[AGRUP. CLAS. PROF.]]=$B42,IF(DATOS_[[Check Periodo Ref.]:[Check Periodo Ref.]]="Dentro",DATOS_[Conc.Sal.04]))))),
0)</f>
        <v>0</v>
      </c>
      <c r="J43" s="119">
        <f t="array" ref="J43">IFERROR(
MEDIAN((IF(DATOS_[[Sexo]:[Sexo]]=$B43,IF(DATOS_[[AGRUP. CLAS. PROF.]:[AGRUP. CLAS. PROF.]]=$B42,IF(DATOS_[[Check Periodo Ref.]:[Check Periodo Ref.]]="Dentro",DATOS_[Conc.Sal.05]))))),
0)</f>
        <v>0</v>
      </c>
      <c r="K43" s="119">
        <f t="array" ref="K43">IFERROR(
MEDIAN((IF(DATOS_[[Sexo]:[Sexo]]=$B43,IF(DATOS_[[AGRUP. CLAS. PROF.]:[AGRUP. CLAS. PROF.]]=$B42,IF(DATOS_[[Check Periodo Ref.]:[Check Periodo Ref.]]="Dentro",DATOS_[Conc.Sal.06]))))),
0)</f>
        <v>0</v>
      </c>
      <c r="L43" s="119">
        <f t="array" ref="L43">IFERROR(
MEDIAN((IF(DATOS_[[Sexo]:[Sexo]]=$B43,IF(DATOS_[[AGRUP. CLAS. PROF.]:[AGRUP. CLAS. PROF.]]=$B42,IF(DATOS_[[Check Periodo Ref.]:[Check Periodo Ref.]]="Dentro",DATOS_[Conc.Sal.07]))))),
0)</f>
        <v>0</v>
      </c>
      <c r="M43" s="119">
        <f t="array" ref="M43">IFERROR(
MEDIAN((IF(DATOS_[[Sexo]:[Sexo]]=$B43,IF(DATOS_[[AGRUP. CLAS. PROF.]:[AGRUP. CLAS. PROF.]]=$B42,IF(DATOS_[[Check Periodo Ref.]:[Check Periodo Ref.]]="Dentro",DATOS_[Conc.Sal.08]))))),
0)</f>
        <v>0</v>
      </c>
      <c r="N43" s="119">
        <f t="array" ref="N43">IFERROR(
MEDIAN((IF(DATOS_[[Sexo]:[Sexo]]=$B43,IF(DATOS_[[AGRUP. CLAS. PROF.]:[AGRUP. CLAS. PROF.]]=$B42,IF(DATOS_[[Check Periodo Ref.]:[Check Periodo Ref.]]="Dentro",DATOS_[Conc.Sal.09]))))),
0)</f>
        <v>0</v>
      </c>
      <c r="O43" s="119">
        <f t="array" ref="O43">IFERROR(
MEDIAN((IF(DATOS_[[Sexo]:[Sexo]]=$B43,IF(DATOS_[[AGRUP. CLAS. PROF.]:[AGRUP. CLAS. PROF.]]=$B42,IF(DATOS_[[Check Periodo Ref.]:[Check Periodo Ref.]]="Dentro",DATOS_[Conc.Sal.10]))))),
0)</f>
        <v>0</v>
      </c>
      <c r="P43" s="119">
        <f t="array" ref="P43">IFERROR(
MEDIAN((IF(DATOS_[[Sexo]:[Sexo]]=$B43,IF(DATOS_[[AGRUP. CLAS. PROF.]:[AGRUP. CLAS. PROF.]]=$B42,IF(DATOS_[[Check Periodo Ref.]:[Check Periodo Ref.]]="Dentro",DATOS_[Conc.Sal.11]))))),
0)</f>
        <v>0</v>
      </c>
      <c r="Q43" s="119">
        <f t="array" ref="Q43">IFERROR(
MEDIAN((IF(DATOS_[[Sexo]:[Sexo]]=$B43,IF(DATOS_[[AGRUP. CLAS. PROF.]:[AGRUP. CLAS. PROF.]]=$B42,IF(DATOS_[[Check Periodo Ref.]:[Check Periodo Ref.]]="Dentro",DATOS_[Conc.Sal.12]))))),
0)</f>
        <v>0</v>
      </c>
      <c r="R43" s="119">
        <f t="array" ref="R43">IFERROR(
MEDIAN((IF(DATOS_[[Sexo]:[Sexo]]=$B43,IF(DATOS_[[AGRUP. CLAS. PROF.]:[AGRUP. CLAS. PROF.]]=$B42,IF(DATOS_[[Check Periodo Ref.]:[Check Periodo Ref.]]="Dentro",DATOS_[Conc.Sal.13]))))),
0)</f>
        <v>0</v>
      </c>
      <c r="S43" s="119">
        <f t="array" ref="S43">IFERROR(
MEDIAN((IF(DATOS_[[Sexo]:[Sexo]]=$B43,IF(DATOS_[[AGRUP. CLAS. PROF.]:[AGRUP. CLAS. PROF.]]=$B42,IF(DATOS_[[Check Periodo Ref.]:[Check Periodo Ref.]]="Dentro",DATOS_[Conc.Sal.14]))))),
0)</f>
        <v>0</v>
      </c>
      <c r="T43" s="119">
        <f t="array" ref="T43">IFERROR(
MEDIAN((IF(DATOS_[[Sexo]:[Sexo]]=$B43,IF(DATOS_[[AGRUP. CLAS. PROF.]:[AGRUP. CLAS. PROF.]]=$B42,IF(DATOS_[[Check Periodo Ref.]:[Check Periodo Ref.]]="Dentro",DATOS_[Conc.Sal.15]))))),
0)</f>
        <v>0</v>
      </c>
      <c r="U43" s="119">
        <f t="array" ref="U43">IFERROR(
MEDIAN((IF(DATOS_[[Sexo]:[Sexo]]=$B43,IF(DATOS_[[AGRUP. CLAS. PROF.]:[AGRUP. CLAS. PROF.]]=$B42,IF(DATOS_[[Check Periodo Ref.]:[Check Periodo Ref.]]="Dentro",DATOS_[Conc.Sal.16]))))),
0)</f>
        <v>0</v>
      </c>
      <c r="V43" s="119">
        <f t="array" ref="V43">IFERROR(
MEDIAN((IF(DATOS_[[Sexo]:[Sexo]]=$B43,IF(DATOS_[[AGRUP. CLAS. PROF.]:[AGRUP. CLAS. PROF.]]=$B42,IF(DATOS_[[Check Periodo Ref.]:[Check Periodo Ref.]]="Dentro",DATOS_[Conc.Sal.17]))))),
0)</f>
        <v>0</v>
      </c>
      <c r="W43" s="119">
        <f t="array" ref="W43">IFERROR(
MEDIAN((IF(DATOS_[[Sexo]:[Sexo]]=$B43,IF(DATOS_[[AGRUP. CLAS. PROF.]:[AGRUP. CLAS. PROF.]]=$B42,IF(DATOS_[[Check Periodo Ref.]:[Check Periodo Ref.]]="Dentro",DATOS_[Conc.Sal.18]))))),
0)</f>
        <v>0</v>
      </c>
      <c r="X43" s="119">
        <f t="array" ref="X43">IFERROR(
MEDIAN((IF(DATOS_[[Sexo]:[Sexo]]=$B43,IF(DATOS_[[AGRUP. CLAS. PROF.]:[AGRUP. CLAS. PROF.]]=$B42,IF(DATOS_[[Check Periodo Ref.]:[Check Periodo Ref.]]="Dentro",DATOS_[Conc.Sal.19]))))),
0)</f>
        <v>0</v>
      </c>
      <c r="Y43" s="119">
        <f t="array" ref="Y43">IFERROR(
MEDIAN((IF(DATOS_[[Sexo]:[Sexo]]=$B43,IF(DATOS_[[AGRUP. CLAS. PROF.]:[AGRUP. CLAS. PROF.]]=$B42,IF(DATOS_[[Check Periodo Ref.]:[Check Periodo Ref.]]="Dentro",DATOS_[Conc.Sal.20]))))),
0)</f>
        <v>0</v>
      </c>
      <c r="Z43" s="119">
        <f t="array" ref="Z43">IFERROR(
MEDIAN((IF(DATOS_[[Sexo]:[Sexo]]=$B43,IF(DATOS_[[AGRUP. CLAS. PROF.]:[AGRUP. CLAS. PROF.]]=$B42,IF(DATOS_[[Check Periodo Ref.]:[Check Periodo Ref.]]="Dentro",DATOS_[Conc.Sal.21]))))),
0)</f>
        <v>0</v>
      </c>
      <c r="AA43" s="119">
        <f t="array" ref="AA43">IFERROR(
MEDIAN((IF(DATOS_[[Sexo]:[Sexo]]=$B43,IF(DATOS_[[AGRUP. CLAS. PROF.]:[AGRUP. CLAS. PROF.]]=$B42,IF(DATOS_[[Check Periodo Ref.]:[Check Periodo Ref.]]="Dentro",DATOS_[Conc.Sal.22]))))),
0)</f>
        <v>0</v>
      </c>
      <c r="AB43" s="119">
        <f t="array" ref="AB43">IFERROR(
MEDIAN((IF(DATOS_[[Sexo]:[Sexo]]=$B43,IF(DATOS_[[AGRUP. CLAS. PROF.]:[AGRUP. CLAS. PROF.]]=$B42,IF(DATOS_[[Check Periodo Ref.]:[Check Periodo Ref.]]="Dentro",DATOS_[Conc.Sal.23]))))),
0)</f>
        <v>0</v>
      </c>
      <c r="AC43" s="119">
        <f t="array" ref="AC43">IFERROR(
MEDIAN((IF(DATOS_[[Sexo]:[Sexo]]=$B43,IF(DATOS_[[AGRUP. CLAS. PROF.]:[AGRUP. CLAS. PROF.]]=$B42,IF(DATOS_[[Check Periodo Ref.]:[Check Periodo Ref.]]="Dentro",DATOS_[Conc.Sal.24]))))),
0)</f>
        <v>0</v>
      </c>
      <c r="AD43" s="119">
        <f t="array" ref="AD43">IFERROR(
MEDIAN((IF(DATOS_[[Sexo]:[Sexo]]=$B43,IF(DATOS_[[AGRUP. CLAS. PROF.]:[AGRUP. CLAS. PROF.]]=$B42,IF(DATOS_[[Check Periodo Ref.]:[Check Periodo Ref.]]="Dentro",DATOS_[Conc.Sal.25]))))),
0)</f>
        <v>0</v>
      </c>
      <c r="AE43" s="119">
        <f t="array" ref="AE43">IFERROR(
MEDIAN((IF(DATOS_[[Sexo]:[Sexo]]=$B43,IF(DATOS_[[AGRUP. CLAS. PROF.]:[AGRUP. CLAS. PROF.]]=$B42,IF(DATOS_[[Check Periodo Ref.]:[Check Periodo Ref.]]="Dentro",DATOS_[Conc.Sal.26]))))),
0)</f>
        <v>0</v>
      </c>
      <c r="AF43" s="119">
        <f t="array" ref="AF43">IFERROR(
MEDIAN((IF(DATOS_[[Sexo]:[Sexo]]=$B43,IF(DATOS_[[AGRUP. CLAS. PROF.]:[AGRUP. CLAS. PROF.]]=$B42,IF(DATOS_[[Check Periodo Ref.]:[Check Periodo Ref.]]="Dentro",DATOS_[Conc.Sal.27]))))),
0)</f>
        <v>0</v>
      </c>
      <c r="AG43" s="119">
        <f t="array" ref="AG43">IFERROR(
MEDIAN((IF(DATOS_[[Sexo]:[Sexo]]=$B43,IF(DATOS_[[AGRUP. CLAS. PROF.]:[AGRUP. CLAS. PROF.]]=$B42,IF(DATOS_[[Check Periodo Ref.]:[Check Periodo Ref.]]="Dentro",DATOS_[Conc.Sal.28]))))),
0)</f>
        <v>0</v>
      </c>
      <c r="AH43" s="119">
        <f t="array" ref="AH43">IFERROR(
MEDIAN((IF(DATOS_[[Sexo]:[Sexo]]=$B43,IF(DATOS_[[AGRUP. CLAS. PROF.]:[AGRUP. CLAS. PROF.]]=$B42,IF(DATOS_[[Check Periodo Ref.]:[Check Periodo Ref.]]="Dentro",DATOS_[Conc.Sal.29]))))),
0)</f>
        <v>0</v>
      </c>
      <c r="AI43" s="119">
        <f t="array" ref="AI43">IFERROR(
MEDIAN((IF(DATOS_[[Sexo]:[Sexo]]=$B43,IF(DATOS_[[AGRUP. CLAS. PROF.]:[AGRUP. CLAS. PROF.]]=$B42,IF(DATOS_[[Check Periodo Ref.]:[Check Periodo Ref.]]="Dentro",DATOS_[Conc.Sal.30]))))),
0)</f>
        <v>0</v>
      </c>
      <c r="AJ43" s="120">
        <f t="array" ref="AJ43">IFERROR(
MEDIAN(IF(DATOS_[Sexo]=$B43,IF(DATOS_[AGRUP. CLAS. PROF.]=$B42,IF(DATOS_[Check Periodo Ref.]="Dentro",DATOS_[Tot COMPL.SAL Ef],FALSE)))),
0)</f>
        <v>0</v>
      </c>
      <c r="AK43" s="121">
        <f t="array" ref="AK43">IFERROR(
MEDIAN(IF(DATOS_[Sexo]=$B43,IF(DATOS_[AGRUP. CLAS. PROF.]=$B42,IF(DATOS_[Check Periodo Ref.]="Dentro",DATOS_[TOTAL SALARIO Ef],FALSE)))),
0)</f>
        <v>0</v>
      </c>
      <c r="AL43" s="122">
        <f t="array" ref="AL43">IFERROR(
MEDIAN((IF(DATOS_[[Sexo]:[Sexo]]=$B43,IF(DATOS_[[AGRUP. CLAS. PROF.]:[AGRUP. CLAS. PROF.]]=$B42,IF(DATOS_[[Check Periodo Ref.]:[Check Periodo Ref.]]="Dentro",DATOS_[C.Extra.01]))))),
0)</f>
        <v>0</v>
      </c>
      <c r="AM43" s="122">
        <f t="array" ref="AM43">IFERROR(
MEDIAN((IF(DATOS_[[Sexo]:[Sexo]]=$B43,IF(DATOS_[[AGRUP. CLAS. PROF.]:[AGRUP. CLAS. PROF.]]=$B42,IF(DATOS_[[Check Periodo Ref.]:[Check Periodo Ref.]]="Dentro",DATOS_[C.Extra.02]))))),
0)</f>
        <v>0</v>
      </c>
      <c r="AN43" s="122">
        <f t="array" ref="AN43">IFERROR(
MEDIAN((IF(DATOS_[[Sexo]:[Sexo]]=$B43,IF(DATOS_[[AGRUP. CLAS. PROF.]:[AGRUP. CLAS. PROF.]]=$B42,IF(DATOS_[[Check Periodo Ref.]:[Check Periodo Ref.]]="Dentro",DATOS_[C.Extra.03]))))),
0)</f>
        <v>0</v>
      </c>
      <c r="AO43" s="122">
        <f t="array" ref="AO43">IFERROR(
MEDIAN((IF(DATOS_[[Sexo]:[Sexo]]=$B43,IF(DATOS_[[AGRUP. CLAS. PROF.]:[AGRUP. CLAS. PROF.]]=$B42,IF(DATOS_[[Check Periodo Ref.]:[Check Periodo Ref.]]="Dentro",DATOS_[C.Extra.04]))))),
0)</f>
        <v>0</v>
      </c>
      <c r="AP43" s="122">
        <f t="array" ref="AP43">IFERROR(
MEDIAN((IF(DATOS_[[Sexo]:[Sexo]]=$B43,IF(DATOS_[[AGRUP. CLAS. PROF.]:[AGRUP. CLAS. PROF.]]=$B42,IF(DATOS_[[Check Periodo Ref.]:[Check Periodo Ref.]]="Dentro",DATOS_[C.Extra.05]))))),
0)</f>
        <v>0</v>
      </c>
      <c r="AQ43" s="123">
        <f t="array" ref="AQ43">IFERROR(
MEDIAN(IF(DATOS_[Sexo]=$B43,IF(DATOS_[AGRUP. CLAS. PROF.]=$B42,IF(DATOS_[Check Periodo Ref.]="Dentro",DATOS_[Tot Extrasalarial Ef],FALSE)))),
0)</f>
        <v>0</v>
      </c>
      <c r="AR43" s="124">
        <f t="array" ref="AR43">IFERROR(
MEDIAN(IF(DATOS_[Sexo]=$B43,IF(DATOS_[AGRUP. CLAS. PROF.]=$B42,IF(DATOS_[Check Periodo Ref.]="Dentro",DATOS_[TOTAL Retrib Ef],FALSE)))),
0)</f>
        <v>0</v>
      </c>
    </row>
    <row r="44" spans="1:44" x14ac:dyDescent="0.3">
      <c r="A44" s="48" t="str">
        <f t="shared" ref="A44" si="42">+A43</f>
        <v>[ocultar]</v>
      </c>
      <c r="B44" s="39" t="s">
        <v>163</v>
      </c>
      <c r="C44" s="40">
        <f t="array" ref="C44">SUM(IF($B44=DATOS_[Sexo],
IF($B42=DATOS_[AGRUP. CLAS. PROF.],
IF("Dentro"=DATOS_[Check Periodo Ref.],
1/(COUNTIFS(DATOS_[Sexo],$B44,DATOS_[AGRUP. CLAS. PROF.],$B42,DATOS_[Check Periodo Ref.],"Dentro",DATOS_[id],DATOS_[id]))))))</f>
        <v>0</v>
      </c>
      <c r="D44" s="41">
        <f>COUNTIFS(DATOS_[AGRUP. CLAS. PROF.],$B42,DATOS_[Sexo],$B44,DATOS_[Check Periodo Ref.],"Dentro")</f>
        <v>0</v>
      </c>
      <c r="E44" s="118">
        <f t="array" ref="E44">IFERROR(
MEDIAN(IF(DATOS_[Sexo]=$B44,IF(DATOS_[AGRUP. CLAS. PROF.]=$B42,IF(DATOS_[Check Periodo Ref.]="Dentro",DATOS_[SALARIO BASE Ef],FALSE)))),
0)</f>
        <v>0</v>
      </c>
      <c r="F44" s="119">
        <f t="array" ref="F44">IFERROR(
MEDIAN((IF(DATOS_[[Sexo]:[Sexo]]=$B44,IF(DATOS_[[AGRUP. CLAS. PROF.]:[AGRUP. CLAS. PROF.]]=$B42,IF(DATOS_[[Check Periodo Ref.]:[Check Periodo Ref.]]="Dentro",DATOS_[Conc.Sal.01]))))),
0)</f>
        <v>0</v>
      </c>
      <c r="G44" s="119">
        <f t="array" ref="G44">IFERROR(
MEDIAN((IF(DATOS_[[Sexo]:[Sexo]]=$B44,IF(DATOS_[[AGRUP. CLAS. PROF.]:[AGRUP. CLAS. PROF.]]=$B42,IF(DATOS_[[Check Periodo Ref.]:[Check Periodo Ref.]]="Dentro",DATOS_[Conc.Sal.02]))))),
0)</f>
        <v>0</v>
      </c>
      <c r="H44" s="119">
        <f t="array" ref="H44">IFERROR(
MEDIAN((IF(DATOS_[[Sexo]:[Sexo]]=$B44,IF(DATOS_[[AGRUP. CLAS. PROF.]:[AGRUP. CLAS. PROF.]]=$B42,IF(DATOS_[[Check Periodo Ref.]:[Check Periodo Ref.]]="Dentro",DATOS_[Conc.Sal.03]))))),
0)</f>
        <v>0</v>
      </c>
      <c r="I44" s="119">
        <f t="array" ref="I44">IFERROR(
MEDIAN((IF(DATOS_[[Sexo]:[Sexo]]=$B44,IF(DATOS_[[AGRUP. CLAS. PROF.]:[AGRUP. CLAS. PROF.]]=$B42,IF(DATOS_[[Check Periodo Ref.]:[Check Periodo Ref.]]="Dentro",DATOS_[Conc.Sal.04]))))),
0)</f>
        <v>0</v>
      </c>
      <c r="J44" s="119">
        <f t="array" ref="J44">IFERROR(
MEDIAN((IF(DATOS_[[Sexo]:[Sexo]]=$B44,IF(DATOS_[[AGRUP. CLAS. PROF.]:[AGRUP. CLAS. PROF.]]=$B42,IF(DATOS_[[Check Periodo Ref.]:[Check Periodo Ref.]]="Dentro",DATOS_[Conc.Sal.05]))))),
0)</f>
        <v>0</v>
      </c>
      <c r="K44" s="119">
        <f t="array" ref="K44">IFERROR(
MEDIAN((IF(DATOS_[[Sexo]:[Sexo]]=$B44,IF(DATOS_[[AGRUP. CLAS. PROF.]:[AGRUP. CLAS. PROF.]]=$B42,IF(DATOS_[[Check Periodo Ref.]:[Check Periodo Ref.]]="Dentro",DATOS_[Conc.Sal.06]))))),
0)</f>
        <v>0</v>
      </c>
      <c r="L44" s="119">
        <f t="array" ref="L44">IFERROR(
MEDIAN((IF(DATOS_[[Sexo]:[Sexo]]=$B44,IF(DATOS_[[AGRUP. CLAS. PROF.]:[AGRUP. CLAS. PROF.]]=$B42,IF(DATOS_[[Check Periodo Ref.]:[Check Periodo Ref.]]="Dentro",DATOS_[Conc.Sal.07]))))),
0)</f>
        <v>0</v>
      </c>
      <c r="M44" s="119">
        <f t="array" ref="M44">IFERROR(
MEDIAN((IF(DATOS_[[Sexo]:[Sexo]]=$B44,IF(DATOS_[[AGRUP. CLAS. PROF.]:[AGRUP. CLAS. PROF.]]=$B42,IF(DATOS_[[Check Periodo Ref.]:[Check Periodo Ref.]]="Dentro",DATOS_[Conc.Sal.08]))))),
0)</f>
        <v>0</v>
      </c>
      <c r="N44" s="119">
        <f t="array" ref="N44">IFERROR(
MEDIAN((IF(DATOS_[[Sexo]:[Sexo]]=$B44,IF(DATOS_[[AGRUP. CLAS. PROF.]:[AGRUP. CLAS. PROF.]]=$B42,IF(DATOS_[[Check Periodo Ref.]:[Check Periodo Ref.]]="Dentro",DATOS_[Conc.Sal.09]))))),
0)</f>
        <v>0</v>
      </c>
      <c r="O44" s="119">
        <f t="array" ref="O44">IFERROR(
MEDIAN((IF(DATOS_[[Sexo]:[Sexo]]=$B44,IF(DATOS_[[AGRUP. CLAS. PROF.]:[AGRUP. CLAS. PROF.]]=$B42,IF(DATOS_[[Check Periodo Ref.]:[Check Periodo Ref.]]="Dentro",DATOS_[Conc.Sal.10]))))),
0)</f>
        <v>0</v>
      </c>
      <c r="P44" s="119">
        <f t="array" ref="P44">IFERROR(
MEDIAN((IF(DATOS_[[Sexo]:[Sexo]]=$B44,IF(DATOS_[[AGRUP. CLAS. PROF.]:[AGRUP. CLAS. PROF.]]=$B42,IF(DATOS_[[Check Periodo Ref.]:[Check Periodo Ref.]]="Dentro",DATOS_[Conc.Sal.11]))))),
0)</f>
        <v>0</v>
      </c>
      <c r="Q44" s="119">
        <f t="array" ref="Q44">IFERROR(
MEDIAN((IF(DATOS_[[Sexo]:[Sexo]]=$B44,IF(DATOS_[[AGRUP. CLAS. PROF.]:[AGRUP. CLAS. PROF.]]=$B42,IF(DATOS_[[Check Periodo Ref.]:[Check Periodo Ref.]]="Dentro",DATOS_[Conc.Sal.12]))))),
0)</f>
        <v>0</v>
      </c>
      <c r="R44" s="119">
        <f t="array" ref="R44">IFERROR(
MEDIAN((IF(DATOS_[[Sexo]:[Sexo]]=$B44,IF(DATOS_[[AGRUP. CLAS. PROF.]:[AGRUP. CLAS. PROF.]]=$B42,IF(DATOS_[[Check Periodo Ref.]:[Check Periodo Ref.]]="Dentro",DATOS_[Conc.Sal.13]))))),
0)</f>
        <v>0</v>
      </c>
      <c r="S44" s="119">
        <f t="array" ref="S44">IFERROR(
MEDIAN((IF(DATOS_[[Sexo]:[Sexo]]=$B44,IF(DATOS_[[AGRUP. CLAS. PROF.]:[AGRUP. CLAS. PROF.]]=$B42,IF(DATOS_[[Check Periodo Ref.]:[Check Periodo Ref.]]="Dentro",DATOS_[Conc.Sal.14]))))),
0)</f>
        <v>0</v>
      </c>
      <c r="T44" s="119">
        <f t="array" ref="T44">IFERROR(
MEDIAN((IF(DATOS_[[Sexo]:[Sexo]]=$B44,IF(DATOS_[[AGRUP. CLAS. PROF.]:[AGRUP. CLAS. PROF.]]=$B42,IF(DATOS_[[Check Periodo Ref.]:[Check Periodo Ref.]]="Dentro",DATOS_[Conc.Sal.15]))))),
0)</f>
        <v>0</v>
      </c>
      <c r="U44" s="119">
        <f t="array" ref="U44">IFERROR(
MEDIAN((IF(DATOS_[[Sexo]:[Sexo]]=$B44,IF(DATOS_[[AGRUP. CLAS. PROF.]:[AGRUP. CLAS. PROF.]]=$B42,IF(DATOS_[[Check Periodo Ref.]:[Check Periodo Ref.]]="Dentro",DATOS_[Conc.Sal.16]))))),
0)</f>
        <v>0</v>
      </c>
      <c r="V44" s="119">
        <f t="array" ref="V44">IFERROR(
MEDIAN((IF(DATOS_[[Sexo]:[Sexo]]=$B44,IF(DATOS_[[AGRUP. CLAS. PROF.]:[AGRUP. CLAS. PROF.]]=$B42,IF(DATOS_[[Check Periodo Ref.]:[Check Periodo Ref.]]="Dentro",DATOS_[Conc.Sal.17]))))),
0)</f>
        <v>0</v>
      </c>
      <c r="W44" s="119">
        <f t="array" ref="W44">IFERROR(
MEDIAN((IF(DATOS_[[Sexo]:[Sexo]]=$B44,IF(DATOS_[[AGRUP. CLAS. PROF.]:[AGRUP. CLAS. PROF.]]=$B42,IF(DATOS_[[Check Periodo Ref.]:[Check Periodo Ref.]]="Dentro",DATOS_[Conc.Sal.18]))))),
0)</f>
        <v>0</v>
      </c>
      <c r="X44" s="119">
        <f t="array" ref="X44">IFERROR(
MEDIAN((IF(DATOS_[[Sexo]:[Sexo]]=$B44,IF(DATOS_[[AGRUP. CLAS. PROF.]:[AGRUP. CLAS. PROF.]]=$B42,IF(DATOS_[[Check Periodo Ref.]:[Check Periodo Ref.]]="Dentro",DATOS_[Conc.Sal.19]))))),
0)</f>
        <v>0</v>
      </c>
      <c r="Y44" s="119">
        <f t="array" ref="Y44">IFERROR(
MEDIAN((IF(DATOS_[[Sexo]:[Sexo]]=$B44,IF(DATOS_[[AGRUP. CLAS. PROF.]:[AGRUP. CLAS. PROF.]]=$B42,IF(DATOS_[[Check Periodo Ref.]:[Check Periodo Ref.]]="Dentro",DATOS_[Conc.Sal.20]))))),
0)</f>
        <v>0</v>
      </c>
      <c r="Z44" s="119">
        <f t="array" ref="Z44">IFERROR(
MEDIAN((IF(DATOS_[[Sexo]:[Sexo]]=$B44,IF(DATOS_[[AGRUP. CLAS. PROF.]:[AGRUP. CLAS. PROF.]]=$B42,IF(DATOS_[[Check Periodo Ref.]:[Check Periodo Ref.]]="Dentro",DATOS_[Conc.Sal.21]))))),
0)</f>
        <v>0</v>
      </c>
      <c r="AA44" s="119">
        <f t="array" ref="AA44">IFERROR(
MEDIAN((IF(DATOS_[[Sexo]:[Sexo]]=$B44,IF(DATOS_[[AGRUP. CLAS. PROF.]:[AGRUP. CLAS. PROF.]]=$B42,IF(DATOS_[[Check Periodo Ref.]:[Check Periodo Ref.]]="Dentro",DATOS_[Conc.Sal.22]))))),
0)</f>
        <v>0</v>
      </c>
      <c r="AB44" s="119">
        <f t="array" ref="AB44">IFERROR(
MEDIAN((IF(DATOS_[[Sexo]:[Sexo]]=$B44,IF(DATOS_[[AGRUP. CLAS. PROF.]:[AGRUP. CLAS. PROF.]]=$B42,IF(DATOS_[[Check Periodo Ref.]:[Check Periodo Ref.]]="Dentro",DATOS_[Conc.Sal.23]))))),
0)</f>
        <v>0</v>
      </c>
      <c r="AC44" s="119">
        <f t="array" ref="AC44">IFERROR(
MEDIAN((IF(DATOS_[[Sexo]:[Sexo]]=$B44,IF(DATOS_[[AGRUP. CLAS. PROF.]:[AGRUP. CLAS. PROF.]]=$B42,IF(DATOS_[[Check Periodo Ref.]:[Check Periodo Ref.]]="Dentro",DATOS_[Conc.Sal.24]))))),
0)</f>
        <v>0</v>
      </c>
      <c r="AD44" s="119">
        <f t="array" ref="AD44">IFERROR(
MEDIAN((IF(DATOS_[[Sexo]:[Sexo]]=$B44,IF(DATOS_[[AGRUP. CLAS. PROF.]:[AGRUP. CLAS. PROF.]]=$B42,IF(DATOS_[[Check Periodo Ref.]:[Check Periodo Ref.]]="Dentro",DATOS_[Conc.Sal.25]))))),
0)</f>
        <v>0</v>
      </c>
      <c r="AE44" s="119">
        <f t="array" ref="AE44">IFERROR(
MEDIAN((IF(DATOS_[[Sexo]:[Sexo]]=$B44,IF(DATOS_[[AGRUP. CLAS. PROF.]:[AGRUP. CLAS. PROF.]]=$B42,IF(DATOS_[[Check Periodo Ref.]:[Check Periodo Ref.]]="Dentro",DATOS_[Conc.Sal.26]))))),
0)</f>
        <v>0</v>
      </c>
      <c r="AF44" s="119">
        <f t="array" ref="AF44">IFERROR(
MEDIAN((IF(DATOS_[[Sexo]:[Sexo]]=$B44,IF(DATOS_[[AGRUP. CLAS. PROF.]:[AGRUP. CLAS. PROF.]]=$B42,IF(DATOS_[[Check Periodo Ref.]:[Check Periodo Ref.]]="Dentro",DATOS_[Conc.Sal.27]))))),
0)</f>
        <v>0</v>
      </c>
      <c r="AG44" s="119">
        <f t="array" ref="AG44">IFERROR(
MEDIAN((IF(DATOS_[[Sexo]:[Sexo]]=$B44,IF(DATOS_[[AGRUP. CLAS. PROF.]:[AGRUP. CLAS. PROF.]]=$B42,IF(DATOS_[[Check Periodo Ref.]:[Check Periodo Ref.]]="Dentro",DATOS_[Conc.Sal.28]))))),
0)</f>
        <v>0</v>
      </c>
      <c r="AH44" s="119">
        <f t="array" ref="AH44">IFERROR(
MEDIAN((IF(DATOS_[[Sexo]:[Sexo]]=$B44,IF(DATOS_[[AGRUP. CLAS. PROF.]:[AGRUP. CLAS. PROF.]]=$B42,IF(DATOS_[[Check Periodo Ref.]:[Check Periodo Ref.]]="Dentro",DATOS_[Conc.Sal.29]))))),
0)</f>
        <v>0</v>
      </c>
      <c r="AI44" s="119">
        <f t="array" ref="AI44">IFERROR(
MEDIAN((IF(DATOS_[[Sexo]:[Sexo]]=$B44,IF(DATOS_[[AGRUP. CLAS. PROF.]:[AGRUP. CLAS. PROF.]]=$B42,IF(DATOS_[[Check Periodo Ref.]:[Check Periodo Ref.]]="Dentro",DATOS_[Conc.Sal.30]))))),
0)</f>
        <v>0</v>
      </c>
      <c r="AJ44" s="120">
        <f t="array" ref="AJ44">IFERROR(
MEDIAN(IF(DATOS_[Sexo]=$B44,IF(DATOS_[AGRUP. CLAS. PROF.]=$B42,IF(DATOS_[Check Periodo Ref.]="Dentro",DATOS_[Tot COMPL.SAL Ef],FALSE)))),
0)</f>
        <v>0</v>
      </c>
      <c r="AK44" s="121">
        <f t="array" ref="AK44">IFERROR(
MEDIAN(IF(DATOS_[Sexo]=$B44,IF(DATOS_[AGRUP. CLAS. PROF.]=$B42,IF(DATOS_[Check Periodo Ref.]="Dentro",DATOS_[TOTAL SALARIO Ef],FALSE)))),
0)</f>
        <v>0</v>
      </c>
      <c r="AL44" s="122">
        <f t="array" ref="AL44">IFERROR(
MEDIAN((IF(DATOS_[[Sexo]:[Sexo]]=$B44,IF(DATOS_[[AGRUP. CLAS. PROF.]:[AGRUP. CLAS. PROF.]]=$B42,IF(DATOS_[[Check Periodo Ref.]:[Check Periodo Ref.]]="Dentro",DATOS_[C.Extra.01]))))),
0)</f>
        <v>0</v>
      </c>
      <c r="AM44" s="122">
        <f t="array" ref="AM44">IFERROR(
MEDIAN((IF(DATOS_[[Sexo]:[Sexo]]=$B44,IF(DATOS_[[AGRUP. CLAS. PROF.]:[AGRUP. CLAS. PROF.]]=$B42,IF(DATOS_[[Check Periodo Ref.]:[Check Periodo Ref.]]="Dentro",DATOS_[C.Extra.02]))))),
0)</f>
        <v>0</v>
      </c>
      <c r="AN44" s="122">
        <f t="array" ref="AN44">IFERROR(
MEDIAN((IF(DATOS_[[Sexo]:[Sexo]]=$B44,IF(DATOS_[[AGRUP. CLAS. PROF.]:[AGRUP. CLAS. PROF.]]=$B42,IF(DATOS_[[Check Periodo Ref.]:[Check Periodo Ref.]]="Dentro",DATOS_[C.Extra.03]))))),
0)</f>
        <v>0</v>
      </c>
      <c r="AO44" s="122">
        <f t="array" ref="AO44">IFERROR(
MEDIAN((IF(DATOS_[[Sexo]:[Sexo]]=$B44,IF(DATOS_[[AGRUP. CLAS. PROF.]:[AGRUP. CLAS. PROF.]]=$B42,IF(DATOS_[[Check Periodo Ref.]:[Check Periodo Ref.]]="Dentro",DATOS_[C.Extra.04]))))),
0)</f>
        <v>0</v>
      </c>
      <c r="AP44" s="122">
        <f t="array" ref="AP44">IFERROR(
MEDIAN((IF(DATOS_[[Sexo]:[Sexo]]=$B44,IF(DATOS_[[AGRUP. CLAS. PROF.]:[AGRUP. CLAS. PROF.]]=$B42,IF(DATOS_[[Check Periodo Ref.]:[Check Periodo Ref.]]="Dentro",DATOS_[C.Extra.05]))))),
0)</f>
        <v>0</v>
      </c>
      <c r="AQ44" s="123">
        <f t="array" ref="AQ44">IFERROR(
MEDIAN(IF(DATOS_[Sexo]=$B44,IF(DATOS_[AGRUP. CLAS. PROF.]=$B42,IF(DATOS_[Check Periodo Ref.]="Dentro",DATOS_[Tot Extrasalarial Ef],FALSE)))),
0)</f>
        <v>0</v>
      </c>
      <c r="AR44" s="124">
        <f t="array" ref="AR44">IFERROR(
MEDIAN(IF(DATOS_[Sexo]=$B44,IF(DATOS_[AGRUP. CLAS. PROF.]=$B42,IF(DATOS_[Check Periodo Ref.]="Dentro",DATOS_[TOTAL Retrib Ef],FALSE)))),
0)</f>
        <v>0</v>
      </c>
    </row>
    <row r="45" spans="1:44" ht="17.25" thickBot="1" x14ac:dyDescent="0.35">
      <c r="A45" s="48" t="str">
        <f t="shared" ref="A45" si="43">+A46</f>
        <v>[ocultar]</v>
      </c>
      <c r="B45" s="46" t="s">
        <v>227</v>
      </c>
      <c r="C45" s="117"/>
      <c r="D45" s="47"/>
      <c r="E45" s="127" t="str">
        <f t="shared" ref="E45:AR45" si="44">IFERROR((E46-E47)/E46,"")</f>
        <v/>
      </c>
      <c r="F45" s="131" t="str">
        <f t="shared" si="44"/>
        <v/>
      </c>
      <c r="G45" s="131" t="str">
        <f t="shared" si="44"/>
        <v/>
      </c>
      <c r="H45" s="131" t="str">
        <f t="shared" si="44"/>
        <v/>
      </c>
      <c r="I45" s="131" t="str">
        <f t="shared" si="44"/>
        <v/>
      </c>
      <c r="J45" s="131" t="str">
        <f t="shared" si="44"/>
        <v/>
      </c>
      <c r="K45" s="131" t="str">
        <f t="shared" si="44"/>
        <v/>
      </c>
      <c r="L45" s="131" t="str">
        <f t="shared" si="44"/>
        <v/>
      </c>
      <c r="M45" s="131" t="str">
        <f t="shared" si="44"/>
        <v/>
      </c>
      <c r="N45" s="131" t="str">
        <f t="shared" si="44"/>
        <v/>
      </c>
      <c r="O45" s="131" t="str">
        <f t="shared" si="44"/>
        <v/>
      </c>
      <c r="P45" s="131" t="str">
        <f t="shared" si="44"/>
        <v/>
      </c>
      <c r="Q45" s="131" t="str">
        <f t="shared" si="44"/>
        <v/>
      </c>
      <c r="R45" s="131" t="str">
        <f t="shared" si="44"/>
        <v/>
      </c>
      <c r="S45" s="131" t="str">
        <f t="shared" si="44"/>
        <v/>
      </c>
      <c r="T45" s="131" t="str">
        <f t="shared" si="44"/>
        <v/>
      </c>
      <c r="U45" s="131" t="str">
        <f t="shared" si="44"/>
        <v/>
      </c>
      <c r="V45" s="130" t="str">
        <f t="shared" si="44"/>
        <v/>
      </c>
      <c r="W45" s="130" t="str">
        <f t="shared" si="44"/>
        <v/>
      </c>
      <c r="X45" s="130" t="str">
        <f t="shared" si="44"/>
        <v/>
      </c>
      <c r="Y45" s="130" t="str">
        <f t="shared" si="44"/>
        <v/>
      </c>
      <c r="Z45" s="130" t="str">
        <f t="shared" si="44"/>
        <v/>
      </c>
      <c r="AA45" s="130" t="str">
        <f t="shared" si="44"/>
        <v/>
      </c>
      <c r="AB45" s="130" t="str">
        <f t="shared" si="44"/>
        <v/>
      </c>
      <c r="AC45" s="130" t="str">
        <f t="shared" si="44"/>
        <v/>
      </c>
      <c r="AD45" s="130" t="str">
        <f t="shared" si="44"/>
        <v/>
      </c>
      <c r="AE45" s="130" t="str">
        <f t="shared" si="44"/>
        <v/>
      </c>
      <c r="AF45" s="130" t="str">
        <f t="shared" si="44"/>
        <v/>
      </c>
      <c r="AG45" s="130" t="str">
        <f t="shared" si="44"/>
        <v/>
      </c>
      <c r="AH45" s="130" t="str">
        <f t="shared" si="44"/>
        <v/>
      </c>
      <c r="AI45" s="130" t="str">
        <f t="shared" si="44"/>
        <v/>
      </c>
      <c r="AJ45" s="132" t="str">
        <f t="shared" si="44"/>
        <v/>
      </c>
      <c r="AK45" s="136" t="str">
        <f t="shared" si="44"/>
        <v/>
      </c>
      <c r="AL45" s="133" t="str">
        <f t="shared" si="44"/>
        <v/>
      </c>
      <c r="AM45" s="133" t="str">
        <f t="shared" si="44"/>
        <v/>
      </c>
      <c r="AN45" s="133" t="str">
        <f t="shared" si="44"/>
        <v/>
      </c>
      <c r="AO45" s="133" t="str">
        <f t="shared" si="44"/>
        <v/>
      </c>
      <c r="AP45" s="133" t="str">
        <f t="shared" si="44"/>
        <v/>
      </c>
      <c r="AQ45" s="134" t="str">
        <f t="shared" si="44"/>
        <v/>
      </c>
      <c r="AR45" s="135" t="str">
        <f t="shared" si="44"/>
        <v/>
      </c>
    </row>
    <row r="46" spans="1:44" x14ac:dyDescent="0.3">
      <c r="A46" s="48" t="str">
        <f t="shared" ref="A46" si="45">+IF(C46+C47=0,"[ocultar]","")</f>
        <v>[ocultar]</v>
      </c>
      <c r="B46" s="39" t="s">
        <v>162</v>
      </c>
      <c r="C46" s="40">
        <f t="array" ref="C46">SUM(IF($B46=DATOS_[Sexo],
IF($B45=DATOS_[AGRUP. CLAS. PROF.],
IF("Dentro"=DATOS_[Check Periodo Ref.],
1/(COUNTIFS(DATOS_[Sexo],$B46,DATOS_[AGRUP. CLAS. PROF.],$B45,DATOS_[Check Periodo Ref.],"Dentro",DATOS_[id],DATOS_[id]))))))</f>
        <v>0</v>
      </c>
      <c r="D46" s="41">
        <f>COUNTIFS(DATOS_[AGRUP. CLAS. PROF.],$B45,DATOS_[Sexo],$B46,DATOS_[Check Periodo Ref.],"Dentro")</f>
        <v>0</v>
      </c>
      <c r="E46" s="118">
        <f t="array" ref="E46">IFERROR(
MEDIAN(IF(DATOS_[Sexo]=$B46,IF(DATOS_[AGRUP. CLAS. PROF.]=$B45,IF(DATOS_[Check Periodo Ref.]="Dentro",DATOS_[SALARIO BASE Ef],FALSE)))),
0)</f>
        <v>0</v>
      </c>
      <c r="F46" s="119">
        <f t="array" ref="F46">IFERROR(
MEDIAN((IF(DATOS_[[Sexo]:[Sexo]]=$B46,IF(DATOS_[[AGRUP. CLAS. PROF.]:[AGRUP. CLAS. PROF.]]=$B45,IF(DATOS_[[Check Periodo Ref.]:[Check Periodo Ref.]]="Dentro",DATOS_[Conc.Sal.01]))))),
0)</f>
        <v>0</v>
      </c>
      <c r="G46" s="119">
        <f t="array" ref="G46">IFERROR(
MEDIAN((IF(DATOS_[[Sexo]:[Sexo]]=$B46,IF(DATOS_[[AGRUP. CLAS. PROF.]:[AGRUP. CLAS. PROF.]]=$B45,IF(DATOS_[[Check Periodo Ref.]:[Check Periodo Ref.]]="Dentro",DATOS_[Conc.Sal.02]))))),
0)</f>
        <v>0</v>
      </c>
      <c r="H46" s="119">
        <f t="array" ref="H46">IFERROR(
MEDIAN((IF(DATOS_[[Sexo]:[Sexo]]=$B46,IF(DATOS_[[AGRUP. CLAS. PROF.]:[AGRUP. CLAS. PROF.]]=$B45,IF(DATOS_[[Check Periodo Ref.]:[Check Periodo Ref.]]="Dentro",DATOS_[Conc.Sal.03]))))),
0)</f>
        <v>0</v>
      </c>
      <c r="I46" s="119">
        <f t="array" ref="I46">IFERROR(
MEDIAN((IF(DATOS_[[Sexo]:[Sexo]]=$B46,IF(DATOS_[[AGRUP. CLAS. PROF.]:[AGRUP. CLAS. PROF.]]=$B45,IF(DATOS_[[Check Periodo Ref.]:[Check Periodo Ref.]]="Dentro",DATOS_[Conc.Sal.04]))))),
0)</f>
        <v>0</v>
      </c>
      <c r="J46" s="119">
        <f t="array" ref="J46">IFERROR(
MEDIAN((IF(DATOS_[[Sexo]:[Sexo]]=$B46,IF(DATOS_[[AGRUP. CLAS. PROF.]:[AGRUP. CLAS. PROF.]]=$B45,IF(DATOS_[[Check Periodo Ref.]:[Check Periodo Ref.]]="Dentro",DATOS_[Conc.Sal.05]))))),
0)</f>
        <v>0</v>
      </c>
      <c r="K46" s="119">
        <f t="array" ref="K46">IFERROR(
MEDIAN((IF(DATOS_[[Sexo]:[Sexo]]=$B46,IF(DATOS_[[AGRUP. CLAS. PROF.]:[AGRUP. CLAS. PROF.]]=$B45,IF(DATOS_[[Check Periodo Ref.]:[Check Periodo Ref.]]="Dentro",DATOS_[Conc.Sal.06]))))),
0)</f>
        <v>0</v>
      </c>
      <c r="L46" s="119">
        <f t="array" ref="L46">IFERROR(
MEDIAN((IF(DATOS_[[Sexo]:[Sexo]]=$B46,IF(DATOS_[[AGRUP. CLAS. PROF.]:[AGRUP. CLAS. PROF.]]=$B45,IF(DATOS_[[Check Periodo Ref.]:[Check Periodo Ref.]]="Dentro",DATOS_[Conc.Sal.07]))))),
0)</f>
        <v>0</v>
      </c>
      <c r="M46" s="119">
        <f t="array" ref="M46">IFERROR(
MEDIAN((IF(DATOS_[[Sexo]:[Sexo]]=$B46,IF(DATOS_[[AGRUP. CLAS. PROF.]:[AGRUP. CLAS. PROF.]]=$B45,IF(DATOS_[[Check Periodo Ref.]:[Check Periodo Ref.]]="Dentro",DATOS_[Conc.Sal.08]))))),
0)</f>
        <v>0</v>
      </c>
      <c r="N46" s="119">
        <f t="array" ref="N46">IFERROR(
MEDIAN((IF(DATOS_[[Sexo]:[Sexo]]=$B46,IF(DATOS_[[AGRUP. CLAS. PROF.]:[AGRUP. CLAS. PROF.]]=$B45,IF(DATOS_[[Check Periodo Ref.]:[Check Periodo Ref.]]="Dentro",DATOS_[Conc.Sal.09]))))),
0)</f>
        <v>0</v>
      </c>
      <c r="O46" s="119">
        <f t="array" ref="O46">IFERROR(
MEDIAN((IF(DATOS_[[Sexo]:[Sexo]]=$B46,IF(DATOS_[[AGRUP. CLAS. PROF.]:[AGRUP. CLAS. PROF.]]=$B45,IF(DATOS_[[Check Periodo Ref.]:[Check Periodo Ref.]]="Dentro",DATOS_[Conc.Sal.10]))))),
0)</f>
        <v>0</v>
      </c>
      <c r="P46" s="119">
        <f t="array" ref="P46">IFERROR(
MEDIAN((IF(DATOS_[[Sexo]:[Sexo]]=$B46,IF(DATOS_[[AGRUP. CLAS. PROF.]:[AGRUP. CLAS. PROF.]]=$B45,IF(DATOS_[[Check Periodo Ref.]:[Check Periodo Ref.]]="Dentro",DATOS_[Conc.Sal.11]))))),
0)</f>
        <v>0</v>
      </c>
      <c r="Q46" s="119">
        <f t="array" ref="Q46">IFERROR(
MEDIAN((IF(DATOS_[[Sexo]:[Sexo]]=$B46,IF(DATOS_[[AGRUP. CLAS. PROF.]:[AGRUP. CLAS. PROF.]]=$B45,IF(DATOS_[[Check Periodo Ref.]:[Check Periodo Ref.]]="Dentro",DATOS_[Conc.Sal.12]))))),
0)</f>
        <v>0</v>
      </c>
      <c r="R46" s="119">
        <f t="array" ref="R46">IFERROR(
MEDIAN((IF(DATOS_[[Sexo]:[Sexo]]=$B46,IF(DATOS_[[AGRUP. CLAS. PROF.]:[AGRUP. CLAS. PROF.]]=$B45,IF(DATOS_[[Check Periodo Ref.]:[Check Periodo Ref.]]="Dentro",DATOS_[Conc.Sal.13]))))),
0)</f>
        <v>0</v>
      </c>
      <c r="S46" s="119">
        <f t="array" ref="S46">IFERROR(
MEDIAN((IF(DATOS_[[Sexo]:[Sexo]]=$B46,IF(DATOS_[[AGRUP. CLAS. PROF.]:[AGRUP. CLAS. PROF.]]=$B45,IF(DATOS_[[Check Periodo Ref.]:[Check Periodo Ref.]]="Dentro",DATOS_[Conc.Sal.14]))))),
0)</f>
        <v>0</v>
      </c>
      <c r="T46" s="119">
        <f t="array" ref="T46">IFERROR(
MEDIAN((IF(DATOS_[[Sexo]:[Sexo]]=$B46,IF(DATOS_[[AGRUP. CLAS. PROF.]:[AGRUP. CLAS. PROF.]]=$B45,IF(DATOS_[[Check Periodo Ref.]:[Check Periodo Ref.]]="Dentro",DATOS_[Conc.Sal.15]))))),
0)</f>
        <v>0</v>
      </c>
      <c r="U46" s="119">
        <f t="array" ref="U46">IFERROR(
MEDIAN((IF(DATOS_[[Sexo]:[Sexo]]=$B46,IF(DATOS_[[AGRUP. CLAS. PROF.]:[AGRUP. CLAS. PROF.]]=$B45,IF(DATOS_[[Check Periodo Ref.]:[Check Periodo Ref.]]="Dentro",DATOS_[Conc.Sal.16]))))),
0)</f>
        <v>0</v>
      </c>
      <c r="V46" s="119">
        <f t="array" ref="V46">IFERROR(
MEDIAN((IF(DATOS_[[Sexo]:[Sexo]]=$B46,IF(DATOS_[[AGRUP. CLAS. PROF.]:[AGRUP. CLAS. PROF.]]=$B45,IF(DATOS_[[Check Periodo Ref.]:[Check Periodo Ref.]]="Dentro",DATOS_[Conc.Sal.17]))))),
0)</f>
        <v>0</v>
      </c>
      <c r="W46" s="119">
        <f t="array" ref="W46">IFERROR(
MEDIAN((IF(DATOS_[[Sexo]:[Sexo]]=$B46,IF(DATOS_[[AGRUP. CLAS. PROF.]:[AGRUP. CLAS. PROF.]]=$B45,IF(DATOS_[[Check Periodo Ref.]:[Check Periodo Ref.]]="Dentro",DATOS_[Conc.Sal.18]))))),
0)</f>
        <v>0</v>
      </c>
      <c r="X46" s="119">
        <f t="array" ref="X46">IFERROR(
MEDIAN((IF(DATOS_[[Sexo]:[Sexo]]=$B46,IF(DATOS_[[AGRUP. CLAS. PROF.]:[AGRUP. CLAS. PROF.]]=$B45,IF(DATOS_[[Check Periodo Ref.]:[Check Periodo Ref.]]="Dentro",DATOS_[Conc.Sal.19]))))),
0)</f>
        <v>0</v>
      </c>
      <c r="Y46" s="119">
        <f t="array" ref="Y46">IFERROR(
MEDIAN((IF(DATOS_[[Sexo]:[Sexo]]=$B46,IF(DATOS_[[AGRUP. CLAS. PROF.]:[AGRUP. CLAS. PROF.]]=$B45,IF(DATOS_[[Check Periodo Ref.]:[Check Periodo Ref.]]="Dentro",DATOS_[Conc.Sal.20]))))),
0)</f>
        <v>0</v>
      </c>
      <c r="Z46" s="119">
        <f t="array" ref="Z46">IFERROR(
MEDIAN((IF(DATOS_[[Sexo]:[Sexo]]=$B46,IF(DATOS_[[AGRUP. CLAS. PROF.]:[AGRUP. CLAS. PROF.]]=$B45,IF(DATOS_[[Check Periodo Ref.]:[Check Periodo Ref.]]="Dentro",DATOS_[Conc.Sal.21]))))),
0)</f>
        <v>0</v>
      </c>
      <c r="AA46" s="119">
        <f t="array" ref="AA46">IFERROR(
MEDIAN((IF(DATOS_[[Sexo]:[Sexo]]=$B46,IF(DATOS_[[AGRUP. CLAS. PROF.]:[AGRUP. CLAS. PROF.]]=$B45,IF(DATOS_[[Check Periodo Ref.]:[Check Periodo Ref.]]="Dentro",DATOS_[Conc.Sal.22]))))),
0)</f>
        <v>0</v>
      </c>
      <c r="AB46" s="119">
        <f t="array" ref="AB46">IFERROR(
MEDIAN((IF(DATOS_[[Sexo]:[Sexo]]=$B46,IF(DATOS_[[AGRUP. CLAS. PROF.]:[AGRUP. CLAS. PROF.]]=$B45,IF(DATOS_[[Check Periodo Ref.]:[Check Periodo Ref.]]="Dentro",DATOS_[Conc.Sal.23]))))),
0)</f>
        <v>0</v>
      </c>
      <c r="AC46" s="119">
        <f t="array" ref="AC46">IFERROR(
MEDIAN((IF(DATOS_[[Sexo]:[Sexo]]=$B46,IF(DATOS_[[AGRUP. CLAS. PROF.]:[AGRUP. CLAS. PROF.]]=$B45,IF(DATOS_[[Check Periodo Ref.]:[Check Periodo Ref.]]="Dentro",DATOS_[Conc.Sal.24]))))),
0)</f>
        <v>0</v>
      </c>
      <c r="AD46" s="119">
        <f t="array" ref="AD46">IFERROR(
MEDIAN((IF(DATOS_[[Sexo]:[Sexo]]=$B46,IF(DATOS_[[AGRUP. CLAS. PROF.]:[AGRUP. CLAS. PROF.]]=$B45,IF(DATOS_[[Check Periodo Ref.]:[Check Periodo Ref.]]="Dentro",DATOS_[Conc.Sal.25]))))),
0)</f>
        <v>0</v>
      </c>
      <c r="AE46" s="119">
        <f t="array" ref="AE46">IFERROR(
MEDIAN((IF(DATOS_[[Sexo]:[Sexo]]=$B46,IF(DATOS_[[AGRUP. CLAS. PROF.]:[AGRUP. CLAS. PROF.]]=$B45,IF(DATOS_[[Check Periodo Ref.]:[Check Periodo Ref.]]="Dentro",DATOS_[Conc.Sal.26]))))),
0)</f>
        <v>0</v>
      </c>
      <c r="AF46" s="119">
        <f t="array" ref="AF46">IFERROR(
MEDIAN((IF(DATOS_[[Sexo]:[Sexo]]=$B46,IF(DATOS_[[AGRUP. CLAS. PROF.]:[AGRUP. CLAS. PROF.]]=$B45,IF(DATOS_[[Check Periodo Ref.]:[Check Periodo Ref.]]="Dentro",DATOS_[Conc.Sal.27]))))),
0)</f>
        <v>0</v>
      </c>
      <c r="AG46" s="119">
        <f t="array" ref="AG46">IFERROR(
MEDIAN((IF(DATOS_[[Sexo]:[Sexo]]=$B46,IF(DATOS_[[AGRUP. CLAS. PROF.]:[AGRUP. CLAS. PROF.]]=$B45,IF(DATOS_[[Check Periodo Ref.]:[Check Periodo Ref.]]="Dentro",DATOS_[Conc.Sal.28]))))),
0)</f>
        <v>0</v>
      </c>
      <c r="AH46" s="119">
        <f t="array" ref="AH46">IFERROR(
MEDIAN((IF(DATOS_[[Sexo]:[Sexo]]=$B46,IF(DATOS_[[AGRUP. CLAS. PROF.]:[AGRUP. CLAS. PROF.]]=$B45,IF(DATOS_[[Check Periodo Ref.]:[Check Periodo Ref.]]="Dentro",DATOS_[Conc.Sal.29]))))),
0)</f>
        <v>0</v>
      </c>
      <c r="AI46" s="119">
        <f t="array" ref="AI46">IFERROR(
MEDIAN((IF(DATOS_[[Sexo]:[Sexo]]=$B46,IF(DATOS_[[AGRUP. CLAS. PROF.]:[AGRUP. CLAS. PROF.]]=$B45,IF(DATOS_[[Check Periodo Ref.]:[Check Periodo Ref.]]="Dentro",DATOS_[Conc.Sal.30]))))),
0)</f>
        <v>0</v>
      </c>
      <c r="AJ46" s="120">
        <f t="array" ref="AJ46">IFERROR(
MEDIAN(IF(DATOS_[Sexo]=$B46,IF(DATOS_[AGRUP. CLAS. PROF.]=$B45,IF(DATOS_[Check Periodo Ref.]="Dentro",DATOS_[Tot COMPL.SAL Ef],FALSE)))),
0)</f>
        <v>0</v>
      </c>
      <c r="AK46" s="121">
        <f t="array" ref="AK46">IFERROR(
MEDIAN(IF(DATOS_[Sexo]=$B46,IF(DATOS_[AGRUP. CLAS. PROF.]=$B45,IF(DATOS_[Check Periodo Ref.]="Dentro",DATOS_[TOTAL SALARIO Ef],FALSE)))),
0)</f>
        <v>0</v>
      </c>
      <c r="AL46" s="122">
        <f t="array" ref="AL46">IFERROR(
MEDIAN((IF(DATOS_[[Sexo]:[Sexo]]=$B46,IF(DATOS_[[AGRUP. CLAS. PROF.]:[AGRUP. CLAS. PROF.]]=$B45,IF(DATOS_[[Check Periodo Ref.]:[Check Periodo Ref.]]="Dentro",DATOS_[C.Extra.01]))))),
0)</f>
        <v>0</v>
      </c>
      <c r="AM46" s="122">
        <f t="array" ref="AM46">IFERROR(
MEDIAN((IF(DATOS_[[Sexo]:[Sexo]]=$B46,IF(DATOS_[[AGRUP. CLAS. PROF.]:[AGRUP. CLAS. PROF.]]=$B45,IF(DATOS_[[Check Periodo Ref.]:[Check Periodo Ref.]]="Dentro",DATOS_[C.Extra.02]))))),
0)</f>
        <v>0</v>
      </c>
      <c r="AN46" s="122">
        <f t="array" ref="AN46">IFERROR(
MEDIAN((IF(DATOS_[[Sexo]:[Sexo]]=$B46,IF(DATOS_[[AGRUP. CLAS. PROF.]:[AGRUP. CLAS. PROF.]]=$B45,IF(DATOS_[[Check Periodo Ref.]:[Check Periodo Ref.]]="Dentro",DATOS_[C.Extra.03]))))),
0)</f>
        <v>0</v>
      </c>
      <c r="AO46" s="122">
        <f t="array" ref="AO46">IFERROR(
MEDIAN((IF(DATOS_[[Sexo]:[Sexo]]=$B46,IF(DATOS_[[AGRUP. CLAS. PROF.]:[AGRUP. CLAS. PROF.]]=$B45,IF(DATOS_[[Check Periodo Ref.]:[Check Periodo Ref.]]="Dentro",DATOS_[C.Extra.04]))))),
0)</f>
        <v>0</v>
      </c>
      <c r="AP46" s="122">
        <f t="array" ref="AP46">IFERROR(
MEDIAN((IF(DATOS_[[Sexo]:[Sexo]]=$B46,IF(DATOS_[[AGRUP. CLAS. PROF.]:[AGRUP. CLAS. PROF.]]=$B45,IF(DATOS_[[Check Periodo Ref.]:[Check Periodo Ref.]]="Dentro",DATOS_[C.Extra.05]))))),
0)</f>
        <v>0</v>
      </c>
      <c r="AQ46" s="123">
        <f t="array" ref="AQ46">IFERROR(
MEDIAN(IF(DATOS_[Sexo]=$B46,IF(DATOS_[AGRUP. CLAS. PROF.]=$B45,IF(DATOS_[Check Periodo Ref.]="Dentro",DATOS_[Tot Extrasalarial Ef],FALSE)))),
0)</f>
        <v>0</v>
      </c>
      <c r="AR46" s="124">
        <f t="array" ref="AR46">IFERROR(
MEDIAN(IF(DATOS_[Sexo]=$B46,IF(DATOS_[AGRUP. CLAS. PROF.]=$B45,IF(DATOS_[Check Periodo Ref.]="Dentro",DATOS_[TOTAL Retrib Ef],FALSE)))),
0)</f>
        <v>0</v>
      </c>
    </row>
    <row r="47" spans="1:44" x14ac:dyDescent="0.3">
      <c r="A47" s="48" t="str">
        <f t="shared" ref="A47" si="46">+A46</f>
        <v>[ocultar]</v>
      </c>
      <c r="B47" s="39" t="s">
        <v>163</v>
      </c>
      <c r="C47" s="40">
        <f t="array" ref="C47">SUM(IF($B47=DATOS_[Sexo],
IF($B45=DATOS_[AGRUP. CLAS. PROF.],
IF("Dentro"=DATOS_[Check Periodo Ref.],
1/(COUNTIFS(DATOS_[Sexo],$B47,DATOS_[AGRUP. CLAS. PROF.],$B45,DATOS_[Check Periodo Ref.],"Dentro",DATOS_[id],DATOS_[id]))))))</f>
        <v>0</v>
      </c>
      <c r="D47" s="41">
        <f>COUNTIFS(DATOS_[AGRUP. CLAS. PROF.],$B45,DATOS_[Sexo],$B47,DATOS_[Check Periodo Ref.],"Dentro")</f>
        <v>0</v>
      </c>
      <c r="E47" s="118">
        <f t="array" ref="E47">IFERROR(
MEDIAN(IF(DATOS_[Sexo]=$B47,IF(DATOS_[AGRUP. CLAS. PROF.]=$B45,IF(DATOS_[Check Periodo Ref.]="Dentro",DATOS_[SALARIO BASE Ef],FALSE)))),
0)</f>
        <v>0</v>
      </c>
      <c r="F47" s="119">
        <f t="array" ref="F47">IFERROR(
MEDIAN((IF(DATOS_[[Sexo]:[Sexo]]=$B47,IF(DATOS_[[AGRUP. CLAS. PROF.]:[AGRUP. CLAS. PROF.]]=$B45,IF(DATOS_[[Check Periodo Ref.]:[Check Periodo Ref.]]="Dentro",DATOS_[Conc.Sal.01]))))),
0)</f>
        <v>0</v>
      </c>
      <c r="G47" s="119">
        <f t="array" ref="G47">IFERROR(
MEDIAN((IF(DATOS_[[Sexo]:[Sexo]]=$B47,IF(DATOS_[[AGRUP. CLAS. PROF.]:[AGRUP. CLAS. PROF.]]=$B45,IF(DATOS_[[Check Periodo Ref.]:[Check Periodo Ref.]]="Dentro",DATOS_[Conc.Sal.02]))))),
0)</f>
        <v>0</v>
      </c>
      <c r="H47" s="119">
        <f t="array" ref="H47">IFERROR(
MEDIAN((IF(DATOS_[[Sexo]:[Sexo]]=$B47,IF(DATOS_[[AGRUP. CLAS. PROF.]:[AGRUP. CLAS. PROF.]]=$B45,IF(DATOS_[[Check Periodo Ref.]:[Check Periodo Ref.]]="Dentro",DATOS_[Conc.Sal.03]))))),
0)</f>
        <v>0</v>
      </c>
      <c r="I47" s="119">
        <f t="array" ref="I47">IFERROR(
MEDIAN((IF(DATOS_[[Sexo]:[Sexo]]=$B47,IF(DATOS_[[AGRUP. CLAS. PROF.]:[AGRUP. CLAS. PROF.]]=$B45,IF(DATOS_[[Check Periodo Ref.]:[Check Periodo Ref.]]="Dentro",DATOS_[Conc.Sal.04]))))),
0)</f>
        <v>0</v>
      </c>
      <c r="J47" s="119">
        <f t="array" ref="J47">IFERROR(
MEDIAN((IF(DATOS_[[Sexo]:[Sexo]]=$B47,IF(DATOS_[[AGRUP. CLAS. PROF.]:[AGRUP. CLAS. PROF.]]=$B45,IF(DATOS_[[Check Periodo Ref.]:[Check Periodo Ref.]]="Dentro",DATOS_[Conc.Sal.05]))))),
0)</f>
        <v>0</v>
      </c>
      <c r="K47" s="119">
        <f t="array" ref="K47">IFERROR(
MEDIAN((IF(DATOS_[[Sexo]:[Sexo]]=$B47,IF(DATOS_[[AGRUP. CLAS. PROF.]:[AGRUP. CLAS. PROF.]]=$B45,IF(DATOS_[[Check Periodo Ref.]:[Check Periodo Ref.]]="Dentro",DATOS_[Conc.Sal.06]))))),
0)</f>
        <v>0</v>
      </c>
      <c r="L47" s="119">
        <f t="array" ref="L47">IFERROR(
MEDIAN((IF(DATOS_[[Sexo]:[Sexo]]=$B47,IF(DATOS_[[AGRUP. CLAS. PROF.]:[AGRUP. CLAS. PROF.]]=$B45,IF(DATOS_[[Check Periodo Ref.]:[Check Periodo Ref.]]="Dentro",DATOS_[Conc.Sal.07]))))),
0)</f>
        <v>0</v>
      </c>
      <c r="M47" s="119">
        <f t="array" ref="M47">IFERROR(
MEDIAN((IF(DATOS_[[Sexo]:[Sexo]]=$B47,IF(DATOS_[[AGRUP. CLAS. PROF.]:[AGRUP. CLAS. PROF.]]=$B45,IF(DATOS_[[Check Periodo Ref.]:[Check Periodo Ref.]]="Dentro",DATOS_[Conc.Sal.08]))))),
0)</f>
        <v>0</v>
      </c>
      <c r="N47" s="119">
        <f t="array" ref="N47">IFERROR(
MEDIAN((IF(DATOS_[[Sexo]:[Sexo]]=$B47,IF(DATOS_[[AGRUP. CLAS. PROF.]:[AGRUP. CLAS. PROF.]]=$B45,IF(DATOS_[[Check Periodo Ref.]:[Check Periodo Ref.]]="Dentro",DATOS_[Conc.Sal.09]))))),
0)</f>
        <v>0</v>
      </c>
      <c r="O47" s="119">
        <f t="array" ref="O47">IFERROR(
MEDIAN((IF(DATOS_[[Sexo]:[Sexo]]=$B47,IF(DATOS_[[AGRUP. CLAS. PROF.]:[AGRUP. CLAS. PROF.]]=$B45,IF(DATOS_[[Check Periodo Ref.]:[Check Periodo Ref.]]="Dentro",DATOS_[Conc.Sal.10]))))),
0)</f>
        <v>0</v>
      </c>
      <c r="P47" s="119">
        <f t="array" ref="P47">IFERROR(
MEDIAN((IF(DATOS_[[Sexo]:[Sexo]]=$B47,IF(DATOS_[[AGRUP. CLAS. PROF.]:[AGRUP. CLAS. PROF.]]=$B45,IF(DATOS_[[Check Periodo Ref.]:[Check Periodo Ref.]]="Dentro",DATOS_[Conc.Sal.11]))))),
0)</f>
        <v>0</v>
      </c>
      <c r="Q47" s="119">
        <f t="array" ref="Q47">IFERROR(
MEDIAN((IF(DATOS_[[Sexo]:[Sexo]]=$B47,IF(DATOS_[[AGRUP. CLAS. PROF.]:[AGRUP. CLAS. PROF.]]=$B45,IF(DATOS_[[Check Periodo Ref.]:[Check Periodo Ref.]]="Dentro",DATOS_[Conc.Sal.12]))))),
0)</f>
        <v>0</v>
      </c>
      <c r="R47" s="119">
        <f t="array" ref="R47">IFERROR(
MEDIAN((IF(DATOS_[[Sexo]:[Sexo]]=$B47,IF(DATOS_[[AGRUP. CLAS. PROF.]:[AGRUP. CLAS. PROF.]]=$B45,IF(DATOS_[[Check Periodo Ref.]:[Check Periodo Ref.]]="Dentro",DATOS_[Conc.Sal.13]))))),
0)</f>
        <v>0</v>
      </c>
      <c r="S47" s="119">
        <f t="array" ref="S47">IFERROR(
MEDIAN((IF(DATOS_[[Sexo]:[Sexo]]=$B47,IF(DATOS_[[AGRUP. CLAS. PROF.]:[AGRUP. CLAS. PROF.]]=$B45,IF(DATOS_[[Check Periodo Ref.]:[Check Periodo Ref.]]="Dentro",DATOS_[Conc.Sal.14]))))),
0)</f>
        <v>0</v>
      </c>
      <c r="T47" s="119">
        <f t="array" ref="T47">IFERROR(
MEDIAN((IF(DATOS_[[Sexo]:[Sexo]]=$B47,IF(DATOS_[[AGRUP. CLAS. PROF.]:[AGRUP. CLAS. PROF.]]=$B45,IF(DATOS_[[Check Periodo Ref.]:[Check Periodo Ref.]]="Dentro",DATOS_[Conc.Sal.15]))))),
0)</f>
        <v>0</v>
      </c>
      <c r="U47" s="119">
        <f t="array" ref="U47">IFERROR(
MEDIAN((IF(DATOS_[[Sexo]:[Sexo]]=$B47,IF(DATOS_[[AGRUP. CLAS. PROF.]:[AGRUP. CLAS. PROF.]]=$B45,IF(DATOS_[[Check Periodo Ref.]:[Check Periodo Ref.]]="Dentro",DATOS_[Conc.Sal.16]))))),
0)</f>
        <v>0</v>
      </c>
      <c r="V47" s="119">
        <f t="array" ref="V47">IFERROR(
MEDIAN((IF(DATOS_[[Sexo]:[Sexo]]=$B47,IF(DATOS_[[AGRUP. CLAS. PROF.]:[AGRUP. CLAS. PROF.]]=$B45,IF(DATOS_[[Check Periodo Ref.]:[Check Periodo Ref.]]="Dentro",DATOS_[Conc.Sal.17]))))),
0)</f>
        <v>0</v>
      </c>
      <c r="W47" s="119">
        <f t="array" ref="W47">IFERROR(
MEDIAN((IF(DATOS_[[Sexo]:[Sexo]]=$B47,IF(DATOS_[[AGRUP. CLAS. PROF.]:[AGRUP. CLAS. PROF.]]=$B45,IF(DATOS_[[Check Periodo Ref.]:[Check Periodo Ref.]]="Dentro",DATOS_[Conc.Sal.18]))))),
0)</f>
        <v>0</v>
      </c>
      <c r="X47" s="119">
        <f t="array" ref="X47">IFERROR(
MEDIAN((IF(DATOS_[[Sexo]:[Sexo]]=$B47,IF(DATOS_[[AGRUP. CLAS. PROF.]:[AGRUP. CLAS. PROF.]]=$B45,IF(DATOS_[[Check Periodo Ref.]:[Check Periodo Ref.]]="Dentro",DATOS_[Conc.Sal.19]))))),
0)</f>
        <v>0</v>
      </c>
      <c r="Y47" s="119">
        <f t="array" ref="Y47">IFERROR(
MEDIAN((IF(DATOS_[[Sexo]:[Sexo]]=$B47,IF(DATOS_[[AGRUP. CLAS. PROF.]:[AGRUP. CLAS. PROF.]]=$B45,IF(DATOS_[[Check Periodo Ref.]:[Check Periodo Ref.]]="Dentro",DATOS_[Conc.Sal.20]))))),
0)</f>
        <v>0</v>
      </c>
      <c r="Z47" s="119">
        <f t="array" ref="Z47">IFERROR(
MEDIAN((IF(DATOS_[[Sexo]:[Sexo]]=$B47,IF(DATOS_[[AGRUP. CLAS. PROF.]:[AGRUP. CLAS. PROF.]]=$B45,IF(DATOS_[[Check Periodo Ref.]:[Check Periodo Ref.]]="Dentro",DATOS_[Conc.Sal.21]))))),
0)</f>
        <v>0</v>
      </c>
      <c r="AA47" s="119">
        <f t="array" ref="AA47">IFERROR(
MEDIAN((IF(DATOS_[[Sexo]:[Sexo]]=$B47,IF(DATOS_[[AGRUP. CLAS. PROF.]:[AGRUP. CLAS. PROF.]]=$B45,IF(DATOS_[[Check Periodo Ref.]:[Check Periodo Ref.]]="Dentro",DATOS_[Conc.Sal.22]))))),
0)</f>
        <v>0</v>
      </c>
      <c r="AB47" s="119">
        <f t="array" ref="AB47">IFERROR(
MEDIAN((IF(DATOS_[[Sexo]:[Sexo]]=$B47,IF(DATOS_[[AGRUP. CLAS. PROF.]:[AGRUP. CLAS. PROF.]]=$B45,IF(DATOS_[[Check Periodo Ref.]:[Check Periodo Ref.]]="Dentro",DATOS_[Conc.Sal.23]))))),
0)</f>
        <v>0</v>
      </c>
      <c r="AC47" s="119">
        <f t="array" ref="AC47">IFERROR(
MEDIAN((IF(DATOS_[[Sexo]:[Sexo]]=$B47,IF(DATOS_[[AGRUP. CLAS. PROF.]:[AGRUP. CLAS. PROF.]]=$B45,IF(DATOS_[[Check Periodo Ref.]:[Check Periodo Ref.]]="Dentro",DATOS_[Conc.Sal.24]))))),
0)</f>
        <v>0</v>
      </c>
      <c r="AD47" s="119">
        <f t="array" ref="AD47">IFERROR(
MEDIAN((IF(DATOS_[[Sexo]:[Sexo]]=$B47,IF(DATOS_[[AGRUP. CLAS. PROF.]:[AGRUP. CLAS. PROF.]]=$B45,IF(DATOS_[[Check Periodo Ref.]:[Check Periodo Ref.]]="Dentro",DATOS_[Conc.Sal.25]))))),
0)</f>
        <v>0</v>
      </c>
      <c r="AE47" s="119">
        <f t="array" ref="AE47">IFERROR(
MEDIAN((IF(DATOS_[[Sexo]:[Sexo]]=$B47,IF(DATOS_[[AGRUP. CLAS. PROF.]:[AGRUP. CLAS. PROF.]]=$B45,IF(DATOS_[[Check Periodo Ref.]:[Check Periodo Ref.]]="Dentro",DATOS_[Conc.Sal.26]))))),
0)</f>
        <v>0</v>
      </c>
      <c r="AF47" s="119">
        <f t="array" ref="AF47">IFERROR(
MEDIAN((IF(DATOS_[[Sexo]:[Sexo]]=$B47,IF(DATOS_[[AGRUP. CLAS. PROF.]:[AGRUP. CLAS. PROF.]]=$B45,IF(DATOS_[[Check Periodo Ref.]:[Check Periodo Ref.]]="Dentro",DATOS_[Conc.Sal.27]))))),
0)</f>
        <v>0</v>
      </c>
      <c r="AG47" s="119">
        <f t="array" ref="AG47">IFERROR(
MEDIAN((IF(DATOS_[[Sexo]:[Sexo]]=$B47,IF(DATOS_[[AGRUP. CLAS. PROF.]:[AGRUP. CLAS. PROF.]]=$B45,IF(DATOS_[[Check Periodo Ref.]:[Check Periodo Ref.]]="Dentro",DATOS_[Conc.Sal.28]))))),
0)</f>
        <v>0</v>
      </c>
      <c r="AH47" s="119">
        <f t="array" ref="AH47">IFERROR(
MEDIAN((IF(DATOS_[[Sexo]:[Sexo]]=$B47,IF(DATOS_[[AGRUP. CLAS. PROF.]:[AGRUP. CLAS. PROF.]]=$B45,IF(DATOS_[[Check Periodo Ref.]:[Check Periodo Ref.]]="Dentro",DATOS_[Conc.Sal.29]))))),
0)</f>
        <v>0</v>
      </c>
      <c r="AI47" s="119">
        <f t="array" ref="AI47">IFERROR(
MEDIAN((IF(DATOS_[[Sexo]:[Sexo]]=$B47,IF(DATOS_[[AGRUP. CLAS. PROF.]:[AGRUP. CLAS. PROF.]]=$B45,IF(DATOS_[[Check Periodo Ref.]:[Check Periodo Ref.]]="Dentro",DATOS_[Conc.Sal.30]))))),
0)</f>
        <v>0</v>
      </c>
      <c r="AJ47" s="120">
        <f t="array" ref="AJ47">IFERROR(
MEDIAN(IF(DATOS_[Sexo]=$B47,IF(DATOS_[AGRUP. CLAS. PROF.]=$B45,IF(DATOS_[Check Periodo Ref.]="Dentro",DATOS_[Tot COMPL.SAL Ef],FALSE)))),
0)</f>
        <v>0</v>
      </c>
      <c r="AK47" s="121">
        <f t="array" ref="AK47">IFERROR(
MEDIAN(IF(DATOS_[Sexo]=$B47,IF(DATOS_[AGRUP. CLAS. PROF.]=$B45,IF(DATOS_[Check Periodo Ref.]="Dentro",DATOS_[TOTAL SALARIO Ef],FALSE)))),
0)</f>
        <v>0</v>
      </c>
      <c r="AL47" s="122">
        <f t="array" ref="AL47">IFERROR(
MEDIAN((IF(DATOS_[[Sexo]:[Sexo]]=$B47,IF(DATOS_[[AGRUP. CLAS. PROF.]:[AGRUP. CLAS. PROF.]]=$B45,IF(DATOS_[[Check Periodo Ref.]:[Check Periodo Ref.]]="Dentro",DATOS_[C.Extra.01]))))),
0)</f>
        <v>0</v>
      </c>
      <c r="AM47" s="122">
        <f t="array" ref="AM47">IFERROR(
MEDIAN((IF(DATOS_[[Sexo]:[Sexo]]=$B47,IF(DATOS_[[AGRUP. CLAS. PROF.]:[AGRUP. CLAS. PROF.]]=$B45,IF(DATOS_[[Check Periodo Ref.]:[Check Periodo Ref.]]="Dentro",DATOS_[C.Extra.02]))))),
0)</f>
        <v>0</v>
      </c>
      <c r="AN47" s="122">
        <f t="array" ref="AN47">IFERROR(
MEDIAN((IF(DATOS_[[Sexo]:[Sexo]]=$B47,IF(DATOS_[[AGRUP. CLAS. PROF.]:[AGRUP. CLAS. PROF.]]=$B45,IF(DATOS_[[Check Periodo Ref.]:[Check Periodo Ref.]]="Dentro",DATOS_[C.Extra.03]))))),
0)</f>
        <v>0</v>
      </c>
      <c r="AO47" s="122">
        <f t="array" ref="AO47">IFERROR(
MEDIAN((IF(DATOS_[[Sexo]:[Sexo]]=$B47,IF(DATOS_[[AGRUP. CLAS. PROF.]:[AGRUP. CLAS. PROF.]]=$B45,IF(DATOS_[[Check Periodo Ref.]:[Check Periodo Ref.]]="Dentro",DATOS_[C.Extra.04]))))),
0)</f>
        <v>0</v>
      </c>
      <c r="AP47" s="122">
        <f t="array" ref="AP47">IFERROR(
MEDIAN((IF(DATOS_[[Sexo]:[Sexo]]=$B47,IF(DATOS_[[AGRUP. CLAS. PROF.]:[AGRUP. CLAS. PROF.]]=$B45,IF(DATOS_[[Check Periodo Ref.]:[Check Periodo Ref.]]="Dentro",DATOS_[C.Extra.05]))))),
0)</f>
        <v>0</v>
      </c>
      <c r="AQ47" s="123">
        <f t="array" ref="AQ47">IFERROR(
MEDIAN(IF(DATOS_[Sexo]=$B47,IF(DATOS_[AGRUP. CLAS. PROF.]=$B45,IF(DATOS_[Check Periodo Ref.]="Dentro",DATOS_[Tot Extrasalarial Ef],FALSE)))),
0)</f>
        <v>0</v>
      </c>
      <c r="AR47" s="124">
        <f t="array" ref="AR47">IFERROR(
MEDIAN(IF(DATOS_[Sexo]=$B47,IF(DATOS_[AGRUP. CLAS. PROF.]=$B45,IF(DATOS_[Check Periodo Ref.]="Dentro",DATOS_[TOTAL Retrib Ef],FALSE)))),
0)</f>
        <v>0</v>
      </c>
    </row>
    <row r="48" spans="1:44" ht="17.25" thickBot="1" x14ac:dyDescent="0.35">
      <c r="A48" s="48" t="str">
        <f t="shared" ref="A48" si="47">+A49</f>
        <v>[ocultar]</v>
      </c>
      <c r="B48" s="46" t="s">
        <v>228</v>
      </c>
      <c r="C48" s="117"/>
      <c r="D48" s="47"/>
      <c r="E48" s="127" t="str">
        <f t="shared" ref="E48:AR48" si="48">IFERROR((E49-E50)/E49,"")</f>
        <v/>
      </c>
      <c r="F48" s="131" t="str">
        <f t="shared" si="48"/>
        <v/>
      </c>
      <c r="G48" s="131" t="str">
        <f t="shared" si="48"/>
        <v/>
      </c>
      <c r="H48" s="131" t="str">
        <f t="shared" si="48"/>
        <v/>
      </c>
      <c r="I48" s="131" t="str">
        <f t="shared" si="48"/>
        <v/>
      </c>
      <c r="J48" s="131" t="str">
        <f t="shared" si="48"/>
        <v/>
      </c>
      <c r="K48" s="131" t="str">
        <f t="shared" si="48"/>
        <v/>
      </c>
      <c r="L48" s="131" t="str">
        <f t="shared" si="48"/>
        <v/>
      </c>
      <c r="M48" s="131" t="str">
        <f t="shared" si="48"/>
        <v/>
      </c>
      <c r="N48" s="131" t="str">
        <f t="shared" si="48"/>
        <v/>
      </c>
      <c r="O48" s="131" t="str">
        <f t="shared" si="48"/>
        <v/>
      </c>
      <c r="P48" s="131" t="str">
        <f t="shared" si="48"/>
        <v/>
      </c>
      <c r="Q48" s="131" t="str">
        <f t="shared" si="48"/>
        <v/>
      </c>
      <c r="R48" s="131" t="str">
        <f t="shared" si="48"/>
        <v/>
      </c>
      <c r="S48" s="131" t="str">
        <f t="shared" si="48"/>
        <v/>
      </c>
      <c r="T48" s="131" t="str">
        <f t="shared" si="48"/>
        <v/>
      </c>
      <c r="U48" s="131" t="str">
        <f t="shared" si="48"/>
        <v/>
      </c>
      <c r="V48" s="130" t="str">
        <f t="shared" si="48"/>
        <v/>
      </c>
      <c r="W48" s="130" t="str">
        <f t="shared" si="48"/>
        <v/>
      </c>
      <c r="X48" s="130" t="str">
        <f t="shared" si="48"/>
        <v/>
      </c>
      <c r="Y48" s="130" t="str">
        <f t="shared" si="48"/>
        <v/>
      </c>
      <c r="Z48" s="130" t="str">
        <f t="shared" si="48"/>
        <v/>
      </c>
      <c r="AA48" s="130" t="str">
        <f t="shared" si="48"/>
        <v/>
      </c>
      <c r="AB48" s="130" t="str">
        <f t="shared" si="48"/>
        <v/>
      </c>
      <c r="AC48" s="130" t="str">
        <f t="shared" si="48"/>
        <v/>
      </c>
      <c r="AD48" s="130" t="str">
        <f t="shared" si="48"/>
        <v/>
      </c>
      <c r="AE48" s="130" t="str">
        <f t="shared" si="48"/>
        <v/>
      </c>
      <c r="AF48" s="130" t="str">
        <f t="shared" si="48"/>
        <v/>
      </c>
      <c r="AG48" s="130" t="str">
        <f t="shared" si="48"/>
        <v/>
      </c>
      <c r="AH48" s="130" t="str">
        <f t="shared" si="48"/>
        <v/>
      </c>
      <c r="AI48" s="130" t="str">
        <f t="shared" si="48"/>
        <v/>
      </c>
      <c r="AJ48" s="132" t="str">
        <f t="shared" si="48"/>
        <v/>
      </c>
      <c r="AK48" s="136" t="str">
        <f t="shared" si="48"/>
        <v/>
      </c>
      <c r="AL48" s="133" t="str">
        <f t="shared" si="48"/>
        <v/>
      </c>
      <c r="AM48" s="133" t="str">
        <f t="shared" si="48"/>
        <v/>
      </c>
      <c r="AN48" s="133" t="str">
        <f t="shared" si="48"/>
        <v/>
      </c>
      <c r="AO48" s="133" t="str">
        <f t="shared" si="48"/>
        <v/>
      </c>
      <c r="AP48" s="133" t="str">
        <f t="shared" si="48"/>
        <v/>
      </c>
      <c r="AQ48" s="134" t="str">
        <f t="shared" si="48"/>
        <v/>
      </c>
      <c r="AR48" s="135" t="str">
        <f t="shared" si="48"/>
        <v/>
      </c>
    </row>
    <row r="49" spans="1:44" x14ac:dyDescent="0.3">
      <c r="A49" s="48" t="str">
        <f t="shared" ref="A49" si="49">+IF(C49+C50=0,"[ocultar]","")</f>
        <v>[ocultar]</v>
      </c>
      <c r="B49" s="39" t="s">
        <v>162</v>
      </c>
      <c r="C49" s="40">
        <f t="array" ref="C49">SUM(IF($B49=DATOS_[Sexo],
IF($B48=DATOS_[AGRUP. CLAS. PROF.],
IF("Dentro"=DATOS_[Check Periodo Ref.],
1/(COUNTIFS(DATOS_[Sexo],$B49,DATOS_[AGRUP. CLAS. PROF.],$B48,DATOS_[Check Periodo Ref.],"Dentro",DATOS_[id],DATOS_[id]))))))</f>
        <v>0</v>
      </c>
      <c r="D49" s="41">
        <f>COUNTIFS(DATOS_[AGRUP. CLAS. PROF.],$B48,DATOS_[Sexo],$B49,DATOS_[Check Periodo Ref.],"Dentro")</f>
        <v>0</v>
      </c>
      <c r="E49" s="118">
        <f t="array" ref="E49">IFERROR(
MEDIAN(IF(DATOS_[Sexo]=$B49,IF(DATOS_[AGRUP. CLAS. PROF.]=$B48,IF(DATOS_[Check Periodo Ref.]="Dentro",DATOS_[SALARIO BASE Ef],FALSE)))),
0)</f>
        <v>0</v>
      </c>
      <c r="F49" s="119">
        <f t="array" ref="F49">IFERROR(
MEDIAN((IF(DATOS_[[Sexo]:[Sexo]]=$B49,IF(DATOS_[[AGRUP. CLAS. PROF.]:[AGRUP. CLAS. PROF.]]=$B48,IF(DATOS_[[Check Periodo Ref.]:[Check Periodo Ref.]]="Dentro",DATOS_[Conc.Sal.01]))))),
0)</f>
        <v>0</v>
      </c>
      <c r="G49" s="119">
        <f t="array" ref="G49">IFERROR(
MEDIAN((IF(DATOS_[[Sexo]:[Sexo]]=$B49,IF(DATOS_[[AGRUP. CLAS. PROF.]:[AGRUP. CLAS. PROF.]]=$B48,IF(DATOS_[[Check Periodo Ref.]:[Check Periodo Ref.]]="Dentro",DATOS_[Conc.Sal.02]))))),
0)</f>
        <v>0</v>
      </c>
      <c r="H49" s="119">
        <f t="array" ref="H49">IFERROR(
MEDIAN((IF(DATOS_[[Sexo]:[Sexo]]=$B49,IF(DATOS_[[AGRUP. CLAS. PROF.]:[AGRUP. CLAS. PROF.]]=$B48,IF(DATOS_[[Check Periodo Ref.]:[Check Periodo Ref.]]="Dentro",DATOS_[Conc.Sal.03]))))),
0)</f>
        <v>0</v>
      </c>
      <c r="I49" s="119">
        <f t="array" ref="I49">IFERROR(
MEDIAN((IF(DATOS_[[Sexo]:[Sexo]]=$B49,IF(DATOS_[[AGRUP. CLAS. PROF.]:[AGRUP. CLAS. PROF.]]=$B48,IF(DATOS_[[Check Periodo Ref.]:[Check Periodo Ref.]]="Dentro",DATOS_[Conc.Sal.04]))))),
0)</f>
        <v>0</v>
      </c>
      <c r="J49" s="119">
        <f t="array" ref="J49">IFERROR(
MEDIAN((IF(DATOS_[[Sexo]:[Sexo]]=$B49,IF(DATOS_[[AGRUP. CLAS. PROF.]:[AGRUP. CLAS. PROF.]]=$B48,IF(DATOS_[[Check Periodo Ref.]:[Check Periodo Ref.]]="Dentro",DATOS_[Conc.Sal.05]))))),
0)</f>
        <v>0</v>
      </c>
      <c r="K49" s="119">
        <f t="array" ref="K49">IFERROR(
MEDIAN((IF(DATOS_[[Sexo]:[Sexo]]=$B49,IF(DATOS_[[AGRUP. CLAS. PROF.]:[AGRUP. CLAS. PROF.]]=$B48,IF(DATOS_[[Check Periodo Ref.]:[Check Periodo Ref.]]="Dentro",DATOS_[Conc.Sal.06]))))),
0)</f>
        <v>0</v>
      </c>
      <c r="L49" s="119">
        <f t="array" ref="L49">IFERROR(
MEDIAN((IF(DATOS_[[Sexo]:[Sexo]]=$B49,IF(DATOS_[[AGRUP. CLAS. PROF.]:[AGRUP. CLAS. PROF.]]=$B48,IF(DATOS_[[Check Periodo Ref.]:[Check Periodo Ref.]]="Dentro",DATOS_[Conc.Sal.07]))))),
0)</f>
        <v>0</v>
      </c>
      <c r="M49" s="119">
        <f t="array" ref="M49">IFERROR(
MEDIAN((IF(DATOS_[[Sexo]:[Sexo]]=$B49,IF(DATOS_[[AGRUP. CLAS. PROF.]:[AGRUP. CLAS. PROF.]]=$B48,IF(DATOS_[[Check Periodo Ref.]:[Check Periodo Ref.]]="Dentro",DATOS_[Conc.Sal.08]))))),
0)</f>
        <v>0</v>
      </c>
      <c r="N49" s="119">
        <f t="array" ref="N49">IFERROR(
MEDIAN((IF(DATOS_[[Sexo]:[Sexo]]=$B49,IF(DATOS_[[AGRUP. CLAS. PROF.]:[AGRUP. CLAS. PROF.]]=$B48,IF(DATOS_[[Check Periodo Ref.]:[Check Periodo Ref.]]="Dentro",DATOS_[Conc.Sal.09]))))),
0)</f>
        <v>0</v>
      </c>
      <c r="O49" s="119">
        <f t="array" ref="O49">IFERROR(
MEDIAN((IF(DATOS_[[Sexo]:[Sexo]]=$B49,IF(DATOS_[[AGRUP. CLAS. PROF.]:[AGRUP. CLAS. PROF.]]=$B48,IF(DATOS_[[Check Periodo Ref.]:[Check Periodo Ref.]]="Dentro",DATOS_[Conc.Sal.10]))))),
0)</f>
        <v>0</v>
      </c>
      <c r="P49" s="119">
        <f t="array" ref="P49">IFERROR(
MEDIAN((IF(DATOS_[[Sexo]:[Sexo]]=$B49,IF(DATOS_[[AGRUP. CLAS. PROF.]:[AGRUP. CLAS. PROF.]]=$B48,IF(DATOS_[[Check Periodo Ref.]:[Check Periodo Ref.]]="Dentro",DATOS_[Conc.Sal.11]))))),
0)</f>
        <v>0</v>
      </c>
      <c r="Q49" s="119">
        <f t="array" ref="Q49">IFERROR(
MEDIAN((IF(DATOS_[[Sexo]:[Sexo]]=$B49,IF(DATOS_[[AGRUP. CLAS. PROF.]:[AGRUP. CLAS. PROF.]]=$B48,IF(DATOS_[[Check Periodo Ref.]:[Check Periodo Ref.]]="Dentro",DATOS_[Conc.Sal.12]))))),
0)</f>
        <v>0</v>
      </c>
      <c r="R49" s="119">
        <f t="array" ref="R49">IFERROR(
MEDIAN((IF(DATOS_[[Sexo]:[Sexo]]=$B49,IF(DATOS_[[AGRUP. CLAS. PROF.]:[AGRUP. CLAS. PROF.]]=$B48,IF(DATOS_[[Check Periodo Ref.]:[Check Periodo Ref.]]="Dentro",DATOS_[Conc.Sal.13]))))),
0)</f>
        <v>0</v>
      </c>
      <c r="S49" s="119">
        <f t="array" ref="S49">IFERROR(
MEDIAN((IF(DATOS_[[Sexo]:[Sexo]]=$B49,IF(DATOS_[[AGRUP. CLAS. PROF.]:[AGRUP. CLAS. PROF.]]=$B48,IF(DATOS_[[Check Periodo Ref.]:[Check Periodo Ref.]]="Dentro",DATOS_[Conc.Sal.14]))))),
0)</f>
        <v>0</v>
      </c>
      <c r="T49" s="119">
        <f t="array" ref="T49">IFERROR(
MEDIAN((IF(DATOS_[[Sexo]:[Sexo]]=$B49,IF(DATOS_[[AGRUP. CLAS. PROF.]:[AGRUP. CLAS. PROF.]]=$B48,IF(DATOS_[[Check Periodo Ref.]:[Check Periodo Ref.]]="Dentro",DATOS_[Conc.Sal.15]))))),
0)</f>
        <v>0</v>
      </c>
      <c r="U49" s="119">
        <f t="array" ref="U49">IFERROR(
MEDIAN((IF(DATOS_[[Sexo]:[Sexo]]=$B49,IF(DATOS_[[AGRUP. CLAS. PROF.]:[AGRUP. CLAS. PROF.]]=$B48,IF(DATOS_[[Check Periodo Ref.]:[Check Periodo Ref.]]="Dentro",DATOS_[Conc.Sal.16]))))),
0)</f>
        <v>0</v>
      </c>
      <c r="V49" s="119">
        <f t="array" ref="V49">IFERROR(
MEDIAN((IF(DATOS_[[Sexo]:[Sexo]]=$B49,IF(DATOS_[[AGRUP. CLAS. PROF.]:[AGRUP. CLAS. PROF.]]=$B48,IF(DATOS_[[Check Periodo Ref.]:[Check Periodo Ref.]]="Dentro",DATOS_[Conc.Sal.17]))))),
0)</f>
        <v>0</v>
      </c>
      <c r="W49" s="119">
        <f t="array" ref="W49">IFERROR(
MEDIAN((IF(DATOS_[[Sexo]:[Sexo]]=$B49,IF(DATOS_[[AGRUP. CLAS. PROF.]:[AGRUP. CLAS. PROF.]]=$B48,IF(DATOS_[[Check Periodo Ref.]:[Check Periodo Ref.]]="Dentro",DATOS_[Conc.Sal.18]))))),
0)</f>
        <v>0</v>
      </c>
      <c r="X49" s="119">
        <f t="array" ref="X49">IFERROR(
MEDIAN((IF(DATOS_[[Sexo]:[Sexo]]=$B49,IF(DATOS_[[AGRUP. CLAS. PROF.]:[AGRUP. CLAS. PROF.]]=$B48,IF(DATOS_[[Check Periodo Ref.]:[Check Periodo Ref.]]="Dentro",DATOS_[Conc.Sal.19]))))),
0)</f>
        <v>0</v>
      </c>
      <c r="Y49" s="119">
        <f t="array" ref="Y49">IFERROR(
MEDIAN((IF(DATOS_[[Sexo]:[Sexo]]=$B49,IF(DATOS_[[AGRUP. CLAS. PROF.]:[AGRUP. CLAS. PROF.]]=$B48,IF(DATOS_[[Check Periodo Ref.]:[Check Periodo Ref.]]="Dentro",DATOS_[Conc.Sal.20]))))),
0)</f>
        <v>0</v>
      </c>
      <c r="Z49" s="119">
        <f t="array" ref="Z49">IFERROR(
MEDIAN((IF(DATOS_[[Sexo]:[Sexo]]=$B49,IF(DATOS_[[AGRUP. CLAS. PROF.]:[AGRUP. CLAS. PROF.]]=$B48,IF(DATOS_[[Check Periodo Ref.]:[Check Periodo Ref.]]="Dentro",DATOS_[Conc.Sal.21]))))),
0)</f>
        <v>0</v>
      </c>
      <c r="AA49" s="119">
        <f t="array" ref="AA49">IFERROR(
MEDIAN((IF(DATOS_[[Sexo]:[Sexo]]=$B49,IF(DATOS_[[AGRUP. CLAS. PROF.]:[AGRUP. CLAS. PROF.]]=$B48,IF(DATOS_[[Check Periodo Ref.]:[Check Periodo Ref.]]="Dentro",DATOS_[Conc.Sal.22]))))),
0)</f>
        <v>0</v>
      </c>
      <c r="AB49" s="119">
        <f t="array" ref="AB49">IFERROR(
MEDIAN((IF(DATOS_[[Sexo]:[Sexo]]=$B49,IF(DATOS_[[AGRUP. CLAS. PROF.]:[AGRUP. CLAS. PROF.]]=$B48,IF(DATOS_[[Check Periodo Ref.]:[Check Periodo Ref.]]="Dentro",DATOS_[Conc.Sal.23]))))),
0)</f>
        <v>0</v>
      </c>
      <c r="AC49" s="119">
        <f t="array" ref="AC49">IFERROR(
MEDIAN((IF(DATOS_[[Sexo]:[Sexo]]=$B49,IF(DATOS_[[AGRUP. CLAS. PROF.]:[AGRUP. CLAS. PROF.]]=$B48,IF(DATOS_[[Check Periodo Ref.]:[Check Periodo Ref.]]="Dentro",DATOS_[Conc.Sal.24]))))),
0)</f>
        <v>0</v>
      </c>
      <c r="AD49" s="119">
        <f t="array" ref="AD49">IFERROR(
MEDIAN((IF(DATOS_[[Sexo]:[Sexo]]=$B49,IF(DATOS_[[AGRUP. CLAS. PROF.]:[AGRUP. CLAS. PROF.]]=$B48,IF(DATOS_[[Check Periodo Ref.]:[Check Periodo Ref.]]="Dentro",DATOS_[Conc.Sal.25]))))),
0)</f>
        <v>0</v>
      </c>
      <c r="AE49" s="119">
        <f t="array" ref="AE49">IFERROR(
MEDIAN((IF(DATOS_[[Sexo]:[Sexo]]=$B49,IF(DATOS_[[AGRUP. CLAS. PROF.]:[AGRUP. CLAS. PROF.]]=$B48,IF(DATOS_[[Check Periodo Ref.]:[Check Periodo Ref.]]="Dentro",DATOS_[Conc.Sal.26]))))),
0)</f>
        <v>0</v>
      </c>
      <c r="AF49" s="119">
        <f t="array" ref="AF49">IFERROR(
MEDIAN((IF(DATOS_[[Sexo]:[Sexo]]=$B49,IF(DATOS_[[AGRUP. CLAS. PROF.]:[AGRUP. CLAS. PROF.]]=$B48,IF(DATOS_[[Check Periodo Ref.]:[Check Periodo Ref.]]="Dentro",DATOS_[Conc.Sal.27]))))),
0)</f>
        <v>0</v>
      </c>
      <c r="AG49" s="119">
        <f t="array" ref="AG49">IFERROR(
MEDIAN((IF(DATOS_[[Sexo]:[Sexo]]=$B49,IF(DATOS_[[AGRUP. CLAS. PROF.]:[AGRUP. CLAS. PROF.]]=$B48,IF(DATOS_[[Check Periodo Ref.]:[Check Periodo Ref.]]="Dentro",DATOS_[Conc.Sal.28]))))),
0)</f>
        <v>0</v>
      </c>
      <c r="AH49" s="119">
        <f t="array" ref="AH49">IFERROR(
MEDIAN((IF(DATOS_[[Sexo]:[Sexo]]=$B49,IF(DATOS_[[AGRUP. CLAS. PROF.]:[AGRUP. CLAS. PROF.]]=$B48,IF(DATOS_[[Check Periodo Ref.]:[Check Periodo Ref.]]="Dentro",DATOS_[Conc.Sal.29]))))),
0)</f>
        <v>0</v>
      </c>
      <c r="AI49" s="119">
        <f t="array" ref="AI49">IFERROR(
MEDIAN((IF(DATOS_[[Sexo]:[Sexo]]=$B49,IF(DATOS_[[AGRUP. CLAS. PROF.]:[AGRUP. CLAS. PROF.]]=$B48,IF(DATOS_[[Check Periodo Ref.]:[Check Periodo Ref.]]="Dentro",DATOS_[Conc.Sal.30]))))),
0)</f>
        <v>0</v>
      </c>
      <c r="AJ49" s="120">
        <f t="array" ref="AJ49">IFERROR(
MEDIAN(IF(DATOS_[Sexo]=$B49,IF(DATOS_[AGRUP. CLAS. PROF.]=$B48,IF(DATOS_[Check Periodo Ref.]="Dentro",DATOS_[Tot COMPL.SAL Ef],FALSE)))),
0)</f>
        <v>0</v>
      </c>
      <c r="AK49" s="121">
        <f t="array" ref="AK49">IFERROR(
MEDIAN(IF(DATOS_[Sexo]=$B49,IF(DATOS_[AGRUP. CLAS. PROF.]=$B48,IF(DATOS_[Check Periodo Ref.]="Dentro",DATOS_[TOTAL SALARIO Ef],FALSE)))),
0)</f>
        <v>0</v>
      </c>
      <c r="AL49" s="122">
        <f t="array" ref="AL49">IFERROR(
MEDIAN((IF(DATOS_[[Sexo]:[Sexo]]=$B49,IF(DATOS_[[AGRUP. CLAS. PROF.]:[AGRUP. CLAS. PROF.]]=$B48,IF(DATOS_[[Check Periodo Ref.]:[Check Periodo Ref.]]="Dentro",DATOS_[C.Extra.01]))))),
0)</f>
        <v>0</v>
      </c>
      <c r="AM49" s="122">
        <f t="array" ref="AM49">IFERROR(
MEDIAN((IF(DATOS_[[Sexo]:[Sexo]]=$B49,IF(DATOS_[[AGRUP. CLAS. PROF.]:[AGRUP. CLAS. PROF.]]=$B48,IF(DATOS_[[Check Periodo Ref.]:[Check Periodo Ref.]]="Dentro",DATOS_[C.Extra.02]))))),
0)</f>
        <v>0</v>
      </c>
      <c r="AN49" s="122">
        <f t="array" ref="AN49">IFERROR(
MEDIAN((IF(DATOS_[[Sexo]:[Sexo]]=$B49,IF(DATOS_[[AGRUP. CLAS. PROF.]:[AGRUP. CLAS. PROF.]]=$B48,IF(DATOS_[[Check Periodo Ref.]:[Check Periodo Ref.]]="Dentro",DATOS_[C.Extra.03]))))),
0)</f>
        <v>0</v>
      </c>
      <c r="AO49" s="122">
        <f t="array" ref="AO49">IFERROR(
MEDIAN((IF(DATOS_[[Sexo]:[Sexo]]=$B49,IF(DATOS_[[AGRUP. CLAS. PROF.]:[AGRUP. CLAS. PROF.]]=$B48,IF(DATOS_[[Check Periodo Ref.]:[Check Periodo Ref.]]="Dentro",DATOS_[C.Extra.04]))))),
0)</f>
        <v>0</v>
      </c>
      <c r="AP49" s="122">
        <f t="array" ref="AP49">IFERROR(
MEDIAN((IF(DATOS_[[Sexo]:[Sexo]]=$B49,IF(DATOS_[[AGRUP. CLAS. PROF.]:[AGRUP. CLAS. PROF.]]=$B48,IF(DATOS_[[Check Periodo Ref.]:[Check Periodo Ref.]]="Dentro",DATOS_[C.Extra.05]))))),
0)</f>
        <v>0</v>
      </c>
      <c r="AQ49" s="123">
        <f t="array" ref="AQ49">IFERROR(
MEDIAN(IF(DATOS_[Sexo]=$B49,IF(DATOS_[AGRUP. CLAS. PROF.]=$B48,IF(DATOS_[Check Periodo Ref.]="Dentro",DATOS_[Tot Extrasalarial Ef],FALSE)))),
0)</f>
        <v>0</v>
      </c>
      <c r="AR49" s="124">
        <f t="array" ref="AR49">IFERROR(
MEDIAN(IF(DATOS_[Sexo]=$B49,IF(DATOS_[AGRUP. CLAS. PROF.]=$B48,IF(DATOS_[Check Periodo Ref.]="Dentro",DATOS_[TOTAL Retrib Ef],FALSE)))),
0)</f>
        <v>0</v>
      </c>
    </row>
    <row r="50" spans="1:44" x14ac:dyDescent="0.3">
      <c r="A50" s="48" t="str">
        <f t="shared" ref="A50" si="50">+A49</f>
        <v>[ocultar]</v>
      </c>
      <c r="B50" s="39" t="s">
        <v>163</v>
      </c>
      <c r="C50" s="40">
        <f t="array" ref="C50">SUM(IF($B50=DATOS_[Sexo],
IF($B48=DATOS_[AGRUP. CLAS. PROF.],
IF("Dentro"=DATOS_[Check Periodo Ref.],
1/(COUNTIFS(DATOS_[Sexo],$B50,DATOS_[AGRUP. CLAS. PROF.],$B48,DATOS_[Check Periodo Ref.],"Dentro",DATOS_[id],DATOS_[id]))))))</f>
        <v>0</v>
      </c>
      <c r="D50" s="41">
        <f>COUNTIFS(DATOS_[AGRUP. CLAS. PROF.],$B48,DATOS_[Sexo],$B50,DATOS_[Check Periodo Ref.],"Dentro")</f>
        <v>0</v>
      </c>
      <c r="E50" s="118">
        <f t="array" ref="E50">IFERROR(
MEDIAN(IF(DATOS_[Sexo]=$B50,IF(DATOS_[AGRUP. CLAS. PROF.]=$B48,IF(DATOS_[Check Periodo Ref.]="Dentro",DATOS_[SALARIO BASE Ef],FALSE)))),
0)</f>
        <v>0</v>
      </c>
      <c r="F50" s="119">
        <f t="array" ref="F50">IFERROR(
MEDIAN((IF(DATOS_[[Sexo]:[Sexo]]=$B50,IF(DATOS_[[AGRUP. CLAS. PROF.]:[AGRUP. CLAS. PROF.]]=$B48,IF(DATOS_[[Check Periodo Ref.]:[Check Periodo Ref.]]="Dentro",DATOS_[Conc.Sal.01]))))),
0)</f>
        <v>0</v>
      </c>
      <c r="G50" s="119">
        <f t="array" ref="G50">IFERROR(
MEDIAN((IF(DATOS_[[Sexo]:[Sexo]]=$B50,IF(DATOS_[[AGRUP. CLAS. PROF.]:[AGRUP. CLAS. PROF.]]=$B48,IF(DATOS_[[Check Periodo Ref.]:[Check Periodo Ref.]]="Dentro",DATOS_[Conc.Sal.02]))))),
0)</f>
        <v>0</v>
      </c>
      <c r="H50" s="119">
        <f t="array" ref="H50">IFERROR(
MEDIAN((IF(DATOS_[[Sexo]:[Sexo]]=$B50,IF(DATOS_[[AGRUP. CLAS. PROF.]:[AGRUP. CLAS. PROF.]]=$B48,IF(DATOS_[[Check Periodo Ref.]:[Check Periodo Ref.]]="Dentro",DATOS_[Conc.Sal.03]))))),
0)</f>
        <v>0</v>
      </c>
      <c r="I50" s="119">
        <f t="array" ref="I50">IFERROR(
MEDIAN((IF(DATOS_[[Sexo]:[Sexo]]=$B50,IF(DATOS_[[AGRUP. CLAS. PROF.]:[AGRUP. CLAS. PROF.]]=$B48,IF(DATOS_[[Check Periodo Ref.]:[Check Periodo Ref.]]="Dentro",DATOS_[Conc.Sal.04]))))),
0)</f>
        <v>0</v>
      </c>
      <c r="J50" s="119">
        <f t="array" ref="J50">IFERROR(
MEDIAN((IF(DATOS_[[Sexo]:[Sexo]]=$B50,IF(DATOS_[[AGRUP. CLAS. PROF.]:[AGRUP. CLAS. PROF.]]=$B48,IF(DATOS_[[Check Periodo Ref.]:[Check Periodo Ref.]]="Dentro",DATOS_[Conc.Sal.05]))))),
0)</f>
        <v>0</v>
      </c>
      <c r="K50" s="119">
        <f t="array" ref="K50">IFERROR(
MEDIAN((IF(DATOS_[[Sexo]:[Sexo]]=$B50,IF(DATOS_[[AGRUP. CLAS. PROF.]:[AGRUP. CLAS. PROF.]]=$B48,IF(DATOS_[[Check Periodo Ref.]:[Check Periodo Ref.]]="Dentro",DATOS_[Conc.Sal.06]))))),
0)</f>
        <v>0</v>
      </c>
      <c r="L50" s="119">
        <f t="array" ref="L50">IFERROR(
MEDIAN((IF(DATOS_[[Sexo]:[Sexo]]=$B50,IF(DATOS_[[AGRUP. CLAS. PROF.]:[AGRUP. CLAS. PROF.]]=$B48,IF(DATOS_[[Check Periodo Ref.]:[Check Periodo Ref.]]="Dentro",DATOS_[Conc.Sal.07]))))),
0)</f>
        <v>0</v>
      </c>
      <c r="M50" s="119">
        <f t="array" ref="M50">IFERROR(
MEDIAN((IF(DATOS_[[Sexo]:[Sexo]]=$B50,IF(DATOS_[[AGRUP. CLAS. PROF.]:[AGRUP. CLAS. PROF.]]=$B48,IF(DATOS_[[Check Periodo Ref.]:[Check Periodo Ref.]]="Dentro",DATOS_[Conc.Sal.08]))))),
0)</f>
        <v>0</v>
      </c>
      <c r="N50" s="119">
        <f t="array" ref="N50">IFERROR(
MEDIAN((IF(DATOS_[[Sexo]:[Sexo]]=$B50,IF(DATOS_[[AGRUP. CLAS. PROF.]:[AGRUP. CLAS. PROF.]]=$B48,IF(DATOS_[[Check Periodo Ref.]:[Check Periodo Ref.]]="Dentro",DATOS_[Conc.Sal.09]))))),
0)</f>
        <v>0</v>
      </c>
      <c r="O50" s="119">
        <f t="array" ref="O50">IFERROR(
MEDIAN((IF(DATOS_[[Sexo]:[Sexo]]=$B50,IF(DATOS_[[AGRUP. CLAS. PROF.]:[AGRUP. CLAS. PROF.]]=$B48,IF(DATOS_[[Check Periodo Ref.]:[Check Periodo Ref.]]="Dentro",DATOS_[Conc.Sal.10]))))),
0)</f>
        <v>0</v>
      </c>
      <c r="P50" s="119">
        <f t="array" ref="P50">IFERROR(
MEDIAN((IF(DATOS_[[Sexo]:[Sexo]]=$B50,IF(DATOS_[[AGRUP. CLAS. PROF.]:[AGRUP. CLAS. PROF.]]=$B48,IF(DATOS_[[Check Periodo Ref.]:[Check Periodo Ref.]]="Dentro",DATOS_[Conc.Sal.11]))))),
0)</f>
        <v>0</v>
      </c>
      <c r="Q50" s="119">
        <f t="array" ref="Q50">IFERROR(
MEDIAN((IF(DATOS_[[Sexo]:[Sexo]]=$B50,IF(DATOS_[[AGRUP. CLAS. PROF.]:[AGRUP. CLAS. PROF.]]=$B48,IF(DATOS_[[Check Periodo Ref.]:[Check Periodo Ref.]]="Dentro",DATOS_[Conc.Sal.12]))))),
0)</f>
        <v>0</v>
      </c>
      <c r="R50" s="119">
        <f t="array" ref="R50">IFERROR(
MEDIAN((IF(DATOS_[[Sexo]:[Sexo]]=$B50,IF(DATOS_[[AGRUP. CLAS. PROF.]:[AGRUP. CLAS. PROF.]]=$B48,IF(DATOS_[[Check Periodo Ref.]:[Check Periodo Ref.]]="Dentro",DATOS_[Conc.Sal.13]))))),
0)</f>
        <v>0</v>
      </c>
      <c r="S50" s="119">
        <f t="array" ref="S50">IFERROR(
MEDIAN((IF(DATOS_[[Sexo]:[Sexo]]=$B50,IF(DATOS_[[AGRUP. CLAS. PROF.]:[AGRUP. CLAS. PROF.]]=$B48,IF(DATOS_[[Check Periodo Ref.]:[Check Periodo Ref.]]="Dentro",DATOS_[Conc.Sal.14]))))),
0)</f>
        <v>0</v>
      </c>
      <c r="T50" s="119">
        <f t="array" ref="T50">IFERROR(
MEDIAN((IF(DATOS_[[Sexo]:[Sexo]]=$B50,IF(DATOS_[[AGRUP. CLAS. PROF.]:[AGRUP. CLAS. PROF.]]=$B48,IF(DATOS_[[Check Periodo Ref.]:[Check Periodo Ref.]]="Dentro",DATOS_[Conc.Sal.15]))))),
0)</f>
        <v>0</v>
      </c>
      <c r="U50" s="119">
        <f t="array" ref="U50">IFERROR(
MEDIAN((IF(DATOS_[[Sexo]:[Sexo]]=$B50,IF(DATOS_[[AGRUP. CLAS. PROF.]:[AGRUP. CLAS. PROF.]]=$B48,IF(DATOS_[[Check Periodo Ref.]:[Check Periodo Ref.]]="Dentro",DATOS_[Conc.Sal.16]))))),
0)</f>
        <v>0</v>
      </c>
      <c r="V50" s="119">
        <f t="array" ref="V50">IFERROR(
MEDIAN((IF(DATOS_[[Sexo]:[Sexo]]=$B50,IF(DATOS_[[AGRUP. CLAS. PROF.]:[AGRUP. CLAS. PROF.]]=$B48,IF(DATOS_[[Check Periodo Ref.]:[Check Periodo Ref.]]="Dentro",DATOS_[Conc.Sal.17]))))),
0)</f>
        <v>0</v>
      </c>
      <c r="W50" s="119">
        <f t="array" ref="W50">IFERROR(
MEDIAN((IF(DATOS_[[Sexo]:[Sexo]]=$B50,IF(DATOS_[[AGRUP. CLAS. PROF.]:[AGRUP. CLAS. PROF.]]=$B48,IF(DATOS_[[Check Periodo Ref.]:[Check Periodo Ref.]]="Dentro",DATOS_[Conc.Sal.18]))))),
0)</f>
        <v>0</v>
      </c>
      <c r="X50" s="119">
        <f t="array" ref="X50">IFERROR(
MEDIAN((IF(DATOS_[[Sexo]:[Sexo]]=$B50,IF(DATOS_[[AGRUP. CLAS. PROF.]:[AGRUP. CLAS. PROF.]]=$B48,IF(DATOS_[[Check Periodo Ref.]:[Check Periodo Ref.]]="Dentro",DATOS_[Conc.Sal.19]))))),
0)</f>
        <v>0</v>
      </c>
      <c r="Y50" s="119">
        <f t="array" ref="Y50">IFERROR(
MEDIAN((IF(DATOS_[[Sexo]:[Sexo]]=$B50,IF(DATOS_[[AGRUP. CLAS. PROF.]:[AGRUP. CLAS. PROF.]]=$B48,IF(DATOS_[[Check Periodo Ref.]:[Check Periodo Ref.]]="Dentro",DATOS_[Conc.Sal.20]))))),
0)</f>
        <v>0</v>
      </c>
      <c r="Z50" s="119">
        <f t="array" ref="Z50">IFERROR(
MEDIAN((IF(DATOS_[[Sexo]:[Sexo]]=$B50,IF(DATOS_[[AGRUP. CLAS. PROF.]:[AGRUP. CLAS. PROF.]]=$B48,IF(DATOS_[[Check Periodo Ref.]:[Check Periodo Ref.]]="Dentro",DATOS_[Conc.Sal.21]))))),
0)</f>
        <v>0</v>
      </c>
      <c r="AA50" s="119">
        <f t="array" ref="AA50">IFERROR(
MEDIAN((IF(DATOS_[[Sexo]:[Sexo]]=$B50,IF(DATOS_[[AGRUP. CLAS. PROF.]:[AGRUP. CLAS. PROF.]]=$B48,IF(DATOS_[[Check Periodo Ref.]:[Check Periodo Ref.]]="Dentro",DATOS_[Conc.Sal.22]))))),
0)</f>
        <v>0</v>
      </c>
      <c r="AB50" s="119">
        <f t="array" ref="AB50">IFERROR(
MEDIAN((IF(DATOS_[[Sexo]:[Sexo]]=$B50,IF(DATOS_[[AGRUP. CLAS. PROF.]:[AGRUP. CLAS. PROF.]]=$B48,IF(DATOS_[[Check Periodo Ref.]:[Check Periodo Ref.]]="Dentro",DATOS_[Conc.Sal.23]))))),
0)</f>
        <v>0</v>
      </c>
      <c r="AC50" s="119">
        <f t="array" ref="AC50">IFERROR(
MEDIAN((IF(DATOS_[[Sexo]:[Sexo]]=$B50,IF(DATOS_[[AGRUP. CLAS. PROF.]:[AGRUP. CLAS. PROF.]]=$B48,IF(DATOS_[[Check Periodo Ref.]:[Check Periodo Ref.]]="Dentro",DATOS_[Conc.Sal.24]))))),
0)</f>
        <v>0</v>
      </c>
      <c r="AD50" s="119">
        <f t="array" ref="AD50">IFERROR(
MEDIAN((IF(DATOS_[[Sexo]:[Sexo]]=$B50,IF(DATOS_[[AGRUP. CLAS. PROF.]:[AGRUP. CLAS. PROF.]]=$B48,IF(DATOS_[[Check Periodo Ref.]:[Check Periodo Ref.]]="Dentro",DATOS_[Conc.Sal.25]))))),
0)</f>
        <v>0</v>
      </c>
      <c r="AE50" s="119">
        <f t="array" ref="AE50">IFERROR(
MEDIAN((IF(DATOS_[[Sexo]:[Sexo]]=$B50,IF(DATOS_[[AGRUP. CLAS. PROF.]:[AGRUP. CLAS. PROF.]]=$B48,IF(DATOS_[[Check Periodo Ref.]:[Check Periodo Ref.]]="Dentro",DATOS_[Conc.Sal.26]))))),
0)</f>
        <v>0</v>
      </c>
      <c r="AF50" s="119">
        <f t="array" ref="AF50">IFERROR(
MEDIAN((IF(DATOS_[[Sexo]:[Sexo]]=$B50,IF(DATOS_[[AGRUP. CLAS. PROF.]:[AGRUP. CLAS. PROF.]]=$B48,IF(DATOS_[[Check Periodo Ref.]:[Check Periodo Ref.]]="Dentro",DATOS_[Conc.Sal.27]))))),
0)</f>
        <v>0</v>
      </c>
      <c r="AG50" s="119">
        <f t="array" ref="AG50">IFERROR(
MEDIAN((IF(DATOS_[[Sexo]:[Sexo]]=$B50,IF(DATOS_[[AGRUP. CLAS. PROF.]:[AGRUP. CLAS. PROF.]]=$B48,IF(DATOS_[[Check Periodo Ref.]:[Check Periodo Ref.]]="Dentro",DATOS_[Conc.Sal.28]))))),
0)</f>
        <v>0</v>
      </c>
      <c r="AH50" s="119">
        <f t="array" ref="AH50">IFERROR(
MEDIAN((IF(DATOS_[[Sexo]:[Sexo]]=$B50,IF(DATOS_[[AGRUP. CLAS. PROF.]:[AGRUP. CLAS. PROF.]]=$B48,IF(DATOS_[[Check Periodo Ref.]:[Check Periodo Ref.]]="Dentro",DATOS_[Conc.Sal.29]))))),
0)</f>
        <v>0</v>
      </c>
      <c r="AI50" s="119">
        <f t="array" ref="AI50">IFERROR(
MEDIAN((IF(DATOS_[[Sexo]:[Sexo]]=$B50,IF(DATOS_[[AGRUP. CLAS. PROF.]:[AGRUP. CLAS. PROF.]]=$B48,IF(DATOS_[[Check Periodo Ref.]:[Check Periodo Ref.]]="Dentro",DATOS_[Conc.Sal.30]))))),
0)</f>
        <v>0</v>
      </c>
      <c r="AJ50" s="120">
        <f t="array" ref="AJ50">IFERROR(
MEDIAN(IF(DATOS_[Sexo]=$B50,IF(DATOS_[AGRUP. CLAS. PROF.]=$B48,IF(DATOS_[Check Periodo Ref.]="Dentro",DATOS_[Tot COMPL.SAL Ef],FALSE)))),
0)</f>
        <v>0</v>
      </c>
      <c r="AK50" s="121">
        <f t="array" ref="AK50">IFERROR(
MEDIAN(IF(DATOS_[Sexo]=$B50,IF(DATOS_[AGRUP. CLAS. PROF.]=$B48,IF(DATOS_[Check Periodo Ref.]="Dentro",DATOS_[TOTAL SALARIO Ef],FALSE)))),
0)</f>
        <v>0</v>
      </c>
      <c r="AL50" s="122">
        <f t="array" ref="AL50">IFERROR(
MEDIAN((IF(DATOS_[[Sexo]:[Sexo]]=$B50,IF(DATOS_[[AGRUP. CLAS. PROF.]:[AGRUP. CLAS. PROF.]]=$B48,IF(DATOS_[[Check Periodo Ref.]:[Check Periodo Ref.]]="Dentro",DATOS_[C.Extra.01]))))),
0)</f>
        <v>0</v>
      </c>
      <c r="AM50" s="122">
        <f t="array" ref="AM50">IFERROR(
MEDIAN((IF(DATOS_[[Sexo]:[Sexo]]=$B50,IF(DATOS_[[AGRUP. CLAS. PROF.]:[AGRUP. CLAS. PROF.]]=$B48,IF(DATOS_[[Check Periodo Ref.]:[Check Periodo Ref.]]="Dentro",DATOS_[C.Extra.02]))))),
0)</f>
        <v>0</v>
      </c>
      <c r="AN50" s="122">
        <f t="array" ref="AN50">IFERROR(
MEDIAN((IF(DATOS_[[Sexo]:[Sexo]]=$B50,IF(DATOS_[[AGRUP. CLAS. PROF.]:[AGRUP. CLAS. PROF.]]=$B48,IF(DATOS_[[Check Periodo Ref.]:[Check Periodo Ref.]]="Dentro",DATOS_[C.Extra.03]))))),
0)</f>
        <v>0</v>
      </c>
      <c r="AO50" s="122">
        <f t="array" ref="AO50">IFERROR(
MEDIAN((IF(DATOS_[[Sexo]:[Sexo]]=$B50,IF(DATOS_[[AGRUP. CLAS. PROF.]:[AGRUP. CLAS. PROF.]]=$B48,IF(DATOS_[[Check Periodo Ref.]:[Check Periodo Ref.]]="Dentro",DATOS_[C.Extra.04]))))),
0)</f>
        <v>0</v>
      </c>
      <c r="AP50" s="122">
        <f t="array" ref="AP50">IFERROR(
MEDIAN((IF(DATOS_[[Sexo]:[Sexo]]=$B50,IF(DATOS_[[AGRUP. CLAS. PROF.]:[AGRUP. CLAS. PROF.]]=$B48,IF(DATOS_[[Check Periodo Ref.]:[Check Periodo Ref.]]="Dentro",DATOS_[C.Extra.05]))))),
0)</f>
        <v>0</v>
      </c>
      <c r="AQ50" s="123">
        <f t="array" ref="AQ50">IFERROR(
MEDIAN(IF(DATOS_[Sexo]=$B50,IF(DATOS_[AGRUP. CLAS. PROF.]=$B48,IF(DATOS_[Check Periodo Ref.]="Dentro",DATOS_[Tot Extrasalarial Ef],FALSE)))),
0)</f>
        <v>0</v>
      </c>
      <c r="AR50" s="124">
        <f t="array" ref="AR50">IFERROR(
MEDIAN(IF(DATOS_[Sexo]=$B50,IF(DATOS_[AGRUP. CLAS. PROF.]=$B48,IF(DATOS_[Check Periodo Ref.]="Dentro",DATOS_[TOTAL Retrib Ef],FALSE)))),
0)</f>
        <v>0</v>
      </c>
    </row>
    <row r="51" spans="1:44" ht="17.25" thickBot="1" x14ac:dyDescent="0.35">
      <c r="A51" s="48" t="str">
        <f t="shared" ref="A51" si="51">+A52</f>
        <v>[ocultar]</v>
      </c>
      <c r="B51" s="46" t="s">
        <v>229</v>
      </c>
      <c r="C51" s="117"/>
      <c r="D51" s="47"/>
      <c r="E51" s="127" t="str">
        <f t="shared" ref="E51:AR51" si="52">IFERROR((E52-E53)/E52,"")</f>
        <v/>
      </c>
      <c r="F51" s="131" t="str">
        <f t="shared" si="52"/>
        <v/>
      </c>
      <c r="G51" s="131" t="str">
        <f t="shared" si="52"/>
        <v/>
      </c>
      <c r="H51" s="131" t="str">
        <f t="shared" si="52"/>
        <v/>
      </c>
      <c r="I51" s="131" t="str">
        <f t="shared" si="52"/>
        <v/>
      </c>
      <c r="J51" s="131" t="str">
        <f t="shared" si="52"/>
        <v/>
      </c>
      <c r="K51" s="131" t="str">
        <f t="shared" si="52"/>
        <v/>
      </c>
      <c r="L51" s="131" t="str">
        <f t="shared" si="52"/>
        <v/>
      </c>
      <c r="M51" s="131" t="str">
        <f t="shared" si="52"/>
        <v/>
      </c>
      <c r="N51" s="131" t="str">
        <f t="shared" si="52"/>
        <v/>
      </c>
      <c r="O51" s="131" t="str">
        <f t="shared" si="52"/>
        <v/>
      </c>
      <c r="P51" s="131" t="str">
        <f t="shared" si="52"/>
        <v/>
      </c>
      <c r="Q51" s="131" t="str">
        <f t="shared" si="52"/>
        <v/>
      </c>
      <c r="R51" s="131" t="str">
        <f t="shared" si="52"/>
        <v/>
      </c>
      <c r="S51" s="131" t="str">
        <f t="shared" si="52"/>
        <v/>
      </c>
      <c r="T51" s="131" t="str">
        <f t="shared" si="52"/>
        <v/>
      </c>
      <c r="U51" s="131" t="str">
        <f t="shared" si="52"/>
        <v/>
      </c>
      <c r="V51" s="130" t="str">
        <f t="shared" si="52"/>
        <v/>
      </c>
      <c r="W51" s="130" t="str">
        <f t="shared" si="52"/>
        <v/>
      </c>
      <c r="X51" s="130" t="str">
        <f t="shared" si="52"/>
        <v/>
      </c>
      <c r="Y51" s="130" t="str">
        <f t="shared" si="52"/>
        <v/>
      </c>
      <c r="Z51" s="130" t="str">
        <f t="shared" si="52"/>
        <v/>
      </c>
      <c r="AA51" s="130" t="str">
        <f t="shared" si="52"/>
        <v/>
      </c>
      <c r="AB51" s="130" t="str">
        <f t="shared" si="52"/>
        <v/>
      </c>
      <c r="AC51" s="130" t="str">
        <f t="shared" si="52"/>
        <v/>
      </c>
      <c r="AD51" s="130" t="str">
        <f t="shared" si="52"/>
        <v/>
      </c>
      <c r="AE51" s="130" t="str">
        <f t="shared" si="52"/>
        <v/>
      </c>
      <c r="AF51" s="130" t="str">
        <f t="shared" si="52"/>
        <v/>
      </c>
      <c r="AG51" s="130" t="str">
        <f t="shared" si="52"/>
        <v/>
      </c>
      <c r="AH51" s="130" t="str">
        <f t="shared" si="52"/>
        <v/>
      </c>
      <c r="AI51" s="130" t="str">
        <f t="shared" si="52"/>
        <v/>
      </c>
      <c r="AJ51" s="132" t="str">
        <f t="shared" si="52"/>
        <v/>
      </c>
      <c r="AK51" s="136" t="str">
        <f t="shared" si="52"/>
        <v/>
      </c>
      <c r="AL51" s="133" t="str">
        <f t="shared" si="52"/>
        <v/>
      </c>
      <c r="AM51" s="133" t="str">
        <f t="shared" si="52"/>
        <v/>
      </c>
      <c r="AN51" s="133" t="str">
        <f t="shared" si="52"/>
        <v/>
      </c>
      <c r="AO51" s="133" t="str">
        <f t="shared" si="52"/>
        <v/>
      </c>
      <c r="AP51" s="133" t="str">
        <f t="shared" si="52"/>
        <v/>
      </c>
      <c r="AQ51" s="134" t="str">
        <f t="shared" si="52"/>
        <v/>
      </c>
      <c r="AR51" s="135" t="str">
        <f t="shared" si="52"/>
        <v/>
      </c>
    </row>
    <row r="52" spans="1:44" x14ac:dyDescent="0.3">
      <c r="A52" s="48" t="str">
        <f t="shared" ref="A52" si="53">+IF(C52+C53=0,"[ocultar]","")</f>
        <v>[ocultar]</v>
      </c>
      <c r="B52" s="39" t="s">
        <v>162</v>
      </c>
      <c r="C52" s="40">
        <f t="array" ref="C52">SUM(IF($B52=DATOS_[Sexo],
IF($B51=DATOS_[AGRUP. CLAS. PROF.],
IF("Dentro"=DATOS_[Check Periodo Ref.],
1/(COUNTIFS(DATOS_[Sexo],$B52,DATOS_[AGRUP. CLAS. PROF.],$B51,DATOS_[Check Periodo Ref.],"Dentro",DATOS_[id],DATOS_[id]))))))</f>
        <v>0</v>
      </c>
      <c r="D52" s="41">
        <f>COUNTIFS(DATOS_[AGRUP. CLAS. PROF.],$B51,DATOS_[Sexo],$B52,DATOS_[Check Periodo Ref.],"Dentro")</f>
        <v>0</v>
      </c>
      <c r="E52" s="118">
        <f t="array" ref="E52">IFERROR(
MEDIAN(IF(DATOS_[Sexo]=$B52,IF(DATOS_[AGRUP. CLAS. PROF.]=$B51,IF(DATOS_[Check Periodo Ref.]="Dentro",DATOS_[SALARIO BASE Ef],FALSE)))),
0)</f>
        <v>0</v>
      </c>
      <c r="F52" s="119">
        <f t="array" ref="F52">IFERROR(
MEDIAN((IF(DATOS_[[Sexo]:[Sexo]]=$B52,IF(DATOS_[[AGRUP. CLAS. PROF.]:[AGRUP. CLAS. PROF.]]=$B51,IF(DATOS_[[Check Periodo Ref.]:[Check Periodo Ref.]]="Dentro",DATOS_[Conc.Sal.01]))))),
0)</f>
        <v>0</v>
      </c>
      <c r="G52" s="119">
        <f t="array" ref="G52">IFERROR(
MEDIAN((IF(DATOS_[[Sexo]:[Sexo]]=$B52,IF(DATOS_[[AGRUP. CLAS. PROF.]:[AGRUP. CLAS. PROF.]]=$B51,IF(DATOS_[[Check Periodo Ref.]:[Check Periodo Ref.]]="Dentro",DATOS_[Conc.Sal.02]))))),
0)</f>
        <v>0</v>
      </c>
      <c r="H52" s="119">
        <f t="array" ref="H52">IFERROR(
MEDIAN((IF(DATOS_[[Sexo]:[Sexo]]=$B52,IF(DATOS_[[AGRUP. CLAS. PROF.]:[AGRUP. CLAS. PROF.]]=$B51,IF(DATOS_[[Check Periodo Ref.]:[Check Periodo Ref.]]="Dentro",DATOS_[Conc.Sal.03]))))),
0)</f>
        <v>0</v>
      </c>
      <c r="I52" s="119">
        <f t="array" ref="I52">IFERROR(
MEDIAN((IF(DATOS_[[Sexo]:[Sexo]]=$B52,IF(DATOS_[[AGRUP. CLAS. PROF.]:[AGRUP. CLAS. PROF.]]=$B51,IF(DATOS_[[Check Periodo Ref.]:[Check Periodo Ref.]]="Dentro",DATOS_[Conc.Sal.04]))))),
0)</f>
        <v>0</v>
      </c>
      <c r="J52" s="119">
        <f t="array" ref="J52">IFERROR(
MEDIAN((IF(DATOS_[[Sexo]:[Sexo]]=$B52,IF(DATOS_[[AGRUP. CLAS. PROF.]:[AGRUP. CLAS. PROF.]]=$B51,IF(DATOS_[[Check Periodo Ref.]:[Check Periodo Ref.]]="Dentro",DATOS_[Conc.Sal.05]))))),
0)</f>
        <v>0</v>
      </c>
      <c r="K52" s="119">
        <f t="array" ref="K52">IFERROR(
MEDIAN((IF(DATOS_[[Sexo]:[Sexo]]=$B52,IF(DATOS_[[AGRUP. CLAS. PROF.]:[AGRUP. CLAS. PROF.]]=$B51,IF(DATOS_[[Check Periodo Ref.]:[Check Periodo Ref.]]="Dentro",DATOS_[Conc.Sal.06]))))),
0)</f>
        <v>0</v>
      </c>
      <c r="L52" s="119">
        <f t="array" ref="L52">IFERROR(
MEDIAN((IF(DATOS_[[Sexo]:[Sexo]]=$B52,IF(DATOS_[[AGRUP. CLAS. PROF.]:[AGRUP. CLAS. PROF.]]=$B51,IF(DATOS_[[Check Periodo Ref.]:[Check Periodo Ref.]]="Dentro",DATOS_[Conc.Sal.07]))))),
0)</f>
        <v>0</v>
      </c>
      <c r="M52" s="119">
        <f t="array" ref="M52">IFERROR(
MEDIAN((IF(DATOS_[[Sexo]:[Sexo]]=$B52,IF(DATOS_[[AGRUP. CLAS. PROF.]:[AGRUP. CLAS. PROF.]]=$B51,IF(DATOS_[[Check Periodo Ref.]:[Check Periodo Ref.]]="Dentro",DATOS_[Conc.Sal.08]))))),
0)</f>
        <v>0</v>
      </c>
      <c r="N52" s="119">
        <f t="array" ref="N52">IFERROR(
MEDIAN((IF(DATOS_[[Sexo]:[Sexo]]=$B52,IF(DATOS_[[AGRUP. CLAS. PROF.]:[AGRUP. CLAS. PROF.]]=$B51,IF(DATOS_[[Check Periodo Ref.]:[Check Periodo Ref.]]="Dentro",DATOS_[Conc.Sal.09]))))),
0)</f>
        <v>0</v>
      </c>
      <c r="O52" s="119">
        <f t="array" ref="O52">IFERROR(
MEDIAN((IF(DATOS_[[Sexo]:[Sexo]]=$B52,IF(DATOS_[[AGRUP. CLAS. PROF.]:[AGRUP. CLAS. PROF.]]=$B51,IF(DATOS_[[Check Periodo Ref.]:[Check Periodo Ref.]]="Dentro",DATOS_[Conc.Sal.10]))))),
0)</f>
        <v>0</v>
      </c>
      <c r="P52" s="119">
        <f t="array" ref="P52">IFERROR(
MEDIAN((IF(DATOS_[[Sexo]:[Sexo]]=$B52,IF(DATOS_[[AGRUP. CLAS. PROF.]:[AGRUP. CLAS. PROF.]]=$B51,IF(DATOS_[[Check Periodo Ref.]:[Check Periodo Ref.]]="Dentro",DATOS_[Conc.Sal.11]))))),
0)</f>
        <v>0</v>
      </c>
      <c r="Q52" s="119">
        <f t="array" ref="Q52">IFERROR(
MEDIAN((IF(DATOS_[[Sexo]:[Sexo]]=$B52,IF(DATOS_[[AGRUP. CLAS. PROF.]:[AGRUP. CLAS. PROF.]]=$B51,IF(DATOS_[[Check Periodo Ref.]:[Check Periodo Ref.]]="Dentro",DATOS_[Conc.Sal.12]))))),
0)</f>
        <v>0</v>
      </c>
      <c r="R52" s="119">
        <f t="array" ref="R52">IFERROR(
MEDIAN((IF(DATOS_[[Sexo]:[Sexo]]=$B52,IF(DATOS_[[AGRUP. CLAS. PROF.]:[AGRUP. CLAS. PROF.]]=$B51,IF(DATOS_[[Check Periodo Ref.]:[Check Periodo Ref.]]="Dentro",DATOS_[Conc.Sal.13]))))),
0)</f>
        <v>0</v>
      </c>
      <c r="S52" s="119">
        <f t="array" ref="S52">IFERROR(
MEDIAN((IF(DATOS_[[Sexo]:[Sexo]]=$B52,IF(DATOS_[[AGRUP. CLAS. PROF.]:[AGRUP. CLAS. PROF.]]=$B51,IF(DATOS_[[Check Periodo Ref.]:[Check Periodo Ref.]]="Dentro",DATOS_[Conc.Sal.14]))))),
0)</f>
        <v>0</v>
      </c>
      <c r="T52" s="119">
        <f t="array" ref="T52">IFERROR(
MEDIAN((IF(DATOS_[[Sexo]:[Sexo]]=$B52,IF(DATOS_[[AGRUP. CLAS. PROF.]:[AGRUP. CLAS. PROF.]]=$B51,IF(DATOS_[[Check Periodo Ref.]:[Check Periodo Ref.]]="Dentro",DATOS_[Conc.Sal.15]))))),
0)</f>
        <v>0</v>
      </c>
      <c r="U52" s="119">
        <f t="array" ref="U52">IFERROR(
MEDIAN((IF(DATOS_[[Sexo]:[Sexo]]=$B52,IF(DATOS_[[AGRUP. CLAS. PROF.]:[AGRUP. CLAS. PROF.]]=$B51,IF(DATOS_[[Check Periodo Ref.]:[Check Periodo Ref.]]="Dentro",DATOS_[Conc.Sal.16]))))),
0)</f>
        <v>0</v>
      </c>
      <c r="V52" s="119">
        <f t="array" ref="V52">IFERROR(
MEDIAN((IF(DATOS_[[Sexo]:[Sexo]]=$B52,IF(DATOS_[[AGRUP. CLAS. PROF.]:[AGRUP. CLAS. PROF.]]=$B51,IF(DATOS_[[Check Periodo Ref.]:[Check Periodo Ref.]]="Dentro",DATOS_[Conc.Sal.17]))))),
0)</f>
        <v>0</v>
      </c>
      <c r="W52" s="119">
        <f t="array" ref="W52">IFERROR(
MEDIAN((IF(DATOS_[[Sexo]:[Sexo]]=$B52,IF(DATOS_[[AGRUP. CLAS. PROF.]:[AGRUP. CLAS. PROF.]]=$B51,IF(DATOS_[[Check Periodo Ref.]:[Check Periodo Ref.]]="Dentro",DATOS_[Conc.Sal.18]))))),
0)</f>
        <v>0</v>
      </c>
      <c r="X52" s="119">
        <f t="array" ref="X52">IFERROR(
MEDIAN((IF(DATOS_[[Sexo]:[Sexo]]=$B52,IF(DATOS_[[AGRUP. CLAS. PROF.]:[AGRUP. CLAS. PROF.]]=$B51,IF(DATOS_[[Check Periodo Ref.]:[Check Periodo Ref.]]="Dentro",DATOS_[Conc.Sal.19]))))),
0)</f>
        <v>0</v>
      </c>
      <c r="Y52" s="119">
        <f t="array" ref="Y52">IFERROR(
MEDIAN((IF(DATOS_[[Sexo]:[Sexo]]=$B52,IF(DATOS_[[AGRUP. CLAS. PROF.]:[AGRUP. CLAS. PROF.]]=$B51,IF(DATOS_[[Check Periodo Ref.]:[Check Periodo Ref.]]="Dentro",DATOS_[Conc.Sal.20]))))),
0)</f>
        <v>0</v>
      </c>
      <c r="Z52" s="119">
        <f t="array" ref="Z52">IFERROR(
MEDIAN((IF(DATOS_[[Sexo]:[Sexo]]=$B52,IF(DATOS_[[AGRUP. CLAS. PROF.]:[AGRUP. CLAS. PROF.]]=$B51,IF(DATOS_[[Check Periodo Ref.]:[Check Periodo Ref.]]="Dentro",DATOS_[Conc.Sal.21]))))),
0)</f>
        <v>0</v>
      </c>
      <c r="AA52" s="119">
        <f t="array" ref="AA52">IFERROR(
MEDIAN((IF(DATOS_[[Sexo]:[Sexo]]=$B52,IF(DATOS_[[AGRUP. CLAS. PROF.]:[AGRUP. CLAS. PROF.]]=$B51,IF(DATOS_[[Check Periodo Ref.]:[Check Periodo Ref.]]="Dentro",DATOS_[Conc.Sal.22]))))),
0)</f>
        <v>0</v>
      </c>
      <c r="AB52" s="119">
        <f t="array" ref="AB52">IFERROR(
MEDIAN((IF(DATOS_[[Sexo]:[Sexo]]=$B52,IF(DATOS_[[AGRUP. CLAS. PROF.]:[AGRUP. CLAS. PROF.]]=$B51,IF(DATOS_[[Check Periodo Ref.]:[Check Periodo Ref.]]="Dentro",DATOS_[Conc.Sal.23]))))),
0)</f>
        <v>0</v>
      </c>
      <c r="AC52" s="119">
        <f t="array" ref="AC52">IFERROR(
MEDIAN((IF(DATOS_[[Sexo]:[Sexo]]=$B52,IF(DATOS_[[AGRUP. CLAS. PROF.]:[AGRUP. CLAS. PROF.]]=$B51,IF(DATOS_[[Check Periodo Ref.]:[Check Periodo Ref.]]="Dentro",DATOS_[Conc.Sal.24]))))),
0)</f>
        <v>0</v>
      </c>
      <c r="AD52" s="119">
        <f t="array" ref="AD52">IFERROR(
MEDIAN((IF(DATOS_[[Sexo]:[Sexo]]=$B52,IF(DATOS_[[AGRUP. CLAS. PROF.]:[AGRUP. CLAS. PROF.]]=$B51,IF(DATOS_[[Check Periodo Ref.]:[Check Periodo Ref.]]="Dentro",DATOS_[Conc.Sal.25]))))),
0)</f>
        <v>0</v>
      </c>
      <c r="AE52" s="119">
        <f t="array" ref="AE52">IFERROR(
MEDIAN((IF(DATOS_[[Sexo]:[Sexo]]=$B52,IF(DATOS_[[AGRUP. CLAS. PROF.]:[AGRUP. CLAS. PROF.]]=$B51,IF(DATOS_[[Check Periodo Ref.]:[Check Periodo Ref.]]="Dentro",DATOS_[Conc.Sal.26]))))),
0)</f>
        <v>0</v>
      </c>
      <c r="AF52" s="119">
        <f t="array" ref="AF52">IFERROR(
MEDIAN((IF(DATOS_[[Sexo]:[Sexo]]=$B52,IF(DATOS_[[AGRUP. CLAS. PROF.]:[AGRUP. CLAS. PROF.]]=$B51,IF(DATOS_[[Check Periodo Ref.]:[Check Periodo Ref.]]="Dentro",DATOS_[Conc.Sal.27]))))),
0)</f>
        <v>0</v>
      </c>
      <c r="AG52" s="119">
        <f t="array" ref="AG52">IFERROR(
MEDIAN((IF(DATOS_[[Sexo]:[Sexo]]=$B52,IF(DATOS_[[AGRUP. CLAS. PROF.]:[AGRUP. CLAS. PROF.]]=$B51,IF(DATOS_[[Check Periodo Ref.]:[Check Periodo Ref.]]="Dentro",DATOS_[Conc.Sal.28]))))),
0)</f>
        <v>0</v>
      </c>
      <c r="AH52" s="119">
        <f t="array" ref="AH52">IFERROR(
MEDIAN((IF(DATOS_[[Sexo]:[Sexo]]=$B52,IF(DATOS_[[AGRUP. CLAS. PROF.]:[AGRUP. CLAS. PROF.]]=$B51,IF(DATOS_[[Check Periodo Ref.]:[Check Periodo Ref.]]="Dentro",DATOS_[Conc.Sal.29]))))),
0)</f>
        <v>0</v>
      </c>
      <c r="AI52" s="119">
        <f t="array" ref="AI52">IFERROR(
MEDIAN((IF(DATOS_[[Sexo]:[Sexo]]=$B52,IF(DATOS_[[AGRUP. CLAS. PROF.]:[AGRUP. CLAS. PROF.]]=$B51,IF(DATOS_[[Check Periodo Ref.]:[Check Periodo Ref.]]="Dentro",DATOS_[Conc.Sal.30]))))),
0)</f>
        <v>0</v>
      </c>
      <c r="AJ52" s="120">
        <f t="array" ref="AJ52">IFERROR(
MEDIAN(IF(DATOS_[Sexo]=$B52,IF(DATOS_[AGRUP. CLAS. PROF.]=$B51,IF(DATOS_[Check Periodo Ref.]="Dentro",DATOS_[Tot COMPL.SAL Ef],FALSE)))),
0)</f>
        <v>0</v>
      </c>
      <c r="AK52" s="121">
        <f t="array" ref="AK52">IFERROR(
MEDIAN(IF(DATOS_[Sexo]=$B52,IF(DATOS_[AGRUP. CLAS. PROF.]=$B51,IF(DATOS_[Check Periodo Ref.]="Dentro",DATOS_[TOTAL SALARIO Ef],FALSE)))),
0)</f>
        <v>0</v>
      </c>
      <c r="AL52" s="122">
        <f t="array" ref="AL52">IFERROR(
MEDIAN((IF(DATOS_[[Sexo]:[Sexo]]=$B52,IF(DATOS_[[AGRUP. CLAS. PROF.]:[AGRUP. CLAS. PROF.]]=$B51,IF(DATOS_[[Check Periodo Ref.]:[Check Periodo Ref.]]="Dentro",DATOS_[C.Extra.01]))))),
0)</f>
        <v>0</v>
      </c>
      <c r="AM52" s="122">
        <f t="array" ref="AM52">IFERROR(
MEDIAN((IF(DATOS_[[Sexo]:[Sexo]]=$B52,IF(DATOS_[[AGRUP. CLAS. PROF.]:[AGRUP. CLAS. PROF.]]=$B51,IF(DATOS_[[Check Periodo Ref.]:[Check Periodo Ref.]]="Dentro",DATOS_[C.Extra.02]))))),
0)</f>
        <v>0</v>
      </c>
      <c r="AN52" s="122">
        <f t="array" ref="AN52">IFERROR(
MEDIAN((IF(DATOS_[[Sexo]:[Sexo]]=$B52,IF(DATOS_[[AGRUP. CLAS. PROF.]:[AGRUP. CLAS. PROF.]]=$B51,IF(DATOS_[[Check Periodo Ref.]:[Check Periodo Ref.]]="Dentro",DATOS_[C.Extra.03]))))),
0)</f>
        <v>0</v>
      </c>
      <c r="AO52" s="122">
        <f t="array" ref="AO52">IFERROR(
MEDIAN((IF(DATOS_[[Sexo]:[Sexo]]=$B52,IF(DATOS_[[AGRUP. CLAS. PROF.]:[AGRUP. CLAS. PROF.]]=$B51,IF(DATOS_[[Check Periodo Ref.]:[Check Periodo Ref.]]="Dentro",DATOS_[C.Extra.04]))))),
0)</f>
        <v>0</v>
      </c>
      <c r="AP52" s="122">
        <f t="array" ref="AP52">IFERROR(
MEDIAN((IF(DATOS_[[Sexo]:[Sexo]]=$B52,IF(DATOS_[[AGRUP. CLAS. PROF.]:[AGRUP. CLAS. PROF.]]=$B51,IF(DATOS_[[Check Periodo Ref.]:[Check Periodo Ref.]]="Dentro",DATOS_[C.Extra.05]))))),
0)</f>
        <v>0</v>
      </c>
      <c r="AQ52" s="123">
        <f t="array" ref="AQ52">IFERROR(
MEDIAN(IF(DATOS_[Sexo]=$B52,IF(DATOS_[AGRUP. CLAS. PROF.]=$B51,IF(DATOS_[Check Periodo Ref.]="Dentro",DATOS_[Tot Extrasalarial Ef],FALSE)))),
0)</f>
        <v>0</v>
      </c>
      <c r="AR52" s="124">
        <f t="array" ref="AR52">IFERROR(
MEDIAN(IF(DATOS_[Sexo]=$B52,IF(DATOS_[AGRUP. CLAS. PROF.]=$B51,IF(DATOS_[Check Periodo Ref.]="Dentro",DATOS_[TOTAL Retrib Ef],FALSE)))),
0)</f>
        <v>0</v>
      </c>
    </row>
    <row r="53" spans="1:44" x14ac:dyDescent="0.3">
      <c r="A53" s="48" t="str">
        <f t="shared" ref="A53" si="54">+A52</f>
        <v>[ocultar]</v>
      </c>
      <c r="B53" s="39" t="s">
        <v>163</v>
      </c>
      <c r="C53" s="40">
        <f t="array" ref="C53">SUM(IF($B53=DATOS_[Sexo],
IF($B51=DATOS_[AGRUP. CLAS. PROF.],
IF("Dentro"=DATOS_[Check Periodo Ref.],
1/(COUNTIFS(DATOS_[Sexo],$B53,DATOS_[AGRUP. CLAS. PROF.],$B51,DATOS_[Check Periodo Ref.],"Dentro",DATOS_[id],DATOS_[id]))))))</f>
        <v>0</v>
      </c>
      <c r="D53" s="41">
        <f>COUNTIFS(DATOS_[AGRUP. CLAS. PROF.],$B51,DATOS_[Sexo],$B53,DATOS_[Check Periodo Ref.],"Dentro")</f>
        <v>0</v>
      </c>
      <c r="E53" s="118">
        <f t="array" ref="E53">IFERROR(
MEDIAN(IF(DATOS_[Sexo]=$B53,IF(DATOS_[AGRUP. CLAS. PROF.]=$B51,IF(DATOS_[Check Periodo Ref.]="Dentro",DATOS_[SALARIO BASE Ef],FALSE)))),
0)</f>
        <v>0</v>
      </c>
      <c r="F53" s="119">
        <f t="array" ref="F53">IFERROR(
MEDIAN((IF(DATOS_[[Sexo]:[Sexo]]=$B53,IF(DATOS_[[AGRUP. CLAS. PROF.]:[AGRUP. CLAS. PROF.]]=$B51,IF(DATOS_[[Check Periodo Ref.]:[Check Periodo Ref.]]="Dentro",DATOS_[Conc.Sal.01]))))),
0)</f>
        <v>0</v>
      </c>
      <c r="G53" s="119">
        <f t="array" ref="G53">IFERROR(
MEDIAN((IF(DATOS_[[Sexo]:[Sexo]]=$B53,IF(DATOS_[[AGRUP. CLAS. PROF.]:[AGRUP. CLAS. PROF.]]=$B51,IF(DATOS_[[Check Periodo Ref.]:[Check Periodo Ref.]]="Dentro",DATOS_[Conc.Sal.02]))))),
0)</f>
        <v>0</v>
      </c>
      <c r="H53" s="119">
        <f t="array" ref="H53">IFERROR(
MEDIAN((IF(DATOS_[[Sexo]:[Sexo]]=$B53,IF(DATOS_[[AGRUP. CLAS. PROF.]:[AGRUP. CLAS. PROF.]]=$B51,IF(DATOS_[[Check Periodo Ref.]:[Check Periodo Ref.]]="Dentro",DATOS_[Conc.Sal.03]))))),
0)</f>
        <v>0</v>
      </c>
      <c r="I53" s="119">
        <f t="array" ref="I53">IFERROR(
MEDIAN((IF(DATOS_[[Sexo]:[Sexo]]=$B53,IF(DATOS_[[AGRUP. CLAS. PROF.]:[AGRUP. CLAS. PROF.]]=$B51,IF(DATOS_[[Check Periodo Ref.]:[Check Periodo Ref.]]="Dentro",DATOS_[Conc.Sal.04]))))),
0)</f>
        <v>0</v>
      </c>
      <c r="J53" s="119">
        <f t="array" ref="J53">IFERROR(
MEDIAN((IF(DATOS_[[Sexo]:[Sexo]]=$B53,IF(DATOS_[[AGRUP. CLAS. PROF.]:[AGRUP. CLAS. PROF.]]=$B51,IF(DATOS_[[Check Periodo Ref.]:[Check Periodo Ref.]]="Dentro",DATOS_[Conc.Sal.05]))))),
0)</f>
        <v>0</v>
      </c>
      <c r="K53" s="119">
        <f t="array" ref="K53">IFERROR(
MEDIAN((IF(DATOS_[[Sexo]:[Sexo]]=$B53,IF(DATOS_[[AGRUP. CLAS. PROF.]:[AGRUP. CLAS. PROF.]]=$B51,IF(DATOS_[[Check Periodo Ref.]:[Check Periodo Ref.]]="Dentro",DATOS_[Conc.Sal.06]))))),
0)</f>
        <v>0</v>
      </c>
      <c r="L53" s="119">
        <f t="array" ref="L53">IFERROR(
MEDIAN((IF(DATOS_[[Sexo]:[Sexo]]=$B53,IF(DATOS_[[AGRUP. CLAS. PROF.]:[AGRUP. CLAS. PROF.]]=$B51,IF(DATOS_[[Check Periodo Ref.]:[Check Periodo Ref.]]="Dentro",DATOS_[Conc.Sal.07]))))),
0)</f>
        <v>0</v>
      </c>
      <c r="M53" s="119">
        <f t="array" ref="M53">IFERROR(
MEDIAN((IF(DATOS_[[Sexo]:[Sexo]]=$B53,IF(DATOS_[[AGRUP. CLAS. PROF.]:[AGRUP. CLAS. PROF.]]=$B51,IF(DATOS_[[Check Periodo Ref.]:[Check Periodo Ref.]]="Dentro",DATOS_[Conc.Sal.08]))))),
0)</f>
        <v>0</v>
      </c>
      <c r="N53" s="119">
        <f t="array" ref="N53">IFERROR(
MEDIAN((IF(DATOS_[[Sexo]:[Sexo]]=$B53,IF(DATOS_[[AGRUP. CLAS. PROF.]:[AGRUP. CLAS. PROF.]]=$B51,IF(DATOS_[[Check Periodo Ref.]:[Check Periodo Ref.]]="Dentro",DATOS_[Conc.Sal.09]))))),
0)</f>
        <v>0</v>
      </c>
      <c r="O53" s="119">
        <f t="array" ref="O53">IFERROR(
MEDIAN((IF(DATOS_[[Sexo]:[Sexo]]=$B53,IF(DATOS_[[AGRUP. CLAS. PROF.]:[AGRUP. CLAS. PROF.]]=$B51,IF(DATOS_[[Check Periodo Ref.]:[Check Periodo Ref.]]="Dentro",DATOS_[Conc.Sal.10]))))),
0)</f>
        <v>0</v>
      </c>
      <c r="P53" s="119">
        <f t="array" ref="P53">IFERROR(
MEDIAN((IF(DATOS_[[Sexo]:[Sexo]]=$B53,IF(DATOS_[[AGRUP. CLAS. PROF.]:[AGRUP. CLAS. PROF.]]=$B51,IF(DATOS_[[Check Periodo Ref.]:[Check Periodo Ref.]]="Dentro",DATOS_[Conc.Sal.11]))))),
0)</f>
        <v>0</v>
      </c>
      <c r="Q53" s="119">
        <f t="array" ref="Q53">IFERROR(
MEDIAN((IF(DATOS_[[Sexo]:[Sexo]]=$B53,IF(DATOS_[[AGRUP. CLAS. PROF.]:[AGRUP. CLAS. PROF.]]=$B51,IF(DATOS_[[Check Periodo Ref.]:[Check Periodo Ref.]]="Dentro",DATOS_[Conc.Sal.12]))))),
0)</f>
        <v>0</v>
      </c>
      <c r="R53" s="119">
        <f t="array" ref="R53">IFERROR(
MEDIAN((IF(DATOS_[[Sexo]:[Sexo]]=$B53,IF(DATOS_[[AGRUP. CLAS. PROF.]:[AGRUP. CLAS. PROF.]]=$B51,IF(DATOS_[[Check Periodo Ref.]:[Check Periodo Ref.]]="Dentro",DATOS_[Conc.Sal.13]))))),
0)</f>
        <v>0</v>
      </c>
      <c r="S53" s="119">
        <f t="array" ref="S53">IFERROR(
MEDIAN((IF(DATOS_[[Sexo]:[Sexo]]=$B53,IF(DATOS_[[AGRUP. CLAS. PROF.]:[AGRUP. CLAS. PROF.]]=$B51,IF(DATOS_[[Check Periodo Ref.]:[Check Periodo Ref.]]="Dentro",DATOS_[Conc.Sal.14]))))),
0)</f>
        <v>0</v>
      </c>
      <c r="T53" s="119">
        <f t="array" ref="T53">IFERROR(
MEDIAN((IF(DATOS_[[Sexo]:[Sexo]]=$B53,IF(DATOS_[[AGRUP. CLAS. PROF.]:[AGRUP. CLAS. PROF.]]=$B51,IF(DATOS_[[Check Periodo Ref.]:[Check Periodo Ref.]]="Dentro",DATOS_[Conc.Sal.15]))))),
0)</f>
        <v>0</v>
      </c>
      <c r="U53" s="119">
        <f t="array" ref="U53">IFERROR(
MEDIAN((IF(DATOS_[[Sexo]:[Sexo]]=$B53,IF(DATOS_[[AGRUP. CLAS. PROF.]:[AGRUP. CLAS. PROF.]]=$B51,IF(DATOS_[[Check Periodo Ref.]:[Check Periodo Ref.]]="Dentro",DATOS_[Conc.Sal.16]))))),
0)</f>
        <v>0</v>
      </c>
      <c r="V53" s="119">
        <f t="array" ref="V53">IFERROR(
MEDIAN((IF(DATOS_[[Sexo]:[Sexo]]=$B53,IF(DATOS_[[AGRUP. CLAS. PROF.]:[AGRUP. CLAS. PROF.]]=$B51,IF(DATOS_[[Check Periodo Ref.]:[Check Periodo Ref.]]="Dentro",DATOS_[Conc.Sal.17]))))),
0)</f>
        <v>0</v>
      </c>
      <c r="W53" s="119">
        <f t="array" ref="W53">IFERROR(
MEDIAN((IF(DATOS_[[Sexo]:[Sexo]]=$B53,IF(DATOS_[[AGRUP. CLAS. PROF.]:[AGRUP. CLAS. PROF.]]=$B51,IF(DATOS_[[Check Periodo Ref.]:[Check Periodo Ref.]]="Dentro",DATOS_[Conc.Sal.18]))))),
0)</f>
        <v>0</v>
      </c>
      <c r="X53" s="119">
        <f t="array" ref="X53">IFERROR(
MEDIAN((IF(DATOS_[[Sexo]:[Sexo]]=$B53,IF(DATOS_[[AGRUP. CLAS. PROF.]:[AGRUP. CLAS. PROF.]]=$B51,IF(DATOS_[[Check Periodo Ref.]:[Check Periodo Ref.]]="Dentro",DATOS_[Conc.Sal.19]))))),
0)</f>
        <v>0</v>
      </c>
      <c r="Y53" s="119">
        <f t="array" ref="Y53">IFERROR(
MEDIAN((IF(DATOS_[[Sexo]:[Sexo]]=$B53,IF(DATOS_[[AGRUP. CLAS. PROF.]:[AGRUP. CLAS. PROF.]]=$B51,IF(DATOS_[[Check Periodo Ref.]:[Check Periodo Ref.]]="Dentro",DATOS_[Conc.Sal.20]))))),
0)</f>
        <v>0</v>
      </c>
      <c r="Z53" s="119">
        <f t="array" ref="Z53">IFERROR(
MEDIAN((IF(DATOS_[[Sexo]:[Sexo]]=$B53,IF(DATOS_[[AGRUP. CLAS. PROF.]:[AGRUP. CLAS. PROF.]]=$B51,IF(DATOS_[[Check Periodo Ref.]:[Check Periodo Ref.]]="Dentro",DATOS_[Conc.Sal.21]))))),
0)</f>
        <v>0</v>
      </c>
      <c r="AA53" s="119">
        <f t="array" ref="AA53">IFERROR(
MEDIAN((IF(DATOS_[[Sexo]:[Sexo]]=$B53,IF(DATOS_[[AGRUP. CLAS. PROF.]:[AGRUP. CLAS. PROF.]]=$B51,IF(DATOS_[[Check Periodo Ref.]:[Check Periodo Ref.]]="Dentro",DATOS_[Conc.Sal.22]))))),
0)</f>
        <v>0</v>
      </c>
      <c r="AB53" s="119">
        <f t="array" ref="AB53">IFERROR(
MEDIAN((IF(DATOS_[[Sexo]:[Sexo]]=$B53,IF(DATOS_[[AGRUP. CLAS. PROF.]:[AGRUP. CLAS. PROF.]]=$B51,IF(DATOS_[[Check Periodo Ref.]:[Check Periodo Ref.]]="Dentro",DATOS_[Conc.Sal.23]))))),
0)</f>
        <v>0</v>
      </c>
      <c r="AC53" s="119">
        <f t="array" ref="AC53">IFERROR(
MEDIAN((IF(DATOS_[[Sexo]:[Sexo]]=$B53,IF(DATOS_[[AGRUP. CLAS. PROF.]:[AGRUP. CLAS. PROF.]]=$B51,IF(DATOS_[[Check Periodo Ref.]:[Check Periodo Ref.]]="Dentro",DATOS_[Conc.Sal.24]))))),
0)</f>
        <v>0</v>
      </c>
      <c r="AD53" s="119">
        <f t="array" ref="AD53">IFERROR(
MEDIAN((IF(DATOS_[[Sexo]:[Sexo]]=$B53,IF(DATOS_[[AGRUP. CLAS. PROF.]:[AGRUP. CLAS. PROF.]]=$B51,IF(DATOS_[[Check Periodo Ref.]:[Check Periodo Ref.]]="Dentro",DATOS_[Conc.Sal.25]))))),
0)</f>
        <v>0</v>
      </c>
      <c r="AE53" s="119">
        <f t="array" ref="AE53">IFERROR(
MEDIAN((IF(DATOS_[[Sexo]:[Sexo]]=$B53,IF(DATOS_[[AGRUP. CLAS. PROF.]:[AGRUP. CLAS. PROF.]]=$B51,IF(DATOS_[[Check Periodo Ref.]:[Check Periodo Ref.]]="Dentro",DATOS_[Conc.Sal.26]))))),
0)</f>
        <v>0</v>
      </c>
      <c r="AF53" s="119">
        <f t="array" ref="AF53">IFERROR(
MEDIAN((IF(DATOS_[[Sexo]:[Sexo]]=$B53,IF(DATOS_[[AGRUP. CLAS. PROF.]:[AGRUP. CLAS. PROF.]]=$B51,IF(DATOS_[[Check Periodo Ref.]:[Check Periodo Ref.]]="Dentro",DATOS_[Conc.Sal.27]))))),
0)</f>
        <v>0</v>
      </c>
      <c r="AG53" s="119">
        <f t="array" ref="AG53">IFERROR(
MEDIAN((IF(DATOS_[[Sexo]:[Sexo]]=$B53,IF(DATOS_[[AGRUP. CLAS. PROF.]:[AGRUP. CLAS. PROF.]]=$B51,IF(DATOS_[[Check Periodo Ref.]:[Check Periodo Ref.]]="Dentro",DATOS_[Conc.Sal.28]))))),
0)</f>
        <v>0</v>
      </c>
      <c r="AH53" s="119">
        <f t="array" ref="AH53">IFERROR(
MEDIAN((IF(DATOS_[[Sexo]:[Sexo]]=$B53,IF(DATOS_[[AGRUP. CLAS. PROF.]:[AGRUP. CLAS. PROF.]]=$B51,IF(DATOS_[[Check Periodo Ref.]:[Check Periodo Ref.]]="Dentro",DATOS_[Conc.Sal.29]))))),
0)</f>
        <v>0</v>
      </c>
      <c r="AI53" s="119">
        <f t="array" ref="AI53">IFERROR(
MEDIAN((IF(DATOS_[[Sexo]:[Sexo]]=$B53,IF(DATOS_[[AGRUP. CLAS. PROF.]:[AGRUP. CLAS. PROF.]]=$B51,IF(DATOS_[[Check Periodo Ref.]:[Check Periodo Ref.]]="Dentro",DATOS_[Conc.Sal.30]))))),
0)</f>
        <v>0</v>
      </c>
      <c r="AJ53" s="120">
        <f t="array" ref="AJ53">IFERROR(
MEDIAN(IF(DATOS_[Sexo]=$B53,IF(DATOS_[AGRUP. CLAS. PROF.]=$B51,IF(DATOS_[Check Periodo Ref.]="Dentro",DATOS_[Tot COMPL.SAL Ef],FALSE)))),
0)</f>
        <v>0</v>
      </c>
      <c r="AK53" s="121">
        <f t="array" ref="AK53">IFERROR(
MEDIAN(IF(DATOS_[Sexo]=$B53,IF(DATOS_[AGRUP. CLAS. PROF.]=$B51,IF(DATOS_[Check Periodo Ref.]="Dentro",DATOS_[TOTAL SALARIO Ef],FALSE)))),
0)</f>
        <v>0</v>
      </c>
      <c r="AL53" s="122">
        <f t="array" ref="AL53">IFERROR(
MEDIAN((IF(DATOS_[[Sexo]:[Sexo]]=$B53,IF(DATOS_[[AGRUP. CLAS. PROF.]:[AGRUP. CLAS. PROF.]]=$B51,IF(DATOS_[[Check Periodo Ref.]:[Check Periodo Ref.]]="Dentro",DATOS_[C.Extra.01]))))),
0)</f>
        <v>0</v>
      </c>
      <c r="AM53" s="122">
        <f t="array" ref="AM53">IFERROR(
MEDIAN((IF(DATOS_[[Sexo]:[Sexo]]=$B53,IF(DATOS_[[AGRUP. CLAS. PROF.]:[AGRUP. CLAS. PROF.]]=$B51,IF(DATOS_[[Check Periodo Ref.]:[Check Periodo Ref.]]="Dentro",DATOS_[C.Extra.02]))))),
0)</f>
        <v>0</v>
      </c>
      <c r="AN53" s="122">
        <f t="array" ref="AN53">IFERROR(
MEDIAN((IF(DATOS_[[Sexo]:[Sexo]]=$B53,IF(DATOS_[[AGRUP. CLAS. PROF.]:[AGRUP. CLAS. PROF.]]=$B51,IF(DATOS_[[Check Periodo Ref.]:[Check Periodo Ref.]]="Dentro",DATOS_[C.Extra.03]))))),
0)</f>
        <v>0</v>
      </c>
      <c r="AO53" s="122">
        <f t="array" ref="AO53">IFERROR(
MEDIAN((IF(DATOS_[[Sexo]:[Sexo]]=$B53,IF(DATOS_[[AGRUP. CLAS. PROF.]:[AGRUP. CLAS. PROF.]]=$B51,IF(DATOS_[[Check Periodo Ref.]:[Check Periodo Ref.]]="Dentro",DATOS_[C.Extra.04]))))),
0)</f>
        <v>0</v>
      </c>
      <c r="AP53" s="122">
        <f t="array" ref="AP53">IFERROR(
MEDIAN((IF(DATOS_[[Sexo]:[Sexo]]=$B53,IF(DATOS_[[AGRUP. CLAS. PROF.]:[AGRUP. CLAS. PROF.]]=$B51,IF(DATOS_[[Check Periodo Ref.]:[Check Periodo Ref.]]="Dentro",DATOS_[C.Extra.05]))))),
0)</f>
        <v>0</v>
      </c>
      <c r="AQ53" s="123">
        <f t="array" ref="AQ53">IFERROR(
MEDIAN(IF(DATOS_[Sexo]=$B53,IF(DATOS_[AGRUP. CLAS. PROF.]=$B51,IF(DATOS_[Check Periodo Ref.]="Dentro",DATOS_[Tot Extrasalarial Ef],FALSE)))),
0)</f>
        <v>0</v>
      </c>
      <c r="AR53" s="124">
        <f t="array" ref="AR53">IFERROR(
MEDIAN(IF(DATOS_[Sexo]=$B53,IF(DATOS_[AGRUP. CLAS. PROF.]=$B51,IF(DATOS_[Check Periodo Ref.]="Dentro",DATOS_[TOTAL Retrib Ef],FALSE)))),
0)</f>
        <v>0</v>
      </c>
    </row>
    <row r="54" spans="1:44" ht="17.25" thickBot="1" x14ac:dyDescent="0.35">
      <c r="A54" s="48" t="str">
        <f t="shared" ref="A54" si="55">+A55</f>
        <v>[ocultar]</v>
      </c>
      <c r="B54" s="46" t="s">
        <v>230</v>
      </c>
      <c r="C54" s="117"/>
      <c r="D54" s="47"/>
      <c r="E54" s="127" t="str">
        <f t="shared" ref="E54:AR54" si="56">IFERROR((E55-E56)/E55,"")</f>
        <v/>
      </c>
      <c r="F54" s="131" t="str">
        <f t="shared" si="56"/>
        <v/>
      </c>
      <c r="G54" s="131" t="str">
        <f t="shared" si="56"/>
        <v/>
      </c>
      <c r="H54" s="131" t="str">
        <f t="shared" si="56"/>
        <v/>
      </c>
      <c r="I54" s="131" t="str">
        <f t="shared" si="56"/>
        <v/>
      </c>
      <c r="J54" s="131" t="str">
        <f t="shared" si="56"/>
        <v/>
      </c>
      <c r="K54" s="131" t="str">
        <f t="shared" si="56"/>
        <v/>
      </c>
      <c r="L54" s="131" t="str">
        <f t="shared" si="56"/>
        <v/>
      </c>
      <c r="M54" s="131" t="str">
        <f t="shared" si="56"/>
        <v/>
      </c>
      <c r="N54" s="131" t="str">
        <f t="shared" si="56"/>
        <v/>
      </c>
      <c r="O54" s="131" t="str">
        <f t="shared" si="56"/>
        <v/>
      </c>
      <c r="P54" s="131" t="str">
        <f t="shared" si="56"/>
        <v/>
      </c>
      <c r="Q54" s="131" t="str">
        <f t="shared" si="56"/>
        <v/>
      </c>
      <c r="R54" s="131" t="str">
        <f t="shared" si="56"/>
        <v/>
      </c>
      <c r="S54" s="131" t="str">
        <f t="shared" si="56"/>
        <v/>
      </c>
      <c r="T54" s="131" t="str">
        <f t="shared" si="56"/>
        <v/>
      </c>
      <c r="U54" s="131" t="str">
        <f t="shared" si="56"/>
        <v/>
      </c>
      <c r="V54" s="130" t="str">
        <f t="shared" si="56"/>
        <v/>
      </c>
      <c r="W54" s="130" t="str">
        <f t="shared" si="56"/>
        <v/>
      </c>
      <c r="X54" s="130" t="str">
        <f t="shared" si="56"/>
        <v/>
      </c>
      <c r="Y54" s="130" t="str">
        <f t="shared" si="56"/>
        <v/>
      </c>
      <c r="Z54" s="130" t="str">
        <f t="shared" si="56"/>
        <v/>
      </c>
      <c r="AA54" s="130" t="str">
        <f t="shared" si="56"/>
        <v/>
      </c>
      <c r="AB54" s="130" t="str">
        <f t="shared" si="56"/>
        <v/>
      </c>
      <c r="AC54" s="130" t="str">
        <f t="shared" si="56"/>
        <v/>
      </c>
      <c r="AD54" s="130" t="str">
        <f t="shared" si="56"/>
        <v/>
      </c>
      <c r="AE54" s="130" t="str">
        <f t="shared" si="56"/>
        <v/>
      </c>
      <c r="AF54" s="130" t="str">
        <f t="shared" si="56"/>
        <v/>
      </c>
      <c r="AG54" s="130" t="str">
        <f t="shared" si="56"/>
        <v/>
      </c>
      <c r="AH54" s="130" t="str">
        <f t="shared" si="56"/>
        <v/>
      </c>
      <c r="AI54" s="130" t="str">
        <f t="shared" si="56"/>
        <v/>
      </c>
      <c r="AJ54" s="132" t="str">
        <f t="shared" si="56"/>
        <v/>
      </c>
      <c r="AK54" s="136" t="str">
        <f t="shared" si="56"/>
        <v/>
      </c>
      <c r="AL54" s="133" t="str">
        <f t="shared" si="56"/>
        <v/>
      </c>
      <c r="AM54" s="133" t="str">
        <f t="shared" si="56"/>
        <v/>
      </c>
      <c r="AN54" s="133" t="str">
        <f t="shared" si="56"/>
        <v/>
      </c>
      <c r="AO54" s="133" t="str">
        <f t="shared" si="56"/>
        <v/>
      </c>
      <c r="AP54" s="133" t="str">
        <f t="shared" si="56"/>
        <v/>
      </c>
      <c r="AQ54" s="134" t="str">
        <f t="shared" si="56"/>
        <v/>
      </c>
      <c r="AR54" s="135" t="str">
        <f t="shared" si="56"/>
        <v/>
      </c>
    </row>
    <row r="55" spans="1:44" x14ac:dyDescent="0.3">
      <c r="A55" s="48" t="str">
        <f t="shared" ref="A55" si="57">+IF(C55+C56=0,"[ocultar]","")</f>
        <v>[ocultar]</v>
      </c>
      <c r="B55" s="39" t="s">
        <v>162</v>
      </c>
      <c r="C55" s="40">
        <f t="array" ref="C55">SUM(IF($B55=DATOS_[Sexo],
IF($B54=DATOS_[AGRUP. CLAS. PROF.],
IF("Dentro"=DATOS_[Check Periodo Ref.],
1/(COUNTIFS(DATOS_[Sexo],$B55,DATOS_[AGRUP. CLAS. PROF.],$B54,DATOS_[Check Periodo Ref.],"Dentro",DATOS_[id],DATOS_[id]))))))</f>
        <v>0</v>
      </c>
      <c r="D55" s="41">
        <f>COUNTIFS(DATOS_[AGRUP. CLAS. PROF.],$B54,DATOS_[Sexo],$B55,DATOS_[Check Periodo Ref.],"Dentro")</f>
        <v>0</v>
      </c>
      <c r="E55" s="118">
        <f t="array" ref="E55">IFERROR(
MEDIAN(IF(DATOS_[Sexo]=$B55,IF(DATOS_[AGRUP. CLAS. PROF.]=$B54,IF(DATOS_[Check Periodo Ref.]="Dentro",DATOS_[SALARIO BASE Ef],FALSE)))),
0)</f>
        <v>0</v>
      </c>
      <c r="F55" s="119">
        <f t="array" ref="F55">IFERROR(
MEDIAN((IF(DATOS_[[Sexo]:[Sexo]]=$B55,IF(DATOS_[[AGRUP. CLAS. PROF.]:[AGRUP. CLAS. PROF.]]=$B54,IF(DATOS_[[Check Periodo Ref.]:[Check Periodo Ref.]]="Dentro",DATOS_[Conc.Sal.01]))))),
0)</f>
        <v>0</v>
      </c>
      <c r="G55" s="119">
        <f t="array" ref="G55">IFERROR(
MEDIAN((IF(DATOS_[[Sexo]:[Sexo]]=$B55,IF(DATOS_[[AGRUP. CLAS. PROF.]:[AGRUP. CLAS. PROF.]]=$B54,IF(DATOS_[[Check Periodo Ref.]:[Check Periodo Ref.]]="Dentro",DATOS_[Conc.Sal.02]))))),
0)</f>
        <v>0</v>
      </c>
      <c r="H55" s="119">
        <f t="array" ref="H55">IFERROR(
MEDIAN((IF(DATOS_[[Sexo]:[Sexo]]=$B55,IF(DATOS_[[AGRUP. CLAS. PROF.]:[AGRUP. CLAS. PROF.]]=$B54,IF(DATOS_[[Check Periodo Ref.]:[Check Periodo Ref.]]="Dentro",DATOS_[Conc.Sal.03]))))),
0)</f>
        <v>0</v>
      </c>
      <c r="I55" s="119">
        <f t="array" ref="I55">IFERROR(
MEDIAN((IF(DATOS_[[Sexo]:[Sexo]]=$B55,IF(DATOS_[[AGRUP. CLAS. PROF.]:[AGRUP. CLAS. PROF.]]=$B54,IF(DATOS_[[Check Periodo Ref.]:[Check Periodo Ref.]]="Dentro",DATOS_[Conc.Sal.04]))))),
0)</f>
        <v>0</v>
      </c>
      <c r="J55" s="119">
        <f t="array" ref="J55">IFERROR(
MEDIAN((IF(DATOS_[[Sexo]:[Sexo]]=$B55,IF(DATOS_[[AGRUP. CLAS. PROF.]:[AGRUP. CLAS. PROF.]]=$B54,IF(DATOS_[[Check Periodo Ref.]:[Check Periodo Ref.]]="Dentro",DATOS_[Conc.Sal.05]))))),
0)</f>
        <v>0</v>
      </c>
      <c r="K55" s="119">
        <f t="array" ref="K55">IFERROR(
MEDIAN((IF(DATOS_[[Sexo]:[Sexo]]=$B55,IF(DATOS_[[AGRUP. CLAS. PROF.]:[AGRUP. CLAS. PROF.]]=$B54,IF(DATOS_[[Check Periodo Ref.]:[Check Periodo Ref.]]="Dentro",DATOS_[Conc.Sal.06]))))),
0)</f>
        <v>0</v>
      </c>
      <c r="L55" s="119">
        <f t="array" ref="L55">IFERROR(
MEDIAN((IF(DATOS_[[Sexo]:[Sexo]]=$B55,IF(DATOS_[[AGRUP. CLAS. PROF.]:[AGRUP. CLAS. PROF.]]=$B54,IF(DATOS_[[Check Periodo Ref.]:[Check Periodo Ref.]]="Dentro",DATOS_[Conc.Sal.07]))))),
0)</f>
        <v>0</v>
      </c>
      <c r="M55" s="119">
        <f t="array" ref="M55">IFERROR(
MEDIAN((IF(DATOS_[[Sexo]:[Sexo]]=$B55,IF(DATOS_[[AGRUP. CLAS. PROF.]:[AGRUP. CLAS. PROF.]]=$B54,IF(DATOS_[[Check Periodo Ref.]:[Check Periodo Ref.]]="Dentro",DATOS_[Conc.Sal.08]))))),
0)</f>
        <v>0</v>
      </c>
      <c r="N55" s="119">
        <f t="array" ref="N55">IFERROR(
MEDIAN((IF(DATOS_[[Sexo]:[Sexo]]=$B55,IF(DATOS_[[AGRUP. CLAS. PROF.]:[AGRUP. CLAS. PROF.]]=$B54,IF(DATOS_[[Check Periodo Ref.]:[Check Periodo Ref.]]="Dentro",DATOS_[Conc.Sal.09]))))),
0)</f>
        <v>0</v>
      </c>
      <c r="O55" s="119">
        <f t="array" ref="O55">IFERROR(
MEDIAN((IF(DATOS_[[Sexo]:[Sexo]]=$B55,IF(DATOS_[[AGRUP. CLAS. PROF.]:[AGRUP. CLAS. PROF.]]=$B54,IF(DATOS_[[Check Periodo Ref.]:[Check Periodo Ref.]]="Dentro",DATOS_[Conc.Sal.10]))))),
0)</f>
        <v>0</v>
      </c>
      <c r="P55" s="119">
        <f t="array" ref="P55">IFERROR(
MEDIAN((IF(DATOS_[[Sexo]:[Sexo]]=$B55,IF(DATOS_[[AGRUP. CLAS. PROF.]:[AGRUP. CLAS. PROF.]]=$B54,IF(DATOS_[[Check Periodo Ref.]:[Check Periodo Ref.]]="Dentro",DATOS_[Conc.Sal.11]))))),
0)</f>
        <v>0</v>
      </c>
      <c r="Q55" s="119">
        <f t="array" ref="Q55">IFERROR(
MEDIAN((IF(DATOS_[[Sexo]:[Sexo]]=$B55,IF(DATOS_[[AGRUP. CLAS. PROF.]:[AGRUP. CLAS. PROF.]]=$B54,IF(DATOS_[[Check Periodo Ref.]:[Check Periodo Ref.]]="Dentro",DATOS_[Conc.Sal.12]))))),
0)</f>
        <v>0</v>
      </c>
      <c r="R55" s="119">
        <f t="array" ref="R55">IFERROR(
MEDIAN((IF(DATOS_[[Sexo]:[Sexo]]=$B55,IF(DATOS_[[AGRUP. CLAS. PROF.]:[AGRUP. CLAS. PROF.]]=$B54,IF(DATOS_[[Check Periodo Ref.]:[Check Periodo Ref.]]="Dentro",DATOS_[Conc.Sal.13]))))),
0)</f>
        <v>0</v>
      </c>
      <c r="S55" s="119">
        <f t="array" ref="S55">IFERROR(
MEDIAN((IF(DATOS_[[Sexo]:[Sexo]]=$B55,IF(DATOS_[[AGRUP. CLAS. PROF.]:[AGRUP. CLAS. PROF.]]=$B54,IF(DATOS_[[Check Periodo Ref.]:[Check Periodo Ref.]]="Dentro",DATOS_[Conc.Sal.14]))))),
0)</f>
        <v>0</v>
      </c>
      <c r="T55" s="119">
        <f t="array" ref="T55">IFERROR(
MEDIAN((IF(DATOS_[[Sexo]:[Sexo]]=$B55,IF(DATOS_[[AGRUP. CLAS. PROF.]:[AGRUP. CLAS. PROF.]]=$B54,IF(DATOS_[[Check Periodo Ref.]:[Check Periodo Ref.]]="Dentro",DATOS_[Conc.Sal.15]))))),
0)</f>
        <v>0</v>
      </c>
      <c r="U55" s="119">
        <f t="array" ref="U55">IFERROR(
MEDIAN((IF(DATOS_[[Sexo]:[Sexo]]=$B55,IF(DATOS_[[AGRUP. CLAS. PROF.]:[AGRUP. CLAS. PROF.]]=$B54,IF(DATOS_[[Check Periodo Ref.]:[Check Periodo Ref.]]="Dentro",DATOS_[Conc.Sal.16]))))),
0)</f>
        <v>0</v>
      </c>
      <c r="V55" s="119">
        <f t="array" ref="V55">IFERROR(
MEDIAN((IF(DATOS_[[Sexo]:[Sexo]]=$B55,IF(DATOS_[[AGRUP. CLAS. PROF.]:[AGRUP. CLAS. PROF.]]=$B54,IF(DATOS_[[Check Periodo Ref.]:[Check Periodo Ref.]]="Dentro",DATOS_[Conc.Sal.17]))))),
0)</f>
        <v>0</v>
      </c>
      <c r="W55" s="119">
        <f t="array" ref="W55">IFERROR(
MEDIAN((IF(DATOS_[[Sexo]:[Sexo]]=$B55,IF(DATOS_[[AGRUP. CLAS. PROF.]:[AGRUP. CLAS. PROF.]]=$B54,IF(DATOS_[[Check Periodo Ref.]:[Check Periodo Ref.]]="Dentro",DATOS_[Conc.Sal.18]))))),
0)</f>
        <v>0</v>
      </c>
      <c r="X55" s="119">
        <f t="array" ref="X55">IFERROR(
MEDIAN((IF(DATOS_[[Sexo]:[Sexo]]=$B55,IF(DATOS_[[AGRUP. CLAS. PROF.]:[AGRUP. CLAS. PROF.]]=$B54,IF(DATOS_[[Check Periodo Ref.]:[Check Periodo Ref.]]="Dentro",DATOS_[Conc.Sal.19]))))),
0)</f>
        <v>0</v>
      </c>
      <c r="Y55" s="119">
        <f t="array" ref="Y55">IFERROR(
MEDIAN((IF(DATOS_[[Sexo]:[Sexo]]=$B55,IF(DATOS_[[AGRUP. CLAS. PROF.]:[AGRUP. CLAS. PROF.]]=$B54,IF(DATOS_[[Check Periodo Ref.]:[Check Periodo Ref.]]="Dentro",DATOS_[Conc.Sal.20]))))),
0)</f>
        <v>0</v>
      </c>
      <c r="Z55" s="119">
        <f t="array" ref="Z55">IFERROR(
MEDIAN((IF(DATOS_[[Sexo]:[Sexo]]=$B55,IF(DATOS_[[AGRUP. CLAS. PROF.]:[AGRUP. CLAS. PROF.]]=$B54,IF(DATOS_[[Check Periodo Ref.]:[Check Periodo Ref.]]="Dentro",DATOS_[Conc.Sal.21]))))),
0)</f>
        <v>0</v>
      </c>
      <c r="AA55" s="119">
        <f t="array" ref="AA55">IFERROR(
MEDIAN((IF(DATOS_[[Sexo]:[Sexo]]=$B55,IF(DATOS_[[AGRUP. CLAS. PROF.]:[AGRUP. CLAS. PROF.]]=$B54,IF(DATOS_[[Check Periodo Ref.]:[Check Periodo Ref.]]="Dentro",DATOS_[Conc.Sal.22]))))),
0)</f>
        <v>0</v>
      </c>
      <c r="AB55" s="119">
        <f t="array" ref="AB55">IFERROR(
MEDIAN((IF(DATOS_[[Sexo]:[Sexo]]=$B55,IF(DATOS_[[AGRUP. CLAS. PROF.]:[AGRUP. CLAS. PROF.]]=$B54,IF(DATOS_[[Check Periodo Ref.]:[Check Periodo Ref.]]="Dentro",DATOS_[Conc.Sal.23]))))),
0)</f>
        <v>0</v>
      </c>
      <c r="AC55" s="119">
        <f t="array" ref="AC55">IFERROR(
MEDIAN((IF(DATOS_[[Sexo]:[Sexo]]=$B55,IF(DATOS_[[AGRUP. CLAS. PROF.]:[AGRUP. CLAS. PROF.]]=$B54,IF(DATOS_[[Check Periodo Ref.]:[Check Periodo Ref.]]="Dentro",DATOS_[Conc.Sal.24]))))),
0)</f>
        <v>0</v>
      </c>
      <c r="AD55" s="119">
        <f t="array" ref="AD55">IFERROR(
MEDIAN((IF(DATOS_[[Sexo]:[Sexo]]=$B55,IF(DATOS_[[AGRUP. CLAS. PROF.]:[AGRUP. CLAS. PROF.]]=$B54,IF(DATOS_[[Check Periodo Ref.]:[Check Periodo Ref.]]="Dentro",DATOS_[Conc.Sal.25]))))),
0)</f>
        <v>0</v>
      </c>
      <c r="AE55" s="119">
        <f t="array" ref="AE55">IFERROR(
MEDIAN((IF(DATOS_[[Sexo]:[Sexo]]=$B55,IF(DATOS_[[AGRUP. CLAS. PROF.]:[AGRUP. CLAS. PROF.]]=$B54,IF(DATOS_[[Check Periodo Ref.]:[Check Periodo Ref.]]="Dentro",DATOS_[Conc.Sal.26]))))),
0)</f>
        <v>0</v>
      </c>
      <c r="AF55" s="119">
        <f t="array" ref="AF55">IFERROR(
MEDIAN((IF(DATOS_[[Sexo]:[Sexo]]=$B55,IF(DATOS_[[AGRUP. CLAS. PROF.]:[AGRUP. CLAS. PROF.]]=$B54,IF(DATOS_[[Check Periodo Ref.]:[Check Periodo Ref.]]="Dentro",DATOS_[Conc.Sal.27]))))),
0)</f>
        <v>0</v>
      </c>
      <c r="AG55" s="119">
        <f t="array" ref="AG55">IFERROR(
MEDIAN((IF(DATOS_[[Sexo]:[Sexo]]=$B55,IF(DATOS_[[AGRUP. CLAS. PROF.]:[AGRUP. CLAS. PROF.]]=$B54,IF(DATOS_[[Check Periodo Ref.]:[Check Periodo Ref.]]="Dentro",DATOS_[Conc.Sal.28]))))),
0)</f>
        <v>0</v>
      </c>
      <c r="AH55" s="119">
        <f t="array" ref="AH55">IFERROR(
MEDIAN((IF(DATOS_[[Sexo]:[Sexo]]=$B55,IF(DATOS_[[AGRUP. CLAS. PROF.]:[AGRUP. CLAS. PROF.]]=$B54,IF(DATOS_[[Check Periodo Ref.]:[Check Periodo Ref.]]="Dentro",DATOS_[Conc.Sal.29]))))),
0)</f>
        <v>0</v>
      </c>
      <c r="AI55" s="119">
        <f t="array" ref="AI55">IFERROR(
MEDIAN((IF(DATOS_[[Sexo]:[Sexo]]=$B55,IF(DATOS_[[AGRUP. CLAS. PROF.]:[AGRUP. CLAS. PROF.]]=$B54,IF(DATOS_[[Check Periodo Ref.]:[Check Periodo Ref.]]="Dentro",DATOS_[Conc.Sal.30]))))),
0)</f>
        <v>0</v>
      </c>
      <c r="AJ55" s="120">
        <f t="array" ref="AJ55">IFERROR(
MEDIAN(IF(DATOS_[Sexo]=$B55,IF(DATOS_[AGRUP. CLAS. PROF.]=$B54,IF(DATOS_[Check Periodo Ref.]="Dentro",DATOS_[Tot COMPL.SAL Ef],FALSE)))),
0)</f>
        <v>0</v>
      </c>
      <c r="AK55" s="121">
        <f t="array" ref="AK55">IFERROR(
MEDIAN(IF(DATOS_[Sexo]=$B55,IF(DATOS_[AGRUP. CLAS. PROF.]=$B54,IF(DATOS_[Check Periodo Ref.]="Dentro",DATOS_[TOTAL SALARIO Ef],FALSE)))),
0)</f>
        <v>0</v>
      </c>
      <c r="AL55" s="122">
        <f t="array" ref="AL55">IFERROR(
MEDIAN((IF(DATOS_[[Sexo]:[Sexo]]=$B55,IF(DATOS_[[AGRUP. CLAS. PROF.]:[AGRUP. CLAS. PROF.]]=$B54,IF(DATOS_[[Check Periodo Ref.]:[Check Periodo Ref.]]="Dentro",DATOS_[C.Extra.01]))))),
0)</f>
        <v>0</v>
      </c>
      <c r="AM55" s="122">
        <f t="array" ref="AM55">IFERROR(
MEDIAN((IF(DATOS_[[Sexo]:[Sexo]]=$B55,IF(DATOS_[[AGRUP. CLAS. PROF.]:[AGRUP. CLAS. PROF.]]=$B54,IF(DATOS_[[Check Periodo Ref.]:[Check Periodo Ref.]]="Dentro",DATOS_[C.Extra.02]))))),
0)</f>
        <v>0</v>
      </c>
      <c r="AN55" s="122">
        <f t="array" ref="AN55">IFERROR(
MEDIAN((IF(DATOS_[[Sexo]:[Sexo]]=$B55,IF(DATOS_[[AGRUP. CLAS. PROF.]:[AGRUP. CLAS. PROF.]]=$B54,IF(DATOS_[[Check Periodo Ref.]:[Check Periodo Ref.]]="Dentro",DATOS_[C.Extra.03]))))),
0)</f>
        <v>0</v>
      </c>
      <c r="AO55" s="122">
        <f t="array" ref="AO55">IFERROR(
MEDIAN((IF(DATOS_[[Sexo]:[Sexo]]=$B55,IF(DATOS_[[AGRUP. CLAS. PROF.]:[AGRUP. CLAS. PROF.]]=$B54,IF(DATOS_[[Check Periodo Ref.]:[Check Periodo Ref.]]="Dentro",DATOS_[C.Extra.04]))))),
0)</f>
        <v>0</v>
      </c>
      <c r="AP55" s="122">
        <f t="array" ref="AP55">IFERROR(
MEDIAN((IF(DATOS_[[Sexo]:[Sexo]]=$B55,IF(DATOS_[[AGRUP. CLAS. PROF.]:[AGRUP. CLAS. PROF.]]=$B54,IF(DATOS_[[Check Periodo Ref.]:[Check Periodo Ref.]]="Dentro",DATOS_[C.Extra.05]))))),
0)</f>
        <v>0</v>
      </c>
      <c r="AQ55" s="123">
        <f t="array" ref="AQ55">IFERROR(
MEDIAN(IF(DATOS_[Sexo]=$B55,IF(DATOS_[AGRUP. CLAS. PROF.]=$B54,IF(DATOS_[Check Periodo Ref.]="Dentro",DATOS_[Tot Extrasalarial Ef],FALSE)))),
0)</f>
        <v>0</v>
      </c>
      <c r="AR55" s="124">
        <f t="array" ref="AR55">IFERROR(
MEDIAN(IF(DATOS_[Sexo]=$B55,IF(DATOS_[AGRUP. CLAS. PROF.]=$B54,IF(DATOS_[Check Periodo Ref.]="Dentro",DATOS_[TOTAL Retrib Ef],FALSE)))),
0)</f>
        <v>0</v>
      </c>
    </row>
    <row r="56" spans="1:44" x14ac:dyDescent="0.3">
      <c r="A56" s="48" t="str">
        <f t="shared" ref="A56" si="58">+A55</f>
        <v>[ocultar]</v>
      </c>
      <c r="B56" s="39" t="s">
        <v>163</v>
      </c>
      <c r="C56" s="40">
        <f t="array" ref="C56">SUM(IF($B56=DATOS_[Sexo],
IF($B54=DATOS_[AGRUP. CLAS. PROF.],
IF("Dentro"=DATOS_[Check Periodo Ref.],
1/(COUNTIFS(DATOS_[Sexo],$B56,DATOS_[AGRUP. CLAS. PROF.],$B54,DATOS_[Check Periodo Ref.],"Dentro",DATOS_[id],DATOS_[id]))))))</f>
        <v>0</v>
      </c>
      <c r="D56" s="41">
        <f>COUNTIFS(DATOS_[AGRUP. CLAS. PROF.],$B54,DATOS_[Sexo],$B56,DATOS_[Check Periodo Ref.],"Dentro")</f>
        <v>0</v>
      </c>
      <c r="E56" s="118">
        <f t="array" ref="E56">IFERROR(
MEDIAN(IF(DATOS_[Sexo]=$B56,IF(DATOS_[AGRUP. CLAS. PROF.]=$B54,IF(DATOS_[Check Periodo Ref.]="Dentro",DATOS_[SALARIO BASE Ef],FALSE)))),
0)</f>
        <v>0</v>
      </c>
      <c r="F56" s="119">
        <f t="array" ref="F56">IFERROR(
MEDIAN((IF(DATOS_[[Sexo]:[Sexo]]=$B56,IF(DATOS_[[AGRUP. CLAS. PROF.]:[AGRUP. CLAS. PROF.]]=$B54,IF(DATOS_[[Check Periodo Ref.]:[Check Periodo Ref.]]="Dentro",DATOS_[Conc.Sal.01]))))),
0)</f>
        <v>0</v>
      </c>
      <c r="G56" s="119">
        <f t="array" ref="G56">IFERROR(
MEDIAN((IF(DATOS_[[Sexo]:[Sexo]]=$B56,IF(DATOS_[[AGRUP. CLAS. PROF.]:[AGRUP. CLAS. PROF.]]=$B54,IF(DATOS_[[Check Periodo Ref.]:[Check Periodo Ref.]]="Dentro",DATOS_[Conc.Sal.02]))))),
0)</f>
        <v>0</v>
      </c>
      <c r="H56" s="119">
        <f t="array" ref="H56">IFERROR(
MEDIAN((IF(DATOS_[[Sexo]:[Sexo]]=$B56,IF(DATOS_[[AGRUP. CLAS. PROF.]:[AGRUP. CLAS. PROF.]]=$B54,IF(DATOS_[[Check Periodo Ref.]:[Check Periodo Ref.]]="Dentro",DATOS_[Conc.Sal.03]))))),
0)</f>
        <v>0</v>
      </c>
      <c r="I56" s="119">
        <f t="array" ref="I56">IFERROR(
MEDIAN((IF(DATOS_[[Sexo]:[Sexo]]=$B56,IF(DATOS_[[AGRUP. CLAS. PROF.]:[AGRUP. CLAS. PROF.]]=$B54,IF(DATOS_[[Check Periodo Ref.]:[Check Periodo Ref.]]="Dentro",DATOS_[Conc.Sal.04]))))),
0)</f>
        <v>0</v>
      </c>
      <c r="J56" s="119">
        <f t="array" ref="J56">IFERROR(
MEDIAN((IF(DATOS_[[Sexo]:[Sexo]]=$B56,IF(DATOS_[[AGRUP. CLAS. PROF.]:[AGRUP. CLAS. PROF.]]=$B54,IF(DATOS_[[Check Periodo Ref.]:[Check Periodo Ref.]]="Dentro",DATOS_[Conc.Sal.05]))))),
0)</f>
        <v>0</v>
      </c>
      <c r="K56" s="119">
        <f t="array" ref="K56">IFERROR(
MEDIAN((IF(DATOS_[[Sexo]:[Sexo]]=$B56,IF(DATOS_[[AGRUP. CLAS. PROF.]:[AGRUP. CLAS. PROF.]]=$B54,IF(DATOS_[[Check Periodo Ref.]:[Check Periodo Ref.]]="Dentro",DATOS_[Conc.Sal.06]))))),
0)</f>
        <v>0</v>
      </c>
      <c r="L56" s="119">
        <f t="array" ref="L56">IFERROR(
MEDIAN((IF(DATOS_[[Sexo]:[Sexo]]=$B56,IF(DATOS_[[AGRUP. CLAS. PROF.]:[AGRUP. CLAS. PROF.]]=$B54,IF(DATOS_[[Check Periodo Ref.]:[Check Periodo Ref.]]="Dentro",DATOS_[Conc.Sal.07]))))),
0)</f>
        <v>0</v>
      </c>
      <c r="M56" s="119">
        <f t="array" ref="M56">IFERROR(
MEDIAN((IF(DATOS_[[Sexo]:[Sexo]]=$B56,IF(DATOS_[[AGRUP. CLAS. PROF.]:[AGRUP. CLAS. PROF.]]=$B54,IF(DATOS_[[Check Periodo Ref.]:[Check Periodo Ref.]]="Dentro",DATOS_[Conc.Sal.08]))))),
0)</f>
        <v>0</v>
      </c>
      <c r="N56" s="119">
        <f t="array" ref="N56">IFERROR(
MEDIAN((IF(DATOS_[[Sexo]:[Sexo]]=$B56,IF(DATOS_[[AGRUP. CLAS. PROF.]:[AGRUP. CLAS. PROF.]]=$B54,IF(DATOS_[[Check Periodo Ref.]:[Check Periodo Ref.]]="Dentro",DATOS_[Conc.Sal.09]))))),
0)</f>
        <v>0</v>
      </c>
      <c r="O56" s="119">
        <f t="array" ref="O56">IFERROR(
MEDIAN((IF(DATOS_[[Sexo]:[Sexo]]=$B56,IF(DATOS_[[AGRUP. CLAS. PROF.]:[AGRUP. CLAS. PROF.]]=$B54,IF(DATOS_[[Check Periodo Ref.]:[Check Periodo Ref.]]="Dentro",DATOS_[Conc.Sal.10]))))),
0)</f>
        <v>0</v>
      </c>
      <c r="P56" s="119">
        <f t="array" ref="P56">IFERROR(
MEDIAN((IF(DATOS_[[Sexo]:[Sexo]]=$B56,IF(DATOS_[[AGRUP. CLAS. PROF.]:[AGRUP. CLAS. PROF.]]=$B54,IF(DATOS_[[Check Periodo Ref.]:[Check Periodo Ref.]]="Dentro",DATOS_[Conc.Sal.11]))))),
0)</f>
        <v>0</v>
      </c>
      <c r="Q56" s="119">
        <f t="array" ref="Q56">IFERROR(
MEDIAN((IF(DATOS_[[Sexo]:[Sexo]]=$B56,IF(DATOS_[[AGRUP. CLAS. PROF.]:[AGRUP. CLAS. PROF.]]=$B54,IF(DATOS_[[Check Periodo Ref.]:[Check Periodo Ref.]]="Dentro",DATOS_[Conc.Sal.12]))))),
0)</f>
        <v>0</v>
      </c>
      <c r="R56" s="119">
        <f t="array" ref="R56">IFERROR(
MEDIAN((IF(DATOS_[[Sexo]:[Sexo]]=$B56,IF(DATOS_[[AGRUP. CLAS. PROF.]:[AGRUP. CLAS. PROF.]]=$B54,IF(DATOS_[[Check Periodo Ref.]:[Check Periodo Ref.]]="Dentro",DATOS_[Conc.Sal.13]))))),
0)</f>
        <v>0</v>
      </c>
      <c r="S56" s="119">
        <f t="array" ref="S56">IFERROR(
MEDIAN((IF(DATOS_[[Sexo]:[Sexo]]=$B56,IF(DATOS_[[AGRUP. CLAS. PROF.]:[AGRUP. CLAS. PROF.]]=$B54,IF(DATOS_[[Check Periodo Ref.]:[Check Periodo Ref.]]="Dentro",DATOS_[Conc.Sal.14]))))),
0)</f>
        <v>0</v>
      </c>
      <c r="T56" s="119">
        <f t="array" ref="T56">IFERROR(
MEDIAN((IF(DATOS_[[Sexo]:[Sexo]]=$B56,IF(DATOS_[[AGRUP. CLAS. PROF.]:[AGRUP. CLAS. PROF.]]=$B54,IF(DATOS_[[Check Periodo Ref.]:[Check Periodo Ref.]]="Dentro",DATOS_[Conc.Sal.15]))))),
0)</f>
        <v>0</v>
      </c>
      <c r="U56" s="119">
        <f t="array" ref="U56">IFERROR(
MEDIAN((IF(DATOS_[[Sexo]:[Sexo]]=$B56,IF(DATOS_[[AGRUP. CLAS. PROF.]:[AGRUP. CLAS. PROF.]]=$B54,IF(DATOS_[[Check Periodo Ref.]:[Check Periodo Ref.]]="Dentro",DATOS_[Conc.Sal.16]))))),
0)</f>
        <v>0</v>
      </c>
      <c r="V56" s="119">
        <f t="array" ref="V56">IFERROR(
MEDIAN((IF(DATOS_[[Sexo]:[Sexo]]=$B56,IF(DATOS_[[AGRUP. CLAS. PROF.]:[AGRUP. CLAS. PROF.]]=$B54,IF(DATOS_[[Check Periodo Ref.]:[Check Periodo Ref.]]="Dentro",DATOS_[Conc.Sal.17]))))),
0)</f>
        <v>0</v>
      </c>
      <c r="W56" s="119">
        <f t="array" ref="W56">IFERROR(
MEDIAN((IF(DATOS_[[Sexo]:[Sexo]]=$B56,IF(DATOS_[[AGRUP. CLAS. PROF.]:[AGRUP. CLAS. PROF.]]=$B54,IF(DATOS_[[Check Periodo Ref.]:[Check Periodo Ref.]]="Dentro",DATOS_[Conc.Sal.18]))))),
0)</f>
        <v>0</v>
      </c>
      <c r="X56" s="119">
        <f t="array" ref="X56">IFERROR(
MEDIAN((IF(DATOS_[[Sexo]:[Sexo]]=$B56,IF(DATOS_[[AGRUP. CLAS. PROF.]:[AGRUP. CLAS. PROF.]]=$B54,IF(DATOS_[[Check Periodo Ref.]:[Check Periodo Ref.]]="Dentro",DATOS_[Conc.Sal.19]))))),
0)</f>
        <v>0</v>
      </c>
      <c r="Y56" s="119">
        <f t="array" ref="Y56">IFERROR(
MEDIAN((IF(DATOS_[[Sexo]:[Sexo]]=$B56,IF(DATOS_[[AGRUP. CLAS. PROF.]:[AGRUP. CLAS. PROF.]]=$B54,IF(DATOS_[[Check Periodo Ref.]:[Check Periodo Ref.]]="Dentro",DATOS_[Conc.Sal.20]))))),
0)</f>
        <v>0</v>
      </c>
      <c r="Z56" s="119">
        <f t="array" ref="Z56">IFERROR(
MEDIAN((IF(DATOS_[[Sexo]:[Sexo]]=$B56,IF(DATOS_[[AGRUP. CLAS. PROF.]:[AGRUP. CLAS. PROF.]]=$B54,IF(DATOS_[[Check Periodo Ref.]:[Check Periodo Ref.]]="Dentro",DATOS_[Conc.Sal.21]))))),
0)</f>
        <v>0</v>
      </c>
      <c r="AA56" s="119">
        <f t="array" ref="AA56">IFERROR(
MEDIAN((IF(DATOS_[[Sexo]:[Sexo]]=$B56,IF(DATOS_[[AGRUP. CLAS. PROF.]:[AGRUP. CLAS. PROF.]]=$B54,IF(DATOS_[[Check Periodo Ref.]:[Check Periodo Ref.]]="Dentro",DATOS_[Conc.Sal.22]))))),
0)</f>
        <v>0</v>
      </c>
      <c r="AB56" s="119">
        <f t="array" ref="AB56">IFERROR(
MEDIAN((IF(DATOS_[[Sexo]:[Sexo]]=$B56,IF(DATOS_[[AGRUP. CLAS. PROF.]:[AGRUP. CLAS. PROF.]]=$B54,IF(DATOS_[[Check Periodo Ref.]:[Check Periodo Ref.]]="Dentro",DATOS_[Conc.Sal.23]))))),
0)</f>
        <v>0</v>
      </c>
      <c r="AC56" s="119">
        <f t="array" ref="AC56">IFERROR(
MEDIAN((IF(DATOS_[[Sexo]:[Sexo]]=$B56,IF(DATOS_[[AGRUP. CLAS. PROF.]:[AGRUP. CLAS. PROF.]]=$B54,IF(DATOS_[[Check Periodo Ref.]:[Check Periodo Ref.]]="Dentro",DATOS_[Conc.Sal.24]))))),
0)</f>
        <v>0</v>
      </c>
      <c r="AD56" s="119">
        <f t="array" ref="AD56">IFERROR(
MEDIAN((IF(DATOS_[[Sexo]:[Sexo]]=$B56,IF(DATOS_[[AGRUP. CLAS. PROF.]:[AGRUP. CLAS. PROF.]]=$B54,IF(DATOS_[[Check Periodo Ref.]:[Check Periodo Ref.]]="Dentro",DATOS_[Conc.Sal.25]))))),
0)</f>
        <v>0</v>
      </c>
      <c r="AE56" s="119">
        <f t="array" ref="AE56">IFERROR(
MEDIAN((IF(DATOS_[[Sexo]:[Sexo]]=$B56,IF(DATOS_[[AGRUP. CLAS. PROF.]:[AGRUP. CLAS. PROF.]]=$B54,IF(DATOS_[[Check Periodo Ref.]:[Check Periodo Ref.]]="Dentro",DATOS_[Conc.Sal.26]))))),
0)</f>
        <v>0</v>
      </c>
      <c r="AF56" s="119">
        <f t="array" ref="AF56">IFERROR(
MEDIAN((IF(DATOS_[[Sexo]:[Sexo]]=$B56,IF(DATOS_[[AGRUP. CLAS. PROF.]:[AGRUP. CLAS. PROF.]]=$B54,IF(DATOS_[[Check Periodo Ref.]:[Check Periodo Ref.]]="Dentro",DATOS_[Conc.Sal.27]))))),
0)</f>
        <v>0</v>
      </c>
      <c r="AG56" s="119">
        <f t="array" ref="AG56">IFERROR(
MEDIAN((IF(DATOS_[[Sexo]:[Sexo]]=$B56,IF(DATOS_[[AGRUP. CLAS. PROF.]:[AGRUP. CLAS. PROF.]]=$B54,IF(DATOS_[[Check Periodo Ref.]:[Check Periodo Ref.]]="Dentro",DATOS_[Conc.Sal.28]))))),
0)</f>
        <v>0</v>
      </c>
      <c r="AH56" s="119">
        <f t="array" ref="AH56">IFERROR(
MEDIAN((IF(DATOS_[[Sexo]:[Sexo]]=$B56,IF(DATOS_[[AGRUP. CLAS. PROF.]:[AGRUP. CLAS. PROF.]]=$B54,IF(DATOS_[[Check Periodo Ref.]:[Check Periodo Ref.]]="Dentro",DATOS_[Conc.Sal.29]))))),
0)</f>
        <v>0</v>
      </c>
      <c r="AI56" s="119">
        <f t="array" ref="AI56">IFERROR(
MEDIAN((IF(DATOS_[[Sexo]:[Sexo]]=$B56,IF(DATOS_[[AGRUP. CLAS. PROF.]:[AGRUP. CLAS. PROF.]]=$B54,IF(DATOS_[[Check Periodo Ref.]:[Check Periodo Ref.]]="Dentro",DATOS_[Conc.Sal.30]))))),
0)</f>
        <v>0</v>
      </c>
      <c r="AJ56" s="120">
        <f t="array" ref="AJ56">IFERROR(
MEDIAN(IF(DATOS_[Sexo]=$B56,IF(DATOS_[AGRUP. CLAS. PROF.]=$B54,IF(DATOS_[Check Periodo Ref.]="Dentro",DATOS_[Tot COMPL.SAL Ef],FALSE)))),
0)</f>
        <v>0</v>
      </c>
      <c r="AK56" s="121">
        <f t="array" ref="AK56">IFERROR(
MEDIAN(IF(DATOS_[Sexo]=$B56,IF(DATOS_[AGRUP. CLAS. PROF.]=$B54,IF(DATOS_[Check Periodo Ref.]="Dentro",DATOS_[TOTAL SALARIO Ef],FALSE)))),
0)</f>
        <v>0</v>
      </c>
      <c r="AL56" s="122">
        <f t="array" ref="AL56">IFERROR(
MEDIAN((IF(DATOS_[[Sexo]:[Sexo]]=$B56,IF(DATOS_[[AGRUP. CLAS. PROF.]:[AGRUP. CLAS. PROF.]]=$B54,IF(DATOS_[[Check Periodo Ref.]:[Check Periodo Ref.]]="Dentro",DATOS_[C.Extra.01]))))),
0)</f>
        <v>0</v>
      </c>
      <c r="AM56" s="122">
        <f t="array" ref="AM56">IFERROR(
MEDIAN((IF(DATOS_[[Sexo]:[Sexo]]=$B56,IF(DATOS_[[AGRUP. CLAS. PROF.]:[AGRUP. CLAS. PROF.]]=$B54,IF(DATOS_[[Check Periodo Ref.]:[Check Periodo Ref.]]="Dentro",DATOS_[C.Extra.02]))))),
0)</f>
        <v>0</v>
      </c>
      <c r="AN56" s="122">
        <f t="array" ref="AN56">IFERROR(
MEDIAN((IF(DATOS_[[Sexo]:[Sexo]]=$B56,IF(DATOS_[[AGRUP. CLAS. PROF.]:[AGRUP. CLAS. PROF.]]=$B54,IF(DATOS_[[Check Periodo Ref.]:[Check Periodo Ref.]]="Dentro",DATOS_[C.Extra.03]))))),
0)</f>
        <v>0</v>
      </c>
      <c r="AO56" s="122">
        <f t="array" ref="AO56">IFERROR(
MEDIAN((IF(DATOS_[[Sexo]:[Sexo]]=$B56,IF(DATOS_[[AGRUP. CLAS. PROF.]:[AGRUP. CLAS. PROF.]]=$B54,IF(DATOS_[[Check Periodo Ref.]:[Check Periodo Ref.]]="Dentro",DATOS_[C.Extra.04]))))),
0)</f>
        <v>0</v>
      </c>
      <c r="AP56" s="122">
        <f t="array" ref="AP56">IFERROR(
MEDIAN((IF(DATOS_[[Sexo]:[Sexo]]=$B56,IF(DATOS_[[AGRUP. CLAS. PROF.]:[AGRUP. CLAS. PROF.]]=$B54,IF(DATOS_[[Check Periodo Ref.]:[Check Periodo Ref.]]="Dentro",DATOS_[C.Extra.05]))))),
0)</f>
        <v>0</v>
      </c>
      <c r="AQ56" s="123">
        <f t="array" ref="AQ56">IFERROR(
MEDIAN(IF(DATOS_[Sexo]=$B56,IF(DATOS_[AGRUP. CLAS. PROF.]=$B54,IF(DATOS_[Check Periodo Ref.]="Dentro",DATOS_[Tot Extrasalarial Ef],FALSE)))),
0)</f>
        <v>0</v>
      </c>
      <c r="AR56" s="124">
        <f t="array" ref="AR56">IFERROR(
MEDIAN(IF(DATOS_[Sexo]=$B56,IF(DATOS_[AGRUP. CLAS. PROF.]=$B54,IF(DATOS_[Check Periodo Ref.]="Dentro",DATOS_[TOTAL Retrib Ef],FALSE)))),
0)</f>
        <v>0</v>
      </c>
    </row>
    <row r="57" spans="1:44" ht="17.25" thickBot="1" x14ac:dyDescent="0.35">
      <c r="A57" s="48" t="str">
        <f t="shared" ref="A57" si="59">+A58</f>
        <v>[ocultar]</v>
      </c>
      <c r="B57" s="46" t="s">
        <v>231</v>
      </c>
      <c r="C57" s="117"/>
      <c r="D57" s="47"/>
      <c r="E57" s="127" t="str">
        <f t="shared" ref="E57:AR57" si="60">IFERROR((E58-E59)/E58,"")</f>
        <v/>
      </c>
      <c r="F57" s="131" t="str">
        <f t="shared" si="60"/>
        <v/>
      </c>
      <c r="G57" s="131" t="str">
        <f t="shared" si="60"/>
        <v/>
      </c>
      <c r="H57" s="131" t="str">
        <f t="shared" si="60"/>
        <v/>
      </c>
      <c r="I57" s="131" t="str">
        <f t="shared" si="60"/>
        <v/>
      </c>
      <c r="J57" s="131" t="str">
        <f t="shared" si="60"/>
        <v/>
      </c>
      <c r="K57" s="131" t="str">
        <f t="shared" si="60"/>
        <v/>
      </c>
      <c r="L57" s="131" t="str">
        <f t="shared" si="60"/>
        <v/>
      </c>
      <c r="M57" s="131" t="str">
        <f t="shared" si="60"/>
        <v/>
      </c>
      <c r="N57" s="131" t="str">
        <f t="shared" si="60"/>
        <v/>
      </c>
      <c r="O57" s="131" t="str">
        <f t="shared" si="60"/>
        <v/>
      </c>
      <c r="P57" s="131" t="str">
        <f t="shared" si="60"/>
        <v/>
      </c>
      <c r="Q57" s="131" t="str">
        <f t="shared" si="60"/>
        <v/>
      </c>
      <c r="R57" s="131" t="str">
        <f t="shared" si="60"/>
        <v/>
      </c>
      <c r="S57" s="131" t="str">
        <f t="shared" si="60"/>
        <v/>
      </c>
      <c r="T57" s="131" t="str">
        <f t="shared" si="60"/>
        <v/>
      </c>
      <c r="U57" s="131" t="str">
        <f t="shared" si="60"/>
        <v/>
      </c>
      <c r="V57" s="130" t="str">
        <f t="shared" si="60"/>
        <v/>
      </c>
      <c r="W57" s="130" t="str">
        <f t="shared" si="60"/>
        <v/>
      </c>
      <c r="X57" s="130" t="str">
        <f t="shared" si="60"/>
        <v/>
      </c>
      <c r="Y57" s="130" t="str">
        <f t="shared" si="60"/>
        <v/>
      </c>
      <c r="Z57" s="130" t="str">
        <f t="shared" si="60"/>
        <v/>
      </c>
      <c r="AA57" s="130" t="str">
        <f t="shared" si="60"/>
        <v/>
      </c>
      <c r="AB57" s="130" t="str">
        <f t="shared" si="60"/>
        <v/>
      </c>
      <c r="AC57" s="130" t="str">
        <f t="shared" si="60"/>
        <v/>
      </c>
      <c r="AD57" s="130" t="str">
        <f t="shared" si="60"/>
        <v/>
      </c>
      <c r="AE57" s="130" t="str">
        <f t="shared" si="60"/>
        <v/>
      </c>
      <c r="AF57" s="130" t="str">
        <f t="shared" si="60"/>
        <v/>
      </c>
      <c r="AG57" s="130" t="str">
        <f t="shared" si="60"/>
        <v/>
      </c>
      <c r="AH57" s="130" t="str">
        <f t="shared" si="60"/>
        <v/>
      </c>
      <c r="AI57" s="130" t="str">
        <f t="shared" si="60"/>
        <v/>
      </c>
      <c r="AJ57" s="132" t="str">
        <f t="shared" si="60"/>
        <v/>
      </c>
      <c r="AK57" s="136" t="str">
        <f t="shared" si="60"/>
        <v/>
      </c>
      <c r="AL57" s="133" t="str">
        <f t="shared" si="60"/>
        <v/>
      </c>
      <c r="AM57" s="133" t="str">
        <f t="shared" si="60"/>
        <v/>
      </c>
      <c r="AN57" s="133" t="str">
        <f t="shared" si="60"/>
        <v/>
      </c>
      <c r="AO57" s="133" t="str">
        <f t="shared" si="60"/>
        <v/>
      </c>
      <c r="AP57" s="133" t="str">
        <f t="shared" si="60"/>
        <v/>
      </c>
      <c r="AQ57" s="134" t="str">
        <f t="shared" si="60"/>
        <v/>
      </c>
      <c r="AR57" s="135" t="str">
        <f t="shared" si="60"/>
        <v/>
      </c>
    </row>
    <row r="58" spans="1:44" x14ac:dyDescent="0.3">
      <c r="A58" s="48" t="str">
        <f t="shared" ref="A58" si="61">+IF(C58+C59=0,"[ocultar]","")</f>
        <v>[ocultar]</v>
      </c>
      <c r="B58" s="39" t="s">
        <v>162</v>
      </c>
      <c r="C58" s="40">
        <f t="array" ref="C58">SUM(IF($B58=DATOS_[Sexo],
IF($B57=DATOS_[AGRUP. CLAS. PROF.],
IF("Dentro"=DATOS_[Check Periodo Ref.],
1/(COUNTIFS(DATOS_[Sexo],$B58,DATOS_[AGRUP. CLAS. PROF.],$B57,DATOS_[Check Periodo Ref.],"Dentro",DATOS_[id],DATOS_[id]))))))</f>
        <v>0</v>
      </c>
      <c r="D58" s="41">
        <f>COUNTIFS(DATOS_[AGRUP. CLAS. PROF.],$B57,DATOS_[Sexo],$B58,DATOS_[Check Periodo Ref.],"Dentro")</f>
        <v>0</v>
      </c>
      <c r="E58" s="118">
        <f t="array" ref="E58">IFERROR(
MEDIAN(IF(DATOS_[Sexo]=$B58,IF(DATOS_[AGRUP. CLAS. PROF.]=$B57,IF(DATOS_[Check Periodo Ref.]="Dentro",DATOS_[SALARIO BASE Ef],FALSE)))),
0)</f>
        <v>0</v>
      </c>
      <c r="F58" s="119">
        <f t="array" ref="F58">IFERROR(
MEDIAN((IF(DATOS_[[Sexo]:[Sexo]]=$B58,IF(DATOS_[[AGRUP. CLAS. PROF.]:[AGRUP. CLAS. PROF.]]=$B57,IF(DATOS_[[Check Periodo Ref.]:[Check Periodo Ref.]]="Dentro",DATOS_[Conc.Sal.01]))))),
0)</f>
        <v>0</v>
      </c>
      <c r="G58" s="119">
        <f t="array" ref="G58">IFERROR(
MEDIAN((IF(DATOS_[[Sexo]:[Sexo]]=$B58,IF(DATOS_[[AGRUP. CLAS. PROF.]:[AGRUP. CLAS. PROF.]]=$B57,IF(DATOS_[[Check Periodo Ref.]:[Check Periodo Ref.]]="Dentro",DATOS_[Conc.Sal.02]))))),
0)</f>
        <v>0</v>
      </c>
      <c r="H58" s="119">
        <f t="array" ref="H58">IFERROR(
MEDIAN((IF(DATOS_[[Sexo]:[Sexo]]=$B58,IF(DATOS_[[AGRUP. CLAS. PROF.]:[AGRUP. CLAS. PROF.]]=$B57,IF(DATOS_[[Check Periodo Ref.]:[Check Periodo Ref.]]="Dentro",DATOS_[Conc.Sal.03]))))),
0)</f>
        <v>0</v>
      </c>
      <c r="I58" s="119">
        <f t="array" ref="I58">IFERROR(
MEDIAN((IF(DATOS_[[Sexo]:[Sexo]]=$B58,IF(DATOS_[[AGRUP. CLAS. PROF.]:[AGRUP. CLAS. PROF.]]=$B57,IF(DATOS_[[Check Periodo Ref.]:[Check Periodo Ref.]]="Dentro",DATOS_[Conc.Sal.04]))))),
0)</f>
        <v>0</v>
      </c>
      <c r="J58" s="119">
        <f t="array" ref="J58">IFERROR(
MEDIAN((IF(DATOS_[[Sexo]:[Sexo]]=$B58,IF(DATOS_[[AGRUP. CLAS. PROF.]:[AGRUP. CLAS. PROF.]]=$B57,IF(DATOS_[[Check Periodo Ref.]:[Check Periodo Ref.]]="Dentro",DATOS_[Conc.Sal.05]))))),
0)</f>
        <v>0</v>
      </c>
      <c r="K58" s="119">
        <f t="array" ref="K58">IFERROR(
MEDIAN((IF(DATOS_[[Sexo]:[Sexo]]=$B58,IF(DATOS_[[AGRUP. CLAS. PROF.]:[AGRUP. CLAS. PROF.]]=$B57,IF(DATOS_[[Check Periodo Ref.]:[Check Periodo Ref.]]="Dentro",DATOS_[Conc.Sal.06]))))),
0)</f>
        <v>0</v>
      </c>
      <c r="L58" s="119">
        <f t="array" ref="L58">IFERROR(
MEDIAN((IF(DATOS_[[Sexo]:[Sexo]]=$B58,IF(DATOS_[[AGRUP. CLAS. PROF.]:[AGRUP. CLAS. PROF.]]=$B57,IF(DATOS_[[Check Periodo Ref.]:[Check Periodo Ref.]]="Dentro",DATOS_[Conc.Sal.07]))))),
0)</f>
        <v>0</v>
      </c>
      <c r="M58" s="119">
        <f t="array" ref="M58">IFERROR(
MEDIAN((IF(DATOS_[[Sexo]:[Sexo]]=$B58,IF(DATOS_[[AGRUP. CLAS. PROF.]:[AGRUP. CLAS. PROF.]]=$B57,IF(DATOS_[[Check Periodo Ref.]:[Check Periodo Ref.]]="Dentro",DATOS_[Conc.Sal.08]))))),
0)</f>
        <v>0</v>
      </c>
      <c r="N58" s="119">
        <f t="array" ref="N58">IFERROR(
MEDIAN((IF(DATOS_[[Sexo]:[Sexo]]=$B58,IF(DATOS_[[AGRUP. CLAS. PROF.]:[AGRUP. CLAS. PROF.]]=$B57,IF(DATOS_[[Check Periodo Ref.]:[Check Periodo Ref.]]="Dentro",DATOS_[Conc.Sal.09]))))),
0)</f>
        <v>0</v>
      </c>
      <c r="O58" s="119">
        <f t="array" ref="O58">IFERROR(
MEDIAN((IF(DATOS_[[Sexo]:[Sexo]]=$B58,IF(DATOS_[[AGRUP. CLAS. PROF.]:[AGRUP. CLAS. PROF.]]=$B57,IF(DATOS_[[Check Periodo Ref.]:[Check Periodo Ref.]]="Dentro",DATOS_[Conc.Sal.10]))))),
0)</f>
        <v>0</v>
      </c>
      <c r="P58" s="119">
        <f t="array" ref="P58">IFERROR(
MEDIAN((IF(DATOS_[[Sexo]:[Sexo]]=$B58,IF(DATOS_[[AGRUP. CLAS. PROF.]:[AGRUP. CLAS. PROF.]]=$B57,IF(DATOS_[[Check Periodo Ref.]:[Check Periodo Ref.]]="Dentro",DATOS_[Conc.Sal.11]))))),
0)</f>
        <v>0</v>
      </c>
      <c r="Q58" s="119">
        <f t="array" ref="Q58">IFERROR(
MEDIAN((IF(DATOS_[[Sexo]:[Sexo]]=$B58,IF(DATOS_[[AGRUP. CLAS. PROF.]:[AGRUP. CLAS. PROF.]]=$B57,IF(DATOS_[[Check Periodo Ref.]:[Check Periodo Ref.]]="Dentro",DATOS_[Conc.Sal.12]))))),
0)</f>
        <v>0</v>
      </c>
      <c r="R58" s="119">
        <f t="array" ref="R58">IFERROR(
MEDIAN((IF(DATOS_[[Sexo]:[Sexo]]=$B58,IF(DATOS_[[AGRUP. CLAS. PROF.]:[AGRUP. CLAS. PROF.]]=$B57,IF(DATOS_[[Check Periodo Ref.]:[Check Periodo Ref.]]="Dentro",DATOS_[Conc.Sal.13]))))),
0)</f>
        <v>0</v>
      </c>
      <c r="S58" s="119">
        <f t="array" ref="S58">IFERROR(
MEDIAN((IF(DATOS_[[Sexo]:[Sexo]]=$B58,IF(DATOS_[[AGRUP. CLAS. PROF.]:[AGRUP. CLAS. PROF.]]=$B57,IF(DATOS_[[Check Periodo Ref.]:[Check Periodo Ref.]]="Dentro",DATOS_[Conc.Sal.14]))))),
0)</f>
        <v>0</v>
      </c>
      <c r="T58" s="119">
        <f t="array" ref="T58">IFERROR(
MEDIAN((IF(DATOS_[[Sexo]:[Sexo]]=$B58,IF(DATOS_[[AGRUP. CLAS. PROF.]:[AGRUP. CLAS. PROF.]]=$B57,IF(DATOS_[[Check Periodo Ref.]:[Check Periodo Ref.]]="Dentro",DATOS_[Conc.Sal.15]))))),
0)</f>
        <v>0</v>
      </c>
      <c r="U58" s="119">
        <f t="array" ref="U58">IFERROR(
MEDIAN((IF(DATOS_[[Sexo]:[Sexo]]=$B58,IF(DATOS_[[AGRUP. CLAS. PROF.]:[AGRUP. CLAS. PROF.]]=$B57,IF(DATOS_[[Check Periodo Ref.]:[Check Periodo Ref.]]="Dentro",DATOS_[Conc.Sal.16]))))),
0)</f>
        <v>0</v>
      </c>
      <c r="V58" s="119">
        <f t="array" ref="V58">IFERROR(
MEDIAN((IF(DATOS_[[Sexo]:[Sexo]]=$B58,IF(DATOS_[[AGRUP. CLAS. PROF.]:[AGRUP. CLAS. PROF.]]=$B57,IF(DATOS_[[Check Periodo Ref.]:[Check Periodo Ref.]]="Dentro",DATOS_[Conc.Sal.17]))))),
0)</f>
        <v>0</v>
      </c>
      <c r="W58" s="119">
        <f t="array" ref="W58">IFERROR(
MEDIAN((IF(DATOS_[[Sexo]:[Sexo]]=$B58,IF(DATOS_[[AGRUP. CLAS. PROF.]:[AGRUP. CLAS. PROF.]]=$B57,IF(DATOS_[[Check Periodo Ref.]:[Check Periodo Ref.]]="Dentro",DATOS_[Conc.Sal.18]))))),
0)</f>
        <v>0</v>
      </c>
      <c r="X58" s="119">
        <f t="array" ref="X58">IFERROR(
MEDIAN((IF(DATOS_[[Sexo]:[Sexo]]=$B58,IF(DATOS_[[AGRUP. CLAS. PROF.]:[AGRUP. CLAS. PROF.]]=$B57,IF(DATOS_[[Check Periodo Ref.]:[Check Periodo Ref.]]="Dentro",DATOS_[Conc.Sal.19]))))),
0)</f>
        <v>0</v>
      </c>
      <c r="Y58" s="119">
        <f t="array" ref="Y58">IFERROR(
MEDIAN((IF(DATOS_[[Sexo]:[Sexo]]=$B58,IF(DATOS_[[AGRUP. CLAS. PROF.]:[AGRUP. CLAS. PROF.]]=$B57,IF(DATOS_[[Check Periodo Ref.]:[Check Periodo Ref.]]="Dentro",DATOS_[Conc.Sal.20]))))),
0)</f>
        <v>0</v>
      </c>
      <c r="Z58" s="119">
        <f t="array" ref="Z58">IFERROR(
MEDIAN((IF(DATOS_[[Sexo]:[Sexo]]=$B58,IF(DATOS_[[AGRUP. CLAS. PROF.]:[AGRUP. CLAS. PROF.]]=$B57,IF(DATOS_[[Check Periodo Ref.]:[Check Periodo Ref.]]="Dentro",DATOS_[Conc.Sal.21]))))),
0)</f>
        <v>0</v>
      </c>
      <c r="AA58" s="119">
        <f t="array" ref="AA58">IFERROR(
MEDIAN((IF(DATOS_[[Sexo]:[Sexo]]=$B58,IF(DATOS_[[AGRUP. CLAS. PROF.]:[AGRUP. CLAS. PROF.]]=$B57,IF(DATOS_[[Check Periodo Ref.]:[Check Periodo Ref.]]="Dentro",DATOS_[Conc.Sal.22]))))),
0)</f>
        <v>0</v>
      </c>
      <c r="AB58" s="119">
        <f t="array" ref="AB58">IFERROR(
MEDIAN((IF(DATOS_[[Sexo]:[Sexo]]=$B58,IF(DATOS_[[AGRUP. CLAS. PROF.]:[AGRUP. CLAS. PROF.]]=$B57,IF(DATOS_[[Check Periodo Ref.]:[Check Periodo Ref.]]="Dentro",DATOS_[Conc.Sal.23]))))),
0)</f>
        <v>0</v>
      </c>
      <c r="AC58" s="119">
        <f t="array" ref="AC58">IFERROR(
MEDIAN((IF(DATOS_[[Sexo]:[Sexo]]=$B58,IF(DATOS_[[AGRUP. CLAS. PROF.]:[AGRUP. CLAS. PROF.]]=$B57,IF(DATOS_[[Check Periodo Ref.]:[Check Periodo Ref.]]="Dentro",DATOS_[Conc.Sal.24]))))),
0)</f>
        <v>0</v>
      </c>
      <c r="AD58" s="119">
        <f t="array" ref="AD58">IFERROR(
MEDIAN((IF(DATOS_[[Sexo]:[Sexo]]=$B58,IF(DATOS_[[AGRUP. CLAS. PROF.]:[AGRUP. CLAS. PROF.]]=$B57,IF(DATOS_[[Check Periodo Ref.]:[Check Periodo Ref.]]="Dentro",DATOS_[Conc.Sal.25]))))),
0)</f>
        <v>0</v>
      </c>
      <c r="AE58" s="119">
        <f t="array" ref="AE58">IFERROR(
MEDIAN((IF(DATOS_[[Sexo]:[Sexo]]=$B58,IF(DATOS_[[AGRUP. CLAS. PROF.]:[AGRUP. CLAS. PROF.]]=$B57,IF(DATOS_[[Check Periodo Ref.]:[Check Periodo Ref.]]="Dentro",DATOS_[Conc.Sal.26]))))),
0)</f>
        <v>0</v>
      </c>
      <c r="AF58" s="119">
        <f t="array" ref="AF58">IFERROR(
MEDIAN((IF(DATOS_[[Sexo]:[Sexo]]=$B58,IF(DATOS_[[AGRUP. CLAS. PROF.]:[AGRUP. CLAS. PROF.]]=$B57,IF(DATOS_[[Check Periodo Ref.]:[Check Periodo Ref.]]="Dentro",DATOS_[Conc.Sal.27]))))),
0)</f>
        <v>0</v>
      </c>
      <c r="AG58" s="119">
        <f t="array" ref="AG58">IFERROR(
MEDIAN((IF(DATOS_[[Sexo]:[Sexo]]=$B58,IF(DATOS_[[AGRUP. CLAS. PROF.]:[AGRUP. CLAS. PROF.]]=$B57,IF(DATOS_[[Check Periodo Ref.]:[Check Periodo Ref.]]="Dentro",DATOS_[Conc.Sal.28]))))),
0)</f>
        <v>0</v>
      </c>
      <c r="AH58" s="119">
        <f t="array" ref="AH58">IFERROR(
MEDIAN((IF(DATOS_[[Sexo]:[Sexo]]=$B58,IF(DATOS_[[AGRUP. CLAS. PROF.]:[AGRUP. CLAS. PROF.]]=$B57,IF(DATOS_[[Check Periodo Ref.]:[Check Periodo Ref.]]="Dentro",DATOS_[Conc.Sal.29]))))),
0)</f>
        <v>0</v>
      </c>
      <c r="AI58" s="119">
        <f t="array" ref="AI58">IFERROR(
MEDIAN((IF(DATOS_[[Sexo]:[Sexo]]=$B58,IF(DATOS_[[AGRUP. CLAS. PROF.]:[AGRUP. CLAS. PROF.]]=$B57,IF(DATOS_[[Check Periodo Ref.]:[Check Periodo Ref.]]="Dentro",DATOS_[Conc.Sal.30]))))),
0)</f>
        <v>0</v>
      </c>
      <c r="AJ58" s="120">
        <f t="array" ref="AJ58">IFERROR(
MEDIAN(IF(DATOS_[Sexo]=$B58,IF(DATOS_[AGRUP. CLAS. PROF.]=$B57,IF(DATOS_[Check Periodo Ref.]="Dentro",DATOS_[Tot COMPL.SAL Ef],FALSE)))),
0)</f>
        <v>0</v>
      </c>
      <c r="AK58" s="121">
        <f t="array" ref="AK58">IFERROR(
MEDIAN(IF(DATOS_[Sexo]=$B58,IF(DATOS_[AGRUP. CLAS. PROF.]=$B57,IF(DATOS_[Check Periodo Ref.]="Dentro",DATOS_[TOTAL SALARIO Ef],FALSE)))),
0)</f>
        <v>0</v>
      </c>
      <c r="AL58" s="122">
        <f t="array" ref="AL58">IFERROR(
MEDIAN((IF(DATOS_[[Sexo]:[Sexo]]=$B58,IF(DATOS_[[AGRUP. CLAS. PROF.]:[AGRUP. CLAS. PROF.]]=$B57,IF(DATOS_[[Check Periodo Ref.]:[Check Periodo Ref.]]="Dentro",DATOS_[C.Extra.01]))))),
0)</f>
        <v>0</v>
      </c>
      <c r="AM58" s="122">
        <f t="array" ref="AM58">IFERROR(
MEDIAN((IF(DATOS_[[Sexo]:[Sexo]]=$B58,IF(DATOS_[[AGRUP. CLAS. PROF.]:[AGRUP. CLAS. PROF.]]=$B57,IF(DATOS_[[Check Periodo Ref.]:[Check Periodo Ref.]]="Dentro",DATOS_[C.Extra.02]))))),
0)</f>
        <v>0</v>
      </c>
      <c r="AN58" s="122">
        <f t="array" ref="AN58">IFERROR(
MEDIAN((IF(DATOS_[[Sexo]:[Sexo]]=$B58,IF(DATOS_[[AGRUP. CLAS. PROF.]:[AGRUP. CLAS. PROF.]]=$B57,IF(DATOS_[[Check Periodo Ref.]:[Check Periodo Ref.]]="Dentro",DATOS_[C.Extra.03]))))),
0)</f>
        <v>0</v>
      </c>
      <c r="AO58" s="122">
        <f t="array" ref="AO58">IFERROR(
MEDIAN((IF(DATOS_[[Sexo]:[Sexo]]=$B58,IF(DATOS_[[AGRUP. CLAS. PROF.]:[AGRUP. CLAS. PROF.]]=$B57,IF(DATOS_[[Check Periodo Ref.]:[Check Periodo Ref.]]="Dentro",DATOS_[C.Extra.04]))))),
0)</f>
        <v>0</v>
      </c>
      <c r="AP58" s="122">
        <f t="array" ref="AP58">IFERROR(
MEDIAN((IF(DATOS_[[Sexo]:[Sexo]]=$B58,IF(DATOS_[[AGRUP. CLAS. PROF.]:[AGRUP. CLAS. PROF.]]=$B57,IF(DATOS_[[Check Periodo Ref.]:[Check Periodo Ref.]]="Dentro",DATOS_[C.Extra.05]))))),
0)</f>
        <v>0</v>
      </c>
      <c r="AQ58" s="123">
        <f t="array" ref="AQ58">IFERROR(
MEDIAN(IF(DATOS_[Sexo]=$B58,IF(DATOS_[AGRUP. CLAS. PROF.]=$B57,IF(DATOS_[Check Periodo Ref.]="Dentro",DATOS_[Tot Extrasalarial Ef],FALSE)))),
0)</f>
        <v>0</v>
      </c>
      <c r="AR58" s="124">
        <f t="array" ref="AR58">IFERROR(
MEDIAN(IF(DATOS_[Sexo]=$B58,IF(DATOS_[AGRUP. CLAS. PROF.]=$B57,IF(DATOS_[Check Periodo Ref.]="Dentro",DATOS_[TOTAL Retrib Ef],FALSE)))),
0)</f>
        <v>0</v>
      </c>
    </row>
    <row r="59" spans="1:44" x14ac:dyDescent="0.3">
      <c r="A59" s="48" t="str">
        <f t="shared" ref="A59" si="62">+A58</f>
        <v>[ocultar]</v>
      </c>
      <c r="B59" s="39" t="s">
        <v>163</v>
      </c>
      <c r="C59" s="40">
        <f t="array" ref="C59">SUM(IF($B59=DATOS_[Sexo],
IF($B57=DATOS_[AGRUP. CLAS. PROF.],
IF("Dentro"=DATOS_[Check Periodo Ref.],
1/(COUNTIFS(DATOS_[Sexo],$B59,DATOS_[AGRUP. CLAS. PROF.],$B57,DATOS_[Check Periodo Ref.],"Dentro",DATOS_[id],DATOS_[id]))))))</f>
        <v>0</v>
      </c>
      <c r="D59" s="41">
        <f>COUNTIFS(DATOS_[AGRUP. CLAS. PROF.],$B57,DATOS_[Sexo],$B59,DATOS_[Check Periodo Ref.],"Dentro")</f>
        <v>0</v>
      </c>
      <c r="E59" s="118">
        <f t="array" ref="E59">IFERROR(
MEDIAN(IF(DATOS_[Sexo]=$B59,IF(DATOS_[AGRUP. CLAS. PROF.]=$B57,IF(DATOS_[Check Periodo Ref.]="Dentro",DATOS_[SALARIO BASE Ef],FALSE)))),
0)</f>
        <v>0</v>
      </c>
      <c r="F59" s="119">
        <f t="array" ref="F59">IFERROR(
MEDIAN((IF(DATOS_[[Sexo]:[Sexo]]=$B59,IF(DATOS_[[AGRUP. CLAS. PROF.]:[AGRUP. CLAS. PROF.]]=$B57,IF(DATOS_[[Check Periodo Ref.]:[Check Periodo Ref.]]="Dentro",DATOS_[Conc.Sal.01]))))),
0)</f>
        <v>0</v>
      </c>
      <c r="G59" s="119">
        <f t="array" ref="G59">IFERROR(
MEDIAN((IF(DATOS_[[Sexo]:[Sexo]]=$B59,IF(DATOS_[[AGRUP. CLAS. PROF.]:[AGRUP. CLAS. PROF.]]=$B57,IF(DATOS_[[Check Periodo Ref.]:[Check Periodo Ref.]]="Dentro",DATOS_[Conc.Sal.02]))))),
0)</f>
        <v>0</v>
      </c>
      <c r="H59" s="119">
        <f t="array" ref="H59">IFERROR(
MEDIAN((IF(DATOS_[[Sexo]:[Sexo]]=$B59,IF(DATOS_[[AGRUP. CLAS. PROF.]:[AGRUP. CLAS. PROF.]]=$B57,IF(DATOS_[[Check Periodo Ref.]:[Check Periodo Ref.]]="Dentro",DATOS_[Conc.Sal.03]))))),
0)</f>
        <v>0</v>
      </c>
      <c r="I59" s="119">
        <f t="array" ref="I59">IFERROR(
MEDIAN((IF(DATOS_[[Sexo]:[Sexo]]=$B59,IF(DATOS_[[AGRUP. CLAS. PROF.]:[AGRUP. CLAS. PROF.]]=$B57,IF(DATOS_[[Check Periodo Ref.]:[Check Periodo Ref.]]="Dentro",DATOS_[Conc.Sal.04]))))),
0)</f>
        <v>0</v>
      </c>
      <c r="J59" s="119">
        <f t="array" ref="J59">IFERROR(
MEDIAN((IF(DATOS_[[Sexo]:[Sexo]]=$B59,IF(DATOS_[[AGRUP. CLAS. PROF.]:[AGRUP. CLAS. PROF.]]=$B57,IF(DATOS_[[Check Periodo Ref.]:[Check Periodo Ref.]]="Dentro",DATOS_[Conc.Sal.05]))))),
0)</f>
        <v>0</v>
      </c>
      <c r="K59" s="119">
        <f t="array" ref="K59">IFERROR(
MEDIAN((IF(DATOS_[[Sexo]:[Sexo]]=$B59,IF(DATOS_[[AGRUP. CLAS. PROF.]:[AGRUP. CLAS. PROF.]]=$B57,IF(DATOS_[[Check Periodo Ref.]:[Check Periodo Ref.]]="Dentro",DATOS_[Conc.Sal.06]))))),
0)</f>
        <v>0</v>
      </c>
      <c r="L59" s="119">
        <f t="array" ref="L59">IFERROR(
MEDIAN((IF(DATOS_[[Sexo]:[Sexo]]=$B59,IF(DATOS_[[AGRUP. CLAS. PROF.]:[AGRUP. CLAS. PROF.]]=$B57,IF(DATOS_[[Check Periodo Ref.]:[Check Periodo Ref.]]="Dentro",DATOS_[Conc.Sal.07]))))),
0)</f>
        <v>0</v>
      </c>
      <c r="M59" s="119">
        <f t="array" ref="M59">IFERROR(
MEDIAN((IF(DATOS_[[Sexo]:[Sexo]]=$B59,IF(DATOS_[[AGRUP. CLAS. PROF.]:[AGRUP. CLAS. PROF.]]=$B57,IF(DATOS_[[Check Periodo Ref.]:[Check Periodo Ref.]]="Dentro",DATOS_[Conc.Sal.08]))))),
0)</f>
        <v>0</v>
      </c>
      <c r="N59" s="119">
        <f t="array" ref="N59">IFERROR(
MEDIAN((IF(DATOS_[[Sexo]:[Sexo]]=$B59,IF(DATOS_[[AGRUP. CLAS. PROF.]:[AGRUP. CLAS. PROF.]]=$B57,IF(DATOS_[[Check Periodo Ref.]:[Check Periodo Ref.]]="Dentro",DATOS_[Conc.Sal.09]))))),
0)</f>
        <v>0</v>
      </c>
      <c r="O59" s="119">
        <f t="array" ref="O59">IFERROR(
MEDIAN((IF(DATOS_[[Sexo]:[Sexo]]=$B59,IF(DATOS_[[AGRUP. CLAS. PROF.]:[AGRUP. CLAS. PROF.]]=$B57,IF(DATOS_[[Check Periodo Ref.]:[Check Periodo Ref.]]="Dentro",DATOS_[Conc.Sal.10]))))),
0)</f>
        <v>0</v>
      </c>
      <c r="P59" s="119">
        <f t="array" ref="P59">IFERROR(
MEDIAN((IF(DATOS_[[Sexo]:[Sexo]]=$B59,IF(DATOS_[[AGRUP. CLAS. PROF.]:[AGRUP. CLAS. PROF.]]=$B57,IF(DATOS_[[Check Periodo Ref.]:[Check Periodo Ref.]]="Dentro",DATOS_[Conc.Sal.11]))))),
0)</f>
        <v>0</v>
      </c>
      <c r="Q59" s="119">
        <f t="array" ref="Q59">IFERROR(
MEDIAN((IF(DATOS_[[Sexo]:[Sexo]]=$B59,IF(DATOS_[[AGRUP. CLAS. PROF.]:[AGRUP. CLAS. PROF.]]=$B57,IF(DATOS_[[Check Periodo Ref.]:[Check Periodo Ref.]]="Dentro",DATOS_[Conc.Sal.12]))))),
0)</f>
        <v>0</v>
      </c>
      <c r="R59" s="119">
        <f t="array" ref="R59">IFERROR(
MEDIAN((IF(DATOS_[[Sexo]:[Sexo]]=$B59,IF(DATOS_[[AGRUP. CLAS. PROF.]:[AGRUP. CLAS. PROF.]]=$B57,IF(DATOS_[[Check Periodo Ref.]:[Check Periodo Ref.]]="Dentro",DATOS_[Conc.Sal.13]))))),
0)</f>
        <v>0</v>
      </c>
      <c r="S59" s="119">
        <f t="array" ref="S59">IFERROR(
MEDIAN((IF(DATOS_[[Sexo]:[Sexo]]=$B59,IF(DATOS_[[AGRUP. CLAS. PROF.]:[AGRUP. CLAS. PROF.]]=$B57,IF(DATOS_[[Check Periodo Ref.]:[Check Periodo Ref.]]="Dentro",DATOS_[Conc.Sal.14]))))),
0)</f>
        <v>0</v>
      </c>
      <c r="T59" s="119">
        <f t="array" ref="T59">IFERROR(
MEDIAN((IF(DATOS_[[Sexo]:[Sexo]]=$B59,IF(DATOS_[[AGRUP. CLAS. PROF.]:[AGRUP. CLAS. PROF.]]=$B57,IF(DATOS_[[Check Periodo Ref.]:[Check Periodo Ref.]]="Dentro",DATOS_[Conc.Sal.15]))))),
0)</f>
        <v>0</v>
      </c>
      <c r="U59" s="119">
        <f t="array" ref="U59">IFERROR(
MEDIAN((IF(DATOS_[[Sexo]:[Sexo]]=$B59,IF(DATOS_[[AGRUP. CLAS. PROF.]:[AGRUP. CLAS. PROF.]]=$B57,IF(DATOS_[[Check Periodo Ref.]:[Check Periodo Ref.]]="Dentro",DATOS_[Conc.Sal.16]))))),
0)</f>
        <v>0</v>
      </c>
      <c r="V59" s="119">
        <f t="array" ref="V59">IFERROR(
MEDIAN((IF(DATOS_[[Sexo]:[Sexo]]=$B59,IF(DATOS_[[AGRUP. CLAS. PROF.]:[AGRUP. CLAS. PROF.]]=$B57,IF(DATOS_[[Check Periodo Ref.]:[Check Periodo Ref.]]="Dentro",DATOS_[Conc.Sal.17]))))),
0)</f>
        <v>0</v>
      </c>
      <c r="W59" s="119">
        <f t="array" ref="W59">IFERROR(
MEDIAN((IF(DATOS_[[Sexo]:[Sexo]]=$B59,IF(DATOS_[[AGRUP. CLAS. PROF.]:[AGRUP. CLAS. PROF.]]=$B57,IF(DATOS_[[Check Periodo Ref.]:[Check Periodo Ref.]]="Dentro",DATOS_[Conc.Sal.18]))))),
0)</f>
        <v>0</v>
      </c>
      <c r="X59" s="119">
        <f t="array" ref="X59">IFERROR(
MEDIAN((IF(DATOS_[[Sexo]:[Sexo]]=$B59,IF(DATOS_[[AGRUP. CLAS. PROF.]:[AGRUP. CLAS. PROF.]]=$B57,IF(DATOS_[[Check Periodo Ref.]:[Check Periodo Ref.]]="Dentro",DATOS_[Conc.Sal.19]))))),
0)</f>
        <v>0</v>
      </c>
      <c r="Y59" s="119">
        <f t="array" ref="Y59">IFERROR(
MEDIAN((IF(DATOS_[[Sexo]:[Sexo]]=$B59,IF(DATOS_[[AGRUP. CLAS. PROF.]:[AGRUP. CLAS. PROF.]]=$B57,IF(DATOS_[[Check Periodo Ref.]:[Check Periodo Ref.]]="Dentro",DATOS_[Conc.Sal.20]))))),
0)</f>
        <v>0</v>
      </c>
      <c r="Z59" s="119">
        <f t="array" ref="Z59">IFERROR(
MEDIAN((IF(DATOS_[[Sexo]:[Sexo]]=$B59,IF(DATOS_[[AGRUP. CLAS. PROF.]:[AGRUP. CLAS. PROF.]]=$B57,IF(DATOS_[[Check Periodo Ref.]:[Check Periodo Ref.]]="Dentro",DATOS_[Conc.Sal.21]))))),
0)</f>
        <v>0</v>
      </c>
      <c r="AA59" s="119">
        <f t="array" ref="AA59">IFERROR(
MEDIAN((IF(DATOS_[[Sexo]:[Sexo]]=$B59,IF(DATOS_[[AGRUP. CLAS. PROF.]:[AGRUP. CLAS. PROF.]]=$B57,IF(DATOS_[[Check Periodo Ref.]:[Check Periodo Ref.]]="Dentro",DATOS_[Conc.Sal.22]))))),
0)</f>
        <v>0</v>
      </c>
      <c r="AB59" s="119">
        <f t="array" ref="AB59">IFERROR(
MEDIAN((IF(DATOS_[[Sexo]:[Sexo]]=$B59,IF(DATOS_[[AGRUP. CLAS. PROF.]:[AGRUP. CLAS. PROF.]]=$B57,IF(DATOS_[[Check Periodo Ref.]:[Check Periodo Ref.]]="Dentro",DATOS_[Conc.Sal.23]))))),
0)</f>
        <v>0</v>
      </c>
      <c r="AC59" s="119">
        <f t="array" ref="AC59">IFERROR(
MEDIAN((IF(DATOS_[[Sexo]:[Sexo]]=$B59,IF(DATOS_[[AGRUP. CLAS. PROF.]:[AGRUP. CLAS. PROF.]]=$B57,IF(DATOS_[[Check Periodo Ref.]:[Check Periodo Ref.]]="Dentro",DATOS_[Conc.Sal.24]))))),
0)</f>
        <v>0</v>
      </c>
      <c r="AD59" s="119">
        <f t="array" ref="AD59">IFERROR(
MEDIAN((IF(DATOS_[[Sexo]:[Sexo]]=$B59,IF(DATOS_[[AGRUP. CLAS. PROF.]:[AGRUP. CLAS. PROF.]]=$B57,IF(DATOS_[[Check Periodo Ref.]:[Check Periodo Ref.]]="Dentro",DATOS_[Conc.Sal.25]))))),
0)</f>
        <v>0</v>
      </c>
      <c r="AE59" s="119">
        <f t="array" ref="AE59">IFERROR(
MEDIAN((IF(DATOS_[[Sexo]:[Sexo]]=$B59,IF(DATOS_[[AGRUP. CLAS. PROF.]:[AGRUP. CLAS. PROF.]]=$B57,IF(DATOS_[[Check Periodo Ref.]:[Check Periodo Ref.]]="Dentro",DATOS_[Conc.Sal.26]))))),
0)</f>
        <v>0</v>
      </c>
      <c r="AF59" s="119">
        <f t="array" ref="AF59">IFERROR(
MEDIAN((IF(DATOS_[[Sexo]:[Sexo]]=$B59,IF(DATOS_[[AGRUP. CLAS. PROF.]:[AGRUP. CLAS. PROF.]]=$B57,IF(DATOS_[[Check Periodo Ref.]:[Check Periodo Ref.]]="Dentro",DATOS_[Conc.Sal.27]))))),
0)</f>
        <v>0</v>
      </c>
      <c r="AG59" s="119">
        <f t="array" ref="AG59">IFERROR(
MEDIAN((IF(DATOS_[[Sexo]:[Sexo]]=$B59,IF(DATOS_[[AGRUP. CLAS. PROF.]:[AGRUP. CLAS. PROF.]]=$B57,IF(DATOS_[[Check Periodo Ref.]:[Check Periodo Ref.]]="Dentro",DATOS_[Conc.Sal.28]))))),
0)</f>
        <v>0</v>
      </c>
      <c r="AH59" s="119">
        <f t="array" ref="AH59">IFERROR(
MEDIAN((IF(DATOS_[[Sexo]:[Sexo]]=$B59,IF(DATOS_[[AGRUP. CLAS. PROF.]:[AGRUP. CLAS. PROF.]]=$B57,IF(DATOS_[[Check Periodo Ref.]:[Check Periodo Ref.]]="Dentro",DATOS_[Conc.Sal.29]))))),
0)</f>
        <v>0</v>
      </c>
      <c r="AI59" s="119">
        <f t="array" ref="AI59">IFERROR(
MEDIAN((IF(DATOS_[[Sexo]:[Sexo]]=$B59,IF(DATOS_[[AGRUP. CLAS. PROF.]:[AGRUP. CLAS. PROF.]]=$B57,IF(DATOS_[[Check Periodo Ref.]:[Check Periodo Ref.]]="Dentro",DATOS_[Conc.Sal.30]))))),
0)</f>
        <v>0</v>
      </c>
      <c r="AJ59" s="120">
        <f t="array" ref="AJ59">IFERROR(
MEDIAN(IF(DATOS_[Sexo]=$B59,IF(DATOS_[AGRUP. CLAS. PROF.]=$B57,IF(DATOS_[Check Periodo Ref.]="Dentro",DATOS_[Tot COMPL.SAL Ef],FALSE)))),
0)</f>
        <v>0</v>
      </c>
      <c r="AK59" s="121">
        <f t="array" ref="AK59">IFERROR(
MEDIAN(IF(DATOS_[Sexo]=$B59,IF(DATOS_[AGRUP. CLAS. PROF.]=$B57,IF(DATOS_[Check Periodo Ref.]="Dentro",DATOS_[TOTAL SALARIO Ef],FALSE)))),
0)</f>
        <v>0</v>
      </c>
      <c r="AL59" s="122">
        <f t="array" ref="AL59">IFERROR(
MEDIAN((IF(DATOS_[[Sexo]:[Sexo]]=$B59,IF(DATOS_[[AGRUP. CLAS. PROF.]:[AGRUP. CLAS. PROF.]]=$B57,IF(DATOS_[[Check Periodo Ref.]:[Check Periodo Ref.]]="Dentro",DATOS_[C.Extra.01]))))),
0)</f>
        <v>0</v>
      </c>
      <c r="AM59" s="122">
        <f t="array" ref="AM59">IFERROR(
MEDIAN((IF(DATOS_[[Sexo]:[Sexo]]=$B59,IF(DATOS_[[AGRUP. CLAS. PROF.]:[AGRUP. CLAS. PROF.]]=$B57,IF(DATOS_[[Check Periodo Ref.]:[Check Periodo Ref.]]="Dentro",DATOS_[C.Extra.02]))))),
0)</f>
        <v>0</v>
      </c>
      <c r="AN59" s="122">
        <f t="array" ref="AN59">IFERROR(
MEDIAN((IF(DATOS_[[Sexo]:[Sexo]]=$B59,IF(DATOS_[[AGRUP. CLAS. PROF.]:[AGRUP. CLAS. PROF.]]=$B57,IF(DATOS_[[Check Periodo Ref.]:[Check Periodo Ref.]]="Dentro",DATOS_[C.Extra.03]))))),
0)</f>
        <v>0</v>
      </c>
      <c r="AO59" s="122">
        <f t="array" ref="AO59">IFERROR(
MEDIAN((IF(DATOS_[[Sexo]:[Sexo]]=$B59,IF(DATOS_[[AGRUP. CLAS. PROF.]:[AGRUP. CLAS. PROF.]]=$B57,IF(DATOS_[[Check Periodo Ref.]:[Check Periodo Ref.]]="Dentro",DATOS_[C.Extra.04]))))),
0)</f>
        <v>0</v>
      </c>
      <c r="AP59" s="122">
        <f t="array" ref="AP59">IFERROR(
MEDIAN((IF(DATOS_[[Sexo]:[Sexo]]=$B59,IF(DATOS_[[AGRUP. CLAS. PROF.]:[AGRUP. CLAS. PROF.]]=$B57,IF(DATOS_[[Check Periodo Ref.]:[Check Periodo Ref.]]="Dentro",DATOS_[C.Extra.05]))))),
0)</f>
        <v>0</v>
      </c>
      <c r="AQ59" s="123">
        <f t="array" ref="AQ59">IFERROR(
MEDIAN(IF(DATOS_[Sexo]=$B59,IF(DATOS_[AGRUP. CLAS. PROF.]=$B57,IF(DATOS_[Check Periodo Ref.]="Dentro",DATOS_[Tot Extrasalarial Ef],FALSE)))),
0)</f>
        <v>0</v>
      </c>
      <c r="AR59" s="124">
        <f t="array" ref="AR59">IFERROR(
MEDIAN(IF(DATOS_[Sexo]=$B59,IF(DATOS_[AGRUP. CLAS. PROF.]=$B57,IF(DATOS_[Check Periodo Ref.]="Dentro",DATOS_[TOTAL Retrib Ef],FALSE)))),
0)</f>
        <v>0</v>
      </c>
    </row>
    <row r="60" spans="1:44" ht="17.25" thickBot="1" x14ac:dyDescent="0.35">
      <c r="A60" s="48" t="str">
        <f t="shared" ref="A60" si="63">+A61</f>
        <v>[ocultar]</v>
      </c>
      <c r="B60" s="46" t="s">
        <v>232</v>
      </c>
      <c r="C60" s="117"/>
      <c r="D60" s="47"/>
      <c r="E60" s="127" t="str">
        <f t="shared" ref="E60:AR60" si="64">IFERROR((E61-E62)/E61,"")</f>
        <v/>
      </c>
      <c r="F60" s="131" t="str">
        <f t="shared" si="64"/>
        <v/>
      </c>
      <c r="G60" s="131" t="str">
        <f t="shared" si="64"/>
        <v/>
      </c>
      <c r="H60" s="131" t="str">
        <f t="shared" si="64"/>
        <v/>
      </c>
      <c r="I60" s="131" t="str">
        <f t="shared" si="64"/>
        <v/>
      </c>
      <c r="J60" s="131" t="str">
        <f t="shared" si="64"/>
        <v/>
      </c>
      <c r="K60" s="131" t="str">
        <f t="shared" si="64"/>
        <v/>
      </c>
      <c r="L60" s="131" t="str">
        <f t="shared" si="64"/>
        <v/>
      </c>
      <c r="M60" s="131" t="str">
        <f t="shared" si="64"/>
        <v/>
      </c>
      <c r="N60" s="131" t="str">
        <f t="shared" si="64"/>
        <v/>
      </c>
      <c r="O60" s="131" t="str">
        <f t="shared" si="64"/>
        <v/>
      </c>
      <c r="P60" s="131" t="str">
        <f t="shared" si="64"/>
        <v/>
      </c>
      <c r="Q60" s="131" t="str">
        <f t="shared" si="64"/>
        <v/>
      </c>
      <c r="R60" s="131" t="str">
        <f t="shared" si="64"/>
        <v/>
      </c>
      <c r="S60" s="131" t="str">
        <f t="shared" si="64"/>
        <v/>
      </c>
      <c r="T60" s="131" t="str">
        <f t="shared" si="64"/>
        <v/>
      </c>
      <c r="U60" s="131" t="str">
        <f t="shared" si="64"/>
        <v/>
      </c>
      <c r="V60" s="130" t="str">
        <f t="shared" si="64"/>
        <v/>
      </c>
      <c r="W60" s="130" t="str">
        <f t="shared" si="64"/>
        <v/>
      </c>
      <c r="X60" s="130" t="str">
        <f t="shared" si="64"/>
        <v/>
      </c>
      <c r="Y60" s="130" t="str">
        <f t="shared" si="64"/>
        <v/>
      </c>
      <c r="Z60" s="130" t="str">
        <f t="shared" si="64"/>
        <v/>
      </c>
      <c r="AA60" s="130" t="str">
        <f t="shared" si="64"/>
        <v/>
      </c>
      <c r="AB60" s="130" t="str">
        <f t="shared" si="64"/>
        <v/>
      </c>
      <c r="AC60" s="130" t="str">
        <f t="shared" si="64"/>
        <v/>
      </c>
      <c r="AD60" s="130" t="str">
        <f t="shared" si="64"/>
        <v/>
      </c>
      <c r="AE60" s="130" t="str">
        <f t="shared" si="64"/>
        <v/>
      </c>
      <c r="AF60" s="130" t="str">
        <f t="shared" si="64"/>
        <v/>
      </c>
      <c r="AG60" s="130" t="str">
        <f t="shared" si="64"/>
        <v/>
      </c>
      <c r="AH60" s="130" t="str">
        <f t="shared" si="64"/>
        <v/>
      </c>
      <c r="AI60" s="130" t="str">
        <f t="shared" si="64"/>
        <v/>
      </c>
      <c r="AJ60" s="132" t="str">
        <f t="shared" si="64"/>
        <v/>
      </c>
      <c r="AK60" s="136" t="str">
        <f t="shared" si="64"/>
        <v/>
      </c>
      <c r="AL60" s="133" t="str">
        <f t="shared" si="64"/>
        <v/>
      </c>
      <c r="AM60" s="133" t="str">
        <f t="shared" si="64"/>
        <v/>
      </c>
      <c r="AN60" s="133" t="str">
        <f t="shared" si="64"/>
        <v/>
      </c>
      <c r="AO60" s="133" t="str">
        <f t="shared" si="64"/>
        <v/>
      </c>
      <c r="AP60" s="133" t="str">
        <f t="shared" si="64"/>
        <v/>
      </c>
      <c r="AQ60" s="134" t="str">
        <f t="shared" si="64"/>
        <v/>
      </c>
      <c r="AR60" s="135" t="str">
        <f t="shared" si="64"/>
        <v/>
      </c>
    </row>
    <row r="61" spans="1:44" x14ac:dyDescent="0.3">
      <c r="A61" s="48" t="str">
        <f t="shared" ref="A61" si="65">+IF(C61+C62=0,"[ocultar]","")</f>
        <v>[ocultar]</v>
      </c>
      <c r="B61" s="39" t="s">
        <v>162</v>
      </c>
      <c r="C61" s="40">
        <f t="array" ref="C61">SUM(IF($B61=DATOS_[Sexo],
IF($B60=DATOS_[AGRUP. CLAS. PROF.],
IF("Dentro"=DATOS_[Check Periodo Ref.],
1/(COUNTIFS(DATOS_[Sexo],$B61,DATOS_[AGRUP. CLAS. PROF.],$B60,DATOS_[Check Periodo Ref.],"Dentro",DATOS_[id],DATOS_[id]))))))</f>
        <v>0</v>
      </c>
      <c r="D61" s="41">
        <f>COUNTIFS(DATOS_[AGRUP. CLAS. PROF.],$B60,DATOS_[Sexo],$B61,DATOS_[Check Periodo Ref.],"Dentro")</f>
        <v>0</v>
      </c>
      <c r="E61" s="118">
        <f t="array" ref="E61">IFERROR(
MEDIAN(IF(DATOS_[Sexo]=$B61,IF(DATOS_[AGRUP. CLAS. PROF.]=$B60,IF(DATOS_[Check Periodo Ref.]="Dentro",DATOS_[SALARIO BASE Ef],FALSE)))),
0)</f>
        <v>0</v>
      </c>
      <c r="F61" s="119">
        <f t="array" ref="F61">IFERROR(
MEDIAN((IF(DATOS_[[Sexo]:[Sexo]]=$B61,IF(DATOS_[[AGRUP. CLAS. PROF.]:[AGRUP. CLAS. PROF.]]=$B60,IF(DATOS_[[Check Periodo Ref.]:[Check Periodo Ref.]]="Dentro",DATOS_[Conc.Sal.01]))))),
0)</f>
        <v>0</v>
      </c>
      <c r="G61" s="119">
        <f t="array" ref="G61">IFERROR(
MEDIAN((IF(DATOS_[[Sexo]:[Sexo]]=$B61,IF(DATOS_[[AGRUP. CLAS. PROF.]:[AGRUP. CLAS. PROF.]]=$B60,IF(DATOS_[[Check Periodo Ref.]:[Check Periodo Ref.]]="Dentro",DATOS_[Conc.Sal.02]))))),
0)</f>
        <v>0</v>
      </c>
      <c r="H61" s="119">
        <f t="array" ref="H61">IFERROR(
MEDIAN((IF(DATOS_[[Sexo]:[Sexo]]=$B61,IF(DATOS_[[AGRUP. CLAS. PROF.]:[AGRUP. CLAS. PROF.]]=$B60,IF(DATOS_[[Check Periodo Ref.]:[Check Periodo Ref.]]="Dentro",DATOS_[Conc.Sal.03]))))),
0)</f>
        <v>0</v>
      </c>
      <c r="I61" s="119">
        <f t="array" ref="I61">IFERROR(
MEDIAN((IF(DATOS_[[Sexo]:[Sexo]]=$B61,IF(DATOS_[[AGRUP. CLAS. PROF.]:[AGRUP. CLAS. PROF.]]=$B60,IF(DATOS_[[Check Periodo Ref.]:[Check Periodo Ref.]]="Dentro",DATOS_[Conc.Sal.04]))))),
0)</f>
        <v>0</v>
      </c>
      <c r="J61" s="119">
        <f t="array" ref="J61">IFERROR(
MEDIAN((IF(DATOS_[[Sexo]:[Sexo]]=$B61,IF(DATOS_[[AGRUP. CLAS. PROF.]:[AGRUP. CLAS. PROF.]]=$B60,IF(DATOS_[[Check Periodo Ref.]:[Check Periodo Ref.]]="Dentro",DATOS_[Conc.Sal.05]))))),
0)</f>
        <v>0</v>
      </c>
      <c r="K61" s="119">
        <f t="array" ref="K61">IFERROR(
MEDIAN((IF(DATOS_[[Sexo]:[Sexo]]=$B61,IF(DATOS_[[AGRUP. CLAS. PROF.]:[AGRUP. CLAS. PROF.]]=$B60,IF(DATOS_[[Check Periodo Ref.]:[Check Periodo Ref.]]="Dentro",DATOS_[Conc.Sal.06]))))),
0)</f>
        <v>0</v>
      </c>
      <c r="L61" s="119">
        <f t="array" ref="L61">IFERROR(
MEDIAN((IF(DATOS_[[Sexo]:[Sexo]]=$B61,IF(DATOS_[[AGRUP. CLAS. PROF.]:[AGRUP. CLAS. PROF.]]=$B60,IF(DATOS_[[Check Periodo Ref.]:[Check Periodo Ref.]]="Dentro",DATOS_[Conc.Sal.07]))))),
0)</f>
        <v>0</v>
      </c>
      <c r="M61" s="119">
        <f t="array" ref="M61">IFERROR(
MEDIAN((IF(DATOS_[[Sexo]:[Sexo]]=$B61,IF(DATOS_[[AGRUP. CLAS. PROF.]:[AGRUP. CLAS. PROF.]]=$B60,IF(DATOS_[[Check Periodo Ref.]:[Check Periodo Ref.]]="Dentro",DATOS_[Conc.Sal.08]))))),
0)</f>
        <v>0</v>
      </c>
      <c r="N61" s="119">
        <f t="array" ref="N61">IFERROR(
MEDIAN((IF(DATOS_[[Sexo]:[Sexo]]=$B61,IF(DATOS_[[AGRUP. CLAS. PROF.]:[AGRUP. CLAS. PROF.]]=$B60,IF(DATOS_[[Check Periodo Ref.]:[Check Periodo Ref.]]="Dentro",DATOS_[Conc.Sal.09]))))),
0)</f>
        <v>0</v>
      </c>
      <c r="O61" s="119">
        <f t="array" ref="O61">IFERROR(
MEDIAN((IF(DATOS_[[Sexo]:[Sexo]]=$B61,IF(DATOS_[[AGRUP. CLAS. PROF.]:[AGRUP. CLAS. PROF.]]=$B60,IF(DATOS_[[Check Periodo Ref.]:[Check Periodo Ref.]]="Dentro",DATOS_[Conc.Sal.10]))))),
0)</f>
        <v>0</v>
      </c>
      <c r="P61" s="119">
        <f t="array" ref="P61">IFERROR(
MEDIAN((IF(DATOS_[[Sexo]:[Sexo]]=$B61,IF(DATOS_[[AGRUP. CLAS. PROF.]:[AGRUP. CLAS. PROF.]]=$B60,IF(DATOS_[[Check Periodo Ref.]:[Check Periodo Ref.]]="Dentro",DATOS_[Conc.Sal.11]))))),
0)</f>
        <v>0</v>
      </c>
      <c r="Q61" s="119">
        <f t="array" ref="Q61">IFERROR(
MEDIAN((IF(DATOS_[[Sexo]:[Sexo]]=$B61,IF(DATOS_[[AGRUP. CLAS. PROF.]:[AGRUP. CLAS. PROF.]]=$B60,IF(DATOS_[[Check Periodo Ref.]:[Check Periodo Ref.]]="Dentro",DATOS_[Conc.Sal.12]))))),
0)</f>
        <v>0</v>
      </c>
      <c r="R61" s="119">
        <f t="array" ref="R61">IFERROR(
MEDIAN((IF(DATOS_[[Sexo]:[Sexo]]=$B61,IF(DATOS_[[AGRUP. CLAS. PROF.]:[AGRUP. CLAS. PROF.]]=$B60,IF(DATOS_[[Check Periodo Ref.]:[Check Periodo Ref.]]="Dentro",DATOS_[Conc.Sal.13]))))),
0)</f>
        <v>0</v>
      </c>
      <c r="S61" s="119">
        <f t="array" ref="S61">IFERROR(
MEDIAN((IF(DATOS_[[Sexo]:[Sexo]]=$B61,IF(DATOS_[[AGRUP. CLAS. PROF.]:[AGRUP. CLAS. PROF.]]=$B60,IF(DATOS_[[Check Periodo Ref.]:[Check Periodo Ref.]]="Dentro",DATOS_[Conc.Sal.14]))))),
0)</f>
        <v>0</v>
      </c>
      <c r="T61" s="119">
        <f t="array" ref="T61">IFERROR(
MEDIAN((IF(DATOS_[[Sexo]:[Sexo]]=$B61,IF(DATOS_[[AGRUP. CLAS. PROF.]:[AGRUP. CLAS. PROF.]]=$B60,IF(DATOS_[[Check Periodo Ref.]:[Check Periodo Ref.]]="Dentro",DATOS_[Conc.Sal.15]))))),
0)</f>
        <v>0</v>
      </c>
      <c r="U61" s="119">
        <f t="array" ref="U61">IFERROR(
MEDIAN((IF(DATOS_[[Sexo]:[Sexo]]=$B61,IF(DATOS_[[AGRUP. CLAS. PROF.]:[AGRUP. CLAS. PROF.]]=$B60,IF(DATOS_[[Check Periodo Ref.]:[Check Periodo Ref.]]="Dentro",DATOS_[Conc.Sal.16]))))),
0)</f>
        <v>0</v>
      </c>
      <c r="V61" s="119">
        <f t="array" ref="V61">IFERROR(
MEDIAN((IF(DATOS_[[Sexo]:[Sexo]]=$B61,IF(DATOS_[[AGRUP. CLAS. PROF.]:[AGRUP. CLAS. PROF.]]=$B60,IF(DATOS_[[Check Periodo Ref.]:[Check Periodo Ref.]]="Dentro",DATOS_[Conc.Sal.17]))))),
0)</f>
        <v>0</v>
      </c>
      <c r="W61" s="119">
        <f t="array" ref="W61">IFERROR(
MEDIAN((IF(DATOS_[[Sexo]:[Sexo]]=$B61,IF(DATOS_[[AGRUP. CLAS. PROF.]:[AGRUP. CLAS. PROF.]]=$B60,IF(DATOS_[[Check Periodo Ref.]:[Check Periodo Ref.]]="Dentro",DATOS_[Conc.Sal.18]))))),
0)</f>
        <v>0</v>
      </c>
      <c r="X61" s="119">
        <f t="array" ref="X61">IFERROR(
MEDIAN((IF(DATOS_[[Sexo]:[Sexo]]=$B61,IF(DATOS_[[AGRUP. CLAS. PROF.]:[AGRUP. CLAS. PROF.]]=$B60,IF(DATOS_[[Check Periodo Ref.]:[Check Periodo Ref.]]="Dentro",DATOS_[Conc.Sal.19]))))),
0)</f>
        <v>0</v>
      </c>
      <c r="Y61" s="119">
        <f t="array" ref="Y61">IFERROR(
MEDIAN((IF(DATOS_[[Sexo]:[Sexo]]=$B61,IF(DATOS_[[AGRUP. CLAS. PROF.]:[AGRUP. CLAS. PROF.]]=$B60,IF(DATOS_[[Check Periodo Ref.]:[Check Periodo Ref.]]="Dentro",DATOS_[Conc.Sal.20]))))),
0)</f>
        <v>0</v>
      </c>
      <c r="Z61" s="119">
        <f t="array" ref="Z61">IFERROR(
MEDIAN((IF(DATOS_[[Sexo]:[Sexo]]=$B61,IF(DATOS_[[AGRUP. CLAS. PROF.]:[AGRUP. CLAS. PROF.]]=$B60,IF(DATOS_[[Check Periodo Ref.]:[Check Periodo Ref.]]="Dentro",DATOS_[Conc.Sal.21]))))),
0)</f>
        <v>0</v>
      </c>
      <c r="AA61" s="119">
        <f t="array" ref="AA61">IFERROR(
MEDIAN((IF(DATOS_[[Sexo]:[Sexo]]=$B61,IF(DATOS_[[AGRUP. CLAS. PROF.]:[AGRUP. CLAS. PROF.]]=$B60,IF(DATOS_[[Check Periodo Ref.]:[Check Periodo Ref.]]="Dentro",DATOS_[Conc.Sal.22]))))),
0)</f>
        <v>0</v>
      </c>
      <c r="AB61" s="119">
        <f t="array" ref="AB61">IFERROR(
MEDIAN((IF(DATOS_[[Sexo]:[Sexo]]=$B61,IF(DATOS_[[AGRUP. CLAS. PROF.]:[AGRUP. CLAS. PROF.]]=$B60,IF(DATOS_[[Check Periodo Ref.]:[Check Periodo Ref.]]="Dentro",DATOS_[Conc.Sal.23]))))),
0)</f>
        <v>0</v>
      </c>
      <c r="AC61" s="119">
        <f t="array" ref="AC61">IFERROR(
MEDIAN((IF(DATOS_[[Sexo]:[Sexo]]=$B61,IF(DATOS_[[AGRUP. CLAS. PROF.]:[AGRUP. CLAS. PROF.]]=$B60,IF(DATOS_[[Check Periodo Ref.]:[Check Periodo Ref.]]="Dentro",DATOS_[Conc.Sal.24]))))),
0)</f>
        <v>0</v>
      </c>
      <c r="AD61" s="119">
        <f t="array" ref="AD61">IFERROR(
MEDIAN((IF(DATOS_[[Sexo]:[Sexo]]=$B61,IF(DATOS_[[AGRUP. CLAS. PROF.]:[AGRUP. CLAS. PROF.]]=$B60,IF(DATOS_[[Check Periodo Ref.]:[Check Periodo Ref.]]="Dentro",DATOS_[Conc.Sal.25]))))),
0)</f>
        <v>0</v>
      </c>
      <c r="AE61" s="119">
        <f t="array" ref="AE61">IFERROR(
MEDIAN((IF(DATOS_[[Sexo]:[Sexo]]=$B61,IF(DATOS_[[AGRUP. CLAS. PROF.]:[AGRUP. CLAS. PROF.]]=$B60,IF(DATOS_[[Check Periodo Ref.]:[Check Periodo Ref.]]="Dentro",DATOS_[Conc.Sal.26]))))),
0)</f>
        <v>0</v>
      </c>
      <c r="AF61" s="119">
        <f t="array" ref="AF61">IFERROR(
MEDIAN((IF(DATOS_[[Sexo]:[Sexo]]=$B61,IF(DATOS_[[AGRUP. CLAS. PROF.]:[AGRUP. CLAS. PROF.]]=$B60,IF(DATOS_[[Check Periodo Ref.]:[Check Periodo Ref.]]="Dentro",DATOS_[Conc.Sal.27]))))),
0)</f>
        <v>0</v>
      </c>
      <c r="AG61" s="119">
        <f t="array" ref="AG61">IFERROR(
MEDIAN((IF(DATOS_[[Sexo]:[Sexo]]=$B61,IF(DATOS_[[AGRUP. CLAS. PROF.]:[AGRUP. CLAS. PROF.]]=$B60,IF(DATOS_[[Check Periodo Ref.]:[Check Periodo Ref.]]="Dentro",DATOS_[Conc.Sal.28]))))),
0)</f>
        <v>0</v>
      </c>
      <c r="AH61" s="119">
        <f t="array" ref="AH61">IFERROR(
MEDIAN((IF(DATOS_[[Sexo]:[Sexo]]=$B61,IF(DATOS_[[AGRUP. CLAS. PROF.]:[AGRUP. CLAS. PROF.]]=$B60,IF(DATOS_[[Check Periodo Ref.]:[Check Periodo Ref.]]="Dentro",DATOS_[Conc.Sal.29]))))),
0)</f>
        <v>0</v>
      </c>
      <c r="AI61" s="119">
        <f t="array" ref="AI61">IFERROR(
MEDIAN((IF(DATOS_[[Sexo]:[Sexo]]=$B61,IF(DATOS_[[AGRUP. CLAS. PROF.]:[AGRUP. CLAS. PROF.]]=$B60,IF(DATOS_[[Check Periodo Ref.]:[Check Periodo Ref.]]="Dentro",DATOS_[Conc.Sal.30]))))),
0)</f>
        <v>0</v>
      </c>
      <c r="AJ61" s="120">
        <f t="array" ref="AJ61">IFERROR(
MEDIAN(IF(DATOS_[Sexo]=$B61,IF(DATOS_[AGRUP. CLAS. PROF.]=$B60,IF(DATOS_[Check Periodo Ref.]="Dentro",DATOS_[Tot COMPL.SAL Ef],FALSE)))),
0)</f>
        <v>0</v>
      </c>
      <c r="AK61" s="121">
        <f t="array" ref="AK61">IFERROR(
MEDIAN(IF(DATOS_[Sexo]=$B61,IF(DATOS_[AGRUP. CLAS. PROF.]=$B60,IF(DATOS_[Check Periodo Ref.]="Dentro",DATOS_[TOTAL SALARIO Ef],FALSE)))),
0)</f>
        <v>0</v>
      </c>
      <c r="AL61" s="122">
        <f t="array" ref="AL61">IFERROR(
MEDIAN((IF(DATOS_[[Sexo]:[Sexo]]=$B61,IF(DATOS_[[AGRUP. CLAS. PROF.]:[AGRUP. CLAS. PROF.]]=$B60,IF(DATOS_[[Check Periodo Ref.]:[Check Periodo Ref.]]="Dentro",DATOS_[C.Extra.01]))))),
0)</f>
        <v>0</v>
      </c>
      <c r="AM61" s="122">
        <f t="array" ref="AM61">IFERROR(
MEDIAN((IF(DATOS_[[Sexo]:[Sexo]]=$B61,IF(DATOS_[[AGRUP. CLAS. PROF.]:[AGRUP. CLAS. PROF.]]=$B60,IF(DATOS_[[Check Periodo Ref.]:[Check Periodo Ref.]]="Dentro",DATOS_[C.Extra.02]))))),
0)</f>
        <v>0</v>
      </c>
      <c r="AN61" s="122">
        <f t="array" ref="AN61">IFERROR(
MEDIAN((IF(DATOS_[[Sexo]:[Sexo]]=$B61,IF(DATOS_[[AGRUP. CLAS. PROF.]:[AGRUP. CLAS. PROF.]]=$B60,IF(DATOS_[[Check Periodo Ref.]:[Check Periodo Ref.]]="Dentro",DATOS_[C.Extra.03]))))),
0)</f>
        <v>0</v>
      </c>
      <c r="AO61" s="122">
        <f t="array" ref="AO61">IFERROR(
MEDIAN((IF(DATOS_[[Sexo]:[Sexo]]=$B61,IF(DATOS_[[AGRUP. CLAS. PROF.]:[AGRUP. CLAS. PROF.]]=$B60,IF(DATOS_[[Check Periodo Ref.]:[Check Periodo Ref.]]="Dentro",DATOS_[C.Extra.04]))))),
0)</f>
        <v>0</v>
      </c>
      <c r="AP61" s="122">
        <f t="array" ref="AP61">IFERROR(
MEDIAN((IF(DATOS_[[Sexo]:[Sexo]]=$B61,IF(DATOS_[[AGRUP. CLAS. PROF.]:[AGRUP. CLAS. PROF.]]=$B60,IF(DATOS_[[Check Periodo Ref.]:[Check Periodo Ref.]]="Dentro",DATOS_[C.Extra.05]))))),
0)</f>
        <v>0</v>
      </c>
      <c r="AQ61" s="123">
        <f t="array" ref="AQ61">IFERROR(
MEDIAN(IF(DATOS_[Sexo]=$B61,IF(DATOS_[AGRUP. CLAS. PROF.]=$B60,IF(DATOS_[Check Periodo Ref.]="Dentro",DATOS_[Tot Extrasalarial Ef],FALSE)))),
0)</f>
        <v>0</v>
      </c>
      <c r="AR61" s="124">
        <f t="array" ref="AR61">IFERROR(
MEDIAN(IF(DATOS_[Sexo]=$B61,IF(DATOS_[AGRUP. CLAS. PROF.]=$B60,IF(DATOS_[Check Periodo Ref.]="Dentro",DATOS_[TOTAL Retrib Ef],FALSE)))),
0)</f>
        <v>0</v>
      </c>
    </row>
    <row r="62" spans="1:44" x14ac:dyDescent="0.3">
      <c r="A62" s="48" t="str">
        <f t="shared" ref="A62" si="66">+A61</f>
        <v>[ocultar]</v>
      </c>
      <c r="B62" s="39" t="s">
        <v>163</v>
      </c>
      <c r="C62" s="40">
        <f t="array" ref="C62">SUM(IF($B62=DATOS_[Sexo],
IF($B60=DATOS_[AGRUP. CLAS. PROF.],
IF("Dentro"=DATOS_[Check Periodo Ref.],
1/(COUNTIFS(DATOS_[Sexo],$B62,DATOS_[AGRUP. CLAS. PROF.],$B60,DATOS_[Check Periodo Ref.],"Dentro",DATOS_[id],DATOS_[id]))))))</f>
        <v>0</v>
      </c>
      <c r="D62" s="41">
        <f>COUNTIFS(DATOS_[AGRUP. CLAS. PROF.],$B60,DATOS_[Sexo],$B62,DATOS_[Check Periodo Ref.],"Dentro")</f>
        <v>0</v>
      </c>
      <c r="E62" s="118">
        <f t="array" ref="E62">IFERROR(
MEDIAN(IF(DATOS_[Sexo]=$B62,IF(DATOS_[AGRUP. CLAS. PROF.]=$B60,IF(DATOS_[Check Periodo Ref.]="Dentro",DATOS_[SALARIO BASE Ef],FALSE)))),
0)</f>
        <v>0</v>
      </c>
      <c r="F62" s="119">
        <f t="array" ref="F62">IFERROR(
MEDIAN((IF(DATOS_[[Sexo]:[Sexo]]=$B62,IF(DATOS_[[AGRUP. CLAS. PROF.]:[AGRUP. CLAS. PROF.]]=$B60,IF(DATOS_[[Check Periodo Ref.]:[Check Periodo Ref.]]="Dentro",DATOS_[Conc.Sal.01]))))),
0)</f>
        <v>0</v>
      </c>
      <c r="G62" s="119">
        <f t="array" ref="G62">IFERROR(
MEDIAN((IF(DATOS_[[Sexo]:[Sexo]]=$B62,IF(DATOS_[[AGRUP. CLAS. PROF.]:[AGRUP. CLAS. PROF.]]=$B60,IF(DATOS_[[Check Periodo Ref.]:[Check Periodo Ref.]]="Dentro",DATOS_[Conc.Sal.02]))))),
0)</f>
        <v>0</v>
      </c>
      <c r="H62" s="119">
        <f t="array" ref="H62">IFERROR(
MEDIAN((IF(DATOS_[[Sexo]:[Sexo]]=$B62,IF(DATOS_[[AGRUP. CLAS. PROF.]:[AGRUP. CLAS. PROF.]]=$B60,IF(DATOS_[[Check Periodo Ref.]:[Check Periodo Ref.]]="Dentro",DATOS_[Conc.Sal.03]))))),
0)</f>
        <v>0</v>
      </c>
      <c r="I62" s="119">
        <f t="array" ref="I62">IFERROR(
MEDIAN((IF(DATOS_[[Sexo]:[Sexo]]=$B62,IF(DATOS_[[AGRUP. CLAS. PROF.]:[AGRUP. CLAS. PROF.]]=$B60,IF(DATOS_[[Check Periodo Ref.]:[Check Periodo Ref.]]="Dentro",DATOS_[Conc.Sal.04]))))),
0)</f>
        <v>0</v>
      </c>
      <c r="J62" s="119">
        <f t="array" ref="J62">IFERROR(
MEDIAN((IF(DATOS_[[Sexo]:[Sexo]]=$B62,IF(DATOS_[[AGRUP. CLAS. PROF.]:[AGRUP. CLAS. PROF.]]=$B60,IF(DATOS_[[Check Periodo Ref.]:[Check Periodo Ref.]]="Dentro",DATOS_[Conc.Sal.05]))))),
0)</f>
        <v>0</v>
      </c>
      <c r="K62" s="119">
        <f t="array" ref="K62">IFERROR(
MEDIAN((IF(DATOS_[[Sexo]:[Sexo]]=$B62,IF(DATOS_[[AGRUP. CLAS. PROF.]:[AGRUP. CLAS. PROF.]]=$B60,IF(DATOS_[[Check Periodo Ref.]:[Check Periodo Ref.]]="Dentro",DATOS_[Conc.Sal.06]))))),
0)</f>
        <v>0</v>
      </c>
      <c r="L62" s="119">
        <f t="array" ref="L62">IFERROR(
MEDIAN((IF(DATOS_[[Sexo]:[Sexo]]=$B62,IF(DATOS_[[AGRUP. CLAS. PROF.]:[AGRUP. CLAS. PROF.]]=$B60,IF(DATOS_[[Check Periodo Ref.]:[Check Periodo Ref.]]="Dentro",DATOS_[Conc.Sal.07]))))),
0)</f>
        <v>0</v>
      </c>
      <c r="M62" s="119">
        <f t="array" ref="M62">IFERROR(
MEDIAN((IF(DATOS_[[Sexo]:[Sexo]]=$B62,IF(DATOS_[[AGRUP. CLAS. PROF.]:[AGRUP. CLAS. PROF.]]=$B60,IF(DATOS_[[Check Periodo Ref.]:[Check Periodo Ref.]]="Dentro",DATOS_[Conc.Sal.08]))))),
0)</f>
        <v>0</v>
      </c>
      <c r="N62" s="119">
        <f t="array" ref="N62">IFERROR(
MEDIAN((IF(DATOS_[[Sexo]:[Sexo]]=$B62,IF(DATOS_[[AGRUP. CLAS. PROF.]:[AGRUP. CLAS. PROF.]]=$B60,IF(DATOS_[[Check Periodo Ref.]:[Check Periodo Ref.]]="Dentro",DATOS_[Conc.Sal.09]))))),
0)</f>
        <v>0</v>
      </c>
      <c r="O62" s="119">
        <f t="array" ref="O62">IFERROR(
MEDIAN((IF(DATOS_[[Sexo]:[Sexo]]=$B62,IF(DATOS_[[AGRUP. CLAS. PROF.]:[AGRUP. CLAS. PROF.]]=$B60,IF(DATOS_[[Check Periodo Ref.]:[Check Periodo Ref.]]="Dentro",DATOS_[Conc.Sal.10]))))),
0)</f>
        <v>0</v>
      </c>
      <c r="P62" s="119">
        <f t="array" ref="P62">IFERROR(
MEDIAN((IF(DATOS_[[Sexo]:[Sexo]]=$B62,IF(DATOS_[[AGRUP. CLAS. PROF.]:[AGRUP. CLAS. PROF.]]=$B60,IF(DATOS_[[Check Periodo Ref.]:[Check Periodo Ref.]]="Dentro",DATOS_[Conc.Sal.11]))))),
0)</f>
        <v>0</v>
      </c>
      <c r="Q62" s="119">
        <f t="array" ref="Q62">IFERROR(
MEDIAN((IF(DATOS_[[Sexo]:[Sexo]]=$B62,IF(DATOS_[[AGRUP. CLAS. PROF.]:[AGRUP. CLAS. PROF.]]=$B60,IF(DATOS_[[Check Periodo Ref.]:[Check Periodo Ref.]]="Dentro",DATOS_[Conc.Sal.12]))))),
0)</f>
        <v>0</v>
      </c>
      <c r="R62" s="119">
        <f t="array" ref="R62">IFERROR(
MEDIAN((IF(DATOS_[[Sexo]:[Sexo]]=$B62,IF(DATOS_[[AGRUP. CLAS. PROF.]:[AGRUP. CLAS. PROF.]]=$B60,IF(DATOS_[[Check Periodo Ref.]:[Check Periodo Ref.]]="Dentro",DATOS_[Conc.Sal.13]))))),
0)</f>
        <v>0</v>
      </c>
      <c r="S62" s="119">
        <f t="array" ref="S62">IFERROR(
MEDIAN((IF(DATOS_[[Sexo]:[Sexo]]=$B62,IF(DATOS_[[AGRUP. CLAS. PROF.]:[AGRUP. CLAS. PROF.]]=$B60,IF(DATOS_[[Check Periodo Ref.]:[Check Periodo Ref.]]="Dentro",DATOS_[Conc.Sal.14]))))),
0)</f>
        <v>0</v>
      </c>
      <c r="T62" s="119">
        <f t="array" ref="T62">IFERROR(
MEDIAN((IF(DATOS_[[Sexo]:[Sexo]]=$B62,IF(DATOS_[[AGRUP. CLAS. PROF.]:[AGRUP. CLAS. PROF.]]=$B60,IF(DATOS_[[Check Periodo Ref.]:[Check Periodo Ref.]]="Dentro",DATOS_[Conc.Sal.15]))))),
0)</f>
        <v>0</v>
      </c>
      <c r="U62" s="119">
        <f t="array" ref="U62">IFERROR(
MEDIAN((IF(DATOS_[[Sexo]:[Sexo]]=$B62,IF(DATOS_[[AGRUP. CLAS. PROF.]:[AGRUP. CLAS. PROF.]]=$B60,IF(DATOS_[[Check Periodo Ref.]:[Check Periodo Ref.]]="Dentro",DATOS_[Conc.Sal.16]))))),
0)</f>
        <v>0</v>
      </c>
      <c r="V62" s="119">
        <f t="array" ref="V62">IFERROR(
MEDIAN((IF(DATOS_[[Sexo]:[Sexo]]=$B62,IF(DATOS_[[AGRUP. CLAS. PROF.]:[AGRUP. CLAS. PROF.]]=$B60,IF(DATOS_[[Check Periodo Ref.]:[Check Periodo Ref.]]="Dentro",DATOS_[Conc.Sal.17]))))),
0)</f>
        <v>0</v>
      </c>
      <c r="W62" s="119">
        <f t="array" ref="W62">IFERROR(
MEDIAN((IF(DATOS_[[Sexo]:[Sexo]]=$B62,IF(DATOS_[[AGRUP. CLAS. PROF.]:[AGRUP. CLAS. PROF.]]=$B60,IF(DATOS_[[Check Periodo Ref.]:[Check Periodo Ref.]]="Dentro",DATOS_[Conc.Sal.18]))))),
0)</f>
        <v>0</v>
      </c>
      <c r="X62" s="119">
        <f t="array" ref="X62">IFERROR(
MEDIAN((IF(DATOS_[[Sexo]:[Sexo]]=$B62,IF(DATOS_[[AGRUP. CLAS. PROF.]:[AGRUP. CLAS. PROF.]]=$B60,IF(DATOS_[[Check Periodo Ref.]:[Check Periodo Ref.]]="Dentro",DATOS_[Conc.Sal.19]))))),
0)</f>
        <v>0</v>
      </c>
      <c r="Y62" s="119">
        <f t="array" ref="Y62">IFERROR(
MEDIAN((IF(DATOS_[[Sexo]:[Sexo]]=$B62,IF(DATOS_[[AGRUP. CLAS. PROF.]:[AGRUP. CLAS. PROF.]]=$B60,IF(DATOS_[[Check Periodo Ref.]:[Check Periodo Ref.]]="Dentro",DATOS_[Conc.Sal.20]))))),
0)</f>
        <v>0</v>
      </c>
      <c r="Z62" s="119">
        <f t="array" ref="Z62">IFERROR(
MEDIAN((IF(DATOS_[[Sexo]:[Sexo]]=$B62,IF(DATOS_[[AGRUP. CLAS. PROF.]:[AGRUP. CLAS. PROF.]]=$B60,IF(DATOS_[[Check Periodo Ref.]:[Check Periodo Ref.]]="Dentro",DATOS_[Conc.Sal.21]))))),
0)</f>
        <v>0</v>
      </c>
      <c r="AA62" s="119">
        <f t="array" ref="AA62">IFERROR(
MEDIAN((IF(DATOS_[[Sexo]:[Sexo]]=$B62,IF(DATOS_[[AGRUP. CLAS. PROF.]:[AGRUP. CLAS. PROF.]]=$B60,IF(DATOS_[[Check Periodo Ref.]:[Check Periodo Ref.]]="Dentro",DATOS_[Conc.Sal.22]))))),
0)</f>
        <v>0</v>
      </c>
      <c r="AB62" s="119">
        <f t="array" ref="AB62">IFERROR(
MEDIAN((IF(DATOS_[[Sexo]:[Sexo]]=$B62,IF(DATOS_[[AGRUP. CLAS. PROF.]:[AGRUP. CLAS. PROF.]]=$B60,IF(DATOS_[[Check Periodo Ref.]:[Check Periodo Ref.]]="Dentro",DATOS_[Conc.Sal.23]))))),
0)</f>
        <v>0</v>
      </c>
      <c r="AC62" s="119">
        <f t="array" ref="AC62">IFERROR(
MEDIAN((IF(DATOS_[[Sexo]:[Sexo]]=$B62,IF(DATOS_[[AGRUP. CLAS. PROF.]:[AGRUP. CLAS. PROF.]]=$B60,IF(DATOS_[[Check Periodo Ref.]:[Check Periodo Ref.]]="Dentro",DATOS_[Conc.Sal.24]))))),
0)</f>
        <v>0</v>
      </c>
      <c r="AD62" s="119">
        <f t="array" ref="AD62">IFERROR(
MEDIAN((IF(DATOS_[[Sexo]:[Sexo]]=$B62,IF(DATOS_[[AGRUP. CLAS. PROF.]:[AGRUP. CLAS. PROF.]]=$B60,IF(DATOS_[[Check Periodo Ref.]:[Check Periodo Ref.]]="Dentro",DATOS_[Conc.Sal.25]))))),
0)</f>
        <v>0</v>
      </c>
      <c r="AE62" s="119">
        <f t="array" ref="AE62">IFERROR(
MEDIAN((IF(DATOS_[[Sexo]:[Sexo]]=$B62,IF(DATOS_[[AGRUP. CLAS. PROF.]:[AGRUP. CLAS. PROF.]]=$B60,IF(DATOS_[[Check Periodo Ref.]:[Check Periodo Ref.]]="Dentro",DATOS_[Conc.Sal.26]))))),
0)</f>
        <v>0</v>
      </c>
      <c r="AF62" s="119">
        <f t="array" ref="AF62">IFERROR(
MEDIAN((IF(DATOS_[[Sexo]:[Sexo]]=$B62,IF(DATOS_[[AGRUP. CLAS. PROF.]:[AGRUP. CLAS. PROF.]]=$B60,IF(DATOS_[[Check Periodo Ref.]:[Check Periodo Ref.]]="Dentro",DATOS_[Conc.Sal.27]))))),
0)</f>
        <v>0</v>
      </c>
      <c r="AG62" s="119">
        <f t="array" ref="AG62">IFERROR(
MEDIAN((IF(DATOS_[[Sexo]:[Sexo]]=$B62,IF(DATOS_[[AGRUP. CLAS. PROF.]:[AGRUP. CLAS. PROF.]]=$B60,IF(DATOS_[[Check Periodo Ref.]:[Check Periodo Ref.]]="Dentro",DATOS_[Conc.Sal.28]))))),
0)</f>
        <v>0</v>
      </c>
      <c r="AH62" s="119">
        <f t="array" ref="AH62">IFERROR(
MEDIAN((IF(DATOS_[[Sexo]:[Sexo]]=$B62,IF(DATOS_[[AGRUP. CLAS. PROF.]:[AGRUP. CLAS. PROF.]]=$B60,IF(DATOS_[[Check Periodo Ref.]:[Check Periodo Ref.]]="Dentro",DATOS_[Conc.Sal.29]))))),
0)</f>
        <v>0</v>
      </c>
      <c r="AI62" s="119">
        <f t="array" ref="AI62">IFERROR(
MEDIAN((IF(DATOS_[[Sexo]:[Sexo]]=$B62,IF(DATOS_[[AGRUP. CLAS. PROF.]:[AGRUP. CLAS. PROF.]]=$B60,IF(DATOS_[[Check Periodo Ref.]:[Check Periodo Ref.]]="Dentro",DATOS_[Conc.Sal.30]))))),
0)</f>
        <v>0</v>
      </c>
      <c r="AJ62" s="120">
        <f t="array" ref="AJ62">IFERROR(
MEDIAN(IF(DATOS_[Sexo]=$B62,IF(DATOS_[AGRUP. CLAS. PROF.]=$B60,IF(DATOS_[Check Periodo Ref.]="Dentro",DATOS_[Tot COMPL.SAL Ef],FALSE)))),
0)</f>
        <v>0</v>
      </c>
      <c r="AK62" s="121">
        <f t="array" ref="AK62">IFERROR(
MEDIAN(IF(DATOS_[Sexo]=$B62,IF(DATOS_[AGRUP. CLAS. PROF.]=$B60,IF(DATOS_[Check Periodo Ref.]="Dentro",DATOS_[TOTAL SALARIO Ef],FALSE)))),
0)</f>
        <v>0</v>
      </c>
      <c r="AL62" s="122">
        <f t="array" ref="AL62">IFERROR(
MEDIAN((IF(DATOS_[[Sexo]:[Sexo]]=$B62,IF(DATOS_[[AGRUP. CLAS. PROF.]:[AGRUP. CLAS. PROF.]]=$B60,IF(DATOS_[[Check Periodo Ref.]:[Check Periodo Ref.]]="Dentro",DATOS_[C.Extra.01]))))),
0)</f>
        <v>0</v>
      </c>
      <c r="AM62" s="122">
        <f t="array" ref="AM62">IFERROR(
MEDIAN((IF(DATOS_[[Sexo]:[Sexo]]=$B62,IF(DATOS_[[AGRUP. CLAS. PROF.]:[AGRUP. CLAS. PROF.]]=$B60,IF(DATOS_[[Check Periodo Ref.]:[Check Periodo Ref.]]="Dentro",DATOS_[C.Extra.02]))))),
0)</f>
        <v>0</v>
      </c>
      <c r="AN62" s="122">
        <f t="array" ref="AN62">IFERROR(
MEDIAN((IF(DATOS_[[Sexo]:[Sexo]]=$B62,IF(DATOS_[[AGRUP. CLAS. PROF.]:[AGRUP. CLAS. PROF.]]=$B60,IF(DATOS_[[Check Periodo Ref.]:[Check Periodo Ref.]]="Dentro",DATOS_[C.Extra.03]))))),
0)</f>
        <v>0</v>
      </c>
      <c r="AO62" s="122">
        <f t="array" ref="AO62">IFERROR(
MEDIAN((IF(DATOS_[[Sexo]:[Sexo]]=$B62,IF(DATOS_[[AGRUP. CLAS. PROF.]:[AGRUP. CLAS. PROF.]]=$B60,IF(DATOS_[[Check Periodo Ref.]:[Check Periodo Ref.]]="Dentro",DATOS_[C.Extra.04]))))),
0)</f>
        <v>0</v>
      </c>
      <c r="AP62" s="122">
        <f t="array" ref="AP62">IFERROR(
MEDIAN((IF(DATOS_[[Sexo]:[Sexo]]=$B62,IF(DATOS_[[AGRUP. CLAS. PROF.]:[AGRUP. CLAS. PROF.]]=$B60,IF(DATOS_[[Check Periodo Ref.]:[Check Periodo Ref.]]="Dentro",DATOS_[C.Extra.05]))))),
0)</f>
        <v>0</v>
      </c>
      <c r="AQ62" s="123">
        <f t="array" ref="AQ62">IFERROR(
MEDIAN(IF(DATOS_[Sexo]=$B62,IF(DATOS_[AGRUP. CLAS. PROF.]=$B60,IF(DATOS_[Check Periodo Ref.]="Dentro",DATOS_[Tot Extrasalarial Ef],FALSE)))),
0)</f>
        <v>0</v>
      </c>
      <c r="AR62" s="124">
        <f t="array" ref="AR62">IFERROR(
MEDIAN(IF(DATOS_[Sexo]=$B62,IF(DATOS_[AGRUP. CLAS. PROF.]=$B60,IF(DATOS_[Check Periodo Ref.]="Dentro",DATOS_[TOTAL Retrib Ef],FALSE)))),
0)</f>
        <v>0</v>
      </c>
    </row>
    <row r="63" spans="1:44" ht="17.25" thickBot="1" x14ac:dyDescent="0.35">
      <c r="A63" s="48" t="str">
        <f t="shared" ref="A63" si="67">+A64</f>
        <v>[ocultar]</v>
      </c>
      <c r="B63" s="46" t="s">
        <v>233</v>
      </c>
      <c r="C63" s="117"/>
      <c r="D63" s="47"/>
      <c r="E63" s="127" t="str">
        <f t="shared" ref="E63:AR63" si="68">IFERROR((E64-E65)/E64,"")</f>
        <v/>
      </c>
      <c r="F63" s="131" t="str">
        <f t="shared" si="68"/>
        <v/>
      </c>
      <c r="G63" s="131" t="str">
        <f t="shared" si="68"/>
        <v/>
      </c>
      <c r="H63" s="131" t="str">
        <f t="shared" si="68"/>
        <v/>
      </c>
      <c r="I63" s="131" t="str">
        <f t="shared" si="68"/>
        <v/>
      </c>
      <c r="J63" s="131" t="str">
        <f t="shared" si="68"/>
        <v/>
      </c>
      <c r="K63" s="131" t="str">
        <f t="shared" si="68"/>
        <v/>
      </c>
      <c r="L63" s="131" t="str">
        <f t="shared" si="68"/>
        <v/>
      </c>
      <c r="M63" s="131" t="str">
        <f t="shared" si="68"/>
        <v/>
      </c>
      <c r="N63" s="131" t="str">
        <f t="shared" si="68"/>
        <v/>
      </c>
      <c r="O63" s="131" t="str">
        <f t="shared" si="68"/>
        <v/>
      </c>
      <c r="P63" s="131" t="str">
        <f t="shared" si="68"/>
        <v/>
      </c>
      <c r="Q63" s="131" t="str">
        <f t="shared" si="68"/>
        <v/>
      </c>
      <c r="R63" s="131" t="str">
        <f t="shared" si="68"/>
        <v/>
      </c>
      <c r="S63" s="131" t="str">
        <f t="shared" si="68"/>
        <v/>
      </c>
      <c r="T63" s="131" t="str">
        <f t="shared" si="68"/>
        <v/>
      </c>
      <c r="U63" s="131" t="str">
        <f t="shared" si="68"/>
        <v/>
      </c>
      <c r="V63" s="130" t="str">
        <f t="shared" si="68"/>
        <v/>
      </c>
      <c r="W63" s="130" t="str">
        <f t="shared" si="68"/>
        <v/>
      </c>
      <c r="X63" s="130" t="str">
        <f t="shared" si="68"/>
        <v/>
      </c>
      <c r="Y63" s="130" t="str">
        <f t="shared" si="68"/>
        <v/>
      </c>
      <c r="Z63" s="130" t="str">
        <f t="shared" si="68"/>
        <v/>
      </c>
      <c r="AA63" s="130" t="str">
        <f t="shared" si="68"/>
        <v/>
      </c>
      <c r="AB63" s="130" t="str">
        <f t="shared" si="68"/>
        <v/>
      </c>
      <c r="AC63" s="130" t="str">
        <f t="shared" si="68"/>
        <v/>
      </c>
      <c r="AD63" s="130" t="str">
        <f t="shared" si="68"/>
        <v/>
      </c>
      <c r="AE63" s="130" t="str">
        <f t="shared" si="68"/>
        <v/>
      </c>
      <c r="AF63" s="130" t="str">
        <f t="shared" si="68"/>
        <v/>
      </c>
      <c r="AG63" s="130" t="str">
        <f t="shared" si="68"/>
        <v/>
      </c>
      <c r="AH63" s="130" t="str">
        <f t="shared" si="68"/>
        <v/>
      </c>
      <c r="AI63" s="130" t="str">
        <f t="shared" si="68"/>
        <v/>
      </c>
      <c r="AJ63" s="132" t="str">
        <f t="shared" si="68"/>
        <v/>
      </c>
      <c r="AK63" s="136" t="str">
        <f t="shared" si="68"/>
        <v/>
      </c>
      <c r="AL63" s="133" t="str">
        <f t="shared" si="68"/>
        <v/>
      </c>
      <c r="AM63" s="133" t="str">
        <f t="shared" si="68"/>
        <v/>
      </c>
      <c r="AN63" s="133" t="str">
        <f t="shared" si="68"/>
        <v/>
      </c>
      <c r="AO63" s="133" t="str">
        <f t="shared" si="68"/>
        <v/>
      </c>
      <c r="AP63" s="133" t="str">
        <f t="shared" si="68"/>
        <v/>
      </c>
      <c r="AQ63" s="134" t="str">
        <f t="shared" si="68"/>
        <v/>
      </c>
      <c r="AR63" s="135" t="str">
        <f t="shared" si="68"/>
        <v/>
      </c>
    </row>
    <row r="64" spans="1:44" x14ac:dyDescent="0.3">
      <c r="A64" s="48" t="str">
        <f t="shared" ref="A64" si="69">+IF(C64+C65=0,"[ocultar]","")</f>
        <v>[ocultar]</v>
      </c>
      <c r="B64" s="39" t="s">
        <v>162</v>
      </c>
      <c r="C64" s="40">
        <f t="array" ref="C64">SUM(IF($B64=DATOS_[Sexo],
IF($B63=DATOS_[AGRUP. CLAS. PROF.],
IF("Dentro"=DATOS_[Check Periodo Ref.],
1/(COUNTIFS(DATOS_[Sexo],$B64,DATOS_[AGRUP. CLAS. PROF.],$B63,DATOS_[Check Periodo Ref.],"Dentro",DATOS_[id],DATOS_[id]))))))</f>
        <v>0</v>
      </c>
      <c r="D64" s="41">
        <f>COUNTIFS(DATOS_[AGRUP. CLAS. PROF.],$B63,DATOS_[Sexo],$B64,DATOS_[Check Periodo Ref.],"Dentro")</f>
        <v>0</v>
      </c>
      <c r="E64" s="118">
        <f t="array" ref="E64">IFERROR(
MEDIAN(IF(DATOS_[Sexo]=$B64,IF(DATOS_[AGRUP. CLAS. PROF.]=$B63,IF(DATOS_[Check Periodo Ref.]="Dentro",DATOS_[SALARIO BASE Ef],FALSE)))),
0)</f>
        <v>0</v>
      </c>
      <c r="F64" s="119">
        <f t="array" ref="F64">IFERROR(
MEDIAN((IF(DATOS_[[Sexo]:[Sexo]]=$B64,IF(DATOS_[[AGRUP. CLAS. PROF.]:[AGRUP. CLAS. PROF.]]=$B63,IF(DATOS_[[Check Periodo Ref.]:[Check Periodo Ref.]]="Dentro",DATOS_[Conc.Sal.01]))))),
0)</f>
        <v>0</v>
      </c>
      <c r="G64" s="119">
        <f t="array" ref="G64">IFERROR(
MEDIAN((IF(DATOS_[[Sexo]:[Sexo]]=$B64,IF(DATOS_[[AGRUP. CLAS. PROF.]:[AGRUP. CLAS. PROF.]]=$B63,IF(DATOS_[[Check Periodo Ref.]:[Check Periodo Ref.]]="Dentro",DATOS_[Conc.Sal.02]))))),
0)</f>
        <v>0</v>
      </c>
      <c r="H64" s="119">
        <f t="array" ref="H64">IFERROR(
MEDIAN((IF(DATOS_[[Sexo]:[Sexo]]=$B64,IF(DATOS_[[AGRUP. CLAS. PROF.]:[AGRUP. CLAS. PROF.]]=$B63,IF(DATOS_[[Check Periodo Ref.]:[Check Periodo Ref.]]="Dentro",DATOS_[Conc.Sal.03]))))),
0)</f>
        <v>0</v>
      </c>
      <c r="I64" s="119">
        <f t="array" ref="I64">IFERROR(
MEDIAN((IF(DATOS_[[Sexo]:[Sexo]]=$B64,IF(DATOS_[[AGRUP. CLAS. PROF.]:[AGRUP. CLAS. PROF.]]=$B63,IF(DATOS_[[Check Periodo Ref.]:[Check Periodo Ref.]]="Dentro",DATOS_[Conc.Sal.04]))))),
0)</f>
        <v>0</v>
      </c>
      <c r="J64" s="119">
        <f t="array" ref="J64">IFERROR(
MEDIAN((IF(DATOS_[[Sexo]:[Sexo]]=$B64,IF(DATOS_[[AGRUP. CLAS. PROF.]:[AGRUP. CLAS. PROF.]]=$B63,IF(DATOS_[[Check Periodo Ref.]:[Check Periodo Ref.]]="Dentro",DATOS_[Conc.Sal.05]))))),
0)</f>
        <v>0</v>
      </c>
      <c r="K64" s="119">
        <f t="array" ref="K64">IFERROR(
MEDIAN((IF(DATOS_[[Sexo]:[Sexo]]=$B64,IF(DATOS_[[AGRUP. CLAS. PROF.]:[AGRUP. CLAS. PROF.]]=$B63,IF(DATOS_[[Check Periodo Ref.]:[Check Periodo Ref.]]="Dentro",DATOS_[Conc.Sal.06]))))),
0)</f>
        <v>0</v>
      </c>
      <c r="L64" s="119">
        <f t="array" ref="L64">IFERROR(
MEDIAN((IF(DATOS_[[Sexo]:[Sexo]]=$B64,IF(DATOS_[[AGRUP. CLAS. PROF.]:[AGRUP. CLAS. PROF.]]=$B63,IF(DATOS_[[Check Periodo Ref.]:[Check Periodo Ref.]]="Dentro",DATOS_[Conc.Sal.07]))))),
0)</f>
        <v>0</v>
      </c>
      <c r="M64" s="119">
        <f t="array" ref="M64">IFERROR(
MEDIAN((IF(DATOS_[[Sexo]:[Sexo]]=$B64,IF(DATOS_[[AGRUP. CLAS. PROF.]:[AGRUP. CLAS. PROF.]]=$B63,IF(DATOS_[[Check Periodo Ref.]:[Check Periodo Ref.]]="Dentro",DATOS_[Conc.Sal.08]))))),
0)</f>
        <v>0</v>
      </c>
      <c r="N64" s="119">
        <f t="array" ref="N64">IFERROR(
MEDIAN((IF(DATOS_[[Sexo]:[Sexo]]=$B64,IF(DATOS_[[AGRUP. CLAS. PROF.]:[AGRUP. CLAS. PROF.]]=$B63,IF(DATOS_[[Check Periodo Ref.]:[Check Periodo Ref.]]="Dentro",DATOS_[Conc.Sal.09]))))),
0)</f>
        <v>0</v>
      </c>
      <c r="O64" s="119">
        <f t="array" ref="O64">IFERROR(
MEDIAN((IF(DATOS_[[Sexo]:[Sexo]]=$B64,IF(DATOS_[[AGRUP. CLAS. PROF.]:[AGRUP. CLAS. PROF.]]=$B63,IF(DATOS_[[Check Periodo Ref.]:[Check Periodo Ref.]]="Dentro",DATOS_[Conc.Sal.10]))))),
0)</f>
        <v>0</v>
      </c>
      <c r="P64" s="119">
        <f t="array" ref="P64">IFERROR(
MEDIAN((IF(DATOS_[[Sexo]:[Sexo]]=$B64,IF(DATOS_[[AGRUP. CLAS. PROF.]:[AGRUP. CLAS. PROF.]]=$B63,IF(DATOS_[[Check Periodo Ref.]:[Check Periodo Ref.]]="Dentro",DATOS_[Conc.Sal.11]))))),
0)</f>
        <v>0</v>
      </c>
      <c r="Q64" s="119">
        <f t="array" ref="Q64">IFERROR(
MEDIAN((IF(DATOS_[[Sexo]:[Sexo]]=$B64,IF(DATOS_[[AGRUP. CLAS. PROF.]:[AGRUP. CLAS. PROF.]]=$B63,IF(DATOS_[[Check Periodo Ref.]:[Check Periodo Ref.]]="Dentro",DATOS_[Conc.Sal.12]))))),
0)</f>
        <v>0</v>
      </c>
      <c r="R64" s="119">
        <f t="array" ref="R64">IFERROR(
MEDIAN((IF(DATOS_[[Sexo]:[Sexo]]=$B64,IF(DATOS_[[AGRUP. CLAS. PROF.]:[AGRUP. CLAS. PROF.]]=$B63,IF(DATOS_[[Check Periodo Ref.]:[Check Periodo Ref.]]="Dentro",DATOS_[Conc.Sal.13]))))),
0)</f>
        <v>0</v>
      </c>
      <c r="S64" s="119">
        <f t="array" ref="S64">IFERROR(
MEDIAN((IF(DATOS_[[Sexo]:[Sexo]]=$B64,IF(DATOS_[[AGRUP. CLAS. PROF.]:[AGRUP. CLAS. PROF.]]=$B63,IF(DATOS_[[Check Periodo Ref.]:[Check Periodo Ref.]]="Dentro",DATOS_[Conc.Sal.14]))))),
0)</f>
        <v>0</v>
      </c>
      <c r="T64" s="119">
        <f t="array" ref="T64">IFERROR(
MEDIAN((IF(DATOS_[[Sexo]:[Sexo]]=$B64,IF(DATOS_[[AGRUP. CLAS. PROF.]:[AGRUP. CLAS. PROF.]]=$B63,IF(DATOS_[[Check Periodo Ref.]:[Check Periodo Ref.]]="Dentro",DATOS_[Conc.Sal.15]))))),
0)</f>
        <v>0</v>
      </c>
      <c r="U64" s="119">
        <f t="array" ref="U64">IFERROR(
MEDIAN((IF(DATOS_[[Sexo]:[Sexo]]=$B64,IF(DATOS_[[AGRUP. CLAS. PROF.]:[AGRUP. CLAS. PROF.]]=$B63,IF(DATOS_[[Check Periodo Ref.]:[Check Periodo Ref.]]="Dentro",DATOS_[Conc.Sal.16]))))),
0)</f>
        <v>0</v>
      </c>
      <c r="V64" s="119">
        <f t="array" ref="V64">IFERROR(
MEDIAN((IF(DATOS_[[Sexo]:[Sexo]]=$B64,IF(DATOS_[[AGRUP. CLAS. PROF.]:[AGRUP. CLAS. PROF.]]=$B63,IF(DATOS_[[Check Periodo Ref.]:[Check Periodo Ref.]]="Dentro",DATOS_[Conc.Sal.17]))))),
0)</f>
        <v>0</v>
      </c>
      <c r="W64" s="119">
        <f t="array" ref="W64">IFERROR(
MEDIAN((IF(DATOS_[[Sexo]:[Sexo]]=$B64,IF(DATOS_[[AGRUP. CLAS. PROF.]:[AGRUP. CLAS. PROF.]]=$B63,IF(DATOS_[[Check Periodo Ref.]:[Check Periodo Ref.]]="Dentro",DATOS_[Conc.Sal.18]))))),
0)</f>
        <v>0</v>
      </c>
      <c r="X64" s="119">
        <f t="array" ref="X64">IFERROR(
MEDIAN((IF(DATOS_[[Sexo]:[Sexo]]=$B64,IF(DATOS_[[AGRUP. CLAS. PROF.]:[AGRUP. CLAS. PROF.]]=$B63,IF(DATOS_[[Check Periodo Ref.]:[Check Periodo Ref.]]="Dentro",DATOS_[Conc.Sal.19]))))),
0)</f>
        <v>0</v>
      </c>
      <c r="Y64" s="119">
        <f t="array" ref="Y64">IFERROR(
MEDIAN((IF(DATOS_[[Sexo]:[Sexo]]=$B64,IF(DATOS_[[AGRUP. CLAS. PROF.]:[AGRUP. CLAS. PROF.]]=$B63,IF(DATOS_[[Check Periodo Ref.]:[Check Periodo Ref.]]="Dentro",DATOS_[Conc.Sal.20]))))),
0)</f>
        <v>0</v>
      </c>
      <c r="Z64" s="119">
        <f t="array" ref="Z64">IFERROR(
MEDIAN((IF(DATOS_[[Sexo]:[Sexo]]=$B64,IF(DATOS_[[AGRUP. CLAS. PROF.]:[AGRUP. CLAS. PROF.]]=$B63,IF(DATOS_[[Check Periodo Ref.]:[Check Periodo Ref.]]="Dentro",DATOS_[Conc.Sal.21]))))),
0)</f>
        <v>0</v>
      </c>
      <c r="AA64" s="119">
        <f t="array" ref="AA64">IFERROR(
MEDIAN((IF(DATOS_[[Sexo]:[Sexo]]=$B64,IF(DATOS_[[AGRUP. CLAS. PROF.]:[AGRUP. CLAS. PROF.]]=$B63,IF(DATOS_[[Check Periodo Ref.]:[Check Periodo Ref.]]="Dentro",DATOS_[Conc.Sal.22]))))),
0)</f>
        <v>0</v>
      </c>
      <c r="AB64" s="119">
        <f t="array" ref="AB64">IFERROR(
MEDIAN((IF(DATOS_[[Sexo]:[Sexo]]=$B64,IF(DATOS_[[AGRUP. CLAS. PROF.]:[AGRUP. CLAS. PROF.]]=$B63,IF(DATOS_[[Check Periodo Ref.]:[Check Periodo Ref.]]="Dentro",DATOS_[Conc.Sal.23]))))),
0)</f>
        <v>0</v>
      </c>
      <c r="AC64" s="119">
        <f t="array" ref="AC64">IFERROR(
MEDIAN((IF(DATOS_[[Sexo]:[Sexo]]=$B64,IF(DATOS_[[AGRUP. CLAS. PROF.]:[AGRUP. CLAS. PROF.]]=$B63,IF(DATOS_[[Check Periodo Ref.]:[Check Periodo Ref.]]="Dentro",DATOS_[Conc.Sal.24]))))),
0)</f>
        <v>0</v>
      </c>
      <c r="AD64" s="119">
        <f t="array" ref="AD64">IFERROR(
MEDIAN((IF(DATOS_[[Sexo]:[Sexo]]=$B64,IF(DATOS_[[AGRUP. CLAS. PROF.]:[AGRUP. CLAS. PROF.]]=$B63,IF(DATOS_[[Check Periodo Ref.]:[Check Periodo Ref.]]="Dentro",DATOS_[Conc.Sal.25]))))),
0)</f>
        <v>0</v>
      </c>
      <c r="AE64" s="119">
        <f t="array" ref="AE64">IFERROR(
MEDIAN((IF(DATOS_[[Sexo]:[Sexo]]=$B64,IF(DATOS_[[AGRUP. CLAS. PROF.]:[AGRUP. CLAS. PROF.]]=$B63,IF(DATOS_[[Check Periodo Ref.]:[Check Periodo Ref.]]="Dentro",DATOS_[Conc.Sal.26]))))),
0)</f>
        <v>0</v>
      </c>
      <c r="AF64" s="119">
        <f t="array" ref="AF64">IFERROR(
MEDIAN((IF(DATOS_[[Sexo]:[Sexo]]=$B64,IF(DATOS_[[AGRUP. CLAS. PROF.]:[AGRUP. CLAS. PROF.]]=$B63,IF(DATOS_[[Check Periodo Ref.]:[Check Periodo Ref.]]="Dentro",DATOS_[Conc.Sal.27]))))),
0)</f>
        <v>0</v>
      </c>
      <c r="AG64" s="119">
        <f t="array" ref="AG64">IFERROR(
MEDIAN((IF(DATOS_[[Sexo]:[Sexo]]=$B64,IF(DATOS_[[AGRUP. CLAS. PROF.]:[AGRUP. CLAS. PROF.]]=$B63,IF(DATOS_[[Check Periodo Ref.]:[Check Periodo Ref.]]="Dentro",DATOS_[Conc.Sal.28]))))),
0)</f>
        <v>0</v>
      </c>
      <c r="AH64" s="119">
        <f t="array" ref="AH64">IFERROR(
MEDIAN((IF(DATOS_[[Sexo]:[Sexo]]=$B64,IF(DATOS_[[AGRUP. CLAS. PROF.]:[AGRUP. CLAS. PROF.]]=$B63,IF(DATOS_[[Check Periodo Ref.]:[Check Periodo Ref.]]="Dentro",DATOS_[Conc.Sal.29]))))),
0)</f>
        <v>0</v>
      </c>
      <c r="AI64" s="119">
        <f t="array" ref="AI64">IFERROR(
MEDIAN((IF(DATOS_[[Sexo]:[Sexo]]=$B64,IF(DATOS_[[AGRUP. CLAS. PROF.]:[AGRUP. CLAS. PROF.]]=$B63,IF(DATOS_[[Check Periodo Ref.]:[Check Periodo Ref.]]="Dentro",DATOS_[Conc.Sal.30]))))),
0)</f>
        <v>0</v>
      </c>
      <c r="AJ64" s="120">
        <f t="array" ref="AJ64">IFERROR(
MEDIAN(IF(DATOS_[Sexo]=$B64,IF(DATOS_[AGRUP. CLAS. PROF.]=$B63,IF(DATOS_[Check Periodo Ref.]="Dentro",DATOS_[Tot COMPL.SAL Ef],FALSE)))),
0)</f>
        <v>0</v>
      </c>
      <c r="AK64" s="121">
        <f t="array" ref="AK64">IFERROR(
MEDIAN(IF(DATOS_[Sexo]=$B64,IF(DATOS_[AGRUP. CLAS. PROF.]=$B63,IF(DATOS_[Check Periodo Ref.]="Dentro",DATOS_[TOTAL SALARIO Ef],FALSE)))),
0)</f>
        <v>0</v>
      </c>
      <c r="AL64" s="122">
        <f t="array" ref="AL64">IFERROR(
MEDIAN((IF(DATOS_[[Sexo]:[Sexo]]=$B64,IF(DATOS_[[AGRUP. CLAS. PROF.]:[AGRUP. CLAS. PROF.]]=$B63,IF(DATOS_[[Check Periodo Ref.]:[Check Periodo Ref.]]="Dentro",DATOS_[C.Extra.01]))))),
0)</f>
        <v>0</v>
      </c>
      <c r="AM64" s="122">
        <f t="array" ref="AM64">IFERROR(
MEDIAN((IF(DATOS_[[Sexo]:[Sexo]]=$B64,IF(DATOS_[[AGRUP. CLAS. PROF.]:[AGRUP. CLAS. PROF.]]=$B63,IF(DATOS_[[Check Periodo Ref.]:[Check Periodo Ref.]]="Dentro",DATOS_[C.Extra.02]))))),
0)</f>
        <v>0</v>
      </c>
      <c r="AN64" s="122">
        <f t="array" ref="AN64">IFERROR(
MEDIAN((IF(DATOS_[[Sexo]:[Sexo]]=$B64,IF(DATOS_[[AGRUP. CLAS. PROF.]:[AGRUP. CLAS. PROF.]]=$B63,IF(DATOS_[[Check Periodo Ref.]:[Check Periodo Ref.]]="Dentro",DATOS_[C.Extra.03]))))),
0)</f>
        <v>0</v>
      </c>
      <c r="AO64" s="122">
        <f t="array" ref="AO64">IFERROR(
MEDIAN((IF(DATOS_[[Sexo]:[Sexo]]=$B64,IF(DATOS_[[AGRUP. CLAS. PROF.]:[AGRUP. CLAS. PROF.]]=$B63,IF(DATOS_[[Check Periodo Ref.]:[Check Periodo Ref.]]="Dentro",DATOS_[C.Extra.04]))))),
0)</f>
        <v>0</v>
      </c>
      <c r="AP64" s="122">
        <f t="array" ref="AP64">IFERROR(
MEDIAN((IF(DATOS_[[Sexo]:[Sexo]]=$B64,IF(DATOS_[[AGRUP. CLAS. PROF.]:[AGRUP. CLAS. PROF.]]=$B63,IF(DATOS_[[Check Periodo Ref.]:[Check Periodo Ref.]]="Dentro",DATOS_[C.Extra.05]))))),
0)</f>
        <v>0</v>
      </c>
      <c r="AQ64" s="123">
        <f t="array" ref="AQ64">IFERROR(
MEDIAN(IF(DATOS_[Sexo]=$B64,IF(DATOS_[AGRUP. CLAS. PROF.]=$B63,IF(DATOS_[Check Periodo Ref.]="Dentro",DATOS_[Tot Extrasalarial Ef],FALSE)))),
0)</f>
        <v>0</v>
      </c>
      <c r="AR64" s="124">
        <f t="array" ref="AR64">IFERROR(
MEDIAN(IF(DATOS_[Sexo]=$B64,IF(DATOS_[AGRUP. CLAS. PROF.]=$B63,IF(DATOS_[Check Periodo Ref.]="Dentro",DATOS_[TOTAL Retrib Ef],FALSE)))),
0)</f>
        <v>0</v>
      </c>
    </row>
    <row r="65" spans="1:44" x14ac:dyDescent="0.3">
      <c r="A65" s="48" t="str">
        <f t="shared" ref="A65" si="70">+A64</f>
        <v>[ocultar]</v>
      </c>
      <c r="B65" s="39" t="s">
        <v>163</v>
      </c>
      <c r="C65" s="40">
        <f t="array" ref="C65">SUM(IF($B65=DATOS_[Sexo],
IF($B63=DATOS_[AGRUP. CLAS. PROF.],
IF("Dentro"=DATOS_[Check Periodo Ref.],
1/(COUNTIFS(DATOS_[Sexo],$B65,DATOS_[AGRUP. CLAS. PROF.],$B63,DATOS_[Check Periodo Ref.],"Dentro",DATOS_[id],DATOS_[id]))))))</f>
        <v>0</v>
      </c>
      <c r="D65" s="41">
        <f>COUNTIFS(DATOS_[AGRUP. CLAS. PROF.],$B63,DATOS_[Sexo],$B65,DATOS_[Check Periodo Ref.],"Dentro")</f>
        <v>0</v>
      </c>
      <c r="E65" s="118">
        <f t="array" ref="E65">IFERROR(
MEDIAN(IF(DATOS_[Sexo]=$B65,IF(DATOS_[AGRUP. CLAS. PROF.]=$B63,IF(DATOS_[Check Periodo Ref.]="Dentro",DATOS_[SALARIO BASE Ef],FALSE)))),
0)</f>
        <v>0</v>
      </c>
      <c r="F65" s="119">
        <f t="array" ref="F65">IFERROR(
MEDIAN((IF(DATOS_[[Sexo]:[Sexo]]=$B65,IF(DATOS_[[AGRUP. CLAS. PROF.]:[AGRUP. CLAS. PROF.]]=$B63,IF(DATOS_[[Check Periodo Ref.]:[Check Periodo Ref.]]="Dentro",DATOS_[Conc.Sal.01]))))),
0)</f>
        <v>0</v>
      </c>
      <c r="G65" s="119">
        <f t="array" ref="G65">IFERROR(
MEDIAN((IF(DATOS_[[Sexo]:[Sexo]]=$B65,IF(DATOS_[[AGRUP. CLAS. PROF.]:[AGRUP. CLAS. PROF.]]=$B63,IF(DATOS_[[Check Periodo Ref.]:[Check Periodo Ref.]]="Dentro",DATOS_[Conc.Sal.02]))))),
0)</f>
        <v>0</v>
      </c>
      <c r="H65" s="119">
        <f t="array" ref="H65">IFERROR(
MEDIAN((IF(DATOS_[[Sexo]:[Sexo]]=$B65,IF(DATOS_[[AGRUP. CLAS. PROF.]:[AGRUP. CLAS. PROF.]]=$B63,IF(DATOS_[[Check Periodo Ref.]:[Check Periodo Ref.]]="Dentro",DATOS_[Conc.Sal.03]))))),
0)</f>
        <v>0</v>
      </c>
      <c r="I65" s="119">
        <f t="array" ref="I65">IFERROR(
MEDIAN((IF(DATOS_[[Sexo]:[Sexo]]=$B65,IF(DATOS_[[AGRUP. CLAS. PROF.]:[AGRUP. CLAS. PROF.]]=$B63,IF(DATOS_[[Check Periodo Ref.]:[Check Periodo Ref.]]="Dentro",DATOS_[Conc.Sal.04]))))),
0)</f>
        <v>0</v>
      </c>
      <c r="J65" s="119">
        <f t="array" ref="J65">IFERROR(
MEDIAN((IF(DATOS_[[Sexo]:[Sexo]]=$B65,IF(DATOS_[[AGRUP. CLAS. PROF.]:[AGRUP. CLAS. PROF.]]=$B63,IF(DATOS_[[Check Periodo Ref.]:[Check Periodo Ref.]]="Dentro",DATOS_[Conc.Sal.05]))))),
0)</f>
        <v>0</v>
      </c>
      <c r="K65" s="119">
        <f t="array" ref="K65">IFERROR(
MEDIAN((IF(DATOS_[[Sexo]:[Sexo]]=$B65,IF(DATOS_[[AGRUP. CLAS. PROF.]:[AGRUP. CLAS. PROF.]]=$B63,IF(DATOS_[[Check Periodo Ref.]:[Check Periodo Ref.]]="Dentro",DATOS_[Conc.Sal.06]))))),
0)</f>
        <v>0</v>
      </c>
      <c r="L65" s="119">
        <f t="array" ref="L65">IFERROR(
MEDIAN((IF(DATOS_[[Sexo]:[Sexo]]=$B65,IF(DATOS_[[AGRUP. CLAS. PROF.]:[AGRUP. CLAS. PROF.]]=$B63,IF(DATOS_[[Check Periodo Ref.]:[Check Periodo Ref.]]="Dentro",DATOS_[Conc.Sal.07]))))),
0)</f>
        <v>0</v>
      </c>
      <c r="M65" s="119">
        <f t="array" ref="M65">IFERROR(
MEDIAN((IF(DATOS_[[Sexo]:[Sexo]]=$B65,IF(DATOS_[[AGRUP. CLAS. PROF.]:[AGRUP. CLAS. PROF.]]=$B63,IF(DATOS_[[Check Periodo Ref.]:[Check Periodo Ref.]]="Dentro",DATOS_[Conc.Sal.08]))))),
0)</f>
        <v>0</v>
      </c>
      <c r="N65" s="119">
        <f t="array" ref="N65">IFERROR(
MEDIAN((IF(DATOS_[[Sexo]:[Sexo]]=$B65,IF(DATOS_[[AGRUP. CLAS. PROF.]:[AGRUP. CLAS. PROF.]]=$B63,IF(DATOS_[[Check Periodo Ref.]:[Check Periodo Ref.]]="Dentro",DATOS_[Conc.Sal.09]))))),
0)</f>
        <v>0</v>
      </c>
      <c r="O65" s="119">
        <f t="array" ref="O65">IFERROR(
MEDIAN((IF(DATOS_[[Sexo]:[Sexo]]=$B65,IF(DATOS_[[AGRUP. CLAS. PROF.]:[AGRUP. CLAS. PROF.]]=$B63,IF(DATOS_[[Check Periodo Ref.]:[Check Periodo Ref.]]="Dentro",DATOS_[Conc.Sal.10]))))),
0)</f>
        <v>0</v>
      </c>
      <c r="P65" s="119">
        <f t="array" ref="P65">IFERROR(
MEDIAN((IF(DATOS_[[Sexo]:[Sexo]]=$B65,IF(DATOS_[[AGRUP. CLAS. PROF.]:[AGRUP. CLAS. PROF.]]=$B63,IF(DATOS_[[Check Periodo Ref.]:[Check Periodo Ref.]]="Dentro",DATOS_[Conc.Sal.11]))))),
0)</f>
        <v>0</v>
      </c>
      <c r="Q65" s="119">
        <f t="array" ref="Q65">IFERROR(
MEDIAN((IF(DATOS_[[Sexo]:[Sexo]]=$B65,IF(DATOS_[[AGRUP. CLAS. PROF.]:[AGRUP. CLAS. PROF.]]=$B63,IF(DATOS_[[Check Periodo Ref.]:[Check Periodo Ref.]]="Dentro",DATOS_[Conc.Sal.12]))))),
0)</f>
        <v>0</v>
      </c>
      <c r="R65" s="119">
        <f t="array" ref="R65">IFERROR(
MEDIAN((IF(DATOS_[[Sexo]:[Sexo]]=$B65,IF(DATOS_[[AGRUP. CLAS. PROF.]:[AGRUP. CLAS. PROF.]]=$B63,IF(DATOS_[[Check Periodo Ref.]:[Check Periodo Ref.]]="Dentro",DATOS_[Conc.Sal.13]))))),
0)</f>
        <v>0</v>
      </c>
      <c r="S65" s="119">
        <f t="array" ref="S65">IFERROR(
MEDIAN((IF(DATOS_[[Sexo]:[Sexo]]=$B65,IF(DATOS_[[AGRUP. CLAS. PROF.]:[AGRUP. CLAS. PROF.]]=$B63,IF(DATOS_[[Check Periodo Ref.]:[Check Periodo Ref.]]="Dentro",DATOS_[Conc.Sal.14]))))),
0)</f>
        <v>0</v>
      </c>
      <c r="T65" s="119">
        <f t="array" ref="T65">IFERROR(
MEDIAN((IF(DATOS_[[Sexo]:[Sexo]]=$B65,IF(DATOS_[[AGRUP. CLAS. PROF.]:[AGRUP. CLAS. PROF.]]=$B63,IF(DATOS_[[Check Periodo Ref.]:[Check Periodo Ref.]]="Dentro",DATOS_[Conc.Sal.15]))))),
0)</f>
        <v>0</v>
      </c>
      <c r="U65" s="119">
        <f t="array" ref="U65">IFERROR(
MEDIAN((IF(DATOS_[[Sexo]:[Sexo]]=$B65,IF(DATOS_[[AGRUP. CLAS. PROF.]:[AGRUP. CLAS. PROF.]]=$B63,IF(DATOS_[[Check Periodo Ref.]:[Check Periodo Ref.]]="Dentro",DATOS_[Conc.Sal.16]))))),
0)</f>
        <v>0</v>
      </c>
      <c r="V65" s="119">
        <f t="array" ref="V65">IFERROR(
MEDIAN((IF(DATOS_[[Sexo]:[Sexo]]=$B65,IF(DATOS_[[AGRUP. CLAS. PROF.]:[AGRUP. CLAS. PROF.]]=$B63,IF(DATOS_[[Check Periodo Ref.]:[Check Periodo Ref.]]="Dentro",DATOS_[Conc.Sal.17]))))),
0)</f>
        <v>0</v>
      </c>
      <c r="W65" s="119">
        <f t="array" ref="W65">IFERROR(
MEDIAN((IF(DATOS_[[Sexo]:[Sexo]]=$B65,IF(DATOS_[[AGRUP. CLAS. PROF.]:[AGRUP. CLAS. PROF.]]=$B63,IF(DATOS_[[Check Periodo Ref.]:[Check Periodo Ref.]]="Dentro",DATOS_[Conc.Sal.18]))))),
0)</f>
        <v>0</v>
      </c>
      <c r="X65" s="119">
        <f t="array" ref="X65">IFERROR(
MEDIAN((IF(DATOS_[[Sexo]:[Sexo]]=$B65,IF(DATOS_[[AGRUP. CLAS. PROF.]:[AGRUP. CLAS. PROF.]]=$B63,IF(DATOS_[[Check Periodo Ref.]:[Check Periodo Ref.]]="Dentro",DATOS_[Conc.Sal.19]))))),
0)</f>
        <v>0</v>
      </c>
      <c r="Y65" s="119">
        <f t="array" ref="Y65">IFERROR(
MEDIAN((IF(DATOS_[[Sexo]:[Sexo]]=$B65,IF(DATOS_[[AGRUP. CLAS. PROF.]:[AGRUP. CLAS. PROF.]]=$B63,IF(DATOS_[[Check Periodo Ref.]:[Check Periodo Ref.]]="Dentro",DATOS_[Conc.Sal.20]))))),
0)</f>
        <v>0</v>
      </c>
      <c r="Z65" s="119">
        <f t="array" ref="Z65">IFERROR(
MEDIAN((IF(DATOS_[[Sexo]:[Sexo]]=$B65,IF(DATOS_[[AGRUP. CLAS. PROF.]:[AGRUP. CLAS. PROF.]]=$B63,IF(DATOS_[[Check Periodo Ref.]:[Check Periodo Ref.]]="Dentro",DATOS_[Conc.Sal.21]))))),
0)</f>
        <v>0</v>
      </c>
      <c r="AA65" s="119">
        <f t="array" ref="AA65">IFERROR(
MEDIAN((IF(DATOS_[[Sexo]:[Sexo]]=$B65,IF(DATOS_[[AGRUP. CLAS. PROF.]:[AGRUP. CLAS. PROF.]]=$B63,IF(DATOS_[[Check Periodo Ref.]:[Check Periodo Ref.]]="Dentro",DATOS_[Conc.Sal.22]))))),
0)</f>
        <v>0</v>
      </c>
      <c r="AB65" s="119">
        <f t="array" ref="AB65">IFERROR(
MEDIAN((IF(DATOS_[[Sexo]:[Sexo]]=$B65,IF(DATOS_[[AGRUP. CLAS. PROF.]:[AGRUP. CLAS. PROF.]]=$B63,IF(DATOS_[[Check Periodo Ref.]:[Check Periodo Ref.]]="Dentro",DATOS_[Conc.Sal.23]))))),
0)</f>
        <v>0</v>
      </c>
      <c r="AC65" s="119">
        <f t="array" ref="AC65">IFERROR(
MEDIAN((IF(DATOS_[[Sexo]:[Sexo]]=$B65,IF(DATOS_[[AGRUP. CLAS. PROF.]:[AGRUP. CLAS. PROF.]]=$B63,IF(DATOS_[[Check Periodo Ref.]:[Check Periodo Ref.]]="Dentro",DATOS_[Conc.Sal.24]))))),
0)</f>
        <v>0</v>
      </c>
      <c r="AD65" s="119">
        <f t="array" ref="AD65">IFERROR(
MEDIAN((IF(DATOS_[[Sexo]:[Sexo]]=$B65,IF(DATOS_[[AGRUP. CLAS. PROF.]:[AGRUP. CLAS. PROF.]]=$B63,IF(DATOS_[[Check Periodo Ref.]:[Check Periodo Ref.]]="Dentro",DATOS_[Conc.Sal.25]))))),
0)</f>
        <v>0</v>
      </c>
      <c r="AE65" s="119">
        <f t="array" ref="AE65">IFERROR(
MEDIAN((IF(DATOS_[[Sexo]:[Sexo]]=$B65,IF(DATOS_[[AGRUP. CLAS. PROF.]:[AGRUP. CLAS. PROF.]]=$B63,IF(DATOS_[[Check Periodo Ref.]:[Check Periodo Ref.]]="Dentro",DATOS_[Conc.Sal.26]))))),
0)</f>
        <v>0</v>
      </c>
      <c r="AF65" s="119">
        <f t="array" ref="AF65">IFERROR(
MEDIAN((IF(DATOS_[[Sexo]:[Sexo]]=$B65,IF(DATOS_[[AGRUP. CLAS. PROF.]:[AGRUP. CLAS. PROF.]]=$B63,IF(DATOS_[[Check Periodo Ref.]:[Check Periodo Ref.]]="Dentro",DATOS_[Conc.Sal.27]))))),
0)</f>
        <v>0</v>
      </c>
      <c r="AG65" s="119">
        <f t="array" ref="AG65">IFERROR(
MEDIAN((IF(DATOS_[[Sexo]:[Sexo]]=$B65,IF(DATOS_[[AGRUP. CLAS. PROF.]:[AGRUP. CLAS. PROF.]]=$B63,IF(DATOS_[[Check Periodo Ref.]:[Check Periodo Ref.]]="Dentro",DATOS_[Conc.Sal.28]))))),
0)</f>
        <v>0</v>
      </c>
      <c r="AH65" s="119">
        <f t="array" ref="AH65">IFERROR(
MEDIAN((IF(DATOS_[[Sexo]:[Sexo]]=$B65,IF(DATOS_[[AGRUP. CLAS. PROF.]:[AGRUP. CLAS. PROF.]]=$B63,IF(DATOS_[[Check Periodo Ref.]:[Check Periodo Ref.]]="Dentro",DATOS_[Conc.Sal.29]))))),
0)</f>
        <v>0</v>
      </c>
      <c r="AI65" s="119">
        <f t="array" ref="AI65">IFERROR(
MEDIAN((IF(DATOS_[[Sexo]:[Sexo]]=$B65,IF(DATOS_[[AGRUP. CLAS. PROF.]:[AGRUP. CLAS. PROF.]]=$B63,IF(DATOS_[[Check Periodo Ref.]:[Check Periodo Ref.]]="Dentro",DATOS_[Conc.Sal.30]))))),
0)</f>
        <v>0</v>
      </c>
      <c r="AJ65" s="120">
        <f t="array" ref="AJ65">IFERROR(
MEDIAN(IF(DATOS_[Sexo]=$B65,IF(DATOS_[AGRUP. CLAS. PROF.]=$B63,IF(DATOS_[Check Periodo Ref.]="Dentro",DATOS_[Tot COMPL.SAL Ef],FALSE)))),
0)</f>
        <v>0</v>
      </c>
      <c r="AK65" s="121">
        <f t="array" ref="AK65">IFERROR(
MEDIAN(IF(DATOS_[Sexo]=$B65,IF(DATOS_[AGRUP. CLAS. PROF.]=$B63,IF(DATOS_[Check Periodo Ref.]="Dentro",DATOS_[TOTAL SALARIO Ef],FALSE)))),
0)</f>
        <v>0</v>
      </c>
      <c r="AL65" s="122">
        <f t="array" ref="AL65">IFERROR(
MEDIAN((IF(DATOS_[[Sexo]:[Sexo]]=$B65,IF(DATOS_[[AGRUP. CLAS. PROF.]:[AGRUP. CLAS. PROF.]]=$B63,IF(DATOS_[[Check Periodo Ref.]:[Check Periodo Ref.]]="Dentro",DATOS_[C.Extra.01]))))),
0)</f>
        <v>0</v>
      </c>
      <c r="AM65" s="122">
        <f t="array" ref="AM65">IFERROR(
MEDIAN((IF(DATOS_[[Sexo]:[Sexo]]=$B65,IF(DATOS_[[AGRUP. CLAS. PROF.]:[AGRUP. CLAS. PROF.]]=$B63,IF(DATOS_[[Check Periodo Ref.]:[Check Periodo Ref.]]="Dentro",DATOS_[C.Extra.02]))))),
0)</f>
        <v>0</v>
      </c>
      <c r="AN65" s="122">
        <f t="array" ref="AN65">IFERROR(
MEDIAN((IF(DATOS_[[Sexo]:[Sexo]]=$B65,IF(DATOS_[[AGRUP. CLAS. PROF.]:[AGRUP. CLAS. PROF.]]=$B63,IF(DATOS_[[Check Periodo Ref.]:[Check Periodo Ref.]]="Dentro",DATOS_[C.Extra.03]))))),
0)</f>
        <v>0</v>
      </c>
      <c r="AO65" s="122">
        <f t="array" ref="AO65">IFERROR(
MEDIAN((IF(DATOS_[[Sexo]:[Sexo]]=$B65,IF(DATOS_[[AGRUP. CLAS. PROF.]:[AGRUP. CLAS. PROF.]]=$B63,IF(DATOS_[[Check Periodo Ref.]:[Check Periodo Ref.]]="Dentro",DATOS_[C.Extra.04]))))),
0)</f>
        <v>0</v>
      </c>
      <c r="AP65" s="122">
        <f t="array" ref="AP65">IFERROR(
MEDIAN((IF(DATOS_[[Sexo]:[Sexo]]=$B65,IF(DATOS_[[AGRUP. CLAS. PROF.]:[AGRUP. CLAS. PROF.]]=$B63,IF(DATOS_[[Check Periodo Ref.]:[Check Periodo Ref.]]="Dentro",DATOS_[C.Extra.05]))))),
0)</f>
        <v>0</v>
      </c>
      <c r="AQ65" s="123">
        <f t="array" ref="AQ65">IFERROR(
MEDIAN(IF(DATOS_[Sexo]=$B65,IF(DATOS_[AGRUP. CLAS. PROF.]=$B63,IF(DATOS_[Check Periodo Ref.]="Dentro",DATOS_[Tot Extrasalarial Ef],FALSE)))),
0)</f>
        <v>0</v>
      </c>
      <c r="AR65" s="124">
        <f t="array" ref="AR65">IFERROR(
MEDIAN(IF(DATOS_[Sexo]=$B65,IF(DATOS_[AGRUP. CLAS. PROF.]=$B63,IF(DATOS_[Check Periodo Ref.]="Dentro",DATOS_[TOTAL Retrib Ef],FALSE)))),
0)</f>
        <v>0</v>
      </c>
    </row>
    <row r="66" spans="1:44" ht="17.25" thickBot="1" x14ac:dyDescent="0.35">
      <c r="A66" s="48" t="str">
        <f t="shared" ref="A66" si="71">+A67</f>
        <v>[ocultar]</v>
      </c>
      <c r="B66" s="46" t="s">
        <v>234</v>
      </c>
      <c r="C66" s="117"/>
      <c r="D66" s="47"/>
      <c r="E66" s="127" t="str">
        <f t="shared" ref="E66:AR66" si="72">IFERROR((E67-E68)/E67,"")</f>
        <v/>
      </c>
      <c r="F66" s="131" t="str">
        <f t="shared" si="72"/>
        <v/>
      </c>
      <c r="G66" s="131" t="str">
        <f t="shared" si="72"/>
        <v/>
      </c>
      <c r="H66" s="131" t="str">
        <f t="shared" si="72"/>
        <v/>
      </c>
      <c r="I66" s="131" t="str">
        <f t="shared" si="72"/>
        <v/>
      </c>
      <c r="J66" s="131" t="str">
        <f t="shared" si="72"/>
        <v/>
      </c>
      <c r="K66" s="131" t="str">
        <f t="shared" si="72"/>
        <v/>
      </c>
      <c r="L66" s="131" t="str">
        <f t="shared" si="72"/>
        <v/>
      </c>
      <c r="M66" s="131" t="str">
        <f t="shared" si="72"/>
        <v/>
      </c>
      <c r="N66" s="131" t="str">
        <f t="shared" si="72"/>
        <v/>
      </c>
      <c r="O66" s="131" t="str">
        <f t="shared" si="72"/>
        <v/>
      </c>
      <c r="P66" s="131" t="str">
        <f t="shared" si="72"/>
        <v/>
      </c>
      <c r="Q66" s="131" t="str">
        <f t="shared" si="72"/>
        <v/>
      </c>
      <c r="R66" s="131" t="str">
        <f t="shared" si="72"/>
        <v/>
      </c>
      <c r="S66" s="131" t="str">
        <f t="shared" si="72"/>
        <v/>
      </c>
      <c r="T66" s="131" t="str">
        <f t="shared" si="72"/>
        <v/>
      </c>
      <c r="U66" s="131" t="str">
        <f t="shared" si="72"/>
        <v/>
      </c>
      <c r="V66" s="130" t="str">
        <f t="shared" si="72"/>
        <v/>
      </c>
      <c r="W66" s="130" t="str">
        <f t="shared" si="72"/>
        <v/>
      </c>
      <c r="X66" s="130" t="str">
        <f t="shared" si="72"/>
        <v/>
      </c>
      <c r="Y66" s="130" t="str">
        <f t="shared" si="72"/>
        <v/>
      </c>
      <c r="Z66" s="130" t="str">
        <f t="shared" si="72"/>
        <v/>
      </c>
      <c r="AA66" s="130" t="str">
        <f t="shared" si="72"/>
        <v/>
      </c>
      <c r="AB66" s="130" t="str">
        <f t="shared" si="72"/>
        <v/>
      </c>
      <c r="AC66" s="130" t="str">
        <f t="shared" si="72"/>
        <v/>
      </c>
      <c r="AD66" s="130" t="str">
        <f t="shared" si="72"/>
        <v/>
      </c>
      <c r="AE66" s="130" t="str">
        <f t="shared" si="72"/>
        <v/>
      </c>
      <c r="AF66" s="130" t="str">
        <f t="shared" si="72"/>
        <v/>
      </c>
      <c r="AG66" s="130" t="str">
        <f t="shared" si="72"/>
        <v/>
      </c>
      <c r="AH66" s="130" t="str">
        <f t="shared" si="72"/>
        <v/>
      </c>
      <c r="AI66" s="130" t="str">
        <f t="shared" si="72"/>
        <v/>
      </c>
      <c r="AJ66" s="132" t="str">
        <f t="shared" si="72"/>
        <v/>
      </c>
      <c r="AK66" s="136" t="str">
        <f t="shared" si="72"/>
        <v/>
      </c>
      <c r="AL66" s="133" t="str">
        <f t="shared" si="72"/>
        <v/>
      </c>
      <c r="AM66" s="133" t="str">
        <f t="shared" si="72"/>
        <v/>
      </c>
      <c r="AN66" s="133" t="str">
        <f t="shared" si="72"/>
        <v/>
      </c>
      <c r="AO66" s="133" t="str">
        <f t="shared" si="72"/>
        <v/>
      </c>
      <c r="AP66" s="133" t="str">
        <f t="shared" si="72"/>
        <v/>
      </c>
      <c r="AQ66" s="134" t="str">
        <f t="shared" si="72"/>
        <v/>
      </c>
      <c r="AR66" s="135" t="str">
        <f t="shared" si="72"/>
        <v/>
      </c>
    </row>
    <row r="67" spans="1:44" x14ac:dyDescent="0.3">
      <c r="A67" s="48" t="str">
        <f t="shared" ref="A67" si="73">+IF(C67+C68=0,"[ocultar]","")</f>
        <v>[ocultar]</v>
      </c>
      <c r="B67" s="39" t="s">
        <v>162</v>
      </c>
      <c r="C67" s="40">
        <f t="array" ref="C67">SUM(IF($B67=DATOS_[Sexo],
IF($B66=DATOS_[AGRUP. CLAS. PROF.],
IF("Dentro"=DATOS_[Check Periodo Ref.],
1/(COUNTIFS(DATOS_[Sexo],$B67,DATOS_[AGRUP. CLAS. PROF.],$B66,DATOS_[Check Periodo Ref.],"Dentro",DATOS_[id],DATOS_[id]))))))</f>
        <v>0</v>
      </c>
      <c r="D67" s="41">
        <f>COUNTIFS(DATOS_[AGRUP. CLAS. PROF.],$B66,DATOS_[Sexo],$B67,DATOS_[Check Periodo Ref.],"Dentro")</f>
        <v>0</v>
      </c>
      <c r="E67" s="118">
        <f t="array" ref="E67">IFERROR(
MEDIAN(IF(DATOS_[Sexo]=$B67,IF(DATOS_[AGRUP. CLAS. PROF.]=$B66,IF(DATOS_[Check Periodo Ref.]="Dentro",DATOS_[SALARIO BASE Ef],FALSE)))),
0)</f>
        <v>0</v>
      </c>
      <c r="F67" s="119">
        <f t="array" ref="F67">IFERROR(
MEDIAN((IF(DATOS_[[Sexo]:[Sexo]]=$B67,IF(DATOS_[[AGRUP. CLAS. PROF.]:[AGRUP. CLAS. PROF.]]=$B66,IF(DATOS_[[Check Periodo Ref.]:[Check Periodo Ref.]]="Dentro",DATOS_[Conc.Sal.01]))))),
0)</f>
        <v>0</v>
      </c>
      <c r="G67" s="119">
        <f t="array" ref="G67">IFERROR(
MEDIAN((IF(DATOS_[[Sexo]:[Sexo]]=$B67,IF(DATOS_[[AGRUP. CLAS. PROF.]:[AGRUP. CLAS. PROF.]]=$B66,IF(DATOS_[[Check Periodo Ref.]:[Check Periodo Ref.]]="Dentro",DATOS_[Conc.Sal.02]))))),
0)</f>
        <v>0</v>
      </c>
      <c r="H67" s="119">
        <f t="array" ref="H67">IFERROR(
MEDIAN((IF(DATOS_[[Sexo]:[Sexo]]=$B67,IF(DATOS_[[AGRUP. CLAS. PROF.]:[AGRUP. CLAS. PROF.]]=$B66,IF(DATOS_[[Check Periodo Ref.]:[Check Periodo Ref.]]="Dentro",DATOS_[Conc.Sal.03]))))),
0)</f>
        <v>0</v>
      </c>
      <c r="I67" s="119">
        <f t="array" ref="I67">IFERROR(
MEDIAN((IF(DATOS_[[Sexo]:[Sexo]]=$B67,IF(DATOS_[[AGRUP. CLAS. PROF.]:[AGRUP. CLAS. PROF.]]=$B66,IF(DATOS_[[Check Periodo Ref.]:[Check Periodo Ref.]]="Dentro",DATOS_[Conc.Sal.04]))))),
0)</f>
        <v>0</v>
      </c>
      <c r="J67" s="119">
        <f t="array" ref="J67">IFERROR(
MEDIAN((IF(DATOS_[[Sexo]:[Sexo]]=$B67,IF(DATOS_[[AGRUP. CLAS. PROF.]:[AGRUP. CLAS. PROF.]]=$B66,IF(DATOS_[[Check Periodo Ref.]:[Check Periodo Ref.]]="Dentro",DATOS_[Conc.Sal.05]))))),
0)</f>
        <v>0</v>
      </c>
      <c r="K67" s="119">
        <f t="array" ref="K67">IFERROR(
MEDIAN((IF(DATOS_[[Sexo]:[Sexo]]=$B67,IF(DATOS_[[AGRUP. CLAS. PROF.]:[AGRUP. CLAS. PROF.]]=$B66,IF(DATOS_[[Check Periodo Ref.]:[Check Periodo Ref.]]="Dentro",DATOS_[Conc.Sal.06]))))),
0)</f>
        <v>0</v>
      </c>
      <c r="L67" s="119">
        <f t="array" ref="L67">IFERROR(
MEDIAN((IF(DATOS_[[Sexo]:[Sexo]]=$B67,IF(DATOS_[[AGRUP. CLAS. PROF.]:[AGRUP. CLAS. PROF.]]=$B66,IF(DATOS_[[Check Periodo Ref.]:[Check Periodo Ref.]]="Dentro",DATOS_[Conc.Sal.07]))))),
0)</f>
        <v>0</v>
      </c>
      <c r="M67" s="119">
        <f t="array" ref="M67">IFERROR(
MEDIAN((IF(DATOS_[[Sexo]:[Sexo]]=$B67,IF(DATOS_[[AGRUP. CLAS. PROF.]:[AGRUP. CLAS. PROF.]]=$B66,IF(DATOS_[[Check Periodo Ref.]:[Check Periodo Ref.]]="Dentro",DATOS_[Conc.Sal.08]))))),
0)</f>
        <v>0</v>
      </c>
      <c r="N67" s="119">
        <f t="array" ref="N67">IFERROR(
MEDIAN((IF(DATOS_[[Sexo]:[Sexo]]=$B67,IF(DATOS_[[AGRUP. CLAS. PROF.]:[AGRUP. CLAS. PROF.]]=$B66,IF(DATOS_[[Check Periodo Ref.]:[Check Periodo Ref.]]="Dentro",DATOS_[Conc.Sal.09]))))),
0)</f>
        <v>0</v>
      </c>
      <c r="O67" s="119">
        <f t="array" ref="O67">IFERROR(
MEDIAN((IF(DATOS_[[Sexo]:[Sexo]]=$B67,IF(DATOS_[[AGRUP. CLAS. PROF.]:[AGRUP. CLAS. PROF.]]=$B66,IF(DATOS_[[Check Periodo Ref.]:[Check Periodo Ref.]]="Dentro",DATOS_[Conc.Sal.10]))))),
0)</f>
        <v>0</v>
      </c>
      <c r="P67" s="119">
        <f t="array" ref="P67">IFERROR(
MEDIAN((IF(DATOS_[[Sexo]:[Sexo]]=$B67,IF(DATOS_[[AGRUP. CLAS. PROF.]:[AGRUP. CLAS. PROF.]]=$B66,IF(DATOS_[[Check Periodo Ref.]:[Check Periodo Ref.]]="Dentro",DATOS_[Conc.Sal.11]))))),
0)</f>
        <v>0</v>
      </c>
      <c r="Q67" s="119">
        <f t="array" ref="Q67">IFERROR(
MEDIAN((IF(DATOS_[[Sexo]:[Sexo]]=$B67,IF(DATOS_[[AGRUP. CLAS. PROF.]:[AGRUP. CLAS. PROF.]]=$B66,IF(DATOS_[[Check Periodo Ref.]:[Check Periodo Ref.]]="Dentro",DATOS_[Conc.Sal.12]))))),
0)</f>
        <v>0</v>
      </c>
      <c r="R67" s="119">
        <f t="array" ref="R67">IFERROR(
MEDIAN((IF(DATOS_[[Sexo]:[Sexo]]=$B67,IF(DATOS_[[AGRUP. CLAS. PROF.]:[AGRUP. CLAS. PROF.]]=$B66,IF(DATOS_[[Check Periodo Ref.]:[Check Periodo Ref.]]="Dentro",DATOS_[Conc.Sal.13]))))),
0)</f>
        <v>0</v>
      </c>
      <c r="S67" s="119">
        <f t="array" ref="S67">IFERROR(
MEDIAN((IF(DATOS_[[Sexo]:[Sexo]]=$B67,IF(DATOS_[[AGRUP. CLAS. PROF.]:[AGRUP. CLAS. PROF.]]=$B66,IF(DATOS_[[Check Periodo Ref.]:[Check Periodo Ref.]]="Dentro",DATOS_[Conc.Sal.14]))))),
0)</f>
        <v>0</v>
      </c>
      <c r="T67" s="119">
        <f t="array" ref="T67">IFERROR(
MEDIAN((IF(DATOS_[[Sexo]:[Sexo]]=$B67,IF(DATOS_[[AGRUP. CLAS. PROF.]:[AGRUP. CLAS. PROF.]]=$B66,IF(DATOS_[[Check Periodo Ref.]:[Check Periodo Ref.]]="Dentro",DATOS_[Conc.Sal.15]))))),
0)</f>
        <v>0</v>
      </c>
      <c r="U67" s="119">
        <f t="array" ref="U67">IFERROR(
MEDIAN((IF(DATOS_[[Sexo]:[Sexo]]=$B67,IF(DATOS_[[AGRUP. CLAS. PROF.]:[AGRUP. CLAS. PROF.]]=$B66,IF(DATOS_[[Check Periodo Ref.]:[Check Periodo Ref.]]="Dentro",DATOS_[Conc.Sal.16]))))),
0)</f>
        <v>0</v>
      </c>
      <c r="V67" s="119">
        <f t="array" ref="V67">IFERROR(
MEDIAN((IF(DATOS_[[Sexo]:[Sexo]]=$B67,IF(DATOS_[[AGRUP. CLAS. PROF.]:[AGRUP. CLAS. PROF.]]=$B66,IF(DATOS_[[Check Periodo Ref.]:[Check Periodo Ref.]]="Dentro",DATOS_[Conc.Sal.17]))))),
0)</f>
        <v>0</v>
      </c>
      <c r="W67" s="119">
        <f t="array" ref="W67">IFERROR(
MEDIAN((IF(DATOS_[[Sexo]:[Sexo]]=$B67,IF(DATOS_[[AGRUP. CLAS. PROF.]:[AGRUP. CLAS. PROF.]]=$B66,IF(DATOS_[[Check Periodo Ref.]:[Check Periodo Ref.]]="Dentro",DATOS_[Conc.Sal.18]))))),
0)</f>
        <v>0</v>
      </c>
      <c r="X67" s="119">
        <f t="array" ref="X67">IFERROR(
MEDIAN((IF(DATOS_[[Sexo]:[Sexo]]=$B67,IF(DATOS_[[AGRUP. CLAS. PROF.]:[AGRUP. CLAS. PROF.]]=$B66,IF(DATOS_[[Check Periodo Ref.]:[Check Periodo Ref.]]="Dentro",DATOS_[Conc.Sal.19]))))),
0)</f>
        <v>0</v>
      </c>
      <c r="Y67" s="119">
        <f t="array" ref="Y67">IFERROR(
MEDIAN((IF(DATOS_[[Sexo]:[Sexo]]=$B67,IF(DATOS_[[AGRUP. CLAS. PROF.]:[AGRUP. CLAS. PROF.]]=$B66,IF(DATOS_[[Check Periodo Ref.]:[Check Periodo Ref.]]="Dentro",DATOS_[Conc.Sal.20]))))),
0)</f>
        <v>0</v>
      </c>
      <c r="Z67" s="119">
        <f t="array" ref="Z67">IFERROR(
MEDIAN((IF(DATOS_[[Sexo]:[Sexo]]=$B67,IF(DATOS_[[AGRUP. CLAS. PROF.]:[AGRUP. CLAS. PROF.]]=$B66,IF(DATOS_[[Check Periodo Ref.]:[Check Periodo Ref.]]="Dentro",DATOS_[Conc.Sal.21]))))),
0)</f>
        <v>0</v>
      </c>
      <c r="AA67" s="119">
        <f t="array" ref="AA67">IFERROR(
MEDIAN((IF(DATOS_[[Sexo]:[Sexo]]=$B67,IF(DATOS_[[AGRUP. CLAS. PROF.]:[AGRUP. CLAS. PROF.]]=$B66,IF(DATOS_[[Check Periodo Ref.]:[Check Periodo Ref.]]="Dentro",DATOS_[Conc.Sal.22]))))),
0)</f>
        <v>0</v>
      </c>
      <c r="AB67" s="119">
        <f t="array" ref="AB67">IFERROR(
MEDIAN((IF(DATOS_[[Sexo]:[Sexo]]=$B67,IF(DATOS_[[AGRUP. CLAS. PROF.]:[AGRUP. CLAS. PROF.]]=$B66,IF(DATOS_[[Check Periodo Ref.]:[Check Periodo Ref.]]="Dentro",DATOS_[Conc.Sal.23]))))),
0)</f>
        <v>0</v>
      </c>
      <c r="AC67" s="119">
        <f t="array" ref="AC67">IFERROR(
MEDIAN((IF(DATOS_[[Sexo]:[Sexo]]=$B67,IF(DATOS_[[AGRUP. CLAS. PROF.]:[AGRUP. CLAS. PROF.]]=$B66,IF(DATOS_[[Check Periodo Ref.]:[Check Periodo Ref.]]="Dentro",DATOS_[Conc.Sal.24]))))),
0)</f>
        <v>0</v>
      </c>
      <c r="AD67" s="119">
        <f t="array" ref="AD67">IFERROR(
MEDIAN((IF(DATOS_[[Sexo]:[Sexo]]=$B67,IF(DATOS_[[AGRUP. CLAS. PROF.]:[AGRUP. CLAS. PROF.]]=$B66,IF(DATOS_[[Check Periodo Ref.]:[Check Periodo Ref.]]="Dentro",DATOS_[Conc.Sal.25]))))),
0)</f>
        <v>0</v>
      </c>
      <c r="AE67" s="119">
        <f t="array" ref="AE67">IFERROR(
MEDIAN((IF(DATOS_[[Sexo]:[Sexo]]=$B67,IF(DATOS_[[AGRUP. CLAS. PROF.]:[AGRUP. CLAS. PROF.]]=$B66,IF(DATOS_[[Check Periodo Ref.]:[Check Periodo Ref.]]="Dentro",DATOS_[Conc.Sal.26]))))),
0)</f>
        <v>0</v>
      </c>
      <c r="AF67" s="119">
        <f t="array" ref="AF67">IFERROR(
MEDIAN((IF(DATOS_[[Sexo]:[Sexo]]=$B67,IF(DATOS_[[AGRUP. CLAS. PROF.]:[AGRUP. CLAS. PROF.]]=$B66,IF(DATOS_[[Check Periodo Ref.]:[Check Periodo Ref.]]="Dentro",DATOS_[Conc.Sal.27]))))),
0)</f>
        <v>0</v>
      </c>
      <c r="AG67" s="119">
        <f t="array" ref="AG67">IFERROR(
MEDIAN((IF(DATOS_[[Sexo]:[Sexo]]=$B67,IF(DATOS_[[AGRUP. CLAS. PROF.]:[AGRUP. CLAS. PROF.]]=$B66,IF(DATOS_[[Check Periodo Ref.]:[Check Periodo Ref.]]="Dentro",DATOS_[Conc.Sal.28]))))),
0)</f>
        <v>0</v>
      </c>
      <c r="AH67" s="119">
        <f t="array" ref="AH67">IFERROR(
MEDIAN((IF(DATOS_[[Sexo]:[Sexo]]=$B67,IF(DATOS_[[AGRUP. CLAS. PROF.]:[AGRUP. CLAS. PROF.]]=$B66,IF(DATOS_[[Check Periodo Ref.]:[Check Periodo Ref.]]="Dentro",DATOS_[Conc.Sal.29]))))),
0)</f>
        <v>0</v>
      </c>
      <c r="AI67" s="119">
        <f t="array" ref="AI67">IFERROR(
MEDIAN((IF(DATOS_[[Sexo]:[Sexo]]=$B67,IF(DATOS_[[AGRUP. CLAS. PROF.]:[AGRUP. CLAS. PROF.]]=$B66,IF(DATOS_[[Check Periodo Ref.]:[Check Periodo Ref.]]="Dentro",DATOS_[Conc.Sal.30]))))),
0)</f>
        <v>0</v>
      </c>
      <c r="AJ67" s="120">
        <f t="array" ref="AJ67">IFERROR(
MEDIAN(IF(DATOS_[Sexo]=$B67,IF(DATOS_[AGRUP. CLAS. PROF.]=$B66,IF(DATOS_[Check Periodo Ref.]="Dentro",DATOS_[Tot COMPL.SAL Ef],FALSE)))),
0)</f>
        <v>0</v>
      </c>
      <c r="AK67" s="121">
        <f t="array" ref="AK67">IFERROR(
MEDIAN(IF(DATOS_[Sexo]=$B67,IF(DATOS_[AGRUP. CLAS. PROF.]=$B66,IF(DATOS_[Check Periodo Ref.]="Dentro",DATOS_[TOTAL SALARIO Ef],FALSE)))),
0)</f>
        <v>0</v>
      </c>
      <c r="AL67" s="122">
        <f t="array" ref="AL67">IFERROR(
MEDIAN((IF(DATOS_[[Sexo]:[Sexo]]=$B67,IF(DATOS_[[AGRUP. CLAS. PROF.]:[AGRUP. CLAS. PROF.]]=$B66,IF(DATOS_[[Check Periodo Ref.]:[Check Periodo Ref.]]="Dentro",DATOS_[C.Extra.01]))))),
0)</f>
        <v>0</v>
      </c>
      <c r="AM67" s="122">
        <f t="array" ref="AM67">IFERROR(
MEDIAN((IF(DATOS_[[Sexo]:[Sexo]]=$B67,IF(DATOS_[[AGRUP. CLAS. PROF.]:[AGRUP. CLAS. PROF.]]=$B66,IF(DATOS_[[Check Periodo Ref.]:[Check Periodo Ref.]]="Dentro",DATOS_[C.Extra.02]))))),
0)</f>
        <v>0</v>
      </c>
      <c r="AN67" s="122">
        <f t="array" ref="AN67">IFERROR(
MEDIAN((IF(DATOS_[[Sexo]:[Sexo]]=$B67,IF(DATOS_[[AGRUP. CLAS. PROF.]:[AGRUP. CLAS. PROF.]]=$B66,IF(DATOS_[[Check Periodo Ref.]:[Check Periodo Ref.]]="Dentro",DATOS_[C.Extra.03]))))),
0)</f>
        <v>0</v>
      </c>
      <c r="AO67" s="122">
        <f t="array" ref="AO67">IFERROR(
MEDIAN((IF(DATOS_[[Sexo]:[Sexo]]=$B67,IF(DATOS_[[AGRUP. CLAS. PROF.]:[AGRUP. CLAS. PROF.]]=$B66,IF(DATOS_[[Check Periodo Ref.]:[Check Periodo Ref.]]="Dentro",DATOS_[C.Extra.04]))))),
0)</f>
        <v>0</v>
      </c>
      <c r="AP67" s="122">
        <f t="array" ref="AP67">IFERROR(
MEDIAN((IF(DATOS_[[Sexo]:[Sexo]]=$B67,IF(DATOS_[[AGRUP. CLAS. PROF.]:[AGRUP. CLAS. PROF.]]=$B66,IF(DATOS_[[Check Periodo Ref.]:[Check Periodo Ref.]]="Dentro",DATOS_[C.Extra.05]))))),
0)</f>
        <v>0</v>
      </c>
      <c r="AQ67" s="123">
        <f t="array" ref="AQ67">IFERROR(
MEDIAN(IF(DATOS_[Sexo]=$B67,IF(DATOS_[AGRUP. CLAS. PROF.]=$B66,IF(DATOS_[Check Periodo Ref.]="Dentro",DATOS_[Tot Extrasalarial Ef],FALSE)))),
0)</f>
        <v>0</v>
      </c>
      <c r="AR67" s="124">
        <f t="array" ref="AR67">IFERROR(
MEDIAN(IF(DATOS_[Sexo]=$B67,IF(DATOS_[AGRUP. CLAS. PROF.]=$B66,IF(DATOS_[Check Periodo Ref.]="Dentro",DATOS_[TOTAL Retrib Ef],FALSE)))),
0)</f>
        <v>0</v>
      </c>
    </row>
    <row r="68" spans="1:44" x14ac:dyDescent="0.3">
      <c r="A68" s="48" t="str">
        <f t="shared" ref="A68" si="74">+A67</f>
        <v>[ocultar]</v>
      </c>
      <c r="B68" s="39" t="s">
        <v>163</v>
      </c>
      <c r="C68" s="40">
        <f t="array" ref="C68">SUM(IF($B68=DATOS_[Sexo],
IF($B66=DATOS_[AGRUP. CLAS. PROF.],
IF("Dentro"=DATOS_[Check Periodo Ref.],
1/(COUNTIFS(DATOS_[Sexo],$B68,DATOS_[AGRUP. CLAS. PROF.],$B66,DATOS_[Check Periodo Ref.],"Dentro",DATOS_[id],DATOS_[id]))))))</f>
        <v>0</v>
      </c>
      <c r="D68" s="41">
        <f>COUNTIFS(DATOS_[AGRUP. CLAS. PROF.],$B66,DATOS_[Sexo],$B68,DATOS_[Check Periodo Ref.],"Dentro")</f>
        <v>0</v>
      </c>
      <c r="E68" s="118">
        <f t="array" ref="E68">IFERROR(
MEDIAN(IF(DATOS_[Sexo]=$B68,IF(DATOS_[AGRUP. CLAS. PROF.]=$B66,IF(DATOS_[Check Periodo Ref.]="Dentro",DATOS_[SALARIO BASE Ef],FALSE)))),
0)</f>
        <v>0</v>
      </c>
      <c r="F68" s="119">
        <f t="array" ref="F68">IFERROR(
MEDIAN((IF(DATOS_[[Sexo]:[Sexo]]=$B68,IF(DATOS_[[AGRUP. CLAS. PROF.]:[AGRUP. CLAS. PROF.]]=$B66,IF(DATOS_[[Check Periodo Ref.]:[Check Periodo Ref.]]="Dentro",DATOS_[Conc.Sal.01]))))),
0)</f>
        <v>0</v>
      </c>
      <c r="G68" s="119">
        <f t="array" ref="G68">IFERROR(
MEDIAN((IF(DATOS_[[Sexo]:[Sexo]]=$B68,IF(DATOS_[[AGRUP. CLAS. PROF.]:[AGRUP. CLAS. PROF.]]=$B66,IF(DATOS_[[Check Periodo Ref.]:[Check Periodo Ref.]]="Dentro",DATOS_[Conc.Sal.02]))))),
0)</f>
        <v>0</v>
      </c>
      <c r="H68" s="119">
        <f t="array" ref="H68">IFERROR(
MEDIAN((IF(DATOS_[[Sexo]:[Sexo]]=$B68,IF(DATOS_[[AGRUP. CLAS. PROF.]:[AGRUP. CLAS. PROF.]]=$B66,IF(DATOS_[[Check Periodo Ref.]:[Check Periodo Ref.]]="Dentro",DATOS_[Conc.Sal.03]))))),
0)</f>
        <v>0</v>
      </c>
      <c r="I68" s="119">
        <f t="array" ref="I68">IFERROR(
MEDIAN((IF(DATOS_[[Sexo]:[Sexo]]=$B68,IF(DATOS_[[AGRUP. CLAS. PROF.]:[AGRUP. CLAS. PROF.]]=$B66,IF(DATOS_[[Check Periodo Ref.]:[Check Periodo Ref.]]="Dentro",DATOS_[Conc.Sal.04]))))),
0)</f>
        <v>0</v>
      </c>
      <c r="J68" s="119">
        <f t="array" ref="J68">IFERROR(
MEDIAN((IF(DATOS_[[Sexo]:[Sexo]]=$B68,IF(DATOS_[[AGRUP. CLAS. PROF.]:[AGRUP. CLAS. PROF.]]=$B66,IF(DATOS_[[Check Periodo Ref.]:[Check Periodo Ref.]]="Dentro",DATOS_[Conc.Sal.05]))))),
0)</f>
        <v>0</v>
      </c>
      <c r="K68" s="119">
        <f t="array" ref="K68">IFERROR(
MEDIAN((IF(DATOS_[[Sexo]:[Sexo]]=$B68,IF(DATOS_[[AGRUP. CLAS. PROF.]:[AGRUP. CLAS. PROF.]]=$B66,IF(DATOS_[[Check Periodo Ref.]:[Check Periodo Ref.]]="Dentro",DATOS_[Conc.Sal.06]))))),
0)</f>
        <v>0</v>
      </c>
      <c r="L68" s="119">
        <f t="array" ref="L68">IFERROR(
MEDIAN((IF(DATOS_[[Sexo]:[Sexo]]=$B68,IF(DATOS_[[AGRUP. CLAS. PROF.]:[AGRUP. CLAS. PROF.]]=$B66,IF(DATOS_[[Check Periodo Ref.]:[Check Periodo Ref.]]="Dentro",DATOS_[Conc.Sal.07]))))),
0)</f>
        <v>0</v>
      </c>
      <c r="M68" s="119">
        <f t="array" ref="M68">IFERROR(
MEDIAN((IF(DATOS_[[Sexo]:[Sexo]]=$B68,IF(DATOS_[[AGRUP. CLAS. PROF.]:[AGRUP. CLAS. PROF.]]=$B66,IF(DATOS_[[Check Periodo Ref.]:[Check Periodo Ref.]]="Dentro",DATOS_[Conc.Sal.08]))))),
0)</f>
        <v>0</v>
      </c>
      <c r="N68" s="119">
        <f t="array" ref="N68">IFERROR(
MEDIAN((IF(DATOS_[[Sexo]:[Sexo]]=$B68,IF(DATOS_[[AGRUP. CLAS. PROF.]:[AGRUP. CLAS. PROF.]]=$B66,IF(DATOS_[[Check Periodo Ref.]:[Check Periodo Ref.]]="Dentro",DATOS_[Conc.Sal.09]))))),
0)</f>
        <v>0</v>
      </c>
      <c r="O68" s="119">
        <f t="array" ref="O68">IFERROR(
MEDIAN((IF(DATOS_[[Sexo]:[Sexo]]=$B68,IF(DATOS_[[AGRUP. CLAS. PROF.]:[AGRUP. CLAS. PROF.]]=$B66,IF(DATOS_[[Check Periodo Ref.]:[Check Periodo Ref.]]="Dentro",DATOS_[Conc.Sal.10]))))),
0)</f>
        <v>0</v>
      </c>
      <c r="P68" s="119">
        <f t="array" ref="P68">IFERROR(
MEDIAN((IF(DATOS_[[Sexo]:[Sexo]]=$B68,IF(DATOS_[[AGRUP. CLAS. PROF.]:[AGRUP. CLAS. PROF.]]=$B66,IF(DATOS_[[Check Periodo Ref.]:[Check Periodo Ref.]]="Dentro",DATOS_[Conc.Sal.11]))))),
0)</f>
        <v>0</v>
      </c>
      <c r="Q68" s="119">
        <f t="array" ref="Q68">IFERROR(
MEDIAN((IF(DATOS_[[Sexo]:[Sexo]]=$B68,IF(DATOS_[[AGRUP. CLAS. PROF.]:[AGRUP. CLAS. PROF.]]=$B66,IF(DATOS_[[Check Periodo Ref.]:[Check Periodo Ref.]]="Dentro",DATOS_[Conc.Sal.12]))))),
0)</f>
        <v>0</v>
      </c>
      <c r="R68" s="119">
        <f t="array" ref="R68">IFERROR(
MEDIAN((IF(DATOS_[[Sexo]:[Sexo]]=$B68,IF(DATOS_[[AGRUP. CLAS. PROF.]:[AGRUP. CLAS. PROF.]]=$B66,IF(DATOS_[[Check Periodo Ref.]:[Check Periodo Ref.]]="Dentro",DATOS_[Conc.Sal.13]))))),
0)</f>
        <v>0</v>
      </c>
      <c r="S68" s="119">
        <f t="array" ref="S68">IFERROR(
MEDIAN((IF(DATOS_[[Sexo]:[Sexo]]=$B68,IF(DATOS_[[AGRUP. CLAS. PROF.]:[AGRUP. CLAS. PROF.]]=$B66,IF(DATOS_[[Check Periodo Ref.]:[Check Periodo Ref.]]="Dentro",DATOS_[Conc.Sal.14]))))),
0)</f>
        <v>0</v>
      </c>
      <c r="T68" s="119">
        <f t="array" ref="T68">IFERROR(
MEDIAN((IF(DATOS_[[Sexo]:[Sexo]]=$B68,IF(DATOS_[[AGRUP. CLAS. PROF.]:[AGRUP. CLAS. PROF.]]=$B66,IF(DATOS_[[Check Periodo Ref.]:[Check Periodo Ref.]]="Dentro",DATOS_[Conc.Sal.15]))))),
0)</f>
        <v>0</v>
      </c>
      <c r="U68" s="119">
        <f t="array" ref="U68">IFERROR(
MEDIAN((IF(DATOS_[[Sexo]:[Sexo]]=$B68,IF(DATOS_[[AGRUP. CLAS. PROF.]:[AGRUP. CLAS. PROF.]]=$B66,IF(DATOS_[[Check Periodo Ref.]:[Check Periodo Ref.]]="Dentro",DATOS_[Conc.Sal.16]))))),
0)</f>
        <v>0</v>
      </c>
      <c r="V68" s="119">
        <f t="array" ref="V68">IFERROR(
MEDIAN((IF(DATOS_[[Sexo]:[Sexo]]=$B68,IF(DATOS_[[AGRUP. CLAS. PROF.]:[AGRUP. CLAS. PROF.]]=$B66,IF(DATOS_[[Check Periodo Ref.]:[Check Periodo Ref.]]="Dentro",DATOS_[Conc.Sal.17]))))),
0)</f>
        <v>0</v>
      </c>
      <c r="W68" s="119">
        <f t="array" ref="W68">IFERROR(
MEDIAN((IF(DATOS_[[Sexo]:[Sexo]]=$B68,IF(DATOS_[[AGRUP. CLAS. PROF.]:[AGRUP. CLAS. PROF.]]=$B66,IF(DATOS_[[Check Periodo Ref.]:[Check Periodo Ref.]]="Dentro",DATOS_[Conc.Sal.18]))))),
0)</f>
        <v>0</v>
      </c>
      <c r="X68" s="119">
        <f t="array" ref="X68">IFERROR(
MEDIAN((IF(DATOS_[[Sexo]:[Sexo]]=$B68,IF(DATOS_[[AGRUP. CLAS. PROF.]:[AGRUP. CLAS. PROF.]]=$B66,IF(DATOS_[[Check Periodo Ref.]:[Check Periodo Ref.]]="Dentro",DATOS_[Conc.Sal.19]))))),
0)</f>
        <v>0</v>
      </c>
      <c r="Y68" s="119">
        <f t="array" ref="Y68">IFERROR(
MEDIAN((IF(DATOS_[[Sexo]:[Sexo]]=$B68,IF(DATOS_[[AGRUP. CLAS. PROF.]:[AGRUP. CLAS. PROF.]]=$B66,IF(DATOS_[[Check Periodo Ref.]:[Check Periodo Ref.]]="Dentro",DATOS_[Conc.Sal.20]))))),
0)</f>
        <v>0</v>
      </c>
      <c r="Z68" s="119">
        <f t="array" ref="Z68">IFERROR(
MEDIAN((IF(DATOS_[[Sexo]:[Sexo]]=$B68,IF(DATOS_[[AGRUP. CLAS. PROF.]:[AGRUP. CLAS. PROF.]]=$B66,IF(DATOS_[[Check Periodo Ref.]:[Check Periodo Ref.]]="Dentro",DATOS_[Conc.Sal.21]))))),
0)</f>
        <v>0</v>
      </c>
      <c r="AA68" s="119">
        <f t="array" ref="AA68">IFERROR(
MEDIAN((IF(DATOS_[[Sexo]:[Sexo]]=$B68,IF(DATOS_[[AGRUP. CLAS. PROF.]:[AGRUP. CLAS. PROF.]]=$B66,IF(DATOS_[[Check Periodo Ref.]:[Check Periodo Ref.]]="Dentro",DATOS_[Conc.Sal.22]))))),
0)</f>
        <v>0</v>
      </c>
      <c r="AB68" s="119">
        <f t="array" ref="AB68">IFERROR(
MEDIAN((IF(DATOS_[[Sexo]:[Sexo]]=$B68,IF(DATOS_[[AGRUP. CLAS. PROF.]:[AGRUP. CLAS. PROF.]]=$B66,IF(DATOS_[[Check Periodo Ref.]:[Check Periodo Ref.]]="Dentro",DATOS_[Conc.Sal.23]))))),
0)</f>
        <v>0</v>
      </c>
      <c r="AC68" s="119">
        <f t="array" ref="AC68">IFERROR(
MEDIAN((IF(DATOS_[[Sexo]:[Sexo]]=$B68,IF(DATOS_[[AGRUP. CLAS. PROF.]:[AGRUP. CLAS. PROF.]]=$B66,IF(DATOS_[[Check Periodo Ref.]:[Check Periodo Ref.]]="Dentro",DATOS_[Conc.Sal.24]))))),
0)</f>
        <v>0</v>
      </c>
      <c r="AD68" s="119">
        <f t="array" ref="AD68">IFERROR(
MEDIAN((IF(DATOS_[[Sexo]:[Sexo]]=$B68,IF(DATOS_[[AGRUP. CLAS. PROF.]:[AGRUP. CLAS. PROF.]]=$B66,IF(DATOS_[[Check Periodo Ref.]:[Check Periodo Ref.]]="Dentro",DATOS_[Conc.Sal.25]))))),
0)</f>
        <v>0</v>
      </c>
      <c r="AE68" s="119">
        <f t="array" ref="AE68">IFERROR(
MEDIAN((IF(DATOS_[[Sexo]:[Sexo]]=$B68,IF(DATOS_[[AGRUP. CLAS. PROF.]:[AGRUP. CLAS. PROF.]]=$B66,IF(DATOS_[[Check Periodo Ref.]:[Check Periodo Ref.]]="Dentro",DATOS_[Conc.Sal.26]))))),
0)</f>
        <v>0</v>
      </c>
      <c r="AF68" s="119">
        <f t="array" ref="AF68">IFERROR(
MEDIAN((IF(DATOS_[[Sexo]:[Sexo]]=$B68,IF(DATOS_[[AGRUP. CLAS. PROF.]:[AGRUP. CLAS. PROF.]]=$B66,IF(DATOS_[[Check Periodo Ref.]:[Check Periodo Ref.]]="Dentro",DATOS_[Conc.Sal.27]))))),
0)</f>
        <v>0</v>
      </c>
      <c r="AG68" s="119">
        <f t="array" ref="AG68">IFERROR(
MEDIAN((IF(DATOS_[[Sexo]:[Sexo]]=$B68,IF(DATOS_[[AGRUP. CLAS. PROF.]:[AGRUP. CLAS. PROF.]]=$B66,IF(DATOS_[[Check Periodo Ref.]:[Check Periodo Ref.]]="Dentro",DATOS_[Conc.Sal.28]))))),
0)</f>
        <v>0</v>
      </c>
      <c r="AH68" s="119">
        <f t="array" ref="AH68">IFERROR(
MEDIAN((IF(DATOS_[[Sexo]:[Sexo]]=$B68,IF(DATOS_[[AGRUP. CLAS. PROF.]:[AGRUP. CLAS. PROF.]]=$B66,IF(DATOS_[[Check Periodo Ref.]:[Check Periodo Ref.]]="Dentro",DATOS_[Conc.Sal.29]))))),
0)</f>
        <v>0</v>
      </c>
      <c r="AI68" s="119">
        <f t="array" ref="AI68">IFERROR(
MEDIAN((IF(DATOS_[[Sexo]:[Sexo]]=$B68,IF(DATOS_[[AGRUP. CLAS. PROF.]:[AGRUP. CLAS. PROF.]]=$B66,IF(DATOS_[[Check Periodo Ref.]:[Check Periodo Ref.]]="Dentro",DATOS_[Conc.Sal.30]))))),
0)</f>
        <v>0</v>
      </c>
      <c r="AJ68" s="120">
        <f t="array" ref="AJ68">IFERROR(
MEDIAN(IF(DATOS_[Sexo]=$B68,IF(DATOS_[AGRUP. CLAS. PROF.]=$B66,IF(DATOS_[Check Periodo Ref.]="Dentro",DATOS_[Tot COMPL.SAL Ef],FALSE)))),
0)</f>
        <v>0</v>
      </c>
      <c r="AK68" s="121">
        <f t="array" ref="AK68">IFERROR(
MEDIAN(IF(DATOS_[Sexo]=$B68,IF(DATOS_[AGRUP. CLAS. PROF.]=$B66,IF(DATOS_[Check Periodo Ref.]="Dentro",DATOS_[TOTAL SALARIO Ef],FALSE)))),
0)</f>
        <v>0</v>
      </c>
      <c r="AL68" s="122">
        <f t="array" ref="AL68">IFERROR(
MEDIAN((IF(DATOS_[[Sexo]:[Sexo]]=$B68,IF(DATOS_[[AGRUP. CLAS. PROF.]:[AGRUP. CLAS. PROF.]]=$B66,IF(DATOS_[[Check Periodo Ref.]:[Check Periodo Ref.]]="Dentro",DATOS_[C.Extra.01]))))),
0)</f>
        <v>0</v>
      </c>
      <c r="AM68" s="122">
        <f t="array" ref="AM68">IFERROR(
MEDIAN((IF(DATOS_[[Sexo]:[Sexo]]=$B68,IF(DATOS_[[AGRUP. CLAS. PROF.]:[AGRUP. CLAS. PROF.]]=$B66,IF(DATOS_[[Check Periodo Ref.]:[Check Periodo Ref.]]="Dentro",DATOS_[C.Extra.02]))))),
0)</f>
        <v>0</v>
      </c>
      <c r="AN68" s="122">
        <f t="array" ref="AN68">IFERROR(
MEDIAN((IF(DATOS_[[Sexo]:[Sexo]]=$B68,IF(DATOS_[[AGRUP. CLAS. PROF.]:[AGRUP. CLAS. PROF.]]=$B66,IF(DATOS_[[Check Periodo Ref.]:[Check Periodo Ref.]]="Dentro",DATOS_[C.Extra.03]))))),
0)</f>
        <v>0</v>
      </c>
      <c r="AO68" s="122">
        <f t="array" ref="AO68">IFERROR(
MEDIAN((IF(DATOS_[[Sexo]:[Sexo]]=$B68,IF(DATOS_[[AGRUP. CLAS. PROF.]:[AGRUP. CLAS. PROF.]]=$B66,IF(DATOS_[[Check Periodo Ref.]:[Check Periodo Ref.]]="Dentro",DATOS_[C.Extra.04]))))),
0)</f>
        <v>0</v>
      </c>
      <c r="AP68" s="122">
        <f t="array" ref="AP68">IFERROR(
MEDIAN((IF(DATOS_[[Sexo]:[Sexo]]=$B68,IF(DATOS_[[AGRUP. CLAS. PROF.]:[AGRUP. CLAS. PROF.]]=$B66,IF(DATOS_[[Check Periodo Ref.]:[Check Periodo Ref.]]="Dentro",DATOS_[C.Extra.05]))))),
0)</f>
        <v>0</v>
      </c>
      <c r="AQ68" s="123">
        <f t="array" ref="AQ68">IFERROR(
MEDIAN(IF(DATOS_[Sexo]=$B68,IF(DATOS_[AGRUP. CLAS. PROF.]=$B66,IF(DATOS_[Check Periodo Ref.]="Dentro",DATOS_[Tot Extrasalarial Ef],FALSE)))),
0)</f>
        <v>0</v>
      </c>
      <c r="AR68" s="124">
        <f t="array" ref="AR68">IFERROR(
MEDIAN(IF(DATOS_[Sexo]=$B68,IF(DATOS_[AGRUP. CLAS. PROF.]=$B66,IF(DATOS_[Check Periodo Ref.]="Dentro",DATOS_[TOTAL Retrib Ef],FALSE)))),
0)</f>
        <v>0</v>
      </c>
    </row>
    <row r="69" spans="1:44" ht="17.25" thickBot="1" x14ac:dyDescent="0.35">
      <c r="A69" s="48" t="str">
        <f t="shared" ref="A69" si="75">+A70</f>
        <v>[ocultar]</v>
      </c>
      <c r="B69" s="46" t="s">
        <v>235</v>
      </c>
      <c r="C69" s="117"/>
      <c r="D69" s="47"/>
      <c r="E69" s="127" t="str">
        <f t="shared" ref="E69:AR69" si="76">IFERROR((E70-E71)/E70,"")</f>
        <v/>
      </c>
      <c r="F69" s="131" t="str">
        <f t="shared" si="76"/>
        <v/>
      </c>
      <c r="G69" s="131" t="str">
        <f t="shared" si="76"/>
        <v/>
      </c>
      <c r="H69" s="131" t="str">
        <f t="shared" si="76"/>
        <v/>
      </c>
      <c r="I69" s="131" t="str">
        <f t="shared" si="76"/>
        <v/>
      </c>
      <c r="J69" s="131" t="str">
        <f t="shared" si="76"/>
        <v/>
      </c>
      <c r="K69" s="131" t="str">
        <f t="shared" si="76"/>
        <v/>
      </c>
      <c r="L69" s="131" t="str">
        <f t="shared" si="76"/>
        <v/>
      </c>
      <c r="M69" s="131" t="str">
        <f t="shared" si="76"/>
        <v/>
      </c>
      <c r="N69" s="131" t="str">
        <f t="shared" si="76"/>
        <v/>
      </c>
      <c r="O69" s="131" t="str">
        <f t="shared" si="76"/>
        <v/>
      </c>
      <c r="P69" s="131" t="str">
        <f t="shared" si="76"/>
        <v/>
      </c>
      <c r="Q69" s="131" t="str">
        <f t="shared" si="76"/>
        <v/>
      </c>
      <c r="R69" s="131" t="str">
        <f t="shared" si="76"/>
        <v/>
      </c>
      <c r="S69" s="131" t="str">
        <f t="shared" si="76"/>
        <v/>
      </c>
      <c r="T69" s="131" t="str">
        <f t="shared" si="76"/>
        <v/>
      </c>
      <c r="U69" s="131" t="str">
        <f t="shared" si="76"/>
        <v/>
      </c>
      <c r="V69" s="130" t="str">
        <f t="shared" si="76"/>
        <v/>
      </c>
      <c r="W69" s="130" t="str">
        <f t="shared" si="76"/>
        <v/>
      </c>
      <c r="X69" s="130" t="str">
        <f t="shared" si="76"/>
        <v/>
      </c>
      <c r="Y69" s="130" t="str">
        <f t="shared" si="76"/>
        <v/>
      </c>
      <c r="Z69" s="130" t="str">
        <f t="shared" si="76"/>
        <v/>
      </c>
      <c r="AA69" s="130" t="str">
        <f t="shared" si="76"/>
        <v/>
      </c>
      <c r="AB69" s="130" t="str">
        <f t="shared" si="76"/>
        <v/>
      </c>
      <c r="AC69" s="130" t="str">
        <f t="shared" si="76"/>
        <v/>
      </c>
      <c r="AD69" s="130" t="str">
        <f t="shared" si="76"/>
        <v/>
      </c>
      <c r="AE69" s="130" t="str">
        <f t="shared" si="76"/>
        <v/>
      </c>
      <c r="AF69" s="130" t="str">
        <f t="shared" si="76"/>
        <v/>
      </c>
      <c r="AG69" s="130" t="str">
        <f t="shared" si="76"/>
        <v/>
      </c>
      <c r="AH69" s="130" t="str">
        <f t="shared" si="76"/>
        <v/>
      </c>
      <c r="AI69" s="130" t="str">
        <f t="shared" si="76"/>
        <v/>
      </c>
      <c r="AJ69" s="132" t="str">
        <f t="shared" si="76"/>
        <v/>
      </c>
      <c r="AK69" s="136" t="str">
        <f t="shared" si="76"/>
        <v/>
      </c>
      <c r="AL69" s="133" t="str">
        <f t="shared" si="76"/>
        <v/>
      </c>
      <c r="AM69" s="133" t="str">
        <f t="shared" si="76"/>
        <v/>
      </c>
      <c r="AN69" s="133" t="str">
        <f t="shared" si="76"/>
        <v/>
      </c>
      <c r="AO69" s="133" t="str">
        <f t="shared" si="76"/>
        <v/>
      </c>
      <c r="AP69" s="133" t="str">
        <f t="shared" si="76"/>
        <v/>
      </c>
      <c r="AQ69" s="134" t="str">
        <f t="shared" si="76"/>
        <v/>
      </c>
      <c r="AR69" s="135" t="str">
        <f t="shared" si="76"/>
        <v/>
      </c>
    </row>
    <row r="70" spans="1:44" x14ac:dyDescent="0.3">
      <c r="A70" s="48" t="str">
        <f t="shared" ref="A70" si="77">+IF(C70+C71=0,"[ocultar]","")</f>
        <v>[ocultar]</v>
      </c>
      <c r="B70" s="39" t="s">
        <v>162</v>
      </c>
      <c r="C70" s="40">
        <f t="array" ref="C70">SUM(IF($B70=DATOS_[Sexo],
IF($B69=DATOS_[AGRUP. CLAS. PROF.],
IF("Dentro"=DATOS_[Check Periodo Ref.],
1/(COUNTIFS(DATOS_[Sexo],$B70,DATOS_[AGRUP. CLAS. PROF.],$B69,DATOS_[Check Periodo Ref.],"Dentro",DATOS_[id],DATOS_[id]))))))</f>
        <v>0</v>
      </c>
      <c r="D70" s="41">
        <f>COUNTIFS(DATOS_[AGRUP. CLAS. PROF.],$B69,DATOS_[Sexo],$B70,DATOS_[Check Periodo Ref.],"Dentro")</f>
        <v>0</v>
      </c>
      <c r="E70" s="118">
        <f t="array" ref="E70">IFERROR(
MEDIAN(IF(DATOS_[Sexo]=$B70,IF(DATOS_[AGRUP. CLAS. PROF.]=$B69,IF(DATOS_[Check Periodo Ref.]="Dentro",DATOS_[SALARIO BASE Ef],FALSE)))),
0)</f>
        <v>0</v>
      </c>
      <c r="F70" s="119">
        <f t="array" ref="F70">IFERROR(
MEDIAN((IF(DATOS_[[Sexo]:[Sexo]]=$B70,IF(DATOS_[[AGRUP. CLAS. PROF.]:[AGRUP. CLAS. PROF.]]=$B69,IF(DATOS_[[Check Periodo Ref.]:[Check Periodo Ref.]]="Dentro",DATOS_[Conc.Sal.01]))))),
0)</f>
        <v>0</v>
      </c>
      <c r="G70" s="119">
        <f t="array" ref="G70">IFERROR(
MEDIAN((IF(DATOS_[[Sexo]:[Sexo]]=$B70,IF(DATOS_[[AGRUP. CLAS. PROF.]:[AGRUP. CLAS. PROF.]]=$B69,IF(DATOS_[[Check Periodo Ref.]:[Check Periodo Ref.]]="Dentro",DATOS_[Conc.Sal.02]))))),
0)</f>
        <v>0</v>
      </c>
      <c r="H70" s="119">
        <f t="array" ref="H70">IFERROR(
MEDIAN((IF(DATOS_[[Sexo]:[Sexo]]=$B70,IF(DATOS_[[AGRUP. CLAS. PROF.]:[AGRUP. CLAS. PROF.]]=$B69,IF(DATOS_[[Check Periodo Ref.]:[Check Periodo Ref.]]="Dentro",DATOS_[Conc.Sal.03]))))),
0)</f>
        <v>0</v>
      </c>
      <c r="I70" s="119">
        <f t="array" ref="I70">IFERROR(
MEDIAN((IF(DATOS_[[Sexo]:[Sexo]]=$B70,IF(DATOS_[[AGRUP. CLAS. PROF.]:[AGRUP. CLAS. PROF.]]=$B69,IF(DATOS_[[Check Periodo Ref.]:[Check Periodo Ref.]]="Dentro",DATOS_[Conc.Sal.04]))))),
0)</f>
        <v>0</v>
      </c>
      <c r="J70" s="119">
        <f t="array" ref="J70">IFERROR(
MEDIAN((IF(DATOS_[[Sexo]:[Sexo]]=$B70,IF(DATOS_[[AGRUP. CLAS. PROF.]:[AGRUP. CLAS. PROF.]]=$B69,IF(DATOS_[[Check Periodo Ref.]:[Check Periodo Ref.]]="Dentro",DATOS_[Conc.Sal.05]))))),
0)</f>
        <v>0</v>
      </c>
      <c r="K70" s="119">
        <f t="array" ref="K70">IFERROR(
MEDIAN((IF(DATOS_[[Sexo]:[Sexo]]=$B70,IF(DATOS_[[AGRUP. CLAS. PROF.]:[AGRUP. CLAS. PROF.]]=$B69,IF(DATOS_[[Check Periodo Ref.]:[Check Periodo Ref.]]="Dentro",DATOS_[Conc.Sal.06]))))),
0)</f>
        <v>0</v>
      </c>
      <c r="L70" s="119">
        <f t="array" ref="L70">IFERROR(
MEDIAN((IF(DATOS_[[Sexo]:[Sexo]]=$B70,IF(DATOS_[[AGRUP. CLAS. PROF.]:[AGRUP. CLAS. PROF.]]=$B69,IF(DATOS_[[Check Periodo Ref.]:[Check Periodo Ref.]]="Dentro",DATOS_[Conc.Sal.07]))))),
0)</f>
        <v>0</v>
      </c>
      <c r="M70" s="119">
        <f t="array" ref="M70">IFERROR(
MEDIAN((IF(DATOS_[[Sexo]:[Sexo]]=$B70,IF(DATOS_[[AGRUP. CLAS. PROF.]:[AGRUP. CLAS. PROF.]]=$B69,IF(DATOS_[[Check Periodo Ref.]:[Check Periodo Ref.]]="Dentro",DATOS_[Conc.Sal.08]))))),
0)</f>
        <v>0</v>
      </c>
      <c r="N70" s="119">
        <f t="array" ref="N70">IFERROR(
MEDIAN((IF(DATOS_[[Sexo]:[Sexo]]=$B70,IF(DATOS_[[AGRUP. CLAS. PROF.]:[AGRUP. CLAS. PROF.]]=$B69,IF(DATOS_[[Check Periodo Ref.]:[Check Periodo Ref.]]="Dentro",DATOS_[Conc.Sal.09]))))),
0)</f>
        <v>0</v>
      </c>
      <c r="O70" s="119">
        <f t="array" ref="O70">IFERROR(
MEDIAN((IF(DATOS_[[Sexo]:[Sexo]]=$B70,IF(DATOS_[[AGRUP. CLAS. PROF.]:[AGRUP. CLAS. PROF.]]=$B69,IF(DATOS_[[Check Periodo Ref.]:[Check Periodo Ref.]]="Dentro",DATOS_[Conc.Sal.10]))))),
0)</f>
        <v>0</v>
      </c>
      <c r="P70" s="119">
        <f t="array" ref="P70">IFERROR(
MEDIAN((IF(DATOS_[[Sexo]:[Sexo]]=$B70,IF(DATOS_[[AGRUP. CLAS. PROF.]:[AGRUP. CLAS. PROF.]]=$B69,IF(DATOS_[[Check Periodo Ref.]:[Check Periodo Ref.]]="Dentro",DATOS_[Conc.Sal.11]))))),
0)</f>
        <v>0</v>
      </c>
      <c r="Q70" s="119">
        <f t="array" ref="Q70">IFERROR(
MEDIAN((IF(DATOS_[[Sexo]:[Sexo]]=$B70,IF(DATOS_[[AGRUP. CLAS. PROF.]:[AGRUP. CLAS. PROF.]]=$B69,IF(DATOS_[[Check Periodo Ref.]:[Check Periodo Ref.]]="Dentro",DATOS_[Conc.Sal.12]))))),
0)</f>
        <v>0</v>
      </c>
      <c r="R70" s="119">
        <f t="array" ref="R70">IFERROR(
MEDIAN((IF(DATOS_[[Sexo]:[Sexo]]=$B70,IF(DATOS_[[AGRUP. CLAS. PROF.]:[AGRUP. CLAS. PROF.]]=$B69,IF(DATOS_[[Check Periodo Ref.]:[Check Periodo Ref.]]="Dentro",DATOS_[Conc.Sal.13]))))),
0)</f>
        <v>0</v>
      </c>
      <c r="S70" s="119">
        <f t="array" ref="S70">IFERROR(
MEDIAN((IF(DATOS_[[Sexo]:[Sexo]]=$B70,IF(DATOS_[[AGRUP. CLAS. PROF.]:[AGRUP. CLAS. PROF.]]=$B69,IF(DATOS_[[Check Periodo Ref.]:[Check Periodo Ref.]]="Dentro",DATOS_[Conc.Sal.14]))))),
0)</f>
        <v>0</v>
      </c>
      <c r="T70" s="119">
        <f t="array" ref="T70">IFERROR(
MEDIAN((IF(DATOS_[[Sexo]:[Sexo]]=$B70,IF(DATOS_[[AGRUP. CLAS. PROF.]:[AGRUP. CLAS. PROF.]]=$B69,IF(DATOS_[[Check Periodo Ref.]:[Check Periodo Ref.]]="Dentro",DATOS_[Conc.Sal.15]))))),
0)</f>
        <v>0</v>
      </c>
      <c r="U70" s="119">
        <f t="array" ref="U70">IFERROR(
MEDIAN((IF(DATOS_[[Sexo]:[Sexo]]=$B70,IF(DATOS_[[AGRUP. CLAS. PROF.]:[AGRUP. CLAS. PROF.]]=$B69,IF(DATOS_[[Check Periodo Ref.]:[Check Periodo Ref.]]="Dentro",DATOS_[Conc.Sal.16]))))),
0)</f>
        <v>0</v>
      </c>
      <c r="V70" s="119">
        <f t="array" ref="V70">IFERROR(
MEDIAN((IF(DATOS_[[Sexo]:[Sexo]]=$B70,IF(DATOS_[[AGRUP. CLAS. PROF.]:[AGRUP. CLAS. PROF.]]=$B69,IF(DATOS_[[Check Periodo Ref.]:[Check Periodo Ref.]]="Dentro",DATOS_[Conc.Sal.17]))))),
0)</f>
        <v>0</v>
      </c>
      <c r="W70" s="119">
        <f t="array" ref="W70">IFERROR(
MEDIAN((IF(DATOS_[[Sexo]:[Sexo]]=$B70,IF(DATOS_[[AGRUP. CLAS. PROF.]:[AGRUP. CLAS. PROF.]]=$B69,IF(DATOS_[[Check Periodo Ref.]:[Check Periodo Ref.]]="Dentro",DATOS_[Conc.Sal.18]))))),
0)</f>
        <v>0</v>
      </c>
      <c r="X70" s="119">
        <f t="array" ref="X70">IFERROR(
MEDIAN((IF(DATOS_[[Sexo]:[Sexo]]=$B70,IF(DATOS_[[AGRUP. CLAS. PROF.]:[AGRUP. CLAS. PROF.]]=$B69,IF(DATOS_[[Check Periodo Ref.]:[Check Periodo Ref.]]="Dentro",DATOS_[Conc.Sal.19]))))),
0)</f>
        <v>0</v>
      </c>
      <c r="Y70" s="119">
        <f t="array" ref="Y70">IFERROR(
MEDIAN((IF(DATOS_[[Sexo]:[Sexo]]=$B70,IF(DATOS_[[AGRUP. CLAS. PROF.]:[AGRUP. CLAS. PROF.]]=$B69,IF(DATOS_[[Check Periodo Ref.]:[Check Periodo Ref.]]="Dentro",DATOS_[Conc.Sal.20]))))),
0)</f>
        <v>0</v>
      </c>
      <c r="Z70" s="119">
        <f t="array" ref="Z70">IFERROR(
MEDIAN((IF(DATOS_[[Sexo]:[Sexo]]=$B70,IF(DATOS_[[AGRUP. CLAS. PROF.]:[AGRUP. CLAS. PROF.]]=$B69,IF(DATOS_[[Check Periodo Ref.]:[Check Periodo Ref.]]="Dentro",DATOS_[Conc.Sal.21]))))),
0)</f>
        <v>0</v>
      </c>
      <c r="AA70" s="119">
        <f t="array" ref="AA70">IFERROR(
MEDIAN((IF(DATOS_[[Sexo]:[Sexo]]=$B70,IF(DATOS_[[AGRUP. CLAS. PROF.]:[AGRUP. CLAS. PROF.]]=$B69,IF(DATOS_[[Check Periodo Ref.]:[Check Periodo Ref.]]="Dentro",DATOS_[Conc.Sal.22]))))),
0)</f>
        <v>0</v>
      </c>
      <c r="AB70" s="119">
        <f t="array" ref="AB70">IFERROR(
MEDIAN((IF(DATOS_[[Sexo]:[Sexo]]=$B70,IF(DATOS_[[AGRUP. CLAS. PROF.]:[AGRUP. CLAS. PROF.]]=$B69,IF(DATOS_[[Check Periodo Ref.]:[Check Periodo Ref.]]="Dentro",DATOS_[Conc.Sal.23]))))),
0)</f>
        <v>0</v>
      </c>
      <c r="AC70" s="119">
        <f t="array" ref="AC70">IFERROR(
MEDIAN((IF(DATOS_[[Sexo]:[Sexo]]=$B70,IF(DATOS_[[AGRUP. CLAS. PROF.]:[AGRUP. CLAS. PROF.]]=$B69,IF(DATOS_[[Check Periodo Ref.]:[Check Periodo Ref.]]="Dentro",DATOS_[Conc.Sal.24]))))),
0)</f>
        <v>0</v>
      </c>
      <c r="AD70" s="119">
        <f t="array" ref="AD70">IFERROR(
MEDIAN((IF(DATOS_[[Sexo]:[Sexo]]=$B70,IF(DATOS_[[AGRUP. CLAS. PROF.]:[AGRUP. CLAS. PROF.]]=$B69,IF(DATOS_[[Check Periodo Ref.]:[Check Periodo Ref.]]="Dentro",DATOS_[Conc.Sal.25]))))),
0)</f>
        <v>0</v>
      </c>
      <c r="AE70" s="119">
        <f t="array" ref="AE70">IFERROR(
MEDIAN((IF(DATOS_[[Sexo]:[Sexo]]=$B70,IF(DATOS_[[AGRUP. CLAS. PROF.]:[AGRUP. CLAS. PROF.]]=$B69,IF(DATOS_[[Check Periodo Ref.]:[Check Periodo Ref.]]="Dentro",DATOS_[Conc.Sal.26]))))),
0)</f>
        <v>0</v>
      </c>
      <c r="AF70" s="119">
        <f t="array" ref="AF70">IFERROR(
MEDIAN((IF(DATOS_[[Sexo]:[Sexo]]=$B70,IF(DATOS_[[AGRUP. CLAS. PROF.]:[AGRUP. CLAS. PROF.]]=$B69,IF(DATOS_[[Check Periodo Ref.]:[Check Periodo Ref.]]="Dentro",DATOS_[Conc.Sal.27]))))),
0)</f>
        <v>0</v>
      </c>
      <c r="AG70" s="119">
        <f t="array" ref="AG70">IFERROR(
MEDIAN((IF(DATOS_[[Sexo]:[Sexo]]=$B70,IF(DATOS_[[AGRUP. CLAS. PROF.]:[AGRUP. CLAS. PROF.]]=$B69,IF(DATOS_[[Check Periodo Ref.]:[Check Periodo Ref.]]="Dentro",DATOS_[Conc.Sal.28]))))),
0)</f>
        <v>0</v>
      </c>
      <c r="AH70" s="119">
        <f t="array" ref="AH70">IFERROR(
MEDIAN((IF(DATOS_[[Sexo]:[Sexo]]=$B70,IF(DATOS_[[AGRUP. CLAS. PROF.]:[AGRUP. CLAS. PROF.]]=$B69,IF(DATOS_[[Check Periodo Ref.]:[Check Periodo Ref.]]="Dentro",DATOS_[Conc.Sal.29]))))),
0)</f>
        <v>0</v>
      </c>
      <c r="AI70" s="119">
        <f t="array" ref="AI70">IFERROR(
MEDIAN((IF(DATOS_[[Sexo]:[Sexo]]=$B70,IF(DATOS_[[AGRUP. CLAS. PROF.]:[AGRUP. CLAS. PROF.]]=$B69,IF(DATOS_[[Check Periodo Ref.]:[Check Periodo Ref.]]="Dentro",DATOS_[Conc.Sal.30]))))),
0)</f>
        <v>0</v>
      </c>
      <c r="AJ70" s="120">
        <f t="array" ref="AJ70">IFERROR(
MEDIAN(IF(DATOS_[Sexo]=$B70,IF(DATOS_[AGRUP. CLAS. PROF.]=$B69,IF(DATOS_[Check Periodo Ref.]="Dentro",DATOS_[Tot COMPL.SAL Ef],FALSE)))),
0)</f>
        <v>0</v>
      </c>
      <c r="AK70" s="121">
        <f t="array" ref="AK70">IFERROR(
MEDIAN(IF(DATOS_[Sexo]=$B70,IF(DATOS_[AGRUP. CLAS. PROF.]=$B69,IF(DATOS_[Check Periodo Ref.]="Dentro",DATOS_[TOTAL SALARIO Ef],FALSE)))),
0)</f>
        <v>0</v>
      </c>
      <c r="AL70" s="122">
        <f t="array" ref="AL70">IFERROR(
MEDIAN((IF(DATOS_[[Sexo]:[Sexo]]=$B70,IF(DATOS_[[AGRUP. CLAS. PROF.]:[AGRUP. CLAS. PROF.]]=$B69,IF(DATOS_[[Check Periodo Ref.]:[Check Periodo Ref.]]="Dentro",DATOS_[C.Extra.01]))))),
0)</f>
        <v>0</v>
      </c>
      <c r="AM70" s="122">
        <f t="array" ref="AM70">IFERROR(
MEDIAN((IF(DATOS_[[Sexo]:[Sexo]]=$B70,IF(DATOS_[[AGRUP. CLAS. PROF.]:[AGRUP. CLAS. PROF.]]=$B69,IF(DATOS_[[Check Periodo Ref.]:[Check Periodo Ref.]]="Dentro",DATOS_[C.Extra.02]))))),
0)</f>
        <v>0</v>
      </c>
      <c r="AN70" s="122">
        <f t="array" ref="AN70">IFERROR(
MEDIAN((IF(DATOS_[[Sexo]:[Sexo]]=$B70,IF(DATOS_[[AGRUP. CLAS. PROF.]:[AGRUP. CLAS. PROF.]]=$B69,IF(DATOS_[[Check Periodo Ref.]:[Check Periodo Ref.]]="Dentro",DATOS_[C.Extra.03]))))),
0)</f>
        <v>0</v>
      </c>
      <c r="AO70" s="122">
        <f t="array" ref="AO70">IFERROR(
MEDIAN((IF(DATOS_[[Sexo]:[Sexo]]=$B70,IF(DATOS_[[AGRUP. CLAS. PROF.]:[AGRUP. CLAS. PROF.]]=$B69,IF(DATOS_[[Check Periodo Ref.]:[Check Periodo Ref.]]="Dentro",DATOS_[C.Extra.04]))))),
0)</f>
        <v>0</v>
      </c>
      <c r="AP70" s="122">
        <f t="array" ref="AP70">IFERROR(
MEDIAN((IF(DATOS_[[Sexo]:[Sexo]]=$B70,IF(DATOS_[[AGRUP. CLAS. PROF.]:[AGRUP. CLAS. PROF.]]=$B69,IF(DATOS_[[Check Periodo Ref.]:[Check Periodo Ref.]]="Dentro",DATOS_[C.Extra.05]))))),
0)</f>
        <v>0</v>
      </c>
      <c r="AQ70" s="123">
        <f t="array" ref="AQ70">IFERROR(
MEDIAN(IF(DATOS_[Sexo]=$B70,IF(DATOS_[AGRUP. CLAS. PROF.]=$B69,IF(DATOS_[Check Periodo Ref.]="Dentro",DATOS_[Tot Extrasalarial Ef],FALSE)))),
0)</f>
        <v>0</v>
      </c>
      <c r="AR70" s="124">
        <f t="array" ref="AR70">IFERROR(
MEDIAN(IF(DATOS_[Sexo]=$B70,IF(DATOS_[AGRUP. CLAS. PROF.]=$B69,IF(DATOS_[Check Periodo Ref.]="Dentro",DATOS_[TOTAL Retrib Ef],FALSE)))),
0)</f>
        <v>0</v>
      </c>
    </row>
    <row r="71" spans="1:44" x14ac:dyDescent="0.3">
      <c r="A71" s="48" t="str">
        <f t="shared" ref="A71" si="78">+A70</f>
        <v>[ocultar]</v>
      </c>
      <c r="B71" s="39" t="s">
        <v>163</v>
      </c>
      <c r="C71" s="40">
        <f t="array" ref="C71">SUM(IF($B71=DATOS_[Sexo],
IF($B69=DATOS_[AGRUP. CLAS. PROF.],
IF("Dentro"=DATOS_[Check Periodo Ref.],
1/(COUNTIFS(DATOS_[Sexo],$B71,DATOS_[AGRUP. CLAS. PROF.],$B69,DATOS_[Check Periodo Ref.],"Dentro",DATOS_[id],DATOS_[id]))))))</f>
        <v>0</v>
      </c>
      <c r="D71" s="41">
        <f>COUNTIFS(DATOS_[AGRUP. CLAS. PROF.],$B69,DATOS_[Sexo],$B71,DATOS_[Check Periodo Ref.],"Dentro")</f>
        <v>0</v>
      </c>
      <c r="E71" s="118">
        <f t="array" ref="E71">IFERROR(
MEDIAN(IF(DATOS_[Sexo]=$B71,IF(DATOS_[AGRUP. CLAS. PROF.]=$B69,IF(DATOS_[Check Periodo Ref.]="Dentro",DATOS_[SALARIO BASE Ef],FALSE)))),
0)</f>
        <v>0</v>
      </c>
      <c r="F71" s="119">
        <f t="array" ref="F71">IFERROR(
MEDIAN((IF(DATOS_[[Sexo]:[Sexo]]=$B71,IF(DATOS_[[AGRUP. CLAS. PROF.]:[AGRUP. CLAS. PROF.]]=$B69,IF(DATOS_[[Check Periodo Ref.]:[Check Periodo Ref.]]="Dentro",DATOS_[Conc.Sal.01]))))),
0)</f>
        <v>0</v>
      </c>
      <c r="G71" s="119">
        <f t="array" ref="G71">IFERROR(
MEDIAN((IF(DATOS_[[Sexo]:[Sexo]]=$B71,IF(DATOS_[[AGRUP. CLAS. PROF.]:[AGRUP. CLAS. PROF.]]=$B69,IF(DATOS_[[Check Periodo Ref.]:[Check Periodo Ref.]]="Dentro",DATOS_[Conc.Sal.02]))))),
0)</f>
        <v>0</v>
      </c>
      <c r="H71" s="119">
        <f t="array" ref="H71">IFERROR(
MEDIAN((IF(DATOS_[[Sexo]:[Sexo]]=$B71,IF(DATOS_[[AGRUP. CLAS. PROF.]:[AGRUP. CLAS. PROF.]]=$B69,IF(DATOS_[[Check Periodo Ref.]:[Check Periodo Ref.]]="Dentro",DATOS_[Conc.Sal.03]))))),
0)</f>
        <v>0</v>
      </c>
      <c r="I71" s="119">
        <f t="array" ref="I71">IFERROR(
MEDIAN((IF(DATOS_[[Sexo]:[Sexo]]=$B71,IF(DATOS_[[AGRUP. CLAS. PROF.]:[AGRUP. CLAS. PROF.]]=$B69,IF(DATOS_[[Check Periodo Ref.]:[Check Periodo Ref.]]="Dentro",DATOS_[Conc.Sal.04]))))),
0)</f>
        <v>0</v>
      </c>
      <c r="J71" s="119">
        <f t="array" ref="J71">IFERROR(
MEDIAN((IF(DATOS_[[Sexo]:[Sexo]]=$B71,IF(DATOS_[[AGRUP. CLAS. PROF.]:[AGRUP. CLAS. PROF.]]=$B69,IF(DATOS_[[Check Periodo Ref.]:[Check Periodo Ref.]]="Dentro",DATOS_[Conc.Sal.05]))))),
0)</f>
        <v>0</v>
      </c>
      <c r="K71" s="119">
        <f t="array" ref="K71">IFERROR(
MEDIAN((IF(DATOS_[[Sexo]:[Sexo]]=$B71,IF(DATOS_[[AGRUP. CLAS. PROF.]:[AGRUP. CLAS. PROF.]]=$B69,IF(DATOS_[[Check Periodo Ref.]:[Check Periodo Ref.]]="Dentro",DATOS_[Conc.Sal.06]))))),
0)</f>
        <v>0</v>
      </c>
      <c r="L71" s="119">
        <f t="array" ref="L71">IFERROR(
MEDIAN((IF(DATOS_[[Sexo]:[Sexo]]=$B71,IF(DATOS_[[AGRUP. CLAS. PROF.]:[AGRUP. CLAS. PROF.]]=$B69,IF(DATOS_[[Check Periodo Ref.]:[Check Periodo Ref.]]="Dentro",DATOS_[Conc.Sal.07]))))),
0)</f>
        <v>0</v>
      </c>
      <c r="M71" s="119">
        <f t="array" ref="M71">IFERROR(
MEDIAN((IF(DATOS_[[Sexo]:[Sexo]]=$B71,IF(DATOS_[[AGRUP. CLAS. PROF.]:[AGRUP. CLAS. PROF.]]=$B69,IF(DATOS_[[Check Periodo Ref.]:[Check Periodo Ref.]]="Dentro",DATOS_[Conc.Sal.08]))))),
0)</f>
        <v>0</v>
      </c>
      <c r="N71" s="119">
        <f t="array" ref="N71">IFERROR(
MEDIAN((IF(DATOS_[[Sexo]:[Sexo]]=$B71,IF(DATOS_[[AGRUP. CLAS. PROF.]:[AGRUP. CLAS. PROF.]]=$B69,IF(DATOS_[[Check Periodo Ref.]:[Check Periodo Ref.]]="Dentro",DATOS_[Conc.Sal.09]))))),
0)</f>
        <v>0</v>
      </c>
      <c r="O71" s="119">
        <f t="array" ref="O71">IFERROR(
MEDIAN((IF(DATOS_[[Sexo]:[Sexo]]=$B71,IF(DATOS_[[AGRUP. CLAS. PROF.]:[AGRUP. CLAS. PROF.]]=$B69,IF(DATOS_[[Check Periodo Ref.]:[Check Periodo Ref.]]="Dentro",DATOS_[Conc.Sal.10]))))),
0)</f>
        <v>0</v>
      </c>
      <c r="P71" s="119">
        <f t="array" ref="P71">IFERROR(
MEDIAN((IF(DATOS_[[Sexo]:[Sexo]]=$B71,IF(DATOS_[[AGRUP. CLAS. PROF.]:[AGRUP. CLAS. PROF.]]=$B69,IF(DATOS_[[Check Periodo Ref.]:[Check Periodo Ref.]]="Dentro",DATOS_[Conc.Sal.11]))))),
0)</f>
        <v>0</v>
      </c>
      <c r="Q71" s="119">
        <f t="array" ref="Q71">IFERROR(
MEDIAN((IF(DATOS_[[Sexo]:[Sexo]]=$B71,IF(DATOS_[[AGRUP. CLAS. PROF.]:[AGRUP. CLAS. PROF.]]=$B69,IF(DATOS_[[Check Periodo Ref.]:[Check Periodo Ref.]]="Dentro",DATOS_[Conc.Sal.12]))))),
0)</f>
        <v>0</v>
      </c>
      <c r="R71" s="119">
        <f t="array" ref="R71">IFERROR(
MEDIAN((IF(DATOS_[[Sexo]:[Sexo]]=$B71,IF(DATOS_[[AGRUP. CLAS. PROF.]:[AGRUP. CLAS. PROF.]]=$B69,IF(DATOS_[[Check Periodo Ref.]:[Check Periodo Ref.]]="Dentro",DATOS_[Conc.Sal.13]))))),
0)</f>
        <v>0</v>
      </c>
      <c r="S71" s="119">
        <f t="array" ref="S71">IFERROR(
MEDIAN((IF(DATOS_[[Sexo]:[Sexo]]=$B71,IF(DATOS_[[AGRUP. CLAS. PROF.]:[AGRUP. CLAS. PROF.]]=$B69,IF(DATOS_[[Check Periodo Ref.]:[Check Periodo Ref.]]="Dentro",DATOS_[Conc.Sal.14]))))),
0)</f>
        <v>0</v>
      </c>
      <c r="T71" s="119">
        <f t="array" ref="T71">IFERROR(
MEDIAN((IF(DATOS_[[Sexo]:[Sexo]]=$B71,IF(DATOS_[[AGRUP. CLAS. PROF.]:[AGRUP. CLAS. PROF.]]=$B69,IF(DATOS_[[Check Periodo Ref.]:[Check Periodo Ref.]]="Dentro",DATOS_[Conc.Sal.15]))))),
0)</f>
        <v>0</v>
      </c>
      <c r="U71" s="119">
        <f t="array" ref="U71">IFERROR(
MEDIAN((IF(DATOS_[[Sexo]:[Sexo]]=$B71,IF(DATOS_[[AGRUP. CLAS. PROF.]:[AGRUP. CLAS. PROF.]]=$B69,IF(DATOS_[[Check Periodo Ref.]:[Check Periodo Ref.]]="Dentro",DATOS_[Conc.Sal.16]))))),
0)</f>
        <v>0</v>
      </c>
      <c r="V71" s="119">
        <f t="array" ref="V71">IFERROR(
MEDIAN((IF(DATOS_[[Sexo]:[Sexo]]=$B71,IF(DATOS_[[AGRUP. CLAS. PROF.]:[AGRUP. CLAS. PROF.]]=$B69,IF(DATOS_[[Check Periodo Ref.]:[Check Periodo Ref.]]="Dentro",DATOS_[Conc.Sal.17]))))),
0)</f>
        <v>0</v>
      </c>
      <c r="W71" s="119">
        <f t="array" ref="W71">IFERROR(
MEDIAN((IF(DATOS_[[Sexo]:[Sexo]]=$B71,IF(DATOS_[[AGRUP. CLAS. PROF.]:[AGRUP. CLAS. PROF.]]=$B69,IF(DATOS_[[Check Periodo Ref.]:[Check Periodo Ref.]]="Dentro",DATOS_[Conc.Sal.18]))))),
0)</f>
        <v>0</v>
      </c>
      <c r="X71" s="119">
        <f t="array" ref="X71">IFERROR(
MEDIAN((IF(DATOS_[[Sexo]:[Sexo]]=$B71,IF(DATOS_[[AGRUP. CLAS. PROF.]:[AGRUP. CLAS. PROF.]]=$B69,IF(DATOS_[[Check Periodo Ref.]:[Check Periodo Ref.]]="Dentro",DATOS_[Conc.Sal.19]))))),
0)</f>
        <v>0</v>
      </c>
      <c r="Y71" s="119">
        <f t="array" ref="Y71">IFERROR(
MEDIAN((IF(DATOS_[[Sexo]:[Sexo]]=$B71,IF(DATOS_[[AGRUP. CLAS. PROF.]:[AGRUP. CLAS. PROF.]]=$B69,IF(DATOS_[[Check Periodo Ref.]:[Check Periodo Ref.]]="Dentro",DATOS_[Conc.Sal.20]))))),
0)</f>
        <v>0</v>
      </c>
      <c r="Z71" s="119">
        <f t="array" ref="Z71">IFERROR(
MEDIAN((IF(DATOS_[[Sexo]:[Sexo]]=$B71,IF(DATOS_[[AGRUP. CLAS. PROF.]:[AGRUP. CLAS. PROF.]]=$B69,IF(DATOS_[[Check Periodo Ref.]:[Check Periodo Ref.]]="Dentro",DATOS_[Conc.Sal.21]))))),
0)</f>
        <v>0</v>
      </c>
      <c r="AA71" s="119">
        <f t="array" ref="AA71">IFERROR(
MEDIAN((IF(DATOS_[[Sexo]:[Sexo]]=$B71,IF(DATOS_[[AGRUP. CLAS. PROF.]:[AGRUP. CLAS. PROF.]]=$B69,IF(DATOS_[[Check Periodo Ref.]:[Check Periodo Ref.]]="Dentro",DATOS_[Conc.Sal.22]))))),
0)</f>
        <v>0</v>
      </c>
      <c r="AB71" s="119">
        <f t="array" ref="AB71">IFERROR(
MEDIAN((IF(DATOS_[[Sexo]:[Sexo]]=$B71,IF(DATOS_[[AGRUP. CLAS. PROF.]:[AGRUP. CLAS. PROF.]]=$B69,IF(DATOS_[[Check Periodo Ref.]:[Check Periodo Ref.]]="Dentro",DATOS_[Conc.Sal.23]))))),
0)</f>
        <v>0</v>
      </c>
      <c r="AC71" s="119">
        <f t="array" ref="AC71">IFERROR(
MEDIAN((IF(DATOS_[[Sexo]:[Sexo]]=$B71,IF(DATOS_[[AGRUP. CLAS. PROF.]:[AGRUP. CLAS. PROF.]]=$B69,IF(DATOS_[[Check Periodo Ref.]:[Check Periodo Ref.]]="Dentro",DATOS_[Conc.Sal.24]))))),
0)</f>
        <v>0</v>
      </c>
      <c r="AD71" s="119">
        <f t="array" ref="AD71">IFERROR(
MEDIAN((IF(DATOS_[[Sexo]:[Sexo]]=$B71,IF(DATOS_[[AGRUP. CLAS. PROF.]:[AGRUP. CLAS. PROF.]]=$B69,IF(DATOS_[[Check Periodo Ref.]:[Check Periodo Ref.]]="Dentro",DATOS_[Conc.Sal.25]))))),
0)</f>
        <v>0</v>
      </c>
      <c r="AE71" s="119">
        <f t="array" ref="AE71">IFERROR(
MEDIAN((IF(DATOS_[[Sexo]:[Sexo]]=$B71,IF(DATOS_[[AGRUP. CLAS. PROF.]:[AGRUP. CLAS. PROF.]]=$B69,IF(DATOS_[[Check Periodo Ref.]:[Check Periodo Ref.]]="Dentro",DATOS_[Conc.Sal.26]))))),
0)</f>
        <v>0</v>
      </c>
      <c r="AF71" s="119">
        <f t="array" ref="AF71">IFERROR(
MEDIAN((IF(DATOS_[[Sexo]:[Sexo]]=$B71,IF(DATOS_[[AGRUP. CLAS. PROF.]:[AGRUP. CLAS. PROF.]]=$B69,IF(DATOS_[[Check Periodo Ref.]:[Check Periodo Ref.]]="Dentro",DATOS_[Conc.Sal.27]))))),
0)</f>
        <v>0</v>
      </c>
      <c r="AG71" s="119">
        <f t="array" ref="AG71">IFERROR(
MEDIAN((IF(DATOS_[[Sexo]:[Sexo]]=$B71,IF(DATOS_[[AGRUP. CLAS. PROF.]:[AGRUP. CLAS. PROF.]]=$B69,IF(DATOS_[[Check Periodo Ref.]:[Check Periodo Ref.]]="Dentro",DATOS_[Conc.Sal.28]))))),
0)</f>
        <v>0</v>
      </c>
      <c r="AH71" s="119">
        <f t="array" ref="AH71">IFERROR(
MEDIAN((IF(DATOS_[[Sexo]:[Sexo]]=$B71,IF(DATOS_[[AGRUP. CLAS. PROF.]:[AGRUP. CLAS. PROF.]]=$B69,IF(DATOS_[[Check Periodo Ref.]:[Check Periodo Ref.]]="Dentro",DATOS_[Conc.Sal.29]))))),
0)</f>
        <v>0</v>
      </c>
      <c r="AI71" s="119">
        <f t="array" ref="AI71">IFERROR(
MEDIAN((IF(DATOS_[[Sexo]:[Sexo]]=$B71,IF(DATOS_[[AGRUP. CLAS. PROF.]:[AGRUP. CLAS. PROF.]]=$B69,IF(DATOS_[[Check Periodo Ref.]:[Check Periodo Ref.]]="Dentro",DATOS_[Conc.Sal.30]))))),
0)</f>
        <v>0</v>
      </c>
      <c r="AJ71" s="120">
        <f t="array" ref="AJ71">IFERROR(
MEDIAN(IF(DATOS_[Sexo]=$B71,IF(DATOS_[AGRUP. CLAS. PROF.]=$B69,IF(DATOS_[Check Periodo Ref.]="Dentro",DATOS_[Tot COMPL.SAL Ef],FALSE)))),
0)</f>
        <v>0</v>
      </c>
      <c r="AK71" s="121">
        <f t="array" ref="AK71">IFERROR(
MEDIAN(IF(DATOS_[Sexo]=$B71,IF(DATOS_[AGRUP. CLAS. PROF.]=$B69,IF(DATOS_[Check Periodo Ref.]="Dentro",DATOS_[TOTAL SALARIO Ef],FALSE)))),
0)</f>
        <v>0</v>
      </c>
      <c r="AL71" s="122">
        <f t="array" ref="AL71">IFERROR(
MEDIAN((IF(DATOS_[[Sexo]:[Sexo]]=$B71,IF(DATOS_[[AGRUP. CLAS. PROF.]:[AGRUP. CLAS. PROF.]]=$B69,IF(DATOS_[[Check Periodo Ref.]:[Check Periodo Ref.]]="Dentro",DATOS_[C.Extra.01]))))),
0)</f>
        <v>0</v>
      </c>
      <c r="AM71" s="122">
        <f t="array" ref="AM71">IFERROR(
MEDIAN((IF(DATOS_[[Sexo]:[Sexo]]=$B71,IF(DATOS_[[AGRUP. CLAS. PROF.]:[AGRUP. CLAS. PROF.]]=$B69,IF(DATOS_[[Check Periodo Ref.]:[Check Periodo Ref.]]="Dentro",DATOS_[C.Extra.02]))))),
0)</f>
        <v>0</v>
      </c>
      <c r="AN71" s="122">
        <f t="array" ref="AN71">IFERROR(
MEDIAN((IF(DATOS_[[Sexo]:[Sexo]]=$B71,IF(DATOS_[[AGRUP. CLAS. PROF.]:[AGRUP. CLAS. PROF.]]=$B69,IF(DATOS_[[Check Periodo Ref.]:[Check Periodo Ref.]]="Dentro",DATOS_[C.Extra.03]))))),
0)</f>
        <v>0</v>
      </c>
      <c r="AO71" s="122">
        <f t="array" ref="AO71">IFERROR(
MEDIAN((IF(DATOS_[[Sexo]:[Sexo]]=$B71,IF(DATOS_[[AGRUP. CLAS. PROF.]:[AGRUP. CLAS. PROF.]]=$B69,IF(DATOS_[[Check Periodo Ref.]:[Check Periodo Ref.]]="Dentro",DATOS_[C.Extra.04]))))),
0)</f>
        <v>0</v>
      </c>
      <c r="AP71" s="122">
        <f t="array" ref="AP71">IFERROR(
MEDIAN((IF(DATOS_[[Sexo]:[Sexo]]=$B71,IF(DATOS_[[AGRUP. CLAS. PROF.]:[AGRUP. CLAS. PROF.]]=$B69,IF(DATOS_[[Check Periodo Ref.]:[Check Periodo Ref.]]="Dentro",DATOS_[C.Extra.05]))))),
0)</f>
        <v>0</v>
      </c>
      <c r="AQ71" s="123">
        <f t="array" ref="AQ71">IFERROR(
MEDIAN(IF(DATOS_[Sexo]=$B71,IF(DATOS_[AGRUP. CLAS. PROF.]=$B69,IF(DATOS_[Check Periodo Ref.]="Dentro",DATOS_[Tot Extrasalarial Ef],FALSE)))),
0)</f>
        <v>0</v>
      </c>
      <c r="AR71" s="124">
        <f t="array" ref="AR71">IFERROR(
MEDIAN(IF(DATOS_[Sexo]=$B71,IF(DATOS_[AGRUP. CLAS. PROF.]=$B69,IF(DATOS_[Check Periodo Ref.]="Dentro",DATOS_[TOTAL Retrib Ef],FALSE)))),
0)</f>
        <v>0</v>
      </c>
    </row>
    <row r="72" spans="1:44" ht="17.25" thickBot="1" x14ac:dyDescent="0.35">
      <c r="A72" s="48" t="str">
        <f t="shared" ref="A72" si="79">+A73</f>
        <v>[ocultar]</v>
      </c>
      <c r="B72" s="46" t="s">
        <v>236</v>
      </c>
      <c r="C72" s="117"/>
      <c r="D72" s="47"/>
      <c r="E72" s="127" t="str">
        <f t="shared" ref="E72:AR72" si="80">IFERROR((E73-E74)/E73,"")</f>
        <v/>
      </c>
      <c r="F72" s="131" t="str">
        <f t="shared" si="80"/>
        <v/>
      </c>
      <c r="G72" s="131" t="str">
        <f t="shared" si="80"/>
        <v/>
      </c>
      <c r="H72" s="131" t="str">
        <f t="shared" si="80"/>
        <v/>
      </c>
      <c r="I72" s="131" t="str">
        <f t="shared" si="80"/>
        <v/>
      </c>
      <c r="J72" s="131" t="str">
        <f t="shared" si="80"/>
        <v/>
      </c>
      <c r="K72" s="131" t="str">
        <f t="shared" si="80"/>
        <v/>
      </c>
      <c r="L72" s="131" t="str">
        <f t="shared" si="80"/>
        <v/>
      </c>
      <c r="M72" s="131" t="str">
        <f t="shared" si="80"/>
        <v/>
      </c>
      <c r="N72" s="131" t="str">
        <f t="shared" si="80"/>
        <v/>
      </c>
      <c r="O72" s="131" t="str">
        <f t="shared" si="80"/>
        <v/>
      </c>
      <c r="P72" s="131" t="str">
        <f t="shared" si="80"/>
        <v/>
      </c>
      <c r="Q72" s="131" t="str">
        <f t="shared" si="80"/>
        <v/>
      </c>
      <c r="R72" s="131" t="str">
        <f t="shared" si="80"/>
        <v/>
      </c>
      <c r="S72" s="131" t="str">
        <f t="shared" si="80"/>
        <v/>
      </c>
      <c r="T72" s="131" t="str">
        <f t="shared" si="80"/>
        <v/>
      </c>
      <c r="U72" s="131" t="str">
        <f t="shared" si="80"/>
        <v/>
      </c>
      <c r="V72" s="130" t="str">
        <f t="shared" si="80"/>
        <v/>
      </c>
      <c r="W72" s="130" t="str">
        <f t="shared" si="80"/>
        <v/>
      </c>
      <c r="X72" s="130" t="str">
        <f t="shared" si="80"/>
        <v/>
      </c>
      <c r="Y72" s="130" t="str">
        <f t="shared" si="80"/>
        <v/>
      </c>
      <c r="Z72" s="130" t="str">
        <f t="shared" si="80"/>
        <v/>
      </c>
      <c r="AA72" s="130" t="str">
        <f t="shared" si="80"/>
        <v/>
      </c>
      <c r="AB72" s="130" t="str">
        <f t="shared" si="80"/>
        <v/>
      </c>
      <c r="AC72" s="130" t="str">
        <f t="shared" si="80"/>
        <v/>
      </c>
      <c r="AD72" s="130" t="str">
        <f t="shared" si="80"/>
        <v/>
      </c>
      <c r="AE72" s="130" t="str">
        <f t="shared" si="80"/>
        <v/>
      </c>
      <c r="AF72" s="130" t="str">
        <f t="shared" si="80"/>
        <v/>
      </c>
      <c r="AG72" s="130" t="str">
        <f t="shared" si="80"/>
        <v/>
      </c>
      <c r="AH72" s="130" t="str">
        <f t="shared" si="80"/>
        <v/>
      </c>
      <c r="AI72" s="130" t="str">
        <f t="shared" si="80"/>
        <v/>
      </c>
      <c r="AJ72" s="132" t="str">
        <f t="shared" si="80"/>
        <v/>
      </c>
      <c r="AK72" s="136" t="str">
        <f t="shared" si="80"/>
        <v/>
      </c>
      <c r="AL72" s="133" t="str">
        <f t="shared" si="80"/>
        <v/>
      </c>
      <c r="AM72" s="133" t="str">
        <f t="shared" si="80"/>
        <v/>
      </c>
      <c r="AN72" s="133" t="str">
        <f t="shared" si="80"/>
        <v/>
      </c>
      <c r="AO72" s="133" t="str">
        <f t="shared" si="80"/>
        <v/>
      </c>
      <c r="AP72" s="133" t="str">
        <f t="shared" si="80"/>
        <v/>
      </c>
      <c r="AQ72" s="134" t="str">
        <f t="shared" si="80"/>
        <v/>
      </c>
      <c r="AR72" s="135" t="str">
        <f t="shared" si="80"/>
        <v/>
      </c>
    </row>
    <row r="73" spans="1:44" x14ac:dyDescent="0.3">
      <c r="A73" s="48" t="str">
        <f t="shared" ref="A73" si="81">+IF(C73+C74=0,"[ocultar]","")</f>
        <v>[ocultar]</v>
      </c>
      <c r="B73" s="39" t="s">
        <v>162</v>
      </c>
      <c r="C73" s="40">
        <f t="array" ref="C73">SUM(IF($B73=DATOS_[Sexo],
IF($B72=DATOS_[AGRUP. CLAS. PROF.],
IF("Dentro"=DATOS_[Check Periodo Ref.],
1/(COUNTIFS(DATOS_[Sexo],$B73,DATOS_[AGRUP. CLAS. PROF.],$B72,DATOS_[Check Periodo Ref.],"Dentro",DATOS_[id],DATOS_[id]))))))</f>
        <v>0</v>
      </c>
      <c r="D73" s="41">
        <f>COUNTIFS(DATOS_[AGRUP. CLAS. PROF.],$B72,DATOS_[Sexo],$B73,DATOS_[Check Periodo Ref.],"Dentro")</f>
        <v>0</v>
      </c>
      <c r="E73" s="118">
        <f t="array" ref="E73">IFERROR(
MEDIAN(IF(DATOS_[Sexo]=$B73,IF(DATOS_[AGRUP. CLAS. PROF.]=$B72,IF(DATOS_[Check Periodo Ref.]="Dentro",DATOS_[SALARIO BASE Ef],FALSE)))),
0)</f>
        <v>0</v>
      </c>
      <c r="F73" s="119">
        <f t="array" ref="F73">IFERROR(
MEDIAN((IF(DATOS_[[Sexo]:[Sexo]]=$B73,IF(DATOS_[[AGRUP. CLAS. PROF.]:[AGRUP. CLAS. PROF.]]=$B72,IF(DATOS_[[Check Periodo Ref.]:[Check Periodo Ref.]]="Dentro",DATOS_[Conc.Sal.01]))))),
0)</f>
        <v>0</v>
      </c>
      <c r="G73" s="119">
        <f t="array" ref="G73">IFERROR(
MEDIAN((IF(DATOS_[[Sexo]:[Sexo]]=$B73,IF(DATOS_[[AGRUP. CLAS. PROF.]:[AGRUP. CLAS. PROF.]]=$B72,IF(DATOS_[[Check Periodo Ref.]:[Check Periodo Ref.]]="Dentro",DATOS_[Conc.Sal.02]))))),
0)</f>
        <v>0</v>
      </c>
      <c r="H73" s="119">
        <f t="array" ref="H73">IFERROR(
MEDIAN((IF(DATOS_[[Sexo]:[Sexo]]=$B73,IF(DATOS_[[AGRUP. CLAS. PROF.]:[AGRUP. CLAS. PROF.]]=$B72,IF(DATOS_[[Check Periodo Ref.]:[Check Periodo Ref.]]="Dentro",DATOS_[Conc.Sal.03]))))),
0)</f>
        <v>0</v>
      </c>
      <c r="I73" s="119">
        <f t="array" ref="I73">IFERROR(
MEDIAN((IF(DATOS_[[Sexo]:[Sexo]]=$B73,IF(DATOS_[[AGRUP. CLAS. PROF.]:[AGRUP. CLAS. PROF.]]=$B72,IF(DATOS_[[Check Periodo Ref.]:[Check Periodo Ref.]]="Dentro",DATOS_[Conc.Sal.04]))))),
0)</f>
        <v>0</v>
      </c>
      <c r="J73" s="119">
        <f t="array" ref="J73">IFERROR(
MEDIAN((IF(DATOS_[[Sexo]:[Sexo]]=$B73,IF(DATOS_[[AGRUP. CLAS. PROF.]:[AGRUP. CLAS. PROF.]]=$B72,IF(DATOS_[[Check Periodo Ref.]:[Check Periodo Ref.]]="Dentro",DATOS_[Conc.Sal.05]))))),
0)</f>
        <v>0</v>
      </c>
      <c r="K73" s="119">
        <f t="array" ref="K73">IFERROR(
MEDIAN((IF(DATOS_[[Sexo]:[Sexo]]=$B73,IF(DATOS_[[AGRUP. CLAS. PROF.]:[AGRUP. CLAS. PROF.]]=$B72,IF(DATOS_[[Check Periodo Ref.]:[Check Periodo Ref.]]="Dentro",DATOS_[Conc.Sal.06]))))),
0)</f>
        <v>0</v>
      </c>
      <c r="L73" s="119">
        <f t="array" ref="L73">IFERROR(
MEDIAN((IF(DATOS_[[Sexo]:[Sexo]]=$B73,IF(DATOS_[[AGRUP. CLAS. PROF.]:[AGRUP. CLAS. PROF.]]=$B72,IF(DATOS_[[Check Periodo Ref.]:[Check Periodo Ref.]]="Dentro",DATOS_[Conc.Sal.07]))))),
0)</f>
        <v>0</v>
      </c>
      <c r="M73" s="119">
        <f t="array" ref="M73">IFERROR(
MEDIAN((IF(DATOS_[[Sexo]:[Sexo]]=$B73,IF(DATOS_[[AGRUP. CLAS. PROF.]:[AGRUP. CLAS. PROF.]]=$B72,IF(DATOS_[[Check Periodo Ref.]:[Check Periodo Ref.]]="Dentro",DATOS_[Conc.Sal.08]))))),
0)</f>
        <v>0</v>
      </c>
      <c r="N73" s="119">
        <f t="array" ref="N73">IFERROR(
MEDIAN((IF(DATOS_[[Sexo]:[Sexo]]=$B73,IF(DATOS_[[AGRUP. CLAS. PROF.]:[AGRUP. CLAS. PROF.]]=$B72,IF(DATOS_[[Check Periodo Ref.]:[Check Periodo Ref.]]="Dentro",DATOS_[Conc.Sal.09]))))),
0)</f>
        <v>0</v>
      </c>
      <c r="O73" s="119">
        <f t="array" ref="O73">IFERROR(
MEDIAN((IF(DATOS_[[Sexo]:[Sexo]]=$B73,IF(DATOS_[[AGRUP. CLAS. PROF.]:[AGRUP. CLAS. PROF.]]=$B72,IF(DATOS_[[Check Periodo Ref.]:[Check Periodo Ref.]]="Dentro",DATOS_[Conc.Sal.10]))))),
0)</f>
        <v>0</v>
      </c>
      <c r="P73" s="119">
        <f t="array" ref="P73">IFERROR(
MEDIAN((IF(DATOS_[[Sexo]:[Sexo]]=$B73,IF(DATOS_[[AGRUP. CLAS. PROF.]:[AGRUP. CLAS. PROF.]]=$B72,IF(DATOS_[[Check Periodo Ref.]:[Check Periodo Ref.]]="Dentro",DATOS_[Conc.Sal.11]))))),
0)</f>
        <v>0</v>
      </c>
      <c r="Q73" s="119">
        <f t="array" ref="Q73">IFERROR(
MEDIAN((IF(DATOS_[[Sexo]:[Sexo]]=$B73,IF(DATOS_[[AGRUP. CLAS. PROF.]:[AGRUP. CLAS. PROF.]]=$B72,IF(DATOS_[[Check Periodo Ref.]:[Check Periodo Ref.]]="Dentro",DATOS_[Conc.Sal.12]))))),
0)</f>
        <v>0</v>
      </c>
      <c r="R73" s="119">
        <f t="array" ref="R73">IFERROR(
MEDIAN((IF(DATOS_[[Sexo]:[Sexo]]=$B73,IF(DATOS_[[AGRUP. CLAS. PROF.]:[AGRUP. CLAS. PROF.]]=$B72,IF(DATOS_[[Check Periodo Ref.]:[Check Periodo Ref.]]="Dentro",DATOS_[Conc.Sal.13]))))),
0)</f>
        <v>0</v>
      </c>
      <c r="S73" s="119">
        <f t="array" ref="S73">IFERROR(
MEDIAN((IF(DATOS_[[Sexo]:[Sexo]]=$B73,IF(DATOS_[[AGRUP. CLAS. PROF.]:[AGRUP. CLAS. PROF.]]=$B72,IF(DATOS_[[Check Periodo Ref.]:[Check Periodo Ref.]]="Dentro",DATOS_[Conc.Sal.14]))))),
0)</f>
        <v>0</v>
      </c>
      <c r="T73" s="119">
        <f t="array" ref="T73">IFERROR(
MEDIAN((IF(DATOS_[[Sexo]:[Sexo]]=$B73,IF(DATOS_[[AGRUP. CLAS. PROF.]:[AGRUP. CLAS. PROF.]]=$B72,IF(DATOS_[[Check Periodo Ref.]:[Check Periodo Ref.]]="Dentro",DATOS_[Conc.Sal.15]))))),
0)</f>
        <v>0</v>
      </c>
      <c r="U73" s="119">
        <f t="array" ref="U73">IFERROR(
MEDIAN((IF(DATOS_[[Sexo]:[Sexo]]=$B73,IF(DATOS_[[AGRUP. CLAS. PROF.]:[AGRUP. CLAS. PROF.]]=$B72,IF(DATOS_[[Check Periodo Ref.]:[Check Periodo Ref.]]="Dentro",DATOS_[Conc.Sal.16]))))),
0)</f>
        <v>0</v>
      </c>
      <c r="V73" s="119">
        <f t="array" ref="V73">IFERROR(
MEDIAN((IF(DATOS_[[Sexo]:[Sexo]]=$B73,IF(DATOS_[[AGRUP. CLAS. PROF.]:[AGRUP. CLAS. PROF.]]=$B72,IF(DATOS_[[Check Periodo Ref.]:[Check Periodo Ref.]]="Dentro",DATOS_[Conc.Sal.17]))))),
0)</f>
        <v>0</v>
      </c>
      <c r="W73" s="119">
        <f t="array" ref="W73">IFERROR(
MEDIAN((IF(DATOS_[[Sexo]:[Sexo]]=$B73,IF(DATOS_[[AGRUP. CLAS. PROF.]:[AGRUP. CLAS. PROF.]]=$B72,IF(DATOS_[[Check Periodo Ref.]:[Check Periodo Ref.]]="Dentro",DATOS_[Conc.Sal.18]))))),
0)</f>
        <v>0</v>
      </c>
      <c r="X73" s="119">
        <f t="array" ref="X73">IFERROR(
MEDIAN((IF(DATOS_[[Sexo]:[Sexo]]=$B73,IF(DATOS_[[AGRUP. CLAS. PROF.]:[AGRUP. CLAS. PROF.]]=$B72,IF(DATOS_[[Check Periodo Ref.]:[Check Periodo Ref.]]="Dentro",DATOS_[Conc.Sal.19]))))),
0)</f>
        <v>0</v>
      </c>
      <c r="Y73" s="119">
        <f t="array" ref="Y73">IFERROR(
MEDIAN((IF(DATOS_[[Sexo]:[Sexo]]=$B73,IF(DATOS_[[AGRUP. CLAS. PROF.]:[AGRUP. CLAS. PROF.]]=$B72,IF(DATOS_[[Check Periodo Ref.]:[Check Periodo Ref.]]="Dentro",DATOS_[Conc.Sal.20]))))),
0)</f>
        <v>0</v>
      </c>
      <c r="Z73" s="119">
        <f t="array" ref="Z73">IFERROR(
MEDIAN((IF(DATOS_[[Sexo]:[Sexo]]=$B73,IF(DATOS_[[AGRUP. CLAS. PROF.]:[AGRUP. CLAS. PROF.]]=$B72,IF(DATOS_[[Check Periodo Ref.]:[Check Periodo Ref.]]="Dentro",DATOS_[Conc.Sal.21]))))),
0)</f>
        <v>0</v>
      </c>
      <c r="AA73" s="119">
        <f t="array" ref="AA73">IFERROR(
MEDIAN((IF(DATOS_[[Sexo]:[Sexo]]=$B73,IF(DATOS_[[AGRUP. CLAS. PROF.]:[AGRUP. CLAS. PROF.]]=$B72,IF(DATOS_[[Check Periodo Ref.]:[Check Periodo Ref.]]="Dentro",DATOS_[Conc.Sal.22]))))),
0)</f>
        <v>0</v>
      </c>
      <c r="AB73" s="119">
        <f t="array" ref="AB73">IFERROR(
MEDIAN((IF(DATOS_[[Sexo]:[Sexo]]=$B73,IF(DATOS_[[AGRUP. CLAS. PROF.]:[AGRUP. CLAS. PROF.]]=$B72,IF(DATOS_[[Check Periodo Ref.]:[Check Periodo Ref.]]="Dentro",DATOS_[Conc.Sal.23]))))),
0)</f>
        <v>0</v>
      </c>
      <c r="AC73" s="119">
        <f t="array" ref="AC73">IFERROR(
MEDIAN((IF(DATOS_[[Sexo]:[Sexo]]=$B73,IF(DATOS_[[AGRUP. CLAS. PROF.]:[AGRUP. CLAS. PROF.]]=$B72,IF(DATOS_[[Check Periodo Ref.]:[Check Periodo Ref.]]="Dentro",DATOS_[Conc.Sal.24]))))),
0)</f>
        <v>0</v>
      </c>
      <c r="AD73" s="119">
        <f t="array" ref="AD73">IFERROR(
MEDIAN((IF(DATOS_[[Sexo]:[Sexo]]=$B73,IF(DATOS_[[AGRUP. CLAS. PROF.]:[AGRUP. CLAS. PROF.]]=$B72,IF(DATOS_[[Check Periodo Ref.]:[Check Periodo Ref.]]="Dentro",DATOS_[Conc.Sal.25]))))),
0)</f>
        <v>0</v>
      </c>
      <c r="AE73" s="119">
        <f t="array" ref="AE73">IFERROR(
MEDIAN((IF(DATOS_[[Sexo]:[Sexo]]=$B73,IF(DATOS_[[AGRUP. CLAS. PROF.]:[AGRUP. CLAS. PROF.]]=$B72,IF(DATOS_[[Check Periodo Ref.]:[Check Periodo Ref.]]="Dentro",DATOS_[Conc.Sal.26]))))),
0)</f>
        <v>0</v>
      </c>
      <c r="AF73" s="119">
        <f t="array" ref="AF73">IFERROR(
MEDIAN((IF(DATOS_[[Sexo]:[Sexo]]=$B73,IF(DATOS_[[AGRUP. CLAS. PROF.]:[AGRUP. CLAS. PROF.]]=$B72,IF(DATOS_[[Check Periodo Ref.]:[Check Periodo Ref.]]="Dentro",DATOS_[Conc.Sal.27]))))),
0)</f>
        <v>0</v>
      </c>
      <c r="AG73" s="119">
        <f t="array" ref="AG73">IFERROR(
MEDIAN((IF(DATOS_[[Sexo]:[Sexo]]=$B73,IF(DATOS_[[AGRUP. CLAS. PROF.]:[AGRUP. CLAS. PROF.]]=$B72,IF(DATOS_[[Check Periodo Ref.]:[Check Periodo Ref.]]="Dentro",DATOS_[Conc.Sal.28]))))),
0)</f>
        <v>0</v>
      </c>
      <c r="AH73" s="119">
        <f t="array" ref="AH73">IFERROR(
MEDIAN((IF(DATOS_[[Sexo]:[Sexo]]=$B73,IF(DATOS_[[AGRUP. CLAS. PROF.]:[AGRUP. CLAS. PROF.]]=$B72,IF(DATOS_[[Check Periodo Ref.]:[Check Periodo Ref.]]="Dentro",DATOS_[Conc.Sal.29]))))),
0)</f>
        <v>0</v>
      </c>
      <c r="AI73" s="119">
        <f t="array" ref="AI73">IFERROR(
MEDIAN((IF(DATOS_[[Sexo]:[Sexo]]=$B73,IF(DATOS_[[AGRUP. CLAS. PROF.]:[AGRUP. CLAS. PROF.]]=$B72,IF(DATOS_[[Check Periodo Ref.]:[Check Periodo Ref.]]="Dentro",DATOS_[Conc.Sal.30]))))),
0)</f>
        <v>0</v>
      </c>
      <c r="AJ73" s="120">
        <f t="array" ref="AJ73">IFERROR(
MEDIAN(IF(DATOS_[Sexo]=$B73,IF(DATOS_[AGRUP. CLAS. PROF.]=$B72,IF(DATOS_[Check Periodo Ref.]="Dentro",DATOS_[Tot COMPL.SAL Ef],FALSE)))),
0)</f>
        <v>0</v>
      </c>
      <c r="AK73" s="121">
        <f t="array" ref="AK73">IFERROR(
MEDIAN(IF(DATOS_[Sexo]=$B73,IF(DATOS_[AGRUP. CLAS. PROF.]=$B72,IF(DATOS_[Check Periodo Ref.]="Dentro",DATOS_[TOTAL SALARIO Ef],FALSE)))),
0)</f>
        <v>0</v>
      </c>
      <c r="AL73" s="122">
        <f t="array" ref="AL73">IFERROR(
MEDIAN((IF(DATOS_[[Sexo]:[Sexo]]=$B73,IF(DATOS_[[AGRUP. CLAS. PROF.]:[AGRUP. CLAS. PROF.]]=$B72,IF(DATOS_[[Check Periodo Ref.]:[Check Periodo Ref.]]="Dentro",DATOS_[C.Extra.01]))))),
0)</f>
        <v>0</v>
      </c>
      <c r="AM73" s="122">
        <f t="array" ref="AM73">IFERROR(
MEDIAN((IF(DATOS_[[Sexo]:[Sexo]]=$B73,IF(DATOS_[[AGRUP. CLAS. PROF.]:[AGRUP. CLAS. PROF.]]=$B72,IF(DATOS_[[Check Periodo Ref.]:[Check Periodo Ref.]]="Dentro",DATOS_[C.Extra.02]))))),
0)</f>
        <v>0</v>
      </c>
      <c r="AN73" s="122">
        <f t="array" ref="AN73">IFERROR(
MEDIAN((IF(DATOS_[[Sexo]:[Sexo]]=$B73,IF(DATOS_[[AGRUP. CLAS. PROF.]:[AGRUP. CLAS. PROF.]]=$B72,IF(DATOS_[[Check Periodo Ref.]:[Check Periodo Ref.]]="Dentro",DATOS_[C.Extra.03]))))),
0)</f>
        <v>0</v>
      </c>
      <c r="AO73" s="122">
        <f t="array" ref="AO73">IFERROR(
MEDIAN((IF(DATOS_[[Sexo]:[Sexo]]=$B73,IF(DATOS_[[AGRUP. CLAS. PROF.]:[AGRUP. CLAS. PROF.]]=$B72,IF(DATOS_[[Check Periodo Ref.]:[Check Periodo Ref.]]="Dentro",DATOS_[C.Extra.04]))))),
0)</f>
        <v>0</v>
      </c>
      <c r="AP73" s="122">
        <f t="array" ref="AP73">IFERROR(
MEDIAN((IF(DATOS_[[Sexo]:[Sexo]]=$B73,IF(DATOS_[[AGRUP. CLAS. PROF.]:[AGRUP. CLAS. PROF.]]=$B72,IF(DATOS_[[Check Periodo Ref.]:[Check Periodo Ref.]]="Dentro",DATOS_[C.Extra.05]))))),
0)</f>
        <v>0</v>
      </c>
      <c r="AQ73" s="123">
        <f t="array" ref="AQ73">IFERROR(
MEDIAN(IF(DATOS_[Sexo]=$B73,IF(DATOS_[AGRUP. CLAS. PROF.]=$B72,IF(DATOS_[Check Periodo Ref.]="Dentro",DATOS_[Tot Extrasalarial Ef],FALSE)))),
0)</f>
        <v>0</v>
      </c>
      <c r="AR73" s="124">
        <f t="array" ref="AR73">IFERROR(
MEDIAN(IF(DATOS_[Sexo]=$B73,IF(DATOS_[AGRUP. CLAS. PROF.]=$B72,IF(DATOS_[Check Periodo Ref.]="Dentro",DATOS_[TOTAL Retrib Ef],FALSE)))),
0)</f>
        <v>0</v>
      </c>
    </row>
    <row r="74" spans="1:44" x14ac:dyDescent="0.3">
      <c r="A74" s="48" t="str">
        <f t="shared" ref="A74" si="82">+A73</f>
        <v>[ocultar]</v>
      </c>
      <c r="B74" s="39" t="s">
        <v>163</v>
      </c>
      <c r="C74" s="40">
        <f t="array" ref="C74">SUM(IF($B74=DATOS_[Sexo],
IF($B72=DATOS_[AGRUP. CLAS. PROF.],
IF("Dentro"=DATOS_[Check Periodo Ref.],
1/(COUNTIFS(DATOS_[Sexo],$B74,DATOS_[AGRUP. CLAS. PROF.],$B72,DATOS_[Check Periodo Ref.],"Dentro",DATOS_[id],DATOS_[id]))))))</f>
        <v>0</v>
      </c>
      <c r="D74" s="41">
        <f>COUNTIFS(DATOS_[AGRUP. CLAS. PROF.],$B72,DATOS_[Sexo],$B74,DATOS_[Check Periodo Ref.],"Dentro")</f>
        <v>0</v>
      </c>
      <c r="E74" s="118">
        <f t="array" ref="E74">IFERROR(
MEDIAN(IF(DATOS_[Sexo]=$B74,IF(DATOS_[AGRUP. CLAS. PROF.]=$B72,IF(DATOS_[Check Periodo Ref.]="Dentro",DATOS_[SALARIO BASE Ef],FALSE)))),
0)</f>
        <v>0</v>
      </c>
      <c r="F74" s="119">
        <f t="array" ref="F74">IFERROR(
MEDIAN((IF(DATOS_[[Sexo]:[Sexo]]=$B74,IF(DATOS_[[AGRUP. CLAS. PROF.]:[AGRUP. CLAS. PROF.]]=$B72,IF(DATOS_[[Check Periodo Ref.]:[Check Periodo Ref.]]="Dentro",DATOS_[Conc.Sal.01]))))),
0)</f>
        <v>0</v>
      </c>
      <c r="G74" s="119">
        <f t="array" ref="G74">IFERROR(
MEDIAN((IF(DATOS_[[Sexo]:[Sexo]]=$B74,IF(DATOS_[[AGRUP. CLAS. PROF.]:[AGRUP. CLAS. PROF.]]=$B72,IF(DATOS_[[Check Periodo Ref.]:[Check Periodo Ref.]]="Dentro",DATOS_[Conc.Sal.02]))))),
0)</f>
        <v>0</v>
      </c>
      <c r="H74" s="119">
        <f t="array" ref="H74">IFERROR(
MEDIAN((IF(DATOS_[[Sexo]:[Sexo]]=$B74,IF(DATOS_[[AGRUP. CLAS. PROF.]:[AGRUP. CLAS. PROF.]]=$B72,IF(DATOS_[[Check Periodo Ref.]:[Check Periodo Ref.]]="Dentro",DATOS_[Conc.Sal.03]))))),
0)</f>
        <v>0</v>
      </c>
      <c r="I74" s="119">
        <f t="array" ref="I74">IFERROR(
MEDIAN((IF(DATOS_[[Sexo]:[Sexo]]=$B74,IF(DATOS_[[AGRUP. CLAS. PROF.]:[AGRUP. CLAS. PROF.]]=$B72,IF(DATOS_[[Check Periodo Ref.]:[Check Periodo Ref.]]="Dentro",DATOS_[Conc.Sal.04]))))),
0)</f>
        <v>0</v>
      </c>
      <c r="J74" s="119">
        <f t="array" ref="J74">IFERROR(
MEDIAN((IF(DATOS_[[Sexo]:[Sexo]]=$B74,IF(DATOS_[[AGRUP. CLAS. PROF.]:[AGRUP. CLAS. PROF.]]=$B72,IF(DATOS_[[Check Periodo Ref.]:[Check Periodo Ref.]]="Dentro",DATOS_[Conc.Sal.05]))))),
0)</f>
        <v>0</v>
      </c>
      <c r="K74" s="119">
        <f t="array" ref="K74">IFERROR(
MEDIAN((IF(DATOS_[[Sexo]:[Sexo]]=$B74,IF(DATOS_[[AGRUP. CLAS. PROF.]:[AGRUP. CLAS. PROF.]]=$B72,IF(DATOS_[[Check Periodo Ref.]:[Check Periodo Ref.]]="Dentro",DATOS_[Conc.Sal.06]))))),
0)</f>
        <v>0</v>
      </c>
      <c r="L74" s="119">
        <f t="array" ref="L74">IFERROR(
MEDIAN((IF(DATOS_[[Sexo]:[Sexo]]=$B74,IF(DATOS_[[AGRUP. CLAS. PROF.]:[AGRUP. CLAS. PROF.]]=$B72,IF(DATOS_[[Check Periodo Ref.]:[Check Periodo Ref.]]="Dentro",DATOS_[Conc.Sal.07]))))),
0)</f>
        <v>0</v>
      </c>
      <c r="M74" s="119">
        <f t="array" ref="M74">IFERROR(
MEDIAN((IF(DATOS_[[Sexo]:[Sexo]]=$B74,IF(DATOS_[[AGRUP. CLAS. PROF.]:[AGRUP. CLAS. PROF.]]=$B72,IF(DATOS_[[Check Periodo Ref.]:[Check Periodo Ref.]]="Dentro",DATOS_[Conc.Sal.08]))))),
0)</f>
        <v>0</v>
      </c>
      <c r="N74" s="119">
        <f t="array" ref="N74">IFERROR(
MEDIAN((IF(DATOS_[[Sexo]:[Sexo]]=$B74,IF(DATOS_[[AGRUP. CLAS. PROF.]:[AGRUP. CLAS. PROF.]]=$B72,IF(DATOS_[[Check Periodo Ref.]:[Check Periodo Ref.]]="Dentro",DATOS_[Conc.Sal.09]))))),
0)</f>
        <v>0</v>
      </c>
      <c r="O74" s="119">
        <f t="array" ref="O74">IFERROR(
MEDIAN((IF(DATOS_[[Sexo]:[Sexo]]=$B74,IF(DATOS_[[AGRUP. CLAS. PROF.]:[AGRUP. CLAS. PROF.]]=$B72,IF(DATOS_[[Check Periodo Ref.]:[Check Periodo Ref.]]="Dentro",DATOS_[Conc.Sal.10]))))),
0)</f>
        <v>0</v>
      </c>
      <c r="P74" s="119">
        <f t="array" ref="P74">IFERROR(
MEDIAN((IF(DATOS_[[Sexo]:[Sexo]]=$B74,IF(DATOS_[[AGRUP. CLAS. PROF.]:[AGRUP. CLAS. PROF.]]=$B72,IF(DATOS_[[Check Periodo Ref.]:[Check Periodo Ref.]]="Dentro",DATOS_[Conc.Sal.11]))))),
0)</f>
        <v>0</v>
      </c>
      <c r="Q74" s="119">
        <f t="array" ref="Q74">IFERROR(
MEDIAN((IF(DATOS_[[Sexo]:[Sexo]]=$B74,IF(DATOS_[[AGRUP. CLAS. PROF.]:[AGRUP. CLAS. PROF.]]=$B72,IF(DATOS_[[Check Periodo Ref.]:[Check Periodo Ref.]]="Dentro",DATOS_[Conc.Sal.12]))))),
0)</f>
        <v>0</v>
      </c>
      <c r="R74" s="119">
        <f t="array" ref="R74">IFERROR(
MEDIAN((IF(DATOS_[[Sexo]:[Sexo]]=$B74,IF(DATOS_[[AGRUP. CLAS. PROF.]:[AGRUP. CLAS. PROF.]]=$B72,IF(DATOS_[[Check Periodo Ref.]:[Check Periodo Ref.]]="Dentro",DATOS_[Conc.Sal.13]))))),
0)</f>
        <v>0</v>
      </c>
      <c r="S74" s="119">
        <f t="array" ref="S74">IFERROR(
MEDIAN((IF(DATOS_[[Sexo]:[Sexo]]=$B74,IF(DATOS_[[AGRUP. CLAS. PROF.]:[AGRUP. CLAS. PROF.]]=$B72,IF(DATOS_[[Check Periodo Ref.]:[Check Periodo Ref.]]="Dentro",DATOS_[Conc.Sal.14]))))),
0)</f>
        <v>0</v>
      </c>
      <c r="T74" s="119">
        <f t="array" ref="T74">IFERROR(
MEDIAN((IF(DATOS_[[Sexo]:[Sexo]]=$B74,IF(DATOS_[[AGRUP. CLAS. PROF.]:[AGRUP. CLAS. PROF.]]=$B72,IF(DATOS_[[Check Periodo Ref.]:[Check Periodo Ref.]]="Dentro",DATOS_[Conc.Sal.15]))))),
0)</f>
        <v>0</v>
      </c>
      <c r="U74" s="119">
        <f t="array" ref="U74">IFERROR(
MEDIAN((IF(DATOS_[[Sexo]:[Sexo]]=$B74,IF(DATOS_[[AGRUP. CLAS. PROF.]:[AGRUP. CLAS. PROF.]]=$B72,IF(DATOS_[[Check Periodo Ref.]:[Check Periodo Ref.]]="Dentro",DATOS_[Conc.Sal.16]))))),
0)</f>
        <v>0</v>
      </c>
      <c r="V74" s="119">
        <f t="array" ref="V74">IFERROR(
MEDIAN((IF(DATOS_[[Sexo]:[Sexo]]=$B74,IF(DATOS_[[AGRUP. CLAS. PROF.]:[AGRUP. CLAS. PROF.]]=$B72,IF(DATOS_[[Check Periodo Ref.]:[Check Periodo Ref.]]="Dentro",DATOS_[Conc.Sal.17]))))),
0)</f>
        <v>0</v>
      </c>
      <c r="W74" s="119">
        <f t="array" ref="W74">IFERROR(
MEDIAN((IF(DATOS_[[Sexo]:[Sexo]]=$B74,IF(DATOS_[[AGRUP. CLAS. PROF.]:[AGRUP. CLAS. PROF.]]=$B72,IF(DATOS_[[Check Periodo Ref.]:[Check Periodo Ref.]]="Dentro",DATOS_[Conc.Sal.18]))))),
0)</f>
        <v>0</v>
      </c>
      <c r="X74" s="119">
        <f t="array" ref="X74">IFERROR(
MEDIAN((IF(DATOS_[[Sexo]:[Sexo]]=$B74,IF(DATOS_[[AGRUP. CLAS. PROF.]:[AGRUP. CLAS. PROF.]]=$B72,IF(DATOS_[[Check Periodo Ref.]:[Check Periodo Ref.]]="Dentro",DATOS_[Conc.Sal.19]))))),
0)</f>
        <v>0</v>
      </c>
      <c r="Y74" s="119">
        <f t="array" ref="Y74">IFERROR(
MEDIAN((IF(DATOS_[[Sexo]:[Sexo]]=$B74,IF(DATOS_[[AGRUP. CLAS. PROF.]:[AGRUP. CLAS. PROF.]]=$B72,IF(DATOS_[[Check Periodo Ref.]:[Check Periodo Ref.]]="Dentro",DATOS_[Conc.Sal.20]))))),
0)</f>
        <v>0</v>
      </c>
      <c r="Z74" s="119">
        <f t="array" ref="Z74">IFERROR(
MEDIAN((IF(DATOS_[[Sexo]:[Sexo]]=$B74,IF(DATOS_[[AGRUP. CLAS. PROF.]:[AGRUP. CLAS. PROF.]]=$B72,IF(DATOS_[[Check Periodo Ref.]:[Check Periodo Ref.]]="Dentro",DATOS_[Conc.Sal.21]))))),
0)</f>
        <v>0</v>
      </c>
      <c r="AA74" s="119">
        <f t="array" ref="AA74">IFERROR(
MEDIAN((IF(DATOS_[[Sexo]:[Sexo]]=$B74,IF(DATOS_[[AGRUP. CLAS. PROF.]:[AGRUP. CLAS. PROF.]]=$B72,IF(DATOS_[[Check Periodo Ref.]:[Check Periodo Ref.]]="Dentro",DATOS_[Conc.Sal.22]))))),
0)</f>
        <v>0</v>
      </c>
      <c r="AB74" s="119">
        <f t="array" ref="AB74">IFERROR(
MEDIAN((IF(DATOS_[[Sexo]:[Sexo]]=$B74,IF(DATOS_[[AGRUP. CLAS. PROF.]:[AGRUP. CLAS. PROF.]]=$B72,IF(DATOS_[[Check Periodo Ref.]:[Check Periodo Ref.]]="Dentro",DATOS_[Conc.Sal.23]))))),
0)</f>
        <v>0</v>
      </c>
      <c r="AC74" s="119">
        <f t="array" ref="AC74">IFERROR(
MEDIAN((IF(DATOS_[[Sexo]:[Sexo]]=$B74,IF(DATOS_[[AGRUP. CLAS. PROF.]:[AGRUP. CLAS. PROF.]]=$B72,IF(DATOS_[[Check Periodo Ref.]:[Check Periodo Ref.]]="Dentro",DATOS_[Conc.Sal.24]))))),
0)</f>
        <v>0</v>
      </c>
      <c r="AD74" s="119">
        <f t="array" ref="AD74">IFERROR(
MEDIAN((IF(DATOS_[[Sexo]:[Sexo]]=$B74,IF(DATOS_[[AGRUP. CLAS. PROF.]:[AGRUP. CLAS. PROF.]]=$B72,IF(DATOS_[[Check Periodo Ref.]:[Check Periodo Ref.]]="Dentro",DATOS_[Conc.Sal.25]))))),
0)</f>
        <v>0</v>
      </c>
      <c r="AE74" s="119">
        <f t="array" ref="AE74">IFERROR(
MEDIAN((IF(DATOS_[[Sexo]:[Sexo]]=$B74,IF(DATOS_[[AGRUP. CLAS. PROF.]:[AGRUP. CLAS. PROF.]]=$B72,IF(DATOS_[[Check Periodo Ref.]:[Check Periodo Ref.]]="Dentro",DATOS_[Conc.Sal.26]))))),
0)</f>
        <v>0</v>
      </c>
      <c r="AF74" s="119">
        <f t="array" ref="AF74">IFERROR(
MEDIAN((IF(DATOS_[[Sexo]:[Sexo]]=$B74,IF(DATOS_[[AGRUP. CLAS. PROF.]:[AGRUP. CLAS. PROF.]]=$B72,IF(DATOS_[[Check Periodo Ref.]:[Check Periodo Ref.]]="Dentro",DATOS_[Conc.Sal.27]))))),
0)</f>
        <v>0</v>
      </c>
      <c r="AG74" s="119">
        <f t="array" ref="AG74">IFERROR(
MEDIAN((IF(DATOS_[[Sexo]:[Sexo]]=$B74,IF(DATOS_[[AGRUP. CLAS. PROF.]:[AGRUP. CLAS. PROF.]]=$B72,IF(DATOS_[[Check Periodo Ref.]:[Check Periodo Ref.]]="Dentro",DATOS_[Conc.Sal.28]))))),
0)</f>
        <v>0</v>
      </c>
      <c r="AH74" s="119">
        <f t="array" ref="AH74">IFERROR(
MEDIAN((IF(DATOS_[[Sexo]:[Sexo]]=$B74,IF(DATOS_[[AGRUP. CLAS. PROF.]:[AGRUP. CLAS. PROF.]]=$B72,IF(DATOS_[[Check Periodo Ref.]:[Check Periodo Ref.]]="Dentro",DATOS_[Conc.Sal.29]))))),
0)</f>
        <v>0</v>
      </c>
      <c r="AI74" s="119">
        <f t="array" ref="AI74">IFERROR(
MEDIAN((IF(DATOS_[[Sexo]:[Sexo]]=$B74,IF(DATOS_[[AGRUP. CLAS. PROF.]:[AGRUP. CLAS. PROF.]]=$B72,IF(DATOS_[[Check Periodo Ref.]:[Check Periodo Ref.]]="Dentro",DATOS_[Conc.Sal.30]))))),
0)</f>
        <v>0</v>
      </c>
      <c r="AJ74" s="120">
        <f t="array" ref="AJ74">IFERROR(
MEDIAN(IF(DATOS_[Sexo]=$B74,IF(DATOS_[AGRUP. CLAS. PROF.]=$B72,IF(DATOS_[Check Periodo Ref.]="Dentro",DATOS_[Tot COMPL.SAL Ef],FALSE)))),
0)</f>
        <v>0</v>
      </c>
      <c r="AK74" s="121">
        <f t="array" ref="AK74">IFERROR(
MEDIAN(IF(DATOS_[Sexo]=$B74,IF(DATOS_[AGRUP. CLAS. PROF.]=$B72,IF(DATOS_[Check Periodo Ref.]="Dentro",DATOS_[TOTAL SALARIO Ef],FALSE)))),
0)</f>
        <v>0</v>
      </c>
      <c r="AL74" s="122">
        <f t="array" ref="AL74">IFERROR(
MEDIAN((IF(DATOS_[[Sexo]:[Sexo]]=$B74,IF(DATOS_[[AGRUP. CLAS. PROF.]:[AGRUP. CLAS. PROF.]]=$B72,IF(DATOS_[[Check Periodo Ref.]:[Check Periodo Ref.]]="Dentro",DATOS_[C.Extra.01]))))),
0)</f>
        <v>0</v>
      </c>
      <c r="AM74" s="122">
        <f t="array" ref="AM74">IFERROR(
MEDIAN((IF(DATOS_[[Sexo]:[Sexo]]=$B74,IF(DATOS_[[AGRUP. CLAS. PROF.]:[AGRUP. CLAS. PROF.]]=$B72,IF(DATOS_[[Check Periodo Ref.]:[Check Periodo Ref.]]="Dentro",DATOS_[C.Extra.02]))))),
0)</f>
        <v>0</v>
      </c>
      <c r="AN74" s="122">
        <f t="array" ref="AN74">IFERROR(
MEDIAN((IF(DATOS_[[Sexo]:[Sexo]]=$B74,IF(DATOS_[[AGRUP. CLAS. PROF.]:[AGRUP. CLAS. PROF.]]=$B72,IF(DATOS_[[Check Periodo Ref.]:[Check Periodo Ref.]]="Dentro",DATOS_[C.Extra.03]))))),
0)</f>
        <v>0</v>
      </c>
      <c r="AO74" s="122">
        <f t="array" ref="AO74">IFERROR(
MEDIAN((IF(DATOS_[[Sexo]:[Sexo]]=$B74,IF(DATOS_[[AGRUP. CLAS. PROF.]:[AGRUP. CLAS. PROF.]]=$B72,IF(DATOS_[[Check Periodo Ref.]:[Check Periodo Ref.]]="Dentro",DATOS_[C.Extra.04]))))),
0)</f>
        <v>0</v>
      </c>
      <c r="AP74" s="122">
        <f t="array" ref="AP74">IFERROR(
MEDIAN((IF(DATOS_[[Sexo]:[Sexo]]=$B74,IF(DATOS_[[AGRUP. CLAS. PROF.]:[AGRUP. CLAS. PROF.]]=$B72,IF(DATOS_[[Check Periodo Ref.]:[Check Periodo Ref.]]="Dentro",DATOS_[C.Extra.05]))))),
0)</f>
        <v>0</v>
      </c>
      <c r="AQ74" s="123">
        <f t="array" ref="AQ74">IFERROR(
MEDIAN(IF(DATOS_[Sexo]=$B74,IF(DATOS_[AGRUP. CLAS. PROF.]=$B72,IF(DATOS_[Check Periodo Ref.]="Dentro",DATOS_[Tot Extrasalarial Ef],FALSE)))),
0)</f>
        <v>0</v>
      </c>
      <c r="AR74" s="124">
        <f t="array" ref="AR74">IFERROR(
MEDIAN(IF(DATOS_[Sexo]=$B74,IF(DATOS_[AGRUP. CLAS. PROF.]=$B72,IF(DATOS_[Check Periodo Ref.]="Dentro",DATOS_[TOTAL Retrib Ef],FALSE)))),
0)</f>
        <v>0</v>
      </c>
    </row>
    <row r="75" spans="1:44" ht="17.25" thickBot="1" x14ac:dyDescent="0.35">
      <c r="A75" s="48" t="str">
        <f t="shared" ref="A75" si="83">+A76</f>
        <v>[ocultar]</v>
      </c>
      <c r="B75" s="46" t="s">
        <v>237</v>
      </c>
      <c r="C75" s="117"/>
      <c r="D75" s="47"/>
      <c r="E75" s="127" t="str">
        <f t="shared" ref="E75:AR75" si="84">IFERROR((E76-E77)/E76,"")</f>
        <v/>
      </c>
      <c r="F75" s="131" t="str">
        <f t="shared" si="84"/>
        <v/>
      </c>
      <c r="G75" s="131" t="str">
        <f t="shared" si="84"/>
        <v/>
      </c>
      <c r="H75" s="131" t="str">
        <f t="shared" si="84"/>
        <v/>
      </c>
      <c r="I75" s="131" t="str">
        <f t="shared" si="84"/>
        <v/>
      </c>
      <c r="J75" s="131" t="str">
        <f t="shared" si="84"/>
        <v/>
      </c>
      <c r="K75" s="131" t="str">
        <f t="shared" si="84"/>
        <v/>
      </c>
      <c r="L75" s="131" t="str">
        <f t="shared" si="84"/>
        <v/>
      </c>
      <c r="M75" s="131" t="str">
        <f t="shared" si="84"/>
        <v/>
      </c>
      <c r="N75" s="131" t="str">
        <f t="shared" si="84"/>
        <v/>
      </c>
      <c r="O75" s="131" t="str">
        <f t="shared" si="84"/>
        <v/>
      </c>
      <c r="P75" s="131" t="str">
        <f t="shared" si="84"/>
        <v/>
      </c>
      <c r="Q75" s="131" t="str">
        <f t="shared" si="84"/>
        <v/>
      </c>
      <c r="R75" s="131" t="str">
        <f t="shared" si="84"/>
        <v/>
      </c>
      <c r="S75" s="131" t="str">
        <f t="shared" si="84"/>
        <v/>
      </c>
      <c r="T75" s="131" t="str">
        <f t="shared" si="84"/>
        <v/>
      </c>
      <c r="U75" s="131" t="str">
        <f t="shared" si="84"/>
        <v/>
      </c>
      <c r="V75" s="130" t="str">
        <f t="shared" si="84"/>
        <v/>
      </c>
      <c r="W75" s="130" t="str">
        <f t="shared" si="84"/>
        <v/>
      </c>
      <c r="X75" s="130" t="str">
        <f t="shared" si="84"/>
        <v/>
      </c>
      <c r="Y75" s="130" t="str">
        <f t="shared" si="84"/>
        <v/>
      </c>
      <c r="Z75" s="130" t="str">
        <f t="shared" si="84"/>
        <v/>
      </c>
      <c r="AA75" s="130" t="str">
        <f t="shared" si="84"/>
        <v/>
      </c>
      <c r="AB75" s="130" t="str">
        <f t="shared" si="84"/>
        <v/>
      </c>
      <c r="AC75" s="130" t="str">
        <f t="shared" si="84"/>
        <v/>
      </c>
      <c r="AD75" s="130" t="str">
        <f t="shared" si="84"/>
        <v/>
      </c>
      <c r="AE75" s="130" t="str">
        <f t="shared" si="84"/>
        <v/>
      </c>
      <c r="AF75" s="130" t="str">
        <f t="shared" si="84"/>
        <v/>
      </c>
      <c r="AG75" s="130" t="str">
        <f t="shared" si="84"/>
        <v/>
      </c>
      <c r="AH75" s="130" t="str">
        <f t="shared" si="84"/>
        <v/>
      </c>
      <c r="AI75" s="130" t="str">
        <f t="shared" si="84"/>
        <v/>
      </c>
      <c r="AJ75" s="132" t="str">
        <f t="shared" si="84"/>
        <v/>
      </c>
      <c r="AK75" s="136" t="str">
        <f t="shared" si="84"/>
        <v/>
      </c>
      <c r="AL75" s="133" t="str">
        <f t="shared" si="84"/>
        <v/>
      </c>
      <c r="AM75" s="133" t="str">
        <f t="shared" si="84"/>
        <v/>
      </c>
      <c r="AN75" s="133" t="str">
        <f t="shared" si="84"/>
        <v/>
      </c>
      <c r="AO75" s="133" t="str">
        <f t="shared" si="84"/>
        <v/>
      </c>
      <c r="AP75" s="133" t="str">
        <f t="shared" si="84"/>
        <v/>
      </c>
      <c r="AQ75" s="134" t="str">
        <f t="shared" si="84"/>
        <v/>
      </c>
      <c r="AR75" s="135" t="str">
        <f t="shared" si="84"/>
        <v/>
      </c>
    </row>
    <row r="76" spans="1:44" x14ac:dyDescent="0.3">
      <c r="A76" s="48" t="str">
        <f t="shared" ref="A76" si="85">+IF(C76+C77=0,"[ocultar]","")</f>
        <v>[ocultar]</v>
      </c>
      <c r="B76" s="39" t="s">
        <v>162</v>
      </c>
      <c r="C76" s="40">
        <f t="array" ref="C76">SUM(IF($B76=DATOS_[Sexo],
IF($B75=DATOS_[AGRUP. CLAS. PROF.],
IF("Dentro"=DATOS_[Check Periodo Ref.],
1/(COUNTIFS(DATOS_[Sexo],$B76,DATOS_[AGRUP. CLAS. PROF.],$B75,DATOS_[Check Periodo Ref.],"Dentro",DATOS_[id],DATOS_[id]))))))</f>
        <v>0</v>
      </c>
      <c r="D76" s="41">
        <f>COUNTIFS(DATOS_[AGRUP. CLAS. PROF.],$B75,DATOS_[Sexo],$B76,DATOS_[Check Periodo Ref.],"Dentro")</f>
        <v>0</v>
      </c>
      <c r="E76" s="118">
        <f t="array" ref="E76">IFERROR(
MEDIAN(IF(DATOS_[Sexo]=$B76,IF(DATOS_[AGRUP. CLAS. PROF.]=$B75,IF(DATOS_[Check Periodo Ref.]="Dentro",DATOS_[SALARIO BASE Ef],FALSE)))),
0)</f>
        <v>0</v>
      </c>
      <c r="F76" s="119">
        <f t="array" ref="F76">IFERROR(
MEDIAN((IF(DATOS_[[Sexo]:[Sexo]]=$B76,IF(DATOS_[[AGRUP. CLAS. PROF.]:[AGRUP. CLAS. PROF.]]=$B75,IF(DATOS_[[Check Periodo Ref.]:[Check Periodo Ref.]]="Dentro",DATOS_[Conc.Sal.01]))))),
0)</f>
        <v>0</v>
      </c>
      <c r="G76" s="119">
        <f t="array" ref="G76">IFERROR(
MEDIAN((IF(DATOS_[[Sexo]:[Sexo]]=$B76,IF(DATOS_[[AGRUP. CLAS. PROF.]:[AGRUP. CLAS. PROF.]]=$B75,IF(DATOS_[[Check Periodo Ref.]:[Check Periodo Ref.]]="Dentro",DATOS_[Conc.Sal.02]))))),
0)</f>
        <v>0</v>
      </c>
      <c r="H76" s="119">
        <f t="array" ref="H76">IFERROR(
MEDIAN((IF(DATOS_[[Sexo]:[Sexo]]=$B76,IF(DATOS_[[AGRUP. CLAS. PROF.]:[AGRUP. CLAS. PROF.]]=$B75,IF(DATOS_[[Check Periodo Ref.]:[Check Periodo Ref.]]="Dentro",DATOS_[Conc.Sal.03]))))),
0)</f>
        <v>0</v>
      </c>
      <c r="I76" s="119">
        <f t="array" ref="I76">IFERROR(
MEDIAN((IF(DATOS_[[Sexo]:[Sexo]]=$B76,IF(DATOS_[[AGRUP. CLAS. PROF.]:[AGRUP. CLAS. PROF.]]=$B75,IF(DATOS_[[Check Periodo Ref.]:[Check Periodo Ref.]]="Dentro",DATOS_[Conc.Sal.04]))))),
0)</f>
        <v>0</v>
      </c>
      <c r="J76" s="119">
        <f t="array" ref="J76">IFERROR(
MEDIAN((IF(DATOS_[[Sexo]:[Sexo]]=$B76,IF(DATOS_[[AGRUP. CLAS. PROF.]:[AGRUP. CLAS. PROF.]]=$B75,IF(DATOS_[[Check Periodo Ref.]:[Check Periodo Ref.]]="Dentro",DATOS_[Conc.Sal.05]))))),
0)</f>
        <v>0</v>
      </c>
      <c r="K76" s="119">
        <f t="array" ref="K76">IFERROR(
MEDIAN((IF(DATOS_[[Sexo]:[Sexo]]=$B76,IF(DATOS_[[AGRUP. CLAS. PROF.]:[AGRUP. CLAS. PROF.]]=$B75,IF(DATOS_[[Check Periodo Ref.]:[Check Periodo Ref.]]="Dentro",DATOS_[Conc.Sal.06]))))),
0)</f>
        <v>0</v>
      </c>
      <c r="L76" s="119">
        <f t="array" ref="L76">IFERROR(
MEDIAN((IF(DATOS_[[Sexo]:[Sexo]]=$B76,IF(DATOS_[[AGRUP. CLAS. PROF.]:[AGRUP. CLAS. PROF.]]=$B75,IF(DATOS_[[Check Periodo Ref.]:[Check Periodo Ref.]]="Dentro",DATOS_[Conc.Sal.07]))))),
0)</f>
        <v>0</v>
      </c>
      <c r="M76" s="119">
        <f t="array" ref="M76">IFERROR(
MEDIAN((IF(DATOS_[[Sexo]:[Sexo]]=$B76,IF(DATOS_[[AGRUP. CLAS. PROF.]:[AGRUP. CLAS. PROF.]]=$B75,IF(DATOS_[[Check Periodo Ref.]:[Check Periodo Ref.]]="Dentro",DATOS_[Conc.Sal.08]))))),
0)</f>
        <v>0</v>
      </c>
      <c r="N76" s="119">
        <f t="array" ref="N76">IFERROR(
MEDIAN((IF(DATOS_[[Sexo]:[Sexo]]=$B76,IF(DATOS_[[AGRUP. CLAS. PROF.]:[AGRUP. CLAS. PROF.]]=$B75,IF(DATOS_[[Check Periodo Ref.]:[Check Periodo Ref.]]="Dentro",DATOS_[Conc.Sal.09]))))),
0)</f>
        <v>0</v>
      </c>
      <c r="O76" s="119">
        <f t="array" ref="O76">IFERROR(
MEDIAN((IF(DATOS_[[Sexo]:[Sexo]]=$B76,IF(DATOS_[[AGRUP. CLAS. PROF.]:[AGRUP. CLAS. PROF.]]=$B75,IF(DATOS_[[Check Periodo Ref.]:[Check Periodo Ref.]]="Dentro",DATOS_[Conc.Sal.10]))))),
0)</f>
        <v>0</v>
      </c>
      <c r="P76" s="119">
        <f t="array" ref="P76">IFERROR(
MEDIAN((IF(DATOS_[[Sexo]:[Sexo]]=$B76,IF(DATOS_[[AGRUP. CLAS. PROF.]:[AGRUP. CLAS. PROF.]]=$B75,IF(DATOS_[[Check Periodo Ref.]:[Check Periodo Ref.]]="Dentro",DATOS_[Conc.Sal.11]))))),
0)</f>
        <v>0</v>
      </c>
      <c r="Q76" s="119">
        <f t="array" ref="Q76">IFERROR(
MEDIAN((IF(DATOS_[[Sexo]:[Sexo]]=$B76,IF(DATOS_[[AGRUP. CLAS. PROF.]:[AGRUP. CLAS. PROF.]]=$B75,IF(DATOS_[[Check Periodo Ref.]:[Check Periodo Ref.]]="Dentro",DATOS_[Conc.Sal.12]))))),
0)</f>
        <v>0</v>
      </c>
      <c r="R76" s="119">
        <f t="array" ref="R76">IFERROR(
MEDIAN((IF(DATOS_[[Sexo]:[Sexo]]=$B76,IF(DATOS_[[AGRUP. CLAS. PROF.]:[AGRUP. CLAS. PROF.]]=$B75,IF(DATOS_[[Check Periodo Ref.]:[Check Periodo Ref.]]="Dentro",DATOS_[Conc.Sal.13]))))),
0)</f>
        <v>0</v>
      </c>
      <c r="S76" s="119">
        <f t="array" ref="S76">IFERROR(
MEDIAN((IF(DATOS_[[Sexo]:[Sexo]]=$B76,IF(DATOS_[[AGRUP. CLAS. PROF.]:[AGRUP. CLAS. PROF.]]=$B75,IF(DATOS_[[Check Periodo Ref.]:[Check Periodo Ref.]]="Dentro",DATOS_[Conc.Sal.14]))))),
0)</f>
        <v>0</v>
      </c>
      <c r="T76" s="119">
        <f t="array" ref="T76">IFERROR(
MEDIAN((IF(DATOS_[[Sexo]:[Sexo]]=$B76,IF(DATOS_[[AGRUP. CLAS. PROF.]:[AGRUP. CLAS. PROF.]]=$B75,IF(DATOS_[[Check Periodo Ref.]:[Check Periodo Ref.]]="Dentro",DATOS_[Conc.Sal.15]))))),
0)</f>
        <v>0</v>
      </c>
      <c r="U76" s="119">
        <f t="array" ref="U76">IFERROR(
MEDIAN((IF(DATOS_[[Sexo]:[Sexo]]=$B76,IF(DATOS_[[AGRUP. CLAS. PROF.]:[AGRUP. CLAS. PROF.]]=$B75,IF(DATOS_[[Check Periodo Ref.]:[Check Periodo Ref.]]="Dentro",DATOS_[Conc.Sal.16]))))),
0)</f>
        <v>0</v>
      </c>
      <c r="V76" s="119">
        <f t="array" ref="V76">IFERROR(
MEDIAN((IF(DATOS_[[Sexo]:[Sexo]]=$B76,IF(DATOS_[[AGRUP. CLAS. PROF.]:[AGRUP. CLAS. PROF.]]=$B75,IF(DATOS_[[Check Periodo Ref.]:[Check Periodo Ref.]]="Dentro",DATOS_[Conc.Sal.17]))))),
0)</f>
        <v>0</v>
      </c>
      <c r="W76" s="119">
        <f t="array" ref="W76">IFERROR(
MEDIAN((IF(DATOS_[[Sexo]:[Sexo]]=$B76,IF(DATOS_[[AGRUP. CLAS. PROF.]:[AGRUP. CLAS. PROF.]]=$B75,IF(DATOS_[[Check Periodo Ref.]:[Check Periodo Ref.]]="Dentro",DATOS_[Conc.Sal.18]))))),
0)</f>
        <v>0</v>
      </c>
      <c r="X76" s="119">
        <f t="array" ref="X76">IFERROR(
MEDIAN((IF(DATOS_[[Sexo]:[Sexo]]=$B76,IF(DATOS_[[AGRUP. CLAS. PROF.]:[AGRUP. CLAS. PROF.]]=$B75,IF(DATOS_[[Check Periodo Ref.]:[Check Periodo Ref.]]="Dentro",DATOS_[Conc.Sal.19]))))),
0)</f>
        <v>0</v>
      </c>
      <c r="Y76" s="119">
        <f t="array" ref="Y76">IFERROR(
MEDIAN((IF(DATOS_[[Sexo]:[Sexo]]=$B76,IF(DATOS_[[AGRUP. CLAS. PROF.]:[AGRUP. CLAS. PROF.]]=$B75,IF(DATOS_[[Check Periodo Ref.]:[Check Periodo Ref.]]="Dentro",DATOS_[Conc.Sal.20]))))),
0)</f>
        <v>0</v>
      </c>
      <c r="Z76" s="119">
        <f t="array" ref="Z76">IFERROR(
MEDIAN((IF(DATOS_[[Sexo]:[Sexo]]=$B76,IF(DATOS_[[AGRUP. CLAS. PROF.]:[AGRUP. CLAS. PROF.]]=$B75,IF(DATOS_[[Check Periodo Ref.]:[Check Periodo Ref.]]="Dentro",DATOS_[Conc.Sal.21]))))),
0)</f>
        <v>0</v>
      </c>
      <c r="AA76" s="119">
        <f t="array" ref="AA76">IFERROR(
MEDIAN((IF(DATOS_[[Sexo]:[Sexo]]=$B76,IF(DATOS_[[AGRUP. CLAS. PROF.]:[AGRUP. CLAS. PROF.]]=$B75,IF(DATOS_[[Check Periodo Ref.]:[Check Periodo Ref.]]="Dentro",DATOS_[Conc.Sal.22]))))),
0)</f>
        <v>0</v>
      </c>
      <c r="AB76" s="119">
        <f t="array" ref="AB76">IFERROR(
MEDIAN((IF(DATOS_[[Sexo]:[Sexo]]=$B76,IF(DATOS_[[AGRUP. CLAS. PROF.]:[AGRUP. CLAS. PROF.]]=$B75,IF(DATOS_[[Check Periodo Ref.]:[Check Periodo Ref.]]="Dentro",DATOS_[Conc.Sal.23]))))),
0)</f>
        <v>0</v>
      </c>
      <c r="AC76" s="119">
        <f t="array" ref="AC76">IFERROR(
MEDIAN((IF(DATOS_[[Sexo]:[Sexo]]=$B76,IF(DATOS_[[AGRUP. CLAS. PROF.]:[AGRUP. CLAS. PROF.]]=$B75,IF(DATOS_[[Check Periodo Ref.]:[Check Periodo Ref.]]="Dentro",DATOS_[Conc.Sal.24]))))),
0)</f>
        <v>0</v>
      </c>
      <c r="AD76" s="119">
        <f t="array" ref="AD76">IFERROR(
MEDIAN((IF(DATOS_[[Sexo]:[Sexo]]=$B76,IF(DATOS_[[AGRUP. CLAS. PROF.]:[AGRUP. CLAS. PROF.]]=$B75,IF(DATOS_[[Check Periodo Ref.]:[Check Periodo Ref.]]="Dentro",DATOS_[Conc.Sal.25]))))),
0)</f>
        <v>0</v>
      </c>
      <c r="AE76" s="119">
        <f t="array" ref="AE76">IFERROR(
MEDIAN((IF(DATOS_[[Sexo]:[Sexo]]=$B76,IF(DATOS_[[AGRUP. CLAS. PROF.]:[AGRUP. CLAS. PROF.]]=$B75,IF(DATOS_[[Check Periodo Ref.]:[Check Periodo Ref.]]="Dentro",DATOS_[Conc.Sal.26]))))),
0)</f>
        <v>0</v>
      </c>
      <c r="AF76" s="119">
        <f t="array" ref="AF76">IFERROR(
MEDIAN((IF(DATOS_[[Sexo]:[Sexo]]=$B76,IF(DATOS_[[AGRUP. CLAS. PROF.]:[AGRUP. CLAS. PROF.]]=$B75,IF(DATOS_[[Check Periodo Ref.]:[Check Periodo Ref.]]="Dentro",DATOS_[Conc.Sal.27]))))),
0)</f>
        <v>0</v>
      </c>
      <c r="AG76" s="119">
        <f t="array" ref="AG76">IFERROR(
MEDIAN((IF(DATOS_[[Sexo]:[Sexo]]=$B76,IF(DATOS_[[AGRUP. CLAS. PROF.]:[AGRUP. CLAS. PROF.]]=$B75,IF(DATOS_[[Check Periodo Ref.]:[Check Periodo Ref.]]="Dentro",DATOS_[Conc.Sal.28]))))),
0)</f>
        <v>0</v>
      </c>
      <c r="AH76" s="119">
        <f t="array" ref="AH76">IFERROR(
MEDIAN((IF(DATOS_[[Sexo]:[Sexo]]=$B76,IF(DATOS_[[AGRUP. CLAS. PROF.]:[AGRUP. CLAS. PROF.]]=$B75,IF(DATOS_[[Check Periodo Ref.]:[Check Periodo Ref.]]="Dentro",DATOS_[Conc.Sal.29]))))),
0)</f>
        <v>0</v>
      </c>
      <c r="AI76" s="119">
        <f t="array" ref="AI76">IFERROR(
MEDIAN((IF(DATOS_[[Sexo]:[Sexo]]=$B76,IF(DATOS_[[AGRUP. CLAS. PROF.]:[AGRUP. CLAS. PROF.]]=$B75,IF(DATOS_[[Check Periodo Ref.]:[Check Periodo Ref.]]="Dentro",DATOS_[Conc.Sal.30]))))),
0)</f>
        <v>0</v>
      </c>
      <c r="AJ76" s="120">
        <f t="array" ref="AJ76">IFERROR(
MEDIAN(IF(DATOS_[Sexo]=$B76,IF(DATOS_[AGRUP. CLAS. PROF.]=$B75,IF(DATOS_[Check Periodo Ref.]="Dentro",DATOS_[Tot COMPL.SAL Ef],FALSE)))),
0)</f>
        <v>0</v>
      </c>
      <c r="AK76" s="121">
        <f t="array" ref="AK76">IFERROR(
MEDIAN(IF(DATOS_[Sexo]=$B76,IF(DATOS_[AGRUP. CLAS. PROF.]=$B75,IF(DATOS_[Check Periodo Ref.]="Dentro",DATOS_[TOTAL SALARIO Ef],FALSE)))),
0)</f>
        <v>0</v>
      </c>
      <c r="AL76" s="122">
        <f t="array" ref="AL76">IFERROR(
MEDIAN((IF(DATOS_[[Sexo]:[Sexo]]=$B76,IF(DATOS_[[AGRUP. CLAS. PROF.]:[AGRUP. CLAS. PROF.]]=$B75,IF(DATOS_[[Check Periodo Ref.]:[Check Periodo Ref.]]="Dentro",DATOS_[C.Extra.01]))))),
0)</f>
        <v>0</v>
      </c>
      <c r="AM76" s="122">
        <f t="array" ref="AM76">IFERROR(
MEDIAN((IF(DATOS_[[Sexo]:[Sexo]]=$B76,IF(DATOS_[[AGRUP. CLAS. PROF.]:[AGRUP. CLAS. PROF.]]=$B75,IF(DATOS_[[Check Periodo Ref.]:[Check Periodo Ref.]]="Dentro",DATOS_[C.Extra.02]))))),
0)</f>
        <v>0</v>
      </c>
      <c r="AN76" s="122">
        <f t="array" ref="AN76">IFERROR(
MEDIAN((IF(DATOS_[[Sexo]:[Sexo]]=$B76,IF(DATOS_[[AGRUP. CLAS. PROF.]:[AGRUP. CLAS. PROF.]]=$B75,IF(DATOS_[[Check Periodo Ref.]:[Check Periodo Ref.]]="Dentro",DATOS_[C.Extra.03]))))),
0)</f>
        <v>0</v>
      </c>
      <c r="AO76" s="122">
        <f t="array" ref="AO76">IFERROR(
MEDIAN((IF(DATOS_[[Sexo]:[Sexo]]=$B76,IF(DATOS_[[AGRUP. CLAS. PROF.]:[AGRUP. CLAS. PROF.]]=$B75,IF(DATOS_[[Check Periodo Ref.]:[Check Periodo Ref.]]="Dentro",DATOS_[C.Extra.04]))))),
0)</f>
        <v>0</v>
      </c>
      <c r="AP76" s="122">
        <f t="array" ref="AP76">IFERROR(
MEDIAN((IF(DATOS_[[Sexo]:[Sexo]]=$B76,IF(DATOS_[[AGRUP. CLAS. PROF.]:[AGRUP. CLAS. PROF.]]=$B75,IF(DATOS_[[Check Periodo Ref.]:[Check Periodo Ref.]]="Dentro",DATOS_[C.Extra.05]))))),
0)</f>
        <v>0</v>
      </c>
      <c r="AQ76" s="123">
        <f t="array" ref="AQ76">IFERROR(
MEDIAN(IF(DATOS_[Sexo]=$B76,IF(DATOS_[AGRUP. CLAS. PROF.]=$B75,IF(DATOS_[Check Periodo Ref.]="Dentro",DATOS_[Tot Extrasalarial Ef],FALSE)))),
0)</f>
        <v>0</v>
      </c>
      <c r="AR76" s="124">
        <f t="array" ref="AR76">IFERROR(
MEDIAN(IF(DATOS_[Sexo]=$B76,IF(DATOS_[AGRUP. CLAS. PROF.]=$B75,IF(DATOS_[Check Periodo Ref.]="Dentro",DATOS_[TOTAL Retrib Ef],FALSE)))),
0)</f>
        <v>0</v>
      </c>
    </row>
    <row r="77" spans="1:44" x14ac:dyDescent="0.3">
      <c r="A77" s="48" t="str">
        <f t="shared" ref="A77" si="86">+A76</f>
        <v>[ocultar]</v>
      </c>
      <c r="B77" s="39" t="s">
        <v>163</v>
      </c>
      <c r="C77" s="40">
        <f t="array" ref="C77">SUM(IF($B77=DATOS_[Sexo],
IF($B75=DATOS_[AGRUP. CLAS. PROF.],
IF("Dentro"=DATOS_[Check Periodo Ref.],
1/(COUNTIFS(DATOS_[Sexo],$B77,DATOS_[AGRUP. CLAS. PROF.],$B75,DATOS_[Check Periodo Ref.],"Dentro",DATOS_[id],DATOS_[id]))))))</f>
        <v>0</v>
      </c>
      <c r="D77" s="41">
        <f>COUNTIFS(DATOS_[AGRUP. CLAS. PROF.],$B75,DATOS_[Sexo],$B77,DATOS_[Check Periodo Ref.],"Dentro")</f>
        <v>0</v>
      </c>
      <c r="E77" s="118">
        <f t="array" ref="E77">IFERROR(
MEDIAN(IF(DATOS_[Sexo]=$B77,IF(DATOS_[AGRUP. CLAS. PROF.]=$B75,IF(DATOS_[Check Periodo Ref.]="Dentro",DATOS_[SALARIO BASE Ef],FALSE)))),
0)</f>
        <v>0</v>
      </c>
      <c r="F77" s="119">
        <f t="array" ref="F77">IFERROR(
MEDIAN((IF(DATOS_[[Sexo]:[Sexo]]=$B77,IF(DATOS_[[AGRUP. CLAS. PROF.]:[AGRUP. CLAS. PROF.]]=$B75,IF(DATOS_[[Check Periodo Ref.]:[Check Periodo Ref.]]="Dentro",DATOS_[Conc.Sal.01]))))),
0)</f>
        <v>0</v>
      </c>
      <c r="G77" s="119">
        <f t="array" ref="G77">IFERROR(
MEDIAN((IF(DATOS_[[Sexo]:[Sexo]]=$B77,IF(DATOS_[[AGRUP. CLAS. PROF.]:[AGRUP. CLAS. PROF.]]=$B75,IF(DATOS_[[Check Periodo Ref.]:[Check Periodo Ref.]]="Dentro",DATOS_[Conc.Sal.02]))))),
0)</f>
        <v>0</v>
      </c>
      <c r="H77" s="119">
        <f t="array" ref="H77">IFERROR(
MEDIAN((IF(DATOS_[[Sexo]:[Sexo]]=$B77,IF(DATOS_[[AGRUP. CLAS. PROF.]:[AGRUP. CLAS. PROF.]]=$B75,IF(DATOS_[[Check Periodo Ref.]:[Check Periodo Ref.]]="Dentro",DATOS_[Conc.Sal.03]))))),
0)</f>
        <v>0</v>
      </c>
      <c r="I77" s="119">
        <f t="array" ref="I77">IFERROR(
MEDIAN((IF(DATOS_[[Sexo]:[Sexo]]=$B77,IF(DATOS_[[AGRUP. CLAS. PROF.]:[AGRUP. CLAS. PROF.]]=$B75,IF(DATOS_[[Check Periodo Ref.]:[Check Periodo Ref.]]="Dentro",DATOS_[Conc.Sal.04]))))),
0)</f>
        <v>0</v>
      </c>
      <c r="J77" s="119">
        <f t="array" ref="J77">IFERROR(
MEDIAN((IF(DATOS_[[Sexo]:[Sexo]]=$B77,IF(DATOS_[[AGRUP. CLAS. PROF.]:[AGRUP. CLAS. PROF.]]=$B75,IF(DATOS_[[Check Periodo Ref.]:[Check Periodo Ref.]]="Dentro",DATOS_[Conc.Sal.05]))))),
0)</f>
        <v>0</v>
      </c>
      <c r="K77" s="119">
        <f t="array" ref="K77">IFERROR(
MEDIAN((IF(DATOS_[[Sexo]:[Sexo]]=$B77,IF(DATOS_[[AGRUP. CLAS. PROF.]:[AGRUP. CLAS. PROF.]]=$B75,IF(DATOS_[[Check Periodo Ref.]:[Check Periodo Ref.]]="Dentro",DATOS_[Conc.Sal.06]))))),
0)</f>
        <v>0</v>
      </c>
      <c r="L77" s="119">
        <f t="array" ref="L77">IFERROR(
MEDIAN((IF(DATOS_[[Sexo]:[Sexo]]=$B77,IF(DATOS_[[AGRUP. CLAS. PROF.]:[AGRUP. CLAS. PROF.]]=$B75,IF(DATOS_[[Check Periodo Ref.]:[Check Periodo Ref.]]="Dentro",DATOS_[Conc.Sal.07]))))),
0)</f>
        <v>0</v>
      </c>
      <c r="M77" s="119">
        <f t="array" ref="M77">IFERROR(
MEDIAN((IF(DATOS_[[Sexo]:[Sexo]]=$B77,IF(DATOS_[[AGRUP. CLAS. PROF.]:[AGRUP. CLAS. PROF.]]=$B75,IF(DATOS_[[Check Periodo Ref.]:[Check Periodo Ref.]]="Dentro",DATOS_[Conc.Sal.08]))))),
0)</f>
        <v>0</v>
      </c>
      <c r="N77" s="119">
        <f t="array" ref="N77">IFERROR(
MEDIAN((IF(DATOS_[[Sexo]:[Sexo]]=$B77,IF(DATOS_[[AGRUP. CLAS. PROF.]:[AGRUP. CLAS. PROF.]]=$B75,IF(DATOS_[[Check Periodo Ref.]:[Check Periodo Ref.]]="Dentro",DATOS_[Conc.Sal.09]))))),
0)</f>
        <v>0</v>
      </c>
      <c r="O77" s="119">
        <f t="array" ref="O77">IFERROR(
MEDIAN((IF(DATOS_[[Sexo]:[Sexo]]=$B77,IF(DATOS_[[AGRUP. CLAS. PROF.]:[AGRUP. CLAS. PROF.]]=$B75,IF(DATOS_[[Check Periodo Ref.]:[Check Periodo Ref.]]="Dentro",DATOS_[Conc.Sal.10]))))),
0)</f>
        <v>0</v>
      </c>
      <c r="P77" s="119">
        <f t="array" ref="P77">IFERROR(
MEDIAN((IF(DATOS_[[Sexo]:[Sexo]]=$B77,IF(DATOS_[[AGRUP. CLAS. PROF.]:[AGRUP. CLAS. PROF.]]=$B75,IF(DATOS_[[Check Periodo Ref.]:[Check Periodo Ref.]]="Dentro",DATOS_[Conc.Sal.11]))))),
0)</f>
        <v>0</v>
      </c>
      <c r="Q77" s="119">
        <f t="array" ref="Q77">IFERROR(
MEDIAN((IF(DATOS_[[Sexo]:[Sexo]]=$B77,IF(DATOS_[[AGRUP. CLAS. PROF.]:[AGRUP. CLAS. PROF.]]=$B75,IF(DATOS_[[Check Periodo Ref.]:[Check Periodo Ref.]]="Dentro",DATOS_[Conc.Sal.12]))))),
0)</f>
        <v>0</v>
      </c>
      <c r="R77" s="119">
        <f t="array" ref="R77">IFERROR(
MEDIAN((IF(DATOS_[[Sexo]:[Sexo]]=$B77,IF(DATOS_[[AGRUP. CLAS. PROF.]:[AGRUP. CLAS. PROF.]]=$B75,IF(DATOS_[[Check Periodo Ref.]:[Check Periodo Ref.]]="Dentro",DATOS_[Conc.Sal.13]))))),
0)</f>
        <v>0</v>
      </c>
      <c r="S77" s="119">
        <f t="array" ref="S77">IFERROR(
MEDIAN((IF(DATOS_[[Sexo]:[Sexo]]=$B77,IF(DATOS_[[AGRUP. CLAS. PROF.]:[AGRUP. CLAS. PROF.]]=$B75,IF(DATOS_[[Check Periodo Ref.]:[Check Periodo Ref.]]="Dentro",DATOS_[Conc.Sal.14]))))),
0)</f>
        <v>0</v>
      </c>
      <c r="T77" s="119">
        <f t="array" ref="T77">IFERROR(
MEDIAN((IF(DATOS_[[Sexo]:[Sexo]]=$B77,IF(DATOS_[[AGRUP. CLAS. PROF.]:[AGRUP. CLAS. PROF.]]=$B75,IF(DATOS_[[Check Periodo Ref.]:[Check Periodo Ref.]]="Dentro",DATOS_[Conc.Sal.15]))))),
0)</f>
        <v>0</v>
      </c>
      <c r="U77" s="119">
        <f t="array" ref="U77">IFERROR(
MEDIAN((IF(DATOS_[[Sexo]:[Sexo]]=$B77,IF(DATOS_[[AGRUP. CLAS. PROF.]:[AGRUP. CLAS. PROF.]]=$B75,IF(DATOS_[[Check Periodo Ref.]:[Check Periodo Ref.]]="Dentro",DATOS_[Conc.Sal.16]))))),
0)</f>
        <v>0</v>
      </c>
      <c r="V77" s="119">
        <f t="array" ref="V77">IFERROR(
MEDIAN((IF(DATOS_[[Sexo]:[Sexo]]=$B77,IF(DATOS_[[AGRUP. CLAS. PROF.]:[AGRUP. CLAS. PROF.]]=$B75,IF(DATOS_[[Check Periodo Ref.]:[Check Periodo Ref.]]="Dentro",DATOS_[Conc.Sal.17]))))),
0)</f>
        <v>0</v>
      </c>
      <c r="W77" s="119">
        <f t="array" ref="W77">IFERROR(
MEDIAN((IF(DATOS_[[Sexo]:[Sexo]]=$B77,IF(DATOS_[[AGRUP. CLAS. PROF.]:[AGRUP. CLAS. PROF.]]=$B75,IF(DATOS_[[Check Periodo Ref.]:[Check Periodo Ref.]]="Dentro",DATOS_[Conc.Sal.18]))))),
0)</f>
        <v>0</v>
      </c>
      <c r="X77" s="119">
        <f t="array" ref="X77">IFERROR(
MEDIAN((IF(DATOS_[[Sexo]:[Sexo]]=$B77,IF(DATOS_[[AGRUP. CLAS. PROF.]:[AGRUP. CLAS. PROF.]]=$B75,IF(DATOS_[[Check Periodo Ref.]:[Check Periodo Ref.]]="Dentro",DATOS_[Conc.Sal.19]))))),
0)</f>
        <v>0</v>
      </c>
      <c r="Y77" s="119">
        <f t="array" ref="Y77">IFERROR(
MEDIAN((IF(DATOS_[[Sexo]:[Sexo]]=$B77,IF(DATOS_[[AGRUP. CLAS. PROF.]:[AGRUP. CLAS. PROF.]]=$B75,IF(DATOS_[[Check Periodo Ref.]:[Check Periodo Ref.]]="Dentro",DATOS_[Conc.Sal.20]))))),
0)</f>
        <v>0</v>
      </c>
      <c r="Z77" s="119">
        <f t="array" ref="Z77">IFERROR(
MEDIAN((IF(DATOS_[[Sexo]:[Sexo]]=$B77,IF(DATOS_[[AGRUP. CLAS. PROF.]:[AGRUP. CLAS. PROF.]]=$B75,IF(DATOS_[[Check Periodo Ref.]:[Check Periodo Ref.]]="Dentro",DATOS_[Conc.Sal.21]))))),
0)</f>
        <v>0</v>
      </c>
      <c r="AA77" s="119">
        <f t="array" ref="AA77">IFERROR(
MEDIAN((IF(DATOS_[[Sexo]:[Sexo]]=$B77,IF(DATOS_[[AGRUP. CLAS. PROF.]:[AGRUP. CLAS. PROF.]]=$B75,IF(DATOS_[[Check Periodo Ref.]:[Check Periodo Ref.]]="Dentro",DATOS_[Conc.Sal.22]))))),
0)</f>
        <v>0</v>
      </c>
      <c r="AB77" s="119">
        <f t="array" ref="AB77">IFERROR(
MEDIAN((IF(DATOS_[[Sexo]:[Sexo]]=$B77,IF(DATOS_[[AGRUP. CLAS. PROF.]:[AGRUP. CLAS. PROF.]]=$B75,IF(DATOS_[[Check Periodo Ref.]:[Check Periodo Ref.]]="Dentro",DATOS_[Conc.Sal.23]))))),
0)</f>
        <v>0</v>
      </c>
      <c r="AC77" s="119">
        <f t="array" ref="AC77">IFERROR(
MEDIAN((IF(DATOS_[[Sexo]:[Sexo]]=$B77,IF(DATOS_[[AGRUP. CLAS. PROF.]:[AGRUP. CLAS. PROF.]]=$B75,IF(DATOS_[[Check Periodo Ref.]:[Check Periodo Ref.]]="Dentro",DATOS_[Conc.Sal.24]))))),
0)</f>
        <v>0</v>
      </c>
      <c r="AD77" s="119">
        <f t="array" ref="AD77">IFERROR(
MEDIAN((IF(DATOS_[[Sexo]:[Sexo]]=$B77,IF(DATOS_[[AGRUP. CLAS. PROF.]:[AGRUP. CLAS. PROF.]]=$B75,IF(DATOS_[[Check Periodo Ref.]:[Check Periodo Ref.]]="Dentro",DATOS_[Conc.Sal.25]))))),
0)</f>
        <v>0</v>
      </c>
      <c r="AE77" s="119">
        <f t="array" ref="AE77">IFERROR(
MEDIAN((IF(DATOS_[[Sexo]:[Sexo]]=$B77,IF(DATOS_[[AGRUP. CLAS. PROF.]:[AGRUP. CLAS. PROF.]]=$B75,IF(DATOS_[[Check Periodo Ref.]:[Check Periodo Ref.]]="Dentro",DATOS_[Conc.Sal.26]))))),
0)</f>
        <v>0</v>
      </c>
      <c r="AF77" s="119">
        <f t="array" ref="AF77">IFERROR(
MEDIAN((IF(DATOS_[[Sexo]:[Sexo]]=$B77,IF(DATOS_[[AGRUP. CLAS. PROF.]:[AGRUP. CLAS. PROF.]]=$B75,IF(DATOS_[[Check Periodo Ref.]:[Check Periodo Ref.]]="Dentro",DATOS_[Conc.Sal.27]))))),
0)</f>
        <v>0</v>
      </c>
      <c r="AG77" s="119">
        <f t="array" ref="AG77">IFERROR(
MEDIAN((IF(DATOS_[[Sexo]:[Sexo]]=$B77,IF(DATOS_[[AGRUP. CLAS. PROF.]:[AGRUP. CLAS. PROF.]]=$B75,IF(DATOS_[[Check Periodo Ref.]:[Check Periodo Ref.]]="Dentro",DATOS_[Conc.Sal.28]))))),
0)</f>
        <v>0</v>
      </c>
      <c r="AH77" s="119">
        <f t="array" ref="AH77">IFERROR(
MEDIAN((IF(DATOS_[[Sexo]:[Sexo]]=$B77,IF(DATOS_[[AGRUP. CLAS. PROF.]:[AGRUP. CLAS. PROF.]]=$B75,IF(DATOS_[[Check Periodo Ref.]:[Check Periodo Ref.]]="Dentro",DATOS_[Conc.Sal.29]))))),
0)</f>
        <v>0</v>
      </c>
      <c r="AI77" s="119">
        <f t="array" ref="AI77">IFERROR(
MEDIAN((IF(DATOS_[[Sexo]:[Sexo]]=$B77,IF(DATOS_[[AGRUP. CLAS. PROF.]:[AGRUP. CLAS. PROF.]]=$B75,IF(DATOS_[[Check Periodo Ref.]:[Check Periodo Ref.]]="Dentro",DATOS_[Conc.Sal.30]))))),
0)</f>
        <v>0</v>
      </c>
      <c r="AJ77" s="120">
        <f t="array" ref="AJ77">IFERROR(
MEDIAN(IF(DATOS_[Sexo]=$B77,IF(DATOS_[AGRUP. CLAS. PROF.]=$B75,IF(DATOS_[Check Periodo Ref.]="Dentro",DATOS_[Tot COMPL.SAL Ef],FALSE)))),
0)</f>
        <v>0</v>
      </c>
      <c r="AK77" s="121">
        <f t="array" ref="AK77">IFERROR(
MEDIAN(IF(DATOS_[Sexo]=$B77,IF(DATOS_[AGRUP. CLAS. PROF.]=$B75,IF(DATOS_[Check Periodo Ref.]="Dentro",DATOS_[TOTAL SALARIO Ef],FALSE)))),
0)</f>
        <v>0</v>
      </c>
      <c r="AL77" s="122">
        <f t="array" ref="AL77">IFERROR(
MEDIAN((IF(DATOS_[[Sexo]:[Sexo]]=$B77,IF(DATOS_[[AGRUP. CLAS. PROF.]:[AGRUP. CLAS. PROF.]]=$B75,IF(DATOS_[[Check Periodo Ref.]:[Check Periodo Ref.]]="Dentro",DATOS_[C.Extra.01]))))),
0)</f>
        <v>0</v>
      </c>
      <c r="AM77" s="122">
        <f t="array" ref="AM77">IFERROR(
MEDIAN((IF(DATOS_[[Sexo]:[Sexo]]=$B77,IF(DATOS_[[AGRUP. CLAS. PROF.]:[AGRUP. CLAS. PROF.]]=$B75,IF(DATOS_[[Check Periodo Ref.]:[Check Periodo Ref.]]="Dentro",DATOS_[C.Extra.02]))))),
0)</f>
        <v>0</v>
      </c>
      <c r="AN77" s="122">
        <f t="array" ref="AN77">IFERROR(
MEDIAN((IF(DATOS_[[Sexo]:[Sexo]]=$B77,IF(DATOS_[[AGRUP. CLAS. PROF.]:[AGRUP. CLAS. PROF.]]=$B75,IF(DATOS_[[Check Periodo Ref.]:[Check Periodo Ref.]]="Dentro",DATOS_[C.Extra.03]))))),
0)</f>
        <v>0</v>
      </c>
      <c r="AO77" s="122">
        <f t="array" ref="AO77">IFERROR(
MEDIAN((IF(DATOS_[[Sexo]:[Sexo]]=$B77,IF(DATOS_[[AGRUP. CLAS. PROF.]:[AGRUP. CLAS. PROF.]]=$B75,IF(DATOS_[[Check Periodo Ref.]:[Check Periodo Ref.]]="Dentro",DATOS_[C.Extra.04]))))),
0)</f>
        <v>0</v>
      </c>
      <c r="AP77" s="122">
        <f t="array" ref="AP77">IFERROR(
MEDIAN((IF(DATOS_[[Sexo]:[Sexo]]=$B77,IF(DATOS_[[AGRUP. CLAS. PROF.]:[AGRUP. CLAS. PROF.]]=$B75,IF(DATOS_[[Check Periodo Ref.]:[Check Periodo Ref.]]="Dentro",DATOS_[C.Extra.05]))))),
0)</f>
        <v>0</v>
      </c>
      <c r="AQ77" s="123">
        <f t="array" ref="AQ77">IFERROR(
MEDIAN(IF(DATOS_[Sexo]=$B77,IF(DATOS_[AGRUP. CLAS. PROF.]=$B75,IF(DATOS_[Check Periodo Ref.]="Dentro",DATOS_[Tot Extrasalarial Ef],FALSE)))),
0)</f>
        <v>0</v>
      </c>
      <c r="AR77" s="124">
        <f t="array" ref="AR77">IFERROR(
MEDIAN(IF(DATOS_[Sexo]=$B77,IF(DATOS_[AGRUP. CLAS. PROF.]=$B75,IF(DATOS_[Check Periodo Ref.]="Dentro",DATOS_[TOTAL Retrib Ef],FALSE)))),
0)</f>
        <v>0</v>
      </c>
    </row>
    <row r="78" spans="1:44" ht="17.25" thickBot="1" x14ac:dyDescent="0.35">
      <c r="A78" s="48" t="str">
        <f t="shared" ref="A78" si="87">+A79</f>
        <v>[ocultar]</v>
      </c>
      <c r="B78" s="46" t="s">
        <v>238</v>
      </c>
      <c r="C78" s="117"/>
      <c r="D78" s="47"/>
      <c r="E78" s="127" t="str">
        <f t="shared" ref="E78:AR78" si="88">IFERROR((E79-E80)/E79,"")</f>
        <v/>
      </c>
      <c r="F78" s="131" t="str">
        <f t="shared" si="88"/>
        <v/>
      </c>
      <c r="G78" s="131" t="str">
        <f t="shared" si="88"/>
        <v/>
      </c>
      <c r="H78" s="131" t="str">
        <f t="shared" si="88"/>
        <v/>
      </c>
      <c r="I78" s="131" t="str">
        <f t="shared" si="88"/>
        <v/>
      </c>
      <c r="J78" s="131" t="str">
        <f t="shared" si="88"/>
        <v/>
      </c>
      <c r="K78" s="131" t="str">
        <f t="shared" si="88"/>
        <v/>
      </c>
      <c r="L78" s="131" t="str">
        <f t="shared" si="88"/>
        <v/>
      </c>
      <c r="M78" s="131" t="str">
        <f t="shared" si="88"/>
        <v/>
      </c>
      <c r="N78" s="131" t="str">
        <f t="shared" si="88"/>
        <v/>
      </c>
      <c r="O78" s="131" t="str">
        <f t="shared" si="88"/>
        <v/>
      </c>
      <c r="P78" s="131" t="str">
        <f t="shared" si="88"/>
        <v/>
      </c>
      <c r="Q78" s="131" t="str">
        <f t="shared" si="88"/>
        <v/>
      </c>
      <c r="R78" s="131" t="str">
        <f t="shared" si="88"/>
        <v/>
      </c>
      <c r="S78" s="131" t="str">
        <f t="shared" si="88"/>
        <v/>
      </c>
      <c r="T78" s="131" t="str">
        <f t="shared" si="88"/>
        <v/>
      </c>
      <c r="U78" s="131" t="str">
        <f t="shared" si="88"/>
        <v/>
      </c>
      <c r="V78" s="130" t="str">
        <f t="shared" si="88"/>
        <v/>
      </c>
      <c r="W78" s="130" t="str">
        <f t="shared" si="88"/>
        <v/>
      </c>
      <c r="X78" s="130" t="str">
        <f t="shared" si="88"/>
        <v/>
      </c>
      <c r="Y78" s="130" t="str">
        <f t="shared" si="88"/>
        <v/>
      </c>
      <c r="Z78" s="130" t="str">
        <f t="shared" si="88"/>
        <v/>
      </c>
      <c r="AA78" s="130" t="str">
        <f t="shared" si="88"/>
        <v/>
      </c>
      <c r="AB78" s="130" t="str">
        <f t="shared" si="88"/>
        <v/>
      </c>
      <c r="AC78" s="130" t="str">
        <f t="shared" si="88"/>
        <v/>
      </c>
      <c r="AD78" s="130" t="str">
        <f t="shared" si="88"/>
        <v/>
      </c>
      <c r="AE78" s="130" t="str">
        <f t="shared" si="88"/>
        <v/>
      </c>
      <c r="AF78" s="130" t="str">
        <f t="shared" si="88"/>
        <v/>
      </c>
      <c r="AG78" s="130" t="str">
        <f t="shared" si="88"/>
        <v/>
      </c>
      <c r="AH78" s="130" t="str">
        <f t="shared" si="88"/>
        <v/>
      </c>
      <c r="AI78" s="130" t="str">
        <f t="shared" si="88"/>
        <v/>
      </c>
      <c r="AJ78" s="132" t="str">
        <f t="shared" si="88"/>
        <v/>
      </c>
      <c r="AK78" s="136" t="str">
        <f t="shared" si="88"/>
        <v/>
      </c>
      <c r="AL78" s="133" t="str">
        <f t="shared" si="88"/>
        <v/>
      </c>
      <c r="AM78" s="133" t="str">
        <f t="shared" si="88"/>
        <v/>
      </c>
      <c r="AN78" s="133" t="str">
        <f t="shared" si="88"/>
        <v/>
      </c>
      <c r="AO78" s="133" t="str">
        <f t="shared" si="88"/>
        <v/>
      </c>
      <c r="AP78" s="133" t="str">
        <f t="shared" si="88"/>
        <v/>
      </c>
      <c r="AQ78" s="134" t="str">
        <f t="shared" si="88"/>
        <v/>
      </c>
      <c r="AR78" s="135" t="str">
        <f t="shared" si="88"/>
        <v/>
      </c>
    </row>
    <row r="79" spans="1:44" x14ac:dyDescent="0.3">
      <c r="A79" s="48" t="str">
        <f t="shared" ref="A79" si="89">+IF(C79+C80=0,"[ocultar]","")</f>
        <v>[ocultar]</v>
      </c>
      <c r="B79" s="39" t="s">
        <v>162</v>
      </c>
      <c r="C79" s="40">
        <f t="array" ref="C79">SUM(IF($B79=DATOS_[Sexo],
IF($B78=DATOS_[AGRUP. CLAS. PROF.],
IF("Dentro"=DATOS_[Check Periodo Ref.],
1/(COUNTIFS(DATOS_[Sexo],$B79,DATOS_[AGRUP. CLAS. PROF.],$B78,DATOS_[Check Periodo Ref.],"Dentro",DATOS_[id],DATOS_[id]))))))</f>
        <v>0</v>
      </c>
      <c r="D79" s="41">
        <f>COUNTIFS(DATOS_[AGRUP. CLAS. PROF.],$B78,DATOS_[Sexo],$B79,DATOS_[Check Periodo Ref.],"Dentro")</f>
        <v>0</v>
      </c>
      <c r="E79" s="118">
        <f t="array" ref="E79">IFERROR(
MEDIAN(IF(DATOS_[Sexo]=$B79,IF(DATOS_[AGRUP. CLAS. PROF.]=$B78,IF(DATOS_[Check Periodo Ref.]="Dentro",DATOS_[SALARIO BASE Ef],FALSE)))),
0)</f>
        <v>0</v>
      </c>
      <c r="F79" s="119">
        <f t="array" ref="F79">IFERROR(
MEDIAN((IF(DATOS_[[Sexo]:[Sexo]]=$B79,IF(DATOS_[[AGRUP. CLAS. PROF.]:[AGRUP. CLAS. PROF.]]=$B78,IF(DATOS_[[Check Periodo Ref.]:[Check Periodo Ref.]]="Dentro",DATOS_[Conc.Sal.01]))))),
0)</f>
        <v>0</v>
      </c>
      <c r="G79" s="119">
        <f t="array" ref="G79">IFERROR(
MEDIAN((IF(DATOS_[[Sexo]:[Sexo]]=$B79,IF(DATOS_[[AGRUP. CLAS. PROF.]:[AGRUP. CLAS. PROF.]]=$B78,IF(DATOS_[[Check Periodo Ref.]:[Check Periodo Ref.]]="Dentro",DATOS_[Conc.Sal.02]))))),
0)</f>
        <v>0</v>
      </c>
      <c r="H79" s="119">
        <f t="array" ref="H79">IFERROR(
MEDIAN((IF(DATOS_[[Sexo]:[Sexo]]=$B79,IF(DATOS_[[AGRUP. CLAS. PROF.]:[AGRUP. CLAS. PROF.]]=$B78,IF(DATOS_[[Check Periodo Ref.]:[Check Periodo Ref.]]="Dentro",DATOS_[Conc.Sal.03]))))),
0)</f>
        <v>0</v>
      </c>
      <c r="I79" s="119">
        <f t="array" ref="I79">IFERROR(
MEDIAN((IF(DATOS_[[Sexo]:[Sexo]]=$B79,IF(DATOS_[[AGRUP. CLAS. PROF.]:[AGRUP. CLAS. PROF.]]=$B78,IF(DATOS_[[Check Periodo Ref.]:[Check Periodo Ref.]]="Dentro",DATOS_[Conc.Sal.04]))))),
0)</f>
        <v>0</v>
      </c>
      <c r="J79" s="119">
        <f t="array" ref="J79">IFERROR(
MEDIAN((IF(DATOS_[[Sexo]:[Sexo]]=$B79,IF(DATOS_[[AGRUP. CLAS. PROF.]:[AGRUP. CLAS. PROF.]]=$B78,IF(DATOS_[[Check Periodo Ref.]:[Check Periodo Ref.]]="Dentro",DATOS_[Conc.Sal.05]))))),
0)</f>
        <v>0</v>
      </c>
      <c r="K79" s="119">
        <f t="array" ref="K79">IFERROR(
MEDIAN((IF(DATOS_[[Sexo]:[Sexo]]=$B79,IF(DATOS_[[AGRUP. CLAS. PROF.]:[AGRUP. CLAS. PROF.]]=$B78,IF(DATOS_[[Check Periodo Ref.]:[Check Periodo Ref.]]="Dentro",DATOS_[Conc.Sal.06]))))),
0)</f>
        <v>0</v>
      </c>
      <c r="L79" s="119">
        <f t="array" ref="L79">IFERROR(
MEDIAN((IF(DATOS_[[Sexo]:[Sexo]]=$B79,IF(DATOS_[[AGRUP. CLAS. PROF.]:[AGRUP. CLAS. PROF.]]=$B78,IF(DATOS_[[Check Periodo Ref.]:[Check Periodo Ref.]]="Dentro",DATOS_[Conc.Sal.07]))))),
0)</f>
        <v>0</v>
      </c>
      <c r="M79" s="119">
        <f t="array" ref="M79">IFERROR(
MEDIAN((IF(DATOS_[[Sexo]:[Sexo]]=$B79,IF(DATOS_[[AGRUP. CLAS. PROF.]:[AGRUP. CLAS. PROF.]]=$B78,IF(DATOS_[[Check Periodo Ref.]:[Check Periodo Ref.]]="Dentro",DATOS_[Conc.Sal.08]))))),
0)</f>
        <v>0</v>
      </c>
      <c r="N79" s="119">
        <f t="array" ref="N79">IFERROR(
MEDIAN((IF(DATOS_[[Sexo]:[Sexo]]=$B79,IF(DATOS_[[AGRUP. CLAS. PROF.]:[AGRUP. CLAS. PROF.]]=$B78,IF(DATOS_[[Check Periodo Ref.]:[Check Periodo Ref.]]="Dentro",DATOS_[Conc.Sal.09]))))),
0)</f>
        <v>0</v>
      </c>
      <c r="O79" s="119">
        <f t="array" ref="O79">IFERROR(
MEDIAN((IF(DATOS_[[Sexo]:[Sexo]]=$B79,IF(DATOS_[[AGRUP. CLAS. PROF.]:[AGRUP. CLAS. PROF.]]=$B78,IF(DATOS_[[Check Periodo Ref.]:[Check Periodo Ref.]]="Dentro",DATOS_[Conc.Sal.10]))))),
0)</f>
        <v>0</v>
      </c>
      <c r="P79" s="119">
        <f t="array" ref="P79">IFERROR(
MEDIAN((IF(DATOS_[[Sexo]:[Sexo]]=$B79,IF(DATOS_[[AGRUP. CLAS. PROF.]:[AGRUP. CLAS. PROF.]]=$B78,IF(DATOS_[[Check Periodo Ref.]:[Check Periodo Ref.]]="Dentro",DATOS_[Conc.Sal.11]))))),
0)</f>
        <v>0</v>
      </c>
      <c r="Q79" s="119">
        <f t="array" ref="Q79">IFERROR(
MEDIAN((IF(DATOS_[[Sexo]:[Sexo]]=$B79,IF(DATOS_[[AGRUP. CLAS. PROF.]:[AGRUP. CLAS. PROF.]]=$B78,IF(DATOS_[[Check Periodo Ref.]:[Check Periodo Ref.]]="Dentro",DATOS_[Conc.Sal.12]))))),
0)</f>
        <v>0</v>
      </c>
      <c r="R79" s="119">
        <f t="array" ref="R79">IFERROR(
MEDIAN((IF(DATOS_[[Sexo]:[Sexo]]=$B79,IF(DATOS_[[AGRUP. CLAS. PROF.]:[AGRUP. CLAS. PROF.]]=$B78,IF(DATOS_[[Check Periodo Ref.]:[Check Periodo Ref.]]="Dentro",DATOS_[Conc.Sal.13]))))),
0)</f>
        <v>0</v>
      </c>
      <c r="S79" s="119">
        <f t="array" ref="S79">IFERROR(
MEDIAN((IF(DATOS_[[Sexo]:[Sexo]]=$B79,IF(DATOS_[[AGRUP. CLAS. PROF.]:[AGRUP. CLAS. PROF.]]=$B78,IF(DATOS_[[Check Periodo Ref.]:[Check Periodo Ref.]]="Dentro",DATOS_[Conc.Sal.14]))))),
0)</f>
        <v>0</v>
      </c>
      <c r="T79" s="119">
        <f t="array" ref="T79">IFERROR(
MEDIAN((IF(DATOS_[[Sexo]:[Sexo]]=$B79,IF(DATOS_[[AGRUP. CLAS. PROF.]:[AGRUP. CLAS. PROF.]]=$B78,IF(DATOS_[[Check Periodo Ref.]:[Check Periodo Ref.]]="Dentro",DATOS_[Conc.Sal.15]))))),
0)</f>
        <v>0</v>
      </c>
      <c r="U79" s="119">
        <f t="array" ref="U79">IFERROR(
MEDIAN((IF(DATOS_[[Sexo]:[Sexo]]=$B79,IF(DATOS_[[AGRUP. CLAS. PROF.]:[AGRUP. CLAS. PROF.]]=$B78,IF(DATOS_[[Check Periodo Ref.]:[Check Periodo Ref.]]="Dentro",DATOS_[Conc.Sal.16]))))),
0)</f>
        <v>0</v>
      </c>
      <c r="V79" s="119">
        <f t="array" ref="V79">IFERROR(
MEDIAN((IF(DATOS_[[Sexo]:[Sexo]]=$B79,IF(DATOS_[[AGRUP. CLAS. PROF.]:[AGRUP. CLAS. PROF.]]=$B78,IF(DATOS_[[Check Periodo Ref.]:[Check Periodo Ref.]]="Dentro",DATOS_[Conc.Sal.17]))))),
0)</f>
        <v>0</v>
      </c>
      <c r="W79" s="119">
        <f t="array" ref="W79">IFERROR(
MEDIAN((IF(DATOS_[[Sexo]:[Sexo]]=$B79,IF(DATOS_[[AGRUP. CLAS. PROF.]:[AGRUP. CLAS. PROF.]]=$B78,IF(DATOS_[[Check Periodo Ref.]:[Check Periodo Ref.]]="Dentro",DATOS_[Conc.Sal.18]))))),
0)</f>
        <v>0</v>
      </c>
      <c r="X79" s="119">
        <f t="array" ref="X79">IFERROR(
MEDIAN((IF(DATOS_[[Sexo]:[Sexo]]=$B79,IF(DATOS_[[AGRUP. CLAS. PROF.]:[AGRUP. CLAS. PROF.]]=$B78,IF(DATOS_[[Check Periodo Ref.]:[Check Periodo Ref.]]="Dentro",DATOS_[Conc.Sal.19]))))),
0)</f>
        <v>0</v>
      </c>
      <c r="Y79" s="119">
        <f t="array" ref="Y79">IFERROR(
MEDIAN((IF(DATOS_[[Sexo]:[Sexo]]=$B79,IF(DATOS_[[AGRUP. CLAS. PROF.]:[AGRUP. CLAS. PROF.]]=$B78,IF(DATOS_[[Check Periodo Ref.]:[Check Periodo Ref.]]="Dentro",DATOS_[Conc.Sal.20]))))),
0)</f>
        <v>0</v>
      </c>
      <c r="Z79" s="119">
        <f t="array" ref="Z79">IFERROR(
MEDIAN((IF(DATOS_[[Sexo]:[Sexo]]=$B79,IF(DATOS_[[AGRUP. CLAS. PROF.]:[AGRUP. CLAS. PROF.]]=$B78,IF(DATOS_[[Check Periodo Ref.]:[Check Periodo Ref.]]="Dentro",DATOS_[Conc.Sal.21]))))),
0)</f>
        <v>0</v>
      </c>
      <c r="AA79" s="119">
        <f t="array" ref="AA79">IFERROR(
MEDIAN((IF(DATOS_[[Sexo]:[Sexo]]=$B79,IF(DATOS_[[AGRUP. CLAS. PROF.]:[AGRUP. CLAS. PROF.]]=$B78,IF(DATOS_[[Check Periodo Ref.]:[Check Periodo Ref.]]="Dentro",DATOS_[Conc.Sal.22]))))),
0)</f>
        <v>0</v>
      </c>
      <c r="AB79" s="119">
        <f t="array" ref="AB79">IFERROR(
MEDIAN((IF(DATOS_[[Sexo]:[Sexo]]=$B79,IF(DATOS_[[AGRUP. CLAS. PROF.]:[AGRUP. CLAS. PROF.]]=$B78,IF(DATOS_[[Check Periodo Ref.]:[Check Periodo Ref.]]="Dentro",DATOS_[Conc.Sal.23]))))),
0)</f>
        <v>0</v>
      </c>
      <c r="AC79" s="119">
        <f t="array" ref="AC79">IFERROR(
MEDIAN((IF(DATOS_[[Sexo]:[Sexo]]=$B79,IF(DATOS_[[AGRUP. CLAS. PROF.]:[AGRUP. CLAS. PROF.]]=$B78,IF(DATOS_[[Check Periodo Ref.]:[Check Periodo Ref.]]="Dentro",DATOS_[Conc.Sal.24]))))),
0)</f>
        <v>0</v>
      </c>
      <c r="AD79" s="119">
        <f t="array" ref="AD79">IFERROR(
MEDIAN((IF(DATOS_[[Sexo]:[Sexo]]=$B79,IF(DATOS_[[AGRUP. CLAS. PROF.]:[AGRUP. CLAS. PROF.]]=$B78,IF(DATOS_[[Check Periodo Ref.]:[Check Periodo Ref.]]="Dentro",DATOS_[Conc.Sal.25]))))),
0)</f>
        <v>0</v>
      </c>
      <c r="AE79" s="119">
        <f t="array" ref="AE79">IFERROR(
MEDIAN((IF(DATOS_[[Sexo]:[Sexo]]=$B79,IF(DATOS_[[AGRUP. CLAS. PROF.]:[AGRUP. CLAS. PROF.]]=$B78,IF(DATOS_[[Check Periodo Ref.]:[Check Periodo Ref.]]="Dentro",DATOS_[Conc.Sal.26]))))),
0)</f>
        <v>0</v>
      </c>
      <c r="AF79" s="119">
        <f t="array" ref="AF79">IFERROR(
MEDIAN((IF(DATOS_[[Sexo]:[Sexo]]=$B79,IF(DATOS_[[AGRUP. CLAS. PROF.]:[AGRUP. CLAS. PROF.]]=$B78,IF(DATOS_[[Check Periodo Ref.]:[Check Periodo Ref.]]="Dentro",DATOS_[Conc.Sal.27]))))),
0)</f>
        <v>0</v>
      </c>
      <c r="AG79" s="119">
        <f t="array" ref="AG79">IFERROR(
MEDIAN((IF(DATOS_[[Sexo]:[Sexo]]=$B79,IF(DATOS_[[AGRUP. CLAS. PROF.]:[AGRUP. CLAS. PROF.]]=$B78,IF(DATOS_[[Check Periodo Ref.]:[Check Periodo Ref.]]="Dentro",DATOS_[Conc.Sal.28]))))),
0)</f>
        <v>0</v>
      </c>
      <c r="AH79" s="119">
        <f t="array" ref="AH79">IFERROR(
MEDIAN((IF(DATOS_[[Sexo]:[Sexo]]=$B79,IF(DATOS_[[AGRUP. CLAS. PROF.]:[AGRUP. CLAS. PROF.]]=$B78,IF(DATOS_[[Check Periodo Ref.]:[Check Periodo Ref.]]="Dentro",DATOS_[Conc.Sal.29]))))),
0)</f>
        <v>0</v>
      </c>
      <c r="AI79" s="119">
        <f t="array" ref="AI79">IFERROR(
MEDIAN((IF(DATOS_[[Sexo]:[Sexo]]=$B79,IF(DATOS_[[AGRUP. CLAS. PROF.]:[AGRUP. CLAS. PROF.]]=$B78,IF(DATOS_[[Check Periodo Ref.]:[Check Periodo Ref.]]="Dentro",DATOS_[Conc.Sal.30]))))),
0)</f>
        <v>0</v>
      </c>
      <c r="AJ79" s="120">
        <f t="array" ref="AJ79">IFERROR(
MEDIAN(IF(DATOS_[Sexo]=$B79,IF(DATOS_[AGRUP. CLAS. PROF.]=$B78,IF(DATOS_[Check Periodo Ref.]="Dentro",DATOS_[Tot COMPL.SAL Ef],FALSE)))),
0)</f>
        <v>0</v>
      </c>
      <c r="AK79" s="121">
        <f t="array" ref="AK79">IFERROR(
MEDIAN(IF(DATOS_[Sexo]=$B79,IF(DATOS_[AGRUP. CLAS. PROF.]=$B78,IF(DATOS_[Check Periodo Ref.]="Dentro",DATOS_[TOTAL SALARIO Ef],FALSE)))),
0)</f>
        <v>0</v>
      </c>
      <c r="AL79" s="122">
        <f t="array" ref="AL79">IFERROR(
MEDIAN((IF(DATOS_[[Sexo]:[Sexo]]=$B79,IF(DATOS_[[AGRUP. CLAS. PROF.]:[AGRUP. CLAS. PROF.]]=$B78,IF(DATOS_[[Check Periodo Ref.]:[Check Periodo Ref.]]="Dentro",DATOS_[C.Extra.01]))))),
0)</f>
        <v>0</v>
      </c>
      <c r="AM79" s="122">
        <f t="array" ref="AM79">IFERROR(
MEDIAN((IF(DATOS_[[Sexo]:[Sexo]]=$B79,IF(DATOS_[[AGRUP. CLAS. PROF.]:[AGRUP. CLAS. PROF.]]=$B78,IF(DATOS_[[Check Periodo Ref.]:[Check Periodo Ref.]]="Dentro",DATOS_[C.Extra.02]))))),
0)</f>
        <v>0</v>
      </c>
      <c r="AN79" s="122">
        <f t="array" ref="AN79">IFERROR(
MEDIAN((IF(DATOS_[[Sexo]:[Sexo]]=$B79,IF(DATOS_[[AGRUP. CLAS. PROF.]:[AGRUP. CLAS. PROF.]]=$B78,IF(DATOS_[[Check Periodo Ref.]:[Check Periodo Ref.]]="Dentro",DATOS_[C.Extra.03]))))),
0)</f>
        <v>0</v>
      </c>
      <c r="AO79" s="122">
        <f t="array" ref="AO79">IFERROR(
MEDIAN((IF(DATOS_[[Sexo]:[Sexo]]=$B79,IF(DATOS_[[AGRUP. CLAS. PROF.]:[AGRUP. CLAS. PROF.]]=$B78,IF(DATOS_[[Check Periodo Ref.]:[Check Periodo Ref.]]="Dentro",DATOS_[C.Extra.04]))))),
0)</f>
        <v>0</v>
      </c>
      <c r="AP79" s="122">
        <f t="array" ref="AP79">IFERROR(
MEDIAN((IF(DATOS_[[Sexo]:[Sexo]]=$B79,IF(DATOS_[[AGRUP. CLAS. PROF.]:[AGRUP. CLAS. PROF.]]=$B78,IF(DATOS_[[Check Periodo Ref.]:[Check Periodo Ref.]]="Dentro",DATOS_[C.Extra.05]))))),
0)</f>
        <v>0</v>
      </c>
      <c r="AQ79" s="123">
        <f t="array" ref="AQ79">IFERROR(
MEDIAN(IF(DATOS_[Sexo]=$B79,IF(DATOS_[AGRUP. CLAS. PROF.]=$B78,IF(DATOS_[Check Periodo Ref.]="Dentro",DATOS_[Tot Extrasalarial Ef],FALSE)))),
0)</f>
        <v>0</v>
      </c>
      <c r="AR79" s="124">
        <f t="array" ref="AR79">IFERROR(
MEDIAN(IF(DATOS_[Sexo]=$B79,IF(DATOS_[AGRUP. CLAS. PROF.]=$B78,IF(DATOS_[Check Periodo Ref.]="Dentro",DATOS_[TOTAL Retrib Ef],FALSE)))),
0)</f>
        <v>0</v>
      </c>
    </row>
    <row r="80" spans="1:44" x14ac:dyDescent="0.3">
      <c r="A80" s="48" t="str">
        <f t="shared" ref="A80" si="90">+A79</f>
        <v>[ocultar]</v>
      </c>
      <c r="B80" s="39" t="s">
        <v>163</v>
      </c>
      <c r="C80" s="40">
        <f t="array" ref="C80">SUM(IF($B80=DATOS_[Sexo],
IF($B78=DATOS_[AGRUP. CLAS. PROF.],
IF("Dentro"=DATOS_[Check Periodo Ref.],
1/(COUNTIFS(DATOS_[Sexo],$B80,DATOS_[AGRUP. CLAS. PROF.],$B78,DATOS_[Check Periodo Ref.],"Dentro",DATOS_[id],DATOS_[id]))))))</f>
        <v>0</v>
      </c>
      <c r="D80" s="41">
        <f>COUNTIFS(DATOS_[AGRUP. CLAS. PROF.],$B78,DATOS_[Sexo],$B80,DATOS_[Check Periodo Ref.],"Dentro")</f>
        <v>0</v>
      </c>
      <c r="E80" s="118">
        <f t="array" ref="E80">IFERROR(
MEDIAN(IF(DATOS_[Sexo]=$B80,IF(DATOS_[AGRUP. CLAS. PROF.]=$B78,IF(DATOS_[Check Periodo Ref.]="Dentro",DATOS_[SALARIO BASE Ef],FALSE)))),
0)</f>
        <v>0</v>
      </c>
      <c r="F80" s="119">
        <f t="array" ref="F80">IFERROR(
MEDIAN((IF(DATOS_[[Sexo]:[Sexo]]=$B80,IF(DATOS_[[AGRUP. CLAS. PROF.]:[AGRUP. CLAS. PROF.]]=$B78,IF(DATOS_[[Check Periodo Ref.]:[Check Periodo Ref.]]="Dentro",DATOS_[Conc.Sal.01]))))),
0)</f>
        <v>0</v>
      </c>
      <c r="G80" s="119">
        <f t="array" ref="G80">IFERROR(
MEDIAN((IF(DATOS_[[Sexo]:[Sexo]]=$B80,IF(DATOS_[[AGRUP. CLAS. PROF.]:[AGRUP. CLAS. PROF.]]=$B78,IF(DATOS_[[Check Periodo Ref.]:[Check Periodo Ref.]]="Dentro",DATOS_[Conc.Sal.02]))))),
0)</f>
        <v>0</v>
      </c>
      <c r="H80" s="119">
        <f t="array" ref="H80">IFERROR(
MEDIAN((IF(DATOS_[[Sexo]:[Sexo]]=$B80,IF(DATOS_[[AGRUP. CLAS. PROF.]:[AGRUP. CLAS. PROF.]]=$B78,IF(DATOS_[[Check Periodo Ref.]:[Check Periodo Ref.]]="Dentro",DATOS_[Conc.Sal.03]))))),
0)</f>
        <v>0</v>
      </c>
      <c r="I80" s="119">
        <f t="array" ref="I80">IFERROR(
MEDIAN((IF(DATOS_[[Sexo]:[Sexo]]=$B80,IF(DATOS_[[AGRUP. CLAS. PROF.]:[AGRUP. CLAS. PROF.]]=$B78,IF(DATOS_[[Check Periodo Ref.]:[Check Periodo Ref.]]="Dentro",DATOS_[Conc.Sal.04]))))),
0)</f>
        <v>0</v>
      </c>
      <c r="J80" s="119">
        <f t="array" ref="J80">IFERROR(
MEDIAN((IF(DATOS_[[Sexo]:[Sexo]]=$B80,IF(DATOS_[[AGRUP. CLAS. PROF.]:[AGRUP. CLAS. PROF.]]=$B78,IF(DATOS_[[Check Periodo Ref.]:[Check Periodo Ref.]]="Dentro",DATOS_[Conc.Sal.05]))))),
0)</f>
        <v>0</v>
      </c>
      <c r="K80" s="119">
        <f t="array" ref="K80">IFERROR(
MEDIAN((IF(DATOS_[[Sexo]:[Sexo]]=$B80,IF(DATOS_[[AGRUP. CLAS. PROF.]:[AGRUP. CLAS. PROF.]]=$B78,IF(DATOS_[[Check Periodo Ref.]:[Check Periodo Ref.]]="Dentro",DATOS_[Conc.Sal.06]))))),
0)</f>
        <v>0</v>
      </c>
      <c r="L80" s="119">
        <f t="array" ref="L80">IFERROR(
MEDIAN((IF(DATOS_[[Sexo]:[Sexo]]=$B80,IF(DATOS_[[AGRUP. CLAS. PROF.]:[AGRUP. CLAS. PROF.]]=$B78,IF(DATOS_[[Check Periodo Ref.]:[Check Periodo Ref.]]="Dentro",DATOS_[Conc.Sal.07]))))),
0)</f>
        <v>0</v>
      </c>
      <c r="M80" s="119">
        <f t="array" ref="M80">IFERROR(
MEDIAN((IF(DATOS_[[Sexo]:[Sexo]]=$B80,IF(DATOS_[[AGRUP. CLAS. PROF.]:[AGRUP. CLAS. PROF.]]=$B78,IF(DATOS_[[Check Periodo Ref.]:[Check Periodo Ref.]]="Dentro",DATOS_[Conc.Sal.08]))))),
0)</f>
        <v>0</v>
      </c>
      <c r="N80" s="119">
        <f t="array" ref="N80">IFERROR(
MEDIAN((IF(DATOS_[[Sexo]:[Sexo]]=$B80,IF(DATOS_[[AGRUP. CLAS. PROF.]:[AGRUP. CLAS. PROF.]]=$B78,IF(DATOS_[[Check Periodo Ref.]:[Check Periodo Ref.]]="Dentro",DATOS_[Conc.Sal.09]))))),
0)</f>
        <v>0</v>
      </c>
      <c r="O80" s="119">
        <f t="array" ref="O80">IFERROR(
MEDIAN((IF(DATOS_[[Sexo]:[Sexo]]=$B80,IF(DATOS_[[AGRUP. CLAS. PROF.]:[AGRUP. CLAS. PROF.]]=$B78,IF(DATOS_[[Check Periodo Ref.]:[Check Periodo Ref.]]="Dentro",DATOS_[Conc.Sal.10]))))),
0)</f>
        <v>0</v>
      </c>
      <c r="P80" s="119">
        <f t="array" ref="P80">IFERROR(
MEDIAN((IF(DATOS_[[Sexo]:[Sexo]]=$B80,IF(DATOS_[[AGRUP. CLAS. PROF.]:[AGRUP. CLAS. PROF.]]=$B78,IF(DATOS_[[Check Periodo Ref.]:[Check Periodo Ref.]]="Dentro",DATOS_[Conc.Sal.11]))))),
0)</f>
        <v>0</v>
      </c>
      <c r="Q80" s="119">
        <f t="array" ref="Q80">IFERROR(
MEDIAN((IF(DATOS_[[Sexo]:[Sexo]]=$B80,IF(DATOS_[[AGRUP. CLAS. PROF.]:[AGRUP. CLAS. PROF.]]=$B78,IF(DATOS_[[Check Periodo Ref.]:[Check Periodo Ref.]]="Dentro",DATOS_[Conc.Sal.12]))))),
0)</f>
        <v>0</v>
      </c>
      <c r="R80" s="119">
        <f t="array" ref="R80">IFERROR(
MEDIAN((IF(DATOS_[[Sexo]:[Sexo]]=$B80,IF(DATOS_[[AGRUP. CLAS. PROF.]:[AGRUP. CLAS. PROF.]]=$B78,IF(DATOS_[[Check Periodo Ref.]:[Check Periodo Ref.]]="Dentro",DATOS_[Conc.Sal.13]))))),
0)</f>
        <v>0</v>
      </c>
      <c r="S80" s="119">
        <f t="array" ref="S80">IFERROR(
MEDIAN((IF(DATOS_[[Sexo]:[Sexo]]=$B80,IF(DATOS_[[AGRUP. CLAS. PROF.]:[AGRUP. CLAS. PROF.]]=$B78,IF(DATOS_[[Check Periodo Ref.]:[Check Periodo Ref.]]="Dentro",DATOS_[Conc.Sal.14]))))),
0)</f>
        <v>0</v>
      </c>
      <c r="T80" s="119">
        <f t="array" ref="T80">IFERROR(
MEDIAN((IF(DATOS_[[Sexo]:[Sexo]]=$B80,IF(DATOS_[[AGRUP. CLAS. PROF.]:[AGRUP. CLAS. PROF.]]=$B78,IF(DATOS_[[Check Periodo Ref.]:[Check Periodo Ref.]]="Dentro",DATOS_[Conc.Sal.15]))))),
0)</f>
        <v>0</v>
      </c>
      <c r="U80" s="119">
        <f t="array" ref="U80">IFERROR(
MEDIAN((IF(DATOS_[[Sexo]:[Sexo]]=$B80,IF(DATOS_[[AGRUP. CLAS. PROF.]:[AGRUP. CLAS. PROF.]]=$B78,IF(DATOS_[[Check Periodo Ref.]:[Check Periodo Ref.]]="Dentro",DATOS_[Conc.Sal.16]))))),
0)</f>
        <v>0</v>
      </c>
      <c r="V80" s="119">
        <f t="array" ref="V80">IFERROR(
MEDIAN((IF(DATOS_[[Sexo]:[Sexo]]=$B80,IF(DATOS_[[AGRUP. CLAS. PROF.]:[AGRUP. CLAS. PROF.]]=$B78,IF(DATOS_[[Check Periodo Ref.]:[Check Periodo Ref.]]="Dentro",DATOS_[Conc.Sal.17]))))),
0)</f>
        <v>0</v>
      </c>
      <c r="W80" s="119">
        <f t="array" ref="W80">IFERROR(
MEDIAN((IF(DATOS_[[Sexo]:[Sexo]]=$B80,IF(DATOS_[[AGRUP. CLAS. PROF.]:[AGRUP. CLAS. PROF.]]=$B78,IF(DATOS_[[Check Periodo Ref.]:[Check Periodo Ref.]]="Dentro",DATOS_[Conc.Sal.18]))))),
0)</f>
        <v>0</v>
      </c>
      <c r="X80" s="119">
        <f t="array" ref="X80">IFERROR(
MEDIAN((IF(DATOS_[[Sexo]:[Sexo]]=$B80,IF(DATOS_[[AGRUP. CLAS. PROF.]:[AGRUP. CLAS. PROF.]]=$B78,IF(DATOS_[[Check Periodo Ref.]:[Check Periodo Ref.]]="Dentro",DATOS_[Conc.Sal.19]))))),
0)</f>
        <v>0</v>
      </c>
      <c r="Y80" s="119">
        <f t="array" ref="Y80">IFERROR(
MEDIAN((IF(DATOS_[[Sexo]:[Sexo]]=$B80,IF(DATOS_[[AGRUP. CLAS. PROF.]:[AGRUP. CLAS. PROF.]]=$B78,IF(DATOS_[[Check Periodo Ref.]:[Check Periodo Ref.]]="Dentro",DATOS_[Conc.Sal.20]))))),
0)</f>
        <v>0</v>
      </c>
      <c r="Z80" s="119">
        <f t="array" ref="Z80">IFERROR(
MEDIAN((IF(DATOS_[[Sexo]:[Sexo]]=$B80,IF(DATOS_[[AGRUP. CLAS. PROF.]:[AGRUP. CLAS. PROF.]]=$B78,IF(DATOS_[[Check Periodo Ref.]:[Check Periodo Ref.]]="Dentro",DATOS_[Conc.Sal.21]))))),
0)</f>
        <v>0</v>
      </c>
      <c r="AA80" s="119">
        <f t="array" ref="AA80">IFERROR(
MEDIAN((IF(DATOS_[[Sexo]:[Sexo]]=$B80,IF(DATOS_[[AGRUP. CLAS. PROF.]:[AGRUP. CLAS. PROF.]]=$B78,IF(DATOS_[[Check Periodo Ref.]:[Check Periodo Ref.]]="Dentro",DATOS_[Conc.Sal.22]))))),
0)</f>
        <v>0</v>
      </c>
      <c r="AB80" s="119">
        <f t="array" ref="AB80">IFERROR(
MEDIAN((IF(DATOS_[[Sexo]:[Sexo]]=$B80,IF(DATOS_[[AGRUP. CLAS. PROF.]:[AGRUP. CLAS. PROF.]]=$B78,IF(DATOS_[[Check Periodo Ref.]:[Check Periodo Ref.]]="Dentro",DATOS_[Conc.Sal.23]))))),
0)</f>
        <v>0</v>
      </c>
      <c r="AC80" s="119">
        <f t="array" ref="AC80">IFERROR(
MEDIAN((IF(DATOS_[[Sexo]:[Sexo]]=$B80,IF(DATOS_[[AGRUP. CLAS. PROF.]:[AGRUP. CLAS. PROF.]]=$B78,IF(DATOS_[[Check Periodo Ref.]:[Check Periodo Ref.]]="Dentro",DATOS_[Conc.Sal.24]))))),
0)</f>
        <v>0</v>
      </c>
      <c r="AD80" s="119">
        <f t="array" ref="AD80">IFERROR(
MEDIAN((IF(DATOS_[[Sexo]:[Sexo]]=$B80,IF(DATOS_[[AGRUP. CLAS. PROF.]:[AGRUP. CLAS. PROF.]]=$B78,IF(DATOS_[[Check Periodo Ref.]:[Check Periodo Ref.]]="Dentro",DATOS_[Conc.Sal.25]))))),
0)</f>
        <v>0</v>
      </c>
      <c r="AE80" s="119">
        <f t="array" ref="AE80">IFERROR(
MEDIAN((IF(DATOS_[[Sexo]:[Sexo]]=$B80,IF(DATOS_[[AGRUP. CLAS. PROF.]:[AGRUP. CLAS. PROF.]]=$B78,IF(DATOS_[[Check Periodo Ref.]:[Check Periodo Ref.]]="Dentro",DATOS_[Conc.Sal.26]))))),
0)</f>
        <v>0</v>
      </c>
      <c r="AF80" s="119">
        <f t="array" ref="AF80">IFERROR(
MEDIAN((IF(DATOS_[[Sexo]:[Sexo]]=$B80,IF(DATOS_[[AGRUP. CLAS. PROF.]:[AGRUP. CLAS. PROF.]]=$B78,IF(DATOS_[[Check Periodo Ref.]:[Check Periodo Ref.]]="Dentro",DATOS_[Conc.Sal.27]))))),
0)</f>
        <v>0</v>
      </c>
      <c r="AG80" s="119">
        <f t="array" ref="AG80">IFERROR(
MEDIAN((IF(DATOS_[[Sexo]:[Sexo]]=$B80,IF(DATOS_[[AGRUP. CLAS. PROF.]:[AGRUP. CLAS. PROF.]]=$B78,IF(DATOS_[[Check Periodo Ref.]:[Check Periodo Ref.]]="Dentro",DATOS_[Conc.Sal.28]))))),
0)</f>
        <v>0</v>
      </c>
      <c r="AH80" s="119">
        <f t="array" ref="AH80">IFERROR(
MEDIAN((IF(DATOS_[[Sexo]:[Sexo]]=$B80,IF(DATOS_[[AGRUP. CLAS. PROF.]:[AGRUP. CLAS. PROF.]]=$B78,IF(DATOS_[[Check Periodo Ref.]:[Check Periodo Ref.]]="Dentro",DATOS_[Conc.Sal.29]))))),
0)</f>
        <v>0</v>
      </c>
      <c r="AI80" s="119">
        <f t="array" ref="AI80">IFERROR(
MEDIAN((IF(DATOS_[[Sexo]:[Sexo]]=$B80,IF(DATOS_[[AGRUP. CLAS. PROF.]:[AGRUP. CLAS. PROF.]]=$B78,IF(DATOS_[[Check Periodo Ref.]:[Check Periodo Ref.]]="Dentro",DATOS_[Conc.Sal.30]))))),
0)</f>
        <v>0</v>
      </c>
      <c r="AJ80" s="120">
        <f t="array" ref="AJ80">IFERROR(
MEDIAN(IF(DATOS_[Sexo]=$B80,IF(DATOS_[AGRUP. CLAS. PROF.]=$B78,IF(DATOS_[Check Periodo Ref.]="Dentro",DATOS_[Tot COMPL.SAL Ef],FALSE)))),
0)</f>
        <v>0</v>
      </c>
      <c r="AK80" s="121">
        <f t="array" ref="AK80">IFERROR(
MEDIAN(IF(DATOS_[Sexo]=$B80,IF(DATOS_[AGRUP. CLAS. PROF.]=$B78,IF(DATOS_[Check Periodo Ref.]="Dentro",DATOS_[TOTAL SALARIO Ef],FALSE)))),
0)</f>
        <v>0</v>
      </c>
      <c r="AL80" s="122">
        <f t="array" ref="AL80">IFERROR(
MEDIAN((IF(DATOS_[[Sexo]:[Sexo]]=$B80,IF(DATOS_[[AGRUP. CLAS. PROF.]:[AGRUP. CLAS. PROF.]]=$B78,IF(DATOS_[[Check Periodo Ref.]:[Check Periodo Ref.]]="Dentro",DATOS_[C.Extra.01]))))),
0)</f>
        <v>0</v>
      </c>
      <c r="AM80" s="122">
        <f t="array" ref="AM80">IFERROR(
MEDIAN((IF(DATOS_[[Sexo]:[Sexo]]=$B80,IF(DATOS_[[AGRUP. CLAS. PROF.]:[AGRUP. CLAS. PROF.]]=$B78,IF(DATOS_[[Check Periodo Ref.]:[Check Periodo Ref.]]="Dentro",DATOS_[C.Extra.02]))))),
0)</f>
        <v>0</v>
      </c>
      <c r="AN80" s="122">
        <f t="array" ref="AN80">IFERROR(
MEDIAN((IF(DATOS_[[Sexo]:[Sexo]]=$B80,IF(DATOS_[[AGRUP. CLAS. PROF.]:[AGRUP. CLAS. PROF.]]=$B78,IF(DATOS_[[Check Periodo Ref.]:[Check Periodo Ref.]]="Dentro",DATOS_[C.Extra.03]))))),
0)</f>
        <v>0</v>
      </c>
      <c r="AO80" s="122">
        <f t="array" ref="AO80">IFERROR(
MEDIAN((IF(DATOS_[[Sexo]:[Sexo]]=$B80,IF(DATOS_[[AGRUP. CLAS. PROF.]:[AGRUP. CLAS. PROF.]]=$B78,IF(DATOS_[[Check Periodo Ref.]:[Check Periodo Ref.]]="Dentro",DATOS_[C.Extra.04]))))),
0)</f>
        <v>0</v>
      </c>
      <c r="AP80" s="122">
        <f t="array" ref="AP80">IFERROR(
MEDIAN((IF(DATOS_[[Sexo]:[Sexo]]=$B80,IF(DATOS_[[AGRUP. CLAS. PROF.]:[AGRUP. CLAS. PROF.]]=$B78,IF(DATOS_[[Check Periodo Ref.]:[Check Periodo Ref.]]="Dentro",DATOS_[C.Extra.05]))))),
0)</f>
        <v>0</v>
      </c>
      <c r="AQ80" s="123">
        <f t="array" ref="AQ80">IFERROR(
MEDIAN(IF(DATOS_[Sexo]=$B80,IF(DATOS_[AGRUP. CLAS. PROF.]=$B78,IF(DATOS_[Check Periodo Ref.]="Dentro",DATOS_[Tot Extrasalarial Ef],FALSE)))),
0)</f>
        <v>0</v>
      </c>
      <c r="AR80" s="124">
        <f t="array" ref="AR80">IFERROR(
MEDIAN(IF(DATOS_[Sexo]=$B80,IF(DATOS_[AGRUP. CLAS. PROF.]=$B78,IF(DATOS_[Check Periodo Ref.]="Dentro",DATOS_[TOTAL Retrib Ef],FALSE)))),
0)</f>
        <v>0</v>
      </c>
    </row>
    <row r="81" spans="1:44" ht="17.25" thickBot="1" x14ac:dyDescent="0.35">
      <c r="A81" s="48" t="str">
        <f t="shared" ref="A81" si="91">+A82</f>
        <v>[ocultar]</v>
      </c>
      <c r="B81" s="46" t="s">
        <v>239</v>
      </c>
      <c r="C81" s="117"/>
      <c r="D81" s="47"/>
      <c r="E81" s="127" t="str">
        <f t="shared" ref="E81:AR81" si="92">IFERROR((E82-E83)/E82,"")</f>
        <v/>
      </c>
      <c r="F81" s="131" t="str">
        <f t="shared" si="92"/>
        <v/>
      </c>
      <c r="G81" s="131" t="str">
        <f t="shared" si="92"/>
        <v/>
      </c>
      <c r="H81" s="131" t="str">
        <f t="shared" si="92"/>
        <v/>
      </c>
      <c r="I81" s="131" t="str">
        <f t="shared" si="92"/>
        <v/>
      </c>
      <c r="J81" s="131" t="str">
        <f t="shared" si="92"/>
        <v/>
      </c>
      <c r="K81" s="131" t="str">
        <f t="shared" si="92"/>
        <v/>
      </c>
      <c r="L81" s="131" t="str">
        <f t="shared" si="92"/>
        <v/>
      </c>
      <c r="M81" s="131" t="str">
        <f t="shared" si="92"/>
        <v/>
      </c>
      <c r="N81" s="131" t="str">
        <f t="shared" si="92"/>
        <v/>
      </c>
      <c r="O81" s="131" t="str">
        <f t="shared" si="92"/>
        <v/>
      </c>
      <c r="P81" s="131" t="str">
        <f t="shared" si="92"/>
        <v/>
      </c>
      <c r="Q81" s="131" t="str">
        <f t="shared" si="92"/>
        <v/>
      </c>
      <c r="R81" s="131" t="str">
        <f t="shared" si="92"/>
        <v/>
      </c>
      <c r="S81" s="131" t="str">
        <f t="shared" si="92"/>
        <v/>
      </c>
      <c r="T81" s="131" t="str">
        <f t="shared" si="92"/>
        <v/>
      </c>
      <c r="U81" s="131" t="str">
        <f t="shared" si="92"/>
        <v/>
      </c>
      <c r="V81" s="130" t="str">
        <f t="shared" si="92"/>
        <v/>
      </c>
      <c r="W81" s="130" t="str">
        <f t="shared" si="92"/>
        <v/>
      </c>
      <c r="X81" s="130" t="str">
        <f t="shared" si="92"/>
        <v/>
      </c>
      <c r="Y81" s="130" t="str">
        <f t="shared" si="92"/>
        <v/>
      </c>
      <c r="Z81" s="130" t="str">
        <f t="shared" si="92"/>
        <v/>
      </c>
      <c r="AA81" s="130" t="str">
        <f t="shared" si="92"/>
        <v/>
      </c>
      <c r="AB81" s="130" t="str">
        <f t="shared" si="92"/>
        <v/>
      </c>
      <c r="AC81" s="130" t="str">
        <f t="shared" si="92"/>
        <v/>
      </c>
      <c r="AD81" s="130" t="str">
        <f t="shared" si="92"/>
        <v/>
      </c>
      <c r="AE81" s="130" t="str">
        <f t="shared" si="92"/>
        <v/>
      </c>
      <c r="AF81" s="130" t="str">
        <f t="shared" si="92"/>
        <v/>
      </c>
      <c r="AG81" s="130" t="str">
        <f t="shared" si="92"/>
        <v/>
      </c>
      <c r="AH81" s="130" t="str">
        <f t="shared" si="92"/>
        <v/>
      </c>
      <c r="AI81" s="130" t="str">
        <f t="shared" si="92"/>
        <v/>
      </c>
      <c r="AJ81" s="132" t="str">
        <f t="shared" si="92"/>
        <v/>
      </c>
      <c r="AK81" s="136" t="str">
        <f t="shared" si="92"/>
        <v/>
      </c>
      <c r="AL81" s="133" t="str">
        <f t="shared" si="92"/>
        <v/>
      </c>
      <c r="AM81" s="133" t="str">
        <f t="shared" si="92"/>
        <v/>
      </c>
      <c r="AN81" s="133" t="str">
        <f t="shared" si="92"/>
        <v/>
      </c>
      <c r="AO81" s="133" t="str">
        <f t="shared" si="92"/>
        <v/>
      </c>
      <c r="AP81" s="133" t="str">
        <f t="shared" si="92"/>
        <v/>
      </c>
      <c r="AQ81" s="134" t="str">
        <f t="shared" si="92"/>
        <v/>
      </c>
      <c r="AR81" s="135" t="str">
        <f t="shared" si="92"/>
        <v/>
      </c>
    </row>
    <row r="82" spans="1:44" x14ac:dyDescent="0.3">
      <c r="A82" s="48" t="str">
        <f t="shared" ref="A82" si="93">+IF(C82+C83=0,"[ocultar]","")</f>
        <v>[ocultar]</v>
      </c>
      <c r="B82" s="39" t="s">
        <v>162</v>
      </c>
      <c r="C82" s="40">
        <f t="array" ref="C82">SUM(IF($B82=DATOS_[Sexo],
IF($B81=DATOS_[AGRUP. CLAS. PROF.],
IF("Dentro"=DATOS_[Check Periodo Ref.],
1/(COUNTIFS(DATOS_[Sexo],$B82,DATOS_[AGRUP. CLAS. PROF.],$B81,DATOS_[Check Periodo Ref.],"Dentro",DATOS_[id],DATOS_[id]))))))</f>
        <v>0</v>
      </c>
      <c r="D82" s="41">
        <f>COUNTIFS(DATOS_[AGRUP. CLAS. PROF.],$B81,DATOS_[Sexo],$B82,DATOS_[Check Periodo Ref.],"Dentro")</f>
        <v>0</v>
      </c>
      <c r="E82" s="118">
        <f t="array" ref="E82">IFERROR(
MEDIAN(IF(DATOS_[Sexo]=$B82,IF(DATOS_[AGRUP. CLAS. PROF.]=$B81,IF(DATOS_[Check Periodo Ref.]="Dentro",DATOS_[SALARIO BASE Ef],FALSE)))),
0)</f>
        <v>0</v>
      </c>
      <c r="F82" s="119">
        <f t="array" ref="F82">IFERROR(
MEDIAN((IF(DATOS_[[Sexo]:[Sexo]]=$B82,IF(DATOS_[[AGRUP. CLAS. PROF.]:[AGRUP. CLAS. PROF.]]=$B81,IF(DATOS_[[Check Periodo Ref.]:[Check Periodo Ref.]]="Dentro",DATOS_[Conc.Sal.01]))))),
0)</f>
        <v>0</v>
      </c>
      <c r="G82" s="119">
        <f t="array" ref="G82">IFERROR(
MEDIAN((IF(DATOS_[[Sexo]:[Sexo]]=$B82,IF(DATOS_[[AGRUP. CLAS. PROF.]:[AGRUP. CLAS. PROF.]]=$B81,IF(DATOS_[[Check Periodo Ref.]:[Check Periodo Ref.]]="Dentro",DATOS_[Conc.Sal.02]))))),
0)</f>
        <v>0</v>
      </c>
      <c r="H82" s="119">
        <f t="array" ref="H82">IFERROR(
MEDIAN((IF(DATOS_[[Sexo]:[Sexo]]=$B82,IF(DATOS_[[AGRUP. CLAS. PROF.]:[AGRUP. CLAS. PROF.]]=$B81,IF(DATOS_[[Check Periodo Ref.]:[Check Periodo Ref.]]="Dentro",DATOS_[Conc.Sal.03]))))),
0)</f>
        <v>0</v>
      </c>
      <c r="I82" s="119">
        <f t="array" ref="I82">IFERROR(
MEDIAN((IF(DATOS_[[Sexo]:[Sexo]]=$B82,IF(DATOS_[[AGRUP. CLAS. PROF.]:[AGRUP. CLAS. PROF.]]=$B81,IF(DATOS_[[Check Periodo Ref.]:[Check Periodo Ref.]]="Dentro",DATOS_[Conc.Sal.04]))))),
0)</f>
        <v>0</v>
      </c>
      <c r="J82" s="119">
        <f t="array" ref="J82">IFERROR(
MEDIAN((IF(DATOS_[[Sexo]:[Sexo]]=$B82,IF(DATOS_[[AGRUP. CLAS. PROF.]:[AGRUP. CLAS. PROF.]]=$B81,IF(DATOS_[[Check Periodo Ref.]:[Check Periodo Ref.]]="Dentro",DATOS_[Conc.Sal.05]))))),
0)</f>
        <v>0</v>
      </c>
      <c r="K82" s="119">
        <f t="array" ref="K82">IFERROR(
MEDIAN((IF(DATOS_[[Sexo]:[Sexo]]=$B82,IF(DATOS_[[AGRUP. CLAS. PROF.]:[AGRUP. CLAS. PROF.]]=$B81,IF(DATOS_[[Check Periodo Ref.]:[Check Periodo Ref.]]="Dentro",DATOS_[Conc.Sal.06]))))),
0)</f>
        <v>0</v>
      </c>
      <c r="L82" s="119">
        <f t="array" ref="L82">IFERROR(
MEDIAN((IF(DATOS_[[Sexo]:[Sexo]]=$B82,IF(DATOS_[[AGRUP. CLAS. PROF.]:[AGRUP. CLAS. PROF.]]=$B81,IF(DATOS_[[Check Periodo Ref.]:[Check Periodo Ref.]]="Dentro",DATOS_[Conc.Sal.07]))))),
0)</f>
        <v>0</v>
      </c>
      <c r="M82" s="119">
        <f t="array" ref="M82">IFERROR(
MEDIAN((IF(DATOS_[[Sexo]:[Sexo]]=$B82,IF(DATOS_[[AGRUP. CLAS. PROF.]:[AGRUP. CLAS. PROF.]]=$B81,IF(DATOS_[[Check Periodo Ref.]:[Check Periodo Ref.]]="Dentro",DATOS_[Conc.Sal.08]))))),
0)</f>
        <v>0</v>
      </c>
      <c r="N82" s="119">
        <f t="array" ref="N82">IFERROR(
MEDIAN((IF(DATOS_[[Sexo]:[Sexo]]=$B82,IF(DATOS_[[AGRUP. CLAS. PROF.]:[AGRUP. CLAS. PROF.]]=$B81,IF(DATOS_[[Check Periodo Ref.]:[Check Periodo Ref.]]="Dentro",DATOS_[Conc.Sal.09]))))),
0)</f>
        <v>0</v>
      </c>
      <c r="O82" s="119">
        <f t="array" ref="O82">IFERROR(
MEDIAN((IF(DATOS_[[Sexo]:[Sexo]]=$B82,IF(DATOS_[[AGRUP. CLAS. PROF.]:[AGRUP. CLAS. PROF.]]=$B81,IF(DATOS_[[Check Periodo Ref.]:[Check Periodo Ref.]]="Dentro",DATOS_[Conc.Sal.10]))))),
0)</f>
        <v>0</v>
      </c>
      <c r="P82" s="119">
        <f t="array" ref="P82">IFERROR(
MEDIAN((IF(DATOS_[[Sexo]:[Sexo]]=$B82,IF(DATOS_[[AGRUP. CLAS. PROF.]:[AGRUP. CLAS. PROF.]]=$B81,IF(DATOS_[[Check Periodo Ref.]:[Check Periodo Ref.]]="Dentro",DATOS_[Conc.Sal.11]))))),
0)</f>
        <v>0</v>
      </c>
      <c r="Q82" s="119">
        <f t="array" ref="Q82">IFERROR(
MEDIAN((IF(DATOS_[[Sexo]:[Sexo]]=$B82,IF(DATOS_[[AGRUP. CLAS. PROF.]:[AGRUP. CLAS. PROF.]]=$B81,IF(DATOS_[[Check Periodo Ref.]:[Check Periodo Ref.]]="Dentro",DATOS_[Conc.Sal.12]))))),
0)</f>
        <v>0</v>
      </c>
      <c r="R82" s="119">
        <f t="array" ref="R82">IFERROR(
MEDIAN((IF(DATOS_[[Sexo]:[Sexo]]=$B82,IF(DATOS_[[AGRUP. CLAS. PROF.]:[AGRUP. CLAS. PROF.]]=$B81,IF(DATOS_[[Check Periodo Ref.]:[Check Periodo Ref.]]="Dentro",DATOS_[Conc.Sal.13]))))),
0)</f>
        <v>0</v>
      </c>
      <c r="S82" s="119">
        <f t="array" ref="S82">IFERROR(
MEDIAN((IF(DATOS_[[Sexo]:[Sexo]]=$B82,IF(DATOS_[[AGRUP. CLAS. PROF.]:[AGRUP. CLAS. PROF.]]=$B81,IF(DATOS_[[Check Periodo Ref.]:[Check Periodo Ref.]]="Dentro",DATOS_[Conc.Sal.14]))))),
0)</f>
        <v>0</v>
      </c>
      <c r="T82" s="119">
        <f t="array" ref="T82">IFERROR(
MEDIAN((IF(DATOS_[[Sexo]:[Sexo]]=$B82,IF(DATOS_[[AGRUP. CLAS. PROF.]:[AGRUP. CLAS. PROF.]]=$B81,IF(DATOS_[[Check Periodo Ref.]:[Check Periodo Ref.]]="Dentro",DATOS_[Conc.Sal.15]))))),
0)</f>
        <v>0</v>
      </c>
      <c r="U82" s="119">
        <f t="array" ref="U82">IFERROR(
MEDIAN((IF(DATOS_[[Sexo]:[Sexo]]=$B82,IF(DATOS_[[AGRUP. CLAS. PROF.]:[AGRUP. CLAS. PROF.]]=$B81,IF(DATOS_[[Check Periodo Ref.]:[Check Periodo Ref.]]="Dentro",DATOS_[Conc.Sal.16]))))),
0)</f>
        <v>0</v>
      </c>
      <c r="V82" s="119">
        <f t="array" ref="V82">IFERROR(
MEDIAN((IF(DATOS_[[Sexo]:[Sexo]]=$B82,IF(DATOS_[[AGRUP. CLAS. PROF.]:[AGRUP. CLAS. PROF.]]=$B81,IF(DATOS_[[Check Periodo Ref.]:[Check Periodo Ref.]]="Dentro",DATOS_[Conc.Sal.17]))))),
0)</f>
        <v>0</v>
      </c>
      <c r="W82" s="119">
        <f t="array" ref="W82">IFERROR(
MEDIAN((IF(DATOS_[[Sexo]:[Sexo]]=$B82,IF(DATOS_[[AGRUP. CLAS. PROF.]:[AGRUP. CLAS. PROF.]]=$B81,IF(DATOS_[[Check Periodo Ref.]:[Check Periodo Ref.]]="Dentro",DATOS_[Conc.Sal.18]))))),
0)</f>
        <v>0</v>
      </c>
      <c r="X82" s="119">
        <f t="array" ref="X82">IFERROR(
MEDIAN((IF(DATOS_[[Sexo]:[Sexo]]=$B82,IF(DATOS_[[AGRUP. CLAS. PROF.]:[AGRUP. CLAS. PROF.]]=$B81,IF(DATOS_[[Check Periodo Ref.]:[Check Periodo Ref.]]="Dentro",DATOS_[Conc.Sal.19]))))),
0)</f>
        <v>0</v>
      </c>
      <c r="Y82" s="119">
        <f t="array" ref="Y82">IFERROR(
MEDIAN((IF(DATOS_[[Sexo]:[Sexo]]=$B82,IF(DATOS_[[AGRUP. CLAS. PROF.]:[AGRUP. CLAS. PROF.]]=$B81,IF(DATOS_[[Check Periodo Ref.]:[Check Periodo Ref.]]="Dentro",DATOS_[Conc.Sal.20]))))),
0)</f>
        <v>0</v>
      </c>
      <c r="Z82" s="119">
        <f t="array" ref="Z82">IFERROR(
MEDIAN((IF(DATOS_[[Sexo]:[Sexo]]=$B82,IF(DATOS_[[AGRUP. CLAS. PROF.]:[AGRUP. CLAS. PROF.]]=$B81,IF(DATOS_[[Check Periodo Ref.]:[Check Periodo Ref.]]="Dentro",DATOS_[Conc.Sal.21]))))),
0)</f>
        <v>0</v>
      </c>
      <c r="AA82" s="119">
        <f t="array" ref="AA82">IFERROR(
MEDIAN((IF(DATOS_[[Sexo]:[Sexo]]=$B82,IF(DATOS_[[AGRUP. CLAS. PROF.]:[AGRUP. CLAS. PROF.]]=$B81,IF(DATOS_[[Check Periodo Ref.]:[Check Periodo Ref.]]="Dentro",DATOS_[Conc.Sal.22]))))),
0)</f>
        <v>0</v>
      </c>
      <c r="AB82" s="119">
        <f t="array" ref="AB82">IFERROR(
MEDIAN((IF(DATOS_[[Sexo]:[Sexo]]=$B82,IF(DATOS_[[AGRUP. CLAS. PROF.]:[AGRUP. CLAS. PROF.]]=$B81,IF(DATOS_[[Check Periodo Ref.]:[Check Periodo Ref.]]="Dentro",DATOS_[Conc.Sal.23]))))),
0)</f>
        <v>0</v>
      </c>
      <c r="AC82" s="119">
        <f t="array" ref="AC82">IFERROR(
MEDIAN((IF(DATOS_[[Sexo]:[Sexo]]=$B82,IF(DATOS_[[AGRUP. CLAS. PROF.]:[AGRUP. CLAS. PROF.]]=$B81,IF(DATOS_[[Check Periodo Ref.]:[Check Periodo Ref.]]="Dentro",DATOS_[Conc.Sal.24]))))),
0)</f>
        <v>0</v>
      </c>
      <c r="AD82" s="119">
        <f t="array" ref="AD82">IFERROR(
MEDIAN((IF(DATOS_[[Sexo]:[Sexo]]=$B82,IF(DATOS_[[AGRUP. CLAS. PROF.]:[AGRUP. CLAS. PROF.]]=$B81,IF(DATOS_[[Check Periodo Ref.]:[Check Periodo Ref.]]="Dentro",DATOS_[Conc.Sal.25]))))),
0)</f>
        <v>0</v>
      </c>
      <c r="AE82" s="119">
        <f t="array" ref="AE82">IFERROR(
MEDIAN((IF(DATOS_[[Sexo]:[Sexo]]=$B82,IF(DATOS_[[AGRUP. CLAS. PROF.]:[AGRUP. CLAS. PROF.]]=$B81,IF(DATOS_[[Check Periodo Ref.]:[Check Periodo Ref.]]="Dentro",DATOS_[Conc.Sal.26]))))),
0)</f>
        <v>0</v>
      </c>
      <c r="AF82" s="119">
        <f t="array" ref="AF82">IFERROR(
MEDIAN((IF(DATOS_[[Sexo]:[Sexo]]=$B82,IF(DATOS_[[AGRUP. CLAS. PROF.]:[AGRUP. CLAS. PROF.]]=$B81,IF(DATOS_[[Check Periodo Ref.]:[Check Periodo Ref.]]="Dentro",DATOS_[Conc.Sal.27]))))),
0)</f>
        <v>0</v>
      </c>
      <c r="AG82" s="119">
        <f t="array" ref="AG82">IFERROR(
MEDIAN((IF(DATOS_[[Sexo]:[Sexo]]=$B82,IF(DATOS_[[AGRUP. CLAS. PROF.]:[AGRUP. CLAS. PROF.]]=$B81,IF(DATOS_[[Check Periodo Ref.]:[Check Periodo Ref.]]="Dentro",DATOS_[Conc.Sal.28]))))),
0)</f>
        <v>0</v>
      </c>
      <c r="AH82" s="119">
        <f t="array" ref="AH82">IFERROR(
MEDIAN((IF(DATOS_[[Sexo]:[Sexo]]=$B82,IF(DATOS_[[AGRUP. CLAS. PROF.]:[AGRUP. CLAS. PROF.]]=$B81,IF(DATOS_[[Check Periodo Ref.]:[Check Periodo Ref.]]="Dentro",DATOS_[Conc.Sal.29]))))),
0)</f>
        <v>0</v>
      </c>
      <c r="AI82" s="119">
        <f t="array" ref="AI82">IFERROR(
MEDIAN((IF(DATOS_[[Sexo]:[Sexo]]=$B82,IF(DATOS_[[AGRUP. CLAS. PROF.]:[AGRUP. CLAS. PROF.]]=$B81,IF(DATOS_[[Check Periodo Ref.]:[Check Periodo Ref.]]="Dentro",DATOS_[Conc.Sal.30]))))),
0)</f>
        <v>0</v>
      </c>
      <c r="AJ82" s="120">
        <f t="array" ref="AJ82">IFERROR(
MEDIAN(IF(DATOS_[Sexo]=$B82,IF(DATOS_[AGRUP. CLAS. PROF.]=$B81,IF(DATOS_[Check Periodo Ref.]="Dentro",DATOS_[Tot COMPL.SAL Ef],FALSE)))),
0)</f>
        <v>0</v>
      </c>
      <c r="AK82" s="121">
        <f t="array" ref="AK82">IFERROR(
MEDIAN(IF(DATOS_[Sexo]=$B82,IF(DATOS_[AGRUP. CLAS. PROF.]=$B81,IF(DATOS_[Check Periodo Ref.]="Dentro",DATOS_[TOTAL SALARIO Ef],FALSE)))),
0)</f>
        <v>0</v>
      </c>
      <c r="AL82" s="122">
        <f t="array" ref="AL82">IFERROR(
MEDIAN((IF(DATOS_[[Sexo]:[Sexo]]=$B82,IF(DATOS_[[AGRUP. CLAS. PROF.]:[AGRUP. CLAS. PROF.]]=$B81,IF(DATOS_[[Check Periodo Ref.]:[Check Periodo Ref.]]="Dentro",DATOS_[C.Extra.01]))))),
0)</f>
        <v>0</v>
      </c>
      <c r="AM82" s="122">
        <f t="array" ref="AM82">IFERROR(
MEDIAN((IF(DATOS_[[Sexo]:[Sexo]]=$B82,IF(DATOS_[[AGRUP. CLAS. PROF.]:[AGRUP. CLAS. PROF.]]=$B81,IF(DATOS_[[Check Periodo Ref.]:[Check Periodo Ref.]]="Dentro",DATOS_[C.Extra.02]))))),
0)</f>
        <v>0</v>
      </c>
      <c r="AN82" s="122">
        <f t="array" ref="AN82">IFERROR(
MEDIAN((IF(DATOS_[[Sexo]:[Sexo]]=$B82,IF(DATOS_[[AGRUP. CLAS. PROF.]:[AGRUP. CLAS. PROF.]]=$B81,IF(DATOS_[[Check Periodo Ref.]:[Check Periodo Ref.]]="Dentro",DATOS_[C.Extra.03]))))),
0)</f>
        <v>0</v>
      </c>
      <c r="AO82" s="122">
        <f t="array" ref="AO82">IFERROR(
MEDIAN((IF(DATOS_[[Sexo]:[Sexo]]=$B82,IF(DATOS_[[AGRUP. CLAS. PROF.]:[AGRUP. CLAS. PROF.]]=$B81,IF(DATOS_[[Check Periodo Ref.]:[Check Periodo Ref.]]="Dentro",DATOS_[C.Extra.04]))))),
0)</f>
        <v>0</v>
      </c>
      <c r="AP82" s="122">
        <f t="array" ref="AP82">IFERROR(
MEDIAN((IF(DATOS_[[Sexo]:[Sexo]]=$B82,IF(DATOS_[[AGRUP. CLAS. PROF.]:[AGRUP. CLAS. PROF.]]=$B81,IF(DATOS_[[Check Periodo Ref.]:[Check Periodo Ref.]]="Dentro",DATOS_[C.Extra.05]))))),
0)</f>
        <v>0</v>
      </c>
      <c r="AQ82" s="123">
        <f t="array" ref="AQ82">IFERROR(
MEDIAN(IF(DATOS_[Sexo]=$B82,IF(DATOS_[AGRUP. CLAS. PROF.]=$B81,IF(DATOS_[Check Periodo Ref.]="Dentro",DATOS_[Tot Extrasalarial Ef],FALSE)))),
0)</f>
        <v>0</v>
      </c>
      <c r="AR82" s="124">
        <f t="array" ref="AR82">IFERROR(
MEDIAN(IF(DATOS_[Sexo]=$B82,IF(DATOS_[AGRUP. CLAS. PROF.]=$B81,IF(DATOS_[Check Periodo Ref.]="Dentro",DATOS_[TOTAL Retrib Ef],FALSE)))),
0)</f>
        <v>0</v>
      </c>
    </row>
    <row r="83" spans="1:44" x14ac:dyDescent="0.3">
      <c r="A83" s="48" t="str">
        <f t="shared" ref="A83" si="94">+A82</f>
        <v>[ocultar]</v>
      </c>
      <c r="B83" s="39" t="s">
        <v>163</v>
      </c>
      <c r="C83" s="40">
        <f t="array" ref="C83">SUM(IF($B83=DATOS_[Sexo],
IF($B81=DATOS_[AGRUP. CLAS. PROF.],
IF("Dentro"=DATOS_[Check Periodo Ref.],
1/(COUNTIFS(DATOS_[Sexo],$B83,DATOS_[AGRUP. CLAS. PROF.],$B81,DATOS_[Check Periodo Ref.],"Dentro",DATOS_[id],DATOS_[id]))))))</f>
        <v>0</v>
      </c>
      <c r="D83" s="41">
        <f>COUNTIFS(DATOS_[AGRUP. CLAS. PROF.],$B81,DATOS_[Sexo],$B83,DATOS_[Check Periodo Ref.],"Dentro")</f>
        <v>0</v>
      </c>
      <c r="E83" s="118">
        <f t="array" ref="E83">IFERROR(
MEDIAN(IF(DATOS_[Sexo]=$B83,IF(DATOS_[AGRUP. CLAS. PROF.]=$B81,IF(DATOS_[Check Periodo Ref.]="Dentro",DATOS_[SALARIO BASE Ef],FALSE)))),
0)</f>
        <v>0</v>
      </c>
      <c r="F83" s="119">
        <f t="array" ref="F83">IFERROR(
MEDIAN((IF(DATOS_[[Sexo]:[Sexo]]=$B83,IF(DATOS_[[AGRUP. CLAS. PROF.]:[AGRUP. CLAS. PROF.]]=$B81,IF(DATOS_[[Check Periodo Ref.]:[Check Periodo Ref.]]="Dentro",DATOS_[Conc.Sal.01]))))),
0)</f>
        <v>0</v>
      </c>
      <c r="G83" s="119">
        <f t="array" ref="G83">IFERROR(
MEDIAN((IF(DATOS_[[Sexo]:[Sexo]]=$B83,IF(DATOS_[[AGRUP. CLAS. PROF.]:[AGRUP. CLAS. PROF.]]=$B81,IF(DATOS_[[Check Periodo Ref.]:[Check Periodo Ref.]]="Dentro",DATOS_[Conc.Sal.02]))))),
0)</f>
        <v>0</v>
      </c>
      <c r="H83" s="119">
        <f t="array" ref="H83">IFERROR(
MEDIAN((IF(DATOS_[[Sexo]:[Sexo]]=$B83,IF(DATOS_[[AGRUP. CLAS. PROF.]:[AGRUP. CLAS. PROF.]]=$B81,IF(DATOS_[[Check Periodo Ref.]:[Check Periodo Ref.]]="Dentro",DATOS_[Conc.Sal.03]))))),
0)</f>
        <v>0</v>
      </c>
      <c r="I83" s="119">
        <f t="array" ref="I83">IFERROR(
MEDIAN((IF(DATOS_[[Sexo]:[Sexo]]=$B83,IF(DATOS_[[AGRUP. CLAS. PROF.]:[AGRUP. CLAS. PROF.]]=$B81,IF(DATOS_[[Check Periodo Ref.]:[Check Periodo Ref.]]="Dentro",DATOS_[Conc.Sal.04]))))),
0)</f>
        <v>0</v>
      </c>
      <c r="J83" s="119">
        <f t="array" ref="J83">IFERROR(
MEDIAN((IF(DATOS_[[Sexo]:[Sexo]]=$B83,IF(DATOS_[[AGRUP. CLAS. PROF.]:[AGRUP. CLAS. PROF.]]=$B81,IF(DATOS_[[Check Periodo Ref.]:[Check Periodo Ref.]]="Dentro",DATOS_[Conc.Sal.05]))))),
0)</f>
        <v>0</v>
      </c>
      <c r="K83" s="119">
        <f t="array" ref="K83">IFERROR(
MEDIAN((IF(DATOS_[[Sexo]:[Sexo]]=$B83,IF(DATOS_[[AGRUP. CLAS. PROF.]:[AGRUP. CLAS. PROF.]]=$B81,IF(DATOS_[[Check Periodo Ref.]:[Check Periodo Ref.]]="Dentro",DATOS_[Conc.Sal.06]))))),
0)</f>
        <v>0</v>
      </c>
      <c r="L83" s="119">
        <f t="array" ref="L83">IFERROR(
MEDIAN((IF(DATOS_[[Sexo]:[Sexo]]=$B83,IF(DATOS_[[AGRUP. CLAS. PROF.]:[AGRUP. CLAS. PROF.]]=$B81,IF(DATOS_[[Check Periodo Ref.]:[Check Periodo Ref.]]="Dentro",DATOS_[Conc.Sal.07]))))),
0)</f>
        <v>0</v>
      </c>
      <c r="M83" s="119">
        <f t="array" ref="M83">IFERROR(
MEDIAN((IF(DATOS_[[Sexo]:[Sexo]]=$B83,IF(DATOS_[[AGRUP. CLAS. PROF.]:[AGRUP. CLAS. PROF.]]=$B81,IF(DATOS_[[Check Periodo Ref.]:[Check Periodo Ref.]]="Dentro",DATOS_[Conc.Sal.08]))))),
0)</f>
        <v>0</v>
      </c>
      <c r="N83" s="119">
        <f t="array" ref="N83">IFERROR(
MEDIAN((IF(DATOS_[[Sexo]:[Sexo]]=$B83,IF(DATOS_[[AGRUP. CLAS. PROF.]:[AGRUP. CLAS. PROF.]]=$B81,IF(DATOS_[[Check Periodo Ref.]:[Check Periodo Ref.]]="Dentro",DATOS_[Conc.Sal.09]))))),
0)</f>
        <v>0</v>
      </c>
      <c r="O83" s="119">
        <f t="array" ref="O83">IFERROR(
MEDIAN((IF(DATOS_[[Sexo]:[Sexo]]=$B83,IF(DATOS_[[AGRUP. CLAS. PROF.]:[AGRUP. CLAS. PROF.]]=$B81,IF(DATOS_[[Check Periodo Ref.]:[Check Periodo Ref.]]="Dentro",DATOS_[Conc.Sal.10]))))),
0)</f>
        <v>0</v>
      </c>
      <c r="P83" s="119">
        <f t="array" ref="P83">IFERROR(
MEDIAN((IF(DATOS_[[Sexo]:[Sexo]]=$B83,IF(DATOS_[[AGRUP. CLAS. PROF.]:[AGRUP. CLAS. PROF.]]=$B81,IF(DATOS_[[Check Periodo Ref.]:[Check Periodo Ref.]]="Dentro",DATOS_[Conc.Sal.11]))))),
0)</f>
        <v>0</v>
      </c>
      <c r="Q83" s="119">
        <f t="array" ref="Q83">IFERROR(
MEDIAN((IF(DATOS_[[Sexo]:[Sexo]]=$B83,IF(DATOS_[[AGRUP. CLAS. PROF.]:[AGRUP. CLAS. PROF.]]=$B81,IF(DATOS_[[Check Periodo Ref.]:[Check Periodo Ref.]]="Dentro",DATOS_[Conc.Sal.12]))))),
0)</f>
        <v>0</v>
      </c>
      <c r="R83" s="119">
        <f t="array" ref="R83">IFERROR(
MEDIAN((IF(DATOS_[[Sexo]:[Sexo]]=$B83,IF(DATOS_[[AGRUP. CLAS. PROF.]:[AGRUP. CLAS. PROF.]]=$B81,IF(DATOS_[[Check Periodo Ref.]:[Check Periodo Ref.]]="Dentro",DATOS_[Conc.Sal.13]))))),
0)</f>
        <v>0</v>
      </c>
      <c r="S83" s="119">
        <f t="array" ref="S83">IFERROR(
MEDIAN((IF(DATOS_[[Sexo]:[Sexo]]=$B83,IF(DATOS_[[AGRUP. CLAS. PROF.]:[AGRUP. CLAS. PROF.]]=$B81,IF(DATOS_[[Check Periodo Ref.]:[Check Periodo Ref.]]="Dentro",DATOS_[Conc.Sal.14]))))),
0)</f>
        <v>0</v>
      </c>
      <c r="T83" s="119">
        <f t="array" ref="T83">IFERROR(
MEDIAN((IF(DATOS_[[Sexo]:[Sexo]]=$B83,IF(DATOS_[[AGRUP. CLAS. PROF.]:[AGRUP. CLAS. PROF.]]=$B81,IF(DATOS_[[Check Periodo Ref.]:[Check Periodo Ref.]]="Dentro",DATOS_[Conc.Sal.15]))))),
0)</f>
        <v>0</v>
      </c>
      <c r="U83" s="119">
        <f t="array" ref="U83">IFERROR(
MEDIAN((IF(DATOS_[[Sexo]:[Sexo]]=$B83,IF(DATOS_[[AGRUP. CLAS. PROF.]:[AGRUP. CLAS. PROF.]]=$B81,IF(DATOS_[[Check Periodo Ref.]:[Check Periodo Ref.]]="Dentro",DATOS_[Conc.Sal.16]))))),
0)</f>
        <v>0</v>
      </c>
      <c r="V83" s="119">
        <f t="array" ref="V83">IFERROR(
MEDIAN((IF(DATOS_[[Sexo]:[Sexo]]=$B83,IF(DATOS_[[AGRUP. CLAS. PROF.]:[AGRUP. CLAS. PROF.]]=$B81,IF(DATOS_[[Check Periodo Ref.]:[Check Periodo Ref.]]="Dentro",DATOS_[Conc.Sal.17]))))),
0)</f>
        <v>0</v>
      </c>
      <c r="W83" s="119">
        <f t="array" ref="W83">IFERROR(
MEDIAN((IF(DATOS_[[Sexo]:[Sexo]]=$B83,IF(DATOS_[[AGRUP. CLAS. PROF.]:[AGRUP. CLAS. PROF.]]=$B81,IF(DATOS_[[Check Periodo Ref.]:[Check Periodo Ref.]]="Dentro",DATOS_[Conc.Sal.18]))))),
0)</f>
        <v>0</v>
      </c>
      <c r="X83" s="119">
        <f t="array" ref="X83">IFERROR(
MEDIAN((IF(DATOS_[[Sexo]:[Sexo]]=$B83,IF(DATOS_[[AGRUP. CLAS. PROF.]:[AGRUP. CLAS. PROF.]]=$B81,IF(DATOS_[[Check Periodo Ref.]:[Check Periodo Ref.]]="Dentro",DATOS_[Conc.Sal.19]))))),
0)</f>
        <v>0</v>
      </c>
      <c r="Y83" s="119">
        <f t="array" ref="Y83">IFERROR(
MEDIAN((IF(DATOS_[[Sexo]:[Sexo]]=$B83,IF(DATOS_[[AGRUP. CLAS. PROF.]:[AGRUP. CLAS. PROF.]]=$B81,IF(DATOS_[[Check Periodo Ref.]:[Check Periodo Ref.]]="Dentro",DATOS_[Conc.Sal.20]))))),
0)</f>
        <v>0</v>
      </c>
      <c r="Z83" s="119">
        <f t="array" ref="Z83">IFERROR(
MEDIAN((IF(DATOS_[[Sexo]:[Sexo]]=$B83,IF(DATOS_[[AGRUP. CLAS. PROF.]:[AGRUP. CLAS. PROF.]]=$B81,IF(DATOS_[[Check Periodo Ref.]:[Check Periodo Ref.]]="Dentro",DATOS_[Conc.Sal.21]))))),
0)</f>
        <v>0</v>
      </c>
      <c r="AA83" s="119">
        <f t="array" ref="AA83">IFERROR(
MEDIAN((IF(DATOS_[[Sexo]:[Sexo]]=$B83,IF(DATOS_[[AGRUP. CLAS. PROF.]:[AGRUP. CLAS. PROF.]]=$B81,IF(DATOS_[[Check Periodo Ref.]:[Check Periodo Ref.]]="Dentro",DATOS_[Conc.Sal.22]))))),
0)</f>
        <v>0</v>
      </c>
      <c r="AB83" s="119">
        <f t="array" ref="AB83">IFERROR(
MEDIAN((IF(DATOS_[[Sexo]:[Sexo]]=$B83,IF(DATOS_[[AGRUP. CLAS. PROF.]:[AGRUP. CLAS. PROF.]]=$B81,IF(DATOS_[[Check Periodo Ref.]:[Check Periodo Ref.]]="Dentro",DATOS_[Conc.Sal.23]))))),
0)</f>
        <v>0</v>
      </c>
      <c r="AC83" s="119">
        <f t="array" ref="AC83">IFERROR(
MEDIAN((IF(DATOS_[[Sexo]:[Sexo]]=$B83,IF(DATOS_[[AGRUP. CLAS. PROF.]:[AGRUP. CLAS. PROF.]]=$B81,IF(DATOS_[[Check Periodo Ref.]:[Check Periodo Ref.]]="Dentro",DATOS_[Conc.Sal.24]))))),
0)</f>
        <v>0</v>
      </c>
      <c r="AD83" s="119">
        <f t="array" ref="AD83">IFERROR(
MEDIAN((IF(DATOS_[[Sexo]:[Sexo]]=$B83,IF(DATOS_[[AGRUP. CLAS. PROF.]:[AGRUP. CLAS. PROF.]]=$B81,IF(DATOS_[[Check Periodo Ref.]:[Check Periodo Ref.]]="Dentro",DATOS_[Conc.Sal.25]))))),
0)</f>
        <v>0</v>
      </c>
      <c r="AE83" s="119">
        <f t="array" ref="AE83">IFERROR(
MEDIAN((IF(DATOS_[[Sexo]:[Sexo]]=$B83,IF(DATOS_[[AGRUP. CLAS. PROF.]:[AGRUP. CLAS. PROF.]]=$B81,IF(DATOS_[[Check Periodo Ref.]:[Check Periodo Ref.]]="Dentro",DATOS_[Conc.Sal.26]))))),
0)</f>
        <v>0</v>
      </c>
      <c r="AF83" s="119">
        <f t="array" ref="AF83">IFERROR(
MEDIAN((IF(DATOS_[[Sexo]:[Sexo]]=$B83,IF(DATOS_[[AGRUP. CLAS. PROF.]:[AGRUP. CLAS. PROF.]]=$B81,IF(DATOS_[[Check Periodo Ref.]:[Check Periodo Ref.]]="Dentro",DATOS_[Conc.Sal.27]))))),
0)</f>
        <v>0</v>
      </c>
      <c r="AG83" s="119">
        <f t="array" ref="AG83">IFERROR(
MEDIAN((IF(DATOS_[[Sexo]:[Sexo]]=$B83,IF(DATOS_[[AGRUP. CLAS. PROF.]:[AGRUP. CLAS. PROF.]]=$B81,IF(DATOS_[[Check Periodo Ref.]:[Check Periodo Ref.]]="Dentro",DATOS_[Conc.Sal.28]))))),
0)</f>
        <v>0</v>
      </c>
      <c r="AH83" s="119">
        <f t="array" ref="AH83">IFERROR(
MEDIAN((IF(DATOS_[[Sexo]:[Sexo]]=$B83,IF(DATOS_[[AGRUP. CLAS. PROF.]:[AGRUP. CLAS. PROF.]]=$B81,IF(DATOS_[[Check Periodo Ref.]:[Check Periodo Ref.]]="Dentro",DATOS_[Conc.Sal.29]))))),
0)</f>
        <v>0</v>
      </c>
      <c r="AI83" s="119">
        <f t="array" ref="AI83">IFERROR(
MEDIAN((IF(DATOS_[[Sexo]:[Sexo]]=$B83,IF(DATOS_[[AGRUP. CLAS. PROF.]:[AGRUP. CLAS. PROF.]]=$B81,IF(DATOS_[[Check Periodo Ref.]:[Check Periodo Ref.]]="Dentro",DATOS_[Conc.Sal.30]))))),
0)</f>
        <v>0</v>
      </c>
      <c r="AJ83" s="120">
        <f t="array" ref="AJ83">IFERROR(
MEDIAN(IF(DATOS_[Sexo]=$B83,IF(DATOS_[AGRUP. CLAS. PROF.]=$B81,IF(DATOS_[Check Periodo Ref.]="Dentro",DATOS_[Tot COMPL.SAL Ef],FALSE)))),
0)</f>
        <v>0</v>
      </c>
      <c r="AK83" s="121">
        <f t="array" ref="AK83">IFERROR(
MEDIAN(IF(DATOS_[Sexo]=$B83,IF(DATOS_[AGRUP. CLAS. PROF.]=$B81,IF(DATOS_[Check Periodo Ref.]="Dentro",DATOS_[TOTAL SALARIO Ef],FALSE)))),
0)</f>
        <v>0</v>
      </c>
      <c r="AL83" s="122">
        <f t="array" ref="AL83">IFERROR(
MEDIAN((IF(DATOS_[[Sexo]:[Sexo]]=$B83,IF(DATOS_[[AGRUP. CLAS. PROF.]:[AGRUP. CLAS. PROF.]]=$B81,IF(DATOS_[[Check Periodo Ref.]:[Check Periodo Ref.]]="Dentro",DATOS_[C.Extra.01]))))),
0)</f>
        <v>0</v>
      </c>
      <c r="AM83" s="122">
        <f t="array" ref="AM83">IFERROR(
MEDIAN((IF(DATOS_[[Sexo]:[Sexo]]=$B83,IF(DATOS_[[AGRUP. CLAS. PROF.]:[AGRUP. CLAS. PROF.]]=$B81,IF(DATOS_[[Check Periodo Ref.]:[Check Periodo Ref.]]="Dentro",DATOS_[C.Extra.02]))))),
0)</f>
        <v>0</v>
      </c>
      <c r="AN83" s="122">
        <f t="array" ref="AN83">IFERROR(
MEDIAN((IF(DATOS_[[Sexo]:[Sexo]]=$B83,IF(DATOS_[[AGRUP. CLAS. PROF.]:[AGRUP. CLAS. PROF.]]=$B81,IF(DATOS_[[Check Periodo Ref.]:[Check Periodo Ref.]]="Dentro",DATOS_[C.Extra.03]))))),
0)</f>
        <v>0</v>
      </c>
      <c r="AO83" s="122">
        <f t="array" ref="AO83">IFERROR(
MEDIAN((IF(DATOS_[[Sexo]:[Sexo]]=$B83,IF(DATOS_[[AGRUP. CLAS. PROF.]:[AGRUP. CLAS. PROF.]]=$B81,IF(DATOS_[[Check Periodo Ref.]:[Check Periodo Ref.]]="Dentro",DATOS_[C.Extra.04]))))),
0)</f>
        <v>0</v>
      </c>
      <c r="AP83" s="122">
        <f t="array" ref="AP83">IFERROR(
MEDIAN((IF(DATOS_[[Sexo]:[Sexo]]=$B83,IF(DATOS_[[AGRUP. CLAS. PROF.]:[AGRUP. CLAS. PROF.]]=$B81,IF(DATOS_[[Check Periodo Ref.]:[Check Periodo Ref.]]="Dentro",DATOS_[C.Extra.05]))))),
0)</f>
        <v>0</v>
      </c>
      <c r="AQ83" s="123">
        <f t="array" ref="AQ83">IFERROR(
MEDIAN(IF(DATOS_[Sexo]=$B83,IF(DATOS_[AGRUP. CLAS. PROF.]=$B81,IF(DATOS_[Check Periodo Ref.]="Dentro",DATOS_[Tot Extrasalarial Ef],FALSE)))),
0)</f>
        <v>0</v>
      </c>
      <c r="AR83" s="124">
        <f t="array" ref="AR83">IFERROR(
MEDIAN(IF(DATOS_[Sexo]=$B83,IF(DATOS_[AGRUP. CLAS. PROF.]=$B81,IF(DATOS_[Check Periodo Ref.]="Dentro",DATOS_[TOTAL Retrib Ef],FALSE)))),
0)</f>
        <v>0</v>
      </c>
    </row>
    <row r="84" spans="1:44" ht="17.25" thickBot="1" x14ac:dyDescent="0.35">
      <c r="A84" s="48" t="str">
        <f t="shared" ref="A84" si="95">+A85</f>
        <v>[ocultar]</v>
      </c>
      <c r="B84" s="46" t="s">
        <v>240</v>
      </c>
      <c r="C84" s="117"/>
      <c r="D84" s="47"/>
      <c r="E84" s="127" t="str">
        <f t="shared" ref="E84:AR84" si="96">IFERROR((E85-E86)/E85,"")</f>
        <v/>
      </c>
      <c r="F84" s="131" t="str">
        <f t="shared" si="96"/>
        <v/>
      </c>
      <c r="G84" s="131" t="str">
        <f t="shared" si="96"/>
        <v/>
      </c>
      <c r="H84" s="131" t="str">
        <f t="shared" si="96"/>
        <v/>
      </c>
      <c r="I84" s="131" t="str">
        <f t="shared" si="96"/>
        <v/>
      </c>
      <c r="J84" s="131" t="str">
        <f t="shared" si="96"/>
        <v/>
      </c>
      <c r="K84" s="131" t="str">
        <f t="shared" si="96"/>
        <v/>
      </c>
      <c r="L84" s="131" t="str">
        <f t="shared" si="96"/>
        <v/>
      </c>
      <c r="M84" s="131" t="str">
        <f t="shared" si="96"/>
        <v/>
      </c>
      <c r="N84" s="131" t="str">
        <f t="shared" si="96"/>
        <v/>
      </c>
      <c r="O84" s="131" t="str">
        <f t="shared" si="96"/>
        <v/>
      </c>
      <c r="P84" s="131" t="str">
        <f t="shared" si="96"/>
        <v/>
      </c>
      <c r="Q84" s="131" t="str">
        <f t="shared" si="96"/>
        <v/>
      </c>
      <c r="R84" s="131" t="str">
        <f t="shared" si="96"/>
        <v/>
      </c>
      <c r="S84" s="131" t="str">
        <f t="shared" si="96"/>
        <v/>
      </c>
      <c r="T84" s="131" t="str">
        <f t="shared" si="96"/>
        <v/>
      </c>
      <c r="U84" s="131" t="str">
        <f t="shared" si="96"/>
        <v/>
      </c>
      <c r="V84" s="130" t="str">
        <f t="shared" si="96"/>
        <v/>
      </c>
      <c r="W84" s="130" t="str">
        <f t="shared" si="96"/>
        <v/>
      </c>
      <c r="X84" s="130" t="str">
        <f t="shared" si="96"/>
        <v/>
      </c>
      <c r="Y84" s="130" t="str">
        <f t="shared" si="96"/>
        <v/>
      </c>
      <c r="Z84" s="130" t="str">
        <f t="shared" si="96"/>
        <v/>
      </c>
      <c r="AA84" s="130" t="str">
        <f t="shared" si="96"/>
        <v/>
      </c>
      <c r="AB84" s="130" t="str">
        <f t="shared" si="96"/>
        <v/>
      </c>
      <c r="AC84" s="130" t="str">
        <f t="shared" si="96"/>
        <v/>
      </c>
      <c r="AD84" s="130" t="str">
        <f t="shared" si="96"/>
        <v/>
      </c>
      <c r="AE84" s="130" t="str">
        <f t="shared" si="96"/>
        <v/>
      </c>
      <c r="AF84" s="130" t="str">
        <f t="shared" si="96"/>
        <v/>
      </c>
      <c r="AG84" s="130" t="str">
        <f t="shared" si="96"/>
        <v/>
      </c>
      <c r="AH84" s="130" t="str">
        <f t="shared" si="96"/>
        <v/>
      </c>
      <c r="AI84" s="130" t="str">
        <f t="shared" si="96"/>
        <v/>
      </c>
      <c r="AJ84" s="132" t="str">
        <f t="shared" si="96"/>
        <v/>
      </c>
      <c r="AK84" s="136" t="str">
        <f t="shared" si="96"/>
        <v/>
      </c>
      <c r="AL84" s="133" t="str">
        <f t="shared" si="96"/>
        <v/>
      </c>
      <c r="AM84" s="133" t="str">
        <f t="shared" si="96"/>
        <v/>
      </c>
      <c r="AN84" s="133" t="str">
        <f t="shared" si="96"/>
        <v/>
      </c>
      <c r="AO84" s="133" t="str">
        <f t="shared" si="96"/>
        <v/>
      </c>
      <c r="AP84" s="133" t="str">
        <f t="shared" si="96"/>
        <v/>
      </c>
      <c r="AQ84" s="134" t="str">
        <f t="shared" si="96"/>
        <v/>
      </c>
      <c r="AR84" s="135" t="str">
        <f t="shared" si="96"/>
        <v/>
      </c>
    </row>
    <row r="85" spans="1:44" x14ac:dyDescent="0.3">
      <c r="A85" s="48" t="str">
        <f t="shared" ref="A85" si="97">+IF(C85+C86=0,"[ocultar]","")</f>
        <v>[ocultar]</v>
      </c>
      <c r="B85" s="39" t="s">
        <v>162</v>
      </c>
      <c r="C85" s="40">
        <f t="array" ref="C85">SUM(IF($B85=DATOS_[Sexo],
IF($B84=DATOS_[AGRUP. CLAS. PROF.],
IF("Dentro"=DATOS_[Check Periodo Ref.],
1/(COUNTIFS(DATOS_[Sexo],$B85,DATOS_[AGRUP. CLAS. PROF.],$B84,DATOS_[Check Periodo Ref.],"Dentro",DATOS_[id],DATOS_[id]))))))</f>
        <v>0</v>
      </c>
      <c r="D85" s="41">
        <f>COUNTIFS(DATOS_[AGRUP. CLAS. PROF.],$B84,DATOS_[Sexo],$B85,DATOS_[Check Periodo Ref.],"Dentro")</f>
        <v>0</v>
      </c>
      <c r="E85" s="118">
        <f t="array" ref="E85">IFERROR(
MEDIAN(IF(DATOS_[Sexo]=$B85,IF(DATOS_[AGRUP. CLAS. PROF.]=$B84,IF(DATOS_[Check Periodo Ref.]="Dentro",DATOS_[SALARIO BASE Ef],FALSE)))),
0)</f>
        <v>0</v>
      </c>
      <c r="F85" s="119">
        <f t="array" ref="F85">IFERROR(
MEDIAN((IF(DATOS_[[Sexo]:[Sexo]]=$B85,IF(DATOS_[[AGRUP. CLAS. PROF.]:[AGRUP. CLAS. PROF.]]=$B84,IF(DATOS_[[Check Periodo Ref.]:[Check Periodo Ref.]]="Dentro",DATOS_[Conc.Sal.01]))))),
0)</f>
        <v>0</v>
      </c>
      <c r="G85" s="119">
        <f t="array" ref="G85">IFERROR(
MEDIAN((IF(DATOS_[[Sexo]:[Sexo]]=$B85,IF(DATOS_[[AGRUP. CLAS. PROF.]:[AGRUP. CLAS. PROF.]]=$B84,IF(DATOS_[[Check Periodo Ref.]:[Check Periodo Ref.]]="Dentro",DATOS_[Conc.Sal.02]))))),
0)</f>
        <v>0</v>
      </c>
      <c r="H85" s="119">
        <f t="array" ref="H85">IFERROR(
MEDIAN((IF(DATOS_[[Sexo]:[Sexo]]=$B85,IF(DATOS_[[AGRUP. CLAS. PROF.]:[AGRUP. CLAS. PROF.]]=$B84,IF(DATOS_[[Check Periodo Ref.]:[Check Periodo Ref.]]="Dentro",DATOS_[Conc.Sal.03]))))),
0)</f>
        <v>0</v>
      </c>
      <c r="I85" s="119">
        <f t="array" ref="I85">IFERROR(
MEDIAN((IF(DATOS_[[Sexo]:[Sexo]]=$B85,IF(DATOS_[[AGRUP. CLAS. PROF.]:[AGRUP. CLAS. PROF.]]=$B84,IF(DATOS_[[Check Periodo Ref.]:[Check Periodo Ref.]]="Dentro",DATOS_[Conc.Sal.04]))))),
0)</f>
        <v>0</v>
      </c>
      <c r="J85" s="119">
        <f t="array" ref="J85">IFERROR(
MEDIAN((IF(DATOS_[[Sexo]:[Sexo]]=$B85,IF(DATOS_[[AGRUP. CLAS. PROF.]:[AGRUP. CLAS. PROF.]]=$B84,IF(DATOS_[[Check Periodo Ref.]:[Check Periodo Ref.]]="Dentro",DATOS_[Conc.Sal.05]))))),
0)</f>
        <v>0</v>
      </c>
      <c r="K85" s="119">
        <f t="array" ref="K85">IFERROR(
MEDIAN((IF(DATOS_[[Sexo]:[Sexo]]=$B85,IF(DATOS_[[AGRUP. CLAS. PROF.]:[AGRUP. CLAS. PROF.]]=$B84,IF(DATOS_[[Check Periodo Ref.]:[Check Periodo Ref.]]="Dentro",DATOS_[Conc.Sal.06]))))),
0)</f>
        <v>0</v>
      </c>
      <c r="L85" s="119">
        <f t="array" ref="L85">IFERROR(
MEDIAN((IF(DATOS_[[Sexo]:[Sexo]]=$B85,IF(DATOS_[[AGRUP. CLAS. PROF.]:[AGRUP. CLAS. PROF.]]=$B84,IF(DATOS_[[Check Periodo Ref.]:[Check Periodo Ref.]]="Dentro",DATOS_[Conc.Sal.07]))))),
0)</f>
        <v>0</v>
      </c>
      <c r="M85" s="119">
        <f t="array" ref="M85">IFERROR(
MEDIAN((IF(DATOS_[[Sexo]:[Sexo]]=$B85,IF(DATOS_[[AGRUP. CLAS. PROF.]:[AGRUP. CLAS. PROF.]]=$B84,IF(DATOS_[[Check Periodo Ref.]:[Check Periodo Ref.]]="Dentro",DATOS_[Conc.Sal.08]))))),
0)</f>
        <v>0</v>
      </c>
      <c r="N85" s="119">
        <f t="array" ref="N85">IFERROR(
MEDIAN((IF(DATOS_[[Sexo]:[Sexo]]=$B85,IF(DATOS_[[AGRUP. CLAS. PROF.]:[AGRUP. CLAS. PROF.]]=$B84,IF(DATOS_[[Check Periodo Ref.]:[Check Periodo Ref.]]="Dentro",DATOS_[Conc.Sal.09]))))),
0)</f>
        <v>0</v>
      </c>
      <c r="O85" s="119">
        <f t="array" ref="O85">IFERROR(
MEDIAN((IF(DATOS_[[Sexo]:[Sexo]]=$B85,IF(DATOS_[[AGRUP. CLAS. PROF.]:[AGRUP. CLAS. PROF.]]=$B84,IF(DATOS_[[Check Periodo Ref.]:[Check Periodo Ref.]]="Dentro",DATOS_[Conc.Sal.10]))))),
0)</f>
        <v>0</v>
      </c>
      <c r="P85" s="119">
        <f t="array" ref="P85">IFERROR(
MEDIAN((IF(DATOS_[[Sexo]:[Sexo]]=$B85,IF(DATOS_[[AGRUP. CLAS. PROF.]:[AGRUP. CLAS. PROF.]]=$B84,IF(DATOS_[[Check Periodo Ref.]:[Check Periodo Ref.]]="Dentro",DATOS_[Conc.Sal.11]))))),
0)</f>
        <v>0</v>
      </c>
      <c r="Q85" s="119">
        <f t="array" ref="Q85">IFERROR(
MEDIAN((IF(DATOS_[[Sexo]:[Sexo]]=$B85,IF(DATOS_[[AGRUP. CLAS. PROF.]:[AGRUP. CLAS. PROF.]]=$B84,IF(DATOS_[[Check Periodo Ref.]:[Check Periodo Ref.]]="Dentro",DATOS_[Conc.Sal.12]))))),
0)</f>
        <v>0</v>
      </c>
      <c r="R85" s="119">
        <f t="array" ref="R85">IFERROR(
MEDIAN((IF(DATOS_[[Sexo]:[Sexo]]=$B85,IF(DATOS_[[AGRUP. CLAS. PROF.]:[AGRUP. CLAS. PROF.]]=$B84,IF(DATOS_[[Check Periodo Ref.]:[Check Periodo Ref.]]="Dentro",DATOS_[Conc.Sal.13]))))),
0)</f>
        <v>0</v>
      </c>
      <c r="S85" s="119">
        <f t="array" ref="S85">IFERROR(
MEDIAN((IF(DATOS_[[Sexo]:[Sexo]]=$B85,IF(DATOS_[[AGRUP. CLAS. PROF.]:[AGRUP. CLAS. PROF.]]=$B84,IF(DATOS_[[Check Periodo Ref.]:[Check Periodo Ref.]]="Dentro",DATOS_[Conc.Sal.14]))))),
0)</f>
        <v>0</v>
      </c>
      <c r="T85" s="119">
        <f t="array" ref="T85">IFERROR(
MEDIAN((IF(DATOS_[[Sexo]:[Sexo]]=$B85,IF(DATOS_[[AGRUP. CLAS. PROF.]:[AGRUP. CLAS. PROF.]]=$B84,IF(DATOS_[[Check Periodo Ref.]:[Check Periodo Ref.]]="Dentro",DATOS_[Conc.Sal.15]))))),
0)</f>
        <v>0</v>
      </c>
      <c r="U85" s="119">
        <f t="array" ref="U85">IFERROR(
MEDIAN((IF(DATOS_[[Sexo]:[Sexo]]=$B85,IF(DATOS_[[AGRUP. CLAS. PROF.]:[AGRUP. CLAS. PROF.]]=$B84,IF(DATOS_[[Check Periodo Ref.]:[Check Periodo Ref.]]="Dentro",DATOS_[Conc.Sal.16]))))),
0)</f>
        <v>0</v>
      </c>
      <c r="V85" s="119">
        <f t="array" ref="V85">IFERROR(
MEDIAN((IF(DATOS_[[Sexo]:[Sexo]]=$B85,IF(DATOS_[[AGRUP. CLAS. PROF.]:[AGRUP. CLAS. PROF.]]=$B84,IF(DATOS_[[Check Periodo Ref.]:[Check Periodo Ref.]]="Dentro",DATOS_[Conc.Sal.17]))))),
0)</f>
        <v>0</v>
      </c>
      <c r="W85" s="119">
        <f t="array" ref="W85">IFERROR(
MEDIAN((IF(DATOS_[[Sexo]:[Sexo]]=$B85,IF(DATOS_[[AGRUP. CLAS. PROF.]:[AGRUP. CLAS. PROF.]]=$B84,IF(DATOS_[[Check Periodo Ref.]:[Check Periodo Ref.]]="Dentro",DATOS_[Conc.Sal.18]))))),
0)</f>
        <v>0</v>
      </c>
      <c r="X85" s="119">
        <f t="array" ref="X85">IFERROR(
MEDIAN((IF(DATOS_[[Sexo]:[Sexo]]=$B85,IF(DATOS_[[AGRUP. CLAS. PROF.]:[AGRUP. CLAS. PROF.]]=$B84,IF(DATOS_[[Check Periodo Ref.]:[Check Periodo Ref.]]="Dentro",DATOS_[Conc.Sal.19]))))),
0)</f>
        <v>0</v>
      </c>
      <c r="Y85" s="119">
        <f t="array" ref="Y85">IFERROR(
MEDIAN((IF(DATOS_[[Sexo]:[Sexo]]=$B85,IF(DATOS_[[AGRUP. CLAS. PROF.]:[AGRUP. CLAS. PROF.]]=$B84,IF(DATOS_[[Check Periodo Ref.]:[Check Periodo Ref.]]="Dentro",DATOS_[Conc.Sal.20]))))),
0)</f>
        <v>0</v>
      </c>
      <c r="Z85" s="119">
        <f t="array" ref="Z85">IFERROR(
MEDIAN((IF(DATOS_[[Sexo]:[Sexo]]=$B85,IF(DATOS_[[AGRUP. CLAS. PROF.]:[AGRUP. CLAS. PROF.]]=$B84,IF(DATOS_[[Check Periodo Ref.]:[Check Periodo Ref.]]="Dentro",DATOS_[Conc.Sal.21]))))),
0)</f>
        <v>0</v>
      </c>
      <c r="AA85" s="119">
        <f t="array" ref="AA85">IFERROR(
MEDIAN((IF(DATOS_[[Sexo]:[Sexo]]=$B85,IF(DATOS_[[AGRUP. CLAS. PROF.]:[AGRUP. CLAS. PROF.]]=$B84,IF(DATOS_[[Check Periodo Ref.]:[Check Periodo Ref.]]="Dentro",DATOS_[Conc.Sal.22]))))),
0)</f>
        <v>0</v>
      </c>
      <c r="AB85" s="119">
        <f t="array" ref="AB85">IFERROR(
MEDIAN((IF(DATOS_[[Sexo]:[Sexo]]=$B85,IF(DATOS_[[AGRUP. CLAS. PROF.]:[AGRUP. CLAS. PROF.]]=$B84,IF(DATOS_[[Check Periodo Ref.]:[Check Periodo Ref.]]="Dentro",DATOS_[Conc.Sal.23]))))),
0)</f>
        <v>0</v>
      </c>
      <c r="AC85" s="119">
        <f t="array" ref="AC85">IFERROR(
MEDIAN((IF(DATOS_[[Sexo]:[Sexo]]=$B85,IF(DATOS_[[AGRUP. CLAS. PROF.]:[AGRUP. CLAS. PROF.]]=$B84,IF(DATOS_[[Check Periodo Ref.]:[Check Periodo Ref.]]="Dentro",DATOS_[Conc.Sal.24]))))),
0)</f>
        <v>0</v>
      </c>
      <c r="AD85" s="119">
        <f t="array" ref="AD85">IFERROR(
MEDIAN((IF(DATOS_[[Sexo]:[Sexo]]=$B85,IF(DATOS_[[AGRUP. CLAS. PROF.]:[AGRUP. CLAS. PROF.]]=$B84,IF(DATOS_[[Check Periodo Ref.]:[Check Periodo Ref.]]="Dentro",DATOS_[Conc.Sal.25]))))),
0)</f>
        <v>0</v>
      </c>
      <c r="AE85" s="119">
        <f t="array" ref="AE85">IFERROR(
MEDIAN((IF(DATOS_[[Sexo]:[Sexo]]=$B85,IF(DATOS_[[AGRUP. CLAS. PROF.]:[AGRUP. CLAS. PROF.]]=$B84,IF(DATOS_[[Check Periodo Ref.]:[Check Periodo Ref.]]="Dentro",DATOS_[Conc.Sal.26]))))),
0)</f>
        <v>0</v>
      </c>
      <c r="AF85" s="119">
        <f t="array" ref="AF85">IFERROR(
MEDIAN((IF(DATOS_[[Sexo]:[Sexo]]=$B85,IF(DATOS_[[AGRUP. CLAS. PROF.]:[AGRUP. CLAS. PROF.]]=$B84,IF(DATOS_[[Check Periodo Ref.]:[Check Periodo Ref.]]="Dentro",DATOS_[Conc.Sal.27]))))),
0)</f>
        <v>0</v>
      </c>
      <c r="AG85" s="119">
        <f t="array" ref="AG85">IFERROR(
MEDIAN((IF(DATOS_[[Sexo]:[Sexo]]=$B85,IF(DATOS_[[AGRUP. CLAS. PROF.]:[AGRUP. CLAS. PROF.]]=$B84,IF(DATOS_[[Check Periodo Ref.]:[Check Periodo Ref.]]="Dentro",DATOS_[Conc.Sal.28]))))),
0)</f>
        <v>0</v>
      </c>
      <c r="AH85" s="119">
        <f t="array" ref="AH85">IFERROR(
MEDIAN((IF(DATOS_[[Sexo]:[Sexo]]=$B85,IF(DATOS_[[AGRUP. CLAS. PROF.]:[AGRUP. CLAS. PROF.]]=$B84,IF(DATOS_[[Check Periodo Ref.]:[Check Periodo Ref.]]="Dentro",DATOS_[Conc.Sal.29]))))),
0)</f>
        <v>0</v>
      </c>
      <c r="AI85" s="119">
        <f t="array" ref="AI85">IFERROR(
MEDIAN((IF(DATOS_[[Sexo]:[Sexo]]=$B85,IF(DATOS_[[AGRUP. CLAS. PROF.]:[AGRUP. CLAS. PROF.]]=$B84,IF(DATOS_[[Check Periodo Ref.]:[Check Periodo Ref.]]="Dentro",DATOS_[Conc.Sal.30]))))),
0)</f>
        <v>0</v>
      </c>
      <c r="AJ85" s="120">
        <f t="array" ref="AJ85">IFERROR(
MEDIAN(IF(DATOS_[Sexo]=$B85,IF(DATOS_[AGRUP. CLAS. PROF.]=$B84,IF(DATOS_[Check Periodo Ref.]="Dentro",DATOS_[Tot COMPL.SAL Ef],FALSE)))),
0)</f>
        <v>0</v>
      </c>
      <c r="AK85" s="121">
        <f t="array" ref="AK85">IFERROR(
MEDIAN(IF(DATOS_[Sexo]=$B85,IF(DATOS_[AGRUP. CLAS. PROF.]=$B84,IF(DATOS_[Check Periodo Ref.]="Dentro",DATOS_[TOTAL SALARIO Ef],FALSE)))),
0)</f>
        <v>0</v>
      </c>
      <c r="AL85" s="122">
        <f t="array" ref="AL85">IFERROR(
MEDIAN((IF(DATOS_[[Sexo]:[Sexo]]=$B85,IF(DATOS_[[AGRUP. CLAS. PROF.]:[AGRUP. CLAS. PROF.]]=$B84,IF(DATOS_[[Check Periodo Ref.]:[Check Periodo Ref.]]="Dentro",DATOS_[C.Extra.01]))))),
0)</f>
        <v>0</v>
      </c>
      <c r="AM85" s="122">
        <f t="array" ref="AM85">IFERROR(
MEDIAN((IF(DATOS_[[Sexo]:[Sexo]]=$B85,IF(DATOS_[[AGRUP. CLAS. PROF.]:[AGRUP. CLAS. PROF.]]=$B84,IF(DATOS_[[Check Periodo Ref.]:[Check Periodo Ref.]]="Dentro",DATOS_[C.Extra.02]))))),
0)</f>
        <v>0</v>
      </c>
      <c r="AN85" s="122">
        <f t="array" ref="AN85">IFERROR(
MEDIAN((IF(DATOS_[[Sexo]:[Sexo]]=$B85,IF(DATOS_[[AGRUP. CLAS. PROF.]:[AGRUP. CLAS. PROF.]]=$B84,IF(DATOS_[[Check Periodo Ref.]:[Check Periodo Ref.]]="Dentro",DATOS_[C.Extra.03]))))),
0)</f>
        <v>0</v>
      </c>
      <c r="AO85" s="122">
        <f t="array" ref="AO85">IFERROR(
MEDIAN((IF(DATOS_[[Sexo]:[Sexo]]=$B85,IF(DATOS_[[AGRUP. CLAS. PROF.]:[AGRUP. CLAS. PROF.]]=$B84,IF(DATOS_[[Check Periodo Ref.]:[Check Periodo Ref.]]="Dentro",DATOS_[C.Extra.04]))))),
0)</f>
        <v>0</v>
      </c>
      <c r="AP85" s="122">
        <f t="array" ref="AP85">IFERROR(
MEDIAN((IF(DATOS_[[Sexo]:[Sexo]]=$B85,IF(DATOS_[[AGRUP. CLAS. PROF.]:[AGRUP. CLAS. PROF.]]=$B84,IF(DATOS_[[Check Periodo Ref.]:[Check Periodo Ref.]]="Dentro",DATOS_[C.Extra.05]))))),
0)</f>
        <v>0</v>
      </c>
      <c r="AQ85" s="123">
        <f t="array" ref="AQ85">IFERROR(
MEDIAN(IF(DATOS_[Sexo]=$B85,IF(DATOS_[AGRUP. CLAS. PROF.]=$B84,IF(DATOS_[Check Periodo Ref.]="Dentro",DATOS_[Tot Extrasalarial Ef],FALSE)))),
0)</f>
        <v>0</v>
      </c>
      <c r="AR85" s="124">
        <f t="array" ref="AR85">IFERROR(
MEDIAN(IF(DATOS_[Sexo]=$B85,IF(DATOS_[AGRUP. CLAS. PROF.]=$B84,IF(DATOS_[Check Periodo Ref.]="Dentro",DATOS_[TOTAL Retrib Ef],FALSE)))),
0)</f>
        <v>0</v>
      </c>
    </row>
    <row r="86" spans="1:44" x14ac:dyDescent="0.3">
      <c r="A86" s="48" t="str">
        <f t="shared" ref="A86" si="98">+A85</f>
        <v>[ocultar]</v>
      </c>
      <c r="B86" s="39" t="s">
        <v>163</v>
      </c>
      <c r="C86" s="40">
        <f t="array" ref="C86">SUM(IF($B86=DATOS_[Sexo],
IF($B84=DATOS_[AGRUP. CLAS. PROF.],
IF("Dentro"=DATOS_[Check Periodo Ref.],
1/(COUNTIFS(DATOS_[Sexo],$B86,DATOS_[AGRUP. CLAS. PROF.],$B84,DATOS_[Check Periodo Ref.],"Dentro",DATOS_[id],DATOS_[id]))))))</f>
        <v>0</v>
      </c>
      <c r="D86" s="41">
        <f>COUNTIFS(DATOS_[AGRUP. CLAS. PROF.],$B84,DATOS_[Sexo],$B86,DATOS_[Check Periodo Ref.],"Dentro")</f>
        <v>0</v>
      </c>
      <c r="E86" s="118">
        <f t="array" ref="E86">IFERROR(
MEDIAN(IF(DATOS_[Sexo]=$B86,IF(DATOS_[AGRUP. CLAS. PROF.]=$B84,IF(DATOS_[Check Periodo Ref.]="Dentro",DATOS_[SALARIO BASE Ef],FALSE)))),
0)</f>
        <v>0</v>
      </c>
      <c r="F86" s="119">
        <f t="array" ref="F86">IFERROR(
MEDIAN((IF(DATOS_[[Sexo]:[Sexo]]=$B86,IF(DATOS_[[AGRUP. CLAS. PROF.]:[AGRUP. CLAS. PROF.]]=$B84,IF(DATOS_[[Check Periodo Ref.]:[Check Periodo Ref.]]="Dentro",DATOS_[Conc.Sal.01]))))),
0)</f>
        <v>0</v>
      </c>
      <c r="G86" s="119">
        <f t="array" ref="G86">IFERROR(
MEDIAN((IF(DATOS_[[Sexo]:[Sexo]]=$B86,IF(DATOS_[[AGRUP. CLAS. PROF.]:[AGRUP. CLAS. PROF.]]=$B84,IF(DATOS_[[Check Periodo Ref.]:[Check Periodo Ref.]]="Dentro",DATOS_[Conc.Sal.02]))))),
0)</f>
        <v>0</v>
      </c>
      <c r="H86" s="119">
        <f t="array" ref="H86">IFERROR(
MEDIAN((IF(DATOS_[[Sexo]:[Sexo]]=$B86,IF(DATOS_[[AGRUP. CLAS. PROF.]:[AGRUP. CLAS. PROF.]]=$B84,IF(DATOS_[[Check Periodo Ref.]:[Check Periodo Ref.]]="Dentro",DATOS_[Conc.Sal.03]))))),
0)</f>
        <v>0</v>
      </c>
      <c r="I86" s="119">
        <f t="array" ref="I86">IFERROR(
MEDIAN((IF(DATOS_[[Sexo]:[Sexo]]=$B86,IF(DATOS_[[AGRUP. CLAS. PROF.]:[AGRUP. CLAS. PROF.]]=$B84,IF(DATOS_[[Check Periodo Ref.]:[Check Periodo Ref.]]="Dentro",DATOS_[Conc.Sal.04]))))),
0)</f>
        <v>0</v>
      </c>
      <c r="J86" s="119">
        <f t="array" ref="J86">IFERROR(
MEDIAN((IF(DATOS_[[Sexo]:[Sexo]]=$B86,IF(DATOS_[[AGRUP. CLAS. PROF.]:[AGRUP. CLAS. PROF.]]=$B84,IF(DATOS_[[Check Periodo Ref.]:[Check Periodo Ref.]]="Dentro",DATOS_[Conc.Sal.05]))))),
0)</f>
        <v>0</v>
      </c>
      <c r="K86" s="119">
        <f t="array" ref="K86">IFERROR(
MEDIAN((IF(DATOS_[[Sexo]:[Sexo]]=$B86,IF(DATOS_[[AGRUP. CLAS. PROF.]:[AGRUP. CLAS. PROF.]]=$B84,IF(DATOS_[[Check Periodo Ref.]:[Check Periodo Ref.]]="Dentro",DATOS_[Conc.Sal.06]))))),
0)</f>
        <v>0</v>
      </c>
      <c r="L86" s="119">
        <f t="array" ref="L86">IFERROR(
MEDIAN((IF(DATOS_[[Sexo]:[Sexo]]=$B86,IF(DATOS_[[AGRUP. CLAS. PROF.]:[AGRUP. CLAS. PROF.]]=$B84,IF(DATOS_[[Check Periodo Ref.]:[Check Periodo Ref.]]="Dentro",DATOS_[Conc.Sal.07]))))),
0)</f>
        <v>0</v>
      </c>
      <c r="M86" s="119">
        <f t="array" ref="M86">IFERROR(
MEDIAN((IF(DATOS_[[Sexo]:[Sexo]]=$B86,IF(DATOS_[[AGRUP. CLAS. PROF.]:[AGRUP. CLAS. PROF.]]=$B84,IF(DATOS_[[Check Periodo Ref.]:[Check Periodo Ref.]]="Dentro",DATOS_[Conc.Sal.08]))))),
0)</f>
        <v>0</v>
      </c>
      <c r="N86" s="119">
        <f t="array" ref="N86">IFERROR(
MEDIAN((IF(DATOS_[[Sexo]:[Sexo]]=$B86,IF(DATOS_[[AGRUP. CLAS. PROF.]:[AGRUP. CLAS. PROF.]]=$B84,IF(DATOS_[[Check Periodo Ref.]:[Check Periodo Ref.]]="Dentro",DATOS_[Conc.Sal.09]))))),
0)</f>
        <v>0</v>
      </c>
      <c r="O86" s="119">
        <f t="array" ref="O86">IFERROR(
MEDIAN((IF(DATOS_[[Sexo]:[Sexo]]=$B86,IF(DATOS_[[AGRUP. CLAS. PROF.]:[AGRUP. CLAS. PROF.]]=$B84,IF(DATOS_[[Check Periodo Ref.]:[Check Periodo Ref.]]="Dentro",DATOS_[Conc.Sal.10]))))),
0)</f>
        <v>0</v>
      </c>
      <c r="P86" s="119">
        <f t="array" ref="P86">IFERROR(
MEDIAN((IF(DATOS_[[Sexo]:[Sexo]]=$B86,IF(DATOS_[[AGRUP. CLAS. PROF.]:[AGRUP. CLAS. PROF.]]=$B84,IF(DATOS_[[Check Periodo Ref.]:[Check Periodo Ref.]]="Dentro",DATOS_[Conc.Sal.11]))))),
0)</f>
        <v>0</v>
      </c>
      <c r="Q86" s="119">
        <f t="array" ref="Q86">IFERROR(
MEDIAN((IF(DATOS_[[Sexo]:[Sexo]]=$B86,IF(DATOS_[[AGRUP. CLAS. PROF.]:[AGRUP. CLAS. PROF.]]=$B84,IF(DATOS_[[Check Periodo Ref.]:[Check Periodo Ref.]]="Dentro",DATOS_[Conc.Sal.12]))))),
0)</f>
        <v>0</v>
      </c>
      <c r="R86" s="119">
        <f t="array" ref="R86">IFERROR(
MEDIAN((IF(DATOS_[[Sexo]:[Sexo]]=$B86,IF(DATOS_[[AGRUP. CLAS. PROF.]:[AGRUP. CLAS. PROF.]]=$B84,IF(DATOS_[[Check Periodo Ref.]:[Check Periodo Ref.]]="Dentro",DATOS_[Conc.Sal.13]))))),
0)</f>
        <v>0</v>
      </c>
      <c r="S86" s="119">
        <f t="array" ref="S86">IFERROR(
MEDIAN((IF(DATOS_[[Sexo]:[Sexo]]=$B86,IF(DATOS_[[AGRUP. CLAS. PROF.]:[AGRUP. CLAS. PROF.]]=$B84,IF(DATOS_[[Check Periodo Ref.]:[Check Periodo Ref.]]="Dentro",DATOS_[Conc.Sal.14]))))),
0)</f>
        <v>0</v>
      </c>
      <c r="T86" s="119">
        <f t="array" ref="T86">IFERROR(
MEDIAN((IF(DATOS_[[Sexo]:[Sexo]]=$B86,IF(DATOS_[[AGRUP. CLAS. PROF.]:[AGRUP. CLAS. PROF.]]=$B84,IF(DATOS_[[Check Periodo Ref.]:[Check Periodo Ref.]]="Dentro",DATOS_[Conc.Sal.15]))))),
0)</f>
        <v>0</v>
      </c>
      <c r="U86" s="119">
        <f t="array" ref="U86">IFERROR(
MEDIAN((IF(DATOS_[[Sexo]:[Sexo]]=$B86,IF(DATOS_[[AGRUP. CLAS. PROF.]:[AGRUP. CLAS. PROF.]]=$B84,IF(DATOS_[[Check Periodo Ref.]:[Check Periodo Ref.]]="Dentro",DATOS_[Conc.Sal.16]))))),
0)</f>
        <v>0</v>
      </c>
      <c r="V86" s="119">
        <f t="array" ref="V86">IFERROR(
MEDIAN((IF(DATOS_[[Sexo]:[Sexo]]=$B86,IF(DATOS_[[AGRUP. CLAS. PROF.]:[AGRUP. CLAS. PROF.]]=$B84,IF(DATOS_[[Check Periodo Ref.]:[Check Periodo Ref.]]="Dentro",DATOS_[Conc.Sal.17]))))),
0)</f>
        <v>0</v>
      </c>
      <c r="W86" s="119">
        <f t="array" ref="W86">IFERROR(
MEDIAN((IF(DATOS_[[Sexo]:[Sexo]]=$B86,IF(DATOS_[[AGRUP. CLAS. PROF.]:[AGRUP. CLAS. PROF.]]=$B84,IF(DATOS_[[Check Periodo Ref.]:[Check Periodo Ref.]]="Dentro",DATOS_[Conc.Sal.18]))))),
0)</f>
        <v>0</v>
      </c>
      <c r="X86" s="119">
        <f t="array" ref="X86">IFERROR(
MEDIAN((IF(DATOS_[[Sexo]:[Sexo]]=$B86,IF(DATOS_[[AGRUP. CLAS. PROF.]:[AGRUP. CLAS. PROF.]]=$B84,IF(DATOS_[[Check Periodo Ref.]:[Check Periodo Ref.]]="Dentro",DATOS_[Conc.Sal.19]))))),
0)</f>
        <v>0</v>
      </c>
      <c r="Y86" s="119">
        <f t="array" ref="Y86">IFERROR(
MEDIAN((IF(DATOS_[[Sexo]:[Sexo]]=$B86,IF(DATOS_[[AGRUP. CLAS. PROF.]:[AGRUP. CLAS. PROF.]]=$B84,IF(DATOS_[[Check Periodo Ref.]:[Check Periodo Ref.]]="Dentro",DATOS_[Conc.Sal.20]))))),
0)</f>
        <v>0</v>
      </c>
      <c r="Z86" s="119">
        <f t="array" ref="Z86">IFERROR(
MEDIAN((IF(DATOS_[[Sexo]:[Sexo]]=$B86,IF(DATOS_[[AGRUP. CLAS. PROF.]:[AGRUP. CLAS. PROF.]]=$B84,IF(DATOS_[[Check Periodo Ref.]:[Check Periodo Ref.]]="Dentro",DATOS_[Conc.Sal.21]))))),
0)</f>
        <v>0</v>
      </c>
      <c r="AA86" s="119">
        <f t="array" ref="AA86">IFERROR(
MEDIAN((IF(DATOS_[[Sexo]:[Sexo]]=$B86,IF(DATOS_[[AGRUP. CLAS. PROF.]:[AGRUP. CLAS. PROF.]]=$B84,IF(DATOS_[[Check Periodo Ref.]:[Check Periodo Ref.]]="Dentro",DATOS_[Conc.Sal.22]))))),
0)</f>
        <v>0</v>
      </c>
      <c r="AB86" s="119">
        <f t="array" ref="AB86">IFERROR(
MEDIAN((IF(DATOS_[[Sexo]:[Sexo]]=$B86,IF(DATOS_[[AGRUP. CLAS. PROF.]:[AGRUP. CLAS. PROF.]]=$B84,IF(DATOS_[[Check Periodo Ref.]:[Check Periodo Ref.]]="Dentro",DATOS_[Conc.Sal.23]))))),
0)</f>
        <v>0</v>
      </c>
      <c r="AC86" s="119">
        <f t="array" ref="AC86">IFERROR(
MEDIAN((IF(DATOS_[[Sexo]:[Sexo]]=$B86,IF(DATOS_[[AGRUP. CLAS. PROF.]:[AGRUP. CLAS. PROF.]]=$B84,IF(DATOS_[[Check Periodo Ref.]:[Check Periodo Ref.]]="Dentro",DATOS_[Conc.Sal.24]))))),
0)</f>
        <v>0</v>
      </c>
      <c r="AD86" s="119">
        <f t="array" ref="AD86">IFERROR(
MEDIAN((IF(DATOS_[[Sexo]:[Sexo]]=$B86,IF(DATOS_[[AGRUP. CLAS. PROF.]:[AGRUP. CLAS. PROF.]]=$B84,IF(DATOS_[[Check Periodo Ref.]:[Check Periodo Ref.]]="Dentro",DATOS_[Conc.Sal.25]))))),
0)</f>
        <v>0</v>
      </c>
      <c r="AE86" s="119">
        <f t="array" ref="AE86">IFERROR(
MEDIAN((IF(DATOS_[[Sexo]:[Sexo]]=$B86,IF(DATOS_[[AGRUP. CLAS. PROF.]:[AGRUP. CLAS. PROF.]]=$B84,IF(DATOS_[[Check Periodo Ref.]:[Check Periodo Ref.]]="Dentro",DATOS_[Conc.Sal.26]))))),
0)</f>
        <v>0</v>
      </c>
      <c r="AF86" s="119">
        <f t="array" ref="AF86">IFERROR(
MEDIAN((IF(DATOS_[[Sexo]:[Sexo]]=$B86,IF(DATOS_[[AGRUP. CLAS. PROF.]:[AGRUP. CLAS. PROF.]]=$B84,IF(DATOS_[[Check Periodo Ref.]:[Check Periodo Ref.]]="Dentro",DATOS_[Conc.Sal.27]))))),
0)</f>
        <v>0</v>
      </c>
      <c r="AG86" s="119">
        <f t="array" ref="AG86">IFERROR(
MEDIAN((IF(DATOS_[[Sexo]:[Sexo]]=$B86,IF(DATOS_[[AGRUP. CLAS. PROF.]:[AGRUP. CLAS. PROF.]]=$B84,IF(DATOS_[[Check Periodo Ref.]:[Check Periodo Ref.]]="Dentro",DATOS_[Conc.Sal.28]))))),
0)</f>
        <v>0</v>
      </c>
      <c r="AH86" s="119">
        <f t="array" ref="AH86">IFERROR(
MEDIAN((IF(DATOS_[[Sexo]:[Sexo]]=$B86,IF(DATOS_[[AGRUP. CLAS. PROF.]:[AGRUP. CLAS. PROF.]]=$B84,IF(DATOS_[[Check Periodo Ref.]:[Check Periodo Ref.]]="Dentro",DATOS_[Conc.Sal.29]))))),
0)</f>
        <v>0</v>
      </c>
      <c r="AI86" s="119">
        <f t="array" ref="AI86">IFERROR(
MEDIAN((IF(DATOS_[[Sexo]:[Sexo]]=$B86,IF(DATOS_[[AGRUP. CLAS. PROF.]:[AGRUP. CLAS. PROF.]]=$B84,IF(DATOS_[[Check Periodo Ref.]:[Check Periodo Ref.]]="Dentro",DATOS_[Conc.Sal.30]))))),
0)</f>
        <v>0</v>
      </c>
      <c r="AJ86" s="120">
        <f t="array" ref="AJ86">IFERROR(
MEDIAN(IF(DATOS_[Sexo]=$B86,IF(DATOS_[AGRUP. CLAS. PROF.]=$B84,IF(DATOS_[Check Periodo Ref.]="Dentro",DATOS_[Tot COMPL.SAL Ef],FALSE)))),
0)</f>
        <v>0</v>
      </c>
      <c r="AK86" s="121">
        <f t="array" ref="AK86">IFERROR(
MEDIAN(IF(DATOS_[Sexo]=$B86,IF(DATOS_[AGRUP. CLAS. PROF.]=$B84,IF(DATOS_[Check Periodo Ref.]="Dentro",DATOS_[TOTAL SALARIO Ef],FALSE)))),
0)</f>
        <v>0</v>
      </c>
      <c r="AL86" s="122">
        <f t="array" ref="AL86">IFERROR(
MEDIAN((IF(DATOS_[[Sexo]:[Sexo]]=$B86,IF(DATOS_[[AGRUP. CLAS. PROF.]:[AGRUP. CLAS. PROF.]]=$B84,IF(DATOS_[[Check Periodo Ref.]:[Check Periodo Ref.]]="Dentro",DATOS_[C.Extra.01]))))),
0)</f>
        <v>0</v>
      </c>
      <c r="AM86" s="122">
        <f t="array" ref="AM86">IFERROR(
MEDIAN((IF(DATOS_[[Sexo]:[Sexo]]=$B86,IF(DATOS_[[AGRUP. CLAS. PROF.]:[AGRUP. CLAS. PROF.]]=$B84,IF(DATOS_[[Check Periodo Ref.]:[Check Periodo Ref.]]="Dentro",DATOS_[C.Extra.02]))))),
0)</f>
        <v>0</v>
      </c>
      <c r="AN86" s="122">
        <f t="array" ref="AN86">IFERROR(
MEDIAN((IF(DATOS_[[Sexo]:[Sexo]]=$B86,IF(DATOS_[[AGRUP. CLAS. PROF.]:[AGRUP. CLAS. PROF.]]=$B84,IF(DATOS_[[Check Periodo Ref.]:[Check Periodo Ref.]]="Dentro",DATOS_[C.Extra.03]))))),
0)</f>
        <v>0</v>
      </c>
      <c r="AO86" s="122">
        <f t="array" ref="AO86">IFERROR(
MEDIAN((IF(DATOS_[[Sexo]:[Sexo]]=$B86,IF(DATOS_[[AGRUP. CLAS. PROF.]:[AGRUP. CLAS. PROF.]]=$B84,IF(DATOS_[[Check Periodo Ref.]:[Check Periodo Ref.]]="Dentro",DATOS_[C.Extra.04]))))),
0)</f>
        <v>0</v>
      </c>
      <c r="AP86" s="122">
        <f t="array" ref="AP86">IFERROR(
MEDIAN((IF(DATOS_[[Sexo]:[Sexo]]=$B86,IF(DATOS_[[AGRUP. CLAS. PROF.]:[AGRUP. CLAS. PROF.]]=$B84,IF(DATOS_[[Check Periodo Ref.]:[Check Periodo Ref.]]="Dentro",DATOS_[C.Extra.05]))))),
0)</f>
        <v>0</v>
      </c>
      <c r="AQ86" s="123">
        <f t="array" ref="AQ86">IFERROR(
MEDIAN(IF(DATOS_[Sexo]=$B86,IF(DATOS_[AGRUP. CLAS. PROF.]=$B84,IF(DATOS_[Check Periodo Ref.]="Dentro",DATOS_[Tot Extrasalarial Ef],FALSE)))),
0)</f>
        <v>0</v>
      </c>
      <c r="AR86" s="124">
        <f t="array" ref="AR86">IFERROR(
MEDIAN(IF(DATOS_[Sexo]=$B86,IF(DATOS_[AGRUP. CLAS. PROF.]=$B84,IF(DATOS_[Check Periodo Ref.]="Dentro",DATOS_[TOTAL Retrib Ef],FALSE)))),
0)</f>
        <v>0</v>
      </c>
    </row>
    <row r="87" spans="1:44" ht="17.25" thickBot="1" x14ac:dyDescent="0.35">
      <c r="A87" s="48" t="str">
        <f t="shared" ref="A87" si="99">+A88</f>
        <v>[ocultar]</v>
      </c>
      <c r="B87" s="46" t="s">
        <v>241</v>
      </c>
      <c r="C87" s="117"/>
      <c r="D87" s="47"/>
      <c r="E87" s="127" t="str">
        <f t="shared" ref="E87:AR87" si="100">IFERROR((E88-E89)/E88,"")</f>
        <v/>
      </c>
      <c r="F87" s="131" t="str">
        <f t="shared" si="100"/>
        <v/>
      </c>
      <c r="G87" s="131" t="str">
        <f t="shared" si="100"/>
        <v/>
      </c>
      <c r="H87" s="131" t="str">
        <f t="shared" si="100"/>
        <v/>
      </c>
      <c r="I87" s="131" t="str">
        <f t="shared" si="100"/>
        <v/>
      </c>
      <c r="J87" s="131" t="str">
        <f t="shared" si="100"/>
        <v/>
      </c>
      <c r="K87" s="131" t="str">
        <f t="shared" si="100"/>
        <v/>
      </c>
      <c r="L87" s="131" t="str">
        <f t="shared" si="100"/>
        <v/>
      </c>
      <c r="M87" s="131" t="str">
        <f t="shared" si="100"/>
        <v/>
      </c>
      <c r="N87" s="131" t="str">
        <f t="shared" si="100"/>
        <v/>
      </c>
      <c r="O87" s="131" t="str">
        <f t="shared" si="100"/>
        <v/>
      </c>
      <c r="P87" s="131" t="str">
        <f t="shared" si="100"/>
        <v/>
      </c>
      <c r="Q87" s="131" t="str">
        <f t="shared" si="100"/>
        <v/>
      </c>
      <c r="R87" s="131" t="str">
        <f t="shared" si="100"/>
        <v/>
      </c>
      <c r="S87" s="131" t="str">
        <f t="shared" si="100"/>
        <v/>
      </c>
      <c r="T87" s="131" t="str">
        <f t="shared" si="100"/>
        <v/>
      </c>
      <c r="U87" s="131" t="str">
        <f t="shared" si="100"/>
        <v/>
      </c>
      <c r="V87" s="130" t="str">
        <f t="shared" si="100"/>
        <v/>
      </c>
      <c r="W87" s="130" t="str">
        <f t="shared" si="100"/>
        <v/>
      </c>
      <c r="X87" s="130" t="str">
        <f t="shared" si="100"/>
        <v/>
      </c>
      <c r="Y87" s="130" t="str">
        <f t="shared" si="100"/>
        <v/>
      </c>
      <c r="Z87" s="130" t="str">
        <f t="shared" si="100"/>
        <v/>
      </c>
      <c r="AA87" s="130" t="str">
        <f t="shared" si="100"/>
        <v/>
      </c>
      <c r="AB87" s="130" t="str">
        <f t="shared" si="100"/>
        <v/>
      </c>
      <c r="AC87" s="130" t="str">
        <f t="shared" si="100"/>
        <v/>
      </c>
      <c r="AD87" s="130" t="str">
        <f t="shared" si="100"/>
        <v/>
      </c>
      <c r="AE87" s="130" t="str">
        <f t="shared" si="100"/>
        <v/>
      </c>
      <c r="AF87" s="130" t="str">
        <f t="shared" si="100"/>
        <v/>
      </c>
      <c r="AG87" s="130" t="str">
        <f t="shared" si="100"/>
        <v/>
      </c>
      <c r="AH87" s="130" t="str">
        <f t="shared" si="100"/>
        <v/>
      </c>
      <c r="AI87" s="130" t="str">
        <f t="shared" si="100"/>
        <v/>
      </c>
      <c r="AJ87" s="132" t="str">
        <f t="shared" si="100"/>
        <v/>
      </c>
      <c r="AK87" s="136" t="str">
        <f t="shared" si="100"/>
        <v/>
      </c>
      <c r="AL87" s="133" t="str">
        <f t="shared" si="100"/>
        <v/>
      </c>
      <c r="AM87" s="133" t="str">
        <f t="shared" si="100"/>
        <v/>
      </c>
      <c r="AN87" s="133" t="str">
        <f t="shared" si="100"/>
        <v/>
      </c>
      <c r="AO87" s="133" t="str">
        <f t="shared" si="100"/>
        <v/>
      </c>
      <c r="AP87" s="133" t="str">
        <f t="shared" si="100"/>
        <v/>
      </c>
      <c r="AQ87" s="134" t="str">
        <f t="shared" si="100"/>
        <v/>
      </c>
      <c r="AR87" s="135" t="str">
        <f t="shared" si="100"/>
        <v/>
      </c>
    </row>
    <row r="88" spans="1:44" x14ac:dyDescent="0.3">
      <c r="A88" s="48" t="str">
        <f t="shared" ref="A88" si="101">+IF(C88+C89=0,"[ocultar]","")</f>
        <v>[ocultar]</v>
      </c>
      <c r="B88" s="39" t="s">
        <v>162</v>
      </c>
      <c r="C88" s="40">
        <f t="array" ref="C88">SUM(IF($B88=DATOS_[Sexo],
IF($B87=DATOS_[AGRUP. CLAS. PROF.],
IF("Dentro"=DATOS_[Check Periodo Ref.],
1/(COUNTIFS(DATOS_[Sexo],$B88,DATOS_[AGRUP. CLAS. PROF.],$B87,DATOS_[Check Periodo Ref.],"Dentro",DATOS_[id],DATOS_[id]))))))</f>
        <v>0</v>
      </c>
      <c r="D88" s="41">
        <f>COUNTIFS(DATOS_[AGRUP. CLAS. PROF.],$B87,DATOS_[Sexo],$B88,DATOS_[Check Periodo Ref.],"Dentro")</f>
        <v>0</v>
      </c>
      <c r="E88" s="118">
        <f t="array" ref="E88">IFERROR(
MEDIAN(IF(DATOS_[Sexo]=$B88,IF(DATOS_[AGRUP. CLAS. PROF.]=$B87,IF(DATOS_[Check Periodo Ref.]="Dentro",DATOS_[SALARIO BASE Ef],FALSE)))),
0)</f>
        <v>0</v>
      </c>
      <c r="F88" s="119">
        <f t="array" ref="F88">IFERROR(
MEDIAN((IF(DATOS_[[Sexo]:[Sexo]]=$B88,IF(DATOS_[[AGRUP. CLAS. PROF.]:[AGRUP. CLAS. PROF.]]=$B87,IF(DATOS_[[Check Periodo Ref.]:[Check Periodo Ref.]]="Dentro",DATOS_[Conc.Sal.01]))))),
0)</f>
        <v>0</v>
      </c>
      <c r="G88" s="119">
        <f t="array" ref="G88">IFERROR(
MEDIAN((IF(DATOS_[[Sexo]:[Sexo]]=$B88,IF(DATOS_[[AGRUP. CLAS. PROF.]:[AGRUP. CLAS. PROF.]]=$B87,IF(DATOS_[[Check Periodo Ref.]:[Check Periodo Ref.]]="Dentro",DATOS_[Conc.Sal.02]))))),
0)</f>
        <v>0</v>
      </c>
      <c r="H88" s="119">
        <f t="array" ref="H88">IFERROR(
MEDIAN((IF(DATOS_[[Sexo]:[Sexo]]=$B88,IF(DATOS_[[AGRUP. CLAS. PROF.]:[AGRUP. CLAS. PROF.]]=$B87,IF(DATOS_[[Check Periodo Ref.]:[Check Periodo Ref.]]="Dentro",DATOS_[Conc.Sal.03]))))),
0)</f>
        <v>0</v>
      </c>
      <c r="I88" s="119">
        <f t="array" ref="I88">IFERROR(
MEDIAN((IF(DATOS_[[Sexo]:[Sexo]]=$B88,IF(DATOS_[[AGRUP. CLAS. PROF.]:[AGRUP. CLAS. PROF.]]=$B87,IF(DATOS_[[Check Periodo Ref.]:[Check Periodo Ref.]]="Dentro",DATOS_[Conc.Sal.04]))))),
0)</f>
        <v>0</v>
      </c>
      <c r="J88" s="119">
        <f t="array" ref="J88">IFERROR(
MEDIAN((IF(DATOS_[[Sexo]:[Sexo]]=$B88,IF(DATOS_[[AGRUP. CLAS. PROF.]:[AGRUP. CLAS. PROF.]]=$B87,IF(DATOS_[[Check Periodo Ref.]:[Check Periodo Ref.]]="Dentro",DATOS_[Conc.Sal.05]))))),
0)</f>
        <v>0</v>
      </c>
      <c r="K88" s="119">
        <f t="array" ref="K88">IFERROR(
MEDIAN((IF(DATOS_[[Sexo]:[Sexo]]=$B88,IF(DATOS_[[AGRUP. CLAS. PROF.]:[AGRUP. CLAS. PROF.]]=$B87,IF(DATOS_[[Check Periodo Ref.]:[Check Periodo Ref.]]="Dentro",DATOS_[Conc.Sal.06]))))),
0)</f>
        <v>0</v>
      </c>
      <c r="L88" s="119">
        <f t="array" ref="L88">IFERROR(
MEDIAN((IF(DATOS_[[Sexo]:[Sexo]]=$B88,IF(DATOS_[[AGRUP. CLAS. PROF.]:[AGRUP. CLAS. PROF.]]=$B87,IF(DATOS_[[Check Periodo Ref.]:[Check Periodo Ref.]]="Dentro",DATOS_[Conc.Sal.07]))))),
0)</f>
        <v>0</v>
      </c>
      <c r="M88" s="119">
        <f t="array" ref="M88">IFERROR(
MEDIAN((IF(DATOS_[[Sexo]:[Sexo]]=$B88,IF(DATOS_[[AGRUP. CLAS. PROF.]:[AGRUP. CLAS. PROF.]]=$B87,IF(DATOS_[[Check Periodo Ref.]:[Check Periodo Ref.]]="Dentro",DATOS_[Conc.Sal.08]))))),
0)</f>
        <v>0</v>
      </c>
      <c r="N88" s="119">
        <f t="array" ref="N88">IFERROR(
MEDIAN((IF(DATOS_[[Sexo]:[Sexo]]=$B88,IF(DATOS_[[AGRUP. CLAS. PROF.]:[AGRUP. CLAS. PROF.]]=$B87,IF(DATOS_[[Check Periodo Ref.]:[Check Periodo Ref.]]="Dentro",DATOS_[Conc.Sal.09]))))),
0)</f>
        <v>0</v>
      </c>
      <c r="O88" s="119">
        <f t="array" ref="O88">IFERROR(
MEDIAN((IF(DATOS_[[Sexo]:[Sexo]]=$B88,IF(DATOS_[[AGRUP. CLAS. PROF.]:[AGRUP. CLAS. PROF.]]=$B87,IF(DATOS_[[Check Periodo Ref.]:[Check Periodo Ref.]]="Dentro",DATOS_[Conc.Sal.10]))))),
0)</f>
        <v>0</v>
      </c>
      <c r="P88" s="119">
        <f t="array" ref="P88">IFERROR(
MEDIAN((IF(DATOS_[[Sexo]:[Sexo]]=$B88,IF(DATOS_[[AGRUP. CLAS. PROF.]:[AGRUP. CLAS. PROF.]]=$B87,IF(DATOS_[[Check Periodo Ref.]:[Check Periodo Ref.]]="Dentro",DATOS_[Conc.Sal.11]))))),
0)</f>
        <v>0</v>
      </c>
      <c r="Q88" s="119">
        <f t="array" ref="Q88">IFERROR(
MEDIAN((IF(DATOS_[[Sexo]:[Sexo]]=$B88,IF(DATOS_[[AGRUP. CLAS. PROF.]:[AGRUP. CLAS. PROF.]]=$B87,IF(DATOS_[[Check Periodo Ref.]:[Check Periodo Ref.]]="Dentro",DATOS_[Conc.Sal.12]))))),
0)</f>
        <v>0</v>
      </c>
      <c r="R88" s="119">
        <f t="array" ref="R88">IFERROR(
MEDIAN((IF(DATOS_[[Sexo]:[Sexo]]=$B88,IF(DATOS_[[AGRUP. CLAS. PROF.]:[AGRUP. CLAS. PROF.]]=$B87,IF(DATOS_[[Check Periodo Ref.]:[Check Periodo Ref.]]="Dentro",DATOS_[Conc.Sal.13]))))),
0)</f>
        <v>0</v>
      </c>
      <c r="S88" s="119">
        <f t="array" ref="S88">IFERROR(
MEDIAN((IF(DATOS_[[Sexo]:[Sexo]]=$B88,IF(DATOS_[[AGRUP. CLAS. PROF.]:[AGRUP. CLAS. PROF.]]=$B87,IF(DATOS_[[Check Periodo Ref.]:[Check Periodo Ref.]]="Dentro",DATOS_[Conc.Sal.14]))))),
0)</f>
        <v>0</v>
      </c>
      <c r="T88" s="119">
        <f t="array" ref="T88">IFERROR(
MEDIAN((IF(DATOS_[[Sexo]:[Sexo]]=$B88,IF(DATOS_[[AGRUP. CLAS. PROF.]:[AGRUP. CLAS. PROF.]]=$B87,IF(DATOS_[[Check Periodo Ref.]:[Check Periodo Ref.]]="Dentro",DATOS_[Conc.Sal.15]))))),
0)</f>
        <v>0</v>
      </c>
      <c r="U88" s="119">
        <f t="array" ref="U88">IFERROR(
MEDIAN((IF(DATOS_[[Sexo]:[Sexo]]=$B88,IF(DATOS_[[AGRUP. CLAS. PROF.]:[AGRUP. CLAS. PROF.]]=$B87,IF(DATOS_[[Check Periodo Ref.]:[Check Periodo Ref.]]="Dentro",DATOS_[Conc.Sal.16]))))),
0)</f>
        <v>0</v>
      </c>
      <c r="V88" s="119">
        <f t="array" ref="V88">IFERROR(
MEDIAN((IF(DATOS_[[Sexo]:[Sexo]]=$B88,IF(DATOS_[[AGRUP. CLAS. PROF.]:[AGRUP. CLAS. PROF.]]=$B87,IF(DATOS_[[Check Periodo Ref.]:[Check Periodo Ref.]]="Dentro",DATOS_[Conc.Sal.17]))))),
0)</f>
        <v>0</v>
      </c>
      <c r="W88" s="119">
        <f t="array" ref="W88">IFERROR(
MEDIAN((IF(DATOS_[[Sexo]:[Sexo]]=$B88,IF(DATOS_[[AGRUP. CLAS. PROF.]:[AGRUP. CLAS. PROF.]]=$B87,IF(DATOS_[[Check Periodo Ref.]:[Check Periodo Ref.]]="Dentro",DATOS_[Conc.Sal.18]))))),
0)</f>
        <v>0</v>
      </c>
      <c r="X88" s="119">
        <f t="array" ref="X88">IFERROR(
MEDIAN((IF(DATOS_[[Sexo]:[Sexo]]=$B88,IF(DATOS_[[AGRUP. CLAS. PROF.]:[AGRUP. CLAS. PROF.]]=$B87,IF(DATOS_[[Check Periodo Ref.]:[Check Periodo Ref.]]="Dentro",DATOS_[Conc.Sal.19]))))),
0)</f>
        <v>0</v>
      </c>
      <c r="Y88" s="119">
        <f t="array" ref="Y88">IFERROR(
MEDIAN((IF(DATOS_[[Sexo]:[Sexo]]=$B88,IF(DATOS_[[AGRUP. CLAS. PROF.]:[AGRUP. CLAS. PROF.]]=$B87,IF(DATOS_[[Check Periodo Ref.]:[Check Periodo Ref.]]="Dentro",DATOS_[Conc.Sal.20]))))),
0)</f>
        <v>0</v>
      </c>
      <c r="Z88" s="119">
        <f t="array" ref="Z88">IFERROR(
MEDIAN((IF(DATOS_[[Sexo]:[Sexo]]=$B88,IF(DATOS_[[AGRUP. CLAS. PROF.]:[AGRUP. CLAS. PROF.]]=$B87,IF(DATOS_[[Check Periodo Ref.]:[Check Periodo Ref.]]="Dentro",DATOS_[Conc.Sal.21]))))),
0)</f>
        <v>0</v>
      </c>
      <c r="AA88" s="119">
        <f t="array" ref="AA88">IFERROR(
MEDIAN((IF(DATOS_[[Sexo]:[Sexo]]=$B88,IF(DATOS_[[AGRUP. CLAS. PROF.]:[AGRUP. CLAS. PROF.]]=$B87,IF(DATOS_[[Check Periodo Ref.]:[Check Periodo Ref.]]="Dentro",DATOS_[Conc.Sal.22]))))),
0)</f>
        <v>0</v>
      </c>
      <c r="AB88" s="119">
        <f t="array" ref="AB88">IFERROR(
MEDIAN((IF(DATOS_[[Sexo]:[Sexo]]=$B88,IF(DATOS_[[AGRUP. CLAS. PROF.]:[AGRUP. CLAS. PROF.]]=$B87,IF(DATOS_[[Check Periodo Ref.]:[Check Periodo Ref.]]="Dentro",DATOS_[Conc.Sal.23]))))),
0)</f>
        <v>0</v>
      </c>
      <c r="AC88" s="119">
        <f t="array" ref="AC88">IFERROR(
MEDIAN((IF(DATOS_[[Sexo]:[Sexo]]=$B88,IF(DATOS_[[AGRUP. CLAS. PROF.]:[AGRUP. CLAS. PROF.]]=$B87,IF(DATOS_[[Check Periodo Ref.]:[Check Periodo Ref.]]="Dentro",DATOS_[Conc.Sal.24]))))),
0)</f>
        <v>0</v>
      </c>
      <c r="AD88" s="119">
        <f t="array" ref="AD88">IFERROR(
MEDIAN((IF(DATOS_[[Sexo]:[Sexo]]=$B88,IF(DATOS_[[AGRUP. CLAS. PROF.]:[AGRUP. CLAS. PROF.]]=$B87,IF(DATOS_[[Check Periodo Ref.]:[Check Periodo Ref.]]="Dentro",DATOS_[Conc.Sal.25]))))),
0)</f>
        <v>0</v>
      </c>
      <c r="AE88" s="119">
        <f t="array" ref="AE88">IFERROR(
MEDIAN((IF(DATOS_[[Sexo]:[Sexo]]=$B88,IF(DATOS_[[AGRUP. CLAS. PROF.]:[AGRUP. CLAS. PROF.]]=$B87,IF(DATOS_[[Check Periodo Ref.]:[Check Periodo Ref.]]="Dentro",DATOS_[Conc.Sal.26]))))),
0)</f>
        <v>0</v>
      </c>
      <c r="AF88" s="119">
        <f t="array" ref="AF88">IFERROR(
MEDIAN((IF(DATOS_[[Sexo]:[Sexo]]=$B88,IF(DATOS_[[AGRUP. CLAS. PROF.]:[AGRUP. CLAS. PROF.]]=$B87,IF(DATOS_[[Check Periodo Ref.]:[Check Periodo Ref.]]="Dentro",DATOS_[Conc.Sal.27]))))),
0)</f>
        <v>0</v>
      </c>
      <c r="AG88" s="119">
        <f t="array" ref="AG88">IFERROR(
MEDIAN((IF(DATOS_[[Sexo]:[Sexo]]=$B88,IF(DATOS_[[AGRUP. CLAS. PROF.]:[AGRUP. CLAS. PROF.]]=$B87,IF(DATOS_[[Check Periodo Ref.]:[Check Periodo Ref.]]="Dentro",DATOS_[Conc.Sal.28]))))),
0)</f>
        <v>0</v>
      </c>
      <c r="AH88" s="119">
        <f t="array" ref="AH88">IFERROR(
MEDIAN((IF(DATOS_[[Sexo]:[Sexo]]=$B88,IF(DATOS_[[AGRUP. CLAS. PROF.]:[AGRUP. CLAS. PROF.]]=$B87,IF(DATOS_[[Check Periodo Ref.]:[Check Periodo Ref.]]="Dentro",DATOS_[Conc.Sal.29]))))),
0)</f>
        <v>0</v>
      </c>
      <c r="AI88" s="119">
        <f t="array" ref="AI88">IFERROR(
MEDIAN((IF(DATOS_[[Sexo]:[Sexo]]=$B88,IF(DATOS_[[AGRUP. CLAS. PROF.]:[AGRUP. CLAS. PROF.]]=$B87,IF(DATOS_[[Check Periodo Ref.]:[Check Periodo Ref.]]="Dentro",DATOS_[Conc.Sal.30]))))),
0)</f>
        <v>0</v>
      </c>
      <c r="AJ88" s="120">
        <f t="array" ref="AJ88">IFERROR(
MEDIAN(IF(DATOS_[Sexo]=$B88,IF(DATOS_[AGRUP. CLAS. PROF.]=$B87,IF(DATOS_[Check Periodo Ref.]="Dentro",DATOS_[Tot COMPL.SAL Ef],FALSE)))),
0)</f>
        <v>0</v>
      </c>
      <c r="AK88" s="121">
        <f t="array" ref="AK88">IFERROR(
MEDIAN(IF(DATOS_[Sexo]=$B88,IF(DATOS_[AGRUP. CLAS. PROF.]=$B87,IF(DATOS_[Check Periodo Ref.]="Dentro",DATOS_[TOTAL SALARIO Ef],FALSE)))),
0)</f>
        <v>0</v>
      </c>
      <c r="AL88" s="122">
        <f t="array" ref="AL88">IFERROR(
MEDIAN((IF(DATOS_[[Sexo]:[Sexo]]=$B88,IF(DATOS_[[AGRUP. CLAS. PROF.]:[AGRUP. CLAS. PROF.]]=$B87,IF(DATOS_[[Check Periodo Ref.]:[Check Periodo Ref.]]="Dentro",DATOS_[C.Extra.01]))))),
0)</f>
        <v>0</v>
      </c>
      <c r="AM88" s="122">
        <f t="array" ref="AM88">IFERROR(
MEDIAN((IF(DATOS_[[Sexo]:[Sexo]]=$B88,IF(DATOS_[[AGRUP. CLAS. PROF.]:[AGRUP. CLAS. PROF.]]=$B87,IF(DATOS_[[Check Periodo Ref.]:[Check Periodo Ref.]]="Dentro",DATOS_[C.Extra.02]))))),
0)</f>
        <v>0</v>
      </c>
      <c r="AN88" s="122">
        <f t="array" ref="AN88">IFERROR(
MEDIAN((IF(DATOS_[[Sexo]:[Sexo]]=$B88,IF(DATOS_[[AGRUP. CLAS. PROF.]:[AGRUP. CLAS. PROF.]]=$B87,IF(DATOS_[[Check Periodo Ref.]:[Check Periodo Ref.]]="Dentro",DATOS_[C.Extra.03]))))),
0)</f>
        <v>0</v>
      </c>
      <c r="AO88" s="122">
        <f t="array" ref="AO88">IFERROR(
MEDIAN((IF(DATOS_[[Sexo]:[Sexo]]=$B88,IF(DATOS_[[AGRUP. CLAS. PROF.]:[AGRUP. CLAS. PROF.]]=$B87,IF(DATOS_[[Check Periodo Ref.]:[Check Periodo Ref.]]="Dentro",DATOS_[C.Extra.04]))))),
0)</f>
        <v>0</v>
      </c>
      <c r="AP88" s="122">
        <f t="array" ref="AP88">IFERROR(
MEDIAN((IF(DATOS_[[Sexo]:[Sexo]]=$B88,IF(DATOS_[[AGRUP. CLAS. PROF.]:[AGRUP. CLAS. PROF.]]=$B87,IF(DATOS_[[Check Periodo Ref.]:[Check Periodo Ref.]]="Dentro",DATOS_[C.Extra.05]))))),
0)</f>
        <v>0</v>
      </c>
      <c r="AQ88" s="123">
        <f t="array" ref="AQ88">IFERROR(
MEDIAN(IF(DATOS_[Sexo]=$B88,IF(DATOS_[AGRUP. CLAS. PROF.]=$B87,IF(DATOS_[Check Periodo Ref.]="Dentro",DATOS_[Tot Extrasalarial Ef],FALSE)))),
0)</f>
        <v>0</v>
      </c>
      <c r="AR88" s="124">
        <f t="array" ref="AR88">IFERROR(
MEDIAN(IF(DATOS_[Sexo]=$B88,IF(DATOS_[AGRUP. CLAS. PROF.]=$B87,IF(DATOS_[Check Periodo Ref.]="Dentro",DATOS_[TOTAL Retrib Ef],FALSE)))),
0)</f>
        <v>0</v>
      </c>
    </row>
    <row r="89" spans="1:44" x14ac:dyDescent="0.3">
      <c r="A89" s="48" t="str">
        <f t="shared" ref="A89" si="102">+A88</f>
        <v>[ocultar]</v>
      </c>
      <c r="B89" s="39" t="s">
        <v>163</v>
      </c>
      <c r="C89" s="40">
        <f t="array" ref="C89">SUM(IF($B89=DATOS_[Sexo],
IF($B87=DATOS_[AGRUP. CLAS. PROF.],
IF("Dentro"=DATOS_[Check Periodo Ref.],
1/(COUNTIFS(DATOS_[Sexo],$B89,DATOS_[AGRUP. CLAS. PROF.],$B87,DATOS_[Check Periodo Ref.],"Dentro",DATOS_[id],DATOS_[id]))))))</f>
        <v>0</v>
      </c>
      <c r="D89" s="41">
        <f>COUNTIFS(DATOS_[AGRUP. CLAS. PROF.],$B87,DATOS_[Sexo],$B89,DATOS_[Check Periodo Ref.],"Dentro")</f>
        <v>0</v>
      </c>
      <c r="E89" s="118">
        <f t="array" ref="E89">IFERROR(
MEDIAN(IF(DATOS_[Sexo]=$B89,IF(DATOS_[AGRUP. CLAS. PROF.]=$B87,IF(DATOS_[Check Periodo Ref.]="Dentro",DATOS_[SALARIO BASE Ef],FALSE)))),
0)</f>
        <v>0</v>
      </c>
      <c r="F89" s="119">
        <f t="array" ref="F89">IFERROR(
MEDIAN((IF(DATOS_[[Sexo]:[Sexo]]=$B89,IF(DATOS_[[AGRUP. CLAS. PROF.]:[AGRUP. CLAS. PROF.]]=$B87,IF(DATOS_[[Check Periodo Ref.]:[Check Periodo Ref.]]="Dentro",DATOS_[Conc.Sal.01]))))),
0)</f>
        <v>0</v>
      </c>
      <c r="G89" s="119">
        <f t="array" ref="G89">IFERROR(
MEDIAN((IF(DATOS_[[Sexo]:[Sexo]]=$B89,IF(DATOS_[[AGRUP. CLAS. PROF.]:[AGRUP. CLAS. PROF.]]=$B87,IF(DATOS_[[Check Periodo Ref.]:[Check Periodo Ref.]]="Dentro",DATOS_[Conc.Sal.02]))))),
0)</f>
        <v>0</v>
      </c>
      <c r="H89" s="119">
        <f t="array" ref="H89">IFERROR(
MEDIAN((IF(DATOS_[[Sexo]:[Sexo]]=$B89,IF(DATOS_[[AGRUP. CLAS. PROF.]:[AGRUP. CLAS. PROF.]]=$B87,IF(DATOS_[[Check Periodo Ref.]:[Check Periodo Ref.]]="Dentro",DATOS_[Conc.Sal.03]))))),
0)</f>
        <v>0</v>
      </c>
      <c r="I89" s="119">
        <f t="array" ref="I89">IFERROR(
MEDIAN((IF(DATOS_[[Sexo]:[Sexo]]=$B89,IF(DATOS_[[AGRUP. CLAS. PROF.]:[AGRUP. CLAS. PROF.]]=$B87,IF(DATOS_[[Check Periodo Ref.]:[Check Periodo Ref.]]="Dentro",DATOS_[Conc.Sal.04]))))),
0)</f>
        <v>0</v>
      </c>
      <c r="J89" s="119">
        <f t="array" ref="J89">IFERROR(
MEDIAN((IF(DATOS_[[Sexo]:[Sexo]]=$B89,IF(DATOS_[[AGRUP. CLAS. PROF.]:[AGRUP. CLAS. PROF.]]=$B87,IF(DATOS_[[Check Periodo Ref.]:[Check Periodo Ref.]]="Dentro",DATOS_[Conc.Sal.05]))))),
0)</f>
        <v>0</v>
      </c>
      <c r="K89" s="119">
        <f t="array" ref="K89">IFERROR(
MEDIAN((IF(DATOS_[[Sexo]:[Sexo]]=$B89,IF(DATOS_[[AGRUP. CLAS. PROF.]:[AGRUP. CLAS. PROF.]]=$B87,IF(DATOS_[[Check Periodo Ref.]:[Check Periodo Ref.]]="Dentro",DATOS_[Conc.Sal.06]))))),
0)</f>
        <v>0</v>
      </c>
      <c r="L89" s="119">
        <f t="array" ref="L89">IFERROR(
MEDIAN((IF(DATOS_[[Sexo]:[Sexo]]=$B89,IF(DATOS_[[AGRUP. CLAS. PROF.]:[AGRUP. CLAS. PROF.]]=$B87,IF(DATOS_[[Check Periodo Ref.]:[Check Periodo Ref.]]="Dentro",DATOS_[Conc.Sal.07]))))),
0)</f>
        <v>0</v>
      </c>
      <c r="M89" s="119">
        <f t="array" ref="M89">IFERROR(
MEDIAN((IF(DATOS_[[Sexo]:[Sexo]]=$B89,IF(DATOS_[[AGRUP. CLAS. PROF.]:[AGRUP. CLAS. PROF.]]=$B87,IF(DATOS_[[Check Periodo Ref.]:[Check Periodo Ref.]]="Dentro",DATOS_[Conc.Sal.08]))))),
0)</f>
        <v>0</v>
      </c>
      <c r="N89" s="119">
        <f t="array" ref="N89">IFERROR(
MEDIAN((IF(DATOS_[[Sexo]:[Sexo]]=$B89,IF(DATOS_[[AGRUP. CLAS. PROF.]:[AGRUP. CLAS. PROF.]]=$B87,IF(DATOS_[[Check Periodo Ref.]:[Check Periodo Ref.]]="Dentro",DATOS_[Conc.Sal.09]))))),
0)</f>
        <v>0</v>
      </c>
      <c r="O89" s="119">
        <f t="array" ref="O89">IFERROR(
MEDIAN((IF(DATOS_[[Sexo]:[Sexo]]=$B89,IF(DATOS_[[AGRUP. CLAS. PROF.]:[AGRUP. CLAS. PROF.]]=$B87,IF(DATOS_[[Check Periodo Ref.]:[Check Periodo Ref.]]="Dentro",DATOS_[Conc.Sal.10]))))),
0)</f>
        <v>0</v>
      </c>
      <c r="P89" s="119">
        <f t="array" ref="P89">IFERROR(
MEDIAN((IF(DATOS_[[Sexo]:[Sexo]]=$B89,IF(DATOS_[[AGRUP. CLAS. PROF.]:[AGRUP. CLAS. PROF.]]=$B87,IF(DATOS_[[Check Periodo Ref.]:[Check Periodo Ref.]]="Dentro",DATOS_[Conc.Sal.11]))))),
0)</f>
        <v>0</v>
      </c>
      <c r="Q89" s="119">
        <f t="array" ref="Q89">IFERROR(
MEDIAN((IF(DATOS_[[Sexo]:[Sexo]]=$B89,IF(DATOS_[[AGRUP. CLAS. PROF.]:[AGRUP. CLAS. PROF.]]=$B87,IF(DATOS_[[Check Periodo Ref.]:[Check Periodo Ref.]]="Dentro",DATOS_[Conc.Sal.12]))))),
0)</f>
        <v>0</v>
      </c>
      <c r="R89" s="119">
        <f t="array" ref="R89">IFERROR(
MEDIAN((IF(DATOS_[[Sexo]:[Sexo]]=$B89,IF(DATOS_[[AGRUP. CLAS. PROF.]:[AGRUP. CLAS. PROF.]]=$B87,IF(DATOS_[[Check Periodo Ref.]:[Check Periodo Ref.]]="Dentro",DATOS_[Conc.Sal.13]))))),
0)</f>
        <v>0</v>
      </c>
      <c r="S89" s="119">
        <f t="array" ref="S89">IFERROR(
MEDIAN((IF(DATOS_[[Sexo]:[Sexo]]=$B89,IF(DATOS_[[AGRUP. CLAS. PROF.]:[AGRUP. CLAS. PROF.]]=$B87,IF(DATOS_[[Check Periodo Ref.]:[Check Periodo Ref.]]="Dentro",DATOS_[Conc.Sal.14]))))),
0)</f>
        <v>0</v>
      </c>
      <c r="T89" s="119">
        <f t="array" ref="T89">IFERROR(
MEDIAN((IF(DATOS_[[Sexo]:[Sexo]]=$B89,IF(DATOS_[[AGRUP. CLAS. PROF.]:[AGRUP. CLAS. PROF.]]=$B87,IF(DATOS_[[Check Periodo Ref.]:[Check Periodo Ref.]]="Dentro",DATOS_[Conc.Sal.15]))))),
0)</f>
        <v>0</v>
      </c>
      <c r="U89" s="119">
        <f t="array" ref="U89">IFERROR(
MEDIAN((IF(DATOS_[[Sexo]:[Sexo]]=$B89,IF(DATOS_[[AGRUP. CLAS. PROF.]:[AGRUP. CLAS. PROF.]]=$B87,IF(DATOS_[[Check Periodo Ref.]:[Check Periodo Ref.]]="Dentro",DATOS_[Conc.Sal.16]))))),
0)</f>
        <v>0</v>
      </c>
      <c r="V89" s="119">
        <f t="array" ref="V89">IFERROR(
MEDIAN((IF(DATOS_[[Sexo]:[Sexo]]=$B89,IF(DATOS_[[AGRUP. CLAS. PROF.]:[AGRUP. CLAS. PROF.]]=$B87,IF(DATOS_[[Check Periodo Ref.]:[Check Periodo Ref.]]="Dentro",DATOS_[Conc.Sal.17]))))),
0)</f>
        <v>0</v>
      </c>
      <c r="W89" s="119">
        <f t="array" ref="W89">IFERROR(
MEDIAN((IF(DATOS_[[Sexo]:[Sexo]]=$B89,IF(DATOS_[[AGRUP. CLAS. PROF.]:[AGRUP. CLAS. PROF.]]=$B87,IF(DATOS_[[Check Periodo Ref.]:[Check Periodo Ref.]]="Dentro",DATOS_[Conc.Sal.18]))))),
0)</f>
        <v>0</v>
      </c>
      <c r="X89" s="119">
        <f t="array" ref="X89">IFERROR(
MEDIAN((IF(DATOS_[[Sexo]:[Sexo]]=$B89,IF(DATOS_[[AGRUP. CLAS. PROF.]:[AGRUP. CLAS. PROF.]]=$B87,IF(DATOS_[[Check Periodo Ref.]:[Check Periodo Ref.]]="Dentro",DATOS_[Conc.Sal.19]))))),
0)</f>
        <v>0</v>
      </c>
      <c r="Y89" s="119">
        <f t="array" ref="Y89">IFERROR(
MEDIAN((IF(DATOS_[[Sexo]:[Sexo]]=$B89,IF(DATOS_[[AGRUP. CLAS. PROF.]:[AGRUP. CLAS. PROF.]]=$B87,IF(DATOS_[[Check Periodo Ref.]:[Check Periodo Ref.]]="Dentro",DATOS_[Conc.Sal.20]))))),
0)</f>
        <v>0</v>
      </c>
      <c r="Z89" s="119">
        <f t="array" ref="Z89">IFERROR(
MEDIAN((IF(DATOS_[[Sexo]:[Sexo]]=$B89,IF(DATOS_[[AGRUP. CLAS. PROF.]:[AGRUP. CLAS. PROF.]]=$B87,IF(DATOS_[[Check Periodo Ref.]:[Check Periodo Ref.]]="Dentro",DATOS_[Conc.Sal.21]))))),
0)</f>
        <v>0</v>
      </c>
      <c r="AA89" s="119">
        <f t="array" ref="AA89">IFERROR(
MEDIAN((IF(DATOS_[[Sexo]:[Sexo]]=$B89,IF(DATOS_[[AGRUP. CLAS. PROF.]:[AGRUP. CLAS. PROF.]]=$B87,IF(DATOS_[[Check Periodo Ref.]:[Check Periodo Ref.]]="Dentro",DATOS_[Conc.Sal.22]))))),
0)</f>
        <v>0</v>
      </c>
      <c r="AB89" s="119">
        <f t="array" ref="AB89">IFERROR(
MEDIAN((IF(DATOS_[[Sexo]:[Sexo]]=$B89,IF(DATOS_[[AGRUP. CLAS. PROF.]:[AGRUP. CLAS. PROF.]]=$B87,IF(DATOS_[[Check Periodo Ref.]:[Check Periodo Ref.]]="Dentro",DATOS_[Conc.Sal.23]))))),
0)</f>
        <v>0</v>
      </c>
      <c r="AC89" s="119">
        <f t="array" ref="AC89">IFERROR(
MEDIAN((IF(DATOS_[[Sexo]:[Sexo]]=$B89,IF(DATOS_[[AGRUP. CLAS. PROF.]:[AGRUP. CLAS. PROF.]]=$B87,IF(DATOS_[[Check Periodo Ref.]:[Check Periodo Ref.]]="Dentro",DATOS_[Conc.Sal.24]))))),
0)</f>
        <v>0</v>
      </c>
      <c r="AD89" s="119">
        <f t="array" ref="AD89">IFERROR(
MEDIAN((IF(DATOS_[[Sexo]:[Sexo]]=$B89,IF(DATOS_[[AGRUP. CLAS. PROF.]:[AGRUP. CLAS. PROF.]]=$B87,IF(DATOS_[[Check Periodo Ref.]:[Check Periodo Ref.]]="Dentro",DATOS_[Conc.Sal.25]))))),
0)</f>
        <v>0</v>
      </c>
      <c r="AE89" s="119">
        <f t="array" ref="AE89">IFERROR(
MEDIAN((IF(DATOS_[[Sexo]:[Sexo]]=$B89,IF(DATOS_[[AGRUP. CLAS. PROF.]:[AGRUP. CLAS. PROF.]]=$B87,IF(DATOS_[[Check Periodo Ref.]:[Check Periodo Ref.]]="Dentro",DATOS_[Conc.Sal.26]))))),
0)</f>
        <v>0</v>
      </c>
      <c r="AF89" s="119">
        <f t="array" ref="AF89">IFERROR(
MEDIAN((IF(DATOS_[[Sexo]:[Sexo]]=$B89,IF(DATOS_[[AGRUP. CLAS. PROF.]:[AGRUP. CLAS. PROF.]]=$B87,IF(DATOS_[[Check Periodo Ref.]:[Check Periodo Ref.]]="Dentro",DATOS_[Conc.Sal.27]))))),
0)</f>
        <v>0</v>
      </c>
      <c r="AG89" s="119">
        <f t="array" ref="AG89">IFERROR(
MEDIAN((IF(DATOS_[[Sexo]:[Sexo]]=$B89,IF(DATOS_[[AGRUP. CLAS. PROF.]:[AGRUP. CLAS. PROF.]]=$B87,IF(DATOS_[[Check Periodo Ref.]:[Check Periodo Ref.]]="Dentro",DATOS_[Conc.Sal.28]))))),
0)</f>
        <v>0</v>
      </c>
      <c r="AH89" s="119">
        <f t="array" ref="AH89">IFERROR(
MEDIAN((IF(DATOS_[[Sexo]:[Sexo]]=$B89,IF(DATOS_[[AGRUP. CLAS. PROF.]:[AGRUP. CLAS. PROF.]]=$B87,IF(DATOS_[[Check Periodo Ref.]:[Check Periodo Ref.]]="Dentro",DATOS_[Conc.Sal.29]))))),
0)</f>
        <v>0</v>
      </c>
      <c r="AI89" s="119">
        <f t="array" ref="AI89">IFERROR(
MEDIAN((IF(DATOS_[[Sexo]:[Sexo]]=$B89,IF(DATOS_[[AGRUP. CLAS. PROF.]:[AGRUP. CLAS. PROF.]]=$B87,IF(DATOS_[[Check Periodo Ref.]:[Check Periodo Ref.]]="Dentro",DATOS_[Conc.Sal.30]))))),
0)</f>
        <v>0</v>
      </c>
      <c r="AJ89" s="120">
        <f t="array" ref="AJ89">IFERROR(
MEDIAN(IF(DATOS_[Sexo]=$B89,IF(DATOS_[AGRUP. CLAS. PROF.]=$B87,IF(DATOS_[Check Periodo Ref.]="Dentro",DATOS_[Tot COMPL.SAL Ef],FALSE)))),
0)</f>
        <v>0</v>
      </c>
      <c r="AK89" s="121">
        <f t="array" ref="AK89">IFERROR(
MEDIAN(IF(DATOS_[Sexo]=$B89,IF(DATOS_[AGRUP. CLAS. PROF.]=$B87,IF(DATOS_[Check Periodo Ref.]="Dentro",DATOS_[TOTAL SALARIO Ef],FALSE)))),
0)</f>
        <v>0</v>
      </c>
      <c r="AL89" s="122">
        <f t="array" ref="AL89">IFERROR(
MEDIAN((IF(DATOS_[[Sexo]:[Sexo]]=$B89,IF(DATOS_[[AGRUP. CLAS. PROF.]:[AGRUP. CLAS. PROF.]]=$B87,IF(DATOS_[[Check Periodo Ref.]:[Check Periodo Ref.]]="Dentro",DATOS_[C.Extra.01]))))),
0)</f>
        <v>0</v>
      </c>
      <c r="AM89" s="122">
        <f t="array" ref="AM89">IFERROR(
MEDIAN((IF(DATOS_[[Sexo]:[Sexo]]=$B89,IF(DATOS_[[AGRUP. CLAS. PROF.]:[AGRUP. CLAS. PROF.]]=$B87,IF(DATOS_[[Check Periodo Ref.]:[Check Periodo Ref.]]="Dentro",DATOS_[C.Extra.02]))))),
0)</f>
        <v>0</v>
      </c>
      <c r="AN89" s="122">
        <f t="array" ref="AN89">IFERROR(
MEDIAN((IF(DATOS_[[Sexo]:[Sexo]]=$B89,IF(DATOS_[[AGRUP. CLAS. PROF.]:[AGRUP. CLAS. PROF.]]=$B87,IF(DATOS_[[Check Periodo Ref.]:[Check Periodo Ref.]]="Dentro",DATOS_[C.Extra.03]))))),
0)</f>
        <v>0</v>
      </c>
      <c r="AO89" s="122">
        <f t="array" ref="AO89">IFERROR(
MEDIAN((IF(DATOS_[[Sexo]:[Sexo]]=$B89,IF(DATOS_[[AGRUP. CLAS. PROF.]:[AGRUP. CLAS. PROF.]]=$B87,IF(DATOS_[[Check Periodo Ref.]:[Check Periodo Ref.]]="Dentro",DATOS_[C.Extra.04]))))),
0)</f>
        <v>0</v>
      </c>
      <c r="AP89" s="122">
        <f t="array" ref="AP89">IFERROR(
MEDIAN((IF(DATOS_[[Sexo]:[Sexo]]=$B89,IF(DATOS_[[AGRUP. CLAS. PROF.]:[AGRUP. CLAS. PROF.]]=$B87,IF(DATOS_[[Check Periodo Ref.]:[Check Periodo Ref.]]="Dentro",DATOS_[C.Extra.05]))))),
0)</f>
        <v>0</v>
      </c>
      <c r="AQ89" s="123">
        <f t="array" ref="AQ89">IFERROR(
MEDIAN(IF(DATOS_[Sexo]=$B89,IF(DATOS_[AGRUP. CLAS. PROF.]=$B87,IF(DATOS_[Check Periodo Ref.]="Dentro",DATOS_[Tot Extrasalarial Ef],FALSE)))),
0)</f>
        <v>0</v>
      </c>
      <c r="AR89" s="124">
        <f t="array" ref="AR89">IFERROR(
MEDIAN(IF(DATOS_[Sexo]=$B89,IF(DATOS_[AGRUP. CLAS. PROF.]=$B87,IF(DATOS_[Check Periodo Ref.]="Dentro",DATOS_[TOTAL Retrib Ef],FALSE)))),
0)</f>
        <v>0</v>
      </c>
    </row>
    <row r="90" spans="1:44" ht="17.25" thickBot="1" x14ac:dyDescent="0.35">
      <c r="A90" s="48" t="str">
        <f t="shared" ref="A90" si="103">+A91</f>
        <v>[ocultar]</v>
      </c>
      <c r="B90" s="46" t="s">
        <v>242</v>
      </c>
      <c r="C90" s="117"/>
      <c r="D90" s="47"/>
      <c r="E90" s="127" t="str">
        <f t="shared" ref="E90:AR90" si="104">IFERROR((E91-E92)/E91,"")</f>
        <v/>
      </c>
      <c r="F90" s="131" t="str">
        <f t="shared" si="104"/>
        <v/>
      </c>
      <c r="G90" s="131" t="str">
        <f t="shared" si="104"/>
        <v/>
      </c>
      <c r="H90" s="131" t="str">
        <f t="shared" si="104"/>
        <v/>
      </c>
      <c r="I90" s="131" t="str">
        <f t="shared" si="104"/>
        <v/>
      </c>
      <c r="J90" s="131" t="str">
        <f t="shared" si="104"/>
        <v/>
      </c>
      <c r="K90" s="131" t="str">
        <f t="shared" si="104"/>
        <v/>
      </c>
      <c r="L90" s="131" t="str">
        <f t="shared" si="104"/>
        <v/>
      </c>
      <c r="M90" s="131" t="str">
        <f t="shared" si="104"/>
        <v/>
      </c>
      <c r="N90" s="131" t="str">
        <f t="shared" si="104"/>
        <v/>
      </c>
      <c r="O90" s="131" t="str">
        <f t="shared" si="104"/>
        <v/>
      </c>
      <c r="P90" s="131" t="str">
        <f t="shared" si="104"/>
        <v/>
      </c>
      <c r="Q90" s="131" t="str">
        <f t="shared" si="104"/>
        <v/>
      </c>
      <c r="R90" s="131" t="str">
        <f t="shared" si="104"/>
        <v/>
      </c>
      <c r="S90" s="131" t="str">
        <f t="shared" si="104"/>
        <v/>
      </c>
      <c r="T90" s="131" t="str">
        <f t="shared" si="104"/>
        <v/>
      </c>
      <c r="U90" s="131" t="str">
        <f t="shared" si="104"/>
        <v/>
      </c>
      <c r="V90" s="130" t="str">
        <f t="shared" si="104"/>
        <v/>
      </c>
      <c r="W90" s="130" t="str">
        <f t="shared" si="104"/>
        <v/>
      </c>
      <c r="X90" s="130" t="str">
        <f t="shared" si="104"/>
        <v/>
      </c>
      <c r="Y90" s="130" t="str">
        <f t="shared" si="104"/>
        <v/>
      </c>
      <c r="Z90" s="130" t="str">
        <f t="shared" si="104"/>
        <v/>
      </c>
      <c r="AA90" s="130" t="str">
        <f t="shared" si="104"/>
        <v/>
      </c>
      <c r="AB90" s="130" t="str">
        <f t="shared" si="104"/>
        <v/>
      </c>
      <c r="AC90" s="130" t="str">
        <f t="shared" si="104"/>
        <v/>
      </c>
      <c r="AD90" s="130" t="str">
        <f t="shared" si="104"/>
        <v/>
      </c>
      <c r="AE90" s="130" t="str">
        <f t="shared" si="104"/>
        <v/>
      </c>
      <c r="AF90" s="130" t="str">
        <f t="shared" si="104"/>
        <v/>
      </c>
      <c r="AG90" s="130" t="str">
        <f t="shared" si="104"/>
        <v/>
      </c>
      <c r="AH90" s="130" t="str">
        <f t="shared" si="104"/>
        <v/>
      </c>
      <c r="AI90" s="130" t="str">
        <f t="shared" si="104"/>
        <v/>
      </c>
      <c r="AJ90" s="132" t="str">
        <f t="shared" si="104"/>
        <v/>
      </c>
      <c r="AK90" s="136" t="str">
        <f t="shared" si="104"/>
        <v/>
      </c>
      <c r="AL90" s="133" t="str">
        <f t="shared" si="104"/>
        <v/>
      </c>
      <c r="AM90" s="133" t="str">
        <f t="shared" si="104"/>
        <v/>
      </c>
      <c r="AN90" s="133" t="str">
        <f t="shared" si="104"/>
        <v/>
      </c>
      <c r="AO90" s="133" t="str">
        <f t="shared" si="104"/>
        <v/>
      </c>
      <c r="AP90" s="133" t="str">
        <f t="shared" si="104"/>
        <v/>
      </c>
      <c r="AQ90" s="134" t="str">
        <f t="shared" si="104"/>
        <v/>
      </c>
      <c r="AR90" s="135" t="str">
        <f t="shared" si="104"/>
        <v/>
      </c>
    </row>
    <row r="91" spans="1:44" x14ac:dyDescent="0.3">
      <c r="A91" s="48" t="str">
        <f t="shared" ref="A91" si="105">+IF(C91+C92=0,"[ocultar]","")</f>
        <v>[ocultar]</v>
      </c>
      <c r="B91" s="39" t="s">
        <v>162</v>
      </c>
      <c r="C91" s="40">
        <f t="array" ref="C91">SUM(IF($B91=DATOS_[Sexo],
IF($B90=DATOS_[AGRUP. CLAS. PROF.],
IF("Dentro"=DATOS_[Check Periodo Ref.],
1/(COUNTIFS(DATOS_[Sexo],$B91,DATOS_[AGRUP. CLAS. PROF.],$B90,DATOS_[Check Periodo Ref.],"Dentro",DATOS_[id],DATOS_[id]))))))</f>
        <v>0</v>
      </c>
      <c r="D91" s="41">
        <f>COUNTIFS(DATOS_[AGRUP. CLAS. PROF.],$B90,DATOS_[Sexo],$B91,DATOS_[Check Periodo Ref.],"Dentro")</f>
        <v>0</v>
      </c>
      <c r="E91" s="118">
        <f t="array" ref="E91">IFERROR(
MEDIAN(IF(DATOS_[Sexo]=$B91,IF(DATOS_[AGRUP. CLAS. PROF.]=$B90,IF(DATOS_[Check Periodo Ref.]="Dentro",DATOS_[SALARIO BASE Ef],FALSE)))),
0)</f>
        <v>0</v>
      </c>
      <c r="F91" s="119">
        <f t="array" ref="F91">IFERROR(
MEDIAN((IF(DATOS_[[Sexo]:[Sexo]]=$B91,IF(DATOS_[[AGRUP. CLAS. PROF.]:[AGRUP. CLAS. PROF.]]=$B90,IF(DATOS_[[Check Periodo Ref.]:[Check Periodo Ref.]]="Dentro",DATOS_[Conc.Sal.01]))))),
0)</f>
        <v>0</v>
      </c>
      <c r="G91" s="119">
        <f t="array" ref="G91">IFERROR(
MEDIAN((IF(DATOS_[[Sexo]:[Sexo]]=$B91,IF(DATOS_[[AGRUP. CLAS. PROF.]:[AGRUP. CLAS. PROF.]]=$B90,IF(DATOS_[[Check Periodo Ref.]:[Check Periodo Ref.]]="Dentro",DATOS_[Conc.Sal.02]))))),
0)</f>
        <v>0</v>
      </c>
      <c r="H91" s="119">
        <f t="array" ref="H91">IFERROR(
MEDIAN((IF(DATOS_[[Sexo]:[Sexo]]=$B91,IF(DATOS_[[AGRUP. CLAS. PROF.]:[AGRUP. CLAS. PROF.]]=$B90,IF(DATOS_[[Check Periodo Ref.]:[Check Periodo Ref.]]="Dentro",DATOS_[Conc.Sal.03]))))),
0)</f>
        <v>0</v>
      </c>
      <c r="I91" s="119">
        <f t="array" ref="I91">IFERROR(
MEDIAN((IF(DATOS_[[Sexo]:[Sexo]]=$B91,IF(DATOS_[[AGRUP. CLAS. PROF.]:[AGRUP. CLAS. PROF.]]=$B90,IF(DATOS_[[Check Periodo Ref.]:[Check Periodo Ref.]]="Dentro",DATOS_[Conc.Sal.04]))))),
0)</f>
        <v>0</v>
      </c>
      <c r="J91" s="119">
        <f t="array" ref="J91">IFERROR(
MEDIAN((IF(DATOS_[[Sexo]:[Sexo]]=$B91,IF(DATOS_[[AGRUP. CLAS. PROF.]:[AGRUP. CLAS. PROF.]]=$B90,IF(DATOS_[[Check Periodo Ref.]:[Check Periodo Ref.]]="Dentro",DATOS_[Conc.Sal.05]))))),
0)</f>
        <v>0</v>
      </c>
      <c r="K91" s="119">
        <f t="array" ref="K91">IFERROR(
MEDIAN((IF(DATOS_[[Sexo]:[Sexo]]=$B91,IF(DATOS_[[AGRUP. CLAS. PROF.]:[AGRUP. CLAS. PROF.]]=$B90,IF(DATOS_[[Check Periodo Ref.]:[Check Periodo Ref.]]="Dentro",DATOS_[Conc.Sal.06]))))),
0)</f>
        <v>0</v>
      </c>
      <c r="L91" s="119">
        <f t="array" ref="L91">IFERROR(
MEDIAN((IF(DATOS_[[Sexo]:[Sexo]]=$B91,IF(DATOS_[[AGRUP. CLAS. PROF.]:[AGRUP. CLAS. PROF.]]=$B90,IF(DATOS_[[Check Periodo Ref.]:[Check Periodo Ref.]]="Dentro",DATOS_[Conc.Sal.07]))))),
0)</f>
        <v>0</v>
      </c>
      <c r="M91" s="119">
        <f t="array" ref="M91">IFERROR(
MEDIAN((IF(DATOS_[[Sexo]:[Sexo]]=$B91,IF(DATOS_[[AGRUP. CLAS. PROF.]:[AGRUP. CLAS. PROF.]]=$B90,IF(DATOS_[[Check Periodo Ref.]:[Check Periodo Ref.]]="Dentro",DATOS_[Conc.Sal.08]))))),
0)</f>
        <v>0</v>
      </c>
      <c r="N91" s="119">
        <f t="array" ref="N91">IFERROR(
MEDIAN((IF(DATOS_[[Sexo]:[Sexo]]=$B91,IF(DATOS_[[AGRUP. CLAS. PROF.]:[AGRUP. CLAS. PROF.]]=$B90,IF(DATOS_[[Check Periodo Ref.]:[Check Periodo Ref.]]="Dentro",DATOS_[Conc.Sal.09]))))),
0)</f>
        <v>0</v>
      </c>
      <c r="O91" s="119">
        <f t="array" ref="O91">IFERROR(
MEDIAN((IF(DATOS_[[Sexo]:[Sexo]]=$B91,IF(DATOS_[[AGRUP. CLAS. PROF.]:[AGRUP. CLAS. PROF.]]=$B90,IF(DATOS_[[Check Periodo Ref.]:[Check Periodo Ref.]]="Dentro",DATOS_[Conc.Sal.10]))))),
0)</f>
        <v>0</v>
      </c>
      <c r="P91" s="119">
        <f t="array" ref="P91">IFERROR(
MEDIAN((IF(DATOS_[[Sexo]:[Sexo]]=$B91,IF(DATOS_[[AGRUP. CLAS. PROF.]:[AGRUP. CLAS. PROF.]]=$B90,IF(DATOS_[[Check Periodo Ref.]:[Check Periodo Ref.]]="Dentro",DATOS_[Conc.Sal.11]))))),
0)</f>
        <v>0</v>
      </c>
      <c r="Q91" s="119">
        <f t="array" ref="Q91">IFERROR(
MEDIAN((IF(DATOS_[[Sexo]:[Sexo]]=$B91,IF(DATOS_[[AGRUP. CLAS. PROF.]:[AGRUP. CLAS. PROF.]]=$B90,IF(DATOS_[[Check Periodo Ref.]:[Check Periodo Ref.]]="Dentro",DATOS_[Conc.Sal.12]))))),
0)</f>
        <v>0</v>
      </c>
      <c r="R91" s="119">
        <f t="array" ref="R91">IFERROR(
MEDIAN((IF(DATOS_[[Sexo]:[Sexo]]=$B91,IF(DATOS_[[AGRUP. CLAS. PROF.]:[AGRUP. CLAS. PROF.]]=$B90,IF(DATOS_[[Check Periodo Ref.]:[Check Periodo Ref.]]="Dentro",DATOS_[Conc.Sal.13]))))),
0)</f>
        <v>0</v>
      </c>
      <c r="S91" s="119">
        <f t="array" ref="S91">IFERROR(
MEDIAN((IF(DATOS_[[Sexo]:[Sexo]]=$B91,IF(DATOS_[[AGRUP. CLAS. PROF.]:[AGRUP. CLAS. PROF.]]=$B90,IF(DATOS_[[Check Periodo Ref.]:[Check Periodo Ref.]]="Dentro",DATOS_[Conc.Sal.14]))))),
0)</f>
        <v>0</v>
      </c>
      <c r="T91" s="119">
        <f t="array" ref="T91">IFERROR(
MEDIAN((IF(DATOS_[[Sexo]:[Sexo]]=$B91,IF(DATOS_[[AGRUP. CLAS. PROF.]:[AGRUP. CLAS. PROF.]]=$B90,IF(DATOS_[[Check Periodo Ref.]:[Check Periodo Ref.]]="Dentro",DATOS_[Conc.Sal.15]))))),
0)</f>
        <v>0</v>
      </c>
      <c r="U91" s="119">
        <f t="array" ref="U91">IFERROR(
MEDIAN((IF(DATOS_[[Sexo]:[Sexo]]=$B91,IF(DATOS_[[AGRUP. CLAS. PROF.]:[AGRUP. CLAS. PROF.]]=$B90,IF(DATOS_[[Check Periodo Ref.]:[Check Periodo Ref.]]="Dentro",DATOS_[Conc.Sal.16]))))),
0)</f>
        <v>0</v>
      </c>
      <c r="V91" s="119">
        <f t="array" ref="V91">IFERROR(
MEDIAN((IF(DATOS_[[Sexo]:[Sexo]]=$B91,IF(DATOS_[[AGRUP. CLAS. PROF.]:[AGRUP. CLAS. PROF.]]=$B90,IF(DATOS_[[Check Periodo Ref.]:[Check Periodo Ref.]]="Dentro",DATOS_[Conc.Sal.17]))))),
0)</f>
        <v>0</v>
      </c>
      <c r="W91" s="119">
        <f t="array" ref="W91">IFERROR(
MEDIAN((IF(DATOS_[[Sexo]:[Sexo]]=$B91,IF(DATOS_[[AGRUP. CLAS. PROF.]:[AGRUP. CLAS. PROF.]]=$B90,IF(DATOS_[[Check Periodo Ref.]:[Check Periodo Ref.]]="Dentro",DATOS_[Conc.Sal.18]))))),
0)</f>
        <v>0</v>
      </c>
      <c r="X91" s="119">
        <f t="array" ref="X91">IFERROR(
MEDIAN((IF(DATOS_[[Sexo]:[Sexo]]=$B91,IF(DATOS_[[AGRUP. CLAS. PROF.]:[AGRUP. CLAS. PROF.]]=$B90,IF(DATOS_[[Check Periodo Ref.]:[Check Periodo Ref.]]="Dentro",DATOS_[Conc.Sal.19]))))),
0)</f>
        <v>0</v>
      </c>
      <c r="Y91" s="119">
        <f t="array" ref="Y91">IFERROR(
MEDIAN((IF(DATOS_[[Sexo]:[Sexo]]=$B91,IF(DATOS_[[AGRUP. CLAS. PROF.]:[AGRUP. CLAS. PROF.]]=$B90,IF(DATOS_[[Check Periodo Ref.]:[Check Periodo Ref.]]="Dentro",DATOS_[Conc.Sal.20]))))),
0)</f>
        <v>0</v>
      </c>
      <c r="Z91" s="119">
        <f t="array" ref="Z91">IFERROR(
MEDIAN((IF(DATOS_[[Sexo]:[Sexo]]=$B91,IF(DATOS_[[AGRUP. CLAS. PROF.]:[AGRUP. CLAS. PROF.]]=$B90,IF(DATOS_[[Check Periodo Ref.]:[Check Periodo Ref.]]="Dentro",DATOS_[Conc.Sal.21]))))),
0)</f>
        <v>0</v>
      </c>
      <c r="AA91" s="119">
        <f t="array" ref="AA91">IFERROR(
MEDIAN((IF(DATOS_[[Sexo]:[Sexo]]=$B91,IF(DATOS_[[AGRUP. CLAS. PROF.]:[AGRUP. CLAS. PROF.]]=$B90,IF(DATOS_[[Check Periodo Ref.]:[Check Periodo Ref.]]="Dentro",DATOS_[Conc.Sal.22]))))),
0)</f>
        <v>0</v>
      </c>
      <c r="AB91" s="119">
        <f t="array" ref="AB91">IFERROR(
MEDIAN((IF(DATOS_[[Sexo]:[Sexo]]=$B91,IF(DATOS_[[AGRUP. CLAS. PROF.]:[AGRUP. CLAS. PROF.]]=$B90,IF(DATOS_[[Check Periodo Ref.]:[Check Periodo Ref.]]="Dentro",DATOS_[Conc.Sal.23]))))),
0)</f>
        <v>0</v>
      </c>
      <c r="AC91" s="119">
        <f t="array" ref="AC91">IFERROR(
MEDIAN((IF(DATOS_[[Sexo]:[Sexo]]=$B91,IF(DATOS_[[AGRUP. CLAS. PROF.]:[AGRUP. CLAS. PROF.]]=$B90,IF(DATOS_[[Check Periodo Ref.]:[Check Periodo Ref.]]="Dentro",DATOS_[Conc.Sal.24]))))),
0)</f>
        <v>0</v>
      </c>
      <c r="AD91" s="119">
        <f t="array" ref="AD91">IFERROR(
MEDIAN((IF(DATOS_[[Sexo]:[Sexo]]=$B91,IF(DATOS_[[AGRUP. CLAS. PROF.]:[AGRUP. CLAS. PROF.]]=$B90,IF(DATOS_[[Check Periodo Ref.]:[Check Periodo Ref.]]="Dentro",DATOS_[Conc.Sal.25]))))),
0)</f>
        <v>0</v>
      </c>
      <c r="AE91" s="119">
        <f t="array" ref="AE91">IFERROR(
MEDIAN((IF(DATOS_[[Sexo]:[Sexo]]=$B91,IF(DATOS_[[AGRUP. CLAS. PROF.]:[AGRUP. CLAS. PROF.]]=$B90,IF(DATOS_[[Check Periodo Ref.]:[Check Periodo Ref.]]="Dentro",DATOS_[Conc.Sal.26]))))),
0)</f>
        <v>0</v>
      </c>
      <c r="AF91" s="119">
        <f t="array" ref="AF91">IFERROR(
MEDIAN((IF(DATOS_[[Sexo]:[Sexo]]=$B91,IF(DATOS_[[AGRUP. CLAS. PROF.]:[AGRUP. CLAS. PROF.]]=$B90,IF(DATOS_[[Check Periodo Ref.]:[Check Periodo Ref.]]="Dentro",DATOS_[Conc.Sal.27]))))),
0)</f>
        <v>0</v>
      </c>
      <c r="AG91" s="119">
        <f t="array" ref="AG91">IFERROR(
MEDIAN((IF(DATOS_[[Sexo]:[Sexo]]=$B91,IF(DATOS_[[AGRUP. CLAS. PROF.]:[AGRUP. CLAS. PROF.]]=$B90,IF(DATOS_[[Check Periodo Ref.]:[Check Periodo Ref.]]="Dentro",DATOS_[Conc.Sal.28]))))),
0)</f>
        <v>0</v>
      </c>
      <c r="AH91" s="119">
        <f t="array" ref="AH91">IFERROR(
MEDIAN((IF(DATOS_[[Sexo]:[Sexo]]=$B91,IF(DATOS_[[AGRUP. CLAS. PROF.]:[AGRUP. CLAS. PROF.]]=$B90,IF(DATOS_[[Check Periodo Ref.]:[Check Periodo Ref.]]="Dentro",DATOS_[Conc.Sal.29]))))),
0)</f>
        <v>0</v>
      </c>
      <c r="AI91" s="119">
        <f t="array" ref="AI91">IFERROR(
MEDIAN((IF(DATOS_[[Sexo]:[Sexo]]=$B91,IF(DATOS_[[AGRUP. CLAS. PROF.]:[AGRUP. CLAS. PROF.]]=$B90,IF(DATOS_[[Check Periodo Ref.]:[Check Periodo Ref.]]="Dentro",DATOS_[Conc.Sal.30]))))),
0)</f>
        <v>0</v>
      </c>
      <c r="AJ91" s="120">
        <f t="array" ref="AJ91">IFERROR(
MEDIAN(IF(DATOS_[Sexo]=$B91,IF(DATOS_[AGRUP. CLAS. PROF.]=$B90,IF(DATOS_[Check Periodo Ref.]="Dentro",DATOS_[Tot COMPL.SAL Ef],FALSE)))),
0)</f>
        <v>0</v>
      </c>
      <c r="AK91" s="121">
        <f t="array" ref="AK91">IFERROR(
MEDIAN(IF(DATOS_[Sexo]=$B91,IF(DATOS_[AGRUP. CLAS. PROF.]=$B90,IF(DATOS_[Check Periodo Ref.]="Dentro",DATOS_[TOTAL SALARIO Ef],FALSE)))),
0)</f>
        <v>0</v>
      </c>
      <c r="AL91" s="122">
        <f t="array" ref="AL91">IFERROR(
MEDIAN((IF(DATOS_[[Sexo]:[Sexo]]=$B91,IF(DATOS_[[AGRUP. CLAS. PROF.]:[AGRUP. CLAS. PROF.]]=$B90,IF(DATOS_[[Check Periodo Ref.]:[Check Periodo Ref.]]="Dentro",DATOS_[C.Extra.01]))))),
0)</f>
        <v>0</v>
      </c>
      <c r="AM91" s="122">
        <f t="array" ref="AM91">IFERROR(
MEDIAN((IF(DATOS_[[Sexo]:[Sexo]]=$B91,IF(DATOS_[[AGRUP. CLAS. PROF.]:[AGRUP. CLAS. PROF.]]=$B90,IF(DATOS_[[Check Periodo Ref.]:[Check Periodo Ref.]]="Dentro",DATOS_[C.Extra.02]))))),
0)</f>
        <v>0</v>
      </c>
      <c r="AN91" s="122">
        <f t="array" ref="AN91">IFERROR(
MEDIAN((IF(DATOS_[[Sexo]:[Sexo]]=$B91,IF(DATOS_[[AGRUP. CLAS. PROF.]:[AGRUP. CLAS. PROF.]]=$B90,IF(DATOS_[[Check Periodo Ref.]:[Check Periodo Ref.]]="Dentro",DATOS_[C.Extra.03]))))),
0)</f>
        <v>0</v>
      </c>
      <c r="AO91" s="122">
        <f t="array" ref="AO91">IFERROR(
MEDIAN((IF(DATOS_[[Sexo]:[Sexo]]=$B91,IF(DATOS_[[AGRUP. CLAS. PROF.]:[AGRUP. CLAS. PROF.]]=$B90,IF(DATOS_[[Check Periodo Ref.]:[Check Periodo Ref.]]="Dentro",DATOS_[C.Extra.04]))))),
0)</f>
        <v>0</v>
      </c>
      <c r="AP91" s="122">
        <f t="array" ref="AP91">IFERROR(
MEDIAN((IF(DATOS_[[Sexo]:[Sexo]]=$B91,IF(DATOS_[[AGRUP. CLAS. PROF.]:[AGRUP. CLAS. PROF.]]=$B90,IF(DATOS_[[Check Periodo Ref.]:[Check Periodo Ref.]]="Dentro",DATOS_[C.Extra.05]))))),
0)</f>
        <v>0</v>
      </c>
      <c r="AQ91" s="123">
        <f t="array" ref="AQ91">IFERROR(
MEDIAN(IF(DATOS_[Sexo]=$B91,IF(DATOS_[AGRUP. CLAS. PROF.]=$B90,IF(DATOS_[Check Periodo Ref.]="Dentro",DATOS_[Tot Extrasalarial Ef],FALSE)))),
0)</f>
        <v>0</v>
      </c>
      <c r="AR91" s="124">
        <f t="array" ref="AR91">IFERROR(
MEDIAN(IF(DATOS_[Sexo]=$B91,IF(DATOS_[AGRUP. CLAS. PROF.]=$B90,IF(DATOS_[Check Periodo Ref.]="Dentro",DATOS_[TOTAL Retrib Ef],FALSE)))),
0)</f>
        <v>0</v>
      </c>
    </row>
    <row r="92" spans="1:44" x14ac:dyDescent="0.3">
      <c r="A92" s="48" t="str">
        <f t="shared" ref="A92" si="106">+A91</f>
        <v>[ocultar]</v>
      </c>
      <c r="B92" s="39" t="s">
        <v>163</v>
      </c>
      <c r="C92" s="40">
        <f t="array" ref="C92">SUM(IF($B92=DATOS_[Sexo],
IF($B90=DATOS_[AGRUP. CLAS. PROF.],
IF("Dentro"=DATOS_[Check Periodo Ref.],
1/(COUNTIFS(DATOS_[Sexo],$B92,DATOS_[AGRUP. CLAS. PROF.],$B90,DATOS_[Check Periodo Ref.],"Dentro",DATOS_[id],DATOS_[id]))))))</f>
        <v>0</v>
      </c>
      <c r="D92" s="41">
        <f>COUNTIFS(DATOS_[AGRUP. CLAS. PROF.],$B90,DATOS_[Sexo],$B92,DATOS_[Check Periodo Ref.],"Dentro")</f>
        <v>0</v>
      </c>
      <c r="E92" s="118">
        <f t="array" ref="E92">IFERROR(
MEDIAN(IF(DATOS_[Sexo]=$B92,IF(DATOS_[AGRUP. CLAS. PROF.]=$B90,IF(DATOS_[Check Periodo Ref.]="Dentro",DATOS_[SALARIO BASE Ef],FALSE)))),
0)</f>
        <v>0</v>
      </c>
      <c r="F92" s="119">
        <f t="array" ref="F92">IFERROR(
MEDIAN((IF(DATOS_[[Sexo]:[Sexo]]=$B92,IF(DATOS_[[AGRUP. CLAS. PROF.]:[AGRUP. CLAS. PROF.]]=$B90,IF(DATOS_[[Check Periodo Ref.]:[Check Periodo Ref.]]="Dentro",DATOS_[Conc.Sal.01]))))),
0)</f>
        <v>0</v>
      </c>
      <c r="G92" s="119">
        <f t="array" ref="G92">IFERROR(
MEDIAN((IF(DATOS_[[Sexo]:[Sexo]]=$B92,IF(DATOS_[[AGRUP. CLAS. PROF.]:[AGRUP. CLAS. PROF.]]=$B90,IF(DATOS_[[Check Periodo Ref.]:[Check Periodo Ref.]]="Dentro",DATOS_[Conc.Sal.02]))))),
0)</f>
        <v>0</v>
      </c>
      <c r="H92" s="119">
        <f t="array" ref="H92">IFERROR(
MEDIAN((IF(DATOS_[[Sexo]:[Sexo]]=$B92,IF(DATOS_[[AGRUP. CLAS. PROF.]:[AGRUP. CLAS. PROF.]]=$B90,IF(DATOS_[[Check Periodo Ref.]:[Check Periodo Ref.]]="Dentro",DATOS_[Conc.Sal.03]))))),
0)</f>
        <v>0</v>
      </c>
      <c r="I92" s="119">
        <f t="array" ref="I92">IFERROR(
MEDIAN((IF(DATOS_[[Sexo]:[Sexo]]=$B92,IF(DATOS_[[AGRUP. CLAS. PROF.]:[AGRUP. CLAS. PROF.]]=$B90,IF(DATOS_[[Check Periodo Ref.]:[Check Periodo Ref.]]="Dentro",DATOS_[Conc.Sal.04]))))),
0)</f>
        <v>0</v>
      </c>
      <c r="J92" s="119">
        <f t="array" ref="J92">IFERROR(
MEDIAN((IF(DATOS_[[Sexo]:[Sexo]]=$B92,IF(DATOS_[[AGRUP. CLAS. PROF.]:[AGRUP. CLAS. PROF.]]=$B90,IF(DATOS_[[Check Periodo Ref.]:[Check Periodo Ref.]]="Dentro",DATOS_[Conc.Sal.05]))))),
0)</f>
        <v>0</v>
      </c>
      <c r="K92" s="119">
        <f t="array" ref="K92">IFERROR(
MEDIAN((IF(DATOS_[[Sexo]:[Sexo]]=$B92,IF(DATOS_[[AGRUP. CLAS. PROF.]:[AGRUP. CLAS. PROF.]]=$B90,IF(DATOS_[[Check Periodo Ref.]:[Check Periodo Ref.]]="Dentro",DATOS_[Conc.Sal.06]))))),
0)</f>
        <v>0</v>
      </c>
      <c r="L92" s="119">
        <f t="array" ref="L92">IFERROR(
MEDIAN((IF(DATOS_[[Sexo]:[Sexo]]=$B92,IF(DATOS_[[AGRUP. CLAS. PROF.]:[AGRUP. CLAS. PROF.]]=$B90,IF(DATOS_[[Check Periodo Ref.]:[Check Periodo Ref.]]="Dentro",DATOS_[Conc.Sal.07]))))),
0)</f>
        <v>0</v>
      </c>
      <c r="M92" s="119">
        <f t="array" ref="M92">IFERROR(
MEDIAN((IF(DATOS_[[Sexo]:[Sexo]]=$B92,IF(DATOS_[[AGRUP. CLAS. PROF.]:[AGRUP. CLAS. PROF.]]=$B90,IF(DATOS_[[Check Periodo Ref.]:[Check Periodo Ref.]]="Dentro",DATOS_[Conc.Sal.08]))))),
0)</f>
        <v>0</v>
      </c>
      <c r="N92" s="119">
        <f t="array" ref="N92">IFERROR(
MEDIAN((IF(DATOS_[[Sexo]:[Sexo]]=$B92,IF(DATOS_[[AGRUP. CLAS. PROF.]:[AGRUP. CLAS. PROF.]]=$B90,IF(DATOS_[[Check Periodo Ref.]:[Check Periodo Ref.]]="Dentro",DATOS_[Conc.Sal.09]))))),
0)</f>
        <v>0</v>
      </c>
      <c r="O92" s="119">
        <f t="array" ref="O92">IFERROR(
MEDIAN((IF(DATOS_[[Sexo]:[Sexo]]=$B92,IF(DATOS_[[AGRUP. CLAS. PROF.]:[AGRUP. CLAS. PROF.]]=$B90,IF(DATOS_[[Check Periodo Ref.]:[Check Periodo Ref.]]="Dentro",DATOS_[Conc.Sal.10]))))),
0)</f>
        <v>0</v>
      </c>
      <c r="P92" s="119">
        <f t="array" ref="P92">IFERROR(
MEDIAN((IF(DATOS_[[Sexo]:[Sexo]]=$B92,IF(DATOS_[[AGRUP. CLAS. PROF.]:[AGRUP. CLAS. PROF.]]=$B90,IF(DATOS_[[Check Periodo Ref.]:[Check Periodo Ref.]]="Dentro",DATOS_[Conc.Sal.11]))))),
0)</f>
        <v>0</v>
      </c>
      <c r="Q92" s="119">
        <f t="array" ref="Q92">IFERROR(
MEDIAN((IF(DATOS_[[Sexo]:[Sexo]]=$B92,IF(DATOS_[[AGRUP. CLAS. PROF.]:[AGRUP. CLAS. PROF.]]=$B90,IF(DATOS_[[Check Periodo Ref.]:[Check Periodo Ref.]]="Dentro",DATOS_[Conc.Sal.12]))))),
0)</f>
        <v>0</v>
      </c>
      <c r="R92" s="119">
        <f t="array" ref="R92">IFERROR(
MEDIAN((IF(DATOS_[[Sexo]:[Sexo]]=$B92,IF(DATOS_[[AGRUP. CLAS. PROF.]:[AGRUP. CLAS. PROF.]]=$B90,IF(DATOS_[[Check Periodo Ref.]:[Check Periodo Ref.]]="Dentro",DATOS_[Conc.Sal.13]))))),
0)</f>
        <v>0</v>
      </c>
      <c r="S92" s="119">
        <f t="array" ref="S92">IFERROR(
MEDIAN((IF(DATOS_[[Sexo]:[Sexo]]=$B92,IF(DATOS_[[AGRUP. CLAS. PROF.]:[AGRUP. CLAS. PROF.]]=$B90,IF(DATOS_[[Check Periodo Ref.]:[Check Periodo Ref.]]="Dentro",DATOS_[Conc.Sal.14]))))),
0)</f>
        <v>0</v>
      </c>
      <c r="T92" s="119">
        <f t="array" ref="T92">IFERROR(
MEDIAN((IF(DATOS_[[Sexo]:[Sexo]]=$B92,IF(DATOS_[[AGRUP. CLAS. PROF.]:[AGRUP. CLAS. PROF.]]=$B90,IF(DATOS_[[Check Periodo Ref.]:[Check Periodo Ref.]]="Dentro",DATOS_[Conc.Sal.15]))))),
0)</f>
        <v>0</v>
      </c>
      <c r="U92" s="119">
        <f t="array" ref="U92">IFERROR(
MEDIAN((IF(DATOS_[[Sexo]:[Sexo]]=$B92,IF(DATOS_[[AGRUP. CLAS. PROF.]:[AGRUP. CLAS. PROF.]]=$B90,IF(DATOS_[[Check Periodo Ref.]:[Check Periodo Ref.]]="Dentro",DATOS_[Conc.Sal.16]))))),
0)</f>
        <v>0</v>
      </c>
      <c r="V92" s="119">
        <f t="array" ref="V92">IFERROR(
MEDIAN((IF(DATOS_[[Sexo]:[Sexo]]=$B92,IF(DATOS_[[AGRUP. CLAS. PROF.]:[AGRUP. CLAS. PROF.]]=$B90,IF(DATOS_[[Check Periodo Ref.]:[Check Periodo Ref.]]="Dentro",DATOS_[Conc.Sal.17]))))),
0)</f>
        <v>0</v>
      </c>
      <c r="W92" s="119">
        <f t="array" ref="W92">IFERROR(
MEDIAN((IF(DATOS_[[Sexo]:[Sexo]]=$B92,IF(DATOS_[[AGRUP. CLAS. PROF.]:[AGRUP. CLAS. PROF.]]=$B90,IF(DATOS_[[Check Periodo Ref.]:[Check Periodo Ref.]]="Dentro",DATOS_[Conc.Sal.18]))))),
0)</f>
        <v>0</v>
      </c>
      <c r="X92" s="119">
        <f t="array" ref="X92">IFERROR(
MEDIAN((IF(DATOS_[[Sexo]:[Sexo]]=$B92,IF(DATOS_[[AGRUP. CLAS. PROF.]:[AGRUP. CLAS. PROF.]]=$B90,IF(DATOS_[[Check Periodo Ref.]:[Check Periodo Ref.]]="Dentro",DATOS_[Conc.Sal.19]))))),
0)</f>
        <v>0</v>
      </c>
      <c r="Y92" s="119">
        <f t="array" ref="Y92">IFERROR(
MEDIAN((IF(DATOS_[[Sexo]:[Sexo]]=$B92,IF(DATOS_[[AGRUP. CLAS. PROF.]:[AGRUP. CLAS. PROF.]]=$B90,IF(DATOS_[[Check Periodo Ref.]:[Check Periodo Ref.]]="Dentro",DATOS_[Conc.Sal.20]))))),
0)</f>
        <v>0</v>
      </c>
      <c r="Z92" s="119">
        <f t="array" ref="Z92">IFERROR(
MEDIAN((IF(DATOS_[[Sexo]:[Sexo]]=$B92,IF(DATOS_[[AGRUP. CLAS. PROF.]:[AGRUP. CLAS. PROF.]]=$B90,IF(DATOS_[[Check Periodo Ref.]:[Check Periodo Ref.]]="Dentro",DATOS_[Conc.Sal.21]))))),
0)</f>
        <v>0</v>
      </c>
      <c r="AA92" s="119">
        <f t="array" ref="AA92">IFERROR(
MEDIAN((IF(DATOS_[[Sexo]:[Sexo]]=$B92,IF(DATOS_[[AGRUP. CLAS. PROF.]:[AGRUP. CLAS. PROF.]]=$B90,IF(DATOS_[[Check Periodo Ref.]:[Check Periodo Ref.]]="Dentro",DATOS_[Conc.Sal.22]))))),
0)</f>
        <v>0</v>
      </c>
      <c r="AB92" s="119">
        <f t="array" ref="AB92">IFERROR(
MEDIAN((IF(DATOS_[[Sexo]:[Sexo]]=$B92,IF(DATOS_[[AGRUP. CLAS. PROF.]:[AGRUP. CLAS. PROF.]]=$B90,IF(DATOS_[[Check Periodo Ref.]:[Check Periodo Ref.]]="Dentro",DATOS_[Conc.Sal.23]))))),
0)</f>
        <v>0</v>
      </c>
      <c r="AC92" s="119">
        <f t="array" ref="AC92">IFERROR(
MEDIAN((IF(DATOS_[[Sexo]:[Sexo]]=$B92,IF(DATOS_[[AGRUP. CLAS. PROF.]:[AGRUP. CLAS. PROF.]]=$B90,IF(DATOS_[[Check Periodo Ref.]:[Check Periodo Ref.]]="Dentro",DATOS_[Conc.Sal.24]))))),
0)</f>
        <v>0</v>
      </c>
      <c r="AD92" s="119">
        <f t="array" ref="AD92">IFERROR(
MEDIAN((IF(DATOS_[[Sexo]:[Sexo]]=$B92,IF(DATOS_[[AGRUP. CLAS. PROF.]:[AGRUP. CLAS. PROF.]]=$B90,IF(DATOS_[[Check Periodo Ref.]:[Check Periodo Ref.]]="Dentro",DATOS_[Conc.Sal.25]))))),
0)</f>
        <v>0</v>
      </c>
      <c r="AE92" s="119">
        <f t="array" ref="AE92">IFERROR(
MEDIAN((IF(DATOS_[[Sexo]:[Sexo]]=$B92,IF(DATOS_[[AGRUP. CLAS. PROF.]:[AGRUP. CLAS. PROF.]]=$B90,IF(DATOS_[[Check Periodo Ref.]:[Check Periodo Ref.]]="Dentro",DATOS_[Conc.Sal.26]))))),
0)</f>
        <v>0</v>
      </c>
      <c r="AF92" s="119">
        <f t="array" ref="AF92">IFERROR(
MEDIAN((IF(DATOS_[[Sexo]:[Sexo]]=$B92,IF(DATOS_[[AGRUP. CLAS. PROF.]:[AGRUP. CLAS. PROF.]]=$B90,IF(DATOS_[[Check Periodo Ref.]:[Check Periodo Ref.]]="Dentro",DATOS_[Conc.Sal.27]))))),
0)</f>
        <v>0</v>
      </c>
      <c r="AG92" s="119">
        <f t="array" ref="AG92">IFERROR(
MEDIAN((IF(DATOS_[[Sexo]:[Sexo]]=$B92,IF(DATOS_[[AGRUP. CLAS. PROF.]:[AGRUP. CLAS. PROF.]]=$B90,IF(DATOS_[[Check Periodo Ref.]:[Check Periodo Ref.]]="Dentro",DATOS_[Conc.Sal.28]))))),
0)</f>
        <v>0</v>
      </c>
      <c r="AH92" s="119">
        <f t="array" ref="AH92">IFERROR(
MEDIAN((IF(DATOS_[[Sexo]:[Sexo]]=$B92,IF(DATOS_[[AGRUP. CLAS. PROF.]:[AGRUP. CLAS. PROF.]]=$B90,IF(DATOS_[[Check Periodo Ref.]:[Check Periodo Ref.]]="Dentro",DATOS_[Conc.Sal.29]))))),
0)</f>
        <v>0</v>
      </c>
      <c r="AI92" s="119">
        <f t="array" ref="AI92">IFERROR(
MEDIAN((IF(DATOS_[[Sexo]:[Sexo]]=$B92,IF(DATOS_[[AGRUP. CLAS. PROF.]:[AGRUP. CLAS. PROF.]]=$B90,IF(DATOS_[[Check Periodo Ref.]:[Check Periodo Ref.]]="Dentro",DATOS_[Conc.Sal.30]))))),
0)</f>
        <v>0</v>
      </c>
      <c r="AJ92" s="120">
        <f t="array" ref="AJ92">IFERROR(
MEDIAN(IF(DATOS_[Sexo]=$B92,IF(DATOS_[AGRUP. CLAS. PROF.]=$B90,IF(DATOS_[Check Periodo Ref.]="Dentro",DATOS_[Tot COMPL.SAL Ef],FALSE)))),
0)</f>
        <v>0</v>
      </c>
      <c r="AK92" s="121">
        <f t="array" ref="AK92">IFERROR(
MEDIAN(IF(DATOS_[Sexo]=$B92,IF(DATOS_[AGRUP. CLAS. PROF.]=$B90,IF(DATOS_[Check Periodo Ref.]="Dentro",DATOS_[TOTAL SALARIO Ef],FALSE)))),
0)</f>
        <v>0</v>
      </c>
      <c r="AL92" s="122">
        <f t="array" ref="AL92">IFERROR(
MEDIAN((IF(DATOS_[[Sexo]:[Sexo]]=$B92,IF(DATOS_[[AGRUP. CLAS. PROF.]:[AGRUP. CLAS. PROF.]]=$B90,IF(DATOS_[[Check Periodo Ref.]:[Check Periodo Ref.]]="Dentro",DATOS_[C.Extra.01]))))),
0)</f>
        <v>0</v>
      </c>
      <c r="AM92" s="122">
        <f t="array" ref="AM92">IFERROR(
MEDIAN((IF(DATOS_[[Sexo]:[Sexo]]=$B92,IF(DATOS_[[AGRUP. CLAS. PROF.]:[AGRUP. CLAS. PROF.]]=$B90,IF(DATOS_[[Check Periodo Ref.]:[Check Periodo Ref.]]="Dentro",DATOS_[C.Extra.02]))))),
0)</f>
        <v>0</v>
      </c>
      <c r="AN92" s="122">
        <f t="array" ref="AN92">IFERROR(
MEDIAN((IF(DATOS_[[Sexo]:[Sexo]]=$B92,IF(DATOS_[[AGRUP. CLAS. PROF.]:[AGRUP. CLAS. PROF.]]=$B90,IF(DATOS_[[Check Periodo Ref.]:[Check Periodo Ref.]]="Dentro",DATOS_[C.Extra.03]))))),
0)</f>
        <v>0</v>
      </c>
      <c r="AO92" s="122">
        <f t="array" ref="AO92">IFERROR(
MEDIAN((IF(DATOS_[[Sexo]:[Sexo]]=$B92,IF(DATOS_[[AGRUP. CLAS. PROF.]:[AGRUP. CLAS. PROF.]]=$B90,IF(DATOS_[[Check Periodo Ref.]:[Check Periodo Ref.]]="Dentro",DATOS_[C.Extra.04]))))),
0)</f>
        <v>0</v>
      </c>
      <c r="AP92" s="122">
        <f t="array" ref="AP92">IFERROR(
MEDIAN((IF(DATOS_[[Sexo]:[Sexo]]=$B92,IF(DATOS_[[AGRUP. CLAS. PROF.]:[AGRUP. CLAS. PROF.]]=$B90,IF(DATOS_[[Check Periodo Ref.]:[Check Periodo Ref.]]="Dentro",DATOS_[C.Extra.05]))))),
0)</f>
        <v>0</v>
      </c>
      <c r="AQ92" s="123">
        <f t="array" ref="AQ92">IFERROR(
MEDIAN(IF(DATOS_[Sexo]=$B92,IF(DATOS_[AGRUP. CLAS. PROF.]=$B90,IF(DATOS_[Check Periodo Ref.]="Dentro",DATOS_[Tot Extrasalarial Ef],FALSE)))),
0)</f>
        <v>0</v>
      </c>
      <c r="AR92" s="124">
        <f t="array" ref="AR92">IFERROR(
MEDIAN(IF(DATOS_[Sexo]=$B92,IF(DATOS_[AGRUP. CLAS. PROF.]=$B90,IF(DATOS_[Check Periodo Ref.]="Dentro",DATOS_[TOTAL Retrib Ef],FALSE)))),
0)</f>
        <v>0</v>
      </c>
    </row>
    <row r="93" spans="1:44" ht="17.25" thickBot="1" x14ac:dyDescent="0.35">
      <c r="A93" s="48" t="str">
        <f t="shared" ref="A93" si="107">+A94</f>
        <v>[ocultar]</v>
      </c>
      <c r="B93" s="46" t="s">
        <v>243</v>
      </c>
      <c r="C93" s="117"/>
      <c r="D93" s="47"/>
      <c r="E93" s="127" t="str">
        <f t="shared" ref="E93:AR93" si="108">IFERROR((E94-E95)/E94,"")</f>
        <v/>
      </c>
      <c r="F93" s="131" t="str">
        <f t="shared" si="108"/>
        <v/>
      </c>
      <c r="G93" s="131" t="str">
        <f t="shared" si="108"/>
        <v/>
      </c>
      <c r="H93" s="131" t="str">
        <f t="shared" si="108"/>
        <v/>
      </c>
      <c r="I93" s="131" t="str">
        <f t="shared" si="108"/>
        <v/>
      </c>
      <c r="J93" s="131" t="str">
        <f t="shared" si="108"/>
        <v/>
      </c>
      <c r="K93" s="131" t="str">
        <f t="shared" si="108"/>
        <v/>
      </c>
      <c r="L93" s="131" t="str">
        <f t="shared" si="108"/>
        <v/>
      </c>
      <c r="M93" s="131" t="str">
        <f t="shared" si="108"/>
        <v/>
      </c>
      <c r="N93" s="131" t="str">
        <f t="shared" si="108"/>
        <v/>
      </c>
      <c r="O93" s="131" t="str">
        <f t="shared" si="108"/>
        <v/>
      </c>
      <c r="P93" s="131" t="str">
        <f t="shared" si="108"/>
        <v/>
      </c>
      <c r="Q93" s="131" t="str">
        <f t="shared" si="108"/>
        <v/>
      </c>
      <c r="R93" s="131" t="str">
        <f t="shared" si="108"/>
        <v/>
      </c>
      <c r="S93" s="131" t="str">
        <f t="shared" si="108"/>
        <v/>
      </c>
      <c r="T93" s="131" t="str">
        <f t="shared" si="108"/>
        <v/>
      </c>
      <c r="U93" s="131" t="str">
        <f t="shared" si="108"/>
        <v/>
      </c>
      <c r="V93" s="130" t="str">
        <f t="shared" si="108"/>
        <v/>
      </c>
      <c r="W93" s="130" t="str">
        <f t="shared" si="108"/>
        <v/>
      </c>
      <c r="X93" s="130" t="str">
        <f t="shared" si="108"/>
        <v/>
      </c>
      <c r="Y93" s="130" t="str">
        <f t="shared" si="108"/>
        <v/>
      </c>
      <c r="Z93" s="130" t="str">
        <f t="shared" si="108"/>
        <v/>
      </c>
      <c r="AA93" s="130" t="str">
        <f t="shared" si="108"/>
        <v/>
      </c>
      <c r="AB93" s="130" t="str">
        <f t="shared" si="108"/>
        <v/>
      </c>
      <c r="AC93" s="130" t="str">
        <f t="shared" si="108"/>
        <v/>
      </c>
      <c r="AD93" s="130" t="str">
        <f t="shared" si="108"/>
        <v/>
      </c>
      <c r="AE93" s="130" t="str">
        <f t="shared" si="108"/>
        <v/>
      </c>
      <c r="AF93" s="130" t="str">
        <f t="shared" si="108"/>
        <v/>
      </c>
      <c r="AG93" s="130" t="str">
        <f t="shared" si="108"/>
        <v/>
      </c>
      <c r="AH93" s="130" t="str">
        <f t="shared" si="108"/>
        <v/>
      </c>
      <c r="AI93" s="130" t="str">
        <f t="shared" si="108"/>
        <v/>
      </c>
      <c r="AJ93" s="132" t="str">
        <f t="shared" si="108"/>
        <v/>
      </c>
      <c r="AK93" s="136" t="str">
        <f t="shared" si="108"/>
        <v/>
      </c>
      <c r="AL93" s="133" t="str">
        <f t="shared" si="108"/>
        <v/>
      </c>
      <c r="AM93" s="133" t="str">
        <f t="shared" si="108"/>
        <v/>
      </c>
      <c r="AN93" s="133" t="str">
        <f t="shared" si="108"/>
        <v/>
      </c>
      <c r="AO93" s="133" t="str">
        <f t="shared" si="108"/>
        <v/>
      </c>
      <c r="AP93" s="133" t="str">
        <f t="shared" si="108"/>
        <v/>
      </c>
      <c r="AQ93" s="134" t="str">
        <f t="shared" si="108"/>
        <v/>
      </c>
      <c r="AR93" s="135" t="str">
        <f t="shared" si="108"/>
        <v/>
      </c>
    </row>
    <row r="94" spans="1:44" x14ac:dyDescent="0.3">
      <c r="A94" s="48" t="str">
        <f t="shared" ref="A94" si="109">+IF(C94+C95=0,"[ocultar]","")</f>
        <v>[ocultar]</v>
      </c>
      <c r="B94" s="39" t="s">
        <v>162</v>
      </c>
      <c r="C94" s="40">
        <f t="array" ref="C94">SUM(IF($B94=DATOS_[Sexo],
IF($B93=DATOS_[AGRUP. CLAS. PROF.],
IF("Dentro"=DATOS_[Check Periodo Ref.],
1/(COUNTIFS(DATOS_[Sexo],$B94,DATOS_[AGRUP. CLAS. PROF.],$B93,DATOS_[Check Periodo Ref.],"Dentro",DATOS_[id],DATOS_[id]))))))</f>
        <v>0</v>
      </c>
      <c r="D94" s="41">
        <f>COUNTIFS(DATOS_[AGRUP. CLAS. PROF.],$B93,DATOS_[Sexo],$B94,DATOS_[Check Periodo Ref.],"Dentro")</f>
        <v>0</v>
      </c>
      <c r="E94" s="118">
        <f t="array" ref="E94">IFERROR(
MEDIAN(IF(DATOS_[Sexo]=$B94,IF(DATOS_[AGRUP. CLAS. PROF.]=$B93,IF(DATOS_[Check Periodo Ref.]="Dentro",DATOS_[SALARIO BASE Ef],FALSE)))),
0)</f>
        <v>0</v>
      </c>
      <c r="F94" s="119">
        <f t="array" ref="F94">IFERROR(
MEDIAN((IF(DATOS_[[Sexo]:[Sexo]]=$B94,IF(DATOS_[[AGRUP. CLAS. PROF.]:[AGRUP. CLAS. PROF.]]=$B93,IF(DATOS_[[Check Periodo Ref.]:[Check Periodo Ref.]]="Dentro",DATOS_[Conc.Sal.01]))))),
0)</f>
        <v>0</v>
      </c>
      <c r="G94" s="119">
        <f t="array" ref="G94">IFERROR(
MEDIAN((IF(DATOS_[[Sexo]:[Sexo]]=$B94,IF(DATOS_[[AGRUP. CLAS. PROF.]:[AGRUP. CLAS. PROF.]]=$B93,IF(DATOS_[[Check Periodo Ref.]:[Check Periodo Ref.]]="Dentro",DATOS_[Conc.Sal.02]))))),
0)</f>
        <v>0</v>
      </c>
      <c r="H94" s="119">
        <f t="array" ref="H94">IFERROR(
MEDIAN((IF(DATOS_[[Sexo]:[Sexo]]=$B94,IF(DATOS_[[AGRUP. CLAS. PROF.]:[AGRUP. CLAS. PROF.]]=$B93,IF(DATOS_[[Check Periodo Ref.]:[Check Periodo Ref.]]="Dentro",DATOS_[Conc.Sal.03]))))),
0)</f>
        <v>0</v>
      </c>
      <c r="I94" s="119">
        <f t="array" ref="I94">IFERROR(
MEDIAN((IF(DATOS_[[Sexo]:[Sexo]]=$B94,IF(DATOS_[[AGRUP. CLAS. PROF.]:[AGRUP. CLAS. PROF.]]=$B93,IF(DATOS_[[Check Periodo Ref.]:[Check Periodo Ref.]]="Dentro",DATOS_[Conc.Sal.04]))))),
0)</f>
        <v>0</v>
      </c>
      <c r="J94" s="119">
        <f t="array" ref="J94">IFERROR(
MEDIAN((IF(DATOS_[[Sexo]:[Sexo]]=$B94,IF(DATOS_[[AGRUP. CLAS. PROF.]:[AGRUP. CLAS. PROF.]]=$B93,IF(DATOS_[[Check Periodo Ref.]:[Check Periodo Ref.]]="Dentro",DATOS_[Conc.Sal.05]))))),
0)</f>
        <v>0</v>
      </c>
      <c r="K94" s="119">
        <f t="array" ref="K94">IFERROR(
MEDIAN((IF(DATOS_[[Sexo]:[Sexo]]=$B94,IF(DATOS_[[AGRUP. CLAS. PROF.]:[AGRUP. CLAS. PROF.]]=$B93,IF(DATOS_[[Check Periodo Ref.]:[Check Periodo Ref.]]="Dentro",DATOS_[Conc.Sal.06]))))),
0)</f>
        <v>0</v>
      </c>
      <c r="L94" s="119">
        <f t="array" ref="L94">IFERROR(
MEDIAN((IF(DATOS_[[Sexo]:[Sexo]]=$B94,IF(DATOS_[[AGRUP. CLAS. PROF.]:[AGRUP. CLAS. PROF.]]=$B93,IF(DATOS_[[Check Periodo Ref.]:[Check Periodo Ref.]]="Dentro",DATOS_[Conc.Sal.07]))))),
0)</f>
        <v>0</v>
      </c>
      <c r="M94" s="119">
        <f t="array" ref="M94">IFERROR(
MEDIAN((IF(DATOS_[[Sexo]:[Sexo]]=$B94,IF(DATOS_[[AGRUP. CLAS. PROF.]:[AGRUP. CLAS. PROF.]]=$B93,IF(DATOS_[[Check Periodo Ref.]:[Check Periodo Ref.]]="Dentro",DATOS_[Conc.Sal.08]))))),
0)</f>
        <v>0</v>
      </c>
      <c r="N94" s="119">
        <f t="array" ref="N94">IFERROR(
MEDIAN((IF(DATOS_[[Sexo]:[Sexo]]=$B94,IF(DATOS_[[AGRUP. CLAS. PROF.]:[AGRUP. CLAS. PROF.]]=$B93,IF(DATOS_[[Check Periodo Ref.]:[Check Periodo Ref.]]="Dentro",DATOS_[Conc.Sal.09]))))),
0)</f>
        <v>0</v>
      </c>
      <c r="O94" s="119">
        <f t="array" ref="O94">IFERROR(
MEDIAN((IF(DATOS_[[Sexo]:[Sexo]]=$B94,IF(DATOS_[[AGRUP. CLAS. PROF.]:[AGRUP. CLAS. PROF.]]=$B93,IF(DATOS_[[Check Periodo Ref.]:[Check Periodo Ref.]]="Dentro",DATOS_[Conc.Sal.10]))))),
0)</f>
        <v>0</v>
      </c>
      <c r="P94" s="119">
        <f t="array" ref="P94">IFERROR(
MEDIAN((IF(DATOS_[[Sexo]:[Sexo]]=$B94,IF(DATOS_[[AGRUP. CLAS. PROF.]:[AGRUP. CLAS. PROF.]]=$B93,IF(DATOS_[[Check Periodo Ref.]:[Check Periodo Ref.]]="Dentro",DATOS_[Conc.Sal.11]))))),
0)</f>
        <v>0</v>
      </c>
      <c r="Q94" s="119">
        <f t="array" ref="Q94">IFERROR(
MEDIAN((IF(DATOS_[[Sexo]:[Sexo]]=$B94,IF(DATOS_[[AGRUP. CLAS. PROF.]:[AGRUP. CLAS. PROF.]]=$B93,IF(DATOS_[[Check Periodo Ref.]:[Check Periodo Ref.]]="Dentro",DATOS_[Conc.Sal.12]))))),
0)</f>
        <v>0</v>
      </c>
      <c r="R94" s="119">
        <f t="array" ref="R94">IFERROR(
MEDIAN((IF(DATOS_[[Sexo]:[Sexo]]=$B94,IF(DATOS_[[AGRUP. CLAS. PROF.]:[AGRUP. CLAS. PROF.]]=$B93,IF(DATOS_[[Check Periodo Ref.]:[Check Periodo Ref.]]="Dentro",DATOS_[Conc.Sal.13]))))),
0)</f>
        <v>0</v>
      </c>
      <c r="S94" s="119">
        <f t="array" ref="S94">IFERROR(
MEDIAN((IF(DATOS_[[Sexo]:[Sexo]]=$B94,IF(DATOS_[[AGRUP. CLAS. PROF.]:[AGRUP. CLAS. PROF.]]=$B93,IF(DATOS_[[Check Periodo Ref.]:[Check Periodo Ref.]]="Dentro",DATOS_[Conc.Sal.14]))))),
0)</f>
        <v>0</v>
      </c>
      <c r="T94" s="119">
        <f t="array" ref="T94">IFERROR(
MEDIAN((IF(DATOS_[[Sexo]:[Sexo]]=$B94,IF(DATOS_[[AGRUP. CLAS. PROF.]:[AGRUP. CLAS. PROF.]]=$B93,IF(DATOS_[[Check Periodo Ref.]:[Check Periodo Ref.]]="Dentro",DATOS_[Conc.Sal.15]))))),
0)</f>
        <v>0</v>
      </c>
      <c r="U94" s="119">
        <f t="array" ref="U94">IFERROR(
MEDIAN((IF(DATOS_[[Sexo]:[Sexo]]=$B94,IF(DATOS_[[AGRUP. CLAS. PROF.]:[AGRUP. CLAS. PROF.]]=$B93,IF(DATOS_[[Check Periodo Ref.]:[Check Periodo Ref.]]="Dentro",DATOS_[Conc.Sal.16]))))),
0)</f>
        <v>0</v>
      </c>
      <c r="V94" s="119">
        <f t="array" ref="V94">IFERROR(
MEDIAN((IF(DATOS_[[Sexo]:[Sexo]]=$B94,IF(DATOS_[[AGRUP. CLAS. PROF.]:[AGRUP. CLAS. PROF.]]=$B93,IF(DATOS_[[Check Periodo Ref.]:[Check Periodo Ref.]]="Dentro",DATOS_[Conc.Sal.17]))))),
0)</f>
        <v>0</v>
      </c>
      <c r="W94" s="119">
        <f t="array" ref="W94">IFERROR(
MEDIAN((IF(DATOS_[[Sexo]:[Sexo]]=$B94,IF(DATOS_[[AGRUP. CLAS. PROF.]:[AGRUP. CLAS. PROF.]]=$B93,IF(DATOS_[[Check Periodo Ref.]:[Check Periodo Ref.]]="Dentro",DATOS_[Conc.Sal.18]))))),
0)</f>
        <v>0</v>
      </c>
      <c r="X94" s="119">
        <f t="array" ref="X94">IFERROR(
MEDIAN((IF(DATOS_[[Sexo]:[Sexo]]=$B94,IF(DATOS_[[AGRUP. CLAS. PROF.]:[AGRUP. CLAS. PROF.]]=$B93,IF(DATOS_[[Check Periodo Ref.]:[Check Periodo Ref.]]="Dentro",DATOS_[Conc.Sal.19]))))),
0)</f>
        <v>0</v>
      </c>
      <c r="Y94" s="119">
        <f t="array" ref="Y94">IFERROR(
MEDIAN((IF(DATOS_[[Sexo]:[Sexo]]=$B94,IF(DATOS_[[AGRUP. CLAS. PROF.]:[AGRUP. CLAS. PROF.]]=$B93,IF(DATOS_[[Check Periodo Ref.]:[Check Periodo Ref.]]="Dentro",DATOS_[Conc.Sal.20]))))),
0)</f>
        <v>0</v>
      </c>
      <c r="Z94" s="119">
        <f t="array" ref="Z94">IFERROR(
MEDIAN((IF(DATOS_[[Sexo]:[Sexo]]=$B94,IF(DATOS_[[AGRUP. CLAS. PROF.]:[AGRUP. CLAS. PROF.]]=$B93,IF(DATOS_[[Check Periodo Ref.]:[Check Periodo Ref.]]="Dentro",DATOS_[Conc.Sal.21]))))),
0)</f>
        <v>0</v>
      </c>
      <c r="AA94" s="119">
        <f t="array" ref="AA94">IFERROR(
MEDIAN((IF(DATOS_[[Sexo]:[Sexo]]=$B94,IF(DATOS_[[AGRUP. CLAS. PROF.]:[AGRUP. CLAS. PROF.]]=$B93,IF(DATOS_[[Check Periodo Ref.]:[Check Periodo Ref.]]="Dentro",DATOS_[Conc.Sal.22]))))),
0)</f>
        <v>0</v>
      </c>
      <c r="AB94" s="119">
        <f t="array" ref="AB94">IFERROR(
MEDIAN((IF(DATOS_[[Sexo]:[Sexo]]=$B94,IF(DATOS_[[AGRUP. CLAS. PROF.]:[AGRUP. CLAS. PROF.]]=$B93,IF(DATOS_[[Check Periodo Ref.]:[Check Periodo Ref.]]="Dentro",DATOS_[Conc.Sal.23]))))),
0)</f>
        <v>0</v>
      </c>
      <c r="AC94" s="119">
        <f t="array" ref="AC94">IFERROR(
MEDIAN((IF(DATOS_[[Sexo]:[Sexo]]=$B94,IF(DATOS_[[AGRUP. CLAS. PROF.]:[AGRUP. CLAS. PROF.]]=$B93,IF(DATOS_[[Check Periodo Ref.]:[Check Periodo Ref.]]="Dentro",DATOS_[Conc.Sal.24]))))),
0)</f>
        <v>0</v>
      </c>
      <c r="AD94" s="119">
        <f t="array" ref="AD94">IFERROR(
MEDIAN((IF(DATOS_[[Sexo]:[Sexo]]=$B94,IF(DATOS_[[AGRUP. CLAS. PROF.]:[AGRUP. CLAS. PROF.]]=$B93,IF(DATOS_[[Check Periodo Ref.]:[Check Periodo Ref.]]="Dentro",DATOS_[Conc.Sal.25]))))),
0)</f>
        <v>0</v>
      </c>
      <c r="AE94" s="119">
        <f t="array" ref="AE94">IFERROR(
MEDIAN((IF(DATOS_[[Sexo]:[Sexo]]=$B94,IF(DATOS_[[AGRUP. CLAS. PROF.]:[AGRUP. CLAS. PROF.]]=$B93,IF(DATOS_[[Check Periodo Ref.]:[Check Periodo Ref.]]="Dentro",DATOS_[Conc.Sal.26]))))),
0)</f>
        <v>0</v>
      </c>
      <c r="AF94" s="119">
        <f t="array" ref="AF94">IFERROR(
MEDIAN((IF(DATOS_[[Sexo]:[Sexo]]=$B94,IF(DATOS_[[AGRUP. CLAS. PROF.]:[AGRUP. CLAS. PROF.]]=$B93,IF(DATOS_[[Check Periodo Ref.]:[Check Periodo Ref.]]="Dentro",DATOS_[Conc.Sal.27]))))),
0)</f>
        <v>0</v>
      </c>
      <c r="AG94" s="119">
        <f t="array" ref="AG94">IFERROR(
MEDIAN((IF(DATOS_[[Sexo]:[Sexo]]=$B94,IF(DATOS_[[AGRUP. CLAS. PROF.]:[AGRUP. CLAS. PROF.]]=$B93,IF(DATOS_[[Check Periodo Ref.]:[Check Periodo Ref.]]="Dentro",DATOS_[Conc.Sal.28]))))),
0)</f>
        <v>0</v>
      </c>
      <c r="AH94" s="119">
        <f t="array" ref="AH94">IFERROR(
MEDIAN((IF(DATOS_[[Sexo]:[Sexo]]=$B94,IF(DATOS_[[AGRUP. CLAS. PROF.]:[AGRUP. CLAS. PROF.]]=$B93,IF(DATOS_[[Check Periodo Ref.]:[Check Periodo Ref.]]="Dentro",DATOS_[Conc.Sal.29]))))),
0)</f>
        <v>0</v>
      </c>
      <c r="AI94" s="119">
        <f t="array" ref="AI94">IFERROR(
MEDIAN((IF(DATOS_[[Sexo]:[Sexo]]=$B94,IF(DATOS_[[AGRUP. CLAS. PROF.]:[AGRUP. CLAS. PROF.]]=$B93,IF(DATOS_[[Check Periodo Ref.]:[Check Periodo Ref.]]="Dentro",DATOS_[Conc.Sal.30]))))),
0)</f>
        <v>0</v>
      </c>
      <c r="AJ94" s="120">
        <f t="array" ref="AJ94">IFERROR(
MEDIAN(IF(DATOS_[Sexo]=$B94,IF(DATOS_[AGRUP. CLAS. PROF.]=$B93,IF(DATOS_[Check Periodo Ref.]="Dentro",DATOS_[Tot COMPL.SAL Ef],FALSE)))),
0)</f>
        <v>0</v>
      </c>
      <c r="AK94" s="121">
        <f t="array" ref="AK94">IFERROR(
MEDIAN(IF(DATOS_[Sexo]=$B94,IF(DATOS_[AGRUP. CLAS. PROF.]=$B93,IF(DATOS_[Check Periodo Ref.]="Dentro",DATOS_[TOTAL SALARIO Ef],FALSE)))),
0)</f>
        <v>0</v>
      </c>
      <c r="AL94" s="122">
        <f t="array" ref="AL94">IFERROR(
MEDIAN((IF(DATOS_[[Sexo]:[Sexo]]=$B94,IF(DATOS_[[AGRUP. CLAS. PROF.]:[AGRUP. CLAS. PROF.]]=$B93,IF(DATOS_[[Check Periodo Ref.]:[Check Periodo Ref.]]="Dentro",DATOS_[C.Extra.01]))))),
0)</f>
        <v>0</v>
      </c>
      <c r="AM94" s="122">
        <f t="array" ref="AM94">IFERROR(
MEDIAN((IF(DATOS_[[Sexo]:[Sexo]]=$B94,IF(DATOS_[[AGRUP. CLAS. PROF.]:[AGRUP. CLAS. PROF.]]=$B93,IF(DATOS_[[Check Periodo Ref.]:[Check Periodo Ref.]]="Dentro",DATOS_[C.Extra.02]))))),
0)</f>
        <v>0</v>
      </c>
      <c r="AN94" s="122">
        <f t="array" ref="AN94">IFERROR(
MEDIAN((IF(DATOS_[[Sexo]:[Sexo]]=$B94,IF(DATOS_[[AGRUP. CLAS. PROF.]:[AGRUP. CLAS. PROF.]]=$B93,IF(DATOS_[[Check Periodo Ref.]:[Check Periodo Ref.]]="Dentro",DATOS_[C.Extra.03]))))),
0)</f>
        <v>0</v>
      </c>
      <c r="AO94" s="122">
        <f t="array" ref="AO94">IFERROR(
MEDIAN((IF(DATOS_[[Sexo]:[Sexo]]=$B94,IF(DATOS_[[AGRUP. CLAS. PROF.]:[AGRUP. CLAS. PROF.]]=$B93,IF(DATOS_[[Check Periodo Ref.]:[Check Periodo Ref.]]="Dentro",DATOS_[C.Extra.04]))))),
0)</f>
        <v>0</v>
      </c>
      <c r="AP94" s="122">
        <f t="array" ref="AP94">IFERROR(
MEDIAN((IF(DATOS_[[Sexo]:[Sexo]]=$B94,IF(DATOS_[[AGRUP. CLAS. PROF.]:[AGRUP. CLAS. PROF.]]=$B93,IF(DATOS_[[Check Periodo Ref.]:[Check Periodo Ref.]]="Dentro",DATOS_[C.Extra.05]))))),
0)</f>
        <v>0</v>
      </c>
      <c r="AQ94" s="123">
        <f t="array" ref="AQ94">IFERROR(
MEDIAN(IF(DATOS_[Sexo]=$B94,IF(DATOS_[AGRUP. CLAS. PROF.]=$B93,IF(DATOS_[Check Periodo Ref.]="Dentro",DATOS_[Tot Extrasalarial Ef],FALSE)))),
0)</f>
        <v>0</v>
      </c>
      <c r="AR94" s="124">
        <f t="array" ref="AR94">IFERROR(
MEDIAN(IF(DATOS_[Sexo]=$B94,IF(DATOS_[AGRUP. CLAS. PROF.]=$B93,IF(DATOS_[Check Periodo Ref.]="Dentro",DATOS_[TOTAL Retrib Ef],FALSE)))),
0)</f>
        <v>0</v>
      </c>
    </row>
    <row r="95" spans="1:44" x14ac:dyDescent="0.3">
      <c r="A95" s="48" t="str">
        <f t="shared" ref="A95" si="110">+A94</f>
        <v>[ocultar]</v>
      </c>
      <c r="B95" s="39" t="s">
        <v>163</v>
      </c>
      <c r="C95" s="40">
        <f t="array" ref="C95">SUM(IF($B95=DATOS_[Sexo],
IF($B93=DATOS_[AGRUP. CLAS. PROF.],
IF("Dentro"=DATOS_[Check Periodo Ref.],
1/(COUNTIFS(DATOS_[Sexo],$B95,DATOS_[AGRUP. CLAS. PROF.],$B93,DATOS_[Check Periodo Ref.],"Dentro",DATOS_[id],DATOS_[id]))))))</f>
        <v>0</v>
      </c>
      <c r="D95" s="41">
        <f>COUNTIFS(DATOS_[AGRUP. CLAS. PROF.],$B93,DATOS_[Sexo],$B95,DATOS_[Check Periodo Ref.],"Dentro")</f>
        <v>0</v>
      </c>
      <c r="E95" s="118">
        <f t="array" ref="E95">IFERROR(
MEDIAN(IF(DATOS_[Sexo]=$B95,IF(DATOS_[AGRUP. CLAS. PROF.]=$B93,IF(DATOS_[Check Periodo Ref.]="Dentro",DATOS_[SALARIO BASE Ef],FALSE)))),
0)</f>
        <v>0</v>
      </c>
      <c r="F95" s="119">
        <f t="array" ref="F95">IFERROR(
MEDIAN((IF(DATOS_[[Sexo]:[Sexo]]=$B95,IF(DATOS_[[AGRUP. CLAS. PROF.]:[AGRUP. CLAS. PROF.]]=$B93,IF(DATOS_[[Check Periodo Ref.]:[Check Periodo Ref.]]="Dentro",DATOS_[Conc.Sal.01]))))),
0)</f>
        <v>0</v>
      </c>
      <c r="G95" s="119">
        <f t="array" ref="G95">IFERROR(
MEDIAN((IF(DATOS_[[Sexo]:[Sexo]]=$B95,IF(DATOS_[[AGRUP. CLAS. PROF.]:[AGRUP. CLAS. PROF.]]=$B93,IF(DATOS_[[Check Periodo Ref.]:[Check Periodo Ref.]]="Dentro",DATOS_[Conc.Sal.02]))))),
0)</f>
        <v>0</v>
      </c>
      <c r="H95" s="119">
        <f t="array" ref="H95">IFERROR(
MEDIAN((IF(DATOS_[[Sexo]:[Sexo]]=$B95,IF(DATOS_[[AGRUP. CLAS. PROF.]:[AGRUP. CLAS. PROF.]]=$B93,IF(DATOS_[[Check Periodo Ref.]:[Check Periodo Ref.]]="Dentro",DATOS_[Conc.Sal.03]))))),
0)</f>
        <v>0</v>
      </c>
      <c r="I95" s="119">
        <f t="array" ref="I95">IFERROR(
MEDIAN((IF(DATOS_[[Sexo]:[Sexo]]=$B95,IF(DATOS_[[AGRUP. CLAS. PROF.]:[AGRUP. CLAS. PROF.]]=$B93,IF(DATOS_[[Check Periodo Ref.]:[Check Periodo Ref.]]="Dentro",DATOS_[Conc.Sal.04]))))),
0)</f>
        <v>0</v>
      </c>
      <c r="J95" s="119">
        <f t="array" ref="J95">IFERROR(
MEDIAN((IF(DATOS_[[Sexo]:[Sexo]]=$B95,IF(DATOS_[[AGRUP. CLAS. PROF.]:[AGRUP. CLAS. PROF.]]=$B93,IF(DATOS_[[Check Periodo Ref.]:[Check Periodo Ref.]]="Dentro",DATOS_[Conc.Sal.05]))))),
0)</f>
        <v>0</v>
      </c>
      <c r="K95" s="119">
        <f t="array" ref="K95">IFERROR(
MEDIAN((IF(DATOS_[[Sexo]:[Sexo]]=$B95,IF(DATOS_[[AGRUP. CLAS. PROF.]:[AGRUP. CLAS. PROF.]]=$B93,IF(DATOS_[[Check Periodo Ref.]:[Check Periodo Ref.]]="Dentro",DATOS_[Conc.Sal.06]))))),
0)</f>
        <v>0</v>
      </c>
      <c r="L95" s="119">
        <f t="array" ref="L95">IFERROR(
MEDIAN((IF(DATOS_[[Sexo]:[Sexo]]=$B95,IF(DATOS_[[AGRUP. CLAS. PROF.]:[AGRUP. CLAS. PROF.]]=$B93,IF(DATOS_[[Check Periodo Ref.]:[Check Periodo Ref.]]="Dentro",DATOS_[Conc.Sal.07]))))),
0)</f>
        <v>0</v>
      </c>
      <c r="M95" s="119">
        <f t="array" ref="M95">IFERROR(
MEDIAN((IF(DATOS_[[Sexo]:[Sexo]]=$B95,IF(DATOS_[[AGRUP. CLAS. PROF.]:[AGRUP. CLAS. PROF.]]=$B93,IF(DATOS_[[Check Periodo Ref.]:[Check Periodo Ref.]]="Dentro",DATOS_[Conc.Sal.08]))))),
0)</f>
        <v>0</v>
      </c>
      <c r="N95" s="119">
        <f t="array" ref="N95">IFERROR(
MEDIAN((IF(DATOS_[[Sexo]:[Sexo]]=$B95,IF(DATOS_[[AGRUP. CLAS. PROF.]:[AGRUP. CLAS. PROF.]]=$B93,IF(DATOS_[[Check Periodo Ref.]:[Check Periodo Ref.]]="Dentro",DATOS_[Conc.Sal.09]))))),
0)</f>
        <v>0</v>
      </c>
      <c r="O95" s="119">
        <f t="array" ref="O95">IFERROR(
MEDIAN((IF(DATOS_[[Sexo]:[Sexo]]=$B95,IF(DATOS_[[AGRUP. CLAS. PROF.]:[AGRUP. CLAS. PROF.]]=$B93,IF(DATOS_[[Check Periodo Ref.]:[Check Periodo Ref.]]="Dentro",DATOS_[Conc.Sal.10]))))),
0)</f>
        <v>0</v>
      </c>
      <c r="P95" s="119">
        <f t="array" ref="P95">IFERROR(
MEDIAN((IF(DATOS_[[Sexo]:[Sexo]]=$B95,IF(DATOS_[[AGRUP. CLAS. PROF.]:[AGRUP. CLAS. PROF.]]=$B93,IF(DATOS_[[Check Periodo Ref.]:[Check Periodo Ref.]]="Dentro",DATOS_[Conc.Sal.11]))))),
0)</f>
        <v>0</v>
      </c>
      <c r="Q95" s="119">
        <f t="array" ref="Q95">IFERROR(
MEDIAN((IF(DATOS_[[Sexo]:[Sexo]]=$B95,IF(DATOS_[[AGRUP. CLAS. PROF.]:[AGRUP. CLAS. PROF.]]=$B93,IF(DATOS_[[Check Periodo Ref.]:[Check Periodo Ref.]]="Dentro",DATOS_[Conc.Sal.12]))))),
0)</f>
        <v>0</v>
      </c>
      <c r="R95" s="119">
        <f t="array" ref="R95">IFERROR(
MEDIAN((IF(DATOS_[[Sexo]:[Sexo]]=$B95,IF(DATOS_[[AGRUP. CLAS. PROF.]:[AGRUP. CLAS. PROF.]]=$B93,IF(DATOS_[[Check Periodo Ref.]:[Check Periodo Ref.]]="Dentro",DATOS_[Conc.Sal.13]))))),
0)</f>
        <v>0</v>
      </c>
      <c r="S95" s="119">
        <f t="array" ref="S95">IFERROR(
MEDIAN((IF(DATOS_[[Sexo]:[Sexo]]=$B95,IF(DATOS_[[AGRUP. CLAS. PROF.]:[AGRUP. CLAS. PROF.]]=$B93,IF(DATOS_[[Check Periodo Ref.]:[Check Periodo Ref.]]="Dentro",DATOS_[Conc.Sal.14]))))),
0)</f>
        <v>0</v>
      </c>
      <c r="T95" s="119">
        <f t="array" ref="T95">IFERROR(
MEDIAN((IF(DATOS_[[Sexo]:[Sexo]]=$B95,IF(DATOS_[[AGRUP. CLAS. PROF.]:[AGRUP. CLAS. PROF.]]=$B93,IF(DATOS_[[Check Periodo Ref.]:[Check Periodo Ref.]]="Dentro",DATOS_[Conc.Sal.15]))))),
0)</f>
        <v>0</v>
      </c>
      <c r="U95" s="119">
        <f t="array" ref="U95">IFERROR(
MEDIAN((IF(DATOS_[[Sexo]:[Sexo]]=$B95,IF(DATOS_[[AGRUP. CLAS. PROF.]:[AGRUP. CLAS. PROF.]]=$B93,IF(DATOS_[[Check Periodo Ref.]:[Check Periodo Ref.]]="Dentro",DATOS_[Conc.Sal.16]))))),
0)</f>
        <v>0</v>
      </c>
      <c r="V95" s="119">
        <f t="array" ref="V95">IFERROR(
MEDIAN((IF(DATOS_[[Sexo]:[Sexo]]=$B95,IF(DATOS_[[AGRUP. CLAS. PROF.]:[AGRUP. CLAS. PROF.]]=$B93,IF(DATOS_[[Check Periodo Ref.]:[Check Periodo Ref.]]="Dentro",DATOS_[Conc.Sal.17]))))),
0)</f>
        <v>0</v>
      </c>
      <c r="W95" s="119">
        <f t="array" ref="W95">IFERROR(
MEDIAN((IF(DATOS_[[Sexo]:[Sexo]]=$B95,IF(DATOS_[[AGRUP. CLAS. PROF.]:[AGRUP. CLAS. PROF.]]=$B93,IF(DATOS_[[Check Periodo Ref.]:[Check Periodo Ref.]]="Dentro",DATOS_[Conc.Sal.18]))))),
0)</f>
        <v>0</v>
      </c>
      <c r="X95" s="119">
        <f t="array" ref="X95">IFERROR(
MEDIAN((IF(DATOS_[[Sexo]:[Sexo]]=$B95,IF(DATOS_[[AGRUP. CLAS. PROF.]:[AGRUP. CLAS. PROF.]]=$B93,IF(DATOS_[[Check Periodo Ref.]:[Check Periodo Ref.]]="Dentro",DATOS_[Conc.Sal.19]))))),
0)</f>
        <v>0</v>
      </c>
      <c r="Y95" s="119">
        <f t="array" ref="Y95">IFERROR(
MEDIAN((IF(DATOS_[[Sexo]:[Sexo]]=$B95,IF(DATOS_[[AGRUP. CLAS. PROF.]:[AGRUP. CLAS. PROF.]]=$B93,IF(DATOS_[[Check Periodo Ref.]:[Check Periodo Ref.]]="Dentro",DATOS_[Conc.Sal.20]))))),
0)</f>
        <v>0</v>
      </c>
      <c r="Z95" s="119">
        <f t="array" ref="Z95">IFERROR(
MEDIAN((IF(DATOS_[[Sexo]:[Sexo]]=$B95,IF(DATOS_[[AGRUP. CLAS. PROF.]:[AGRUP. CLAS. PROF.]]=$B93,IF(DATOS_[[Check Periodo Ref.]:[Check Periodo Ref.]]="Dentro",DATOS_[Conc.Sal.21]))))),
0)</f>
        <v>0</v>
      </c>
      <c r="AA95" s="119">
        <f t="array" ref="AA95">IFERROR(
MEDIAN((IF(DATOS_[[Sexo]:[Sexo]]=$B95,IF(DATOS_[[AGRUP. CLAS. PROF.]:[AGRUP. CLAS. PROF.]]=$B93,IF(DATOS_[[Check Periodo Ref.]:[Check Periodo Ref.]]="Dentro",DATOS_[Conc.Sal.22]))))),
0)</f>
        <v>0</v>
      </c>
      <c r="AB95" s="119">
        <f t="array" ref="AB95">IFERROR(
MEDIAN((IF(DATOS_[[Sexo]:[Sexo]]=$B95,IF(DATOS_[[AGRUP. CLAS. PROF.]:[AGRUP. CLAS. PROF.]]=$B93,IF(DATOS_[[Check Periodo Ref.]:[Check Periodo Ref.]]="Dentro",DATOS_[Conc.Sal.23]))))),
0)</f>
        <v>0</v>
      </c>
      <c r="AC95" s="119">
        <f t="array" ref="AC95">IFERROR(
MEDIAN((IF(DATOS_[[Sexo]:[Sexo]]=$B95,IF(DATOS_[[AGRUP. CLAS. PROF.]:[AGRUP. CLAS. PROF.]]=$B93,IF(DATOS_[[Check Periodo Ref.]:[Check Periodo Ref.]]="Dentro",DATOS_[Conc.Sal.24]))))),
0)</f>
        <v>0</v>
      </c>
      <c r="AD95" s="119">
        <f t="array" ref="AD95">IFERROR(
MEDIAN((IF(DATOS_[[Sexo]:[Sexo]]=$B95,IF(DATOS_[[AGRUP. CLAS. PROF.]:[AGRUP. CLAS. PROF.]]=$B93,IF(DATOS_[[Check Periodo Ref.]:[Check Periodo Ref.]]="Dentro",DATOS_[Conc.Sal.25]))))),
0)</f>
        <v>0</v>
      </c>
      <c r="AE95" s="119">
        <f t="array" ref="AE95">IFERROR(
MEDIAN((IF(DATOS_[[Sexo]:[Sexo]]=$B95,IF(DATOS_[[AGRUP. CLAS. PROF.]:[AGRUP. CLAS. PROF.]]=$B93,IF(DATOS_[[Check Periodo Ref.]:[Check Periodo Ref.]]="Dentro",DATOS_[Conc.Sal.26]))))),
0)</f>
        <v>0</v>
      </c>
      <c r="AF95" s="119">
        <f t="array" ref="AF95">IFERROR(
MEDIAN((IF(DATOS_[[Sexo]:[Sexo]]=$B95,IF(DATOS_[[AGRUP. CLAS. PROF.]:[AGRUP. CLAS. PROF.]]=$B93,IF(DATOS_[[Check Periodo Ref.]:[Check Periodo Ref.]]="Dentro",DATOS_[Conc.Sal.27]))))),
0)</f>
        <v>0</v>
      </c>
      <c r="AG95" s="119">
        <f t="array" ref="AG95">IFERROR(
MEDIAN((IF(DATOS_[[Sexo]:[Sexo]]=$B95,IF(DATOS_[[AGRUP. CLAS. PROF.]:[AGRUP. CLAS. PROF.]]=$B93,IF(DATOS_[[Check Periodo Ref.]:[Check Periodo Ref.]]="Dentro",DATOS_[Conc.Sal.28]))))),
0)</f>
        <v>0</v>
      </c>
      <c r="AH95" s="119">
        <f t="array" ref="AH95">IFERROR(
MEDIAN((IF(DATOS_[[Sexo]:[Sexo]]=$B95,IF(DATOS_[[AGRUP. CLAS. PROF.]:[AGRUP. CLAS. PROF.]]=$B93,IF(DATOS_[[Check Periodo Ref.]:[Check Periodo Ref.]]="Dentro",DATOS_[Conc.Sal.29]))))),
0)</f>
        <v>0</v>
      </c>
      <c r="AI95" s="119">
        <f t="array" ref="AI95">IFERROR(
MEDIAN((IF(DATOS_[[Sexo]:[Sexo]]=$B95,IF(DATOS_[[AGRUP. CLAS. PROF.]:[AGRUP. CLAS. PROF.]]=$B93,IF(DATOS_[[Check Periodo Ref.]:[Check Periodo Ref.]]="Dentro",DATOS_[Conc.Sal.30]))))),
0)</f>
        <v>0</v>
      </c>
      <c r="AJ95" s="120">
        <f t="array" ref="AJ95">IFERROR(
MEDIAN(IF(DATOS_[Sexo]=$B95,IF(DATOS_[AGRUP. CLAS. PROF.]=$B93,IF(DATOS_[Check Periodo Ref.]="Dentro",DATOS_[Tot COMPL.SAL Ef],FALSE)))),
0)</f>
        <v>0</v>
      </c>
      <c r="AK95" s="121">
        <f t="array" ref="AK95">IFERROR(
MEDIAN(IF(DATOS_[Sexo]=$B95,IF(DATOS_[AGRUP. CLAS. PROF.]=$B93,IF(DATOS_[Check Periodo Ref.]="Dentro",DATOS_[TOTAL SALARIO Ef],FALSE)))),
0)</f>
        <v>0</v>
      </c>
      <c r="AL95" s="122">
        <f t="array" ref="AL95">IFERROR(
MEDIAN((IF(DATOS_[[Sexo]:[Sexo]]=$B95,IF(DATOS_[[AGRUP. CLAS. PROF.]:[AGRUP. CLAS. PROF.]]=$B93,IF(DATOS_[[Check Periodo Ref.]:[Check Periodo Ref.]]="Dentro",DATOS_[C.Extra.01]))))),
0)</f>
        <v>0</v>
      </c>
      <c r="AM95" s="122">
        <f t="array" ref="AM95">IFERROR(
MEDIAN((IF(DATOS_[[Sexo]:[Sexo]]=$B95,IF(DATOS_[[AGRUP. CLAS. PROF.]:[AGRUP. CLAS. PROF.]]=$B93,IF(DATOS_[[Check Periodo Ref.]:[Check Periodo Ref.]]="Dentro",DATOS_[C.Extra.02]))))),
0)</f>
        <v>0</v>
      </c>
      <c r="AN95" s="122">
        <f t="array" ref="AN95">IFERROR(
MEDIAN((IF(DATOS_[[Sexo]:[Sexo]]=$B95,IF(DATOS_[[AGRUP. CLAS. PROF.]:[AGRUP. CLAS. PROF.]]=$B93,IF(DATOS_[[Check Periodo Ref.]:[Check Periodo Ref.]]="Dentro",DATOS_[C.Extra.03]))))),
0)</f>
        <v>0</v>
      </c>
      <c r="AO95" s="122">
        <f t="array" ref="AO95">IFERROR(
MEDIAN((IF(DATOS_[[Sexo]:[Sexo]]=$B95,IF(DATOS_[[AGRUP. CLAS. PROF.]:[AGRUP. CLAS. PROF.]]=$B93,IF(DATOS_[[Check Periodo Ref.]:[Check Periodo Ref.]]="Dentro",DATOS_[C.Extra.04]))))),
0)</f>
        <v>0</v>
      </c>
      <c r="AP95" s="122">
        <f t="array" ref="AP95">IFERROR(
MEDIAN((IF(DATOS_[[Sexo]:[Sexo]]=$B95,IF(DATOS_[[AGRUP. CLAS. PROF.]:[AGRUP. CLAS. PROF.]]=$B93,IF(DATOS_[[Check Periodo Ref.]:[Check Periodo Ref.]]="Dentro",DATOS_[C.Extra.05]))))),
0)</f>
        <v>0</v>
      </c>
      <c r="AQ95" s="123">
        <f t="array" ref="AQ95">IFERROR(
MEDIAN(IF(DATOS_[Sexo]=$B95,IF(DATOS_[AGRUP. CLAS. PROF.]=$B93,IF(DATOS_[Check Periodo Ref.]="Dentro",DATOS_[Tot Extrasalarial Ef],FALSE)))),
0)</f>
        <v>0</v>
      </c>
      <c r="AR95" s="124">
        <f t="array" ref="AR95">IFERROR(
MEDIAN(IF(DATOS_[Sexo]=$B95,IF(DATOS_[AGRUP. CLAS. PROF.]=$B93,IF(DATOS_[Check Periodo Ref.]="Dentro",DATOS_[TOTAL Retrib Ef],FALSE)))),
0)</f>
        <v>0</v>
      </c>
    </row>
    <row r="96" spans="1:44" ht="17.25" thickBot="1" x14ac:dyDescent="0.35">
      <c r="A96" s="48" t="str">
        <f t="shared" ref="A96" si="111">+A97</f>
        <v>[ocultar]</v>
      </c>
      <c r="B96" s="46" t="s">
        <v>244</v>
      </c>
      <c r="C96" s="117"/>
      <c r="D96" s="47"/>
      <c r="E96" s="127" t="str">
        <f t="shared" ref="E96:AR96" si="112">IFERROR((E97-E98)/E97,"")</f>
        <v/>
      </c>
      <c r="F96" s="131" t="str">
        <f t="shared" si="112"/>
        <v/>
      </c>
      <c r="G96" s="131" t="str">
        <f t="shared" si="112"/>
        <v/>
      </c>
      <c r="H96" s="131" t="str">
        <f t="shared" si="112"/>
        <v/>
      </c>
      <c r="I96" s="131" t="str">
        <f t="shared" si="112"/>
        <v/>
      </c>
      <c r="J96" s="131" t="str">
        <f t="shared" si="112"/>
        <v/>
      </c>
      <c r="K96" s="131" t="str">
        <f t="shared" si="112"/>
        <v/>
      </c>
      <c r="L96" s="131" t="str">
        <f t="shared" si="112"/>
        <v/>
      </c>
      <c r="M96" s="131" t="str">
        <f t="shared" si="112"/>
        <v/>
      </c>
      <c r="N96" s="131" t="str">
        <f t="shared" si="112"/>
        <v/>
      </c>
      <c r="O96" s="131" t="str">
        <f t="shared" si="112"/>
        <v/>
      </c>
      <c r="P96" s="131" t="str">
        <f t="shared" si="112"/>
        <v/>
      </c>
      <c r="Q96" s="131" t="str">
        <f t="shared" si="112"/>
        <v/>
      </c>
      <c r="R96" s="131" t="str">
        <f t="shared" si="112"/>
        <v/>
      </c>
      <c r="S96" s="131" t="str">
        <f t="shared" si="112"/>
        <v/>
      </c>
      <c r="T96" s="131" t="str">
        <f t="shared" si="112"/>
        <v/>
      </c>
      <c r="U96" s="131" t="str">
        <f t="shared" si="112"/>
        <v/>
      </c>
      <c r="V96" s="130" t="str">
        <f t="shared" si="112"/>
        <v/>
      </c>
      <c r="W96" s="130" t="str">
        <f t="shared" si="112"/>
        <v/>
      </c>
      <c r="X96" s="130" t="str">
        <f t="shared" si="112"/>
        <v/>
      </c>
      <c r="Y96" s="130" t="str">
        <f t="shared" si="112"/>
        <v/>
      </c>
      <c r="Z96" s="130" t="str">
        <f t="shared" si="112"/>
        <v/>
      </c>
      <c r="AA96" s="130" t="str">
        <f t="shared" si="112"/>
        <v/>
      </c>
      <c r="AB96" s="130" t="str">
        <f t="shared" si="112"/>
        <v/>
      </c>
      <c r="AC96" s="130" t="str">
        <f t="shared" si="112"/>
        <v/>
      </c>
      <c r="AD96" s="130" t="str">
        <f t="shared" si="112"/>
        <v/>
      </c>
      <c r="AE96" s="130" t="str">
        <f t="shared" si="112"/>
        <v/>
      </c>
      <c r="AF96" s="130" t="str">
        <f t="shared" si="112"/>
        <v/>
      </c>
      <c r="AG96" s="130" t="str">
        <f t="shared" si="112"/>
        <v/>
      </c>
      <c r="AH96" s="130" t="str">
        <f t="shared" si="112"/>
        <v/>
      </c>
      <c r="AI96" s="130" t="str">
        <f t="shared" si="112"/>
        <v/>
      </c>
      <c r="AJ96" s="132" t="str">
        <f t="shared" si="112"/>
        <v/>
      </c>
      <c r="AK96" s="136" t="str">
        <f t="shared" si="112"/>
        <v/>
      </c>
      <c r="AL96" s="133" t="str">
        <f t="shared" si="112"/>
        <v/>
      </c>
      <c r="AM96" s="133" t="str">
        <f t="shared" si="112"/>
        <v/>
      </c>
      <c r="AN96" s="133" t="str">
        <f t="shared" si="112"/>
        <v/>
      </c>
      <c r="AO96" s="133" t="str">
        <f t="shared" si="112"/>
        <v/>
      </c>
      <c r="AP96" s="133" t="str">
        <f t="shared" si="112"/>
        <v/>
      </c>
      <c r="AQ96" s="134" t="str">
        <f t="shared" si="112"/>
        <v/>
      </c>
      <c r="AR96" s="135" t="str">
        <f t="shared" si="112"/>
        <v/>
      </c>
    </row>
    <row r="97" spans="1:44" x14ac:dyDescent="0.3">
      <c r="A97" s="48" t="str">
        <f t="shared" ref="A97" si="113">+IF(C97+C98=0,"[ocultar]","")</f>
        <v>[ocultar]</v>
      </c>
      <c r="B97" s="39" t="s">
        <v>162</v>
      </c>
      <c r="C97" s="40">
        <f t="array" ref="C97">SUM(IF($B97=DATOS_[Sexo],
IF($B96=DATOS_[AGRUP. CLAS. PROF.],
IF("Dentro"=DATOS_[Check Periodo Ref.],
1/(COUNTIFS(DATOS_[Sexo],$B97,DATOS_[AGRUP. CLAS. PROF.],$B96,DATOS_[Check Periodo Ref.],"Dentro",DATOS_[id],DATOS_[id]))))))</f>
        <v>0</v>
      </c>
      <c r="D97" s="41">
        <f>COUNTIFS(DATOS_[AGRUP. CLAS. PROF.],$B96,DATOS_[Sexo],$B97,DATOS_[Check Periodo Ref.],"Dentro")</f>
        <v>0</v>
      </c>
      <c r="E97" s="118">
        <f t="array" ref="E97">IFERROR(
MEDIAN(IF(DATOS_[Sexo]=$B97,IF(DATOS_[AGRUP. CLAS. PROF.]=$B96,IF(DATOS_[Check Periodo Ref.]="Dentro",DATOS_[SALARIO BASE Ef],FALSE)))),
0)</f>
        <v>0</v>
      </c>
      <c r="F97" s="119">
        <f t="array" ref="F97">IFERROR(
MEDIAN((IF(DATOS_[[Sexo]:[Sexo]]=$B97,IF(DATOS_[[AGRUP. CLAS. PROF.]:[AGRUP. CLAS. PROF.]]=$B96,IF(DATOS_[[Check Periodo Ref.]:[Check Periodo Ref.]]="Dentro",DATOS_[Conc.Sal.01]))))),
0)</f>
        <v>0</v>
      </c>
      <c r="G97" s="119">
        <f t="array" ref="G97">IFERROR(
MEDIAN((IF(DATOS_[[Sexo]:[Sexo]]=$B97,IF(DATOS_[[AGRUP. CLAS. PROF.]:[AGRUP. CLAS. PROF.]]=$B96,IF(DATOS_[[Check Periodo Ref.]:[Check Periodo Ref.]]="Dentro",DATOS_[Conc.Sal.02]))))),
0)</f>
        <v>0</v>
      </c>
      <c r="H97" s="119">
        <f t="array" ref="H97">IFERROR(
MEDIAN((IF(DATOS_[[Sexo]:[Sexo]]=$B97,IF(DATOS_[[AGRUP. CLAS. PROF.]:[AGRUP. CLAS. PROF.]]=$B96,IF(DATOS_[[Check Periodo Ref.]:[Check Periodo Ref.]]="Dentro",DATOS_[Conc.Sal.03]))))),
0)</f>
        <v>0</v>
      </c>
      <c r="I97" s="119">
        <f t="array" ref="I97">IFERROR(
MEDIAN((IF(DATOS_[[Sexo]:[Sexo]]=$B97,IF(DATOS_[[AGRUP. CLAS. PROF.]:[AGRUP. CLAS. PROF.]]=$B96,IF(DATOS_[[Check Periodo Ref.]:[Check Periodo Ref.]]="Dentro",DATOS_[Conc.Sal.04]))))),
0)</f>
        <v>0</v>
      </c>
      <c r="J97" s="119">
        <f t="array" ref="J97">IFERROR(
MEDIAN((IF(DATOS_[[Sexo]:[Sexo]]=$B97,IF(DATOS_[[AGRUP. CLAS. PROF.]:[AGRUP. CLAS. PROF.]]=$B96,IF(DATOS_[[Check Periodo Ref.]:[Check Periodo Ref.]]="Dentro",DATOS_[Conc.Sal.05]))))),
0)</f>
        <v>0</v>
      </c>
      <c r="K97" s="119">
        <f t="array" ref="K97">IFERROR(
MEDIAN((IF(DATOS_[[Sexo]:[Sexo]]=$B97,IF(DATOS_[[AGRUP. CLAS. PROF.]:[AGRUP. CLAS. PROF.]]=$B96,IF(DATOS_[[Check Periodo Ref.]:[Check Periodo Ref.]]="Dentro",DATOS_[Conc.Sal.06]))))),
0)</f>
        <v>0</v>
      </c>
      <c r="L97" s="119">
        <f t="array" ref="L97">IFERROR(
MEDIAN((IF(DATOS_[[Sexo]:[Sexo]]=$B97,IF(DATOS_[[AGRUP. CLAS. PROF.]:[AGRUP. CLAS. PROF.]]=$B96,IF(DATOS_[[Check Periodo Ref.]:[Check Periodo Ref.]]="Dentro",DATOS_[Conc.Sal.07]))))),
0)</f>
        <v>0</v>
      </c>
      <c r="M97" s="119">
        <f t="array" ref="M97">IFERROR(
MEDIAN((IF(DATOS_[[Sexo]:[Sexo]]=$B97,IF(DATOS_[[AGRUP. CLAS. PROF.]:[AGRUP. CLAS. PROF.]]=$B96,IF(DATOS_[[Check Periodo Ref.]:[Check Periodo Ref.]]="Dentro",DATOS_[Conc.Sal.08]))))),
0)</f>
        <v>0</v>
      </c>
      <c r="N97" s="119">
        <f t="array" ref="N97">IFERROR(
MEDIAN((IF(DATOS_[[Sexo]:[Sexo]]=$B97,IF(DATOS_[[AGRUP. CLAS. PROF.]:[AGRUP. CLAS. PROF.]]=$B96,IF(DATOS_[[Check Periodo Ref.]:[Check Periodo Ref.]]="Dentro",DATOS_[Conc.Sal.09]))))),
0)</f>
        <v>0</v>
      </c>
      <c r="O97" s="119">
        <f t="array" ref="O97">IFERROR(
MEDIAN((IF(DATOS_[[Sexo]:[Sexo]]=$B97,IF(DATOS_[[AGRUP. CLAS. PROF.]:[AGRUP. CLAS. PROF.]]=$B96,IF(DATOS_[[Check Periodo Ref.]:[Check Periodo Ref.]]="Dentro",DATOS_[Conc.Sal.10]))))),
0)</f>
        <v>0</v>
      </c>
      <c r="P97" s="119">
        <f t="array" ref="P97">IFERROR(
MEDIAN((IF(DATOS_[[Sexo]:[Sexo]]=$B97,IF(DATOS_[[AGRUP. CLAS. PROF.]:[AGRUP. CLAS. PROF.]]=$B96,IF(DATOS_[[Check Periodo Ref.]:[Check Periodo Ref.]]="Dentro",DATOS_[Conc.Sal.11]))))),
0)</f>
        <v>0</v>
      </c>
      <c r="Q97" s="119">
        <f t="array" ref="Q97">IFERROR(
MEDIAN((IF(DATOS_[[Sexo]:[Sexo]]=$B97,IF(DATOS_[[AGRUP. CLAS. PROF.]:[AGRUP. CLAS. PROF.]]=$B96,IF(DATOS_[[Check Periodo Ref.]:[Check Periodo Ref.]]="Dentro",DATOS_[Conc.Sal.12]))))),
0)</f>
        <v>0</v>
      </c>
      <c r="R97" s="119">
        <f t="array" ref="R97">IFERROR(
MEDIAN((IF(DATOS_[[Sexo]:[Sexo]]=$B97,IF(DATOS_[[AGRUP. CLAS. PROF.]:[AGRUP. CLAS. PROF.]]=$B96,IF(DATOS_[[Check Periodo Ref.]:[Check Periodo Ref.]]="Dentro",DATOS_[Conc.Sal.13]))))),
0)</f>
        <v>0</v>
      </c>
      <c r="S97" s="119">
        <f t="array" ref="S97">IFERROR(
MEDIAN((IF(DATOS_[[Sexo]:[Sexo]]=$B97,IF(DATOS_[[AGRUP. CLAS. PROF.]:[AGRUP. CLAS. PROF.]]=$B96,IF(DATOS_[[Check Periodo Ref.]:[Check Periodo Ref.]]="Dentro",DATOS_[Conc.Sal.14]))))),
0)</f>
        <v>0</v>
      </c>
      <c r="T97" s="119">
        <f t="array" ref="T97">IFERROR(
MEDIAN((IF(DATOS_[[Sexo]:[Sexo]]=$B97,IF(DATOS_[[AGRUP. CLAS. PROF.]:[AGRUP. CLAS. PROF.]]=$B96,IF(DATOS_[[Check Periodo Ref.]:[Check Periodo Ref.]]="Dentro",DATOS_[Conc.Sal.15]))))),
0)</f>
        <v>0</v>
      </c>
      <c r="U97" s="119">
        <f t="array" ref="U97">IFERROR(
MEDIAN((IF(DATOS_[[Sexo]:[Sexo]]=$B97,IF(DATOS_[[AGRUP. CLAS. PROF.]:[AGRUP. CLAS. PROF.]]=$B96,IF(DATOS_[[Check Periodo Ref.]:[Check Periodo Ref.]]="Dentro",DATOS_[Conc.Sal.16]))))),
0)</f>
        <v>0</v>
      </c>
      <c r="V97" s="119">
        <f t="array" ref="V97">IFERROR(
MEDIAN((IF(DATOS_[[Sexo]:[Sexo]]=$B97,IF(DATOS_[[AGRUP. CLAS. PROF.]:[AGRUP. CLAS. PROF.]]=$B96,IF(DATOS_[[Check Periodo Ref.]:[Check Periodo Ref.]]="Dentro",DATOS_[Conc.Sal.17]))))),
0)</f>
        <v>0</v>
      </c>
      <c r="W97" s="119">
        <f t="array" ref="W97">IFERROR(
MEDIAN((IF(DATOS_[[Sexo]:[Sexo]]=$B97,IF(DATOS_[[AGRUP. CLAS. PROF.]:[AGRUP. CLAS. PROF.]]=$B96,IF(DATOS_[[Check Periodo Ref.]:[Check Periodo Ref.]]="Dentro",DATOS_[Conc.Sal.18]))))),
0)</f>
        <v>0</v>
      </c>
      <c r="X97" s="119">
        <f t="array" ref="X97">IFERROR(
MEDIAN((IF(DATOS_[[Sexo]:[Sexo]]=$B97,IF(DATOS_[[AGRUP. CLAS. PROF.]:[AGRUP. CLAS. PROF.]]=$B96,IF(DATOS_[[Check Periodo Ref.]:[Check Periodo Ref.]]="Dentro",DATOS_[Conc.Sal.19]))))),
0)</f>
        <v>0</v>
      </c>
      <c r="Y97" s="119">
        <f t="array" ref="Y97">IFERROR(
MEDIAN((IF(DATOS_[[Sexo]:[Sexo]]=$B97,IF(DATOS_[[AGRUP. CLAS. PROF.]:[AGRUP. CLAS. PROF.]]=$B96,IF(DATOS_[[Check Periodo Ref.]:[Check Periodo Ref.]]="Dentro",DATOS_[Conc.Sal.20]))))),
0)</f>
        <v>0</v>
      </c>
      <c r="Z97" s="119">
        <f t="array" ref="Z97">IFERROR(
MEDIAN((IF(DATOS_[[Sexo]:[Sexo]]=$B97,IF(DATOS_[[AGRUP. CLAS. PROF.]:[AGRUP. CLAS. PROF.]]=$B96,IF(DATOS_[[Check Periodo Ref.]:[Check Periodo Ref.]]="Dentro",DATOS_[Conc.Sal.21]))))),
0)</f>
        <v>0</v>
      </c>
      <c r="AA97" s="119">
        <f t="array" ref="AA97">IFERROR(
MEDIAN((IF(DATOS_[[Sexo]:[Sexo]]=$B97,IF(DATOS_[[AGRUP. CLAS. PROF.]:[AGRUP. CLAS. PROF.]]=$B96,IF(DATOS_[[Check Periodo Ref.]:[Check Periodo Ref.]]="Dentro",DATOS_[Conc.Sal.22]))))),
0)</f>
        <v>0</v>
      </c>
      <c r="AB97" s="119">
        <f t="array" ref="AB97">IFERROR(
MEDIAN((IF(DATOS_[[Sexo]:[Sexo]]=$B97,IF(DATOS_[[AGRUP. CLAS. PROF.]:[AGRUP. CLAS. PROF.]]=$B96,IF(DATOS_[[Check Periodo Ref.]:[Check Periodo Ref.]]="Dentro",DATOS_[Conc.Sal.23]))))),
0)</f>
        <v>0</v>
      </c>
      <c r="AC97" s="119">
        <f t="array" ref="AC97">IFERROR(
MEDIAN((IF(DATOS_[[Sexo]:[Sexo]]=$B97,IF(DATOS_[[AGRUP. CLAS. PROF.]:[AGRUP. CLAS. PROF.]]=$B96,IF(DATOS_[[Check Periodo Ref.]:[Check Periodo Ref.]]="Dentro",DATOS_[Conc.Sal.24]))))),
0)</f>
        <v>0</v>
      </c>
      <c r="AD97" s="119">
        <f t="array" ref="AD97">IFERROR(
MEDIAN((IF(DATOS_[[Sexo]:[Sexo]]=$B97,IF(DATOS_[[AGRUP. CLAS. PROF.]:[AGRUP. CLAS. PROF.]]=$B96,IF(DATOS_[[Check Periodo Ref.]:[Check Periodo Ref.]]="Dentro",DATOS_[Conc.Sal.25]))))),
0)</f>
        <v>0</v>
      </c>
      <c r="AE97" s="119">
        <f t="array" ref="AE97">IFERROR(
MEDIAN((IF(DATOS_[[Sexo]:[Sexo]]=$B97,IF(DATOS_[[AGRUP. CLAS. PROF.]:[AGRUP. CLAS. PROF.]]=$B96,IF(DATOS_[[Check Periodo Ref.]:[Check Periodo Ref.]]="Dentro",DATOS_[Conc.Sal.26]))))),
0)</f>
        <v>0</v>
      </c>
      <c r="AF97" s="119">
        <f t="array" ref="AF97">IFERROR(
MEDIAN((IF(DATOS_[[Sexo]:[Sexo]]=$B97,IF(DATOS_[[AGRUP. CLAS. PROF.]:[AGRUP. CLAS. PROF.]]=$B96,IF(DATOS_[[Check Periodo Ref.]:[Check Periodo Ref.]]="Dentro",DATOS_[Conc.Sal.27]))))),
0)</f>
        <v>0</v>
      </c>
      <c r="AG97" s="119">
        <f t="array" ref="AG97">IFERROR(
MEDIAN((IF(DATOS_[[Sexo]:[Sexo]]=$B97,IF(DATOS_[[AGRUP. CLAS. PROF.]:[AGRUP. CLAS. PROF.]]=$B96,IF(DATOS_[[Check Periodo Ref.]:[Check Periodo Ref.]]="Dentro",DATOS_[Conc.Sal.28]))))),
0)</f>
        <v>0</v>
      </c>
      <c r="AH97" s="119">
        <f t="array" ref="AH97">IFERROR(
MEDIAN((IF(DATOS_[[Sexo]:[Sexo]]=$B97,IF(DATOS_[[AGRUP. CLAS. PROF.]:[AGRUP. CLAS. PROF.]]=$B96,IF(DATOS_[[Check Periodo Ref.]:[Check Periodo Ref.]]="Dentro",DATOS_[Conc.Sal.29]))))),
0)</f>
        <v>0</v>
      </c>
      <c r="AI97" s="119">
        <f t="array" ref="AI97">IFERROR(
MEDIAN((IF(DATOS_[[Sexo]:[Sexo]]=$B97,IF(DATOS_[[AGRUP. CLAS. PROF.]:[AGRUP. CLAS. PROF.]]=$B96,IF(DATOS_[[Check Periodo Ref.]:[Check Periodo Ref.]]="Dentro",DATOS_[Conc.Sal.30]))))),
0)</f>
        <v>0</v>
      </c>
      <c r="AJ97" s="120">
        <f t="array" ref="AJ97">IFERROR(
MEDIAN(IF(DATOS_[Sexo]=$B97,IF(DATOS_[AGRUP. CLAS. PROF.]=$B96,IF(DATOS_[Check Periodo Ref.]="Dentro",DATOS_[Tot COMPL.SAL Ef],FALSE)))),
0)</f>
        <v>0</v>
      </c>
      <c r="AK97" s="121">
        <f t="array" ref="AK97">IFERROR(
MEDIAN(IF(DATOS_[Sexo]=$B97,IF(DATOS_[AGRUP. CLAS. PROF.]=$B96,IF(DATOS_[Check Periodo Ref.]="Dentro",DATOS_[TOTAL SALARIO Ef],FALSE)))),
0)</f>
        <v>0</v>
      </c>
      <c r="AL97" s="122">
        <f t="array" ref="AL97">IFERROR(
MEDIAN((IF(DATOS_[[Sexo]:[Sexo]]=$B97,IF(DATOS_[[AGRUP. CLAS. PROF.]:[AGRUP. CLAS. PROF.]]=$B96,IF(DATOS_[[Check Periodo Ref.]:[Check Periodo Ref.]]="Dentro",DATOS_[C.Extra.01]))))),
0)</f>
        <v>0</v>
      </c>
      <c r="AM97" s="122">
        <f t="array" ref="AM97">IFERROR(
MEDIAN((IF(DATOS_[[Sexo]:[Sexo]]=$B97,IF(DATOS_[[AGRUP. CLAS. PROF.]:[AGRUP. CLAS. PROF.]]=$B96,IF(DATOS_[[Check Periodo Ref.]:[Check Periodo Ref.]]="Dentro",DATOS_[C.Extra.02]))))),
0)</f>
        <v>0</v>
      </c>
      <c r="AN97" s="122">
        <f t="array" ref="AN97">IFERROR(
MEDIAN((IF(DATOS_[[Sexo]:[Sexo]]=$B97,IF(DATOS_[[AGRUP. CLAS. PROF.]:[AGRUP. CLAS. PROF.]]=$B96,IF(DATOS_[[Check Periodo Ref.]:[Check Periodo Ref.]]="Dentro",DATOS_[C.Extra.03]))))),
0)</f>
        <v>0</v>
      </c>
      <c r="AO97" s="122">
        <f t="array" ref="AO97">IFERROR(
MEDIAN((IF(DATOS_[[Sexo]:[Sexo]]=$B97,IF(DATOS_[[AGRUP. CLAS. PROF.]:[AGRUP. CLAS. PROF.]]=$B96,IF(DATOS_[[Check Periodo Ref.]:[Check Periodo Ref.]]="Dentro",DATOS_[C.Extra.04]))))),
0)</f>
        <v>0</v>
      </c>
      <c r="AP97" s="122">
        <f t="array" ref="AP97">IFERROR(
MEDIAN((IF(DATOS_[[Sexo]:[Sexo]]=$B97,IF(DATOS_[[AGRUP. CLAS. PROF.]:[AGRUP. CLAS. PROF.]]=$B96,IF(DATOS_[[Check Periodo Ref.]:[Check Periodo Ref.]]="Dentro",DATOS_[C.Extra.05]))))),
0)</f>
        <v>0</v>
      </c>
      <c r="AQ97" s="123">
        <f t="array" ref="AQ97">IFERROR(
MEDIAN(IF(DATOS_[Sexo]=$B97,IF(DATOS_[AGRUP. CLAS. PROF.]=$B96,IF(DATOS_[Check Periodo Ref.]="Dentro",DATOS_[Tot Extrasalarial Ef],FALSE)))),
0)</f>
        <v>0</v>
      </c>
      <c r="AR97" s="124">
        <f t="array" ref="AR97">IFERROR(
MEDIAN(IF(DATOS_[Sexo]=$B97,IF(DATOS_[AGRUP. CLAS. PROF.]=$B96,IF(DATOS_[Check Periodo Ref.]="Dentro",DATOS_[TOTAL Retrib Ef],FALSE)))),
0)</f>
        <v>0</v>
      </c>
    </row>
    <row r="98" spans="1:44" x14ac:dyDescent="0.3">
      <c r="A98" s="48" t="str">
        <f t="shared" ref="A98" si="114">+A97</f>
        <v>[ocultar]</v>
      </c>
      <c r="B98" s="39" t="s">
        <v>163</v>
      </c>
      <c r="C98" s="40">
        <f t="array" ref="C98">SUM(IF($B98=DATOS_[Sexo],
IF($B96=DATOS_[AGRUP. CLAS. PROF.],
IF("Dentro"=DATOS_[Check Periodo Ref.],
1/(COUNTIFS(DATOS_[Sexo],$B98,DATOS_[AGRUP. CLAS. PROF.],$B96,DATOS_[Check Periodo Ref.],"Dentro",DATOS_[id],DATOS_[id]))))))</f>
        <v>0</v>
      </c>
      <c r="D98" s="41">
        <f>COUNTIFS(DATOS_[AGRUP. CLAS. PROF.],$B96,DATOS_[Sexo],$B98,DATOS_[Check Periodo Ref.],"Dentro")</f>
        <v>0</v>
      </c>
      <c r="E98" s="118">
        <f t="array" ref="E98">IFERROR(
MEDIAN(IF(DATOS_[Sexo]=$B98,IF(DATOS_[AGRUP. CLAS. PROF.]=$B96,IF(DATOS_[Check Periodo Ref.]="Dentro",DATOS_[SALARIO BASE Ef],FALSE)))),
0)</f>
        <v>0</v>
      </c>
      <c r="F98" s="119">
        <f t="array" ref="F98">IFERROR(
MEDIAN((IF(DATOS_[[Sexo]:[Sexo]]=$B98,IF(DATOS_[[AGRUP. CLAS. PROF.]:[AGRUP. CLAS. PROF.]]=$B96,IF(DATOS_[[Check Periodo Ref.]:[Check Periodo Ref.]]="Dentro",DATOS_[Conc.Sal.01]))))),
0)</f>
        <v>0</v>
      </c>
      <c r="G98" s="119">
        <f t="array" ref="G98">IFERROR(
MEDIAN((IF(DATOS_[[Sexo]:[Sexo]]=$B98,IF(DATOS_[[AGRUP. CLAS. PROF.]:[AGRUP. CLAS. PROF.]]=$B96,IF(DATOS_[[Check Periodo Ref.]:[Check Periodo Ref.]]="Dentro",DATOS_[Conc.Sal.02]))))),
0)</f>
        <v>0</v>
      </c>
      <c r="H98" s="119">
        <f t="array" ref="H98">IFERROR(
MEDIAN((IF(DATOS_[[Sexo]:[Sexo]]=$B98,IF(DATOS_[[AGRUP. CLAS. PROF.]:[AGRUP. CLAS. PROF.]]=$B96,IF(DATOS_[[Check Periodo Ref.]:[Check Periodo Ref.]]="Dentro",DATOS_[Conc.Sal.03]))))),
0)</f>
        <v>0</v>
      </c>
      <c r="I98" s="119">
        <f t="array" ref="I98">IFERROR(
MEDIAN((IF(DATOS_[[Sexo]:[Sexo]]=$B98,IF(DATOS_[[AGRUP. CLAS. PROF.]:[AGRUP. CLAS. PROF.]]=$B96,IF(DATOS_[[Check Periodo Ref.]:[Check Periodo Ref.]]="Dentro",DATOS_[Conc.Sal.04]))))),
0)</f>
        <v>0</v>
      </c>
      <c r="J98" s="119">
        <f t="array" ref="J98">IFERROR(
MEDIAN((IF(DATOS_[[Sexo]:[Sexo]]=$B98,IF(DATOS_[[AGRUP. CLAS. PROF.]:[AGRUP. CLAS. PROF.]]=$B96,IF(DATOS_[[Check Periodo Ref.]:[Check Periodo Ref.]]="Dentro",DATOS_[Conc.Sal.05]))))),
0)</f>
        <v>0</v>
      </c>
      <c r="K98" s="119">
        <f t="array" ref="K98">IFERROR(
MEDIAN((IF(DATOS_[[Sexo]:[Sexo]]=$B98,IF(DATOS_[[AGRUP. CLAS. PROF.]:[AGRUP. CLAS. PROF.]]=$B96,IF(DATOS_[[Check Periodo Ref.]:[Check Periodo Ref.]]="Dentro",DATOS_[Conc.Sal.06]))))),
0)</f>
        <v>0</v>
      </c>
      <c r="L98" s="119">
        <f t="array" ref="L98">IFERROR(
MEDIAN((IF(DATOS_[[Sexo]:[Sexo]]=$B98,IF(DATOS_[[AGRUP. CLAS. PROF.]:[AGRUP. CLAS. PROF.]]=$B96,IF(DATOS_[[Check Periodo Ref.]:[Check Periodo Ref.]]="Dentro",DATOS_[Conc.Sal.07]))))),
0)</f>
        <v>0</v>
      </c>
      <c r="M98" s="119">
        <f t="array" ref="M98">IFERROR(
MEDIAN((IF(DATOS_[[Sexo]:[Sexo]]=$B98,IF(DATOS_[[AGRUP. CLAS. PROF.]:[AGRUP. CLAS. PROF.]]=$B96,IF(DATOS_[[Check Periodo Ref.]:[Check Periodo Ref.]]="Dentro",DATOS_[Conc.Sal.08]))))),
0)</f>
        <v>0</v>
      </c>
      <c r="N98" s="119">
        <f t="array" ref="N98">IFERROR(
MEDIAN((IF(DATOS_[[Sexo]:[Sexo]]=$B98,IF(DATOS_[[AGRUP. CLAS. PROF.]:[AGRUP. CLAS. PROF.]]=$B96,IF(DATOS_[[Check Periodo Ref.]:[Check Periodo Ref.]]="Dentro",DATOS_[Conc.Sal.09]))))),
0)</f>
        <v>0</v>
      </c>
      <c r="O98" s="119">
        <f t="array" ref="O98">IFERROR(
MEDIAN((IF(DATOS_[[Sexo]:[Sexo]]=$B98,IF(DATOS_[[AGRUP. CLAS. PROF.]:[AGRUP. CLAS. PROF.]]=$B96,IF(DATOS_[[Check Periodo Ref.]:[Check Periodo Ref.]]="Dentro",DATOS_[Conc.Sal.10]))))),
0)</f>
        <v>0</v>
      </c>
      <c r="P98" s="119">
        <f t="array" ref="P98">IFERROR(
MEDIAN((IF(DATOS_[[Sexo]:[Sexo]]=$B98,IF(DATOS_[[AGRUP. CLAS. PROF.]:[AGRUP. CLAS. PROF.]]=$B96,IF(DATOS_[[Check Periodo Ref.]:[Check Periodo Ref.]]="Dentro",DATOS_[Conc.Sal.11]))))),
0)</f>
        <v>0</v>
      </c>
      <c r="Q98" s="119">
        <f t="array" ref="Q98">IFERROR(
MEDIAN((IF(DATOS_[[Sexo]:[Sexo]]=$B98,IF(DATOS_[[AGRUP. CLAS. PROF.]:[AGRUP. CLAS. PROF.]]=$B96,IF(DATOS_[[Check Periodo Ref.]:[Check Periodo Ref.]]="Dentro",DATOS_[Conc.Sal.12]))))),
0)</f>
        <v>0</v>
      </c>
      <c r="R98" s="119">
        <f t="array" ref="R98">IFERROR(
MEDIAN((IF(DATOS_[[Sexo]:[Sexo]]=$B98,IF(DATOS_[[AGRUP. CLAS. PROF.]:[AGRUP. CLAS. PROF.]]=$B96,IF(DATOS_[[Check Periodo Ref.]:[Check Periodo Ref.]]="Dentro",DATOS_[Conc.Sal.13]))))),
0)</f>
        <v>0</v>
      </c>
      <c r="S98" s="119">
        <f t="array" ref="S98">IFERROR(
MEDIAN((IF(DATOS_[[Sexo]:[Sexo]]=$B98,IF(DATOS_[[AGRUP. CLAS. PROF.]:[AGRUP. CLAS. PROF.]]=$B96,IF(DATOS_[[Check Periodo Ref.]:[Check Periodo Ref.]]="Dentro",DATOS_[Conc.Sal.14]))))),
0)</f>
        <v>0</v>
      </c>
      <c r="T98" s="119">
        <f t="array" ref="T98">IFERROR(
MEDIAN((IF(DATOS_[[Sexo]:[Sexo]]=$B98,IF(DATOS_[[AGRUP. CLAS. PROF.]:[AGRUP. CLAS. PROF.]]=$B96,IF(DATOS_[[Check Periodo Ref.]:[Check Periodo Ref.]]="Dentro",DATOS_[Conc.Sal.15]))))),
0)</f>
        <v>0</v>
      </c>
      <c r="U98" s="119">
        <f t="array" ref="U98">IFERROR(
MEDIAN((IF(DATOS_[[Sexo]:[Sexo]]=$B98,IF(DATOS_[[AGRUP. CLAS. PROF.]:[AGRUP. CLAS. PROF.]]=$B96,IF(DATOS_[[Check Periodo Ref.]:[Check Periodo Ref.]]="Dentro",DATOS_[Conc.Sal.16]))))),
0)</f>
        <v>0</v>
      </c>
      <c r="V98" s="119">
        <f t="array" ref="V98">IFERROR(
MEDIAN((IF(DATOS_[[Sexo]:[Sexo]]=$B98,IF(DATOS_[[AGRUP. CLAS. PROF.]:[AGRUP. CLAS. PROF.]]=$B96,IF(DATOS_[[Check Periodo Ref.]:[Check Periodo Ref.]]="Dentro",DATOS_[Conc.Sal.17]))))),
0)</f>
        <v>0</v>
      </c>
      <c r="W98" s="119">
        <f t="array" ref="W98">IFERROR(
MEDIAN((IF(DATOS_[[Sexo]:[Sexo]]=$B98,IF(DATOS_[[AGRUP. CLAS. PROF.]:[AGRUP. CLAS. PROF.]]=$B96,IF(DATOS_[[Check Periodo Ref.]:[Check Periodo Ref.]]="Dentro",DATOS_[Conc.Sal.18]))))),
0)</f>
        <v>0</v>
      </c>
      <c r="X98" s="119">
        <f t="array" ref="X98">IFERROR(
MEDIAN((IF(DATOS_[[Sexo]:[Sexo]]=$B98,IF(DATOS_[[AGRUP. CLAS. PROF.]:[AGRUP. CLAS. PROF.]]=$B96,IF(DATOS_[[Check Periodo Ref.]:[Check Periodo Ref.]]="Dentro",DATOS_[Conc.Sal.19]))))),
0)</f>
        <v>0</v>
      </c>
      <c r="Y98" s="119">
        <f t="array" ref="Y98">IFERROR(
MEDIAN((IF(DATOS_[[Sexo]:[Sexo]]=$B98,IF(DATOS_[[AGRUP. CLAS. PROF.]:[AGRUP. CLAS. PROF.]]=$B96,IF(DATOS_[[Check Periodo Ref.]:[Check Periodo Ref.]]="Dentro",DATOS_[Conc.Sal.20]))))),
0)</f>
        <v>0</v>
      </c>
      <c r="Z98" s="119">
        <f t="array" ref="Z98">IFERROR(
MEDIAN((IF(DATOS_[[Sexo]:[Sexo]]=$B98,IF(DATOS_[[AGRUP. CLAS. PROF.]:[AGRUP. CLAS. PROF.]]=$B96,IF(DATOS_[[Check Periodo Ref.]:[Check Periodo Ref.]]="Dentro",DATOS_[Conc.Sal.21]))))),
0)</f>
        <v>0</v>
      </c>
      <c r="AA98" s="119">
        <f t="array" ref="AA98">IFERROR(
MEDIAN((IF(DATOS_[[Sexo]:[Sexo]]=$B98,IF(DATOS_[[AGRUP. CLAS. PROF.]:[AGRUP. CLAS. PROF.]]=$B96,IF(DATOS_[[Check Periodo Ref.]:[Check Periodo Ref.]]="Dentro",DATOS_[Conc.Sal.22]))))),
0)</f>
        <v>0</v>
      </c>
      <c r="AB98" s="119">
        <f t="array" ref="AB98">IFERROR(
MEDIAN((IF(DATOS_[[Sexo]:[Sexo]]=$B98,IF(DATOS_[[AGRUP. CLAS. PROF.]:[AGRUP. CLAS. PROF.]]=$B96,IF(DATOS_[[Check Periodo Ref.]:[Check Periodo Ref.]]="Dentro",DATOS_[Conc.Sal.23]))))),
0)</f>
        <v>0</v>
      </c>
      <c r="AC98" s="119">
        <f t="array" ref="AC98">IFERROR(
MEDIAN((IF(DATOS_[[Sexo]:[Sexo]]=$B98,IF(DATOS_[[AGRUP. CLAS. PROF.]:[AGRUP. CLAS. PROF.]]=$B96,IF(DATOS_[[Check Periodo Ref.]:[Check Periodo Ref.]]="Dentro",DATOS_[Conc.Sal.24]))))),
0)</f>
        <v>0</v>
      </c>
      <c r="AD98" s="119">
        <f t="array" ref="AD98">IFERROR(
MEDIAN((IF(DATOS_[[Sexo]:[Sexo]]=$B98,IF(DATOS_[[AGRUP. CLAS. PROF.]:[AGRUP. CLAS. PROF.]]=$B96,IF(DATOS_[[Check Periodo Ref.]:[Check Periodo Ref.]]="Dentro",DATOS_[Conc.Sal.25]))))),
0)</f>
        <v>0</v>
      </c>
      <c r="AE98" s="119">
        <f t="array" ref="AE98">IFERROR(
MEDIAN((IF(DATOS_[[Sexo]:[Sexo]]=$B98,IF(DATOS_[[AGRUP. CLAS. PROF.]:[AGRUP. CLAS. PROF.]]=$B96,IF(DATOS_[[Check Periodo Ref.]:[Check Periodo Ref.]]="Dentro",DATOS_[Conc.Sal.26]))))),
0)</f>
        <v>0</v>
      </c>
      <c r="AF98" s="119">
        <f t="array" ref="AF98">IFERROR(
MEDIAN((IF(DATOS_[[Sexo]:[Sexo]]=$B98,IF(DATOS_[[AGRUP. CLAS. PROF.]:[AGRUP. CLAS. PROF.]]=$B96,IF(DATOS_[[Check Periodo Ref.]:[Check Periodo Ref.]]="Dentro",DATOS_[Conc.Sal.27]))))),
0)</f>
        <v>0</v>
      </c>
      <c r="AG98" s="119">
        <f t="array" ref="AG98">IFERROR(
MEDIAN((IF(DATOS_[[Sexo]:[Sexo]]=$B98,IF(DATOS_[[AGRUP. CLAS. PROF.]:[AGRUP. CLAS. PROF.]]=$B96,IF(DATOS_[[Check Periodo Ref.]:[Check Periodo Ref.]]="Dentro",DATOS_[Conc.Sal.28]))))),
0)</f>
        <v>0</v>
      </c>
      <c r="AH98" s="119">
        <f t="array" ref="AH98">IFERROR(
MEDIAN((IF(DATOS_[[Sexo]:[Sexo]]=$B98,IF(DATOS_[[AGRUP. CLAS. PROF.]:[AGRUP. CLAS. PROF.]]=$B96,IF(DATOS_[[Check Periodo Ref.]:[Check Periodo Ref.]]="Dentro",DATOS_[Conc.Sal.29]))))),
0)</f>
        <v>0</v>
      </c>
      <c r="AI98" s="119">
        <f t="array" ref="AI98">IFERROR(
MEDIAN((IF(DATOS_[[Sexo]:[Sexo]]=$B98,IF(DATOS_[[AGRUP. CLAS. PROF.]:[AGRUP. CLAS. PROF.]]=$B96,IF(DATOS_[[Check Periodo Ref.]:[Check Periodo Ref.]]="Dentro",DATOS_[Conc.Sal.30]))))),
0)</f>
        <v>0</v>
      </c>
      <c r="AJ98" s="120">
        <f t="array" ref="AJ98">IFERROR(
MEDIAN(IF(DATOS_[Sexo]=$B98,IF(DATOS_[AGRUP. CLAS. PROF.]=$B96,IF(DATOS_[Check Periodo Ref.]="Dentro",DATOS_[Tot COMPL.SAL Ef],FALSE)))),
0)</f>
        <v>0</v>
      </c>
      <c r="AK98" s="121">
        <f t="array" ref="AK98">IFERROR(
MEDIAN(IF(DATOS_[Sexo]=$B98,IF(DATOS_[AGRUP. CLAS. PROF.]=$B96,IF(DATOS_[Check Periodo Ref.]="Dentro",DATOS_[TOTAL SALARIO Ef],FALSE)))),
0)</f>
        <v>0</v>
      </c>
      <c r="AL98" s="122">
        <f t="array" ref="AL98">IFERROR(
MEDIAN((IF(DATOS_[[Sexo]:[Sexo]]=$B98,IF(DATOS_[[AGRUP. CLAS. PROF.]:[AGRUP. CLAS. PROF.]]=$B96,IF(DATOS_[[Check Periodo Ref.]:[Check Periodo Ref.]]="Dentro",DATOS_[C.Extra.01]))))),
0)</f>
        <v>0</v>
      </c>
      <c r="AM98" s="122">
        <f t="array" ref="AM98">IFERROR(
MEDIAN((IF(DATOS_[[Sexo]:[Sexo]]=$B98,IF(DATOS_[[AGRUP. CLAS. PROF.]:[AGRUP. CLAS. PROF.]]=$B96,IF(DATOS_[[Check Periodo Ref.]:[Check Periodo Ref.]]="Dentro",DATOS_[C.Extra.02]))))),
0)</f>
        <v>0</v>
      </c>
      <c r="AN98" s="122">
        <f t="array" ref="AN98">IFERROR(
MEDIAN((IF(DATOS_[[Sexo]:[Sexo]]=$B98,IF(DATOS_[[AGRUP. CLAS. PROF.]:[AGRUP. CLAS. PROF.]]=$B96,IF(DATOS_[[Check Periodo Ref.]:[Check Periodo Ref.]]="Dentro",DATOS_[C.Extra.03]))))),
0)</f>
        <v>0</v>
      </c>
      <c r="AO98" s="122">
        <f t="array" ref="AO98">IFERROR(
MEDIAN((IF(DATOS_[[Sexo]:[Sexo]]=$B98,IF(DATOS_[[AGRUP. CLAS. PROF.]:[AGRUP. CLAS. PROF.]]=$B96,IF(DATOS_[[Check Periodo Ref.]:[Check Periodo Ref.]]="Dentro",DATOS_[C.Extra.04]))))),
0)</f>
        <v>0</v>
      </c>
      <c r="AP98" s="122">
        <f t="array" ref="AP98">IFERROR(
MEDIAN((IF(DATOS_[[Sexo]:[Sexo]]=$B98,IF(DATOS_[[AGRUP. CLAS. PROF.]:[AGRUP. CLAS. PROF.]]=$B96,IF(DATOS_[[Check Periodo Ref.]:[Check Periodo Ref.]]="Dentro",DATOS_[C.Extra.05]))))),
0)</f>
        <v>0</v>
      </c>
      <c r="AQ98" s="123">
        <f t="array" ref="AQ98">IFERROR(
MEDIAN(IF(DATOS_[Sexo]=$B98,IF(DATOS_[AGRUP. CLAS. PROF.]=$B96,IF(DATOS_[Check Periodo Ref.]="Dentro",DATOS_[Tot Extrasalarial Ef],FALSE)))),
0)</f>
        <v>0</v>
      </c>
      <c r="AR98" s="124">
        <f t="array" ref="AR98">IFERROR(
MEDIAN(IF(DATOS_[Sexo]=$B98,IF(DATOS_[AGRUP. CLAS. PROF.]=$B96,IF(DATOS_[Check Periodo Ref.]="Dentro",DATOS_[TOTAL Retrib Ef],FALSE)))),
0)</f>
        <v>0</v>
      </c>
    </row>
    <row r="99" spans="1:44" ht="17.25" thickBot="1" x14ac:dyDescent="0.35">
      <c r="A99" s="48" t="str">
        <f t="shared" ref="A99" si="115">+A100</f>
        <v>[ocultar]</v>
      </c>
      <c r="B99" s="46" t="s">
        <v>245</v>
      </c>
      <c r="C99" s="117"/>
      <c r="D99" s="47"/>
      <c r="E99" s="127" t="str">
        <f t="shared" ref="E99:AR99" si="116">IFERROR((E100-E101)/E100,"")</f>
        <v/>
      </c>
      <c r="F99" s="131" t="str">
        <f t="shared" si="116"/>
        <v/>
      </c>
      <c r="G99" s="131" t="str">
        <f t="shared" si="116"/>
        <v/>
      </c>
      <c r="H99" s="131" t="str">
        <f t="shared" si="116"/>
        <v/>
      </c>
      <c r="I99" s="131" t="str">
        <f t="shared" si="116"/>
        <v/>
      </c>
      <c r="J99" s="131" t="str">
        <f t="shared" si="116"/>
        <v/>
      </c>
      <c r="K99" s="131" t="str">
        <f t="shared" si="116"/>
        <v/>
      </c>
      <c r="L99" s="131" t="str">
        <f t="shared" si="116"/>
        <v/>
      </c>
      <c r="M99" s="131" t="str">
        <f t="shared" si="116"/>
        <v/>
      </c>
      <c r="N99" s="131" t="str">
        <f t="shared" si="116"/>
        <v/>
      </c>
      <c r="O99" s="131" t="str">
        <f t="shared" si="116"/>
        <v/>
      </c>
      <c r="P99" s="131" t="str">
        <f t="shared" si="116"/>
        <v/>
      </c>
      <c r="Q99" s="131" t="str">
        <f t="shared" si="116"/>
        <v/>
      </c>
      <c r="R99" s="131" t="str">
        <f t="shared" si="116"/>
        <v/>
      </c>
      <c r="S99" s="131" t="str">
        <f t="shared" si="116"/>
        <v/>
      </c>
      <c r="T99" s="131" t="str">
        <f t="shared" si="116"/>
        <v/>
      </c>
      <c r="U99" s="131" t="str">
        <f t="shared" si="116"/>
        <v/>
      </c>
      <c r="V99" s="130" t="str">
        <f t="shared" si="116"/>
        <v/>
      </c>
      <c r="W99" s="130" t="str">
        <f t="shared" si="116"/>
        <v/>
      </c>
      <c r="X99" s="130" t="str">
        <f t="shared" si="116"/>
        <v/>
      </c>
      <c r="Y99" s="130" t="str">
        <f t="shared" si="116"/>
        <v/>
      </c>
      <c r="Z99" s="130" t="str">
        <f t="shared" si="116"/>
        <v/>
      </c>
      <c r="AA99" s="130" t="str">
        <f t="shared" si="116"/>
        <v/>
      </c>
      <c r="AB99" s="130" t="str">
        <f t="shared" si="116"/>
        <v/>
      </c>
      <c r="AC99" s="130" t="str">
        <f t="shared" si="116"/>
        <v/>
      </c>
      <c r="AD99" s="130" t="str">
        <f t="shared" si="116"/>
        <v/>
      </c>
      <c r="AE99" s="130" t="str">
        <f t="shared" si="116"/>
        <v/>
      </c>
      <c r="AF99" s="130" t="str">
        <f t="shared" si="116"/>
        <v/>
      </c>
      <c r="AG99" s="130" t="str">
        <f t="shared" si="116"/>
        <v/>
      </c>
      <c r="AH99" s="130" t="str">
        <f t="shared" si="116"/>
        <v/>
      </c>
      <c r="AI99" s="130" t="str">
        <f t="shared" si="116"/>
        <v/>
      </c>
      <c r="AJ99" s="132" t="str">
        <f t="shared" si="116"/>
        <v/>
      </c>
      <c r="AK99" s="136" t="str">
        <f t="shared" si="116"/>
        <v/>
      </c>
      <c r="AL99" s="133" t="str">
        <f t="shared" si="116"/>
        <v/>
      </c>
      <c r="AM99" s="133" t="str">
        <f t="shared" si="116"/>
        <v/>
      </c>
      <c r="AN99" s="133" t="str">
        <f t="shared" si="116"/>
        <v/>
      </c>
      <c r="AO99" s="133" t="str">
        <f t="shared" si="116"/>
        <v/>
      </c>
      <c r="AP99" s="133" t="str">
        <f t="shared" si="116"/>
        <v/>
      </c>
      <c r="AQ99" s="134" t="str">
        <f t="shared" si="116"/>
        <v/>
      </c>
      <c r="AR99" s="135" t="str">
        <f t="shared" si="116"/>
        <v/>
      </c>
    </row>
    <row r="100" spans="1:44" x14ac:dyDescent="0.3">
      <c r="A100" s="48" t="str">
        <f t="shared" ref="A100" si="117">+IF(C100+C101=0,"[ocultar]","")</f>
        <v>[ocultar]</v>
      </c>
      <c r="B100" s="39" t="s">
        <v>162</v>
      </c>
      <c r="C100" s="40">
        <f t="array" ref="C100">SUM(IF($B100=DATOS_[Sexo],
IF($B99=DATOS_[AGRUP. CLAS. PROF.],
IF("Dentro"=DATOS_[Check Periodo Ref.],
1/(COUNTIFS(DATOS_[Sexo],$B100,DATOS_[AGRUP. CLAS. PROF.],$B99,DATOS_[Check Periodo Ref.],"Dentro",DATOS_[id],DATOS_[id]))))))</f>
        <v>0</v>
      </c>
      <c r="D100" s="41">
        <f>COUNTIFS(DATOS_[AGRUP. CLAS. PROF.],$B99,DATOS_[Sexo],$B100,DATOS_[Check Periodo Ref.],"Dentro")</f>
        <v>0</v>
      </c>
      <c r="E100" s="118">
        <f t="array" ref="E100">IFERROR(
MEDIAN(IF(DATOS_[Sexo]=$B100,IF(DATOS_[AGRUP. CLAS. PROF.]=$B99,IF(DATOS_[Check Periodo Ref.]="Dentro",DATOS_[SALARIO BASE Ef],FALSE)))),
0)</f>
        <v>0</v>
      </c>
      <c r="F100" s="119">
        <f t="array" ref="F100">IFERROR(
MEDIAN((IF(DATOS_[[Sexo]:[Sexo]]=$B100,IF(DATOS_[[AGRUP. CLAS. PROF.]:[AGRUP. CLAS. PROF.]]=$B99,IF(DATOS_[[Check Periodo Ref.]:[Check Periodo Ref.]]="Dentro",DATOS_[Conc.Sal.01]))))),
0)</f>
        <v>0</v>
      </c>
      <c r="G100" s="119">
        <f t="array" ref="G100">IFERROR(
MEDIAN((IF(DATOS_[[Sexo]:[Sexo]]=$B100,IF(DATOS_[[AGRUP. CLAS. PROF.]:[AGRUP. CLAS. PROF.]]=$B99,IF(DATOS_[[Check Periodo Ref.]:[Check Periodo Ref.]]="Dentro",DATOS_[Conc.Sal.02]))))),
0)</f>
        <v>0</v>
      </c>
      <c r="H100" s="119">
        <f t="array" ref="H100">IFERROR(
MEDIAN((IF(DATOS_[[Sexo]:[Sexo]]=$B100,IF(DATOS_[[AGRUP. CLAS. PROF.]:[AGRUP. CLAS. PROF.]]=$B99,IF(DATOS_[[Check Periodo Ref.]:[Check Periodo Ref.]]="Dentro",DATOS_[Conc.Sal.03]))))),
0)</f>
        <v>0</v>
      </c>
      <c r="I100" s="119">
        <f t="array" ref="I100">IFERROR(
MEDIAN((IF(DATOS_[[Sexo]:[Sexo]]=$B100,IF(DATOS_[[AGRUP. CLAS. PROF.]:[AGRUP. CLAS. PROF.]]=$B99,IF(DATOS_[[Check Periodo Ref.]:[Check Periodo Ref.]]="Dentro",DATOS_[Conc.Sal.04]))))),
0)</f>
        <v>0</v>
      </c>
      <c r="J100" s="119">
        <f t="array" ref="J100">IFERROR(
MEDIAN((IF(DATOS_[[Sexo]:[Sexo]]=$B100,IF(DATOS_[[AGRUP. CLAS. PROF.]:[AGRUP. CLAS. PROF.]]=$B99,IF(DATOS_[[Check Periodo Ref.]:[Check Periodo Ref.]]="Dentro",DATOS_[Conc.Sal.05]))))),
0)</f>
        <v>0</v>
      </c>
      <c r="K100" s="119">
        <f t="array" ref="K100">IFERROR(
MEDIAN((IF(DATOS_[[Sexo]:[Sexo]]=$B100,IF(DATOS_[[AGRUP. CLAS. PROF.]:[AGRUP. CLAS. PROF.]]=$B99,IF(DATOS_[[Check Periodo Ref.]:[Check Periodo Ref.]]="Dentro",DATOS_[Conc.Sal.06]))))),
0)</f>
        <v>0</v>
      </c>
      <c r="L100" s="119">
        <f t="array" ref="L100">IFERROR(
MEDIAN((IF(DATOS_[[Sexo]:[Sexo]]=$B100,IF(DATOS_[[AGRUP. CLAS. PROF.]:[AGRUP. CLAS. PROF.]]=$B99,IF(DATOS_[[Check Periodo Ref.]:[Check Periodo Ref.]]="Dentro",DATOS_[Conc.Sal.07]))))),
0)</f>
        <v>0</v>
      </c>
      <c r="M100" s="119">
        <f t="array" ref="M100">IFERROR(
MEDIAN((IF(DATOS_[[Sexo]:[Sexo]]=$B100,IF(DATOS_[[AGRUP. CLAS. PROF.]:[AGRUP. CLAS. PROF.]]=$B99,IF(DATOS_[[Check Periodo Ref.]:[Check Periodo Ref.]]="Dentro",DATOS_[Conc.Sal.08]))))),
0)</f>
        <v>0</v>
      </c>
      <c r="N100" s="119">
        <f t="array" ref="N100">IFERROR(
MEDIAN((IF(DATOS_[[Sexo]:[Sexo]]=$B100,IF(DATOS_[[AGRUP. CLAS. PROF.]:[AGRUP. CLAS. PROF.]]=$B99,IF(DATOS_[[Check Periodo Ref.]:[Check Periodo Ref.]]="Dentro",DATOS_[Conc.Sal.09]))))),
0)</f>
        <v>0</v>
      </c>
      <c r="O100" s="119">
        <f t="array" ref="O100">IFERROR(
MEDIAN((IF(DATOS_[[Sexo]:[Sexo]]=$B100,IF(DATOS_[[AGRUP. CLAS. PROF.]:[AGRUP. CLAS. PROF.]]=$B99,IF(DATOS_[[Check Periodo Ref.]:[Check Periodo Ref.]]="Dentro",DATOS_[Conc.Sal.10]))))),
0)</f>
        <v>0</v>
      </c>
      <c r="P100" s="119">
        <f t="array" ref="P100">IFERROR(
MEDIAN((IF(DATOS_[[Sexo]:[Sexo]]=$B100,IF(DATOS_[[AGRUP. CLAS. PROF.]:[AGRUP. CLAS. PROF.]]=$B99,IF(DATOS_[[Check Periodo Ref.]:[Check Periodo Ref.]]="Dentro",DATOS_[Conc.Sal.11]))))),
0)</f>
        <v>0</v>
      </c>
      <c r="Q100" s="119">
        <f t="array" ref="Q100">IFERROR(
MEDIAN((IF(DATOS_[[Sexo]:[Sexo]]=$B100,IF(DATOS_[[AGRUP. CLAS. PROF.]:[AGRUP. CLAS. PROF.]]=$B99,IF(DATOS_[[Check Periodo Ref.]:[Check Periodo Ref.]]="Dentro",DATOS_[Conc.Sal.12]))))),
0)</f>
        <v>0</v>
      </c>
      <c r="R100" s="119">
        <f t="array" ref="R100">IFERROR(
MEDIAN((IF(DATOS_[[Sexo]:[Sexo]]=$B100,IF(DATOS_[[AGRUP. CLAS. PROF.]:[AGRUP. CLAS. PROF.]]=$B99,IF(DATOS_[[Check Periodo Ref.]:[Check Periodo Ref.]]="Dentro",DATOS_[Conc.Sal.13]))))),
0)</f>
        <v>0</v>
      </c>
      <c r="S100" s="119">
        <f t="array" ref="S100">IFERROR(
MEDIAN((IF(DATOS_[[Sexo]:[Sexo]]=$B100,IF(DATOS_[[AGRUP. CLAS. PROF.]:[AGRUP. CLAS. PROF.]]=$B99,IF(DATOS_[[Check Periodo Ref.]:[Check Periodo Ref.]]="Dentro",DATOS_[Conc.Sal.14]))))),
0)</f>
        <v>0</v>
      </c>
      <c r="T100" s="119">
        <f t="array" ref="T100">IFERROR(
MEDIAN((IF(DATOS_[[Sexo]:[Sexo]]=$B100,IF(DATOS_[[AGRUP. CLAS. PROF.]:[AGRUP. CLAS. PROF.]]=$B99,IF(DATOS_[[Check Periodo Ref.]:[Check Periodo Ref.]]="Dentro",DATOS_[Conc.Sal.15]))))),
0)</f>
        <v>0</v>
      </c>
      <c r="U100" s="119">
        <f t="array" ref="U100">IFERROR(
MEDIAN((IF(DATOS_[[Sexo]:[Sexo]]=$B100,IF(DATOS_[[AGRUP. CLAS. PROF.]:[AGRUP. CLAS. PROF.]]=$B99,IF(DATOS_[[Check Periodo Ref.]:[Check Periodo Ref.]]="Dentro",DATOS_[Conc.Sal.16]))))),
0)</f>
        <v>0</v>
      </c>
      <c r="V100" s="119">
        <f t="array" ref="V100">IFERROR(
MEDIAN((IF(DATOS_[[Sexo]:[Sexo]]=$B100,IF(DATOS_[[AGRUP. CLAS. PROF.]:[AGRUP. CLAS. PROF.]]=$B99,IF(DATOS_[[Check Periodo Ref.]:[Check Periodo Ref.]]="Dentro",DATOS_[Conc.Sal.17]))))),
0)</f>
        <v>0</v>
      </c>
      <c r="W100" s="119">
        <f t="array" ref="W100">IFERROR(
MEDIAN((IF(DATOS_[[Sexo]:[Sexo]]=$B100,IF(DATOS_[[AGRUP. CLAS. PROF.]:[AGRUP. CLAS. PROF.]]=$B99,IF(DATOS_[[Check Periodo Ref.]:[Check Periodo Ref.]]="Dentro",DATOS_[Conc.Sal.18]))))),
0)</f>
        <v>0</v>
      </c>
      <c r="X100" s="119">
        <f t="array" ref="X100">IFERROR(
MEDIAN((IF(DATOS_[[Sexo]:[Sexo]]=$B100,IF(DATOS_[[AGRUP. CLAS. PROF.]:[AGRUP. CLAS. PROF.]]=$B99,IF(DATOS_[[Check Periodo Ref.]:[Check Periodo Ref.]]="Dentro",DATOS_[Conc.Sal.19]))))),
0)</f>
        <v>0</v>
      </c>
      <c r="Y100" s="119">
        <f t="array" ref="Y100">IFERROR(
MEDIAN((IF(DATOS_[[Sexo]:[Sexo]]=$B100,IF(DATOS_[[AGRUP. CLAS. PROF.]:[AGRUP. CLAS. PROF.]]=$B99,IF(DATOS_[[Check Periodo Ref.]:[Check Periodo Ref.]]="Dentro",DATOS_[Conc.Sal.20]))))),
0)</f>
        <v>0</v>
      </c>
      <c r="Z100" s="119">
        <f t="array" ref="Z100">IFERROR(
MEDIAN((IF(DATOS_[[Sexo]:[Sexo]]=$B100,IF(DATOS_[[AGRUP. CLAS. PROF.]:[AGRUP. CLAS. PROF.]]=$B99,IF(DATOS_[[Check Periodo Ref.]:[Check Periodo Ref.]]="Dentro",DATOS_[Conc.Sal.21]))))),
0)</f>
        <v>0</v>
      </c>
      <c r="AA100" s="119">
        <f t="array" ref="AA100">IFERROR(
MEDIAN((IF(DATOS_[[Sexo]:[Sexo]]=$B100,IF(DATOS_[[AGRUP. CLAS. PROF.]:[AGRUP. CLAS. PROF.]]=$B99,IF(DATOS_[[Check Periodo Ref.]:[Check Periodo Ref.]]="Dentro",DATOS_[Conc.Sal.22]))))),
0)</f>
        <v>0</v>
      </c>
      <c r="AB100" s="119">
        <f t="array" ref="AB100">IFERROR(
MEDIAN((IF(DATOS_[[Sexo]:[Sexo]]=$B100,IF(DATOS_[[AGRUP. CLAS. PROF.]:[AGRUP. CLAS. PROF.]]=$B99,IF(DATOS_[[Check Periodo Ref.]:[Check Periodo Ref.]]="Dentro",DATOS_[Conc.Sal.23]))))),
0)</f>
        <v>0</v>
      </c>
      <c r="AC100" s="119">
        <f t="array" ref="AC100">IFERROR(
MEDIAN((IF(DATOS_[[Sexo]:[Sexo]]=$B100,IF(DATOS_[[AGRUP. CLAS. PROF.]:[AGRUP. CLAS. PROF.]]=$B99,IF(DATOS_[[Check Periodo Ref.]:[Check Periodo Ref.]]="Dentro",DATOS_[Conc.Sal.24]))))),
0)</f>
        <v>0</v>
      </c>
      <c r="AD100" s="119">
        <f t="array" ref="AD100">IFERROR(
MEDIAN((IF(DATOS_[[Sexo]:[Sexo]]=$B100,IF(DATOS_[[AGRUP. CLAS. PROF.]:[AGRUP. CLAS. PROF.]]=$B99,IF(DATOS_[[Check Periodo Ref.]:[Check Periodo Ref.]]="Dentro",DATOS_[Conc.Sal.25]))))),
0)</f>
        <v>0</v>
      </c>
      <c r="AE100" s="119">
        <f t="array" ref="AE100">IFERROR(
MEDIAN((IF(DATOS_[[Sexo]:[Sexo]]=$B100,IF(DATOS_[[AGRUP. CLAS. PROF.]:[AGRUP. CLAS. PROF.]]=$B99,IF(DATOS_[[Check Periodo Ref.]:[Check Periodo Ref.]]="Dentro",DATOS_[Conc.Sal.26]))))),
0)</f>
        <v>0</v>
      </c>
      <c r="AF100" s="119">
        <f t="array" ref="AF100">IFERROR(
MEDIAN((IF(DATOS_[[Sexo]:[Sexo]]=$B100,IF(DATOS_[[AGRUP. CLAS. PROF.]:[AGRUP. CLAS. PROF.]]=$B99,IF(DATOS_[[Check Periodo Ref.]:[Check Periodo Ref.]]="Dentro",DATOS_[Conc.Sal.27]))))),
0)</f>
        <v>0</v>
      </c>
      <c r="AG100" s="119">
        <f t="array" ref="AG100">IFERROR(
MEDIAN((IF(DATOS_[[Sexo]:[Sexo]]=$B100,IF(DATOS_[[AGRUP. CLAS. PROF.]:[AGRUP. CLAS. PROF.]]=$B99,IF(DATOS_[[Check Periodo Ref.]:[Check Periodo Ref.]]="Dentro",DATOS_[Conc.Sal.28]))))),
0)</f>
        <v>0</v>
      </c>
      <c r="AH100" s="119">
        <f t="array" ref="AH100">IFERROR(
MEDIAN((IF(DATOS_[[Sexo]:[Sexo]]=$B100,IF(DATOS_[[AGRUP. CLAS. PROF.]:[AGRUP. CLAS. PROF.]]=$B99,IF(DATOS_[[Check Periodo Ref.]:[Check Periodo Ref.]]="Dentro",DATOS_[Conc.Sal.29]))))),
0)</f>
        <v>0</v>
      </c>
      <c r="AI100" s="119">
        <f t="array" ref="AI100">IFERROR(
MEDIAN((IF(DATOS_[[Sexo]:[Sexo]]=$B100,IF(DATOS_[[AGRUP. CLAS. PROF.]:[AGRUP. CLAS. PROF.]]=$B99,IF(DATOS_[[Check Periodo Ref.]:[Check Periodo Ref.]]="Dentro",DATOS_[Conc.Sal.30]))))),
0)</f>
        <v>0</v>
      </c>
      <c r="AJ100" s="120">
        <f t="array" ref="AJ100">IFERROR(
MEDIAN(IF(DATOS_[Sexo]=$B100,IF(DATOS_[AGRUP. CLAS. PROF.]=$B99,IF(DATOS_[Check Periodo Ref.]="Dentro",DATOS_[Tot COMPL.SAL Ef],FALSE)))),
0)</f>
        <v>0</v>
      </c>
      <c r="AK100" s="121">
        <f t="array" ref="AK100">IFERROR(
MEDIAN(IF(DATOS_[Sexo]=$B100,IF(DATOS_[AGRUP. CLAS. PROF.]=$B99,IF(DATOS_[Check Periodo Ref.]="Dentro",DATOS_[TOTAL SALARIO Ef],FALSE)))),
0)</f>
        <v>0</v>
      </c>
      <c r="AL100" s="122">
        <f t="array" ref="AL100">IFERROR(
MEDIAN((IF(DATOS_[[Sexo]:[Sexo]]=$B100,IF(DATOS_[[AGRUP. CLAS. PROF.]:[AGRUP. CLAS. PROF.]]=$B99,IF(DATOS_[[Check Periodo Ref.]:[Check Periodo Ref.]]="Dentro",DATOS_[C.Extra.01]))))),
0)</f>
        <v>0</v>
      </c>
      <c r="AM100" s="122">
        <f t="array" ref="AM100">IFERROR(
MEDIAN((IF(DATOS_[[Sexo]:[Sexo]]=$B100,IF(DATOS_[[AGRUP. CLAS. PROF.]:[AGRUP. CLAS. PROF.]]=$B99,IF(DATOS_[[Check Periodo Ref.]:[Check Periodo Ref.]]="Dentro",DATOS_[C.Extra.02]))))),
0)</f>
        <v>0</v>
      </c>
      <c r="AN100" s="122">
        <f t="array" ref="AN100">IFERROR(
MEDIAN((IF(DATOS_[[Sexo]:[Sexo]]=$B100,IF(DATOS_[[AGRUP. CLAS. PROF.]:[AGRUP. CLAS. PROF.]]=$B99,IF(DATOS_[[Check Periodo Ref.]:[Check Periodo Ref.]]="Dentro",DATOS_[C.Extra.03]))))),
0)</f>
        <v>0</v>
      </c>
      <c r="AO100" s="122">
        <f t="array" ref="AO100">IFERROR(
MEDIAN((IF(DATOS_[[Sexo]:[Sexo]]=$B100,IF(DATOS_[[AGRUP. CLAS. PROF.]:[AGRUP. CLAS. PROF.]]=$B99,IF(DATOS_[[Check Periodo Ref.]:[Check Periodo Ref.]]="Dentro",DATOS_[C.Extra.04]))))),
0)</f>
        <v>0</v>
      </c>
      <c r="AP100" s="122">
        <f t="array" ref="AP100">IFERROR(
MEDIAN((IF(DATOS_[[Sexo]:[Sexo]]=$B100,IF(DATOS_[[AGRUP. CLAS. PROF.]:[AGRUP. CLAS. PROF.]]=$B99,IF(DATOS_[[Check Periodo Ref.]:[Check Periodo Ref.]]="Dentro",DATOS_[C.Extra.05]))))),
0)</f>
        <v>0</v>
      </c>
      <c r="AQ100" s="123">
        <f t="array" ref="AQ100">IFERROR(
MEDIAN(IF(DATOS_[Sexo]=$B100,IF(DATOS_[AGRUP. CLAS. PROF.]=$B99,IF(DATOS_[Check Periodo Ref.]="Dentro",DATOS_[Tot Extrasalarial Ef],FALSE)))),
0)</f>
        <v>0</v>
      </c>
      <c r="AR100" s="124">
        <f t="array" ref="AR100">IFERROR(
MEDIAN(IF(DATOS_[Sexo]=$B100,IF(DATOS_[AGRUP. CLAS. PROF.]=$B99,IF(DATOS_[Check Periodo Ref.]="Dentro",DATOS_[TOTAL Retrib Ef],FALSE)))),
0)</f>
        <v>0</v>
      </c>
    </row>
    <row r="101" spans="1:44" x14ac:dyDescent="0.3">
      <c r="A101" s="48" t="str">
        <f t="shared" ref="A101" si="118">+A100</f>
        <v>[ocultar]</v>
      </c>
      <c r="B101" s="39" t="s">
        <v>163</v>
      </c>
      <c r="C101" s="40">
        <f t="array" ref="C101">SUM(IF($B101=DATOS_[Sexo],
IF($B99=DATOS_[AGRUP. CLAS. PROF.],
IF("Dentro"=DATOS_[Check Periodo Ref.],
1/(COUNTIFS(DATOS_[Sexo],$B101,DATOS_[AGRUP. CLAS. PROF.],$B99,DATOS_[Check Periodo Ref.],"Dentro",DATOS_[id],DATOS_[id]))))))</f>
        <v>0</v>
      </c>
      <c r="D101" s="41">
        <f>COUNTIFS(DATOS_[AGRUP. CLAS. PROF.],$B99,DATOS_[Sexo],$B101,DATOS_[Check Periodo Ref.],"Dentro")</f>
        <v>0</v>
      </c>
      <c r="E101" s="118">
        <f t="array" ref="E101">IFERROR(
MEDIAN(IF(DATOS_[Sexo]=$B101,IF(DATOS_[AGRUP. CLAS. PROF.]=$B99,IF(DATOS_[Check Periodo Ref.]="Dentro",DATOS_[SALARIO BASE Ef],FALSE)))),
0)</f>
        <v>0</v>
      </c>
      <c r="F101" s="119">
        <f t="array" ref="F101">IFERROR(
MEDIAN((IF(DATOS_[[Sexo]:[Sexo]]=$B101,IF(DATOS_[[AGRUP. CLAS. PROF.]:[AGRUP. CLAS. PROF.]]=$B99,IF(DATOS_[[Check Periodo Ref.]:[Check Periodo Ref.]]="Dentro",DATOS_[Conc.Sal.01]))))),
0)</f>
        <v>0</v>
      </c>
      <c r="G101" s="119">
        <f t="array" ref="G101">IFERROR(
MEDIAN((IF(DATOS_[[Sexo]:[Sexo]]=$B101,IF(DATOS_[[AGRUP. CLAS. PROF.]:[AGRUP. CLAS. PROF.]]=$B99,IF(DATOS_[[Check Periodo Ref.]:[Check Periodo Ref.]]="Dentro",DATOS_[Conc.Sal.02]))))),
0)</f>
        <v>0</v>
      </c>
      <c r="H101" s="119">
        <f t="array" ref="H101">IFERROR(
MEDIAN((IF(DATOS_[[Sexo]:[Sexo]]=$B101,IF(DATOS_[[AGRUP. CLAS. PROF.]:[AGRUP. CLAS. PROF.]]=$B99,IF(DATOS_[[Check Periodo Ref.]:[Check Periodo Ref.]]="Dentro",DATOS_[Conc.Sal.03]))))),
0)</f>
        <v>0</v>
      </c>
      <c r="I101" s="119">
        <f t="array" ref="I101">IFERROR(
MEDIAN((IF(DATOS_[[Sexo]:[Sexo]]=$B101,IF(DATOS_[[AGRUP. CLAS. PROF.]:[AGRUP. CLAS. PROF.]]=$B99,IF(DATOS_[[Check Periodo Ref.]:[Check Periodo Ref.]]="Dentro",DATOS_[Conc.Sal.04]))))),
0)</f>
        <v>0</v>
      </c>
      <c r="J101" s="119">
        <f t="array" ref="J101">IFERROR(
MEDIAN((IF(DATOS_[[Sexo]:[Sexo]]=$B101,IF(DATOS_[[AGRUP. CLAS. PROF.]:[AGRUP. CLAS. PROF.]]=$B99,IF(DATOS_[[Check Periodo Ref.]:[Check Periodo Ref.]]="Dentro",DATOS_[Conc.Sal.05]))))),
0)</f>
        <v>0</v>
      </c>
      <c r="K101" s="119">
        <f t="array" ref="K101">IFERROR(
MEDIAN((IF(DATOS_[[Sexo]:[Sexo]]=$B101,IF(DATOS_[[AGRUP. CLAS. PROF.]:[AGRUP. CLAS. PROF.]]=$B99,IF(DATOS_[[Check Periodo Ref.]:[Check Periodo Ref.]]="Dentro",DATOS_[Conc.Sal.06]))))),
0)</f>
        <v>0</v>
      </c>
      <c r="L101" s="119">
        <f t="array" ref="L101">IFERROR(
MEDIAN((IF(DATOS_[[Sexo]:[Sexo]]=$B101,IF(DATOS_[[AGRUP. CLAS. PROF.]:[AGRUP. CLAS. PROF.]]=$B99,IF(DATOS_[[Check Periodo Ref.]:[Check Periodo Ref.]]="Dentro",DATOS_[Conc.Sal.07]))))),
0)</f>
        <v>0</v>
      </c>
      <c r="M101" s="119">
        <f t="array" ref="M101">IFERROR(
MEDIAN((IF(DATOS_[[Sexo]:[Sexo]]=$B101,IF(DATOS_[[AGRUP. CLAS. PROF.]:[AGRUP. CLAS. PROF.]]=$B99,IF(DATOS_[[Check Periodo Ref.]:[Check Periodo Ref.]]="Dentro",DATOS_[Conc.Sal.08]))))),
0)</f>
        <v>0</v>
      </c>
      <c r="N101" s="119">
        <f t="array" ref="N101">IFERROR(
MEDIAN((IF(DATOS_[[Sexo]:[Sexo]]=$B101,IF(DATOS_[[AGRUP. CLAS. PROF.]:[AGRUP. CLAS. PROF.]]=$B99,IF(DATOS_[[Check Periodo Ref.]:[Check Periodo Ref.]]="Dentro",DATOS_[Conc.Sal.09]))))),
0)</f>
        <v>0</v>
      </c>
      <c r="O101" s="119">
        <f t="array" ref="O101">IFERROR(
MEDIAN((IF(DATOS_[[Sexo]:[Sexo]]=$B101,IF(DATOS_[[AGRUP. CLAS. PROF.]:[AGRUP. CLAS. PROF.]]=$B99,IF(DATOS_[[Check Periodo Ref.]:[Check Periodo Ref.]]="Dentro",DATOS_[Conc.Sal.10]))))),
0)</f>
        <v>0</v>
      </c>
      <c r="P101" s="119">
        <f t="array" ref="P101">IFERROR(
MEDIAN((IF(DATOS_[[Sexo]:[Sexo]]=$B101,IF(DATOS_[[AGRUP. CLAS. PROF.]:[AGRUP. CLAS. PROF.]]=$B99,IF(DATOS_[[Check Periodo Ref.]:[Check Periodo Ref.]]="Dentro",DATOS_[Conc.Sal.11]))))),
0)</f>
        <v>0</v>
      </c>
      <c r="Q101" s="119">
        <f t="array" ref="Q101">IFERROR(
MEDIAN((IF(DATOS_[[Sexo]:[Sexo]]=$B101,IF(DATOS_[[AGRUP. CLAS. PROF.]:[AGRUP. CLAS. PROF.]]=$B99,IF(DATOS_[[Check Periodo Ref.]:[Check Periodo Ref.]]="Dentro",DATOS_[Conc.Sal.12]))))),
0)</f>
        <v>0</v>
      </c>
      <c r="R101" s="119">
        <f t="array" ref="R101">IFERROR(
MEDIAN((IF(DATOS_[[Sexo]:[Sexo]]=$B101,IF(DATOS_[[AGRUP. CLAS. PROF.]:[AGRUP. CLAS. PROF.]]=$B99,IF(DATOS_[[Check Periodo Ref.]:[Check Periodo Ref.]]="Dentro",DATOS_[Conc.Sal.13]))))),
0)</f>
        <v>0</v>
      </c>
      <c r="S101" s="119">
        <f t="array" ref="S101">IFERROR(
MEDIAN((IF(DATOS_[[Sexo]:[Sexo]]=$B101,IF(DATOS_[[AGRUP. CLAS. PROF.]:[AGRUP. CLAS. PROF.]]=$B99,IF(DATOS_[[Check Periodo Ref.]:[Check Periodo Ref.]]="Dentro",DATOS_[Conc.Sal.14]))))),
0)</f>
        <v>0</v>
      </c>
      <c r="T101" s="119">
        <f t="array" ref="T101">IFERROR(
MEDIAN((IF(DATOS_[[Sexo]:[Sexo]]=$B101,IF(DATOS_[[AGRUP. CLAS. PROF.]:[AGRUP. CLAS. PROF.]]=$B99,IF(DATOS_[[Check Periodo Ref.]:[Check Periodo Ref.]]="Dentro",DATOS_[Conc.Sal.15]))))),
0)</f>
        <v>0</v>
      </c>
      <c r="U101" s="119">
        <f t="array" ref="U101">IFERROR(
MEDIAN((IF(DATOS_[[Sexo]:[Sexo]]=$B101,IF(DATOS_[[AGRUP. CLAS. PROF.]:[AGRUP. CLAS. PROF.]]=$B99,IF(DATOS_[[Check Periodo Ref.]:[Check Periodo Ref.]]="Dentro",DATOS_[Conc.Sal.16]))))),
0)</f>
        <v>0</v>
      </c>
      <c r="V101" s="119">
        <f t="array" ref="V101">IFERROR(
MEDIAN((IF(DATOS_[[Sexo]:[Sexo]]=$B101,IF(DATOS_[[AGRUP. CLAS. PROF.]:[AGRUP. CLAS. PROF.]]=$B99,IF(DATOS_[[Check Periodo Ref.]:[Check Periodo Ref.]]="Dentro",DATOS_[Conc.Sal.17]))))),
0)</f>
        <v>0</v>
      </c>
      <c r="W101" s="119">
        <f t="array" ref="W101">IFERROR(
MEDIAN((IF(DATOS_[[Sexo]:[Sexo]]=$B101,IF(DATOS_[[AGRUP. CLAS. PROF.]:[AGRUP. CLAS. PROF.]]=$B99,IF(DATOS_[[Check Periodo Ref.]:[Check Periodo Ref.]]="Dentro",DATOS_[Conc.Sal.18]))))),
0)</f>
        <v>0</v>
      </c>
      <c r="X101" s="119">
        <f t="array" ref="X101">IFERROR(
MEDIAN((IF(DATOS_[[Sexo]:[Sexo]]=$B101,IF(DATOS_[[AGRUP. CLAS. PROF.]:[AGRUP. CLAS. PROF.]]=$B99,IF(DATOS_[[Check Periodo Ref.]:[Check Periodo Ref.]]="Dentro",DATOS_[Conc.Sal.19]))))),
0)</f>
        <v>0</v>
      </c>
      <c r="Y101" s="119">
        <f t="array" ref="Y101">IFERROR(
MEDIAN((IF(DATOS_[[Sexo]:[Sexo]]=$B101,IF(DATOS_[[AGRUP. CLAS. PROF.]:[AGRUP. CLAS. PROF.]]=$B99,IF(DATOS_[[Check Periodo Ref.]:[Check Periodo Ref.]]="Dentro",DATOS_[Conc.Sal.20]))))),
0)</f>
        <v>0</v>
      </c>
      <c r="Z101" s="119">
        <f t="array" ref="Z101">IFERROR(
MEDIAN((IF(DATOS_[[Sexo]:[Sexo]]=$B101,IF(DATOS_[[AGRUP. CLAS. PROF.]:[AGRUP. CLAS. PROF.]]=$B99,IF(DATOS_[[Check Periodo Ref.]:[Check Periodo Ref.]]="Dentro",DATOS_[Conc.Sal.21]))))),
0)</f>
        <v>0</v>
      </c>
      <c r="AA101" s="119">
        <f t="array" ref="AA101">IFERROR(
MEDIAN((IF(DATOS_[[Sexo]:[Sexo]]=$B101,IF(DATOS_[[AGRUP. CLAS. PROF.]:[AGRUP. CLAS. PROF.]]=$B99,IF(DATOS_[[Check Periodo Ref.]:[Check Periodo Ref.]]="Dentro",DATOS_[Conc.Sal.22]))))),
0)</f>
        <v>0</v>
      </c>
      <c r="AB101" s="119">
        <f t="array" ref="AB101">IFERROR(
MEDIAN((IF(DATOS_[[Sexo]:[Sexo]]=$B101,IF(DATOS_[[AGRUP. CLAS. PROF.]:[AGRUP. CLAS. PROF.]]=$B99,IF(DATOS_[[Check Periodo Ref.]:[Check Periodo Ref.]]="Dentro",DATOS_[Conc.Sal.23]))))),
0)</f>
        <v>0</v>
      </c>
      <c r="AC101" s="119">
        <f t="array" ref="AC101">IFERROR(
MEDIAN((IF(DATOS_[[Sexo]:[Sexo]]=$B101,IF(DATOS_[[AGRUP. CLAS. PROF.]:[AGRUP. CLAS. PROF.]]=$B99,IF(DATOS_[[Check Periodo Ref.]:[Check Periodo Ref.]]="Dentro",DATOS_[Conc.Sal.24]))))),
0)</f>
        <v>0</v>
      </c>
      <c r="AD101" s="119">
        <f t="array" ref="AD101">IFERROR(
MEDIAN((IF(DATOS_[[Sexo]:[Sexo]]=$B101,IF(DATOS_[[AGRUP. CLAS. PROF.]:[AGRUP. CLAS. PROF.]]=$B99,IF(DATOS_[[Check Periodo Ref.]:[Check Periodo Ref.]]="Dentro",DATOS_[Conc.Sal.25]))))),
0)</f>
        <v>0</v>
      </c>
      <c r="AE101" s="119">
        <f t="array" ref="AE101">IFERROR(
MEDIAN((IF(DATOS_[[Sexo]:[Sexo]]=$B101,IF(DATOS_[[AGRUP. CLAS. PROF.]:[AGRUP. CLAS. PROF.]]=$B99,IF(DATOS_[[Check Periodo Ref.]:[Check Periodo Ref.]]="Dentro",DATOS_[Conc.Sal.26]))))),
0)</f>
        <v>0</v>
      </c>
      <c r="AF101" s="119">
        <f t="array" ref="AF101">IFERROR(
MEDIAN((IF(DATOS_[[Sexo]:[Sexo]]=$B101,IF(DATOS_[[AGRUP. CLAS. PROF.]:[AGRUP. CLAS. PROF.]]=$B99,IF(DATOS_[[Check Periodo Ref.]:[Check Periodo Ref.]]="Dentro",DATOS_[Conc.Sal.27]))))),
0)</f>
        <v>0</v>
      </c>
      <c r="AG101" s="119">
        <f t="array" ref="AG101">IFERROR(
MEDIAN((IF(DATOS_[[Sexo]:[Sexo]]=$B101,IF(DATOS_[[AGRUP. CLAS. PROF.]:[AGRUP. CLAS. PROF.]]=$B99,IF(DATOS_[[Check Periodo Ref.]:[Check Periodo Ref.]]="Dentro",DATOS_[Conc.Sal.28]))))),
0)</f>
        <v>0</v>
      </c>
      <c r="AH101" s="119">
        <f t="array" ref="AH101">IFERROR(
MEDIAN((IF(DATOS_[[Sexo]:[Sexo]]=$B101,IF(DATOS_[[AGRUP. CLAS. PROF.]:[AGRUP. CLAS. PROF.]]=$B99,IF(DATOS_[[Check Periodo Ref.]:[Check Periodo Ref.]]="Dentro",DATOS_[Conc.Sal.29]))))),
0)</f>
        <v>0</v>
      </c>
      <c r="AI101" s="119">
        <f t="array" ref="AI101">IFERROR(
MEDIAN((IF(DATOS_[[Sexo]:[Sexo]]=$B101,IF(DATOS_[[AGRUP. CLAS. PROF.]:[AGRUP. CLAS. PROF.]]=$B99,IF(DATOS_[[Check Periodo Ref.]:[Check Periodo Ref.]]="Dentro",DATOS_[Conc.Sal.30]))))),
0)</f>
        <v>0</v>
      </c>
      <c r="AJ101" s="120">
        <f t="array" ref="AJ101">IFERROR(
MEDIAN(IF(DATOS_[Sexo]=$B101,IF(DATOS_[AGRUP. CLAS. PROF.]=$B99,IF(DATOS_[Check Periodo Ref.]="Dentro",DATOS_[Tot COMPL.SAL Ef],FALSE)))),
0)</f>
        <v>0</v>
      </c>
      <c r="AK101" s="121">
        <f t="array" ref="AK101">IFERROR(
MEDIAN(IF(DATOS_[Sexo]=$B101,IF(DATOS_[AGRUP. CLAS. PROF.]=$B99,IF(DATOS_[Check Periodo Ref.]="Dentro",DATOS_[TOTAL SALARIO Ef],FALSE)))),
0)</f>
        <v>0</v>
      </c>
      <c r="AL101" s="122">
        <f t="array" ref="AL101">IFERROR(
MEDIAN((IF(DATOS_[[Sexo]:[Sexo]]=$B101,IF(DATOS_[[AGRUP. CLAS. PROF.]:[AGRUP. CLAS. PROF.]]=$B99,IF(DATOS_[[Check Periodo Ref.]:[Check Periodo Ref.]]="Dentro",DATOS_[C.Extra.01]))))),
0)</f>
        <v>0</v>
      </c>
      <c r="AM101" s="122">
        <f t="array" ref="AM101">IFERROR(
MEDIAN((IF(DATOS_[[Sexo]:[Sexo]]=$B101,IF(DATOS_[[AGRUP. CLAS. PROF.]:[AGRUP. CLAS. PROF.]]=$B99,IF(DATOS_[[Check Periodo Ref.]:[Check Periodo Ref.]]="Dentro",DATOS_[C.Extra.02]))))),
0)</f>
        <v>0</v>
      </c>
      <c r="AN101" s="122">
        <f t="array" ref="AN101">IFERROR(
MEDIAN((IF(DATOS_[[Sexo]:[Sexo]]=$B101,IF(DATOS_[[AGRUP. CLAS. PROF.]:[AGRUP. CLAS. PROF.]]=$B99,IF(DATOS_[[Check Periodo Ref.]:[Check Periodo Ref.]]="Dentro",DATOS_[C.Extra.03]))))),
0)</f>
        <v>0</v>
      </c>
      <c r="AO101" s="122">
        <f t="array" ref="AO101">IFERROR(
MEDIAN((IF(DATOS_[[Sexo]:[Sexo]]=$B101,IF(DATOS_[[AGRUP. CLAS. PROF.]:[AGRUP. CLAS. PROF.]]=$B99,IF(DATOS_[[Check Periodo Ref.]:[Check Periodo Ref.]]="Dentro",DATOS_[C.Extra.04]))))),
0)</f>
        <v>0</v>
      </c>
      <c r="AP101" s="122">
        <f t="array" ref="AP101">IFERROR(
MEDIAN((IF(DATOS_[[Sexo]:[Sexo]]=$B101,IF(DATOS_[[AGRUP. CLAS. PROF.]:[AGRUP. CLAS. PROF.]]=$B99,IF(DATOS_[[Check Periodo Ref.]:[Check Periodo Ref.]]="Dentro",DATOS_[C.Extra.05]))))),
0)</f>
        <v>0</v>
      </c>
      <c r="AQ101" s="123">
        <f t="array" ref="AQ101">IFERROR(
MEDIAN(IF(DATOS_[Sexo]=$B101,IF(DATOS_[AGRUP. CLAS. PROF.]=$B99,IF(DATOS_[Check Periodo Ref.]="Dentro",DATOS_[Tot Extrasalarial Ef],FALSE)))),
0)</f>
        <v>0</v>
      </c>
      <c r="AR101" s="124">
        <f t="array" ref="AR101">IFERROR(
MEDIAN(IF(DATOS_[Sexo]=$B101,IF(DATOS_[AGRUP. CLAS. PROF.]=$B99,IF(DATOS_[Check Periodo Ref.]="Dentro",DATOS_[TOTAL Retrib Ef],FALSE)))),
0)</f>
        <v>0</v>
      </c>
    </row>
    <row r="102" spans="1:44" ht="17.25" thickBot="1" x14ac:dyDescent="0.35">
      <c r="A102" s="48" t="str">
        <f t="shared" ref="A102" si="119">+A103</f>
        <v>[ocultar]</v>
      </c>
      <c r="B102" s="46" t="s">
        <v>246</v>
      </c>
      <c r="C102" s="117"/>
      <c r="D102" s="47"/>
      <c r="E102" s="127" t="str">
        <f t="shared" ref="E102:AR102" si="120">IFERROR((E103-E104)/E103,"")</f>
        <v/>
      </c>
      <c r="F102" s="131" t="str">
        <f t="shared" si="120"/>
        <v/>
      </c>
      <c r="G102" s="131" t="str">
        <f t="shared" si="120"/>
        <v/>
      </c>
      <c r="H102" s="131" t="str">
        <f t="shared" si="120"/>
        <v/>
      </c>
      <c r="I102" s="131" t="str">
        <f t="shared" si="120"/>
        <v/>
      </c>
      <c r="J102" s="131" t="str">
        <f t="shared" si="120"/>
        <v/>
      </c>
      <c r="K102" s="131" t="str">
        <f t="shared" si="120"/>
        <v/>
      </c>
      <c r="L102" s="131" t="str">
        <f t="shared" si="120"/>
        <v/>
      </c>
      <c r="M102" s="131" t="str">
        <f t="shared" si="120"/>
        <v/>
      </c>
      <c r="N102" s="131" t="str">
        <f t="shared" si="120"/>
        <v/>
      </c>
      <c r="O102" s="131" t="str">
        <f t="shared" si="120"/>
        <v/>
      </c>
      <c r="P102" s="131" t="str">
        <f t="shared" si="120"/>
        <v/>
      </c>
      <c r="Q102" s="131" t="str">
        <f t="shared" si="120"/>
        <v/>
      </c>
      <c r="R102" s="131" t="str">
        <f t="shared" si="120"/>
        <v/>
      </c>
      <c r="S102" s="131" t="str">
        <f t="shared" si="120"/>
        <v/>
      </c>
      <c r="T102" s="131" t="str">
        <f t="shared" si="120"/>
        <v/>
      </c>
      <c r="U102" s="131" t="str">
        <f t="shared" si="120"/>
        <v/>
      </c>
      <c r="V102" s="130" t="str">
        <f t="shared" si="120"/>
        <v/>
      </c>
      <c r="W102" s="130" t="str">
        <f t="shared" si="120"/>
        <v/>
      </c>
      <c r="X102" s="130" t="str">
        <f t="shared" si="120"/>
        <v/>
      </c>
      <c r="Y102" s="130" t="str">
        <f t="shared" si="120"/>
        <v/>
      </c>
      <c r="Z102" s="130" t="str">
        <f t="shared" si="120"/>
        <v/>
      </c>
      <c r="AA102" s="130" t="str">
        <f t="shared" si="120"/>
        <v/>
      </c>
      <c r="AB102" s="130" t="str">
        <f t="shared" si="120"/>
        <v/>
      </c>
      <c r="AC102" s="130" t="str">
        <f t="shared" si="120"/>
        <v/>
      </c>
      <c r="AD102" s="130" t="str">
        <f t="shared" si="120"/>
        <v/>
      </c>
      <c r="AE102" s="130" t="str">
        <f t="shared" si="120"/>
        <v/>
      </c>
      <c r="AF102" s="130" t="str">
        <f t="shared" si="120"/>
        <v/>
      </c>
      <c r="AG102" s="130" t="str">
        <f t="shared" si="120"/>
        <v/>
      </c>
      <c r="AH102" s="130" t="str">
        <f t="shared" si="120"/>
        <v/>
      </c>
      <c r="AI102" s="130" t="str">
        <f t="shared" si="120"/>
        <v/>
      </c>
      <c r="AJ102" s="132" t="str">
        <f t="shared" si="120"/>
        <v/>
      </c>
      <c r="AK102" s="136" t="str">
        <f t="shared" si="120"/>
        <v/>
      </c>
      <c r="AL102" s="133" t="str">
        <f t="shared" si="120"/>
        <v/>
      </c>
      <c r="AM102" s="133" t="str">
        <f t="shared" si="120"/>
        <v/>
      </c>
      <c r="AN102" s="133" t="str">
        <f t="shared" si="120"/>
        <v/>
      </c>
      <c r="AO102" s="133" t="str">
        <f t="shared" si="120"/>
        <v/>
      </c>
      <c r="AP102" s="133" t="str">
        <f t="shared" si="120"/>
        <v/>
      </c>
      <c r="AQ102" s="134" t="str">
        <f t="shared" si="120"/>
        <v/>
      </c>
      <c r="AR102" s="135" t="str">
        <f t="shared" si="120"/>
        <v/>
      </c>
    </row>
    <row r="103" spans="1:44" x14ac:dyDescent="0.3">
      <c r="A103" s="48" t="str">
        <f t="shared" ref="A103" si="121">+IF(C103+C104=0,"[ocultar]","")</f>
        <v>[ocultar]</v>
      </c>
      <c r="B103" s="39" t="s">
        <v>162</v>
      </c>
      <c r="C103" s="40">
        <f t="array" ref="C103">SUM(IF($B103=DATOS_[Sexo],
IF($B102=DATOS_[AGRUP. CLAS. PROF.],
IF("Dentro"=DATOS_[Check Periodo Ref.],
1/(COUNTIFS(DATOS_[Sexo],$B103,DATOS_[AGRUP. CLAS. PROF.],$B102,DATOS_[Check Periodo Ref.],"Dentro",DATOS_[id],DATOS_[id]))))))</f>
        <v>0</v>
      </c>
      <c r="D103" s="41">
        <f>COUNTIFS(DATOS_[AGRUP. CLAS. PROF.],$B102,DATOS_[Sexo],$B103,DATOS_[Check Periodo Ref.],"Dentro")</f>
        <v>0</v>
      </c>
      <c r="E103" s="118">
        <f t="array" ref="E103">IFERROR(
MEDIAN(IF(DATOS_[Sexo]=$B103,IF(DATOS_[AGRUP. CLAS. PROF.]=$B102,IF(DATOS_[Check Periodo Ref.]="Dentro",DATOS_[SALARIO BASE Ef],FALSE)))),
0)</f>
        <v>0</v>
      </c>
      <c r="F103" s="119">
        <f t="array" ref="F103">IFERROR(
MEDIAN((IF(DATOS_[[Sexo]:[Sexo]]=$B103,IF(DATOS_[[AGRUP. CLAS. PROF.]:[AGRUP. CLAS. PROF.]]=$B102,IF(DATOS_[[Check Periodo Ref.]:[Check Periodo Ref.]]="Dentro",DATOS_[Conc.Sal.01]))))),
0)</f>
        <v>0</v>
      </c>
      <c r="G103" s="119">
        <f t="array" ref="G103">IFERROR(
MEDIAN((IF(DATOS_[[Sexo]:[Sexo]]=$B103,IF(DATOS_[[AGRUP. CLAS. PROF.]:[AGRUP. CLAS. PROF.]]=$B102,IF(DATOS_[[Check Periodo Ref.]:[Check Periodo Ref.]]="Dentro",DATOS_[Conc.Sal.02]))))),
0)</f>
        <v>0</v>
      </c>
      <c r="H103" s="119">
        <f t="array" ref="H103">IFERROR(
MEDIAN((IF(DATOS_[[Sexo]:[Sexo]]=$B103,IF(DATOS_[[AGRUP. CLAS. PROF.]:[AGRUP. CLAS. PROF.]]=$B102,IF(DATOS_[[Check Periodo Ref.]:[Check Periodo Ref.]]="Dentro",DATOS_[Conc.Sal.03]))))),
0)</f>
        <v>0</v>
      </c>
      <c r="I103" s="119">
        <f t="array" ref="I103">IFERROR(
MEDIAN((IF(DATOS_[[Sexo]:[Sexo]]=$B103,IF(DATOS_[[AGRUP. CLAS. PROF.]:[AGRUP. CLAS. PROF.]]=$B102,IF(DATOS_[[Check Periodo Ref.]:[Check Periodo Ref.]]="Dentro",DATOS_[Conc.Sal.04]))))),
0)</f>
        <v>0</v>
      </c>
      <c r="J103" s="119">
        <f t="array" ref="J103">IFERROR(
MEDIAN((IF(DATOS_[[Sexo]:[Sexo]]=$B103,IF(DATOS_[[AGRUP. CLAS. PROF.]:[AGRUP. CLAS. PROF.]]=$B102,IF(DATOS_[[Check Periodo Ref.]:[Check Periodo Ref.]]="Dentro",DATOS_[Conc.Sal.05]))))),
0)</f>
        <v>0</v>
      </c>
      <c r="K103" s="119">
        <f t="array" ref="K103">IFERROR(
MEDIAN((IF(DATOS_[[Sexo]:[Sexo]]=$B103,IF(DATOS_[[AGRUP. CLAS. PROF.]:[AGRUP. CLAS. PROF.]]=$B102,IF(DATOS_[[Check Periodo Ref.]:[Check Periodo Ref.]]="Dentro",DATOS_[Conc.Sal.06]))))),
0)</f>
        <v>0</v>
      </c>
      <c r="L103" s="119">
        <f t="array" ref="L103">IFERROR(
MEDIAN((IF(DATOS_[[Sexo]:[Sexo]]=$B103,IF(DATOS_[[AGRUP. CLAS. PROF.]:[AGRUP. CLAS. PROF.]]=$B102,IF(DATOS_[[Check Periodo Ref.]:[Check Periodo Ref.]]="Dentro",DATOS_[Conc.Sal.07]))))),
0)</f>
        <v>0</v>
      </c>
      <c r="M103" s="119">
        <f t="array" ref="M103">IFERROR(
MEDIAN((IF(DATOS_[[Sexo]:[Sexo]]=$B103,IF(DATOS_[[AGRUP. CLAS. PROF.]:[AGRUP. CLAS. PROF.]]=$B102,IF(DATOS_[[Check Periodo Ref.]:[Check Periodo Ref.]]="Dentro",DATOS_[Conc.Sal.08]))))),
0)</f>
        <v>0</v>
      </c>
      <c r="N103" s="119">
        <f t="array" ref="N103">IFERROR(
MEDIAN((IF(DATOS_[[Sexo]:[Sexo]]=$B103,IF(DATOS_[[AGRUP. CLAS. PROF.]:[AGRUP. CLAS. PROF.]]=$B102,IF(DATOS_[[Check Periodo Ref.]:[Check Periodo Ref.]]="Dentro",DATOS_[Conc.Sal.09]))))),
0)</f>
        <v>0</v>
      </c>
      <c r="O103" s="119">
        <f t="array" ref="O103">IFERROR(
MEDIAN((IF(DATOS_[[Sexo]:[Sexo]]=$B103,IF(DATOS_[[AGRUP. CLAS. PROF.]:[AGRUP. CLAS. PROF.]]=$B102,IF(DATOS_[[Check Periodo Ref.]:[Check Periodo Ref.]]="Dentro",DATOS_[Conc.Sal.10]))))),
0)</f>
        <v>0</v>
      </c>
      <c r="P103" s="119">
        <f t="array" ref="P103">IFERROR(
MEDIAN((IF(DATOS_[[Sexo]:[Sexo]]=$B103,IF(DATOS_[[AGRUP. CLAS. PROF.]:[AGRUP. CLAS. PROF.]]=$B102,IF(DATOS_[[Check Periodo Ref.]:[Check Periodo Ref.]]="Dentro",DATOS_[Conc.Sal.11]))))),
0)</f>
        <v>0</v>
      </c>
      <c r="Q103" s="119">
        <f t="array" ref="Q103">IFERROR(
MEDIAN((IF(DATOS_[[Sexo]:[Sexo]]=$B103,IF(DATOS_[[AGRUP. CLAS. PROF.]:[AGRUP. CLAS. PROF.]]=$B102,IF(DATOS_[[Check Periodo Ref.]:[Check Periodo Ref.]]="Dentro",DATOS_[Conc.Sal.12]))))),
0)</f>
        <v>0</v>
      </c>
      <c r="R103" s="119">
        <f t="array" ref="R103">IFERROR(
MEDIAN((IF(DATOS_[[Sexo]:[Sexo]]=$B103,IF(DATOS_[[AGRUP. CLAS. PROF.]:[AGRUP. CLAS. PROF.]]=$B102,IF(DATOS_[[Check Periodo Ref.]:[Check Periodo Ref.]]="Dentro",DATOS_[Conc.Sal.13]))))),
0)</f>
        <v>0</v>
      </c>
      <c r="S103" s="119">
        <f t="array" ref="S103">IFERROR(
MEDIAN((IF(DATOS_[[Sexo]:[Sexo]]=$B103,IF(DATOS_[[AGRUP. CLAS. PROF.]:[AGRUP. CLAS. PROF.]]=$B102,IF(DATOS_[[Check Periodo Ref.]:[Check Periodo Ref.]]="Dentro",DATOS_[Conc.Sal.14]))))),
0)</f>
        <v>0</v>
      </c>
      <c r="T103" s="119">
        <f t="array" ref="T103">IFERROR(
MEDIAN((IF(DATOS_[[Sexo]:[Sexo]]=$B103,IF(DATOS_[[AGRUP. CLAS. PROF.]:[AGRUP. CLAS. PROF.]]=$B102,IF(DATOS_[[Check Periodo Ref.]:[Check Periodo Ref.]]="Dentro",DATOS_[Conc.Sal.15]))))),
0)</f>
        <v>0</v>
      </c>
      <c r="U103" s="119">
        <f t="array" ref="U103">IFERROR(
MEDIAN((IF(DATOS_[[Sexo]:[Sexo]]=$B103,IF(DATOS_[[AGRUP. CLAS. PROF.]:[AGRUP. CLAS. PROF.]]=$B102,IF(DATOS_[[Check Periodo Ref.]:[Check Periodo Ref.]]="Dentro",DATOS_[Conc.Sal.16]))))),
0)</f>
        <v>0</v>
      </c>
      <c r="V103" s="119">
        <f t="array" ref="V103">IFERROR(
MEDIAN((IF(DATOS_[[Sexo]:[Sexo]]=$B103,IF(DATOS_[[AGRUP. CLAS. PROF.]:[AGRUP. CLAS. PROF.]]=$B102,IF(DATOS_[[Check Periodo Ref.]:[Check Periodo Ref.]]="Dentro",DATOS_[Conc.Sal.17]))))),
0)</f>
        <v>0</v>
      </c>
      <c r="W103" s="119">
        <f t="array" ref="W103">IFERROR(
MEDIAN((IF(DATOS_[[Sexo]:[Sexo]]=$B103,IF(DATOS_[[AGRUP. CLAS. PROF.]:[AGRUP. CLAS. PROF.]]=$B102,IF(DATOS_[[Check Periodo Ref.]:[Check Periodo Ref.]]="Dentro",DATOS_[Conc.Sal.18]))))),
0)</f>
        <v>0</v>
      </c>
      <c r="X103" s="119">
        <f t="array" ref="X103">IFERROR(
MEDIAN((IF(DATOS_[[Sexo]:[Sexo]]=$B103,IF(DATOS_[[AGRUP. CLAS. PROF.]:[AGRUP. CLAS. PROF.]]=$B102,IF(DATOS_[[Check Periodo Ref.]:[Check Periodo Ref.]]="Dentro",DATOS_[Conc.Sal.19]))))),
0)</f>
        <v>0</v>
      </c>
      <c r="Y103" s="119">
        <f t="array" ref="Y103">IFERROR(
MEDIAN((IF(DATOS_[[Sexo]:[Sexo]]=$B103,IF(DATOS_[[AGRUP. CLAS. PROF.]:[AGRUP. CLAS. PROF.]]=$B102,IF(DATOS_[[Check Periodo Ref.]:[Check Periodo Ref.]]="Dentro",DATOS_[Conc.Sal.20]))))),
0)</f>
        <v>0</v>
      </c>
      <c r="Z103" s="119">
        <f t="array" ref="Z103">IFERROR(
MEDIAN((IF(DATOS_[[Sexo]:[Sexo]]=$B103,IF(DATOS_[[AGRUP. CLAS. PROF.]:[AGRUP. CLAS. PROF.]]=$B102,IF(DATOS_[[Check Periodo Ref.]:[Check Periodo Ref.]]="Dentro",DATOS_[Conc.Sal.21]))))),
0)</f>
        <v>0</v>
      </c>
      <c r="AA103" s="119">
        <f t="array" ref="AA103">IFERROR(
MEDIAN((IF(DATOS_[[Sexo]:[Sexo]]=$B103,IF(DATOS_[[AGRUP. CLAS. PROF.]:[AGRUP. CLAS. PROF.]]=$B102,IF(DATOS_[[Check Periodo Ref.]:[Check Periodo Ref.]]="Dentro",DATOS_[Conc.Sal.22]))))),
0)</f>
        <v>0</v>
      </c>
      <c r="AB103" s="119">
        <f t="array" ref="AB103">IFERROR(
MEDIAN((IF(DATOS_[[Sexo]:[Sexo]]=$B103,IF(DATOS_[[AGRUP. CLAS. PROF.]:[AGRUP. CLAS. PROF.]]=$B102,IF(DATOS_[[Check Periodo Ref.]:[Check Periodo Ref.]]="Dentro",DATOS_[Conc.Sal.23]))))),
0)</f>
        <v>0</v>
      </c>
      <c r="AC103" s="119">
        <f t="array" ref="AC103">IFERROR(
MEDIAN((IF(DATOS_[[Sexo]:[Sexo]]=$B103,IF(DATOS_[[AGRUP. CLAS. PROF.]:[AGRUP. CLAS. PROF.]]=$B102,IF(DATOS_[[Check Periodo Ref.]:[Check Periodo Ref.]]="Dentro",DATOS_[Conc.Sal.24]))))),
0)</f>
        <v>0</v>
      </c>
      <c r="AD103" s="119">
        <f t="array" ref="AD103">IFERROR(
MEDIAN((IF(DATOS_[[Sexo]:[Sexo]]=$B103,IF(DATOS_[[AGRUP. CLAS. PROF.]:[AGRUP. CLAS. PROF.]]=$B102,IF(DATOS_[[Check Periodo Ref.]:[Check Periodo Ref.]]="Dentro",DATOS_[Conc.Sal.25]))))),
0)</f>
        <v>0</v>
      </c>
      <c r="AE103" s="119">
        <f t="array" ref="AE103">IFERROR(
MEDIAN((IF(DATOS_[[Sexo]:[Sexo]]=$B103,IF(DATOS_[[AGRUP. CLAS. PROF.]:[AGRUP. CLAS. PROF.]]=$B102,IF(DATOS_[[Check Periodo Ref.]:[Check Periodo Ref.]]="Dentro",DATOS_[Conc.Sal.26]))))),
0)</f>
        <v>0</v>
      </c>
      <c r="AF103" s="119">
        <f t="array" ref="AF103">IFERROR(
MEDIAN((IF(DATOS_[[Sexo]:[Sexo]]=$B103,IF(DATOS_[[AGRUP. CLAS. PROF.]:[AGRUP. CLAS. PROF.]]=$B102,IF(DATOS_[[Check Periodo Ref.]:[Check Periodo Ref.]]="Dentro",DATOS_[Conc.Sal.27]))))),
0)</f>
        <v>0</v>
      </c>
      <c r="AG103" s="119">
        <f t="array" ref="AG103">IFERROR(
MEDIAN((IF(DATOS_[[Sexo]:[Sexo]]=$B103,IF(DATOS_[[AGRUP. CLAS. PROF.]:[AGRUP. CLAS. PROF.]]=$B102,IF(DATOS_[[Check Periodo Ref.]:[Check Periodo Ref.]]="Dentro",DATOS_[Conc.Sal.28]))))),
0)</f>
        <v>0</v>
      </c>
      <c r="AH103" s="119">
        <f t="array" ref="AH103">IFERROR(
MEDIAN((IF(DATOS_[[Sexo]:[Sexo]]=$B103,IF(DATOS_[[AGRUP. CLAS. PROF.]:[AGRUP. CLAS. PROF.]]=$B102,IF(DATOS_[[Check Periodo Ref.]:[Check Periodo Ref.]]="Dentro",DATOS_[Conc.Sal.29]))))),
0)</f>
        <v>0</v>
      </c>
      <c r="AI103" s="119">
        <f t="array" ref="AI103">IFERROR(
MEDIAN((IF(DATOS_[[Sexo]:[Sexo]]=$B103,IF(DATOS_[[AGRUP. CLAS. PROF.]:[AGRUP. CLAS. PROF.]]=$B102,IF(DATOS_[[Check Periodo Ref.]:[Check Periodo Ref.]]="Dentro",DATOS_[Conc.Sal.30]))))),
0)</f>
        <v>0</v>
      </c>
      <c r="AJ103" s="120">
        <f t="array" ref="AJ103">IFERROR(
MEDIAN(IF(DATOS_[Sexo]=$B103,IF(DATOS_[AGRUP. CLAS. PROF.]=$B102,IF(DATOS_[Check Periodo Ref.]="Dentro",DATOS_[Tot COMPL.SAL Ef],FALSE)))),
0)</f>
        <v>0</v>
      </c>
      <c r="AK103" s="121">
        <f t="array" ref="AK103">IFERROR(
MEDIAN(IF(DATOS_[Sexo]=$B103,IF(DATOS_[AGRUP. CLAS. PROF.]=$B102,IF(DATOS_[Check Periodo Ref.]="Dentro",DATOS_[TOTAL SALARIO Ef],FALSE)))),
0)</f>
        <v>0</v>
      </c>
      <c r="AL103" s="122">
        <f t="array" ref="AL103">IFERROR(
MEDIAN((IF(DATOS_[[Sexo]:[Sexo]]=$B103,IF(DATOS_[[AGRUP. CLAS. PROF.]:[AGRUP. CLAS. PROF.]]=$B102,IF(DATOS_[[Check Periodo Ref.]:[Check Periodo Ref.]]="Dentro",DATOS_[C.Extra.01]))))),
0)</f>
        <v>0</v>
      </c>
      <c r="AM103" s="122">
        <f t="array" ref="AM103">IFERROR(
MEDIAN((IF(DATOS_[[Sexo]:[Sexo]]=$B103,IF(DATOS_[[AGRUP. CLAS. PROF.]:[AGRUP. CLAS. PROF.]]=$B102,IF(DATOS_[[Check Periodo Ref.]:[Check Periodo Ref.]]="Dentro",DATOS_[C.Extra.02]))))),
0)</f>
        <v>0</v>
      </c>
      <c r="AN103" s="122">
        <f t="array" ref="AN103">IFERROR(
MEDIAN((IF(DATOS_[[Sexo]:[Sexo]]=$B103,IF(DATOS_[[AGRUP. CLAS. PROF.]:[AGRUP. CLAS. PROF.]]=$B102,IF(DATOS_[[Check Periodo Ref.]:[Check Periodo Ref.]]="Dentro",DATOS_[C.Extra.03]))))),
0)</f>
        <v>0</v>
      </c>
      <c r="AO103" s="122">
        <f t="array" ref="AO103">IFERROR(
MEDIAN((IF(DATOS_[[Sexo]:[Sexo]]=$B103,IF(DATOS_[[AGRUP. CLAS. PROF.]:[AGRUP. CLAS. PROF.]]=$B102,IF(DATOS_[[Check Periodo Ref.]:[Check Periodo Ref.]]="Dentro",DATOS_[C.Extra.04]))))),
0)</f>
        <v>0</v>
      </c>
      <c r="AP103" s="122">
        <f t="array" ref="AP103">IFERROR(
MEDIAN((IF(DATOS_[[Sexo]:[Sexo]]=$B103,IF(DATOS_[[AGRUP. CLAS. PROF.]:[AGRUP. CLAS. PROF.]]=$B102,IF(DATOS_[[Check Periodo Ref.]:[Check Periodo Ref.]]="Dentro",DATOS_[C.Extra.05]))))),
0)</f>
        <v>0</v>
      </c>
      <c r="AQ103" s="123">
        <f t="array" ref="AQ103">IFERROR(
MEDIAN(IF(DATOS_[Sexo]=$B103,IF(DATOS_[AGRUP. CLAS. PROF.]=$B102,IF(DATOS_[Check Periodo Ref.]="Dentro",DATOS_[Tot Extrasalarial Ef],FALSE)))),
0)</f>
        <v>0</v>
      </c>
      <c r="AR103" s="124">
        <f t="array" ref="AR103">IFERROR(
MEDIAN(IF(DATOS_[Sexo]=$B103,IF(DATOS_[AGRUP. CLAS. PROF.]=$B102,IF(DATOS_[Check Periodo Ref.]="Dentro",DATOS_[TOTAL Retrib Ef],FALSE)))),
0)</f>
        <v>0</v>
      </c>
    </row>
    <row r="104" spans="1:44" x14ac:dyDescent="0.3">
      <c r="A104" s="48" t="str">
        <f t="shared" ref="A104" si="122">+A103</f>
        <v>[ocultar]</v>
      </c>
      <c r="B104" s="39" t="s">
        <v>163</v>
      </c>
      <c r="C104" s="40">
        <f t="array" ref="C104">SUM(IF($B104=DATOS_[Sexo],
IF($B102=DATOS_[AGRUP. CLAS. PROF.],
IF("Dentro"=DATOS_[Check Periodo Ref.],
1/(COUNTIFS(DATOS_[Sexo],$B104,DATOS_[AGRUP. CLAS. PROF.],$B102,DATOS_[Check Periodo Ref.],"Dentro",DATOS_[id],DATOS_[id]))))))</f>
        <v>0</v>
      </c>
      <c r="D104" s="41">
        <f>COUNTIFS(DATOS_[AGRUP. CLAS. PROF.],$B102,DATOS_[Sexo],$B104,DATOS_[Check Periodo Ref.],"Dentro")</f>
        <v>0</v>
      </c>
      <c r="E104" s="118">
        <f t="array" ref="E104">IFERROR(
MEDIAN(IF(DATOS_[Sexo]=$B104,IF(DATOS_[AGRUP. CLAS. PROF.]=$B102,IF(DATOS_[Check Periodo Ref.]="Dentro",DATOS_[SALARIO BASE Ef],FALSE)))),
0)</f>
        <v>0</v>
      </c>
      <c r="F104" s="119">
        <f t="array" ref="F104">IFERROR(
MEDIAN((IF(DATOS_[[Sexo]:[Sexo]]=$B104,IF(DATOS_[[AGRUP. CLAS. PROF.]:[AGRUP. CLAS. PROF.]]=$B102,IF(DATOS_[[Check Periodo Ref.]:[Check Periodo Ref.]]="Dentro",DATOS_[Conc.Sal.01]))))),
0)</f>
        <v>0</v>
      </c>
      <c r="G104" s="119">
        <f t="array" ref="G104">IFERROR(
MEDIAN((IF(DATOS_[[Sexo]:[Sexo]]=$B104,IF(DATOS_[[AGRUP. CLAS. PROF.]:[AGRUP. CLAS. PROF.]]=$B102,IF(DATOS_[[Check Periodo Ref.]:[Check Periodo Ref.]]="Dentro",DATOS_[Conc.Sal.02]))))),
0)</f>
        <v>0</v>
      </c>
      <c r="H104" s="119">
        <f t="array" ref="H104">IFERROR(
MEDIAN((IF(DATOS_[[Sexo]:[Sexo]]=$B104,IF(DATOS_[[AGRUP. CLAS. PROF.]:[AGRUP. CLAS. PROF.]]=$B102,IF(DATOS_[[Check Periodo Ref.]:[Check Periodo Ref.]]="Dentro",DATOS_[Conc.Sal.03]))))),
0)</f>
        <v>0</v>
      </c>
      <c r="I104" s="119">
        <f t="array" ref="I104">IFERROR(
MEDIAN((IF(DATOS_[[Sexo]:[Sexo]]=$B104,IF(DATOS_[[AGRUP. CLAS. PROF.]:[AGRUP. CLAS. PROF.]]=$B102,IF(DATOS_[[Check Periodo Ref.]:[Check Periodo Ref.]]="Dentro",DATOS_[Conc.Sal.04]))))),
0)</f>
        <v>0</v>
      </c>
      <c r="J104" s="119">
        <f t="array" ref="J104">IFERROR(
MEDIAN((IF(DATOS_[[Sexo]:[Sexo]]=$B104,IF(DATOS_[[AGRUP. CLAS. PROF.]:[AGRUP. CLAS. PROF.]]=$B102,IF(DATOS_[[Check Periodo Ref.]:[Check Periodo Ref.]]="Dentro",DATOS_[Conc.Sal.05]))))),
0)</f>
        <v>0</v>
      </c>
      <c r="K104" s="119">
        <f t="array" ref="K104">IFERROR(
MEDIAN((IF(DATOS_[[Sexo]:[Sexo]]=$B104,IF(DATOS_[[AGRUP. CLAS. PROF.]:[AGRUP. CLAS. PROF.]]=$B102,IF(DATOS_[[Check Periodo Ref.]:[Check Periodo Ref.]]="Dentro",DATOS_[Conc.Sal.06]))))),
0)</f>
        <v>0</v>
      </c>
      <c r="L104" s="119">
        <f t="array" ref="L104">IFERROR(
MEDIAN((IF(DATOS_[[Sexo]:[Sexo]]=$B104,IF(DATOS_[[AGRUP. CLAS. PROF.]:[AGRUP. CLAS. PROF.]]=$B102,IF(DATOS_[[Check Periodo Ref.]:[Check Periodo Ref.]]="Dentro",DATOS_[Conc.Sal.07]))))),
0)</f>
        <v>0</v>
      </c>
      <c r="M104" s="119">
        <f t="array" ref="M104">IFERROR(
MEDIAN((IF(DATOS_[[Sexo]:[Sexo]]=$B104,IF(DATOS_[[AGRUP. CLAS. PROF.]:[AGRUP. CLAS. PROF.]]=$B102,IF(DATOS_[[Check Periodo Ref.]:[Check Periodo Ref.]]="Dentro",DATOS_[Conc.Sal.08]))))),
0)</f>
        <v>0</v>
      </c>
      <c r="N104" s="119">
        <f t="array" ref="N104">IFERROR(
MEDIAN((IF(DATOS_[[Sexo]:[Sexo]]=$B104,IF(DATOS_[[AGRUP. CLAS. PROF.]:[AGRUP. CLAS. PROF.]]=$B102,IF(DATOS_[[Check Periodo Ref.]:[Check Periodo Ref.]]="Dentro",DATOS_[Conc.Sal.09]))))),
0)</f>
        <v>0</v>
      </c>
      <c r="O104" s="119">
        <f t="array" ref="O104">IFERROR(
MEDIAN((IF(DATOS_[[Sexo]:[Sexo]]=$B104,IF(DATOS_[[AGRUP. CLAS. PROF.]:[AGRUP. CLAS. PROF.]]=$B102,IF(DATOS_[[Check Periodo Ref.]:[Check Periodo Ref.]]="Dentro",DATOS_[Conc.Sal.10]))))),
0)</f>
        <v>0</v>
      </c>
      <c r="P104" s="119">
        <f t="array" ref="P104">IFERROR(
MEDIAN((IF(DATOS_[[Sexo]:[Sexo]]=$B104,IF(DATOS_[[AGRUP. CLAS. PROF.]:[AGRUP. CLAS. PROF.]]=$B102,IF(DATOS_[[Check Periodo Ref.]:[Check Periodo Ref.]]="Dentro",DATOS_[Conc.Sal.11]))))),
0)</f>
        <v>0</v>
      </c>
      <c r="Q104" s="119">
        <f t="array" ref="Q104">IFERROR(
MEDIAN((IF(DATOS_[[Sexo]:[Sexo]]=$B104,IF(DATOS_[[AGRUP. CLAS. PROF.]:[AGRUP. CLAS. PROF.]]=$B102,IF(DATOS_[[Check Periodo Ref.]:[Check Periodo Ref.]]="Dentro",DATOS_[Conc.Sal.12]))))),
0)</f>
        <v>0</v>
      </c>
      <c r="R104" s="119">
        <f t="array" ref="R104">IFERROR(
MEDIAN((IF(DATOS_[[Sexo]:[Sexo]]=$B104,IF(DATOS_[[AGRUP. CLAS. PROF.]:[AGRUP. CLAS. PROF.]]=$B102,IF(DATOS_[[Check Periodo Ref.]:[Check Periodo Ref.]]="Dentro",DATOS_[Conc.Sal.13]))))),
0)</f>
        <v>0</v>
      </c>
      <c r="S104" s="119">
        <f t="array" ref="S104">IFERROR(
MEDIAN((IF(DATOS_[[Sexo]:[Sexo]]=$B104,IF(DATOS_[[AGRUP. CLAS. PROF.]:[AGRUP. CLAS. PROF.]]=$B102,IF(DATOS_[[Check Periodo Ref.]:[Check Periodo Ref.]]="Dentro",DATOS_[Conc.Sal.14]))))),
0)</f>
        <v>0</v>
      </c>
      <c r="T104" s="119">
        <f t="array" ref="T104">IFERROR(
MEDIAN((IF(DATOS_[[Sexo]:[Sexo]]=$B104,IF(DATOS_[[AGRUP. CLAS. PROF.]:[AGRUP. CLAS. PROF.]]=$B102,IF(DATOS_[[Check Periodo Ref.]:[Check Periodo Ref.]]="Dentro",DATOS_[Conc.Sal.15]))))),
0)</f>
        <v>0</v>
      </c>
      <c r="U104" s="119">
        <f t="array" ref="U104">IFERROR(
MEDIAN((IF(DATOS_[[Sexo]:[Sexo]]=$B104,IF(DATOS_[[AGRUP. CLAS. PROF.]:[AGRUP. CLAS. PROF.]]=$B102,IF(DATOS_[[Check Periodo Ref.]:[Check Periodo Ref.]]="Dentro",DATOS_[Conc.Sal.16]))))),
0)</f>
        <v>0</v>
      </c>
      <c r="V104" s="119">
        <f t="array" ref="V104">IFERROR(
MEDIAN((IF(DATOS_[[Sexo]:[Sexo]]=$B104,IF(DATOS_[[AGRUP. CLAS. PROF.]:[AGRUP. CLAS. PROF.]]=$B102,IF(DATOS_[[Check Periodo Ref.]:[Check Periodo Ref.]]="Dentro",DATOS_[Conc.Sal.17]))))),
0)</f>
        <v>0</v>
      </c>
      <c r="W104" s="119">
        <f t="array" ref="W104">IFERROR(
MEDIAN((IF(DATOS_[[Sexo]:[Sexo]]=$B104,IF(DATOS_[[AGRUP. CLAS. PROF.]:[AGRUP. CLAS. PROF.]]=$B102,IF(DATOS_[[Check Periodo Ref.]:[Check Periodo Ref.]]="Dentro",DATOS_[Conc.Sal.18]))))),
0)</f>
        <v>0</v>
      </c>
      <c r="X104" s="119">
        <f t="array" ref="X104">IFERROR(
MEDIAN((IF(DATOS_[[Sexo]:[Sexo]]=$B104,IF(DATOS_[[AGRUP. CLAS. PROF.]:[AGRUP. CLAS. PROF.]]=$B102,IF(DATOS_[[Check Periodo Ref.]:[Check Periodo Ref.]]="Dentro",DATOS_[Conc.Sal.19]))))),
0)</f>
        <v>0</v>
      </c>
      <c r="Y104" s="119">
        <f t="array" ref="Y104">IFERROR(
MEDIAN((IF(DATOS_[[Sexo]:[Sexo]]=$B104,IF(DATOS_[[AGRUP. CLAS. PROF.]:[AGRUP. CLAS. PROF.]]=$B102,IF(DATOS_[[Check Periodo Ref.]:[Check Periodo Ref.]]="Dentro",DATOS_[Conc.Sal.20]))))),
0)</f>
        <v>0</v>
      </c>
      <c r="Z104" s="119">
        <f t="array" ref="Z104">IFERROR(
MEDIAN((IF(DATOS_[[Sexo]:[Sexo]]=$B104,IF(DATOS_[[AGRUP. CLAS. PROF.]:[AGRUP. CLAS. PROF.]]=$B102,IF(DATOS_[[Check Periodo Ref.]:[Check Periodo Ref.]]="Dentro",DATOS_[Conc.Sal.21]))))),
0)</f>
        <v>0</v>
      </c>
      <c r="AA104" s="119">
        <f t="array" ref="AA104">IFERROR(
MEDIAN((IF(DATOS_[[Sexo]:[Sexo]]=$B104,IF(DATOS_[[AGRUP. CLAS. PROF.]:[AGRUP. CLAS. PROF.]]=$B102,IF(DATOS_[[Check Periodo Ref.]:[Check Periodo Ref.]]="Dentro",DATOS_[Conc.Sal.22]))))),
0)</f>
        <v>0</v>
      </c>
      <c r="AB104" s="119">
        <f t="array" ref="AB104">IFERROR(
MEDIAN((IF(DATOS_[[Sexo]:[Sexo]]=$B104,IF(DATOS_[[AGRUP. CLAS. PROF.]:[AGRUP. CLAS. PROF.]]=$B102,IF(DATOS_[[Check Periodo Ref.]:[Check Periodo Ref.]]="Dentro",DATOS_[Conc.Sal.23]))))),
0)</f>
        <v>0</v>
      </c>
      <c r="AC104" s="119">
        <f t="array" ref="AC104">IFERROR(
MEDIAN((IF(DATOS_[[Sexo]:[Sexo]]=$B104,IF(DATOS_[[AGRUP. CLAS. PROF.]:[AGRUP. CLAS. PROF.]]=$B102,IF(DATOS_[[Check Periodo Ref.]:[Check Periodo Ref.]]="Dentro",DATOS_[Conc.Sal.24]))))),
0)</f>
        <v>0</v>
      </c>
      <c r="AD104" s="119">
        <f t="array" ref="AD104">IFERROR(
MEDIAN((IF(DATOS_[[Sexo]:[Sexo]]=$B104,IF(DATOS_[[AGRUP. CLAS. PROF.]:[AGRUP. CLAS. PROF.]]=$B102,IF(DATOS_[[Check Periodo Ref.]:[Check Periodo Ref.]]="Dentro",DATOS_[Conc.Sal.25]))))),
0)</f>
        <v>0</v>
      </c>
      <c r="AE104" s="119">
        <f t="array" ref="AE104">IFERROR(
MEDIAN((IF(DATOS_[[Sexo]:[Sexo]]=$B104,IF(DATOS_[[AGRUP. CLAS. PROF.]:[AGRUP. CLAS. PROF.]]=$B102,IF(DATOS_[[Check Periodo Ref.]:[Check Periodo Ref.]]="Dentro",DATOS_[Conc.Sal.26]))))),
0)</f>
        <v>0</v>
      </c>
      <c r="AF104" s="119">
        <f t="array" ref="AF104">IFERROR(
MEDIAN((IF(DATOS_[[Sexo]:[Sexo]]=$B104,IF(DATOS_[[AGRUP. CLAS. PROF.]:[AGRUP. CLAS. PROF.]]=$B102,IF(DATOS_[[Check Periodo Ref.]:[Check Periodo Ref.]]="Dentro",DATOS_[Conc.Sal.27]))))),
0)</f>
        <v>0</v>
      </c>
      <c r="AG104" s="119">
        <f t="array" ref="AG104">IFERROR(
MEDIAN((IF(DATOS_[[Sexo]:[Sexo]]=$B104,IF(DATOS_[[AGRUP. CLAS. PROF.]:[AGRUP. CLAS. PROF.]]=$B102,IF(DATOS_[[Check Periodo Ref.]:[Check Periodo Ref.]]="Dentro",DATOS_[Conc.Sal.28]))))),
0)</f>
        <v>0</v>
      </c>
      <c r="AH104" s="119">
        <f t="array" ref="AH104">IFERROR(
MEDIAN((IF(DATOS_[[Sexo]:[Sexo]]=$B104,IF(DATOS_[[AGRUP. CLAS. PROF.]:[AGRUP. CLAS. PROF.]]=$B102,IF(DATOS_[[Check Periodo Ref.]:[Check Periodo Ref.]]="Dentro",DATOS_[Conc.Sal.29]))))),
0)</f>
        <v>0</v>
      </c>
      <c r="AI104" s="119">
        <f t="array" ref="AI104">IFERROR(
MEDIAN((IF(DATOS_[[Sexo]:[Sexo]]=$B104,IF(DATOS_[[AGRUP. CLAS. PROF.]:[AGRUP. CLAS. PROF.]]=$B102,IF(DATOS_[[Check Periodo Ref.]:[Check Periodo Ref.]]="Dentro",DATOS_[Conc.Sal.30]))))),
0)</f>
        <v>0</v>
      </c>
      <c r="AJ104" s="120">
        <f t="array" ref="AJ104">IFERROR(
MEDIAN(IF(DATOS_[Sexo]=$B104,IF(DATOS_[AGRUP. CLAS. PROF.]=$B102,IF(DATOS_[Check Periodo Ref.]="Dentro",DATOS_[Tot COMPL.SAL Ef],FALSE)))),
0)</f>
        <v>0</v>
      </c>
      <c r="AK104" s="121">
        <f t="array" ref="AK104">IFERROR(
MEDIAN(IF(DATOS_[Sexo]=$B104,IF(DATOS_[AGRUP. CLAS. PROF.]=$B102,IF(DATOS_[Check Periodo Ref.]="Dentro",DATOS_[TOTAL SALARIO Ef],FALSE)))),
0)</f>
        <v>0</v>
      </c>
      <c r="AL104" s="122">
        <f t="array" ref="AL104">IFERROR(
MEDIAN((IF(DATOS_[[Sexo]:[Sexo]]=$B104,IF(DATOS_[[AGRUP. CLAS. PROF.]:[AGRUP. CLAS. PROF.]]=$B102,IF(DATOS_[[Check Periodo Ref.]:[Check Periodo Ref.]]="Dentro",DATOS_[C.Extra.01]))))),
0)</f>
        <v>0</v>
      </c>
      <c r="AM104" s="122">
        <f t="array" ref="AM104">IFERROR(
MEDIAN((IF(DATOS_[[Sexo]:[Sexo]]=$B104,IF(DATOS_[[AGRUP. CLAS. PROF.]:[AGRUP. CLAS. PROF.]]=$B102,IF(DATOS_[[Check Periodo Ref.]:[Check Periodo Ref.]]="Dentro",DATOS_[C.Extra.02]))))),
0)</f>
        <v>0</v>
      </c>
      <c r="AN104" s="122">
        <f t="array" ref="AN104">IFERROR(
MEDIAN((IF(DATOS_[[Sexo]:[Sexo]]=$B104,IF(DATOS_[[AGRUP. CLAS. PROF.]:[AGRUP. CLAS. PROF.]]=$B102,IF(DATOS_[[Check Periodo Ref.]:[Check Periodo Ref.]]="Dentro",DATOS_[C.Extra.03]))))),
0)</f>
        <v>0</v>
      </c>
      <c r="AO104" s="122">
        <f t="array" ref="AO104">IFERROR(
MEDIAN((IF(DATOS_[[Sexo]:[Sexo]]=$B104,IF(DATOS_[[AGRUP. CLAS. PROF.]:[AGRUP. CLAS. PROF.]]=$B102,IF(DATOS_[[Check Periodo Ref.]:[Check Periodo Ref.]]="Dentro",DATOS_[C.Extra.04]))))),
0)</f>
        <v>0</v>
      </c>
      <c r="AP104" s="122">
        <f t="array" ref="AP104">IFERROR(
MEDIAN((IF(DATOS_[[Sexo]:[Sexo]]=$B104,IF(DATOS_[[AGRUP. CLAS. PROF.]:[AGRUP. CLAS. PROF.]]=$B102,IF(DATOS_[[Check Periodo Ref.]:[Check Periodo Ref.]]="Dentro",DATOS_[C.Extra.05]))))),
0)</f>
        <v>0</v>
      </c>
      <c r="AQ104" s="123">
        <f t="array" ref="AQ104">IFERROR(
MEDIAN(IF(DATOS_[Sexo]=$B104,IF(DATOS_[AGRUP. CLAS. PROF.]=$B102,IF(DATOS_[Check Periodo Ref.]="Dentro",DATOS_[Tot Extrasalarial Ef],FALSE)))),
0)</f>
        <v>0</v>
      </c>
      <c r="AR104" s="124">
        <f t="array" ref="AR104">IFERROR(
MEDIAN(IF(DATOS_[Sexo]=$B104,IF(DATOS_[AGRUP. CLAS. PROF.]=$B102,IF(DATOS_[Check Periodo Ref.]="Dentro",DATOS_[TOTAL Retrib Ef],FALSE)))),
0)</f>
        <v>0</v>
      </c>
    </row>
  </sheetData>
  <dataConsolidate/>
  <pageMargins left="0.25" right="0.25" top="0.75" bottom="0.75" header="0.3" footer="0.3"/>
  <pageSetup paperSize="9" scale="85" fitToHeight="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9">
    <tabColor theme="4" tint="0.59999389629810485"/>
    <pageSetUpPr fitToPage="1"/>
  </sheetPr>
  <dimension ref="A1:AV104"/>
  <sheetViews>
    <sheetView topLeftCell="A4" workbookViewId="0">
      <selection activeCell="J10" sqref="J10"/>
    </sheetView>
  </sheetViews>
  <sheetFormatPr baseColWidth="10" defaultColWidth="7.28515625" defaultRowHeight="16.5" outlineLevelCol="1" x14ac:dyDescent="0.3"/>
  <cols>
    <col min="1" max="2" width="8.85546875" style="60" customWidth="1"/>
    <col min="3" max="8" width="7.28515625" style="60"/>
    <col min="9" max="9" width="10.42578125" style="60" customWidth="1"/>
    <col min="10" max="10" width="7.28515625" style="60" customWidth="1"/>
    <col min="11" max="11" width="7.42578125" style="60" bestFit="1" customWidth="1"/>
    <col min="12" max="12" width="7.7109375" style="60" bestFit="1" customWidth="1"/>
    <col min="13" max="13" width="7.42578125" style="60" bestFit="1" customWidth="1"/>
    <col min="14" max="14" width="7.28515625" style="60"/>
    <col min="15" max="15" width="7.42578125" style="60" bestFit="1" customWidth="1"/>
    <col min="16" max="16" width="7.7109375" style="60" bestFit="1" customWidth="1"/>
    <col min="17" max="18" width="7.42578125" style="60" bestFit="1" customWidth="1"/>
    <col min="19" max="19" width="7.28515625" style="60" customWidth="1"/>
    <col min="20" max="39" width="7.28515625" style="60" customWidth="1" outlineLevel="1"/>
    <col min="40" max="41" width="8.85546875" style="60" customWidth="1"/>
    <col min="42" max="42" width="7.42578125" style="60" bestFit="1" customWidth="1"/>
    <col min="43" max="46" width="7.28515625" style="60" customWidth="1"/>
    <col min="47" max="48" width="8.85546875" style="60" customWidth="1"/>
    <col min="49" max="16384" width="7.28515625" style="60"/>
  </cols>
  <sheetData>
    <row r="1" spans="1:48" ht="42.6" customHeight="1" x14ac:dyDescent="0.3">
      <c r="E1" s="257" t="s">
        <v>372</v>
      </c>
    </row>
    <row r="2" spans="1:48" ht="13.9" customHeight="1" x14ac:dyDescent="0.3">
      <c r="K2" s="60" t="str">
        <f>+IF(K8="[ocultar]",K8,"")</f>
        <v>[ocultar]</v>
      </c>
      <c r="L2" s="60" t="str">
        <f t="shared" ref="L2:AT2" si="0">+IF(L8="[ocultar]",L8,"")</f>
        <v>[ocultar]</v>
      </c>
      <c r="M2" s="60" t="str">
        <f t="shared" si="0"/>
        <v>[ocultar]</v>
      </c>
      <c r="N2" s="60" t="str">
        <f t="shared" si="0"/>
        <v>[ocultar]</v>
      </c>
      <c r="O2" s="60" t="str">
        <f t="shared" si="0"/>
        <v>[ocultar]</v>
      </c>
      <c r="P2" s="60" t="str">
        <f t="shared" si="0"/>
        <v>[ocultar]</v>
      </c>
      <c r="Q2" s="60" t="str">
        <f t="shared" si="0"/>
        <v>[ocultar]</v>
      </c>
      <c r="R2" s="60" t="str">
        <f t="shared" si="0"/>
        <v>[ocultar]</v>
      </c>
      <c r="S2" s="60" t="str">
        <f t="shared" si="0"/>
        <v>[ocultar]</v>
      </c>
      <c r="T2" s="60" t="str">
        <f t="shared" si="0"/>
        <v>[ocultar]</v>
      </c>
      <c r="U2" s="60" t="str">
        <f t="shared" si="0"/>
        <v>[ocultar]</v>
      </c>
      <c r="V2" s="60" t="str">
        <f t="shared" si="0"/>
        <v>[ocultar]</v>
      </c>
      <c r="W2" s="60" t="str">
        <f t="shared" si="0"/>
        <v>[ocultar]</v>
      </c>
      <c r="X2" s="60" t="str">
        <f t="shared" si="0"/>
        <v>[ocultar]</v>
      </c>
      <c r="Y2" s="60" t="str">
        <f t="shared" si="0"/>
        <v>[ocultar]</v>
      </c>
      <c r="Z2" s="60" t="str">
        <f t="shared" si="0"/>
        <v>[ocultar]</v>
      </c>
      <c r="AA2" s="60" t="str">
        <f t="shared" si="0"/>
        <v>[ocultar]</v>
      </c>
      <c r="AB2" s="60" t="str">
        <f t="shared" si="0"/>
        <v>[ocultar]</v>
      </c>
      <c r="AC2" s="60" t="str">
        <f t="shared" si="0"/>
        <v>[ocultar]</v>
      </c>
      <c r="AD2" s="60" t="str">
        <f t="shared" si="0"/>
        <v>[ocultar]</v>
      </c>
      <c r="AE2" s="60" t="str">
        <f t="shared" si="0"/>
        <v>[ocultar]</v>
      </c>
      <c r="AF2" s="60" t="str">
        <f t="shared" si="0"/>
        <v>[ocultar]</v>
      </c>
      <c r="AG2" s="60" t="str">
        <f t="shared" si="0"/>
        <v>[ocultar]</v>
      </c>
      <c r="AH2" s="60" t="str">
        <f t="shared" si="0"/>
        <v>[ocultar]</v>
      </c>
      <c r="AI2" s="60" t="str">
        <f t="shared" si="0"/>
        <v>[ocultar]</v>
      </c>
      <c r="AJ2" s="60" t="str">
        <f t="shared" si="0"/>
        <v>[ocultar]</v>
      </c>
      <c r="AK2" s="60" t="str">
        <f t="shared" si="0"/>
        <v>[ocultar]</v>
      </c>
      <c r="AL2" s="60" t="str">
        <f t="shared" si="0"/>
        <v>[ocultar]</v>
      </c>
      <c r="AM2" s="60" t="str">
        <f t="shared" si="0"/>
        <v>[ocultar]</v>
      </c>
      <c r="AN2" s="60" t="str">
        <f t="shared" si="0"/>
        <v/>
      </c>
      <c r="AO2" s="60" t="str">
        <f t="shared" si="0"/>
        <v/>
      </c>
      <c r="AP2" s="60" t="str">
        <f t="shared" si="0"/>
        <v>[ocultar]</v>
      </c>
      <c r="AQ2" s="60" t="str">
        <f t="shared" si="0"/>
        <v>[ocultar]</v>
      </c>
      <c r="AR2" s="60" t="str">
        <f t="shared" si="0"/>
        <v>[ocultar]</v>
      </c>
      <c r="AS2" s="60" t="str">
        <f t="shared" si="0"/>
        <v>[ocultar]</v>
      </c>
      <c r="AT2" s="60" t="str">
        <f t="shared" si="0"/>
        <v>[ocultar]</v>
      </c>
    </row>
    <row r="3" spans="1:48" ht="13.9" customHeight="1" x14ac:dyDescent="0.3">
      <c r="I3" s="182" t="str">
        <f>+"Razón Social: "&amp;Inicio!C6&amp;"  -  NIF: "&amp;Inicio!C8</f>
        <v xml:space="preserve">Razón Social:   -  NIF: </v>
      </c>
      <c r="J3" s="169"/>
    </row>
    <row r="4" spans="1:48" ht="13.9" customHeight="1" x14ac:dyDescent="0.3">
      <c r="I4" s="183" t="s">
        <v>97</v>
      </c>
      <c r="J4" s="184"/>
    </row>
    <row r="5" spans="1:48" ht="13.9" customHeight="1" x14ac:dyDescent="0.3">
      <c r="I5" s="165">
        <f>+Inicio!E10</f>
        <v>0</v>
      </c>
      <c r="J5" s="185" t="str">
        <f>+Inicio!D10</f>
        <v>fecha inicio</v>
      </c>
    </row>
    <row r="6" spans="1:48" ht="13.9" customHeight="1" x14ac:dyDescent="0.3">
      <c r="I6" s="165">
        <f>+Inicio!G10</f>
        <v>0</v>
      </c>
      <c r="J6" s="186" t="s">
        <v>94</v>
      </c>
    </row>
    <row r="7" spans="1:48" s="126" customFormat="1" ht="13.9" customHeight="1" x14ac:dyDescent="0.25">
      <c r="H7"/>
      <c r="I7"/>
      <c r="J7"/>
    </row>
    <row r="8" spans="1:48" s="63" customFormat="1" ht="46.15" customHeight="1" x14ac:dyDescent="0.25">
      <c r="B8" s="61"/>
      <c r="C8" s="61" t="s">
        <v>225</v>
      </c>
      <c r="D8" s="61" t="s">
        <v>220</v>
      </c>
      <c r="E8" s="61" t="s">
        <v>293</v>
      </c>
      <c r="F8" s="61" t="s">
        <v>291</v>
      </c>
      <c r="G8" s="61" t="s">
        <v>292</v>
      </c>
      <c r="H8" s="61" t="s">
        <v>224</v>
      </c>
      <c r="I8" s="152" t="s">
        <v>217</v>
      </c>
      <c r="J8" s="62" t="str">
        <f>+IF(DATOS!AE6="","[ocultar]",DATOS!AE6)</f>
        <v>[ocultar]</v>
      </c>
      <c r="K8" s="62" t="str">
        <f>+IF(DATOS!AF6="","[ocultar]",DATOS!AF6)</f>
        <v>[ocultar]</v>
      </c>
      <c r="L8" s="62" t="str">
        <f>+IF(DATOS!AG6="","[ocultar]",DATOS!AG6)</f>
        <v>[ocultar]</v>
      </c>
      <c r="M8" s="62" t="str">
        <f>+IF(DATOS!AH6="","[ocultar]",DATOS!AH6)</f>
        <v>[ocultar]</v>
      </c>
      <c r="N8" s="62" t="str">
        <f>+IF(DATOS!AI6="","[ocultar]",DATOS!AI6)</f>
        <v>[ocultar]</v>
      </c>
      <c r="O8" s="62" t="str">
        <f>+IF(DATOS!AJ6="","[ocultar]",DATOS!AJ6)</f>
        <v>[ocultar]</v>
      </c>
      <c r="P8" s="62" t="str">
        <f>+IF(DATOS!AK6="","[ocultar]",DATOS!AK6)</f>
        <v>[ocultar]</v>
      </c>
      <c r="Q8" s="62" t="str">
        <f>+IF(DATOS!AL6="","[ocultar]",DATOS!AL6)</f>
        <v>[ocultar]</v>
      </c>
      <c r="R8" s="62" t="str">
        <f>+IF(DATOS!AM6="","[ocultar]",DATOS!AM6)</f>
        <v>[ocultar]</v>
      </c>
      <c r="S8" s="62" t="str">
        <f>+IF(DATOS!AN6="","[ocultar]",DATOS!AN6)</f>
        <v>[ocultar]</v>
      </c>
      <c r="T8" s="62" t="str">
        <f>+IF(DATOS!AO6="","[ocultar]",DATOS!AO6)</f>
        <v>[ocultar]</v>
      </c>
      <c r="U8" s="62" t="str">
        <f>+IF(DATOS!AP6="","[ocultar]",DATOS!AP6)</f>
        <v>[ocultar]</v>
      </c>
      <c r="V8" s="62" t="str">
        <f>+IF(DATOS!AQ6="","[ocultar]",DATOS!AQ6)</f>
        <v>[ocultar]</v>
      </c>
      <c r="W8" s="62" t="str">
        <f>+IF(DATOS!AR6="","[ocultar]",DATOS!AR6)</f>
        <v>[ocultar]</v>
      </c>
      <c r="X8" s="62" t="str">
        <f>+IF(DATOS!AS6="","[ocultar]",DATOS!AS6)</f>
        <v>[ocultar]</v>
      </c>
      <c r="Y8" s="62" t="str">
        <f>+IF(DATOS!AT6="","[ocultar]",DATOS!AT6)</f>
        <v>[ocultar]</v>
      </c>
      <c r="Z8" s="62" t="str">
        <f>+IF(DATOS!AU6="","[ocultar]",DATOS!AU6)</f>
        <v>[ocultar]</v>
      </c>
      <c r="AA8" s="62" t="str">
        <f>+IF(DATOS!AV6="","[ocultar]",DATOS!AV6)</f>
        <v>[ocultar]</v>
      </c>
      <c r="AB8" s="62" t="str">
        <f>+IF(DATOS!AW6="","[ocultar]",DATOS!AW6)</f>
        <v>[ocultar]</v>
      </c>
      <c r="AC8" s="62" t="str">
        <f>+IF(DATOS!AX6="","[ocultar]",DATOS!AX6)</f>
        <v>[ocultar]</v>
      </c>
      <c r="AD8" s="62" t="str">
        <f>+IF(DATOS!AY6="","[ocultar]",DATOS!AY6)</f>
        <v>[ocultar]</v>
      </c>
      <c r="AE8" s="62" t="str">
        <f>+IF(DATOS!AZ6="","[ocultar]",DATOS!AZ6)</f>
        <v>[ocultar]</v>
      </c>
      <c r="AF8" s="62" t="str">
        <f>+IF(DATOS!BA6="","[ocultar]",DATOS!BA6)</f>
        <v>[ocultar]</v>
      </c>
      <c r="AG8" s="62" t="str">
        <f>+IF(DATOS!BB6="","[ocultar]",DATOS!BB6)</f>
        <v>[ocultar]</v>
      </c>
      <c r="AH8" s="62" t="str">
        <f>+IF(DATOS!BC6="","[ocultar]",DATOS!BC6)</f>
        <v>[ocultar]</v>
      </c>
      <c r="AI8" s="62" t="str">
        <f>+IF(DATOS!BD6="","[ocultar]",DATOS!BD6)</f>
        <v>[ocultar]</v>
      </c>
      <c r="AJ8" s="62" t="str">
        <f>+IF(DATOS!BE6="","[ocultar]",DATOS!BE6)</f>
        <v>[ocultar]</v>
      </c>
      <c r="AK8" s="62" t="str">
        <f>+IF(DATOS!BF6="","[ocultar]",DATOS!BF6)</f>
        <v>[ocultar]</v>
      </c>
      <c r="AL8" s="62" t="str">
        <f>+IF(DATOS!BG6="","[ocultar]",DATOS!BG6)</f>
        <v>[ocultar]</v>
      </c>
      <c r="AM8" s="62" t="str">
        <f>+IF(DATOS!BH6="","[ocultar]",DATOS!BH6)</f>
        <v>[ocultar]</v>
      </c>
      <c r="AN8" s="75" t="s">
        <v>218</v>
      </c>
      <c r="AO8" s="76" t="s">
        <v>211</v>
      </c>
      <c r="AP8" s="72" t="str">
        <f>+IF(DATOS!BI6="","[ocultar]",DATOS!BI6)</f>
        <v>[ocultar]</v>
      </c>
      <c r="AQ8" s="72" t="str">
        <f>+IF(DATOS!BJ6="","[ocultar]",DATOS!BJ6)</f>
        <v>[ocultar]</v>
      </c>
      <c r="AR8" s="72" t="str">
        <f>+IF(DATOS!BK6="","[ocultar]",DATOS!BK6)</f>
        <v>[ocultar]</v>
      </c>
      <c r="AS8" s="72" t="str">
        <f>+IF(DATOS!BL6="","[ocultar]",DATOS!BL6)</f>
        <v>[ocultar]</v>
      </c>
      <c r="AT8" s="72" t="str">
        <f>+IF(DATOS!BM6="","[ocultar]",DATOS!BM6)</f>
        <v>[ocultar]</v>
      </c>
      <c r="AU8" s="73" t="s">
        <v>219</v>
      </c>
      <c r="AV8" s="74" t="s">
        <v>212</v>
      </c>
    </row>
    <row r="9" spans="1:48" ht="17.25" thickBot="1" x14ac:dyDescent="0.35">
      <c r="B9" s="70" t="s">
        <v>247</v>
      </c>
      <c r="C9" s="107"/>
      <c r="D9" s="71"/>
      <c r="E9" s="71"/>
      <c r="F9" s="71"/>
      <c r="G9" s="71"/>
      <c r="H9" s="71"/>
      <c r="I9" s="137" t="str">
        <f t="shared" ref="I9" si="1">IFERROR((I10-I11)/I10,"")</f>
        <v/>
      </c>
      <c r="J9" s="138" t="str">
        <f>IFERROR((J10-J11)/J10,"")</f>
        <v/>
      </c>
      <c r="K9" s="139" t="str">
        <f t="shared" ref="K9:AV9" si="2">IFERROR((K10-K11)/K10,"")</f>
        <v/>
      </c>
      <c r="L9" s="139" t="str">
        <f t="shared" si="2"/>
        <v/>
      </c>
      <c r="M9" s="139" t="str">
        <f t="shared" si="2"/>
        <v/>
      </c>
      <c r="N9" s="140" t="str">
        <f t="shared" si="2"/>
        <v/>
      </c>
      <c r="O9" s="141" t="str">
        <f t="shared" si="2"/>
        <v/>
      </c>
      <c r="P9" s="141" t="str">
        <f t="shared" si="2"/>
        <v/>
      </c>
      <c r="Q9" s="141" t="str">
        <f t="shared" si="2"/>
        <v/>
      </c>
      <c r="R9" s="141" t="str">
        <f t="shared" si="2"/>
        <v/>
      </c>
      <c r="S9" s="141" t="str">
        <f t="shared" si="2"/>
        <v/>
      </c>
      <c r="T9" s="141" t="str">
        <f t="shared" si="2"/>
        <v/>
      </c>
      <c r="U9" s="141" t="str">
        <f t="shared" si="2"/>
        <v/>
      </c>
      <c r="V9" s="141" t="str">
        <f t="shared" si="2"/>
        <v/>
      </c>
      <c r="W9" s="141" t="str">
        <f t="shared" si="2"/>
        <v/>
      </c>
      <c r="X9" s="141" t="str">
        <f t="shared" si="2"/>
        <v/>
      </c>
      <c r="Y9" s="141" t="str">
        <f t="shared" si="2"/>
        <v/>
      </c>
      <c r="Z9" s="140" t="str">
        <f t="shared" si="2"/>
        <v/>
      </c>
      <c r="AA9" s="140" t="str">
        <f t="shared" si="2"/>
        <v/>
      </c>
      <c r="AB9" s="140" t="str">
        <f t="shared" si="2"/>
        <v/>
      </c>
      <c r="AC9" s="140" t="str">
        <f t="shared" si="2"/>
        <v/>
      </c>
      <c r="AD9" s="140" t="str">
        <f t="shared" si="2"/>
        <v/>
      </c>
      <c r="AE9" s="140" t="str">
        <f t="shared" si="2"/>
        <v/>
      </c>
      <c r="AF9" s="140" t="str">
        <f t="shared" si="2"/>
        <v/>
      </c>
      <c r="AG9" s="140" t="str">
        <f t="shared" si="2"/>
        <v/>
      </c>
      <c r="AH9" s="140" t="str">
        <f t="shared" si="2"/>
        <v/>
      </c>
      <c r="AI9" s="140" t="str">
        <f t="shared" si="2"/>
        <v/>
      </c>
      <c r="AJ9" s="140" t="str">
        <f t="shared" si="2"/>
        <v/>
      </c>
      <c r="AK9" s="140" t="str">
        <f t="shared" si="2"/>
        <v/>
      </c>
      <c r="AL9" s="140" t="str">
        <f t="shared" si="2"/>
        <v/>
      </c>
      <c r="AM9" s="140" t="str">
        <f t="shared" si="2"/>
        <v/>
      </c>
      <c r="AN9" s="142" t="str">
        <f t="shared" si="2"/>
        <v/>
      </c>
      <c r="AO9" s="146" t="str">
        <f t="shared" si="2"/>
        <v/>
      </c>
      <c r="AP9" s="143" t="str">
        <f t="shared" si="2"/>
        <v/>
      </c>
      <c r="AQ9" s="143" t="str">
        <f t="shared" si="2"/>
        <v/>
      </c>
      <c r="AR9" s="143" t="str">
        <f t="shared" si="2"/>
        <v/>
      </c>
      <c r="AS9" s="143" t="str">
        <f t="shared" si="2"/>
        <v/>
      </c>
      <c r="AT9" s="143" t="str">
        <f t="shared" si="2"/>
        <v/>
      </c>
      <c r="AU9" s="144" t="str">
        <f t="shared" si="2"/>
        <v/>
      </c>
      <c r="AV9" s="145" t="str">
        <f t="shared" si="2"/>
        <v/>
      </c>
    </row>
    <row r="10" spans="1:48" x14ac:dyDescent="0.3">
      <c r="B10" s="64" t="s">
        <v>162</v>
      </c>
      <c r="C10" s="65">
        <f t="array" ref="C10">SUM(IF($B10=DATOS_[Sexo],
IF("Dentro"=DATOS_[Check Periodo Ref.],
1/(COUNTIFS(DATOS_[Sexo],$B10,DATOS_[Check Periodo Ref.],"Dentro",DATOS_[id],DATOS_[id])))))</f>
        <v>0</v>
      </c>
      <c r="D10" s="66">
        <f>COUNTIFS(DATOS_[AGRUP. CLAS. PROF.],"&lt;&gt;",DATOS_[Sexo],$B10,DATOS_[Check Periodo Ref.],"Dentro")</f>
        <v>0</v>
      </c>
      <c r="E10" s="66">
        <f>COUNTIFS(DATOS_[AGRUP. CLAS. PROF.],"&lt;&gt;",DATOS_[Sexo],$B10,DATOS_[Check Periodo Ref.],"Dentro",DATOS_[Check Nº SC Norm],"Sí")</f>
        <v>0</v>
      </c>
      <c r="F10" s="66">
        <f>COUNTIFS(DATOS_[AGRUP. CLAS. PROF.],"&lt;&gt;",DATOS_[Sexo],$B10,DATOS_[Check Periodo Ref.],"Dentro",DATOS_[Check Nº SC Anualiz],"Sí")</f>
        <v>0</v>
      </c>
      <c r="G10" s="66">
        <f>COUNTIFS(DATOS_[AGRUP. CLAS. PROF.],"&lt;&gt;",DATOS_[Sexo],$B10,DATOS_[Check Periodo Ref.],"Dentro",DATOS_[Check Nº SC Norm y Anualiz],"Sí")</f>
        <v>0</v>
      </c>
      <c r="H10" s="66">
        <f>COUNTIFS(DATOS_[AGRUP. CLAS. PROF.],"&lt;&gt;",DATOS_[Sexo],$B10,DATOS_[Check Periodo Ref.],"Dentro",DATOS_[Check Equiparación],"Sí")</f>
        <v>0</v>
      </c>
      <c r="I10" s="108">
        <f t="array" ref="I10">IFERROR(
AVERAGE(IF(DATOS_[Sexo]=$B10,IF(DATOS_[Check Equiparado]="Sí",IF(DATOS_[Check Periodo Ref.]="Dentro",DATOS_[SALARIO BASE Eq],FALSE)))),
0)</f>
        <v>0</v>
      </c>
      <c r="J10" s="116">
        <f t="array" ref="J10">IFERROR(
(AVERAGE((IF(DATOS_[[Sexo]:[Sexo]]=$B10,IF(DATOS_[[Check Periodo Ref.]:[Check Periodo Ref.]]="Dentro",IF(DATOS_[[Check Equiparado]:[Check Equiparado]]="Sí",IF(DATOS!AE$5="Sí",(1/DATOS_[[% anualiz]:[% anualiz]]),1)*IF(DATOS!AE$4="Sí",1/DATOS_[[% normaliz]:[% normaliz]],1)*(DATOS_[Conc.Sal.01]))))))),
0)</f>
        <v>0</v>
      </c>
      <c r="K10" s="116">
        <f t="array" ref="K10">IFERROR(
(AVERAGE((IF(DATOS_[[Sexo]:[Sexo]]=$B10,IF(DATOS_[[Check Periodo Ref.]:[Check Periodo Ref.]]="Dentro",IF(DATOS_[[Check Equiparado]:[Check Equiparado]]="Sí",IF(DATOS!AF$5="Sí",(1/DATOS_[[% anualiz]:[% anualiz]]),1)*IF(DATOS!AF$4="Sí",1/DATOS_[[% normaliz]:[% normaliz]],1)*(DATOS_[Conc.Sal.02]))))))),
0)</f>
        <v>0</v>
      </c>
      <c r="L10" s="116">
        <f t="array" ref="L10">IFERROR(
(AVERAGE((IF(DATOS_[[Sexo]:[Sexo]]=$B10,IF(DATOS_[[Check Periodo Ref.]:[Check Periodo Ref.]]="Dentro",IF(DATOS_[[Check Equiparado]:[Check Equiparado]]="Sí",IF(DATOS!AG$5="Sí",(1/DATOS_[[% anualiz]:[% anualiz]]),1)*IF(DATOS!AG$4="Sí",1/DATOS_[[% normaliz]:[% normaliz]],1)*(DATOS_[Conc.Sal.03]))))))),
0)</f>
        <v>0</v>
      </c>
      <c r="M10" s="116">
        <f t="array" ref="M10">IFERROR(
(AVERAGE((IF(DATOS_[[Sexo]:[Sexo]]=$B10,IF(DATOS_[[Check Periodo Ref.]:[Check Periodo Ref.]]="Dentro",IF(DATOS_[[Check Equiparado]:[Check Equiparado]]="Sí",IF(DATOS!AH$5="Sí",(1/DATOS_[[% anualiz]:[% anualiz]]),1)*IF(DATOS!AH$4="Sí",1/DATOS_[[% normaliz]:[% normaliz]],1)*(DATOS_[Conc.Sal.04]))))))),
0)</f>
        <v>0</v>
      </c>
      <c r="N10" s="116">
        <f t="array" ref="N10">IFERROR(
(AVERAGE((IF(DATOS_[[Sexo]:[Sexo]]=$B10,IF(DATOS_[[Check Periodo Ref.]:[Check Periodo Ref.]]="Dentro",IF(DATOS_[[Check Equiparado]:[Check Equiparado]]="Sí",IF(DATOS!AI$5="Sí",(1/DATOS_[[% anualiz]:[% anualiz]]),1)*IF(DATOS!AI$4="Sí",1/DATOS_[[% normaliz]:[% normaliz]],1)*(DATOS_[Conc.Sal.05]))))))),
0)</f>
        <v>0</v>
      </c>
      <c r="O10" s="116">
        <f t="array" ref="O10">IFERROR(
(AVERAGE((IF(DATOS_[[Sexo]:[Sexo]]=$B10,IF(DATOS_[[Check Periodo Ref.]:[Check Periodo Ref.]]="Dentro",IF(DATOS_[[Check Equiparado]:[Check Equiparado]]="Sí",IF(DATOS!AJ$5="Sí",(1/DATOS_[[% anualiz]:[% anualiz]]),1)*IF(DATOS!AJ$4="Sí",1/DATOS_[[% normaliz]:[% normaliz]],1)*(DATOS_[Conc.Sal.06]))))))),
0)</f>
        <v>0</v>
      </c>
      <c r="P10" s="116">
        <f t="array" ref="P10">IFERROR(
(AVERAGE((IF(DATOS_[[Sexo]:[Sexo]]=$B10,IF(DATOS_[[Check Periodo Ref.]:[Check Periodo Ref.]]="Dentro",IF(DATOS_[[Check Equiparado]:[Check Equiparado]]="Sí",IF(DATOS!AK$5="Sí",(1/DATOS_[[% anualiz]:[% anualiz]]),1)*IF(DATOS!AK$4="Sí",1/DATOS_[[% normaliz]:[% normaliz]],1)*(DATOS_[Conc.Sal.07]))))))),
0)</f>
        <v>0</v>
      </c>
      <c r="Q10" s="116">
        <f t="array" ref="Q10">IFERROR(
(AVERAGE((IF(DATOS_[[Sexo]:[Sexo]]=$B10,IF(DATOS_[[Check Periodo Ref.]:[Check Periodo Ref.]]="Dentro",IF(DATOS_[[Check Equiparado]:[Check Equiparado]]="Sí",IF(DATOS!AL$5="Sí",(1/DATOS_[[% anualiz]:[% anualiz]]),1)*IF(DATOS!AL$4="Sí",1/DATOS_[[% normaliz]:[% normaliz]],1)*(DATOS_[Conc.Sal.08]))))))),
0)</f>
        <v>0</v>
      </c>
      <c r="R10" s="116">
        <f t="array" ref="R10">IFERROR(
(AVERAGE((IF(DATOS_[[Sexo]:[Sexo]]=$B10,IF(DATOS_[[Check Periodo Ref.]:[Check Periodo Ref.]]="Dentro",IF(DATOS_[[Check Equiparado]:[Check Equiparado]]="Sí",IF(DATOS!AM$5="Sí",(1/DATOS_[[% anualiz]:[% anualiz]]),1)*IF(DATOS!AM$4="Sí",1/DATOS_[[% normaliz]:[% normaliz]],1)*(DATOS_[Conc.Sal.09]))))))),
0)</f>
        <v>0</v>
      </c>
      <c r="S10" s="116">
        <f t="array" ref="S10">IFERROR(
(AVERAGE((IF(DATOS_[[Sexo]:[Sexo]]=$B10,IF(DATOS_[[Check Periodo Ref.]:[Check Periodo Ref.]]="Dentro",IF(DATOS_[[Check Equiparado]:[Check Equiparado]]="Sí",IF(DATOS!AN$5="Sí",(1/DATOS_[[% anualiz]:[% anualiz]]),1)*IF(DATOS!AN$4="Sí",1/DATOS_[[% normaliz]:[% normaliz]],1)*(DATOS_[Conc.Sal.10]))))))),
0)</f>
        <v>0</v>
      </c>
      <c r="T10" s="116">
        <f t="array" ref="T10">IFERROR(
(AVERAGE((IF(DATOS_[[Sexo]:[Sexo]]=$B10,IF(DATOS_[[Check Periodo Ref.]:[Check Periodo Ref.]]="Dentro",IF(DATOS_[[Check Equiparado]:[Check Equiparado]]="Sí",IF(DATOS!AO$5="Sí",(1/DATOS_[[% anualiz]:[% anualiz]]),1)*IF(DATOS!AO$4="Sí",1/DATOS_[[% normaliz]:[% normaliz]],1)*(DATOS_[Conc.Sal.11]))))))),
0)</f>
        <v>0</v>
      </c>
      <c r="U10" s="116">
        <f t="array" ref="U10">IFERROR(
(AVERAGE((IF(DATOS_[[Sexo]:[Sexo]]=$B10,IF(DATOS_[[Check Periodo Ref.]:[Check Periodo Ref.]]="Dentro",IF(DATOS_[[Check Equiparado]:[Check Equiparado]]="Sí",IF(DATOS!AP$5="Sí",(1/DATOS_[[% anualiz]:[% anualiz]]),1)*IF(DATOS!AP$4="Sí",1/DATOS_[[% normaliz]:[% normaliz]],1)*(DATOS_[Conc.Sal.12]))))))),
0)</f>
        <v>0</v>
      </c>
      <c r="V10" s="116">
        <f t="array" ref="V10">IFERROR(
(AVERAGE((IF(DATOS_[[Sexo]:[Sexo]]=$B10,IF(DATOS_[[Check Periodo Ref.]:[Check Periodo Ref.]]="Dentro",IF(DATOS_[[Check Equiparado]:[Check Equiparado]]="Sí",IF(DATOS!AQ$5="Sí",(1/DATOS_[[% anualiz]:[% anualiz]]),1)*IF(DATOS!AQ$4="Sí",1/DATOS_[[% normaliz]:[% normaliz]],1)*(DATOS_[Conc.Sal.13]))))))),
0)</f>
        <v>0</v>
      </c>
      <c r="W10" s="116">
        <f t="array" ref="W10">IFERROR(
(AVERAGE((IF(DATOS_[[Sexo]:[Sexo]]=$B10,IF(DATOS_[[Check Periodo Ref.]:[Check Periodo Ref.]]="Dentro",IF(DATOS_[[Check Equiparado]:[Check Equiparado]]="Sí",IF(DATOS!AR$5="Sí",(1/DATOS_[[% anualiz]:[% anualiz]]),1)*IF(DATOS!AR$4="Sí",1/DATOS_[[% normaliz]:[% normaliz]],1)*(DATOS_[Conc.Sal.14]))))))),
0)</f>
        <v>0</v>
      </c>
      <c r="X10" s="116">
        <f t="array" ref="X10">IFERROR(
(AVERAGE((IF(DATOS_[[Sexo]:[Sexo]]=$B10,IF(DATOS_[[Check Periodo Ref.]:[Check Periodo Ref.]]="Dentro",IF(DATOS_[[Check Equiparado]:[Check Equiparado]]="Sí",IF(DATOS!AS$5="Sí",(1/DATOS_[[% anualiz]:[% anualiz]]),1)*IF(DATOS!AS$4="Sí",1/DATOS_[[% normaliz]:[% normaliz]],1)*(DATOS_[Conc.Sal.15]))))))),
0)</f>
        <v>0</v>
      </c>
      <c r="Y10" s="116">
        <f t="array" ref="Y10">IFERROR(
(AVERAGE((IF(DATOS_[[Sexo]:[Sexo]]=$B10,IF(DATOS_[[Check Periodo Ref.]:[Check Periodo Ref.]]="Dentro",IF(DATOS_[[Check Equiparado]:[Check Equiparado]]="Sí",IF(DATOS!AT$5="Sí",(1/DATOS_[[% anualiz]:[% anualiz]]),1)*IF(DATOS!AT$4="Sí",1/DATOS_[[% normaliz]:[% normaliz]],1)*(DATOS_[Conc.Sal.16]))))))),
0)</f>
        <v>0</v>
      </c>
      <c r="Z10" s="116">
        <f t="array" ref="Z10">IFERROR(
(AVERAGE((IF(DATOS_[[Sexo]:[Sexo]]=$B10,IF(DATOS_[[Check Periodo Ref.]:[Check Periodo Ref.]]="Dentro",IF(DATOS_[[Check Equiparado]:[Check Equiparado]]="Sí",IF(DATOS!AU$5="Sí",(1/DATOS_[[% anualiz]:[% anualiz]]),1)*IF(DATOS!AU$4="Sí",1/DATOS_[[% normaliz]:[% normaliz]],1)*(DATOS_[Conc.Sal.17]))))))),
0)</f>
        <v>0</v>
      </c>
      <c r="AA10" s="116">
        <f t="array" ref="AA10">IFERROR(
(AVERAGE((IF(DATOS_[[Sexo]:[Sexo]]=$B10,IF(DATOS_[[Check Periodo Ref.]:[Check Periodo Ref.]]="Dentro",IF(DATOS_[[Check Equiparado]:[Check Equiparado]]="Sí",IF(DATOS!AV$5="Sí",(1/DATOS_[[% anualiz]:[% anualiz]]),1)*IF(DATOS!AV$4="Sí",1/DATOS_[[% normaliz]:[% normaliz]],1)*(DATOS_[Conc.Sal.18]))))))),
0)</f>
        <v>0</v>
      </c>
      <c r="AB10" s="116">
        <f t="array" ref="AB10">IFERROR(
(AVERAGE((IF(DATOS_[[Sexo]:[Sexo]]=$B10,IF(DATOS_[[Check Periodo Ref.]:[Check Periodo Ref.]]="Dentro",IF(DATOS_[[Check Equiparado]:[Check Equiparado]]="Sí",IF(DATOS!AW$5="Sí",(1/DATOS_[[% anualiz]:[% anualiz]]),1)*IF(DATOS!AW$4="Sí",1/DATOS_[[% normaliz]:[% normaliz]],1)*(DATOS_[Conc.Sal.19]))))))),
0)</f>
        <v>0</v>
      </c>
      <c r="AC10" s="116">
        <f t="array" ref="AC10">IFERROR(
(AVERAGE((IF(DATOS_[[Sexo]:[Sexo]]=$B10,IF(DATOS_[[Check Periodo Ref.]:[Check Periodo Ref.]]="Dentro",IF(DATOS_[[Check Equiparado]:[Check Equiparado]]="Sí",IF(DATOS!AX$5="Sí",(1/DATOS_[[% anualiz]:[% anualiz]]),1)*IF(DATOS!AX$4="Sí",1/DATOS_[[% normaliz]:[% normaliz]],1)*(DATOS_[Conc.Sal.20]))))))),
0)</f>
        <v>0</v>
      </c>
      <c r="AD10" s="116">
        <f t="array" ref="AD10">IFERROR(
(AVERAGE((IF(DATOS_[[Sexo]:[Sexo]]=$B10,IF(DATOS_[[Check Periodo Ref.]:[Check Periodo Ref.]]="Dentro",IF(DATOS_[[Check Equiparado]:[Check Equiparado]]="Sí",IF(DATOS!AY$5="Sí",(1/DATOS_[[% anualiz]:[% anualiz]]),1)*IF(DATOS!AY$4="Sí",1/DATOS_[[% normaliz]:[% normaliz]],1)*(DATOS_[Conc.Sal.21]))))))),
0)</f>
        <v>0</v>
      </c>
      <c r="AE10" s="116">
        <f t="array" ref="AE10">IFERROR(
(AVERAGE((IF(DATOS_[[Sexo]:[Sexo]]=$B10,IF(DATOS_[[Check Periodo Ref.]:[Check Periodo Ref.]]="Dentro",IF(DATOS_[[Check Equiparado]:[Check Equiparado]]="Sí",IF(DATOS!AZ$5="Sí",(1/DATOS_[[% anualiz]:[% anualiz]]),1)*IF(DATOS!AZ$4="Sí",1/DATOS_[[% normaliz]:[% normaliz]],1)*(DATOS_[Conc.Sal.22]))))))),
0)</f>
        <v>0</v>
      </c>
      <c r="AF10" s="116">
        <f t="array" ref="AF10">IFERROR(
(AVERAGE((IF(DATOS_[[Sexo]:[Sexo]]=$B10,IF(DATOS_[[Check Periodo Ref.]:[Check Periodo Ref.]]="Dentro",IF(DATOS_[[Check Equiparado]:[Check Equiparado]]="Sí",IF(DATOS!BA$5="Sí",(1/DATOS_[[% anualiz]:[% anualiz]]),1)*IF(DATOS!BA$4="Sí",1/DATOS_[[% normaliz]:[% normaliz]],1)*(DATOS_[Conc.Sal.23]))))))),
0)</f>
        <v>0</v>
      </c>
      <c r="AG10" s="116">
        <f t="array" ref="AG10">IFERROR(
(AVERAGE((IF(DATOS_[[Sexo]:[Sexo]]=$B10,IF(DATOS_[[Check Periodo Ref.]:[Check Periodo Ref.]]="Dentro",IF(DATOS_[[Check Equiparado]:[Check Equiparado]]="Sí",IF(DATOS!BB$5="Sí",(1/DATOS_[[% anualiz]:[% anualiz]]),1)*IF(DATOS!BB$4="Sí",1/DATOS_[[% normaliz]:[% normaliz]],1)*(DATOS_[Conc.Sal.24]))))))),
0)</f>
        <v>0</v>
      </c>
      <c r="AH10" s="116">
        <f t="array" ref="AH10">IFERROR(
(AVERAGE((IF(DATOS_[[Sexo]:[Sexo]]=$B10,IF(DATOS_[[Check Periodo Ref.]:[Check Periodo Ref.]]="Dentro",IF(DATOS_[[Check Equiparado]:[Check Equiparado]]="Sí",IF(DATOS!BC$5="Sí",(1/DATOS_[[% anualiz]:[% anualiz]]),1)*IF(DATOS!BC$4="Sí",1/DATOS_[[% normaliz]:[% normaliz]],1)*(DATOS_[Conc.Sal.25]))))))),
0)</f>
        <v>0</v>
      </c>
      <c r="AI10" s="116">
        <f t="array" ref="AI10">IFERROR(
(AVERAGE((IF(DATOS_[[Sexo]:[Sexo]]=$B10,IF(DATOS_[[Check Periodo Ref.]:[Check Periodo Ref.]]="Dentro",IF(DATOS_[[Check Equiparado]:[Check Equiparado]]="Sí",IF(DATOS!BD$5="Sí",(1/DATOS_[[% anualiz]:[% anualiz]]),1)*IF(DATOS!BD$4="Sí",1/DATOS_[[% normaliz]:[% normaliz]],1)*(DATOS_[Conc.Sal.26]))))))),
0)</f>
        <v>0</v>
      </c>
      <c r="AJ10" s="116">
        <f t="array" ref="AJ10">IFERROR(
(AVERAGE((IF(DATOS_[[Sexo]:[Sexo]]=$B10,IF(DATOS_[[Check Periodo Ref.]:[Check Periodo Ref.]]="Dentro",IF(DATOS_[[Check Equiparado]:[Check Equiparado]]="Sí",IF(DATOS!BE$5="Sí",(1/DATOS_[[% anualiz]:[% anualiz]]),1)*IF(DATOS!BE$4="Sí",1/DATOS_[[% normaliz]:[% normaliz]],1)*(DATOS_[Conc.Sal.27]))))))),
0)</f>
        <v>0</v>
      </c>
      <c r="AK10" s="116">
        <f t="array" ref="AK10">IFERROR(
(AVERAGE((IF(DATOS_[[Sexo]:[Sexo]]=$B10,IF(DATOS_[[Check Periodo Ref.]:[Check Periodo Ref.]]="Dentro",IF(DATOS_[[Check Equiparado]:[Check Equiparado]]="Sí",IF(DATOS!BF$5="Sí",(1/DATOS_[[% anualiz]:[% anualiz]]),1)*IF(DATOS!BF$4="Sí",1/DATOS_[[% normaliz]:[% normaliz]],1)*(DATOS_[Conc.Sal.28]))))))),
0)</f>
        <v>0</v>
      </c>
      <c r="AL10" s="116">
        <f t="array" ref="AL10">IFERROR(
(AVERAGE((IF(DATOS_[[Sexo]:[Sexo]]=$B10,IF(DATOS_[[Check Periodo Ref.]:[Check Periodo Ref.]]="Dentro",IF(DATOS_[[Check Equiparado]:[Check Equiparado]]="Sí",IF(DATOS!BG$5="Sí",(1/DATOS_[[% anualiz]:[% anualiz]]),1)*IF(DATOS!BG$4="Sí",1/DATOS_[[% normaliz]:[% normaliz]],1)*(DATOS_[Conc.Sal.29]))))))),
0)</f>
        <v>0</v>
      </c>
      <c r="AM10" s="116">
        <f t="array" ref="AM10">IFERROR(
(AVERAGE((IF(DATOS_[[Sexo]:[Sexo]]=$B10,IF(DATOS_[[Check Periodo Ref.]:[Check Periodo Ref.]]="Dentro",IF(DATOS_[[Check Equiparado]:[Check Equiparado]]="Sí",IF(DATOS!BH$5="Sí",(1/DATOS_[[% anualiz]:[% anualiz]]),1)*IF(DATOS!BH$4="Sí",1/DATOS_[[% normaliz]:[% normaliz]],1)*(DATOS_[Conc.Sal.30]))))))),
0)</f>
        <v>0</v>
      </c>
      <c r="AN10" s="110">
        <f t="array" ref="AN10">IFERROR(
AVERAGE(IF(DATOS_[Sexo]=$B10,IF(DATOS_[Check Equiparado]="Sí",IF(DATOS_[Check Periodo Ref.]="Dentro",DATOS_[Tot COMPL.SAL Eq],FALSE)))),
0)</f>
        <v>0</v>
      </c>
      <c r="AO10" s="111">
        <f t="array" ref="AO10">IFERROR(
AVERAGE(IF(DATOS_[Sexo]=$B10,IF(DATOS_[Check Equiparado]="Sí",IF(DATOS_[Check Periodo Ref.]="Dentro",DATOS_[TOTAL SALARIO Eq],FALSE)))),
0)</f>
        <v>0</v>
      </c>
      <c r="AP10" s="115">
        <f t="array" ref="AP10">IFERROR(
(AVERAGE((IF(DATOS_[[Sexo]:[Sexo]]=$B10,IF(DATOS_[[Check Periodo Ref.]:[Check Periodo Ref.]]="Dentro",IF(DATOS_[[Check Equiparado]:[Check Equiparado]]="Sí",IF(DATOS!BI$5="Sí",(1/DATOS_[[% anualiz]:[% anualiz]]),1)*IF(DATOS!BI$4="Sí",1/DATOS_[[% normaliz]:[% normaliz]],1)*(DATOS_[C.Extra.01]))))))),
0)</f>
        <v>0</v>
      </c>
      <c r="AQ10" s="115">
        <f t="array" ref="AQ10">IFERROR(
(AVERAGE((IF(DATOS_[[Sexo]:[Sexo]]=$B10,IF(DATOS_[[Check Periodo Ref.]:[Check Periodo Ref.]]="Dentro",IF(DATOS_[[Check Equiparado]:[Check Equiparado]]="Sí",IF(DATOS!BJ$5="Sí",(1/DATOS_[[% anualiz]:[% anualiz]]),1)*IF(DATOS!BJ$4="Sí",1/DATOS_[[% normaliz]:[% normaliz]],1)*(DATOS_[C.Extra.02]))))))),
0)</f>
        <v>0</v>
      </c>
      <c r="AR10" s="115">
        <f t="array" ref="AR10">IFERROR(
(AVERAGE((IF(DATOS_[[Sexo]:[Sexo]]=$B10,IF(DATOS_[[Check Periodo Ref.]:[Check Periodo Ref.]]="Dentro",IF(DATOS_[[Check Equiparado]:[Check Equiparado]]="Sí",IF(DATOS!BK$5="Sí",(1/DATOS_[[% anualiz]:[% anualiz]]),1)*IF(DATOS!BK$4="Sí",1/DATOS_[[% normaliz]:[% normaliz]],1)*(DATOS_[C.Extra.03]))))))),
0)</f>
        <v>0</v>
      </c>
      <c r="AS10" s="115">
        <f t="array" ref="AS10">IFERROR(
(AVERAGE((IF(DATOS_[[Sexo]:[Sexo]]=$B10,IF(DATOS_[[Check Periodo Ref.]:[Check Periodo Ref.]]="Dentro",IF(DATOS_[[Check Equiparado]:[Check Equiparado]]="Sí",IF(DATOS!BL$5="Sí",(1/DATOS_[[% anualiz]:[% anualiz]]),1)*IF(DATOS!BL$4="Sí",1/DATOS_[[% normaliz]:[% normaliz]],1)*(DATOS_[C.Extra.04]))))))),
0)</f>
        <v>0</v>
      </c>
      <c r="AT10" s="115">
        <f t="array" ref="AT10">IFERROR(
(AVERAGE((IF(DATOS_[[Sexo]:[Sexo]]=$B10,IF(DATOS_[[Check Periodo Ref.]:[Check Periodo Ref.]]="Dentro",IF(DATOS_[[Check Equiparado]:[Check Equiparado]]="Sí",IF(DATOS!BM$5="Sí",(1/DATOS_[[% anualiz]:[% anualiz]]),1)*IF(DATOS!BM$4="Sí",1/DATOS_[[% normaliz]:[% normaliz]],1)*(DATOS_[C.Extra.05]))))))),
0)</f>
        <v>0</v>
      </c>
      <c r="AU10" s="113">
        <f t="array" ref="AU10">IFERROR(
AVERAGE(IF(DATOS_[Sexo]=$B10,IF(DATOS_[Check Equiparado]="Sí",IF(DATOS_[Check Periodo Ref.]="Dentro",DATOS_[Tot Extrasalarial Eq],FALSE)))),
0)</f>
        <v>0</v>
      </c>
      <c r="AV10" s="114">
        <f t="array" ref="AV10">IFERROR(
AVERAGE(IF(DATOS_[Sexo]=$B10,IF(DATOS_[Check Equiparado]="Sí",IF(DATOS_[Check Periodo Ref.]="Dentro",DATOS_[TOTAL Retrib Eq],FALSE)))),
0)</f>
        <v>0</v>
      </c>
    </row>
    <row r="11" spans="1:48" x14ac:dyDescent="0.3">
      <c r="B11" s="64" t="s">
        <v>163</v>
      </c>
      <c r="C11" s="65">
        <f t="array" ref="C11">SUM(IF($B11=DATOS_[Sexo],
IF("Dentro"=DATOS_[Check Periodo Ref.],
1/(COUNTIFS(DATOS_[Sexo],$B11,DATOS_[Check Periodo Ref.],"Dentro",DATOS_[id],DATOS_[id])))))</f>
        <v>0</v>
      </c>
      <c r="D11" s="66">
        <f>COUNTIFS(DATOS_[AGRUP. CLAS. PROF.],"&lt;&gt;",DATOS_[Sexo],$B11,DATOS_[Check Periodo Ref.],"Dentro")</f>
        <v>0</v>
      </c>
      <c r="E11" s="66">
        <f>COUNTIFS(DATOS_[AGRUP. CLAS. PROF.],"&lt;&gt;",DATOS_[Sexo],$B11,DATOS_[Check Periodo Ref.],"Dentro",DATOS_[Check Nº SC Norm],"Sí")</f>
        <v>0</v>
      </c>
      <c r="F11" s="66">
        <f>COUNTIFS(DATOS_[AGRUP. CLAS. PROF.],"&lt;&gt;",DATOS_[Sexo],$B11,DATOS_[Check Periodo Ref.],"Dentro",DATOS_[Check Nº SC Anualiz],"Sí")</f>
        <v>0</v>
      </c>
      <c r="G11" s="66">
        <f>COUNTIFS(DATOS_[AGRUP. CLAS. PROF.],"&lt;&gt;",DATOS_[Sexo],$B11,DATOS_[Check Periodo Ref.],"Dentro",DATOS_[Check Nº SC Norm y Anualiz],"Sí")</f>
        <v>0</v>
      </c>
      <c r="H11" s="66">
        <f>COUNTIFS(DATOS_[AGRUP. CLAS. PROF.],"&lt;&gt;",DATOS_[Sexo],$B11,DATOS_[Check Periodo Ref.],"Dentro",DATOS_[Check Equiparación],"Sí")</f>
        <v>0</v>
      </c>
      <c r="I11" s="108">
        <f t="array" ref="I11">IFERROR(
AVERAGE(IF(DATOS_[Sexo]=$B11,IF(DATOS_[Check Equiparado]="Sí",IF(DATOS_[Check Periodo Ref.]="Dentro",DATOS_[SALARIO BASE Eq],FALSE)))),
0)</f>
        <v>0</v>
      </c>
      <c r="J11" s="116">
        <f t="array" ref="J11">IFERROR(
(AVERAGE((IF(DATOS_[[Sexo]:[Sexo]]=$B11,IF(DATOS_[[Check Periodo Ref.]:[Check Periodo Ref.]]="Dentro",IF(DATOS_[[Check Equiparado]:[Check Equiparado]]="Sí",IF(DATOS!AE$5="Sí",(1/DATOS_[[% anualiz]:[% anualiz]]),1)*IF(DATOS!AE$4="Sí",1/DATOS_[[% normaliz]:[% normaliz]],1)*(DATOS_[Conc.Sal.01]))))))),
0)</f>
        <v>0</v>
      </c>
      <c r="K11" s="116">
        <f t="array" ref="K11">IFERROR(
(AVERAGE((IF(DATOS_[[Sexo]:[Sexo]]=$B11,IF(DATOS_[[Check Periodo Ref.]:[Check Periodo Ref.]]="Dentro",IF(DATOS_[[Check Equiparado]:[Check Equiparado]]="Sí",IF(DATOS!AF$5="Sí",(1/DATOS_[[% anualiz]:[% anualiz]]),1)*IF(DATOS!AF$4="Sí",1/DATOS_[[% normaliz]:[% normaliz]],1)*(DATOS_[Conc.Sal.02]))))))),
0)</f>
        <v>0</v>
      </c>
      <c r="L11" s="116">
        <f t="array" ref="L11">IFERROR(
(AVERAGE((IF(DATOS_[[Sexo]:[Sexo]]=$B11,IF(DATOS_[[Check Periodo Ref.]:[Check Periodo Ref.]]="Dentro",IF(DATOS_[[Check Equiparado]:[Check Equiparado]]="Sí",IF(DATOS!AG$5="Sí",(1/DATOS_[[% anualiz]:[% anualiz]]),1)*IF(DATOS!AG$4="Sí",1/DATOS_[[% normaliz]:[% normaliz]],1)*(DATOS_[Conc.Sal.03]))))))),
0)</f>
        <v>0</v>
      </c>
      <c r="M11" s="116">
        <f t="array" ref="M11">IFERROR(
(AVERAGE((IF(DATOS_[[Sexo]:[Sexo]]=$B11,IF(DATOS_[[Check Periodo Ref.]:[Check Periodo Ref.]]="Dentro",IF(DATOS_[[Check Equiparado]:[Check Equiparado]]="Sí",IF(DATOS!AH$5="Sí",(1/DATOS_[[% anualiz]:[% anualiz]]),1)*IF(DATOS!AH$4="Sí",1/DATOS_[[% normaliz]:[% normaliz]],1)*(DATOS_[Conc.Sal.04]))))))),
0)</f>
        <v>0</v>
      </c>
      <c r="N11" s="116">
        <f t="array" ref="N11">IFERROR(
(AVERAGE((IF(DATOS_[[Sexo]:[Sexo]]=$B11,IF(DATOS_[[Check Periodo Ref.]:[Check Periodo Ref.]]="Dentro",IF(DATOS_[[Check Equiparado]:[Check Equiparado]]="Sí",IF(DATOS!AI$5="Sí",(1/DATOS_[[% anualiz]:[% anualiz]]),1)*IF(DATOS!AI$4="Sí",1/DATOS_[[% normaliz]:[% normaliz]],1)*(DATOS_[Conc.Sal.05]))))))),
0)</f>
        <v>0</v>
      </c>
      <c r="O11" s="116">
        <f t="array" ref="O11">IFERROR(
(AVERAGE((IF(DATOS_[[Sexo]:[Sexo]]=$B11,IF(DATOS_[[Check Periodo Ref.]:[Check Periodo Ref.]]="Dentro",IF(DATOS_[[Check Equiparado]:[Check Equiparado]]="Sí",IF(DATOS!AJ$5="Sí",(1/DATOS_[[% anualiz]:[% anualiz]]),1)*IF(DATOS!AJ$4="Sí",1/DATOS_[[% normaliz]:[% normaliz]],1)*(DATOS_[Conc.Sal.06]))))))),
0)</f>
        <v>0</v>
      </c>
      <c r="P11" s="116">
        <f t="array" ref="P11">IFERROR(
(AVERAGE((IF(DATOS_[[Sexo]:[Sexo]]=$B11,IF(DATOS_[[Check Periodo Ref.]:[Check Periodo Ref.]]="Dentro",IF(DATOS_[[Check Equiparado]:[Check Equiparado]]="Sí",IF(DATOS!AK$5="Sí",(1/DATOS_[[% anualiz]:[% anualiz]]),1)*IF(DATOS!AK$4="Sí",1/DATOS_[[% normaliz]:[% normaliz]],1)*(DATOS_[Conc.Sal.07]))))))),
0)</f>
        <v>0</v>
      </c>
      <c r="Q11" s="116">
        <f t="array" ref="Q11">IFERROR(
(AVERAGE((IF(DATOS_[[Sexo]:[Sexo]]=$B11,IF(DATOS_[[Check Periodo Ref.]:[Check Periodo Ref.]]="Dentro",IF(DATOS_[[Check Equiparado]:[Check Equiparado]]="Sí",IF(DATOS!AL$5="Sí",(1/DATOS_[[% anualiz]:[% anualiz]]),1)*IF(DATOS!AL$4="Sí",1/DATOS_[[% normaliz]:[% normaliz]],1)*(DATOS_[Conc.Sal.08]))))))),
0)</f>
        <v>0</v>
      </c>
      <c r="R11" s="116">
        <f t="array" ref="R11">IFERROR(
(AVERAGE((IF(DATOS_[[Sexo]:[Sexo]]=$B11,IF(DATOS_[[Check Periodo Ref.]:[Check Periodo Ref.]]="Dentro",IF(DATOS_[[Check Equiparado]:[Check Equiparado]]="Sí",IF(DATOS!AM$5="Sí",(1/DATOS_[[% anualiz]:[% anualiz]]),1)*IF(DATOS!AM$4="Sí",1/DATOS_[[% normaliz]:[% normaliz]],1)*(DATOS_[Conc.Sal.09]))))))),
0)</f>
        <v>0</v>
      </c>
      <c r="S11" s="116">
        <f t="array" ref="S11">IFERROR(
(AVERAGE((IF(DATOS_[[Sexo]:[Sexo]]=$B11,IF(DATOS_[[Check Periodo Ref.]:[Check Periodo Ref.]]="Dentro",IF(DATOS_[[Check Equiparado]:[Check Equiparado]]="Sí",IF(DATOS!AN$5="Sí",(1/DATOS_[[% anualiz]:[% anualiz]]),1)*IF(DATOS!AN$4="Sí",1/DATOS_[[% normaliz]:[% normaliz]],1)*(DATOS_[Conc.Sal.10]))))))),
0)</f>
        <v>0</v>
      </c>
      <c r="T11" s="116">
        <f t="array" ref="T11">IFERROR(
(AVERAGE((IF(DATOS_[[Sexo]:[Sexo]]=$B11,IF(DATOS_[[Check Periodo Ref.]:[Check Periodo Ref.]]="Dentro",IF(DATOS_[[Check Equiparado]:[Check Equiparado]]="Sí",IF(DATOS!AO$5="Sí",(1/DATOS_[[% anualiz]:[% anualiz]]),1)*IF(DATOS!AO$4="Sí",1/DATOS_[[% normaliz]:[% normaliz]],1)*(DATOS_[Conc.Sal.11]))))))),
0)</f>
        <v>0</v>
      </c>
      <c r="U11" s="116">
        <f t="array" ref="U11">IFERROR(
(AVERAGE((IF(DATOS_[[Sexo]:[Sexo]]=$B11,IF(DATOS_[[Check Periodo Ref.]:[Check Periodo Ref.]]="Dentro",IF(DATOS_[[Check Equiparado]:[Check Equiparado]]="Sí",IF(DATOS!AP$5="Sí",(1/DATOS_[[% anualiz]:[% anualiz]]),1)*IF(DATOS!AP$4="Sí",1/DATOS_[[% normaliz]:[% normaliz]],1)*(DATOS_[Conc.Sal.12]))))))),
0)</f>
        <v>0</v>
      </c>
      <c r="V11" s="116">
        <f t="array" ref="V11">IFERROR(
(AVERAGE((IF(DATOS_[[Sexo]:[Sexo]]=$B11,IF(DATOS_[[Check Periodo Ref.]:[Check Periodo Ref.]]="Dentro",IF(DATOS_[[Check Equiparado]:[Check Equiparado]]="Sí",IF(DATOS!AQ$5="Sí",(1/DATOS_[[% anualiz]:[% anualiz]]),1)*IF(DATOS!AQ$4="Sí",1/DATOS_[[% normaliz]:[% normaliz]],1)*(DATOS_[Conc.Sal.13]))))))),
0)</f>
        <v>0</v>
      </c>
      <c r="W11" s="116">
        <f t="array" ref="W11">IFERROR(
(AVERAGE((IF(DATOS_[[Sexo]:[Sexo]]=$B11,IF(DATOS_[[Check Periodo Ref.]:[Check Periodo Ref.]]="Dentro",IF(DATOS_[[Check Equiparado]:[Check Equiparado]]="Sí",IF(DATOS!AR$5="Sí",(1/DATOS_[[% anualiz]:[% anualiz]]),1)*IF(DATOS!AR$4="Sí",1/DATOS_[[% normaliz]:[% normaliz]],1)*(DATOS_[Conc.Sal.14]))))))),
0)</f>
        <v>0</v>
      </c>
      <c r="X11" s="116">
        <f t="array" ref="X11">IFERROR(
(AVERAGE((IF(DATOS_[[Sexo]:[Sexo]]=$B11,IF(DATOS_[[Check Periodo Ref.]:[Check Periodo Ref.]]="Dentro",IF(DATOS_[[Check Equiparado]:[Check Equiparado]]="Sí",IF(DATOS!AS$5="Sí",(1/DATOS_[[% anualiz]:[% anualiz]]),1)*IF(DATOS!AS$4="Sí",1/DATOS_[[% normaliz]:[% normaliz]],1)*(DATOS_[Conc.Sal.15]))))))),
0)</f>
        <v>0</v>
      </c>
      <c r="Y11" s="116">
        <f t="array" ref="Y11">IFERROR(
(AVERAGE((IF(DATOS_[[Sexo]:[Sexo]]=$B11,IF(DATOS_[[Check Periodo Ref.]:[Check Periodo Ref.]]="Dentro",IF(DATOS_[[Check Equiparado]:[Check Equiparado]]="Sí",IF(DATOS!AT$5="Sí",(1/DATOS_[[% anualiz]:[% anualiz]]),1)*IF(DATOS!AT$4="Sí",1/DATOS_[[% normaliz]:[% normaliz]],1)*(DATOS_[Conc.Sal.16]))))))),
0)</f>
        <v>0</v>
      </c>
      <c r="Z11" s="116">
        <f t="array" ref="Z11">IFERROR(
(AVERAGE((IF(DATOS_[[Sexo]:[Sexo]]=$B11,IF(DATOS_[[Check Periodo Ref.]:[Check Periodo Ref.]]="Dentro",IF(DATOS_[[Check Equiparado]:[Check Equiparado]]="Sí",IF(DATOS!AU$5="Sí",(1/DATOS_[[% anualiz]:[% anualiz]]),1)*IF(DATOS!AU$4="Sí",1/DATOS_[[% normaliz]:[% normaliz]],1)*(DATOS_[Conc.Sal.17]))))))),
0)</f>
        <v>0</v>
      </c>
      <c r="AA11" s="116">
        <f t="array" ref="AA11">IFERROR(
(AVERAGE((IF(DATOS_[[Sexo]:[Sexo]]=$B11,IF(DATOS_[[Check Periodo Ref.]:[Check Periodo Ref.]]="Dentro",IF(DATOS_[[Check Equiparado]:[Check Equiparado]]="Sí",IF(DATOS!AV$5="Sí",(1/DATOS_[[% anualiz]:[% anualiz]]),1)*IF(DATOS!AV$4="Sí",1/DATOS_[[% normaliz]:[% normaliz]],1)*(DATOS_[Conc.Sal.18]))))))),
0)</f>
        <v>0</v>
      </c>
      <c r="AB11" s="116">
        <f t="array" ref="AB11">IFERROR(
(AVERAGE((IF(DATOS_[[Sexo]:[Sexo]]=$B11,IF(DATOS_[[Check Periodo Ref.]:[Check Periodo Ref.]]="Dentro",IF(DATOS_[[Check Equiparado]:[Check Equiparado]]="Sí",IF(DATOS!AW$5="Sí",(1/DATOS_[[% anualiz]:[% anualiz]]),1)*IF(DATOS!AW$4="Sí",1/DATOS_[[% normaliz]:[% normaliz]],1)*(DATOS_[Conc.Sal.19]))))))),
0)</f>
        <v>0</v>
      </c>
      <c r="AC11" s="116">
        <f t="array" ref="AC11">IFERROR(
(AVERAGE((IF(DATOS_[[Sexo]:[Sexo]]=$B11,IF(DATOS_[[Check Periodo Ref.]:[Check Periodo Ref.]]="Dentro",IF(DATOS_[[Check Equiparado]:[Check Equiparado]]="Sí",IF(DATOS!AX$5="Sí",(1/DATOS_[[% anualiz]:[% anualiz]]),1)*IF(DATOS!AX$4="Sí",1/DATOS_[[% normaliz]:[% normaliz]],1)*(DATOS_[Conc.Sal.20]))))))),
0)</f>
        <v>0</v>
      </c>
      <c r="AD11" s="116">
        <f t="array" ref="AD11">IFERROR(
(AVERAGE((IF(DATOS_[[Sexo]:[Sexo]]=$B11,IF(DATOS_[[Check Periodo Ref.]:[Check Periodo Ref.]]="Dentro",IF(DATOS_[[Check Equiparado]:[Check Equiparado]]="Sí",IF(DATOS!AY$5="Sí",(1/DATOS_[[% anualiz]:[% anualiz]]),1)*IF(DATOS!AY$4="Sí",1/DATOS_[[% normaliz]:[% normaliz]],1)*(DATOS_[Conc.Sal.21]))))))),
0)</f>
        <v>0</v>
      </c>
      <c r="AE11" s="116">
        <f t="array" ref="AE11">IFERROR(
(AVERAGE((IF(DATOS_[[Sexo]:[Sexo]]=$B11,IF(DATOS_[[Check Periodo Ref.]:[Check Periodo Ref.]]="Dentro",IF(DATOS_[[Check Equiparado]:[Check Equiparado]]="Sí",IF(DATOS!AZ$5="Sí",(1/DATOS_[[% anualiz]:[% anualiz]]),1)*IF(DATOS!AZ$4="Sí",1/DATOS_[[% normaliz]:[% normaliz]],1)*(DATOS_[Conc.Sal.22]))))))),
0)</f>
        <v>0</v>
      </c>
      <c r="AF11" s="116">
        <f t="array" ref="AF11">IFERROR(
(AVERAGE((IF(DATOS_[[Sexo]:[Sexo]]=$B11,IF(DATOS_[[Check Periodo Ref.]:[Check Periodo Ref.]]="Dentro",IF(DATOS_[[Check Equiparado]:[Check Equiparado]]="Sí",IF(DATOS!BA$5="Sí",(1/DATOS_[[% anualiz]:[% anualiz]]),1)*IF(DATOS!BA$4="Sí",1/DATOS_[[% normaliz]:[% normaliz]],1)*(DATOS_[Conc.Sal.23]))))))),
0)</f>
        <v>0</v>
      </c>
      <c r="AG11" s="116">
        <f t="array" ref="AG11">IFERROR(
(AVERAGE((IF(DATOS_[[Sexo]:[Sexo]]=$B11,IF(DATOS_[[Check Periodo Ref.]:[Check Periodo Ref.]]="Dentro",IF(DATOS_[[Check Equiparado]:[Check Equiparado]]="Sí",IF(DATOS!BB$5="Sí",(1/DATOS_[[% anualiz]:[% anualiz]]),1)*IF(DATOS!BB$4="Sí",1/DATOS_[[% normaliz]:[% normaliz]],1)*(DATOS_[Conc.Sal.24]))))))),
0)</f>
        <v>0</v>
      </c>
      <c r="AH11" s="116">
        <f t="array" ref="AH11">IFERROR(
(AVERAGE((IF(DATOS_[[Sexo]:[Sexo]]=$B11,IF(DATOS_[[Check Periodo Ref.]:[Check Periodo Ref.]]="Dentro",IF(DATOS_[[Check Equiparado]:[Check Equiparado]]="Sí",IF(DATOS!BC$5="Sí",(1/DATOS_[[% anualiz]:[% anualiz]]),1)*IF(DATOS!BC$4="Sí",1/DATOS_[[% normaliz]:[% normaliz]],1)*(DATOS_[Conc.Sal.25]))))))),
0)</f>
        <v>0</v>
      </c>
      <c r="AI11" s="116">
        <f t="array" ref="AI11">IFERROR(
(AVERAGE((IF(DATOS_[[Sexo]:[Sexo]]=$B11,IF(DATOS_[[Check Periodo Ref.]:[Check Periodo Ref.]]="Dentro",IF(DATOS_[[Check Equiparado]:[Check Equiparado]]="Sí",IF(DATOS!BD$5="Sí",(1/DATOS_[[% anualiz]:[% anualiz]]),1)*IF(DATOS!BD$4="Sí",1/DATOS_[[% normaliz]:[% normaliz]],1)*(DATOS_[Conc.Sal.26]))))))),
0)</f>
        <v>0</v>
      </c>
      <c r="AJ11" s="116">
        <f t="array" ref="AJ11">IFERROR(
(AVERAGE((IF(DATOS_[[Sexo]:[Sexo]]=$B11,IF(DATOS_[[Check Periodo Ref.]:[Check Periodo Ref.]]="Dentro",IF(DATOS_[[Check Equiparado]:[Check Equiparado]]="Sí",IF(DATOS!BE$5="Sí",(1/DATOS_[[% anualiz]:[% anualiz]]),1)*IF(DATOS!BE$4="Sí",1/DATOS_[[% normaliz]:[% normaliz]],1)*(DATOS_[Conc.Sal.27]))))))),
0)</f>
        <v>0</v>
      </c>
      <c r="AK11" s="116">
        <f t="array" ref="AK11">IFERROR(
(AVERAGE((IF(DATOS_[[Sexo]:[Sexo]]=$B11,IF(DATOS_[[Check Periodo Ref.]:[Check Periodo Ref.]]="Dentro",IF(DATOS_[[Check Equiparado]:[Check Equiparado]]="Sí",IF(DATOS!BF$5="Sí",(1/DATOS_[[% anualiz]:[% anualiz]]),1)*IF(DATOS!BF$4="Sí",1/DATOS_[[% normaliz]:[% normaliz]],1)*(DATOS_[Conc.Sal.28]))))))),
0)</f>
        <v>0</v>
      </c>
      <c r="AL11" s="116">
        <f t="array" ref="AL11">IFERROR(
(AVERAGE((IF(DATOS_[[Sexo]:[Sexo]]=$B11,IF(DATOS_[[Check Periodo Ref.]:[Check Periodo Ref.]]="Dentro",IF(DATOS_[[Check Equiparado]:[Check Equiparado]]="Sí",IF(DATOS!BG$5="Sí",(1/DATOS_[[% anualiz]:[% anualiz]]),1)*IF(DATOS!BG$4="Sí",1/DATOS_[[% normaliz]:[% normaliz]],1)*(DATOS_[Conc.Sal.29]))))))),
0)</f>
        <v>0</v>
      </c>
      <c r="AM11" s="116">
        <f t="array" ref="AM11">IFERROR(
(AVERAGE((IF(DATOS_[[Sexo]:[Sexo]]=$B11,IF(DATOS_[[Check Periodo Ref.]:[Check Periodo Ref.]]="Dentro",IF(DATOS_[[Check Equiparado]:[Check Equiparado]]="Sí",IF(DATOS!BH$5="Sí",(1/DATOS_[[% anualiz]:[% anualiz]]),1)*IF(DATOS!BH$4="Sí",1/DATOS_[[% normaliz]:[% normaliz]],1)*(DATOS_[Conc.Sal.30]))))))),
0)</f>
        <v>0</v>
      </c>
      <c r="AN11" s="110">
        <f t="array" ref="AN11">IFERROR(
AVERAGE(IF(DATOS_[Sexo]=$B11,IF(DATOS_[Check Equiparado]="Sí",IF(DATOS_[Check Periodo Ref.]="Dentro",DATOS_[Tot COMPL.SAL Eq],FALSE)))),
0)</f>
        <v>0</v>
      </c>
      <c r="AO11" s="111">
        <f t="array" ref="AO11">IFERROR(
AVERAGE(IF(DATOS_[Sexo]=$B11,IF(DATOS_[Check Equiparado]="Sí",IF(DATOS_[Check Periodo Ref.]="Dentro",DATOS_[TOTAL SALARIO Eq],FALSE)))),
0)</f>
        <v>0</v>
      </c>
      <c r="AP11" s="115">
        <f t="array" ref="AP11">IFERROR(
(AVERAGE((IF(DATOS_[[Sexo]:[Sexo]]=$B11,IF(DATOS_[[Check Periodo Ref.]:[Check Periodo Ref.]]="Dentro",IF(DATOS_[[Check Equiparado]:[Check Equiparado]]="Sí",IF(DATOS!BI$5="Sí",(1/DATOS_[[% anualiz]:[% anualiz]]),1)*IF(DATOS!BI$4="Sí",1/DATOS_[[% normaliz]:[% normaliz]],1)*(DATOS_[C.Extra.01]))))))),
0)</f>
        <v>0</v>
      </c>
      <c r="AQ11" s="115">
        <f t="array" ref="AQ11">IFERROR(
(AVERAGE((IF(DATOS_[[Sexo]:[Sexo]]=$B11,IF(DATOS_[[Check Periodo Ref.]:[Check Periodo Ref.]]="Dentro",IF(DATOS_[[Check Equiparado]:[Check Equiparado]]="Sí",IF(DATOS!BJ$5="Sí",(1/DATOS_[[% anualiz]:[% anualiz]]),1)*IF(DATOS!BJ$4="Sí",1/DATOS_[[% normaliz]:[% normaliz]],1)*(DATOS_[C.Extra.02]))))))),
0)</f>
        <v>0</v>
      </c>
      <c r="AR11" s="115">
        <f t="array" ref="AR11">IFERROR(
(AVERAGE((IF(DATOS_[[Sexo]:[Sexo]]=$B11,IF(DATOS_[[Check Periodo Ref.]:[Check Periodo Ref.]]="Dentro",IF(DATOS_[[Check Equiparado]:[Check Equiparado]]="Sí",IF(DATOS!BK$5="Sí",(1/DATOS_[[% anualiz]:[% anualiz]]),1)*IF(DATOS!BK$4="Sí",1/DATOS_[[% normaliz]:[% normaliz]],1)*(DATOS_[C.Extra.03]))))))),
0)</f>
        <v>0</v>
      </c>
      <c r="AS11" s="115">
        <f t="array" ref="AS11">IFERROR(
(AVERAGE((IF(DATOS_[[Sexo]:[Sexo]]=$B11,IF(DATOS_[[Check Periodo Ref.]:[Check Periodo Ref.]]="Dentro",IF(DATOS_[[Check Equiparado]:[Check Equiparado]]="Sí",IF(DATOS!BL$5="Sí",(1/DATOS_[[% anualiz]:[% anualiz]]),1)*IF(DATOS!BL$4="Sí",1/DATOS_[[% normaliz]:[% normaliz]],1)*(DATOS_[C.Extra.04]))))))),
0)</f>
        <v>0</v>
      </c>
      <c r="AT11" s="115">
        <f t="array" ref="AT11">IFERROR(
(AVERAGE((IF(DATOS_[[Sexo]:[Sexo]]=$B11,IF(DATOS_[[Check Periodo Ref.]:[Check Periodo Ref.]]="Dentro",IF(DATOS_[[Check Equiparado]:[Check Equiparado]]="Sí",IF(DATOS!BM$5="Sí",(1/DATOS_[[% anualiz]:[% anualiz]]),1)*IF(DATOS!BM$4="Sí",1/DATOS_[[% normaliz]:[% normaliz]],1)*(DATOS_[C.Extra.05]))))))),
0)</f>
        <v>0</v>
      </c>
      <c r="AU11" s="113">
        <f t="array" ref="AU11">IFERROR(
AVERAGE(IF(DATOS_[Sexo]=$B11,IF(DATOS_[Check Equiparado]="Sí",IF(DATOS_[Check Periodo Ref.]="Dentro",DATOS_[Tot Extrasalarial Eq],FALSE)))),
0)</f>
        <v>0</v>
      </c>
      <c r="AV11" s="114">
        <f t="array" ref="AV11">IFERROR(
AVERAGE(IF(DATOS_[Sexo]=$B11,IF(DATOS_[Check Equiparado]="Sí",IF(DATOS_[Check Periodo Ref.]="Dentro",DATOS_[TOTAL Retrib Eq],FALSE)))),
0)</f>
        <v>0</v>
      </c>
    </row>
    <row r="12" spans="1:48" x14ac:dyDescent="0.3">
      <c r="D12" s="67"/>
      <c r="E12" s="67"/>
      <c r="F12" s="67"/>
      <c r="G12" s="67"/>
      <c r="H12" s="67"/>
      <c r="N12" s="68"/>
      <c r="O12" s="69"/>
      <c r="P12" s="69"/>
      <c r="Q12" s="69"/>
      <c r="R12" s="69"/>
      <c r="S12" s="69"/>
      <c r="T12" s="69"/>
      <c r="U12" s="69"/>
      <c r="V12" s="69"/>
      <c r="W12" s="69"/>
      <c r="X12" s="69"/>
      <c r="Y12" s="69"/>
      <c r="Z12" s="68"/>
      <c r="AA12" s="68"/>
      <c r="AB12" s="68"/>
      <c r="AC12" s="68"/>
      <c r="AD12" s="68"/>
      <c r="AE12" s="68"/>
      <c r="AF12" s="68"/>
      <c r="AG12" s="68"/>
      <c r="AH12" s="68"/>
      <c r="AI12" s="68"/>
      <c r="AJ12" s="68"/>
      <c r="AK12" s="68"/>
      <c r="AL12" s="68"/>
      <c r="AM12" s="68"/>
      <c r="AP12" s="69"/>
      <c r="AQ12" s="69"/>
      <c r="AR12" s="69"/>
      <c r="AS12" s="69"/>
      <c r="AT12" s="69"/>
    </row>
    <row r="13" spans="1:48" x14ac:dyDescent="0.3">
      <c r="D13" s="67"/>
      <c r="E13" s="67"/>
      <c r="F13" s="67"/>
      <c r="G13" s="67"/>
      <c r="H13" s="67"/>
      <c r="N13" s="68"/>
      <c r="O13" s="69"/>
      <c r="P13" s="69"/>
      <c r="Q13" s="69"/>
      <c r="R13" s="69"/>
      <c r="S13" s="69"/>
      <c r="T13" s="69"/>
      <c r="U13" s="69"/>
      <c r="V13" s="69"/>
      <c r="W13" s="69"/>
      <c r="X13" s="69"/>
      <c r="Y13" s="69"/>
      <c r="Z13" s="68"/>
      <c r="AA13" s="68"/>
      <c r="AB13" s="68"/>
      <c r="AC13" s="68"/>
      <c r="AD13" s="68"/>
      <c r="AE13" s="68"/>
      <c r="AF13" s="68"/>
      <c r="AG13" s="68"/>
      <c r="AH13" s="68"/>
      <c r="AI13" s="68"/>
      <c r="AJ13" s="68"/>
      <c r="AK13" s="68"/>
      <c r="AL13" s="68"/>
      <c r="AM13" s="68"/>
      <c r="AP13" s="69"/>
      <c r="AQ13" s="69"/>
      <c r="AR13" s="69"/>
      <c r="AS13" s="69"/>
      <c r="AT13" s="69"/>
    </row>
    <row r="14" spans="1:48" s="63" customFormat="1" ht="46.15" customHeight="1" x14ac:dyDescent="0.25">
      <c r="B14" s="61"/>
      <c r="C14" s="61" t="s">
        <v>225</v>
      </c>
      <c r="D14" s="61" t="s">
        <v>220</v>
      </c>
      <c r="E14" s="61" t="s">
        <v>293</v>
      </c>
      <c r="F14" s="61" t="s">
        <v>291</v>
      </c>
      <c r="G14" s="61" t="s">
        <v>292</v>
      </c>
      <c r="H14" s="61" t="s">
        <v>224</v>
      </c>
      <c r="I14" s="152" t="s">
        <v>217</v>
      </c>
      <c r="J14" s="62" t="str">
        <f>+J8</f>
        <v>[ocultar]</v>
      </c>
      <c r="K14" s="62" t="str">
        <f t="shared" ref="K14:AM14" si="3">+K8</f>
        <v>[ocultar]</v>
      </c>
      <c r="L14" s="62" t="str">
        <f t="shared" si="3"/>
        <v>[ocultar]</v>
      </c>
      <c r="M14" s="62" t="str">
        <f t="shared" si="3"/>
        <v>[ocultar]</v>
      </c>
      <c r="N14" s="62" t="str">
        <f t="shared" si="3"/>
        <v>[ocultar]</v>
      </c>
      <c r="O14" s="62" t="str">
        <f t="shared" si="3"/>
        <v>[ocultar]</v>
      </c>
      <c r="P14" s="62" t="str">
        <f t="shared" si="3"/>
        <v>[ocultar]</v>
      </c>
      <c r="Q14" s="62" t="str">
        <f t="shared" si="3"/>
        <v>[ocultar]</v>
      </c>
      <c r="R14" s="62" t="str">
        <f t="shared" si="3"/>
        <v>[ocultar]</v>
      </c>
      <c r="S14" s="62" t="str">
        <f t="shared" si="3"/>
        <v>[ocultar]</v>
      </c>
      <c r="T14" s="62" t="str">
        <f t="shared" si="3"/>
        <v>[ocultar]</v>
      </c>
      <c r="U14" s="62" t="str">
        <f t="shared" si="3"/>
        <v>[ocultar]</v>
      </c>
      <c r="V14" s="62" t="str">
        <f t="shared" si="3"/>
        <v>[ocultar]</v>
      </c>
      <c r="W14" s="62" t="str">
        <f t="shared" si="3"/>
        <v>[ocultar]</v>
      </c>
      <c r="X14" s="62" t="str">
        <f t="shared" si="3"/>
        <v>[ocultar]</v>
      </c>
      <c r="Y14" s="62" t="str">
        <f t="shared" si="3"/>
        <v>[ocultar]</v>
      </c>
      <c r="Z14" s="62" t="str">
        <f t="shared" si="3"/>
        <v>[ocultar]</v>
      </c>
      <c r="AA14" s="62" t="str">
        <f t="shared" si="3"/>
        <v>[ocultar]</v>
      </c>
      <c r="AB14" s="62" t="str">
        <f t="shared" si="3"/>
        <v>[ocultar]</v>
      </c>
      <c r="AC14" s="62" t="str">
        <f t="shared" si="3"/>
        <v>[ocultar]</v>
      </c>
      <c r="AD14" s="62" t="str">
        <f t="shared" si="3"/>
        <v>[ocultar]</v>
      </c>
      <c r="AE14" s="62" t="str">
        <f t="shared" si="3"/>
        <v>[ocultar]</v>
      </c>
      <c r="AF14" s="62" t="str">
        <f t="shared" si="3"/>
        <v>[ocultar]</v>
      </c>
      <c r="AG14" s="62" t="str">
        <f t="shared" si="3"/>
        <v>[ocultar]</v>
      </c>
      <c r="AH14" s="62" t="str">
        <f t="shared" si="3"/>
        <v>[ocultar]</v>
      </c>
      <c r="AI14" s="62" t="str">
        <f t="shared" si="3"/>
        <v>[ocultar]</v>
      </c>
      <c r="AJ14" s="62" t="str">
        <f t="shared" si="3"/>
        <v>[ocultar]</v>
      </c>
      <c r="AK14" s="62" t="str">
        <f t="shared" si="3"/>
        <v>[ocultar]</v>
      </c>
      <c r="AL14" s="62" t="str">
        <f t="shared" si="3"/>
        <v>[ocultar]</v>
      </c>
      <c r="AM14" s="62" t="str">
        <f t="shared" si="3"/>
        <v>[ocultar]</v>
      </c>
      <c r="AN14" s="75" t="s">
        <v>218</v>
      </c>
      <c r="AO14" s="76" t="s">
        <v>211</v>
      </c>
      <c r="AP14" s="72" t="str">
        <f>+AP8</f>
        <v>[ocultar]</v>
      </c>
      <c r="AQ14" s="72" t="str">
        <f t="shared" ref="AQ14:AT14" si="4">+AQ8</f>
        <v>[ocultar]</v>
      </c>
      <c r="AR14" s="72" t="str">
        <f t="shared" si="4"/>
        <v>[ocultar]</v>
      </c>
      <c r="AS14" s="72" t="str">
        <f t="shared" si="4"/>
        <v>[ocultar]</v>
      </c>
      <c r="AT14" s="72" t="str">
        <f t="shared" si="4"/>
        <v>[ocultar]</v>
      </c>
      <c r="AU14" s="73" t="s">
        <v>219</v>
      </c>
      <c r="AV14" s="74" t="s">
        <v>212</v>
      </c>
    </row>
    <row r="15" spans="1:48" ht="17.25" thickBot="1" x14ac:dyDescent="0.35">
      <c r="A15" s="60" t="str">
        <f>+A16</f>
        <v>[ocultar]</v>
      </c>
      <c r="B15" s="70" t="s">
        <v>298</v>
      </c>
      <c r="C15" s="107"/>
      <c r="D15" s="71"/>
      <c r="E15" s="71"/>
      <c r="F15" s="71"/>
      <c r="G15" s="71"/>
      <c r="H15" s="71"/>
      <c r="I15" s="137" t="str">
        <f t="shared" ref="I15" si="5">IFERROR((I16-I17)/I16,"")</f>
        <v/>
      </c>
      <c r="J15" s="138" t="str">
        <f>IFERROR((J16-J17)/J16,"")</f>
        <v/>
      </c>
      <c r="K15" s="139" t="str">
        <f t="shared" ref="K15:AV15" si="6">IFERROR((K16-K17)/K16,"")</f>
        <v/>
      </c>
      <c r="L15" s="139" t="str">
        <f t="shared" si="6"/>
        <v/>
      </c>
      <c r="M15" s="139" t="str">
        <f t="shared" si="6"/>
        <v/>
      </c>
      <c r="N15" s="140" t="str">
        <f t="shared" si="6"/>
        <v/>
      </c>
      <c r="O15" s="141" t="str">
        <f t="shared" si="6"/>
        <v/>
      </c>
      <c r="P15" s="141" t="str">
        <f t="shared" si="6"/>
        <v/>
      </c>
      <c r="Q15" s="141" t="str">
        <f t="shared" si="6"/>
        <v/>
      </c>
      <c r="R15" s="141" t="str">
        <f t="shared" si="6"/>
        <v/>
      </c>
      <c r="S15" s="141" t="str">
        <f t="shared" si="6"/>
        <v/>
      </c>
      <c r="T15" s="141" t="str">
        <f t="shared" si="6"/>
        <v/>
      </c>
      <c r="U15" s="141" t="str">
        <f t="shared" si="6"/>
        <v/>
      </c>
      <c r="V15" s="141" t="str">
        <f t="shared" si="6"/>
        <v/>
      </c>
      <c r="W15" s="141" t="str">
        <f t="shared" si="6"/>
        <v/>
      </c>
      <c r="X15" s="141" t="str">
        <f t="shared" si="6"/>
        <v/>
      </c>
      <c r="Y15" s="141" t="str">
        <f t="shared" si="6"/>
        <v/>
      </c>
      <c r="Z15" s="140" t="str">
        <f t="shared" si="6"/>
        <v/>
      </c>
      <c r="AA15" s="140" t="str">
        <f t="shared" si="6"/>
        <v/>
      </c>
      <c r="AB15" s="140" t="str">
        <f t="shared" si="6"/>
        <v/>
      </c>
      <c r="AC15" s="140" t="str">
        <f t="shared" si="6"/>
        <v/>
      </c>
      <c r="AD15" s="140" t="str">
        <f t="shared" si="6"/>
        <v/>
      </c>
      <c r="AE15" s="140" t="str">
        <f t="shared" si="6"/>
        <v/>
      </c>
      <c r="AF15" s="140" t="str">
        <f t="shared" si="6"/>
        <v/>
      </c>
      <c r="AG15" s="140" t="str">
        <f t="shared" si="6"/>
        <v/>
      </c>
      <c r="AH15" s="140" t="str">
        <f t="shared" si="6"/>
        <v/>
      </c>
      <c r="AI15" s="140" t="str">
        <f t="shared" si="6"/>
        <v/>
      </c>
      <c r="AJ15" s="140" t="str">
        <f t="shared" si="6"/>
        <v/>
      </c>
      <c r="AK15" s="140" t="str">
        <f t="shared" si="6"/>
        <v/>
      </c>
      <c r="AL15" s="140" t="str">
        <f t="shared" si="6"/>
        <v/>
      </c>
      <c r="AM15" s="140" t="str">
        <f t="shared" si="6"/>
        <v/>
      </c>
      <c r="AN15" s="142" t="str">
        <f t="shared" si="6"/>
        <v/>
      </c>
      <c r="AO15" s="146" t="str">
        <f t="shared" si="6"/>
        <v/>
      </c>
      <c r="AP15" s="143" t="str">
        <f t="shared" si="6"/>
        <v/>
      </c>
      <c r="AQ15" s="143" t="str">
        <f t="shared" si="6"/>
        <v/>
      </c>
      <c r="AR15" s="143" t="str">
        <f t="shared" si="6"/>
        <v/>
      </c>
      <c r="AS15" s="143" t="str">
        <f t="shared" si="6"/>
        <v/>
      </c>
      <c r="AT15" s="143" t="str">
        <f t="shared" si="6"/>
        <v/>
      </c>
      <c r="AU15" s="144" t="str">
        <f t="shared" si="6"/>
        <v/>
      </c>
      <c r="AV15" s="145" t="str">
        <f t="shared" si="6"/>
        <v/>
      </c>
    </row>
    <row r="16" spans="1:48" x14ac:dyDescent="0.3">
      <c r="A16" s="60" t="str">
        <f>+IF(C16+C17=0,"[ocultar]","")</f>
        <v>[ocultar]</v>
      </c>
      <c r="B16" s="64" t="s">
        <v>162</v>
      </c>
      <c r="C16" s="65">
        <f t="array" ref="C16">SUM(IF($B16=DATOS_[Sexo],
IF($B15=DATOS_[AGRUP. CLAS. PROF.],
IF("Dentro"=DATOS_[Check Periodo Ref.],
1/(COUNTIFS(DATOS_[Sexo],$B16,DATOS_[AGRUP. CLAS. PROF.],$B15,DATOS_[Check Periodo Ref.],"Dentro",DATOS_[id],DATOS_[id]))))))</f>
        <v>0</v>
      </c>
      <c r="D16" s="66">
        <f>COUNTIFS(DATOS_[AGRUP. CLAS. PROF.],$B15,DATOS_[Sexo],$B16,DATOS_[Check Periodo Ref.],"Dentro")</f>
        <v>0</v>
      </c>
      <c r="E16" s="66">
        <f>COUNTIFS(DATOS_[AGRUP. CLAS. PROF.],$B15,DATOS_[Sexo],$B16,DATOS_[Check Periodo Ref.],"Dentro",DATOS_[Check Nº SC Norm],"Sí")</f>
        <v>0</v>
      </c>
      <c r="F16" s="66">
        <f>COUNTIFS(DATOS_[AGRUP. CLAS. PROF.],$B15,DATOS_[Sexo],$B16,DATOS_[Check Periodo Ref.],"Dentro",DATOS_[Check Nº SC Anualiz],"Sí")</f>
        <v>0</v>
      </c>
      <c r="G16" s="66">
        <f>COUNTIFS(DATOS_[AGRUP. CLAS. PROF.],$B15,DATOS_[Sexo],$B16,DATOS_[Check Periodo Ref.],"Dentro",DATOS_[Check Nº SC Norm y Anualiz],"Sí")</f>
        <v>0</v>
      </c>
      <c r="H16" s="66">
        <f>COUNTIFS(DATOS_[AGRUP. CLAS. PROF.],$B15,DATOS_[Sexo],$B16,DATOS_[Check Periodo Ref.],"Dentro",DATOS_[Check Equiparación],"Sí")</f>
        <v>0</v>
      </c>
      <c r="I16" s="108">
        <f t="array" ref="I16">IFERROR(
AVERAGE(IF(DATOS_[Sexo]=$B16,IF(DATOS_[[AGRUP. CLAS. PROF.]:[AGRUP. CLAS. PROF.]]=$B15,IF(DATOS_[Check Equiparado]="Sí",IF(DATOS_[Check Periodo Ref.]="Dentro",DATOS_[SALARIO BASE Eq],FALSE))))),
0)</f>
        <v>0</v>
      </c>
      <c r="J16" s="109">
        <f t="array" ref="J16">IFERROR(
(AVERAGE((IF(DATOS_[[Sexo]:[Sexo]]=$B16,IF(DATOS_[[AGRUP. CLAS. PROF.]:[AGRUP. CLAS. PROF.]]=$B15,IF(DATOS_[[Check Periodo Ref.]:[Check Periodo Ref.]]="Dentro",IF(DATOS_[[Check Equiparado]:[Check Equiparado]]="Sí",IF(DATOS!AE$5="Sí",(1/DATOS_[[% anualiz]:[% anualiz]]),1)*IF(DATOS!AE$4="Sí",1/DATOS_[[% normaliz]:[% normaliz]],1)*(DATOS_[Conc.Sal.01])))))))),
0)</f>
        <v>0</v>
      </c>
      <c r="K16" s="109">
        <f t="array" ref="K16">IFERROR(
(AVERAGE((IF(DATOS_[[Sexo]:[Sexo]]=$B16,IF(DATOS_[[AGRUP. CLAS. PROF.]:[AGRUP. CLAS. PROF.]]=$B15,IF(DATOS_[[Check Periodo Ref.]:[Check Periodo Ref.]]="Dentro",IF(DATOS_[[Check Equiparado]:[Check Equiparado]]="Sí",IF(DATOS!AF$5="Sí",(1/DATOS_[[% anualiz]:[% anualiz]]),1)*IF(DATOS!AF$4="Sí",1/DATOS_[[% normaliz]:[% normaliz]],1)*(DATOS_[Conc.Sal.02])))))))),
0)</f>
        <v>0</v>
      </c>
      <c r="L16" s="109">
        <f t="array" ref="L16">IFERROR(
(AVERAGE((IF(DATOS_[[Sexo]:[Sexo]]=$B16,IF(DATOS_[[AGRUP. CLAS. PROF.]:[AGRUP. CLAS. PROF.]]=$B15,IF(DATOS_[[Check Periodo Ref.]:[Check Periodo Ref.]]="Dentro",IF(DATOS_[[Check Equiparado]:[Check Equiparado]]="Sí",IF(DATOS!AG$5="Sí",(1/DATOS_[[% anualiz]:[% anualiz]]),1)*IF(DATOS!AG$4="Sí",1/DATOS_[[% normaliz]:[% normaliz]],1)*(DATOS_[Conc.Sal.03])))))))),
0)</f>
        <v>0</v>
      </c>
      <c r="M16" s="109">
        <f t="array" ref="M16">IFERROR(
(AVERAGE((IF(DATOS_[[Sexo]:[Sexo]]=$B16,IF(DATOS_[[AGRUP. CLAS. PROF.]:[AGRUP. CLAS. PROF.]]=$B15,IF(DATOS_[[Check Periodo Ref.]:[Check Periodo Ref.]]="Dentro",IF(DATOS_[[Check Equiparado]:[Check Equiparado]]="Sí",IF(DATOS!AH$5="Sí",(1/DATOS_[[% anualiz]:[% anualiz]]),1)*IF(DATOS!AH$4="Sí",1/DATOS_[[% normaliz]:[% normaliz]],1)*(DATOS_[Conc.Sal.04])))))))),
0)</f>
        <v>0</v>
      </c>
      <c r="N16" s="109">
        <f t="array" ref="N16">IFERROR(
(AVERAGE((IF(DATOS_[[Sexo]:[Sexo]]=$B16,IF(DATOS_[[AGRUP. CLAS. PROF.]:[AGRUP. CLAS. PROF.]]=$B15,IF(DATOS_[[Check Periodo Ref.]:[Check Periodo Ref.]]="Dentro",IF(DATOS_[[Check Equiparado]:[Check Equiparado]]="Sí",IF(DATOS!AI$5="Sí",(1/DATOS_[[% anualiz]:[% anualiz]]),1)*IF(DATOS!AI$4="Sí",1/DATOS_[[% normaliz]:[% normaliz]],1)*(DATOS_[Conc.Sal.05])))))))),
0)</f>
        <v>0</v>
      </c>
      <c r="O16" s="109">
        <f t="array" ref="O16">IFERROR(
(AVERAGE((IF(DATOS_[[Sexo]:[Sexo]]=$B16,IF(DATOS_[[AGRUP. CLAS. PROF.]:[AGRUP. CLAS. PROF.]]=$B15,IF(DATOS_[[Check Periodo Ref.]:[Check Periodo Ref.]]="Dentro",IF(DATOS_[[Check Equiparado]:[Check Equiparado]]="Sí",IF(DATOS!AJ$5="Sí",(1/DATOS_[[% anualiz]:[% anualiz]]),1)*IF(DATOS!AJ$4="Sí",1/DATOS_[[% normaliz]:[% normaliz]],1)*(DATOS_[Conc.Sal.06])))))))),
0)</f>
        <v>0</v>
      </c>
      <c r="P16" s="109">
        <f t="array" ref="P16">IFERROR(
(AVERAGE((IF(DATOS_[[Sexo]:[Sexo]]=$B16,IF(DATOS_[[AGRUP. CLAS. PROF.]:[AGRUP. CLAS. PROF.]]=$B15,IF(DATOS_[[Check Periodo Ref.]:[Check Periodo Ref.]]="Dentro",IF(DATOS_[[Check Equiparado]:[Check Equiparado]]="Sí",IF(DATOS!AK$5="Sí",(1/DATOS_[[% anualiz]:[% anualiz]]),1)*IF(DATOS!AK$4="Sí",1/DATOS_[[% normaliz]:[% normaliz]],1)*(DATOS_[Conc.Sal.07])))))))),
0)</f>
        <v>0</v>
      </c>
      <c r="Q16" s="109">
        <f t="array" ref="Q16">IFERROR(
(AVERAGE((IF(DATOS_[[Sexo]:[Sexo]]=$B16,IF(DATOS_[[AGRUP. CLAS. PROF.]:[AGRUP. CLAS. PROF.]]=$B15,IF(DATOS_[[Check Periodo Ref.]:[Check Periodo Ref.]]="Dentro",IF(DATOS_[[Check Equiparado]:[Check Equiparado]]="Sí",IF(DATOS!AL$5="Sí",(1/DATOS_[[% anualiz]:[% anualiz]]),1)*IF(DATOS!AL$4="Sí",1/DATOS_[[% normaliz]:[% normaliz]],1)*(DATOS_[Conc.Sal.08])))))))),
0)</f>
        <v>0</v>
      </c>
      <c r="R16" s="109">
        <f t="array" ref="R16">IFERROR(
(AVERAGE((IF(DATOS_[[Sexo]:[Sexo]]=$B16,IF(DATOS_[[AGRUP. CLAS. PROF.]:[AGRUP. CLAS. PROF.]]=$B15,IF(DATOS_[[Check Periodo Ref.]:[Check Periodo Ref.]]="Dentro",IF(DATOS_[[Check Equiparado]:[Check Equiparado]]="Sí",IF(DATOS!AM$5="Sí",(1/DATOS_[[% anualiz]:[% anualiz]]),1)*IF(DATOS!AM$4="Sí",1/DATOS_[[% normaliz]:[% normaliz]],1)*(DATOS_[Conc.Sal.09])))))))),
0)</f>
        <v>0</v>
      </c>
      <c r="S16" s="109">
        <f t="array" ref="S16">IFERROR(
(AVERAGE((IF(DATOS_[[Sexo]:[Sexo]]=$B16,IF(DATOS_[[AGRUP. CLAS. PROF.]:[AGRUP. CLAS. PROF.]]=$B15,IF(DATOS_[[Check Periodo Ref.]:[Check Periodo Ref.]]="Dentro",IF(DATOS_[[Check Equiparado]:[Check Equiparado]]="Sí",IF(DATOS!AN$5="Sí",(1/DATOS_[[% anualiz]:[% anualiz]]),1)*IF(DATOS!AN$4="Sí",1/DATOS_[[% normaliz]:[% normaliz]],1)*(DATOS_[Conc.Sal.10])))))))),
0)</f>
        <v>0</v>
      </c>
      <c r="T16" s="109">
        <f t="array" ref="T16">IFERROR(
(AVERAGE((IF(DATOS_[[Sexo]:[Sexo]]=$B16,IF(DATOS_[[AGRUP. CLAS. PROF.]:[AGRUP. CLAS. PROF.]]=$B15,IF(DATOS_[[Check Periodo Ref.]:[Check Periodo Ref.]]="Dentro",IF(DATOS_[[Check Equiparado]:[Check Equiparado]]="Sí",IF(DATOS!AO$5="Sí",(1/DATOS_[[% anualiz]:[% anualiz]]),1)*IF(DATOS!AO$4="Sí",1/DATOS_[[% normaliz]:[% normaliz]],1)*(DATOS_[Conc.Sal.11])))))))),
0)</f>
        <v>0</v>
      </c>
      <c r="U16" s="109">
        <f t="array" ref="U16">IFERROR(
(AVERAGE((IF(DATOS_[[Sexo]:[Sexo]]=$B16,IF(DATOS_[[AGRUP. CLAS. PROF.]:[AGRUP. CLAS. PROF.]]=$B15,IF(DATOS_[[Check Periodo Ref.]:[Check Periodo Ref.]]="Dentro",IF(DATOS_[[Check Equiparado]:[Check Equiparado]]="Sí",IF(DATOS!AP$5="Sí",(1/DATOS_[[% anualiz]:[% anualiz]]),1)*IF(DATOS!AP$4="Sí",1/DATOS_[[% normaliz]:[% normaliz]],1)*(DATOS_[Conc.Sal.12])))))))),
0)</f>
        <v>0</v>
      </c>
      <c r="V16" s="109">
        <f t="array" ref="V16">IFERROR(
(AVERAGE((IF(DATOS_[[Sexo]:[Sexo]]=$B16,IF(DATOS_[[AGRUP. CLAS. PROF.]:[AGRUP. CLAS. PROF.]]=$B15,IF(DATOS_[[Check Periodo Ref.]:[Check Periodo Ref.]]="Dentro",IF(DATOS_[[Check Equiparado]:[Check Equiparado]]="Sí",IF(DATOS!AQ$5="Sí",(1/DATOS_[[% anualiz]:[% anualiz]]),1)*IF(DATOS!AQ$4="Sí",1/DATOS_[[% normaliz]:[% normaliz]],1)*(DATOS_[Conc.Sal.13])))))))),
0)</f>
        <v>0</v>
      </c>
      <c r="W16" s="109">
        <f t="array" ref="W16">IFERROR(
(AVERAGE((IF(DATOS_[[Sexo]:[Sexo]]=$B16,IF(DATOS_[[AGRUP. CLAS. PROF.]:[AGRUP. CLAS. PROF.]]=$B15,IF(DATOS_[[Check Periodo Ref.]:[Check Periodo Ref.]]="Dentro",IF(DATOS_[[Check Equiparado]:[Check Equiparado]]="Sí",IF(DATOS!AR$5="Sí",(1/DATOS_[[% anualiz]:[% anualiz]]),1)*IF(DATOS!AR$4="Sí",1/DATOS_[[% normaliz]:[% normaliz]],1)*(DATOS_[Conc.Sal.14])))))))),
0)</f>
        <v>0</v>
      </c>
      <c r="X16" s="109">
        <f t="array" ref="X16">IFERROR(
(AVERAGE((IF(DATOS_[[Sexo]:[Sexo]]=$B16,IF(DATOS_[[AGRUP. CLAS. PROF.]:[AGRUP. CLAS. PROF.]]=$B15,IF(DATOS_[[Check Periodo Ref.]:[Check Periodo Ref.]]="Dentro",IF(DATOS_[[Check Equiparado]:[Check Equiparado]]="Sí",IF(DATOS!AS$5="Sí",(1/DATOS_[[% anualiz]:[% anualiz]]),1)*IF(DATOS!AS$4="Sí",1/DATOS_[[% normaliz]:[% normaliz]],1)*(DATOS_[Conc.Sal.15])))))))),
0)</f>
        <v>0</v>
      </c>
      <c r="Y16" s="109">
        <f t="array" ref="Y16">IFERROR(
(AVERAGE((IF(DATOS_[[Sexo]:[Sexo]]=$B16,IF(DATOS_[[AGRUP. CLAS. PROF.]:[AGRUP. CLAS. PROF.]]=$B15,IF(DATOS_[[Check Periodo Ref.]:[Check Periodo Ref.]]="Dentro",IF(DATOS_[[Check Equiparado]:[Check Equiparado]]="Sí",IF(DATOS!AT$5="Sí",(1/DATOS_[[% anualiz]:[% anualiz]]),1)*IF(DATOS!AT$4="Sí",1/DATOS_[[% normaliz]:[% normaliz]],1)*(DATOS_[Conc.Sal.16])))))))),
0)</f>
        <v>0</v>
      </c>
      <c r="Z16" s="109">
        <f t="array" ref="Z16">IFERROR(
(AVERAGE((IF(DATOS_[[Sexo]:[Sexo]]=$B16,IF(DATOS_[[AGRUP. CLAS. PROF.]:[AGRUP. CLAS. PROF.]]=$B15,IF(DATOS_[[Check Periodo Ref.]:[Check Periodo Ref.]]="Dentro",IF(DATOS_[[Check Equiparado]:[Check Equiparado]]="Sí",IF(DATOS!AU$5="Sí",(1/DATOS_[[% anualiz]:[% anualiz]]),1)*IF(DATOS!AU$4="Sí",1/DATOS_[[% normaliz]:[% normaliz]],1)*(DATOS_[Conc.Sal.17])))))))),
0)</f>
        <v>0</v>
      </c>
      <c r="AA16" s="109">
        <f t="array" ref="AA16">IFERROR(
(AVERAGE((IF(DATOS_[[Sexo]:[Sexo]]=$B16,IF(DATOS_[[AGRUP. CLAS. PROF.]:[AGRUP. CLAS. PROF.]]=$B15,IF(DATOS_[[Check Periodo Ref.]:[Check Periodo Ref.]]="Dentro",IF(DATOS_[[Check Equiparado]:[Check Equiparado]]="Sí",IF(DATOS!AV$5="Sí",(1/DATOS_[[% anualiz]:[% anualiz]]),1)*IF(DATOS!AV$4="Sí",1/DATOS_[[% normaliz]:[% normaliz]],1)*(DATOS_[Conc.Sal.18])))))))),
0)</f>
        <v>0</v>
      </c>
      <c r="AB16" s="109">
        <f t="array" ref="AB16">IFERROR(
(AVERAGE((IF(DATOS_[[Sexo]:[Sexo]]=$B16,IF(DATOS_[[AGRUP. CLAS. PROF.]:[AGRUP. CLAS. PROF.]]=$B15,IF(DATOS_[[Check Periodo Ref.]:[Check Periodo Ref.]]="Dentro",IF(DATOS_[[Check Equiparado]:[Check Equiparado]]="Sí",IF(DATOS!AW$5="Sí",(1/DATOS_[[% anualiz]:[% anualiz]]),1)*IF(DATOS!AW$4="Sí",1/DATOS_[[% normaliz]:[% normaliz]],1)*(DATOS_[Conc.Sal.19])))))))),
0)</f>
        <v>0</v>
      </c>
      <c r="AC16" s="109">
        <f t="array" ref="AC16">IFERROR(
(AVERAGE((IF(DATOS_[[Sexo]:[Sexo]]=$B16,IF(DATOS_[[AGRUP. CLAS. PROF.]:[AGRUP. CLAS. PROF.]]=$B15,IF(DATOS_[[Check Periodo Ref.]:[Check Periodo Ref.]]="Dentro",IF(DATOS_[[Check Equiparado]:[Check Equiparado]]="Sí",IF(DATOS!AX$5="Sí",(1/DATOS_[[% anualiz]:[% anualiz]]),1)*IF(DATOS!AX$4="Sí",1/DATOS_[[% normaliz]:[% normaliz]],1)*(DATOS_[Conc.Sal.20])))))))),
0)</f>
        <v>0</v>
      </c>
      <c r="AD16" s="109">
        <f t="array" ref="AD16">IFERROR(
(AVERAGE((IF(DATOS_[[Sexo]:[Sexo]]=$B16,IF(DATOS_[[AGRUP. CLAS. PROF.]:[AGRUP. CLAS. PROF.]]=$B15,IF(DATOS_[[Check Periodo Ref.]:[Check Periodo Ref.]]="Dentro",IF(DATOS_[[Check Equiparado]:[Check Equiparado]]="Sí",IF(DATOS!AY$5="Sí",(1/DATOS_[[% anualiz]:[% anualiz]]),1)*IF(DATOS!AY$4="Sí",1/DATOS_[[% normaliz]:[% normaliz]],1)*(DATOS_[Conc.Sal.21])))))))),
0)</f>
        <v>0</v>
      </c>
      <c r="AE16" s="109">
        <f t="array" ref="AE16">IFERROR(
(AVERAGE((IF(DATOS_[[Sexo]:[Sexo]]=$B16,IF(DATOS_[[AGRUP. CLAS. PROF.]:[AGRUP. CLAS. PROF.]]=$B15,IF(DATOS_[[Check Periodo Ref.]:[Check Periodo Ref.]]="Dentro",IF(DATOS_[[Check Equiparado]:[Check Equiparado]]="Sí",IF(DATOS!AZ$5="Sí",(1/DATOS_[[% anualiz]:[% anualiz]]),1)*IF(DATOS!AZ$4="Sí",1/DATOS_[[% normaliz]:[% normaliz]],1)*(DATOS_[Conc.Sal.22])))))))),
0)</f>
        <v>0</v>
      </c>
      <c r="AF16" s="109">
        <f t="array" ref="AF16">IFERROR(
(AVERAGE((IF(DATOS_[[Sexo]:[Sexo]]=$B16,IF(DATOS_[[AGRUP. CLAS. PROF.]:[AGRUP. CLAS. PROF.]]=$B15,IF(DATOS_[[Check Periodo Ref.]:[Check Periodo Ref.]]="Dentro",IF(DATOS_[[Check Equiparado]:[Check Equiparado]]="Sí",IF(DATOS!BA$5="Sí",(1/DATOS_[[% anualiz]:[% anualiz]]),1)*IF(DATOS!BA$4="Sí",1/DATOS_[[% normaliz]:[% normaliz]],1)*(DATOS_[Conc.Sal.23])))))))),
0)</f>
        <v>0</v>
      </c>
      <c r="AG16" s="109">
        <f t="array" ref="AG16">IFERROR(
(AVERAGE((IF(DATOS_[[Sexo]:[Sexo]]=$B16,IF(DATOS_[[AGRUP. CLAS. PROF.]:[AGRUP. CLAS. PROF.]]=$B15,IF(DATOS_[[Check Periodo Ref.]:[Check Periodo Ref.]]="Dentro",IF(DATOS_[[Check Equiparado]:[Check Equiparado]]="Sí",IF(DATOS!BB$5="Sí",(1/DATOS_[[% anualiz]:[% anualiz]]),1)*IF(DATOS!BB$4="Sí",1/DATOS_[[% normaliz]:[% normaliz]],1)*(DATOS_[Conc.Sal.24])))))))),
0)</f>
        <v>0</v>
      </c>
      <c r="AH16" s="109">
        <f t="array" ref="AH16">IFERROR(
(AVERAGE((IF(DATOS_[[Sexo]:[Sexo]]=$B16,IF(DATOS_[[AGRUP. CLAS. PROF.]:[AGRUP. CLAS. PROF.]]=$B15,IF(DATOS_[[Check Periodo Ref.]:[Check Periodo Ref.]]="Dentro",IF(DATOS_[[Check Equiparado]:[Check Equiparado]]="Sí",IF(DATOS!BC$5="Sí",(1/DATOS_[[% anualiz]:[% anualiz]]),1)*IF(DATOS!BC$4="Sí",1/DATOS_[[% normaliz]:[% normaliz]],1)*(DATOS_[Conc.Sal.25])))))))),
0)</f>
        <v>0</v>
      </c>
      <c r="AI16" s="109">
        <f t="array" ref="AI16">IFERROR(
(AVERAGE((IF(DATOS_[[Sexo]:[Sexo]]=$B16,IF(DATOS_[[AGRUP. CLAS. PROF.]:[AGRUP. CLAS. PROF.]]=$B15,IF(DATOS_[[Check Periodo Ref.]:[Check Periodo Ref.]]="Dentro",IF(DATOS_[[Check Equiparado]:[Check Equiparado]]="Sí",IF(DATOS!BD$5="Sí",(1/DATOS_[[% anualiz]:[% anualiz]]),1)*IF(DATOS!BD$4="Sí",1/DATOS_[[% normaliz]:[% normaliz]],1)*(DATOS_[Conc.Sal.26])))))))),
0)</f>
        <v>0</v>
      </c>
      <c r="AJ16" s="109">
        <f t="array" ref="AJ16">IFERROR(
(AVERAGE((IF(DATOS_[[Sexo]:[Sexo]]=$B16,IF(DATOS_[[AGRUP. CLAS. PROF.]:[AGRUP. CLAS. PROF.]]=$B15,IF(DATOS_[[Check Periodo Ref.]:[Check Periodo Ref.]]="Dentro",IF(DATOS_[[Check Equiparado]:[Check Equiparado]]="Sí",IF(DATOS!BE$5="Sí",(1/DATOS_[[% anualiz]:[% anualiz]]),1)*IF(DATOS!BE$4="Sí",1/DATOS_[[% normaliz]:[% normaliz]],1)*(DATOS_[Conc.Sal.27])))))))),
0)</f>
        <v>0</v>
      </c>
      <c r="AK16" s="109">
        <f t="array" ref="AK16">IFERROR(
(AVERAGE((IF(DATOS_[[Sexo]:[Sexo]]=$B16,IF(DATOS_[[AGRUP. CLAS. PROF.]:[AGRUP. CLAS. PROF.]]=$B15,IF(DATOS_[[Check Periodo Ref.]:[Check Periodo Ref.]]="Dentro",IF(DATOS_[[Check Equiparado]:[Check Equiparado]]="Sí",IF(DATOS!BF$5="Sí",(1/DATOS_[[% anualiz]:[% anualiz]]),1)*IF(DATOS!BF$4="Sí",1/DATOS_[[% normaliz]:[% normaliz]],1)*(DATOS_[Conc.Sal.28])))))))),
0)</f>
        <v>0</v>
      </c>
      <c r="AL16" s="109">
        <f t="array" ref="AL16">IFERROR(
(AVERAGE((IF(DATOS_[[Sexo]:[Sexo]]=$B16,IF(DATOS_[[AGRUP. CLAS. PROF.]:[AGRUP. CLAS. PROF.]]=$B15,IF(DATOS_[[Check Periodo Ref.]:[Check Periodo Ref.]]="Dentro",IF(DATOS_[[Check Equiparado]:[Check Equiparado]]="Sí",IF(DATOS!BG$5="Sí",(1/DATOS_[[% anualiz]:[% anualiz]]),1)*IF(DATOS!BG$4="Sí",1/DATOS_[[% normaliz]:[% normaliz]],1)*(DATOS_[Conc.Sal.29])))))))),
0)</f>
        <v>0</v>
      </c>
      <c r="AM16" s="109">
        <f t="array" ref="AM16">IFERROR(
(AVERAGE((IF(DATOS_[[Sexo]:[Sexo]]=$B16,IF(DATOS_[[AGRUP. CLAS. PROF.]:[AGRUP. CLAS. PROF.]]=$B15,IF(DATOS_[[Check Periodo Ref.]:[Check Periodo Ref.]]="Dentro",IF(DATOS_[[Check Equiparado]:[Check Equiparado]]="Sí",IF(DATOS!BH$5="Sí",(1/DATOS_[[% anualiz]:[% anualiz]]),1)*IF(DATOS!BH$4="Sí",1/DATOS_[[% normaliz]:[% normaliz]],1)*(DATOS_[Conc.Sal.30])))))))),
0)</f>
        <v>0</v>
      </c>
      <c r="AN16" s="110">
        <f t="array" ref="AN16">IFERROR(
AVERAGE(IF(DATOS_[Sexo]=$B16,IF(DATOS_[[AGRUP. CLAS. PROF.]:[AGRUP. CLAS. PROF.]]=$B15,IF(DATOS_[Check Equiparado]="Sí",IF(DATOS_[Check Periodo Ref.]="Dentro",DATOS_[Tot COMPL.SAL Eq],FALSE))))),
0)</f>
        <v>0</v>
      </c>
      <c r="AO16" s="111">
        <f t="array" ref="AO16">IFERROR(
AVERAGE(IF(DATOS_[Sexo]=$B16,IF(DATOS_[[AGRUP. CLAS. PROF.]:[AGRUP. CLAS. PROF.]]=$B15,IF(DATOS_[Check Equiparado]="Sí",IF(DATOS_[Check Periodo Ref.]="Dentro",DATOS_[TOTAL SALARIO Eq],FALSE))))),
0)</f>
        <v>0</v>
      </c>
      <c r="AP16" s="112">
        <f t="array" ref="AP16">IFERROR(
(AVERAGE((IF(DATOS_[[Sexo]:[Sexo]]=$B16,IF(DATOS_[[AGRUP. CLAS. PROF.]:[AGRUP. CLAS. PROF.]]=$B15,IF(DATOS_[[Check Periodo Ref.]:[Check Periodo Ref.]]="Dentro",IF(DATOS_[[Check Equiparado]:[Check Equiparado]]="Sí",IF(DATOS!BI$5="Sí",(1/DATOS_[[% anualiz]:[% anualiz]]),1)*IF(DATOS!BI$4="Sí",1/DATOS_[[% normaliz]:[% normaliz]],1)*(DATOS_[C.Extra.01])))))))),
0)</f>
        <v>0</v>
      </c>
      <c r="AQ16" s="112">
        <f t="array" ref="AQ16">IFERROR(
(AVERAGE((IF(DATOS_[[Sexo]:[Sexo]]=$B16,IF(DATOS_[[AGRUP. CLAS. PROF.]:[AGRUP. CLAS. PROF.]]=$B15,IF(DATOS_[[Check Periodo Ref.]:[Check Periodo Ref.]]="Dentro",IF(DATOS_[[Check Equiparado]:[Check Equiparado]]="Sí",IF(DATOS!BJ$5="Sí",(1/DATOS_[[% anualiz]:[% anualiz]]),1)*IF(DATOS!BJ$4="Sí",1/DATOS_[[% normaliz]:[% normaliz]],1)*(DATOS_[C.Extra.02])))))))),
0)</f>
        <v>0</v>
      </c>
      <c r="AR16" s="112">
        <f t="array" ref="AR16">IFERROR(
(AVERAGE((IF(DATOS_[[Sexo]:[Sexo]]=$B16,IF(DATOS_[[AGRUP. CLAS. PROF.]:[AGRUP. CLAS. PROF.]]=$B15,IF(DATOS_[[Check Periodo Ref.]:[Check Periodo Ref.]]="Dentro",IF(DATOS_[[Check Equiparado]:[Check Equiparado]]="Sí",IF(DATOS!BK$5="Sí",(1/DATOS_[[% anualiz]:[% anualiz]]),1)*IF(DATOS!BK$4="Sí",1/DATOS_[[% normaliz]:[% normaliz]],1)*(DATOS_[C.Extra.03])))))))),
0)</f>
        <v>0</v>
      </c>
      <c r="AS16" s="112">
        <f t="array" ref="AS16">IFERROR(
(AVERAGE((IF(DATOS_[[Sexo]:[Sexo]]=$B16,IF(DATOS_[[AGRUP. CLAS. PROF.]:[AGRUP. CLAS. PROF.]]=$B15,IF(DATOS_[[Check Periodo Ref.]:[Check Periodo Ref.]]="Dentro",IF(DATOS_[[Check Equiparado]:[Check Equiparado]]="Sí",IF(DATOS!BL$5="Sí",(1/DATOS_[[% anualiz]:[% anualiz]]),1)*IF(DATOS!BL$4="Sí",1/DATOS_[[% normaliz]:[% normaliz]],1)*(DATOS_[C.Extra.04])))))))),
0)</f>
        <v>0</v>
      </c>
      <c r="AT16" s="112">
        <f t="array" ref="AT16">IFERROR(
(AVERAGE((IF(DATOS_[[Sexo]:[Sexo]]=$B16,IF(DATOS_[[AGRUP. CLAS. PROF.]:[AGRUP. CLAS. PROF.]]=$B15,IF(DATOS_[[Check Periodo Ref.]:[Check Periodo Ref.]]="Dentro",IF(DATOS_[[Check Equiparado]:[Check Equiparado]]="Sí",IF(DATOS!BM$5="Sí",(1/DATOS_[[% anualiz]:[% anualiz]]),1)*IF(DATOS!BM$4="Sí",1/DATOS_[[% normaliz]:[% normaliz]],1)*(DATOS_[C.Extra.05])))))))),
0)</f>
        <v>0</v>
      </c>
      <c r="AU16" s="113">
        <f t="array" ref="AU16">IFERROR(
AVERAGE(IF(DATOS_[Sexo]=$B16,IF(DATOS_[[AGRUP. CLAS. PROF.]:[AGRUP. CLAS. PROF.]]=$B15,IF(DATOS_[Check Equiparado]="Sí",IF(DATOS_[Check Periodo Ref.]="Dentro",DATOS_[Tot Extrasalarial Eq],FALSE))))),
0)</f>
        <v>0</v>
      </c>
      <c r="AV16" s="114">
        <f t="array" ref="AV16">IFERROR(
AVERAGE(IF(DATOS_[Sexo]=$B16,IF(DATOS_[[AGRUP. CLAS. PROF.]:[AGRUP. CLAS. PROF.]]=$B15,IF(DATOS_[Check Equiparado]="Sí",IF(DATOS_[Check Periodo Ref.]="Dentro",DATOS_[TOTAL Retrib Eq],FALSE))))),
0)</f>
        <v>0</v>
      </c>
    </row>
    <row r="17" spans="1:48" x14ac:dyDescent="0.3">
      <c r="A17" s="60" t="str">
        <f>+A16</f>
        <v>[ocultar]</v>
      </c>
      <c r="B17" s="64" t="s">
        <v>163</v>
      </c>
      <c r="C17" s="65">
        <f t="array" ref="C17">SUM(IF($B17=DATOS_[Sexo],
IF($B15=DATOS_[AGRUP. CLAS. PROF.],
IF("Dentro"=DATOS_[Check Periodo Ref.],
1/(COUNTIFS(DATOS_[Sexo],$B17,DATOS_[AGRUP. CLAS. PROF.],$B15,DATOS_[Check Periodo Ref.],"Dentro",DATOS_[id],DATOS_[id]))))))</f>
        <v>0</v>
      </c>
      <c r="D17" s="66">
        <f>COUNTIFS(DATOS_[AGRUP. CLAS. PROF.],$B15,DATOS_[Sexo],$B17,DATOS_[Check Periodo Ref.],"Dentro")</f>
        <v>0</v>
      </c>
      <c r="E17" s="66">
        <f>COUNTIFS(DATOS_[AGRUP. CLAS. PROF.],$B15,DATOS_[Sexo],$B17,DATOS_[Check Periodo Ref.],"Dentro",DATOS_[Check Nº SC Norm],"Sí")</f>
        <v>0</v>
      </c>
      <c r="F17" s="66">
        <f>COUNTIFS(DATOS_[AGRUP. CLAS. PROF.],$B15,DATOS_[Sexo],$B17,DATOS_[Check Periodo Ref.],"Dentro",DATOS_[Check Nº SC Anualiz],"Sí")</f>
        <v>0</v>
      </c>
      <c r="G17" s="66">
        <f>COUNTIFS(DATOS_[AGRUP. CLAS. PROF.],$B15,DATOS_[Sexo],$B17,DATOS_[Check Periodo Ref.],"Dentro",DATOS_[Check Nº SC Norm y Anualiz],"Sí")</f>
        <v>0</v>
      </c>
      <c r="H17" s="66">
        <f>COUNTIFS(DATOS_[AGRUP. CLAS. PROF.],$B15,DATOS_[Sexo],$B17,DATOS_[Check Periodo Ref.],"Dentro",DATOS_[Check Equiparación],"Sí")</f>
        <v>0</v>
      </c>
      <c r="I17" s="108" cm="1">
        <f t="array" ref="I17">IFERROR(
AVERAGE(IF(DATOS_[Sexo]=$B17,IF(DATOS_[[AGRUP. CLAS. PROF.]:[AGRUP. CLAS. PROF.]]=$B15,IF(DATOS_[Check Equiparado]="Sí",IF(DATOS_[Check Periodo Ref.]="Dentro",DATOS_[SALARIO BASE Eq],FALSE))))),
0)</f>
        <v>0</v>
      </c>
      <c r="J17" s="109">
        <f t="array" ref="J17">IFERROR(
(AVERAGE((IF(DATOS_[[Sexo]:[Sexo]]=$B17,IF(DATOS_[[AGRUP. CLAS. PROF.]:[AGRUP. CLAS. PROF.]]=$B15,IF(DATOS_[[Check Periodo Ref.]:[Check Periodo Ref.]]="Dentro",IF(DATOS_[[Check Equiparado]:[Check Equiparado]]="Sí",IF(DATOS!AE$5="Sí",(1/DATOS_[[% anualiz]:[% anualiz]]),1)*IF(DATOS!AE$4="Sí",1/DATOS_[[% normaliz]:[% normaliz]],1)*(DATOS_[Conc.Sal.01])))))))),
0)</f>
        <v>0</v>
      </c>
      <c r="K17" s="109">
        <f t="array" ref="K17">IFERROR(
(AVERAGE((IF(DATOS_[[Sexo]:[Sexo]]=$B17,IF(DATOS_[[AGRUP. CLAS. PROF.]:[AGRUP. CLAS. PROF.]]=$B15,IF(DATOS_[[Check Periodo Ref.]:[Check Periodo Ref.]]="Dentro",IF(DATOS_[[Check Equiparado]:[Check Equiparado]]="Sí",IF(DATOS!AF$5="Sí",(1/DATOS_[[% anualiz]:[% anualiz]]),1)*IF(DATOS!AF$4="Sí",1/DATOS_[[% normaliz]:[% normaliz]],1)*(DATOS_[Conc.Sal.02])))))))),
0)</f>
        <v>0</v>
      </c>
      <c r="L17" s="109">
        <f t="array" ref="L17">IFERROR(
(AVERAGE((IF(DATOS_[[Sexo]:[Sexo]]=$B17,IF(DATOS_[[AGRUP. CLAS. PROF.]:[AGRUP. CLAS. PROF.]]=$B15,IF(DATOS_[[Check Periodo Ref.]:[Check Periodo Ref.]]="Dentro",IF(DATOS_[[Check Equiparado]:[Check Equiparado]]="Sí",IF(DATOS!AG$5="Sí",(1/DATOS_[[% anualiz]:[% anualiz]]),1)*IF(DATOS!AG$4="Sí",1/DATOS_[[% normaliz]:[% normaliz]],1)*(DATOS_[Conc.Sal.03])))))))),
0)</f>
        <v>0</v>
      </c>
      <c r="M17" s="109">
        <f t="array" ref="M17">IFERROR(
(AVERAGE((IF(DATOS_[[Sexo]:[Sexo]]=$B17,IF(DATOS_[[AGRUP. CLAS. PROF.]:[AGRUP. CLAS. PROF.]]=$B15,IF(DATOS_[[Check Periodo Ref.]:[Check Periodo Ref.]]="Dentro",IF(DATOS_[[Check Equiparado]:[Check Equiparado]]="Sí",IF(DATOS!AH$5="Sí",(1/DATOS_[[% anualiz]:[% anualiz]]),1)*IF(DATOS!AH$4="Sí",1/DATOS_[[% normaliz]:[% normaliz]],1)*(DATOS_[Conc.Sal.04])))))))),
0)</f>
        <v>0</v>
      </c>
      <c r="N17" s="109">
        <f t="array" ref="N17">IFERROR(
(AVERAGE((IF(DATOS_[[Sexo]:[Sexo]]=$B17,IF(DATOS_[[AGRUP. CLAS. PROF.]:[AGRUP. CLAS. PROF.]]=$B15,IF(DATOS_[[Check Periodo Ref.]:[Check Periodo Ref.]]="Dentro",IF(DATOS_[[Check Equiparado]:[Check Equiparado]]="Sí",IF(DATOS!AI$5="Sí",(1/DATOS_[[% anualiz]:[% anualiz]]),1)*IF(DATOS!AI$4="Sí",1/DATOS_[[% normaliz]:[% normaliz]],1)*(DATOS_[Conc.Sal.05])))))))),
0)</f>
        <v>0</v>
      </c>
      <c r="O17" s="109">
        <f t="array" ref="O17">IFERROR(
(AVERAGE((IF(DATOS_[[Sexo]:[Sexo]]=$B17,IF(DATOS_[[AGRUP. CLAS. PROF.]:[AGRUP. CLAS. PROF.]]=$B15,IF(DATOS_[[Check Periodo Ref.]:[Check Periodo Ref.]]="Dentro",IF(DATOS_[[Check Equiparado]:[Check Equiparado]]="Sí",IF(DATOS!AJ$5="Sí",(1/DATOS_[[% anualiz]:[% anualiz]]),1)*IF(DATOS!AJ$4="Sí",1/DATOS_[[% normaliz]:[% normaliz]],1)*(DATOS_[Conc.Sal.06])))))))),
0)</f>
        <v>0</v>
      </c>
      <c r="P17" s="109">
        <f t="array" ref="P17">IFERROR(
(AVERAGE((IF(DATOS_[[Sexo]:[Sexo]]=$B17,IF(DATOS_[[AGRUP. CLAS. PROF.]:[AGRUP. CLAS. PROF.]]=$B15,IF(DATOS_[[Check Periodo Ref.]:[Check Periodo Ref.]]="Dentro",IF(DATOS_[[Check Equiparado]:[Check Equiparado]]="Sí",IF(DATOS!AK$5="Sí",(1/DATOS_[[% anualiz]:[% anualiz]]),1)*IF(DATOS!AK$4="Sí",1/DATOS_[[% normaliz]:[% normaliz]],1)*(DATOS_[Conc.Sal.07])))))))),
0)</f>
        <v>0</v>
      </c>
      <c r="Q17" s="109">
        <f t="array" ref="Q17">IFERROR(
(AVERAGE((IF(DATOS_[[Sexo]:[Sexo]]=$B17,IF(DATOS_[[AGRUP. CLAS. PROF.]:[AGRUP. CLAS. PROF.]]=$B15,IF(DATOS_[[Check Periodo Ref.]:[Check Periodo Ref.]]="Dentro",IF(DATOS_[[Check Equiparado]:[Check Equiparado]]="Sí",IF(DATOS!AL$5="Sí",(1/DATOS_[[% anualiz]:[% anualiz]]),1)*IF(DATOS!AL$4="Sí",1/DATOS_[[% normaliz]:[% normaliz]],1)*(DATOS_[Conc.Sal.08])))))))),
0)</f>
        <v>0</v>
      </c>
      <c r="R17" s="109">
        <f t="array" ref="R17">IFERROR(
(AVERAGE((IF(DATOS_[[Sexo]:[Sexo]]=$B17,IF(DATOS_[[AGRUP. CLAS. PROF.]:[AGRUP. CLAS. PROF.]]=$B15,IF(DATOS_[[Check Periodo Ref.]:[Check Periodo Ref.]]="Dentro",IF(DATOS_[[Check Equiparado]:[Check Equiparado]]="Sí",IF(DATOS!AM$5="Sí",(1/DATOS_[[% anualiz]:[% anualiz]]),1)*IF(DATOS!AM$4="Sí",1/DATOS_[[% normaliz]:[% normaliz]],1)*(DATOS_[Conc.Sal.09])))))))),
0)</f>
        <v>0</v>
      </c>
      <c r="S17" s="109">
        <f t="array" ref="S17">IFERROR(
(AVERAGE((IF(DATOS_[[Sexo]:[Sexo]]=$B17,IF(DATOS_[[AGRUP. CLAS. PROF.]:[AGRUP. CLAS. PROF.]]=$B15,IF(DATOS_[[Check Periodo Ref.]:[Check Periodo Ref.]]="Dentro",IF(DATOS_[[Check Equiparado]:[Check Equiparado]]="Sí",IF(DATOS!AN$5="Sí",(1/DATOS_[[% anualiz]:[% anualiz]]),1)*IF(DATOS!AN$4="Sí",1/DATOS_[[% normaliz]:[% normaliz]],1)*(DATOS_[Conc.Sal.10])))))))),
0)</f>
        <v>0</v>
      </c>
      <c r="T17" s="109">
        <f t="array" ref="T17">IFERROR(
(AVERAGE((IF(DATOS_[[Sexo]:[Sexo]]=$B17,IF(DATOS_[[AGRUP. CLAS. PROF.]:[AGRUP. CLAS. PROF.]]=$B15,IF(DATOS_[[Check Periodo Ref.]:[Check Periodo Ref.]]="Dentro",IF(DATOS_[[Check Equiparado]:[Check Equiparado]]="Sí",IF(DATOS!AO$5="Sí",(1/DATOS_[[% anualiz]:[% anualiz]]),1)*IF(DATOS!AO$4="Sí",1/DATOS_[[% normaliz]:[% normaliz]],1)*(DATOS_[Conc.Sal.11])))))))),
0)</f>
        <v>0</v>
      </c>
      <c r="U17" s="109">
        <f t="array" ref="U17">IFERROR(
(AVERAGE((IF(DATOS_[[Sexo]:[Sexo]]=$B17,IF(DATOS_[[AGRUP. CLAS. PROF.]:[AGRUP. CLAS. PROF.]]=$B15,IF(DATOS_[[Check Periodo Ref.]:[Check Periodo Ref.]]="Dentro",IF(DATOS_[[Check Equiparado]:[Check Equiparado]]="Sí",IF(DATOS!AP$5="Sí",(1/DATOS_[[% anualiz]:[% anualiz]]),1)*IF(DATOS!AP$4="Sí",1/DATOS_[[% normaliz]:[% normaliz]],1)*(DATOS_[Conc.Sal.12])))))))),
0)</f>
        <v>0</v>
      </c>
      <c r="V17" s="109">
        <f t="array" ref="V17">IFERROR(
(AVERAGE((IF(DATOS_[[Sexo]:[Sexo]]=$B17,IF(DATOS_[[AGRUP. CLAS. PROF.]:[AGRUP. CLAS. PROF.]]=$B15,IF(DATOS_[[Check Periodo Ref.]:[Check Periodo Ref.]]="Dentro",IF(DATOS_[[Check Equiparado]:[Check Equiparado]]="Sí",IF(DATOS!AQ$5="Sí",(1/DATOS_[[% anualiz]:[% anualiz]]),1)*IF(DATOS!AQ$4="Sí",1/DATOS_[[% normaliz]:[% normaliz]],1)*(DATOS_[Conc.Sal.13])))))))),
0)</f>
        <v>0</v>
      </c>
      <c r="W17" s="109">
        <f t="array" ref="W17">IFERROR(
(AVERAGE((IF(DATOS_[[Sexo]:[Sexo]]=$B17,IF(DATOS_[[AGRUP. CLAS. PROF.]:[AGRUP. CLAS. PROF.]]=$B15,IF(DATOS_[[Check Periodo Ref.]:[Check Periodo Ref.]]="Dentro",IF(DATOS_[[Check Equiparado]:[Check Equiparado]]="Sí",IF(DATOS!AR$5="Sí",(1/DATOS_[[% anualiz]:[% anualiz]]),1)*IF(DATOS!AR$4="Sí",1/DATOS_[[% normaliz]:[% normaliz]],1)*(DATOS_[Conc.Sal.14])))))))),
0)</f>
        <v>0</v>
      </c>
      <c r="X17" s="109">
        <f t="array" ref="X17">IFERROR(
(AVERAGE((IF(DATOS_[[Sexo]:[Sexo]]=$B17,IF(DATOS_[[AGRUP. CLAS. PROF.]:[AGRUP. CLAS. PROF.]]=$B15,IF(DATOS_[[Check Periodo Ref.]:[Check Periodo Ref.]]="Dentro",IF(DATOS_[[Check Equiparado]:[Check Equiparado]]="Sí",IF(DATOS!AS$5="Sí",(1/DATOS_[[% anualiz]:[% anualiz]]),1)*IF(DATOS!AS$4="Sí",1/DATOS_[[% normaliz]:[% normaliz]],1)*(DATOS_[Conc.Sal.15])))))))),
0)</f>
        <v>0</v>
      </c>
      <c r="Y17" s="109">
        <f t="array" ref="Y17">IFERROR(
(AVERAGE((IF(DATOS_[[Sexo]:[Sexo]]=$B17,IF(DATOS_[[AGRUP. CLAS. PROF.]:[AGRUP. CLAS. PROF.]]=$B15,IF(DATOS_[[Check Periodo Ref.]:[Check Periodo Ref.]]="Dentro",IF(DATOS_[[Check Equiparado]:[Check Equiparado]]="Sí",IF(DATOS!AT$5="Sí",(1/DATOS_[[% anualiz]:[% anualiz]]),1)*IF(DATOS!AT$4="Sí",1/DATOS_[[% normaliz]:[% normaliz]],1)*(DATOS_[Conc.Sal.16])))))))),
0)</f>
        <v>0</v>
      </c>
      <c r="Z17" s="109">
        <f t="array" ref="Z17">IFERROR(
(AVERAGE((IF(DATOS_[[Sexo]:[Sexo]]=$B17,IF(DATOS_[[AGRUP. CLAS. PROF.]:[AGRUP. CLAS. PROF.]]=$B15,IF(DATOS_[[Check Periodo Ref.]:[Check Periodo Ref.]]="Dentro",IF(DATOS_[[Check Equiparado]:[Check Equiparado]]="Sí",IF(DATOS!AU$5="Sí",(1/DATOS_[[% anualiz]:[% anualiz]]),1)*IF(DATOS!AU$4="Sí",1/DATOS_[[% normaliz]:[% normaliz]],1)*(DATOS_[Conc.Sal.17])))))))),
0)</f>
        <v>0</v>
      </c>
      <c r="AA17" s="109">
        <f t="array" ref="AA17">IFERROR(
(AVERAGE((IF(DATOS_[[Sexo]:[Sexo]]=$B17,IF(DATOS_[[AGRUP. CLAS. PROF.]:[AGRUP. CLAS. PROF.]]=$B15,IF(DATOS_[[Check Periodo Ref.]:[Check Periodo Ref.]]="Dentro",IF(DATOS_[[Check Equiparado]:[Check Equiparado]]="Sí",IF(DATOS!AV$5="Sí",(1/DATOS_[[% anualiz]:[% anualiz]]),1)*IF(DATOS!AV$4="Sí",1/DATOS_[[% normaliz]:[% normaliz]],1)*(DATOS_[Conc.Sal.18])))))))),
0)</f>
        <v>0</v>
      </c>
      <c r="AB17" s="109">
        <f t="array" ref="AB17">IFERROR(
(AVERAGE((IF(DATOS_[[Sexo]:[Sexo]]=$B17,IF(DATOS_[[AGRUP. CLAS. PROF.]:[AGRUP. CLAS. PROF.]]=$B15,IF(DATOS_[[Check Periodo Ref.]:[Check Periodo Ref.]]="Dentro",IF(DATOS_[[Check Equiparado]:[Check Equiparado]]="Sí",IF(DATOS!AW$5="Sí",(1/DATOS_[[% anualiz]:[% anualiz]]),1)*IF(DATOS!AW$4="Sí",1/DATOS_[[% normaliz]:[% normaliz]],1)*(DATOS_[Conc.Sal.19])))))))),
0)</f>
        <v>0</v>
      </c>
      <c r="AC17" s="109">
        <f t="array" ref="AC17">IFERROR(
(AVERAGE((IF(DATOS_[[Sexo]:[Sexo]]=$B17,IF(DATOS_[[AGRUP. CLAS. PROF.]:[AGRUP. CLAS. PROF.]]=$B15,IF(DATOS_[[Check Periodo Ref.]:[Check Periodo Ref.]]="Dentro",IF(DATOS_[[Check Equiparado]:[Check Equiparado]]="Sí",IF(DATOS!AX$5="Sí",(1/DATOS_[[% anualiz]:[% anualiz]]),1)*IF(DATOS!AX$4="Sí",1/DATOS_[[% normaliz]:[% normaliz]],1)*(DATOS_[Conc.Sal.20])))))))),
0)</f>
        <v>0</v>
      </c>
      <c r="AD17" s="109">
        <f t="array" ref="AD17">IFERROR(
(AVERAGE((IF(DATOS_[[Sexo]:[Sexo]]=$B17,IF(DATOS_[[AGRUP. CLAS. PROF.]:[AGRUP. CLAS. PROF.]]=$B15,IF(DATOS_[[Check Periodo Ref.]:[Check Periodo Ref.]]="Dentro",IF(DATOS_[[Check Equiparado]:[Check Equiparado]]="Sí",IF(DATOS!AY$5="Sí",(1/DATOS_[[% anualiz]:[% anualiz]]),1)*IF(DATOS!AY$4="Sí",1/DATOS_[[% normaliz]:[% normaliz]],1)*(DATOS_[Conc.Sal.21])))))))),
0)</f>
        <v>0</v>
      </c>
      <c r="AE17" s="109">
        <f t="array" ref="AE17">IFERROR(
(AVERAGE((IF(DATOS_[[Sexo]:[Sexo]]=$B17,IF(DATOS_[[AGRUP. CLAS. PROF.]:[AGRUP. CLAS. PROF.]]=$B15,IF(DATOS_[[Check Periodo Ref.]:[Check Periodo Ref.]]="Dentro",IF(DATOS_[[Check Equiparado]:[Check Equiparado]]="Sí",IF(DATOS!AZ$5="Sí",(1/DATOS_[[% anualiz]:[% anualiz]]),1)*IF(DATOS!AZ$4="Sí",1/DATOS_[[% normaliz]:[% normaliz]],1)*(DATOS_[Conc.Sal.22])))))))),
0)</f>
        <v>0</v>
      </c>
      <c r="AF17" s="109">
        <f t="array" ref="AF17">IFERROR(
(AVERAGE((IF(DATOS_[[Sexo]:[Sexo]]=$B17,IF(DATOS_[[AGRUP. CLAS. PROF.]:[AGRUP. CLAS. PROF.]]=$B15,IF(DATOS_[[Check Periodo Ref.]:[Check Periodo Ref.]]="Dentro",IF(DATOS_[[Check Equiparado]:[Check Equiparado]]="Sí",IF(DATOS!BA$5="Sí",(1/DATOS_[[% anualiz]:[% anualiz]]),1)*IF(DATOS!BA$4="Sí",1/DATOS_[[% normaliz]:[% normaliz]],1)*(DATOS_[Conc.Sal.23])))))))),
0)</f>
        <v>0</v>
      </c>
      <c r="AG17" s="109">
        <f t="array" ref="AG17">IFERROR(
(AVERAGE((IF(DATOS_[[Sexo]:[Sexo]]=$B17,IF(DATOS_[[AGRUP. CLAS. PROF.]:[AGRUP. CLAS. PROF.]]=$B15,IF(DATOS_[[Check Periodo Ref.]:[Check Periodo Ref.]]="Dentro",IF(DATOS_[[Check Equiparado]:[Check Equiparado]]="Sí",IF(DATOS!BB$5="Sí",(1/DATOS_[[% anualiz]:[% anualiz]]),1)*IF(DATOS!BB$4="Sí",1/DATOS_[[% normaliz]:[% normaliz]],1)*(DATOS_[Conc.Sal.24])))))))),
0)</f>
        <v>0</v>
      </c>
      <c r="AH17" s="109">
        <f t="array" ref="AH17">IFERROR(
(AVERAGE((IF(DATOS_[[Sexo]:[Sexo]]=$B17,IF(DATOS_[[AGRUP. CLAS. PROF.]:[AGRUP. CLAS. PROF.]]=$B15,IF(DATOS_[[Check Periodo Ref.]:[Check Periodo Ref.]]="Dentro",IF(DATOS_[[Check Equiparado]:[Check Equiparado]]="Sí",IF(DATOS!BC$5="Sí",(1/DATOS_[[% anualiz]:[% anualiz]]),1)*IF(DATOS!BC$4="Sí",1/DATOS_[[% normaliz]:[% normaliz]],1)*(DATOS_[Conc.Sal.25])))))))),
0)</f>
        <v>0</v>
      </c>
      <c r="AI17" s="109">
        <f t="array" ref="AI17">IFERROR(
(AVERAGE((IF(DATOS_[[Sexo]:[Sexo]]=$B17,IF(DATOS_[[AGRUP. CLAS. PROF.]:[AGRUP. CLAS. PROF.]]=$B15,IF(DATOS_[[Check Periodo Ref.]:[Check Periodo Ref.]]="Dentro",IF(DATOS_[[Check Equiparado]:[Check Equiparado]]="Sí",IF(DATOS!BD$5="Sí",(1/DATOS_[[% anualiz]:[% anualiz]]),1)*IF(DATOS!BD$4="Sí",1/DATOS_[[% normaliz]:[% normaliz]],1)*(DATOS_[Conc.Sal.26])))))))),
0)</f>
        <v>0</v>
      </c>
      <c r="AJ17" s="109">
        <f t="array" ref="AJ17">IFERROR(
(AVERAGE((IF(DATOS_[[Sexo]:[Sexo]]=$B17,IF(DATOS_[[AGRUP. CLAS. PROF.]:[AGRUP. CLAS. PROF.]]=$B15,IF(DATOS_[[Check Periodo Ref.]:[Check Periodo Ref.]]="Dentro",IF(DATOS_[[Check Equiparado]:[Check Equiparado]]="Sí",IF(DATOS!BE$5="Sí",(1/DATOS_[[% anualiz]:[% anualiz]]),1)*IF(DATOS!BE$4="Sí",1/DATOS_[[% normaliz]:[% normaliz]],1)*(DATOS_[Conc.Sal.27])))))))),
0)</f>
        <v>0</v>
      </c>
      <c r="AK17" s="109">
        <f t="array" ref="AK17">IFERROR(
(AVERAGE((IF(DATOS_[[Sexo]:[Sexo]]=$B17,IF(DATOS_[[AGRUP. CLAS. PROF.]:[AGRUP. CLAS. PROF.]]=$B15,IF(DATOS_[[Check Periodo Ref.]:[Check Periodo Ref.]]="Dentro",IF(DATOS_[[Check Equiparado]:[Check Equiparado]]="Sí",IF(DATOS!BF$5="Sí",(1/DATOS_[[% anualiz]:[% anualiz]]),1)*IF(DATOS!BF$4="Sí",1/DATOS_[[% normaliz]:[% normaliz]],1)*(DATOS_[Conc.Sal.28])))))))),
0)</f>
        <v>0</v>
      </c>
      <c r="AL17" s="109">
        <f t="array" ref="AL17">IFERROR(
(AVERAGE((IF(DATOS_[[Sexo]:[Sexo]]=$B17,IF(DATOS_[[AGRUP. CLAS. PROF.]:[AGRUP. CLAS. PROF.]]=$B15,IF(DATOS_[[Check Periodo Ref.]:[Check Periodo Ref.]]="Dentro",IF(DATOS_[[Check Equiparado]:[Check Equiparado]]="Sí",IF(DATOS!BG$5="Sí",(1/DATOS_[[% anualiz]:[% anualiz]]),1)*IF(DATOS!BG$4="Sí",1/DATOS_[[% normaliz]:[% normaliz]],1)*(DATOS_[Conc.Sal.29])))))))),
0)</f>
        <v>0</v>
      </c>
      <c r="AM17" s="109">
        <f t="array" ref="AM17">IFERROR(
(AVERAGE((IF(DATOS_[[Sexo]:[Sexo]]=$B17,IF(DATOS_[[AGRUP. CLAS. PROF.]:[AGRUP. CLAS. PROF.]]=$B15,IF(DATOS_[[Check Periodo Ref.]:[Check Periodo Ref.]]="Dentro",IF(DATOS_[[Check Equiparado]:[Check Equiparado]]="Sí",IF(DATOS!BH$5="Sí",(1/DATOS_[[% anualiz]:[% anualiz]]),1)*IF(DATOS!BH$4="Sí",1/DATOS_[[% normaliz]:[% normaliz]],1)*(DATOS_[Conc.Sal.30])))))))),
0)</f>
        <v>0</v>
      </c>
      <c r="AN17" s="110">
        <f t="array" ref="AN17">IFERROR(
AVERAGE(IF(DATOS_[Sexo]=$B17,IF(DATOS_[[AGRUP. CLAS. PROF.]:[AGRUP. CLAS. PROF.]]=$B15,IF(DATOS_[Check Equiparado]="Sí",IF(DATOS_[Check Periodo Ref.]="Dentro",DATOS_[Tot COMPL.SAL Eq],FALSE))))),
0)</f>
        <v>0</v>
      </c>
      <c r="AO17" s="111">
        <f t="array" ref="AO17">IFERROR(
AVERAGE(IF(DATOS_[Sexo]=$B17,IF(DATOS_[[AGRUP. CLAS. PROF.]:[AGRUP. CLAS. PROF.]]=$B15,IF(DATOS_[Check Equiparado]="Sí",IF(DATOS_[Check Periodo Ref.]="Dentro",DATOS_[TOTAL SALARIO Eq],FALSE))))),
0)</f>
        <v>0</v>
      </c>
      <c r="AP17" s="112">
        <f t="array" ref="AP17">IFERROR(
(AVERAGE((IF(DATOS_[[Sexo]:[Sexo]]=$B17,IF(DATOS_[[AGRUP. CLAS. PROF.]:[AGRUP. CLAS. PROF.]]=$B15,IF(DATOS_[[Check Periodo Ref.]:[Check Periodo Ref.]]="Dentro",IF(DATOS_[[Check Equiparado]:[Check Equiparado]]="Sí",IF(DATOS!BI$5="Sí",(1/DATOS_[[% anualiz]:[% anualiz]]),1)*IF(DATOS!BI$4="Sí",1/DATOS_[[% normaliz]:[% normaliz]],1)*(DATOS_[C.Extra.01])))))))),
0)</f>
        <v>0</v>
      </c>
      <c r="AQ17" s="112">
        <f t="array" ref="AQ17">IFERROR(
(AVERAGE((IF(DATOS_[[Sexo]:[Sexo]]=$B17,IF(DATOS_[[AGRUP. CLAS. PROF.]:[AGRUP. CLAS. PROF.]]=$B15,IF(DATOS_[[Check Periodo Ref.]:[Check Periodo Ref.]]="Dentro",IF(DATOS_[[Check Equiparado]:[Check Equiparado]]="Sí",IF(DATOS!BJ$5="Sí",(1/DATOS_[[% anualiz]:[% anualiz]]),1)*IF(DATOS!BJ$4="Sí",1/DATOS_[[% normaliz]:[% normaliz]],1)*(DATOS_[C.Extra.02])))))))),
0)</f>
        <v>0</v>
      </c>
      <c r="AR17" s="112">
        <f t="array" ref="AR17">IFERROR(
(AVERAGE((IF(DATOS_[[Sexo]:[Sexo]]=$B17,IF(DATOS_[[AGRUP. CLAS. PROF.]:[AGRUP. CLAS. PROF.]]=$B15,IF(DATOS_[[Check Periodo Ref.]:[Check Periodo Ref.]]="Dentro",IF(DATOS_[[Check Equiparado]:[Check Equiparado]]="Sí",IF(DATOS!BK$5="Sí",(1/DATOS_[[% anualiz]:[% anualiz]]),1)*IF(DATOS!BK$4="Sí",1/DATOS_[[% normaliz]:[% normaliz]],1)*(DATOS_[C.Extra.03])))))))),
0)</f>
        <v>0</v>
      </c>
      <c r="AS17" s="112">
        <f t="array" ref="AS17">IFERROR(
(AVERAGE((IF(DATOS_[[Sexo]:[Sexo]]=$B17,IF(DATOS_[[AGRUP. CLAS. PROF.]:[AGRUP. CLAS. PROF.]]=$B15,IF(DATOS_[[Check Periodo Ref.]:[Check Periodo Ref.]]="Dentro",IF(DATOS_[[Check Equiparado]:[Check Equiparado]]="Sí",IF(DATOS!BL$5="Sí",(1/DATOS_[[% anualiz]:[% anualiz]]),1)*IF(DATOS!BL$4="Sí",1/DATOS_[[% normaliz]:[% normaliz]],1)*(DATOS_[C.Extra.04])))))))),
0)</f>
        <v>0</v>
      </c>
      <c r="AT17" s="112">
        <f t="array" ref="AT17">IFERROR(
(AVERAGE((IF(DATOS_[[Sexo]:[Sexo]]=$B17,IF(DATOS_[[AGRUP. CLAS. PROF.]:[AGRUP. CLAS. PROF.]]=$B15,IF(DATOS_[[Check Periodo Ref.]:[Check Periodo Ref.]]="Dentro",IF(DATOS_[[Check Equiparado]:[Check Equiparado]]="Sí",IF(DATOS!BM$5="Sí",(1/DATOS_[[% anualiz]:[% anualiz]]),1)*IF(DATOS!BM$4="Sí",1/DATOS_[[% normaliz]:[% normaliz]],1)*(DATOS_[C.Extra.05])))))))),
0)</f>
        <v>0</v>
      </c>
      <c r="AU17" s="113">
        <f t="array" ref="AU17">IFERROR(
AVERAGE(IF(DATOS_[Sexo]=$B17,IF(DATOS_[[AGRUP. CLAS. PROF.]:[AGRUP. CLAS. PROF.]]=$B15,IF(DATOS_[Check Equiparado]="Sí",IF(DATOS_[Check Periodo Ref.]="Dentro",DATOS_[Tot Extrasalarial Eq],FALSE))))),
0)</f>
        <v>0</v>
      </c>
      <c r="AV17" s="114">
        <f t="array" ref="AV17">IFERROR(
AVERAGE(IF(DATOS_[Sexo]=$B17,IF(DATOS_[[AGRUP. CLAS. PROF.]:[AGRUP. CLAS. PROF.]]=$B15,IF(DATOS_[Check Equiparado]="Sí",IF(DATOS_[Check Periodo Ref.]="Dentro",DATOS_[TOTAL Retrib Eq],FALSE))))),
0)</f>
        <v>0</v>
      </c>
    </row>
    <row r="18" spans="1:48" ht="17.25" thickBot="1" x14ac:dyDescent="0.35">
      <c r="A18" s="60" t="str">
        <f t="shared" ref="A18" si="7">+A19</f>
        <v>[ocultar]</v>
      </c>
      <c r="B18" s="70" t="s">
        <v>299</v>
      </c>
      <c r="C18" s="107"/>
      <c r="D18" s="71"/>
      <c r="E18" s="71"/>
      <c r="F18" s="71"/>
      <c r="G18" s="71"/>
      <c r="H18" s="71"/>
      <c r="I18" s="137" t="str">
        <f t="shared" ref="I18:AV18" si="8">IFERROR((I19-I20)/I19,"")</f>
        <v/>
      </c>
      <c r="J18" s="138" t="str">
        <f t="shared" si="8"/>
        <v/>
      </c>
      <c r="K18" s="139" t="str">
        <f t="shared" si="8"/>
        <v/>
      </c>
      <c r="L18" s="139" t="str">
        <f t="shared" si="8"/>
        <v/>
      </c>
      <c r="M18" s="139" t="str">
        <f t="shared" si="8"/>
        <v/>
      </c>
      <c r="N18" s="140" t="str">
        <f t="shared" si="8"/>
        <v/>
      </c>
      <c r="O18" s="141" t="str">
        <f t="shared" si="8"/>
        <v/>
      </c>
      <c r="P18" s="141" t="str">
        <f t="shared" si="8"/>
        <v/>
      </c>
      <c r="Q18" s="141" t="str">
        <f t="shared" si="8"/>
        <v/>
      </c>
      <c r="R18" s="141" t="str">
        <f t="shared" si="8"/>
        <v/>
      </c>
      <c r="S18" s="141" t="str">
        <f t="shared" si="8"/>
        <v/>
      </c>
      <c r="T18" s="141" t="str">
        <f t="shared" si="8"/>
        <v/>
      </c>
      <c r="U18" s="141" t="str">
        <f t="shared" si="8"/>
        <v/>
      </c>
      <c r="V18" s="141" t="str">
        <f t="shared" si="8"/>
        <v/>
      </c>
      <c r="W18" s="141" t="str">
        <f t="shared" si="8"/>
        <v/>
      </c>
      <c r="X18" s="141" t="str">
        <f t="shared" si="8"/>
        <v/>
      </c>
      <c r="Y18" s="141" t="str">
        <f t="shared" si="8"/>
        <v/>
      </c>
      <c r="Z18" s="140" t="str">
        <f t="shared" si="8"/>
        <v/>
      </c>
      <c r="AA18" s="140" t="str">
        <f t="shared" si="8"/>
        <v/>
      </c>
      <c r="AB18" s="140" t="str">
        <f t="shared" si="8"/>
        <v/>
      </c>
      <c r="AC18" s="140" t="str">
        <f t="shared" si="8"/>
        <v/>
      </c>
      <c r="AD18" s="140" t="str">
        <f t="shared" si="8"/>
        <v/>
      </c>
      <c r="AE18" s="140" t="str">
        <f t="shared" si="8"/>
        <v/>
      </c>
      <c r="AF18" s="140" t="str">
        <f t="shared" si="8"/>
        <v/>
      </c>
      <c r="AG18" s="140" t="str">
        <f t="shared" si="8"/>
        <v/>
      </c>
      <c r="AH18" s="140" t="str">
        <f t="shared" si="8"/>
        <v/>
      </c>
      <c r="AI18" s="140" t="str">
        <f t="shared" si="8"/>
        <v/>
      </c>
      <c r="AJ18" s="140" t="str">
        <f t="shared" si="8"/>
        <v/>
      </c>
      <c r="AK18" s="140" t="str">
        <f t="shared" si="8"/>
        <v/>
      </c>
      <c r="AL18" s="140" t="str">
        <f t="shared" si="8"/>
        <v/>
      </c>
      <c r="AM18" s="140" t="str">
        <f t="shared" si="8"/>
        <v/>
      </c>
      <c r="AN18" s="142" t="str">
        <f t="shared" si="8"/>
        <v/>
      </c>
      <c r="AO18" s="146" t="str">
        <f t="shared" si="8"/>
        <v/>
      </c>
      <c r="AP18" s="143" t="str">
        <f t="shared" si="8"/>
        <v/>
      </c>
      <c r="AQ18" s="143" t="str">
        <f t="shared" si="8"/>
        <v/>
      </c>
      <c r="AR18" s="143" t="str">
        <f t="shared" si="8"/>
        <v/>
      </c>
      <c r="AS18" s="143" t="str">
        <f t="shared" si="8"/>
        <v/>
      </c>
      <c r="AT18" s="143" t="str">
        <f t="shared" si="8"/>
        <v/>
      </c>
      <c r="AU18" s="144" t="str">
        <f t="shared" si="8"/>
        <v/>
      </c>
      <c r="AV18" s="145" t="str">
        <f t="shared" si="8"/>
        <v/>
      </c>
    </row>
    <row r="19" spans="1:48" x14ac:dyDescent="0.3">
      <c r="A19" s="60" t="str">
        <f t="shared" ref="A19" si="9">+IF(C19+C20=0,"[ocultar]","")</f>
        <v>[ocultar]</v>
      </c>
      <c r="B19" s="64" t="s">
        <v>162</v>
      </c>
      <c r="C19" s="65">
        <f t="array" ref="C19">SUM(IF($B19=DATOS_[Sexo],
IF($B18=DATOS_[AGRUP. CLAS. PROF.],
IF("Dentro"=DATOS_[Check Periodo Ref.],
1/(COUNTIFS(DATOS_[Sexo],$B19,DATOS_[AGRUP. CLAS. PROF.],$B18,DATOS_[Check Periodo Ref.],"Dentro",DATOS_[id],DATOS_[id]))))))</f>
        <v>0</v>
      </c>
      <c r="D19" s="66">
        <f>COUNTIFS(DATOS_[AGRUP. CLAS. PROF.],$B18,DATOS_[Sexo],$B19,DATOS_[Check Periodo Ref.],"Dentro")</f>
        <v>0</v>
      </c>
      <c r="E19" s="66">
        <f>COUNTIFS(DATOS_[AGRUP. CLAS. PROF.],$B18,DATOS_[Sexo],$B19,DATOS_[Check Periodo Ref.],"Dentro",DATOS_[Check Nº SC Norm],"Sí")</f>
        <v>0</v>
      </c>
      <c r="F19" s="66">
        <f>COUNTIFS(DATOS_[AGRUP. CLAS. PROF.],$B18,DATOS_[Sexo],$B19,DATOS_[Check Periodo Ref.],"Dentro",DATOS_[Check Nº SC Anualiz],"Sí")</f>
        <v>0</v>
      </c>
      <c r="G19" s="66">
        <f>COUNTIFS(DATOS_[AGRUP. CLAS. PROF.],$B18,DATOS_[Sexo],$B19,DATOS_[Check Periodo Ref.],"Dentro",DATOS_[Check Nº SC Norm y Anualiz],"Sí")</f>
        <v>0</v>
      </c>
      <c r="H19" s="66">
        <f>COUNTIFS(DATOS_[AGRUP. CLAS. PROF.],$B18,DATOS_[Sexo],$B19,DATOS_[Check Periodo Ref.],"Dentro",DATOS_[Check Equiparación],"Sí")</f>
        <v>0</v>
      </c>
      <c r="I19" s="108">
        <f t="array" ref="I19">IFERROR(
AVERAGE(IF(DATOS_[Sexo]=$B19,IF(DATOS_[[AGRUP. CLAS. PROF.]:[AGRUP. CLAS. PROF.]]=$B18,IF(DATOS_[Check Equiparado]="Sí",IF(DATOS_[Check Periodo Ref.]="Dentro",DATOS_[SALARIO BASE Eq],FALSE))))),
0)</f>
        <v>0</v>
      </c>
      <c r="J19" s="109">
        <f t="array" ref="J19">IFERROR(
(AVERAGE((IF(DATOS_[[Sexo]:[Sexo]]=$B19,IF(DATOS_[[AGRUP. CLAS. PROF.]:[AGRUP. CLAS. PROF.]]=$B18,IF(DATOS_[[Check Periodo Ref.]:[Check Periodo Ref.]]="Dentro",IF(DATOS_[[Check Equiparado]:[Check Equiparado]]="Sí",IF(DATOS!AE$5="Sí",(1/DATOS_[[% anualiz]:[% anualiz]]),1)*IF(DATOS!AE$4="Sí",1/DATOS_[[% normaliz]:[% normaliz]],1)*(DATOS_[Conc.Sal.01])))))))),
0)</f>
        <v>0</v>
      </c>
      <c r="K19" s="109">
        <f t="array" ref="K19">IFERROR(
(AVERAGE((IF(DATOS_[[Sexo]:[Sexo]]=$B19,IF(DATOS_[[AGRUP. CLAS. PROF.]:[AGRUP. CLAS. PROF.]]=$B18,IF(DATOS_[[Check Periodo Ref.]:[Check Periodo Ref.]]="Dentro",IF(DATOS_[[Check Equiparado]:[Check Equiparado]]="Sí",IF(DATOS!AF$5="Sí",(1/DATOS_[[% anualiz]:[% anualiz]]),1)*IF(DATOS!AF$4="Sí",1/DATOS_[[% normaliz]:[% normaliz]],1)*(DATOS_[Conc.Sal.02])))))))),
0)</f>
        <v>0</v>
      </c>
      <c r="L19" s="109">
        <f t="array" ref="L19">IFERROR(
(AVERAGE((IF(DATOS_[[Sexo]:[Sexo]]=$B19,IF(DATOS_[[AGRUP. CLAS. PROF.]:[AGRUP. CLAS. PROF.]]=$B18,IF(DATOS_[[Check Periodo Ref.]:[Check Periodo Ref.]]="Dentro",IF(DATOS_[[Check Equiparado]:[Check Equiparado]]="Sí",IF(DATOS!AG$5="Sí",(1/DATOS_[[% anualiz]:[% anualiz]]),1)*IF(DATOS!AG$4="Sí",1/DATOS_[[% normaliz]:[% normaliz]],1)*(DATOS_[Conc.Sal.03])))))))),
0)</f>
        <v>0</v>
      </c>
      <c r="M19" s="109">
        <f t="array" ref="M19">IFERROR(
(AVERAGE((IF(DATOS_[[Sexo]:[Sexo]]=$B19,IF(DATOS_[[AGRUP. CLAS. PROF.]:[AGRUP. CLAS. PROF.]]=$B18,IF(DATOS_[[Check Periodo Ref.]:[Check Periodo Ref.]]="Dentro",IF(DATOS_[[Check Equiparado]:[Check Equiparado]]="Sí",IF(DATOS!AH$5="Sí",(1/DATOS_[[% anualiz]:[% anualiz]]),1)*IF(DATOS!AH$4="Sí",1/DATOS_[[% normaliz]:[% normaliz]],1)*(DATOS_[Conc.Sal.04])))))))),
0)</f>
        <v>0</v>
      </c>
      <c r="N19" s="109">
        <f t="array" ref="N19">IFERROR(
(AVERAGE((IF(DATOS_[[Sexo]:[Sexo]]=$B19,IF(DATOS_[[AGRUP. CLAS. PROF.]:[AGRUP. CLAS. PROF.]]=$B18,IF(DATOS_[[Check Periodo Ref.]:[Check Periodo Ref.]]="Dentro",IF(DATOS_[[Check Equiparado]:[Check Equiparado]]="Sí",IF(DATOS!AI$5="Sí",(1/DATOS_[[% anualiz]:[% anualiz]]),1)*IF(DATOS!AI$4="Sí",1/DATOS_[[% normaliz]:[% normaliz]],1)*(DATOS_[Conc.Sal.05])))))))),
0)</f>
        <v>0</v>
      </c>
      <c r="O19" s="109">
        <f t="array" ref="O19">IFERROR(
(AVERAGE((IF(DATOS_[[Sexo]:[Sexo]]=$B19,IF(DATOS_[[AGRUP. CLAS. PROF.]:[AGRUP. CLAS. PROF.]]=$B18,IF(DATOS_[[Check Periodo Ref.]:[Check Periodo Ref.]]="Dentro",IF(DATOS_[[Check Equiparado]:[Check Equiparado]]="Sí",IF(DATOS!AJ$5="Sí",(1/DATOS_[[% anualiz]:[% anualiz]]),1)*IF(DATOS!AJ$4="Sí",1/DATOS_[[% normaliz]:[% normaliz]],1)*(DATOS_[Conc.Sal.06])))))))),
0)</f>
        <v>0</v>
      </c>
      <c r="P19" s="109">
        <f t="array" ref="P19">IFERROR(
(AVERAGE((IF(DATOS_[[Sexo]:[Sexo]]=$B19,IF(DATOS_[[AGRUP. CLAS. PROF.]:[AGRUP. CLAS. PROF.]]=$B18,IF(DATOS_[[Check Periodo Ref.]:[Check Periodo Ref.]]="Dentro",IF(DATOS_[[Check Equiparado]:[Check Equiparado]]="Sí",IF(DATOS!AK$5="Sí",(1/DATOS_[[% anualiz]:[% anualiz]]),1)*IF(DATOS!AK$4="Sí",1/DATOS_[[% normaliz]:[% normaliz]],1)*(DATOS_[Conc.Sal.07])))))))),
0)</f>
        <v>0</v>
      </c>
      <c r="Q19" s="109">
        <f t="array" ref="Q19">IFERROR(
(AVERAGE((IF(DATOS_[[Sexo]:[Sexo]]=$B19,IF(DATOS_[[AGRUP. CLAS. PROF.]:[AGRUP. CLAS. PROF.]]=$B18,IF(DATOS_[[Check Periodo Ref.]:[Check Periodo Ref.]]="Dentro",IF(DATOS_[[Check Equiparado]:[Check Equiparado]]="Sí",IF(DATOS!AL$5="Sí",(1/DATOS_[[% anualiz]:[% anualiz]]),1)*IF(DATOS!AL$4="Sí",1/DATOS_[[% normaliz]:[% normaliz]],1)*(DATOS_[Conc.Sal.08])))))))),
0)</f>
        <v>0</v>
      </c>
      <c r="R19" s="109">
        <f t="array" ref="R19">IFERROR(
(AVERAGE((IF(DATOS_[[Sexo]:[Sexo]]=$B19,IF(DATOS_[[AGRUP. CLAS. PROF.]:[AGRUP. CLAS. PROF.]]=$B18,IF(DATOS_[[Check Periodo Ref.]:[Check Periodo Ref.]]="Dentro",IF(DATOS_[[Check Equiparado]:[Check Equiparado]]="Sí",IF(DATOS!AM$5="Sí",(1/DATOS_[[% anualiz]:[% anualiz]]),1)*IF(DATOS!AM$4="Sí",1/DATOS_[[% normaliz]:[% normaliz]],1)*(DATOS_[Conc.Sal.09])))))))),
0)</f>
        <v>0</v>
      </c>
      <c r="S19" s="109">
        <f t="array" ref="S19">IFERROR(
(AVERAGE((IF(DATOS_[[Sexo]:[Sexo]]=$B19,IF(DATOS_[[AGRUP. CLAS. PROF.]:[AGRUP. CLAS. PROF.]]=$B18,IF(DATOS_[[Check Periodo Ref.]:[Check Periodo Ref.]]="Dentro",IF(DATOS_[[Check Equiparado]:[Check Equiparado]]="Sí",IF(DATOS!AN$5="Sí",(1/DATOS_[[% anualiz]:[% anualiz]]),1)*IF(DATOS!AN$4="Sí",1/DATOS_[[% normaliz]:[% normaliz]],1)*(DATOS_[Conc.Sal.10])))))))),
0)</f>
        <v>0</v>
      </c>
      <c r="T19" s="109">
        <f t="array" ref="T19">IFERROR(
(AVERAGE((IF(DATOS_[[Sexo]:[Sexo]]=$B19,IF(DATOS_[[AGRUP. CLAS. PROF.]:[AGRUP. CLAS. PROF.]]=$B18,IF(DATOS_[[Check Periodo Ref.]:[Check Periodo Ref.]]="Dentro",IF(DATOS_[[Check Equiparado]:[Check Equiparado]]="Sí",IF(DATOS!AO$5="Sí",(1/DATOS_[[% anualiz]:[% anualiz]]),1)*IF(DATOS!AO$4="Sí",1/DATOS_[[% normaliz]:[% normaliz]],1)*(DATOS_[Conc.Sal.11])))))))),
0)</f>
        <v>0</v>
      </c>
      <c r="U19" s="109">
        <f t="array" ref="U19">IFERROR(
(AVERAGE((IF(DATOS_[[Sexo]:[Sexo]]=$B19,IF(DATOS_[[AGRUP. CLAS. PROF.]:[AGRUP. CLAS. PROF.]]=$B18,IF(DATOS_[[Check Periodo Ref.]:[Check Periodo Ref.]]="Dentro",IF(DATOS_[[Check Equiparado]:[Check Equiparado]]="Sí",IF(DATOS!AP$5="Sí",(1/DATOS_[[% anualiz]:[% anualiz]]),1)*IF(DATOS!AP$4="Sí",1/DATOS_[[% normaliz]:[% normaliz]],1)*(DATOS_[Conc.Sal.12])))))))),
0)</f>
        <v>0</v>
      </c>
      <c r="V19" s="109">
        <f t="array" ref="V19">IFERROR(
(AVERAGE((IF(DATOS_[[Sexo]:[Sexo]]=$B19,IF(DATOS_[[AGRUP. CLAS. PROF.]:[AGRUP. CLAS. PROF.]]=$B18,IF(DATOS_[[Check Periodo Ref.]:[Check Periodo Ref.]]="Dentro",IF(DATOS_[[Check Equiparado]:[Check Equiparado]]="Sí",IF(DATOS!AQ$5="Sí",(1/DATOS_[[% anualiz]:[% anualiz]]),1)*IF(DATOS!AQ$4="Sí",1/DATOS_[[% normaliz]:[% normaliz]],1)*(DATOS_[Conc.Sal.13])))))))),
0)</f>
        <v>0</v>
      </c>
      <c r="W19" s="109">
        <f t="array" ref="W19">IFERROR(
(AVERAGE((IF(DATOS_[[Sexo]:[Sexo]]=$B19,IF(DATOS_[[AGRUP. CLAS. PROF.]:[AGRUP. CLAS. PROF.]]=$B18,IF(DATOS_[[Check Periodo Ref.]:[Check Periodo Ref.]]="Dentro",IF(DATOS_[[Check Equiparado]:[Check Equiparado]]="Sí",IF(DATOS!AR$5="Sí",(1/DATOS_[[% anualiz]:[% anualiz]]),1)*IF(DATOS!AR$4="Sí",1/DATOS_[[% normaliz]:[% normaliz]],1)*(DATOS_[Conc.Sal.14])))))))),
0)</f>
        <v>0</v>
      </c>
      <c r="X19" s="109">
        <f t="array" ref="X19">IFERROR(
(AVERAGE((IF(DATOS_[[Sexo]:[Sexo]]=$B19,IF(DATOS_[[AGRUP. CLAS. PROF.]:[AGRUP. CLAS. PROF.]]=$B18,IF(DATOS_[[Check Periodo Ref.]:[Check Periodo Ref.]]="Dentro",IF(DATOS_[[Check Equiparado]:[Check Equiparado]]="Sí",IF(DATOS!AS$5="Sí",(1/DATOS_[[% anualiz]:[% anualiz]]),1)*IF(DATOS!AS$4="Sí",1/DATOS_[[% normaliz]:[% normaliz]],1)*(DATOS_[Conc.Sal.15])))))))),
0)</f>
        <v>0</v>
      </c>
      <c r="Y19" s="109">
        <f t="array" ref="Y19">IFERROR(
(AVERAGE((IF(DATOS_[[Sexo]:[Sexo]]=$B19,IF(DATOS_[[AGRUP. CLAS. PROF.]:[AGRUP. CLAS. PROF.]]=$B18,IF(DATOS_[[Check Periodo Ref.]:[Check Periodo Ref.]]="Dentro",IF(DATOS_[[Check Equiparado]:[Check Equiparado]]="Sí",IF(DATOS!AT$5="Sí",(1/DATOS_[[% anualiz]:[% anualiz]]),1)*IF(DATOS!AT$4="Sí",1/DATOS_[[% normaliz]:[% normaliz]],1)*(DATOS_[Conc.Sal.16])))))))),
0)</f>
        <v>0</v>
      </c>
      <c r="Z19" s="109">
        <f t="array" ref="Z19">IFERROR(
(AVERAGE((IF(DATOS_[[Sexo]:[Sexo]]=$B19,IF(DATOS_[[AGRUP. CLAS. PROF.]:[AGRUP. CLAS. PROF.]]=$B18,IF(DATOS_[[Check Periodo Ref.]:[Check Periodo Ref.]]="Dentro",IF(DATOS_[[Check Equiparado]:[Check Equiparado]]="Sí",IF(DATOS!AU$5="Sí",(1/DATOS_[[% anualiz]:[% anualiz]]),1)*IF(DATOS!AU$4="Sí",1/DATOS_[[% normaliz]:[% normaliz]],1)*(DATOS_[Conc.Sal.17])))))))),
0)</f>
        <v>0</v>
      </c>
      <c r="AA19" s="109">
        <f t="array" ref="AA19">IFERROR(
(AVERAGE((IF(DATOS_[[Sexo]:[Sexo]]=$B19,IF(DATOS_[[AGRUP. CLAS. PROF.]:[AGRUP. CLAS. PROF.]]=$B18,IF(DATOS_[[Check Periodo Ref.]:[Check Periodo Ref.]]="Dentro",IF(DATOS_[[Check Equiparado]:[Check Equiparado]]="Sí",IF(DATOS!AV$5="Sí",(1/DATOS_[[% anualiz]:[% anualiz]]),1)*IF(DATOS!AV$4="Sí",1/DATOS_[[% normaliz]:[% normaliz]],1)*(DATOS_[Conc.Sal.18])))))))),
0)</f>
        <v>0</v>
      </c>
      <c r="AB19" s="109">
        <f t="array" ref="AB19">IFERROR(
(AVERAGE((IF(DATOS_[[Sexo]:[Sexo]]=$B19,IF(DATOS_[[AGRUP. CLAS. PROF.]:[AGRUP. CLAS. PROF.]]=$B18,IF(DATOS_[[Check Periodo Ref.]:[Check Periodo Ref.]]="Dentro",IF(DATOS_[[Check Equiparado]:[Check Equiparado]]="Sí",IF(DATOS!AW$5="Sí",(1/DATOS_[[% anualiz]:[% anualiz]]),1)*IF(DATOS!AW$4="Sí",1/DATOS_[[% normaliz]:[% normaliz]],1)*(DATOS_[Conc.Sal.19])))))))),
0)</f>
        <v>0</v>
      </c>
      <c r="AC19" s="109">
        <f t="array" ref="AC19">IFERROR(
(AVERAGE((IF(DATOS_[[Sexo]:[Sexo]]=$B19,IF(DATOS_[[AGRUP. CLAS. PROF.]:[AGRUP. CLAS. PROF.]]=$B18,IF(DATOS_[[Check Periodo Ref.]:[Check Periodo Ref.]]="Dentro",IF(DATOS_[[Check Equiparado]:[Check Equiparado]]="Sí",IF(DATOS!AX$5="Sí",(1/DATOS_[[% anualiz]:[% anualiz]]),1)*IF(DATOS!AX$4="Sí",1/DATOS_[[% normaliz]:[% normaliz]],1)*(DATOS_[Conc.Sal.20])))))))),
0)</f>
        <v>0</v>
      </c>
      <c r="AD19" s="109">
        <f t="array" ref="AD19">IFERROR(
(AVERAGE((IF(DATOS_[[Sexo]:[Sexo]]=$B19,IF(DATOS_[[AGRUP. CLAS. PROF.]:[AGRUP. CLAS. PROF.]]=$B18,IF(DATOS_[[Check Periodo Ref.]:[Check Periodo Ref.]]="Dentro",IF(DATOS_[[Check Equiparado]:[Check Equiparado]]="Sí",IF(DATOS!AY$5="Sí",(1/DATOS_[[% anualiz]:[% anualiz]]),1)*IF(DATOS!AY$4="Sí",1/DATOS_[[% normaliz]:[% normaliz]],1)*(DATOS_[Conc.Sal.21])))))))),
0)</f>
        <v>0</v>
      </c>
      <c r="AE19" s="109">
        <f t="array" ref="AE19">IFERROR(
(AVERAGE((IF(DATOS_[[Sexo]:[Sexo]]=$B19,IF(DATOS_[[AGRUP. CLAS. PROF.]:[AGRUP. CLAS. PROF.]]=$B18,IF(DATOS_[[Check Periodo Ref.]:[Check Periodo Ref.]]="Dentro",IF(DATOS_[[Check Equiparado]:[Check Equiparado]]="Sí",IF(DATOS!AZ$5="Sí",(1/DATOS_[[% anualiz]:[% anualiz]]),1)*IF(DATOS!AZ$4="Sí",1/DATOS_[[% normaliz]:[% normaliz]],1)*(DATOS_[Conc.Sal.22])))))))),
0)</f>
        <v>0</v>
      </c>
      <c r="AF19" s="109">
        <f t="array" ref="AF19">IFERROR(
(AVERAGE((IF(DATOS_[[Sexo]:[Sexo]]=$B19,IF(DATOS_[[AGRUP. CLAS. PROF.]:[AGRUP. CLAS. PROF.]]=$B18,IF(DATOS_[[Check Periodo Ref.]:[Check Periodo Ref.]]="Dentro",IF(DATOS_[[Check Equiparado]:[Check Equiparado]]="Sí",IF(DATOS!BA$5="Sí",(1/DATOS_[[% anualiz]:[% anualiz]]),1)*IF(DATOS!BA$4="Sí",1/DATOS_[[% normaliz]:[% normaliz]],1)*(DATOS_[Conc.Sal.23])))))))),
0)</f>
        <v>0</v>
      </c>
      <c r="AG19" s="109">
        <f t="array" ref="AG19">IFERROR(
(AVERAGE((IF(DATOS_[[Sexo]:[Sexo]]=$B19,IF(DATOS_[[AGRUP. CLAS. PROF.]:[AGRUP. CLAS. PROF.]]=$B18,IF(DATOS_[[Check Periodo Ref.]:[Check Periodo Ref.]]="Dentro",IF(DATOS_[[Check Equiparado]:[Check Equiparado]]="Sí",IF(DATOS!BB$5="Sí",(1/DATOS_[[% anualiz]:[% anualiz]]),1)*IF(DATOS!BB$4="Sí",1/DATOS_[[% normaliz]:[% normaliz]],1)*(DATOS_[Conc.Sal.24])))))))),
0)</f>
        <v>0</v>
      </c>
      <c r="AH19" s="109">
        <f t="array" ref="AH19">IFERROR(
(AVERAGE((IF(DATOS_[[Sexo]:[Sexo]]=$B19,IF(DATOS_[[AGRUP. CLAS. PROF.]:[AGRUP. CLAS. PROF.]]=$B18,IF(DATOS_[[Check Periodo Ref.]:[Check Periodo Ref.]]="Dentro",IF(DATOS_[[Check Equiparado]:[Check Equiparado]]="Sí",IF(DATOS!BC$5="Sí",(1/DATOS_[[% anualiz]:[% anualiz]]),1)*IF(DATOS!BC$4="Sí",1/DATOS_[[% normaliz]:[% normaliz]],1)*(DATOS_[Conc.Sal.25])))))))),
0)</f>
        <v>0</v>
      </c>
      <c r="AI19" s="109">
        <f t="array" ref="AI19">IFERROR(
(AVERAGE((IF(DATOS_[[Sexo]:[Sexo]]=$B19,IF(DATOS_[[AGRUP. CLAS. PROF.]:[AGRUP. CLAS. PROF.]]=$B18,IF(DATOS_[[Check Periodo Ref.]:[Check Periodo Ref.]]="Dentro",IF(DATOS_[[Check Equiparado]:[Check Equiparado]]="Sí",IF(DATOS!BD$5="Sí",(1/DATOS_[[% anualiz]:[% anualiz]]),1)*IF(DATOS!BD$4="Sí",1/DATOS_[[% normaliz]:[% normaliz]],1)*(DATOS_[Conc.Sal.26])))))))),
0)</f>
        <v>0</v>
      </c>
      <c r="AJ19" s="109">
        <f t="array" ref="AJ19">IFERROR(
(AVERAGE((IF(DATOS_[[Sexo]:[Sexo]]=$B19,IF(DATOS_[[AGRUP. CLAS. PROF.]:[AGRUP. CLAS. PROF.]]=$B18,IF(DATOS_[[Check Periodo Ref.]:[Check Periodo Ref.]]="Dentro",IF(DATOS_[[Check Equiparado]:[Check Equiparado]]="Sí",IF(DATOS!BE$5="Sí",(1/DATOS_[[% anualiz]:[% anualiz]]),1)*IF(DATOS!BE$4="Sí",1/DATOS_[[% normaliz]:[% normaliz]],1)*(DATOS_[Conc.Sal.27])))))))),
0)</f>
        <v>0</v>
      </c>
      <c r="AK19" s="109">
        <f t="array" ref="AK19">IFERROR(
(AVERAGE((IF(DATOS_[[Sexo]:[Sexo]]=$B19,IF(DATOS_[[AGRUP. CLAS. PROF.]:[AGRUP. CLAS. PROF.]]=$B18,IF(DATOS_[[Check Periodo Ref.]:[Check Periodo Ref.]]="Dentro",IF(DATOS_[[Check Equiparado]:[Check Equiparado]]="Sí",IF(DATOS!BF$5="Sí",(1/DATOS_[[% anualiz]:[% anualiz]]),1)*IF(DATOS!BF$4="Sí",1/DATOS_[[% normaliz]:[% normaliz]],1)*(DATOS_[Conc.Sal.28])))))))),
0)</f>
        <v>0</v>
      </c>
      <c r="AL19" s="109">
        <f t="array" ref="AL19">IFERROR(
(AVERAGE((IF(DATOS_[[Sexo]:[Sexo]]=$B19,IF(DATOS_[[AGRUP. CLAS. PROF.]:[AGRUP. CLAS. PROF.]]=$B18,IF(DATOS_[[Check Periodo Ref.]:[Check Periodo Ref.]]="Dentro",IF(DATOS_[[Check Equiparado]:[Check Equiparado]]="Sí",IF(DATOS!BG$5="Sí",(1/DATOS_[[% anualiz]:[% anualiz]]),1)*IF(DATOS!BG$4="Sí",1/DATOS_[[% normaliz]:[% normaliz]],1)*(DATOS_[Conc.Sal.29])))))))),
0)</f>
        <v>0</v>
      </c>
      <c r="AM19" s="109">
        <f t="array" ref="AM19">IFERROR(
(AVERAGE((IF(DATOS_[[Sexo]:[Sexo]]=$B19,IF(DATOS_[[AGRUP. CLAS. PROF.]:[AGRUP. CLAS. PROF.]]=$B18,IF(DATOS_[[Check Periodo Ref.]:[Check Periodo Ref.]]="Dentro",IF(DATOS_[[Check Equiparado]:[Check Equiparado]]="Sí",IF(DATOS!BH$5="Sí",(1/DATOS_[[% anualiz]:[% anualiz]]),1)*IF(DATOS!BH$4="Sí",1/DATOS_[[% normaliz]:[% normaliz]],1)*(DATOS_[Conc.Sal.30])))))))),
0)</f>
        <v>0</v>
      </c>
      <c r="AN19" s="110">
        <f t="array" ref="AN19">IFERROR(
AVERAGE(IF(DATOS_[Sexo]=$B19,IF(DATOS_[[AGRUP. CLAS. PROF.]:[AGRUP. CLAS. PROF.]]=$B18,IF(DATOS_[Check Equiparado]="Sí",IF(DATOS_[Check Periodo Ref.]="Dentro",DATOS_[Tot COMPL.SAL Eq],FALSE))))),
0)</f>
        <v>0</v>
      </c>
      <c r="AO19" s="111">
        <f t="array" ref="AO19">IFERROR(
AVERAGE(IF(DATOS_[Sexo]=$B19,IF(DATOS_[[AGRUP. CLAS. PROF.]:[AGRUP. CLAS. PROF.]]=$B18,IF(DATOS_[Check Equiparado]="Sí",IF(DATOS_[Check Periodo Ref.]="Dentro",DATOS_[TOTAL SALARIO Eq],FALSE))))),
0)</f>
        <v>0</v>
      </c>
      <c r="AP19" s="112">
        <f t="array" ref="AP19">IFERROR(
(AVERAGE((IF(DATOS_[[Sexo]:[Sexo]]=$B19,IF(DATOS_[[AGRUP. CLAS. PROF.]:[AGRUP. CLAS. PROF.]]=$B18,IF(DATOS_[[Check Periodo Ref.]:[Check Periodo Ref.]]="Dentro",IF(DATOS_[[Check Equiparado]:[Check Equiparado]]="Sí",IF(DATOS!BI$5="Sí",(1/DATOS_[[% anualiz]:[% anualiz]]),1)*IF(DATOS!BI$4="Sí",1/DATOS_[[% normaliz]:[% normaliz]],1)*(DATOS_[C.Extra.01])))))))),
0)</f>
        <v>0</v>
      </c>
      <c r="AQ19" s="112">
        <f t="array" ref="AQ19">IFERROR(
(AVERAGE((IF(DATOS_[[Sexo]:[Sexo]]=$B19,IF(DATOS_[[AGRUP. CLAS. PROF.]:[AGRUP. CLAS. PROF.]]=$B18,IF(DATOS_[[Check Periodo Ref.]:[Check Periodo Ref.]]="Dentro",IF(DATOS_[[Check Equiparado]:[Check Equiparado]]="Sí",IF(DATOS!BJ$5="Sí",(1/DATOS_[[% anualiz]:[% anualiz]]),1)*IF(DATOS!BJ$4="Sí",1/DATOS_[[% normaliz]:[% normaliz]],1)*(DATOS_[C.Extra.02])))))))),
0)</f>
        <v>0</v>
      </c>
      <c r="AR19" s="112">
        <f t="array" ref="AR19">IFERROR(
(AVERAGE((IF(DATOS_[[Sexo]:[Sexo]]=$B19,IF(DATOS_[[AGRUP. CLAS. PROF.]:[AGRUP. CLAS. PROF.]]=$B18,IF(DATOS_[[Check Periodo Ref.]:[Check Periodo Ref.]]="Dentro",IF(DATOS_[[Check Equiparado]:[Check Equiparado]]="Sí",IF(DATOS!BK$5="Sí",(1/DATOS_[[% anualiz]:[% anualiz]]),1)*IF(DATOS!BK$4="Sí",1/DATOS_[[% normaliz]:[% normaliz]],1)*(DATOS_[C.Extra.03])))))))),
0)</f>
        <v>0</v>
      </c>
      <c r="AS19" s="112">
        <f t="array" ref="AS19">IFERROR(
(AVERAGE((IF(DATOS_[[Sexo]:[Sexo]]=$B19,IF(DATOS_[[AGRUP. CLAS. PROF.]:[AGRUP. CLAS. PROF.]]=$B18,IF(DATOS_[[Check Periodo Ref.]:[Check Periodo Ref.]]="Dentro",IF(DATOS_[[Check Equiparado]:[Check Equiparado]]="Sí",IF(DATOS!BL$5="Sí",(1/DATOS_[[% anualiz]:[% anualiz]]),1)*IF(DATOS!BL$4="Sí",1/DATOS_[[% normaliz]:[% normaliz]],1)*(DATOS_[C.Extra.04])))))))),
0)</f>
        <v>0</v>
      </c>
      <c r="AT19" s="112">
        <f t="array" ref="AT19">IFERROR(
(AVERAGE((IF(DATOS_[[Sexo]:[Sexo]]=$B19,IF(DATOS_[[AGRUP. CLAS. PROF.]:[AGRUP. CLAS. PROF.]]=$B18,IF(DATOS_[[Check Periodo Ref.]:[Check Periodo Ref.]]="Dentro",IF(DATOS_[[Check Equiparado]:[Check Equiparado]]="Sí",IF(DATOS!BM$5="Sí",(1/DATOS_[[% anualiz]:[% anualiz]]),1)*IF(DATOS!BM$4="Sí",1/DATOS_[[% normaliz]:[% normaliz]],1)*(DATOS_[C.Extra.05])))))))),
0)</f>
        <v>0</v>
      </c>
      <c r="AU19" s="113">
        <f t="array" ref="AU19">IFERROR(
AVERAGE(IF(DATOS_[Sexo]=$B19,IF(DATOS_[[AGRUP. CLAS. PROF.]:[AGRUP. CLAS. PROF.]]=$B18,IF(DATOS_[Check Equiparado]="Sí",IF(DATOS_[Check Periodo Ref.]="Dentro",DATOS_[Tot Extrasalarial Eq],FALSE))))),
0)</f>
        <v>0</v>
      </c>
      <c r="AV19" s="114">
        <f t="array" ref="AV19">IFERROR(
AVERAGE(IF(DATOS_[Sexo]=$B19,IF(DATOS_[[AGRUP. CLAS. PROF.]:[AGRUP. CLAS. PROF.]]=$B18,IF(DATOS_[Check Equiparado]="Sí",IF(DATOS_[Check Periodo Ref.]="Dentro",DATOS_[TOTAL Retrib Eq],FALSE))))),
0)</f>
        <v>0</v>
      </c>
    </row>
    <row r="20" spans="1:48" x14ac:dyDescent="0.3">
      <c r="A20" s="60" t="str">
        <f t="shared" ref="A20" si="10">+A19</f>
        <v>[ocultar]</v>
      </c>
      <c r="B20" s="64" t="s">
        <v>163</v>
      </c>
      <c r="C20" s="65">
        <f t="array" ref="C20">SUM(IF($B20=DATOS_[Sexo],
IF($B18=DATOS_[AGRUP. CLAS. PROF.],
IF("Dentro"=DATOS_[Check Periodo Ref.],
1/(COUNTIFS(DATOS_[Sexo],$B20,DATOS_[AGRUP. CLAS. PROF.],$B18,DATOS_[Check Periodo Ref.],"Dentro",DATOS_[id],DATOS_[id]))))))</f>
        <v>0</v>
      </c>
      <c r="D20" s="66">
        <f>COUNTIFS(DATOS_[AGRUP. CLAS. PROF.],$B18,DATOS_[Sexo],$B20,DATOS_[Check Periodo Ref.],"Dentro")</f>
        <v>0</v>
      </c>
      <c r="E20" s="66">
        <f>COUNTIFS(DATOS_[AGRUP. CLAS. PROF.],$B18,DATOS_[Sexo],$B20,DATOS_[Check Periodo Ref.],"Dentro",DATOS_[Check Nº SC Norm],"Sí")</f>
        <v>0</v>
      </c>
      <c r="F20" s="66">
        <f>COUNTIFS(DATOS_[AGRUP. CLAS. PROF.],$B18,DATOS_[Sexo],$B20,DATOS_[Check Periodo Ref.],"Dentro",DATOS_[Check Nº SC Anualiz],"Sí")</f>
        <v>0</v>
      </c>
      <c r="G20" s="66">
        <f>COUNTIFS(DATOS_[AGRUP. CLAS. PROF.],$B18,DATOS_[Sexo],$B20,DATOS_[Check Periodo Ref.],"Dentro",DATOS_[Check Nº SC Norm y Anualiz],"Sí")</f>
        <v>0</v>
      </c>
      <c r="H20" s="66">
        <f>COUNTIFS(DATOS_[AGRUP. CLAS. PROF.],$B18,DATOS_[Sexo],$B20,DATOS_[Check Periodo Ref.],"Dentro",DATOS_[Check Equiparación],"Sí")</f>
        <v>0</v>
      </c>
      <c r="I20" s="108" cm="1">
        <f t="array" ref="I20">IFERROR(
AVERAGE(IF(DATOS_[Sexo]=$B20,IF(DATOS_[[AGRUP. CLAS. PROF.]:[AGRUP. CLAS. PROF.]]=$B18,IF(DATOS_[Check Equiparado]="Sí",IF(DATOS_[Check Periodo Ref.]="Dentro",DATOS_[SALARIO BASE Eq],FALSE))))),
0)</f>
        <v>0</v>
      </c>
      <c r="J20" s="109">
        <f t="array" ref="J20">IFERROR(
(AVERAGE((IF(DATOS_[[Sexo]:[Sexo]]=$B20,IF(DATOS_[[AGRUP. CLAS. PROF.]:[AGRUP. CLAS. PROF.]]=$B18,IF(DATOS_[[Check Periodo Ref.]:[Check Periodo Ref.]]="Dentro",IF(DATOS_[[Check Equiparado]:[Check Equiparado]]="Sí",IF(DATOS!AE$5="Sí",(1/DATOS_[[% anualiz]:[% anualiz]]),1)*IF(DATOS!AE$4="Sí",1/DATOS_[[% normaliz]:[% normaliz]],1)*(DATOS_[Conc.Sal.01])))))))),
0)</f>
        <v>0</v>
      </c>
      <c r="K20" s="109">
        <f t="array" ref="K20">IFERROR(
(AVERAGE((IF(DATOS_[[Sexo]:[Sexo]]=$B20,IF(DATOS_[[AGRUP. CLAS. PROF.]:[AGRUP. CLAS. PROF.]]=$B18,IF(DATOS_[[Check Periodo Ref.]:[Check Periodo Ref.]]="Dentro",IF(DATOS_[[Check Equiparado]:[Check Equiparado]]="Sí",IF(DATOS!AF$5="Sí",(1/DATOS_[[% anualiz]:[% anualiz]]),1)*IF(DATOS!AF$4="Sí",1/DATOS_[[% normaliz]:[% normaliz]],1)*(DATOS_[Conc.Sal.02])))))))),
0)</f>
        <v>0</v>
      </c>
      <c r="L20" s="109">
        <f t="array" ref="L20">IFERROR(
(AVERAGE((IF(DATOS_[[Sexo]:[Sexo]]=$B20,IF(DATOS_[[AGRUP. CLAS. PROF.]:[AGRUP. CLAS. PROF.]]=$B18,IF(DATOS_[[Check Periodo Ref.]:[Check Periodo Ref.]]="Dentro",IF(DATOS_[[Check Equiparado]:[Check Equiparado]]="Sí",IF(DATOS!AG$5="Sí",(1/DATOS_[[% anualiz]:[% anualiz]]),1)*IF(DATOS!AG$4="Sí",1/DATOS_[[% normaliz]:[% normaliz]],1)*(DATOS_[Conc.Sal.03])))))))),
0)</f>
        <v>0</v>
      </c>
      <c r="M20" s="109">
        <f t="array" ref="M20">IFERROR(
(AVERAGE((IF(DATOS_[[Sexo]:[Sexo]]=$B20,IF(DATOS_[[AGRUP. CLAS. PROF.]:[AGRUP. CLAS. PROF.]]=$B18,IF(DATOS_[[Check Periodo Ref.]:[Check Periodo Ref.]]="Dentro",IF(DATOS_[[Check Equiparado]:[Check Equiparado]]="Sí",IF(DATOS!AH$5="Sí",(1/DATOS_[[% anualiz]:[% anualiz]]),1)*IF(DATOS!AH$4="Sí",1/DATOS_[[% normaliz]:[% normaliz]],1)*(DATOS_[Conc.Sal.04])))))))),
0)</f>
        <v>0</v>
      </c>
      <c r="N20" s="109">
        <f t="array" ref="N20">IFERROR(
(AVERAGE((IF(DATOS_[[Sexo]:[Sexo]]=$B20,IF(DATOS_[[AGRUP. CLAS. PROF.]:[AGRUP. CLAS. PROF.]]=$B18,IF(DATOS_[[Check Periodo Ref.]:[Check Periodo Ref.]]="Dentro",IF(DATOS_[[Check Equiparado]:[Check Equiparado]]="Sí",IF(DATOS!AI$5="Sí",(1/DATOS_[[% anualiz]:[% anualiz]]),1)*IF(DATOS!AI$4="Sí",1/DATOS_[[% normaliz]:[% normaliz]],1)*(DATOS_[Conc.Sal.05])))))))),
0)</f>
        <v>0</v>
      </c>
      <c r="O20" s="109">
        <f t="array" ref="O20">IFERROR(
(AVERAGE((IF(DATOS_[[Sexo]:[Sexo]]=$B20,IF(DATOS_[[AGRUP. CLAS. PROF.]:[AGRUP. CLAS. PROF.]]=$B18,IF(DATOS_[[Check Periodo Ref.]:[Check Periodo Ref.]]="Dentro",IF(DATOS_[[Check Equiparado]:[Check Equiparado]]="Sí",IF(DATOS!AJ$5="Sí",(1/DATOS_[[% anualiz]:[% anualiz]]),1)*IF(DATOS!AJ$4="Sí",1/DATOS_[[% normaliz]:[% normaliz]],1)*(DATOS_[Conc.Sal.06])))))))),
0)</f>
        <v>0</v>
      </c>
      <c r="P20" s="109">
        <f t="array" ref="P20">IFERROR(
(AVERAGE((IF(DATOS_[[Sexo]:[Sexo]]=$B20,IF(DATOS_[[AGRUP. CLAS. PROF.]:[AGRUP. CLAS. PROF.]]=$B18,IF(DATOS_[[Check Periodo Ref.]:[Check Periodo Ref.]]="Dentro",IF(DATOS_[[Check Equiparado]:[Check Equiparado]]="Sí",IF(DATOS!AK$5="Sí",(1/DATOS_[[% anualiz]:[% anualiz]]),1)*IF(DATOS!AK$4="Sí",1/DATOS_[[% normaliz]:[% normaliz]],1)*(DATOS_[Conc.Sal.07])))))))),
0)</f>
        <v>0</v>
      </c>
      <c r="Q20" s="109">
        <f t="array" ref="Q20">IFERROR(
(AVERAGE((IF(DATOS_[[Sexo]:[Sexo]]=$B20,IF(DATOS_[[AGRUP. CLAS. PROF.]:[AGRUP. CLAS. PROF.]]=$B18,IF(DATOS_[[Check Periodo Ref.]:[Check Periodo Ref.]]="Dentro",IF(DATOS_[[Check Equiparado]:[Check Equiparado]]="Sí",IF(DATOS!AL$5="Sí",(1/DATOS_[[% anualiz]:[% anualiz]]),1)*IF(DATOS!AL$4="Sí",1/DATOS_[[% normaliz]:[% normaliz]],1)*(DATOS_[Conc.Sal.08])))))))),
0)</f>
        <v>0</v>
      </c>
      <c r="R20" s="109">
        <f t="array" ref="R20">IFERROR(
(AVERAGE((IF(DATOS_[[Sexo]:[Sexo]]=$B20,IF(DATOS_[[AGRUP. CLAS. PROF.]:[AGRUP. CLAS. PROF.]]=$B18,IF(DATOS_[[Check Periodo Ref.]:[Check Periodo Ref.]]="Dentro",IF(DATOS_[[Check Equiparado]:[Check Equiparado]]="Sí",IF(DATOS!AM$5="Sí",(1/DATOS_[[% anualiz]:[% anualiz]]),1)*IF(DATOS!AM$4="Sí",1/DATOS_[[% normaliz]:[% normaliz]],1)*(DATOS_[Conc.Sal.09])))))))),
0)</f>
        <v>0</v>
      </c>
      <c r="S20" s="109">
        <f t="array" ref="S20">IFERROR(
(AVERAGE((IF(DATOS_[[Sexo]:[Sexo]]=$B20,IF(DATOS_[[AGRUP. CLAS. PROF.]:[AGRUP. CLAS. PROF.]]=$B18,IF(DATOS_[[Check Periodo Ref.]:[Check Periodo Ref.]]="Dentro",IF(DATOS_[[Check Equiparado]:[Check Equiparado]]="Sí",IF(DATOS!AN$5="Sí",(1/DATOS_[[% anualiz]:[% anualiz]]),1)*IF(DATOS!AN$4="Sí",1/DATOS_[[% normaliz]:[% normaliz]],1)*(DATOS_[Conc.Sal.10])))))))),
0)</f>
        <v>0</v>
      </c>
      <c r="T20" s="109">
        <f t="array" ref="T20">IFERROR(
(AVERAGE((IF(DATOS_[[Sexo]:[Sexo]]=$B20,IF(DATOS_[[AGRUP. CLAS. PROF.]:[AGRUP. CLAS. PROF.]]=$B18,IF(DATOS_[[Check Periodo Ref.]:[Check Periodo Ref.]]="Dentro",IF(DATOS_[[Check Equiparado]:[Check Equiparado]]="Sí",IF(DATOS!AO$5="Sí",(1/DATOS_[[% anualiz]:[% anualiz]]),1)*IF(DATOS!AO$4="Sí",1/DATOS_[[% normaliz]:[% normaliz]],1)*(DATOS_[Conc.Sal.11])))))))),
0)</f>
        <v>0</v>
      </c>
      <c r="U20" s="109">
        <f t="array" ref="U20">IFERROR(
(AVERAGE((IF(DATOS_[[Sexo]:[Sexo]]=$B20,IF(DATOS_[[AGRUP. CLAS. PROF.]:[AGRUP. CLAS. PROF.]]=$B18,IF(DATOS_[[Check Periodo Ref.]:[Check Periodo Ref.]]="Dentro",IF(DATOS_[[Check Equiparado]:[Check Equiparado]]="Sí",IF(DATOS!AP$5="Sí",(1/DATOS_[[% anualiz]:[% anualiz]]),1)*IF(DATOS!AP$4="Sí",1/DATOS_[[% normaliz]:[% normaliz]],1)*(DATOS_[Conc.Sal.12])))))))),
0)</f>
        <v>0</v>
      </c>
      <c r="V20" s="109">
        <f t="array" ref="V20">IFERROR(
(AVERAGE((IF(DATOS_[[Sexo]:[Sexo]]=$B20,IF(DATOS_[[AGRUP. CLAS. PROF.]:[AGRUP. CLAS. PROF.]]=$B18,IF(DATOS_[[Check Periodo Ref.]:[Check Periodo Ref.]]="Dentro",IF(DATOS_[[Check Equiparado]:[Check Equiparado]]="Sí",IF(DATOS!AQ$5="Sí",(1/DATOS_[[% anualiz]:[% anualiz]]),1)*IF(DATOS!AQ$4="Sí",1/DATOS_[[% normaliz]:[% normaliz]],1)*(DATOS_[Conc.Sal.13])))))))),
0)</f>
        <v>0</v>
      </c>
      <c r="W20" s="109">
        <f t="array" ref="W20">IFERROR(
(AVERAGE((IF(DATOS_[[Sexo]:[Sexo]]=$B20,IF(DATOS_[[AGRUP. CLAS. PROF.]:[AGRUP. CLAS. PROF.]]=$B18,IF(DATOS_[[Check Periodo Ref.]:[Check Periodo Ref.]]="Dentro",IF(DATOS_[[Check Equiparado]:[Check Equiparado]]="Sí",IF(DATOS!AR$5="Sí",(1/DATOS_[[% anualiz]:[% anualiz]]),1)*IF(DATOS!AR$4="Sí",1/DATOS_[[% normaliz]:[% normaliz]],1)*(DATOS_[Conc.Sal.14])))))))),
0)</f>
        <v>0</v>
      </c>
      <c r="X20" s="109">
        <f t="array" ref="X20">IFERROR(
(AVERAGE((IF(DATOS_[[Sexo]:[Sexo]]=$B20,IF(DATOS_[[AGRUP. CLAS. PROF.]:[AGRUP. CLAS. PROF.]]=$B18,IF(DATOS_[[Check Periodo Ref.]:[Check Periodo Ref.]]="Dentro",IF(DATOS_[[Check Equiparado]:[Check Equiparado]]="Sí",IF(DATOS!AS$5="Sí",(1/DATOS_[[% anualiz]:[% anualiz]]),1)*IF(DATOS!AS$4="Sí",1/DATOS_[[% normaliz]:[% normaliz]],1)*(DATOS_[Conc.Sal.15])))))))),
0)</f>
        <v>0</v>
      </c>
      <c r="Y20" s="109">
        <f t="array" ref="Y20">IFERROR(
(AVERAGE((IF(DATOS_[[Sexo]:[Sexo]]=$B20,IF(DATOS_[[AGRUP. CLAS. PROF.]:[AGRUP. CLAS. PROF.]]=$B18,IF(DATOS_[[Check Periodo Ref.]:[Check Periodo Ref.]]="Dentro",IF(DATOS_[[Check Equiparado]:[Check Equiparado]]="Sí",IF(DATOS!AT$5="Sí",(1/DATOS_[[% anualiz]:[% anualiz]]),1)*IF(DATOS!AT$4="Sí",1/DATOS_[[% normaliz]:[% normaliz]],1)*(DATOS_[Conc.Sal.16])))))))),
0)</f>
        <v>0</v>
      </c>
      <c r="Z20" s="109">
        <f t="array" ref="Z20">IFERROR(
(AVERAGE((IF(DATOS_[[Sexo]:[Sexo]]=$B20,IF(DATOS_[[AGRUP. CLAS. PROF.]:[AGRUP. CLAS. PROF.]]=$B18,IF(DATOS_[[Check Periodo Ref.]:[Check Periodo Ref.]]="Dentro",IF(DATOS_[[Check Equiparado]:[Check Equiparado]]="Sí",IF(DATOS!AU$5="Sí",(1/DATOS_[[% anualiz]:[% anualiz]]),1)*IF(DATOS!AU$4="Sí",1/DATOS_[[% normaliz]:[% normaliz]],1)*(DATOS_[Conc.Sal.17])))))))),
0)</f>
        <v>0</v>
      </c>
      <c r="AA20" s="109">
        <f t="array" ref="AA20">IFERROR(
(AVERAGE((IF(DATOS_[[Sexo]:[Sexo]]=$B20,IF(DATOS_[[AGRUP. CLAS. PROF.]:[AGRUP. CLAS. PROF.]]=$B18,IF(DATOS_[[Check Periodo Ref.]:[Check Periodo Ref.]]="Dentro",IF(DATOS_[[Check Equiparado]:[Check Equiparado]]="Sí",IF(DATOS!AV$5="Sí",(1/DATOS_[[% anualiz]:[% anualiz]]),1)*IF(DATOS!AV$4="Sí",1/DATOS_[[% normaliz]:[% normaliz]],1)*(DATOS_[Conc.Sal.18])))))))),
0)</f>
        <v>0</v>
      </c>
      <c r="AB20" s="109">
        <f t="array" ref="AB20">IFERROR(
(AVERAGE((IF(DATOS_[[Sexo]:[Sexo]]=$B20,IF(DATOS_[[AGRUP. CLAS. PROF.]:[AGRUP. CLAS. PROF.]]=$B18,IF(DATOS_[[Check Periodo Ref.]:[Check Periodo Ref.]]="Dentro",IF(DATOS_[[Check Equiparado]:[Check Equiparado]]="Sí",IF(DATOS!AW$5="Sí",(1/DATOS_[[% anualiz]:[% anualiz]]),1)*IF(DATOS!AW$4="Sí",1/DATOS_[[% normaliz]:[% normaliz]],1)*(DATOS_[Conc.Sal.19])))))))),
0)</f>
        <v>0</v>
      </c>
      <c r="AC20" s="109">
        <f t="array" ref="AC20">IFERROR(
(AVERAGE((IF(DATOS_[[Sexo]:[Sexo]]=$B20,IF(DATOS_[[AGRUP. CLAS. PROF.]:[AGRUP. CLAS. PROF.]]=$B18,IF(DATOS_[[Check Periodo Ref.]:[Check Periodo Ref.]]="Dentro",IF(DATOS_[[Check Equiparado]:[Check Equiparado]]="Sí",IF(DATOS!AX$5="Sí",(1/DATOS_[[% anualiz]:[% anualiz]]),1)*IF(DATOS!AX$4="Sí",1/DATOS_[[% normaliz]:[% normaliz]],1)*(DATOS_[Conc.Sal.20])))))))),
0)</f>
        <v>0</v>
      </c>
      <c r="AD20" s="109">
        <f t="array" ref="AD20">IFERROR(
(AVERAGE((IF(DATOS_[[Sexo]:[Sexo]]=$B20,IF(DATOS_[[AGRUP. CLAS. PROF.]:[AGRUP. CLAS. PROF.]]=$B18,IF(DATOS_[[Check Periodo Ref.]:[Check Periodo Ref.]]="Dentro",IF(DATOS_[[Check Equiparado]:[Check Equiparado]]="Sí",IF(DATOS!AY$5="Sí",(1/DATOS_[[% anualiz]:[% anualiz]]),1)*IF(DATOS!AY$4="Sí",1/DATOS_[[% normaliz]:[% normaliz]],1)*(DATOS_[Conc.Sal.21])))))))),
0)</f>
        <v>0</v>
      </c>
      <c r="AE20" s="109">
        <f t="array" ref="AE20">IFERROR(
(AVERAGE((IF(DATOS_[[Sexo]:[Sexo]]=$B20,IF(DATOS_[[AGRUP. CLAS. PROF.]:[AGRUP. CLAS. PROF.]]=$B18,IF(DATOS_[[Check Periodo Ref.]:[Check Periodo Ref.]]="Dentro",IF(DATOS_[[Check Equiparado]:[Check Equiparado]]="Sí",IF(DATOS!AZ$5="Sí",(1/DATOS_[[% anualiz]:[% anualiz]]),1)*IF(DATOS!AZ$4="Sí",1/DATOS_[[% normaliz]:[% normaliz]],1)*(DATOS_[Conc.Sal.22])))))))),
0)</f>
        <v>0</v>
      </c>
      <c r="AF20" s="109">
        <f t="array" ref="AF20">IFERROR(
(AVERAGE((IF(DATOS_[[Sexo]:[Sexo]]=$B20,IF(DATOS_[[AGRUP. CLAS. PROF.]:[AGRUP. CLAS. PROF.]]=$B18,IF(DATOS_[[Check Periodo Ref.]:[Check Periodo Ref.]]="Dentro",IF(DATOS_[[Check Equiparado]:[Check Equiparado]]="Sí",IF(DATOS!BA$5="Sí",(1/DATOS_[[% anualiz]:[% anualiz]]),1)*IF(DATOS!BA$4="Sí",1/DATOS_[[% normaliz]:[% normaliz]],1)*(DATOS_[Conc.Sal.23])))))))),
0)</f>
        <v>0</v>
      </c>
      <c r="AG20" s="109">
        <f t="array" ref="AG20">IFERROR(
(AVERAGE((IF(DATOS_[[Sexo]:[Sexo]]=$B20,IF(DATOS_[[AGRUP. CLAS. PROF.]:[AGRUP. CLAS. PROF.]]=$B18,IF(DATOS_[[Check Periodo Ref.]:[Check Periodo Ref.]]="Dentro",IF(DATOS_[[Check Equiparado]:[Check Equiparado]]="Sí",IF(DATOS!BB$5="Sí",(1/DATOS_[[% anualiz]:[% anualiz]]),1)*IF(DATOS!BB$4="Sí",1/DATOS_[[% normaliz]:[% normaliz]],1)*(DATOS_[Conc.Sal.24])))))))),
0)</f>
        <v>0</v>
      </c>
      <c r="AH20" s="109">
        <f t="array" ref="AH20">IFERROR(
(AVERAGE((IF(DATOS_[[Sexo]:[Sexo]]=$B20,IF(DATOS_[[AGRUP. CLAS. PROF.]:[AGRUP. CLAS. PROF.]]=$B18,IF(DATOS_[[Check Periodo Ref.]:[Check Periodo Ref.]]="Dentro",IF(DATOS_[[Check Equiparado]:[Check Equiparado]]="Sí",IF(DATOS!BC$5="Sí",(1/DATOS_[[% anualiz]:[% anualiz]]),1)*IF(DATOS!BC$4="Sí",1/DATOS_[[% normaliz]:[% normaliz]],1)*(DATOS_[Conc.Sal.25])))))))),
0)</f>
        <v>0</v>
      </c>
      <c r="AI20" s="109">
        <f t="array" ref="AI20">IFERROR(
(AVERAGE((IF(DATOS_[[Sexo]:[Sexo]]=$B20,IF(DATOS_[[AGRUP. CLAS. PROF.]:[AGRUP. CLAS. PROF.]]=$B18,IF(DATOS_[[Check Periodo Ref.]:[Check Periodo Ref.]]="Dentro",IF(DATOS_[[Check Equiparado]:[Check Equiparado]]="Sí",IF(DATOS!BD$5="Sí",(1/DATOS_[[% anualiz]:[% anualiz]]),1)*IF(DATOS!BD$4="Sí",1/DATOS_[[% normaliz]:[% normaliz]],1)*(DATOS_[Conc.Sal.26])))))))),
0)</f>
        <v>0</v>
      </c>
      <c r="AJ20" s="109">
        <f t="array" ref="AJ20">IFERROR(
(AVERAGE((IF(DATOS_[[Sexo]:[Sexo]]=$B20,IF(DATOS_[[AGRUP. CLAS. PROF.]:[AGRUP. CLAS. PROF.]]=$B18,IF(DATOS_[[Check Periodo Ref.]:[Check Periodo Ref.]]="Dentro",IF(DATOS_[[Check Equiparado]:[Check Equiparado]]="Sí",IF(DATOS!BE$5="Sí",(1/DATOS_[[% anualiz]:[% anualiz]]),1)*IF(DATOS!BE$4="Sí",1/DATOS_[[% normaliz]:[% normaliz]],1)*(DATOS_[Conc.Sal.27])))))))),
0)</f>
        <v>0</v>
      </c>
      <c r="AK20" s="109">
        <f t="array" ref="AK20">IFERROR(
(AVERAGE((IF(DATOS_[[Sexo]:[Sexo]]=$B20,IF(DATOS_[[AGRUP. CLAS. PROF.]:[AGRUP. CLAS. PROF.]]=$B18,IF(DATOS_[[Check Periodo Ref.]:[Check Periodo Ref.]]="Dentro",IF(DATOS_[[Check Equiparado]:[Check Equiparado]]="Sí",IF(DATOS!BF$5="Sí",(1/DATOS_[[% anualiz]:[% anualiz]]),1)*IF(DATOS!BF$4="Sí",1/DATOS_[[% normaliz]:[% normaliz]],1)*(DATOS_[Conc.Sal.28])))))))),
0)</f>
        <v>0</v>
      </c>
      <c r="AL20" s="109">
        <f t="array" ref="AL20">IFERROR(
(AVERAGE((IF(DATOS_[[Sexo]:[Sexo]]=$B20,IF(DATOS_[[AGRUP. CLAS. PROF.]:[AGRUP. CLAS. PROF.]]=$B18,IF(DATOS_[[Check Periodo Ref.]:[Check Periodo Ref.]]="Dentro",IF(DATOS_[[Check Equiparado]:[Check Equiparado]]="Sí",IF(DATOS!BG$5="Sí",(1/DATOS_[[% anualiz]:[% anualiz]]),1)*IF(DATOS!BG$4="Sí",1/DATOS_[[% normaliz]:[% normaliz]],1)*(DATOS_[Conc.Sal.29])))))))),
0)</f>
        <v>0</v>
      </c>
      <c r="AM20" s="109">
        <f t="array" ref="AM20">IFERROR(
(AVERAGE((IF(DATOS_[[Sexo]:[Sexo]]=$B20,IF(DATOS_[[AGRUP. CLAS. PROF.]:[AGRUP. CLAS. PROF.]]=$B18,IF(DATOS_[[Check Periodo Ref.]:[Check Periodo Ref.]]="Dentro",IF(DATOS_[[Check Equiparado]:[Check Equiparado]]="Sí",IF(DATOS!BH$5="Sí",(1/DATOS_[[% anualiz]:[% anualiz]]),1)*IF(DATOS!BH$4="Sí",1/DATOS_[[% normaliz]:[% normaliz]],1)*(DATOS_[Conc.Sal.30])))))))),
0)</f>
        <v>0</v>
      </c>
      <c r="AN20" s="110">
        <f t="array" ref="AN20">IFERROR(
AVERAGE(IF(DATOS_[Sexo]=$B20,IF(DATOS_[[AGRUP. CLAS. PROF.]:[AGRUP. CLAS. PROF.]]=$B18,IF(DATOS_[Check Equiparado]="Sí",IF(DATOS_[Check Periodo Ref.]="Dentro",DATOS_[Tot COMPL.SAL Eq],FALSE))))),
0)</f>
        <v>0</v>
      </c>
      <c r="AO20" s="111">
        <f t="array" ref="AO20">IFERROR(
AVERAGE(IF(DATOS_[Sexo]=$B20,IF(DATOS_[[AGRUP. CLAS. PROF.]:[AGRUP. CLAS. PROF.]]=$B18,IF(DATOS_[Check Equiparado]="Sí",IF(DATOS_[Check Periodo Ref.]="Dentro",DATOS_[TOTAL SALARIO Eq],FALSE))))),
0)</f>
        <v>0</v>
      </c>
      <c r="AP20" s="112">
        <f t="array" ref="AP20">IFERROR(
(AVERAGE((IF(DATOS_[[Sexo]:[Sexo]]=$B20,IF(DATOS_[[AGRUP. CLAS. PROF.]:[AGRUP. CLAS. PROF.]]=$B18,IF(DATOS_[[Check Periodo Ref.]:[Check Periodo Ref.]]="Dentro",IF(DATOS_[[Check Equiparado]:[Check Equiparado]]="Sí",IF(DATOS!BI$5="Sí",(1/DATOS_[[% anualiz]:[% anualiz]]),1)*IF(DATOS!BI$4="Sí",1/DATOS_[[% normaliz]:[% normaliz]],1)*(DATOS_[C.Extra.01])))))))),
0)</f>
        <v>0</v>
      </c>
      <c r="AQ20" s="112">
        <f t="array" ref="AQ20">IFERROR(
(AVERAGE((IF(DATOS_[[Sexo]:[Sexo]]=$B20,IF(DATOS_[[AGRUP. CLAS. PROF.]:[AGRUP. CLAS. PROF.]]=$B18,IF(DATOS_[[Check Periodo Ref.]:[Check Periodo Ref.]]="Dentro",IF(DATOS_[[Check Equiparado]:[Check Equiparado]]="Sí",IF(DATOS!BJ$5="Sí",(1/DATOS_[[% anualiz]:[% anualiz]]),1)*IF(DATOS!BJ$4="Sí",1/DATOS_[[% normaliz]:[% normaliz]],1)*(DATOS_[C.Extra.02])))))))),
0)</f>
        <v>0</v>
      </c>
      <c r="AR20" s="112">
        <f t="array" ref="AR20">IFERROR(
(AVERAGE((IF(DATOS_[[Sexo]:[Sexo]]=$B20,IF(DATOS_[[AGRUP. CLAS. PROF.]:[AGRUP. CLAS. PROF.]]=$B18,IF(DATOS_[[Check Periodo Ref.]:[Check Periodo Ref.]]="Dentro",IF(DATOS_[[Check Equiparado]:[Check Equiparado]]="Sí",IF(DATOS!BK$5="Sí",(1/DATOS_[[% anualiz]:[% anualiz]]),1)*IF(DATOS!BK$4="Sí",1/DATOS_[[% normaliz]:[% normaliz]],1)*(DATOS_[C.Extra.03])))))))),
0)</f>
        <v>0</v>
      </c>
      <c r="AS20" s="112">
        <f t="array" ref="AS20">IFERROR(
(AVERAGE((IF(DATOS_[[Sexo]:[Sexo]]=$B20,IF(DATOS_[[AGRUP. CLAS. PROF.]:[AGRUP. CLAS. PROF.]]=$B18,IF(DATOS_[[Check Periodo Ref.]:[Check Periodo Ref.]]="Dentro",IF(DATOS_[[Check Equiparado]:[Check Equiparado]]="Sí",IF(DATOS!BL$5="Sí",(1/DATOS_[[% anualiz]:[% anualiz]]),1)*IF(DATOS!BL$4="Sí",1/DATOS_[[% normaliz]:[% normaliz]],1)*(DATOS_[C.Extra.04])))))))),
0)</f>
        <v>0</v>
      </c>
      <c r="AT20" s="112">
        <f t="array" ref="AT20">IFERROR(
(AVERAGE((IF(DATOS_[[Sexo]:[Sexo]]=$B20,IF(DATOS_[[AGRUP. CLAS. PROF.]:[AGRUP. CLAS. PROF.]]=$B18,IF(DATOS_[[Check Periodo Ref.]:[Check Periodo Ref.]]="Dentro",IF(DATOS_[[Check Equiparado]:[Check Equiparado]]="Sí",IF(DATOS!BM$5="Sí",(1/DATOS_[[% anualiz]:[% anualiz]]),1)*IF(DATOS!BM$4="Sí",1/DATOS_[[% normaliz]:[% normaliz]],1)*(DATOS_[C.Extra.05])))))))),
0)</f>
        <v>0</v>
      </c>
      <c r="AU20" s="113">
        <f t="array" ref="AU20">IFERROR(
AVERAGE(IF(DATOS_[Sexo]=$B20,IF(DATOS_[[AGRUP. CLAS. PROF.]:[AGRUP. CLAS. PROF.]]=$B18,IF(DATOS_[Check Equiparado]="Sí",IF(DATOS_[Check Periodo Ref.]="Dentro",DATOS_[Tot Extrasalarial Eq],FALSE))))),
0)</f>
        <v>0</v>
      </c>
      <c r="AV20" s="114">
        <f t="array" ref="AV20">IFERROR(
AVERAGE(IF(DATOS_[Sexo]=$B20,IF(DATOS_[[AGRUP. CLAS. PROF.]:[AGRUP. CLAS. PROF.]]=$B18,IF(DATOS_[Check Equiparado]="Sí",IF(DATOS_[Check Periodo Ref.]="Dentro",DATOS_[TOTAL Retrib Eq],FALSE))))),
0)</f>
        <v>0</v>
      </c>
    </row>
    <row r="21" spans="1:48" ht="17.25" thickBot="1" x14ac:dyDescent="0.35">
      <c r="A21" s="60" t="str">
        <f t="shared" ref="A21" si="11">+A22</f>
        <v>[ocultar]</v>
      </c>
      <c r="B21" s="70" t="s">
        <v>300</v>
      </c>
      <c r="C21" s="107"/>
      <c r="D21" s="71"/>
      <c r="E21" s="71"/>
      <c r="F21" s="71"/>
      <c r="G21" s="71"/>
      <c r="H21" s="71"/>
      <c r="I21" s="137" t="str">
        <f t="shared" ref="I21:AV21" si="12">IFERROR((I22-I23)/I22,"")</f>
        <v/>
      </c>
      <c r="J21" s="138" t="str">
        <f t="shared" si="12"/>
        <v/>
      </c>
      <c r="K21" s="139" t="str">
        <f t="shared" si="12"/>
        <v/>
      </c>
      <c r="L21" s="139" t="str">
        <f t="shared" si="12"/>
        <v/>
      </c>
      <c r="M21" s="139" t="str">
        <f t="shared" si="12"/>
        <v/>
      </c>
      <c r="N21" s="140" t="str">
        <f t="shared" si="12"/>
        <v/>
      </c>
      <c r="O21" s="141" t="str">
        <f t="shared" si="12"/>
        <v/>
      </c>
      <c r="P21" s="141" t="str">
        <f t="shared" si="12"/>
        <v/>
      </c>
      <c r="Q21" s="141" t="str">
        <f t="shared" si="12"/>
        <v/>
      </c>
      <c r="R21" s="141" t="str">
        <f t="shared" si="12"/>
        <v/>
      </c>
      <c r="S21" s="141" t="str">
        <f t="shared" si="12"/>
        <v/>
      </c>
      <c r="T21" s="141" t="str">
        <f t="shared" si="12"/>
        <v/>
      </c>
      <c r="U21" s="141" t="str">
        <f t="shared" si="12"/>
        <v/>
      </c>
      <c r="V21" s="141" t="str">
        <f t="shared" si="12"/>
        <v/>
      </c>
      <c r="W21" s="141" t="str">
        <f t="shared" si="12"/>
        <v/>
      </c>
      <c r="X21" s="141" t="str">
        <f t="shared" si="12"/>
        <v/>
      </c>
      <c r="Y21" s="141" t="str">
        <f t="shared" si="12"/>
        <v/>
      </c>
      <c r="Z21" s="140" t="str">
        <f t="shared" si="12"/>
        <v/>
      </c>
      <c r="AA21" s="140" t="str">
        <f t="shared" si="12"/>
        <v/>
      </c>
      <c r="AB21" s="140" t="str">
        <f t="shared" si="12"/>
        <v/>
      </c>
      <c r="AC21" s="140" t="str">
        <f t="shared" si="12"/>
        <v/>
      </c>
      <c r="AD21" s="140" t="str">
        <f t="shared" si="12"/>
        <v/>
      </c>
      <c r="AE21" s="140" t="str">
        <f t="shared" si="12"/>
        <v/>
      </c>
      <c r="AF21" s="140" t="str">
        <f t="shared" si="12"/>
        <v/>
      </c>
      <c r="AG21" s="140" t="str">
        <f t="shared" si="12"/>
        <v/>
      </c>
      <c r="AH21" s="140" t="str">
        <f t="shared" si="12"/>
        <v/>
      </c>
      <c r="AI21" s="140" t="str">
        <f t="shared" si="12"/>
        <v/>
      </c>
      <c r="AJ21" s="140" t="str">
        <f t="shared" si="12"/>
        <v/>
      </c>
      <c r="AK21" s="140" t="str">
        <f t="shared" si="12"/>
        <v/>
      </c>
      <c r="AL21" s="140" t="str">
        <f t="shared" si="12"/>
        <v/>
      </c>
      <c r="AM21" s="140" t="str">
        <f t="shared" si="12"/>
        <v/>
      </c>
      <c r="AN21" s="142" t="str">
        <f t="shared" si="12"/>
        <v/>
      </c>
      <c r="AO21" s="146" t="str">
        <f t="shared" si="12"/>
        <v/>
      </c>
      <c r="AP21" s="143" t="str">
        <f t="shared" si="12"/>
        <v/>
      </c>
      <c r="AQ21" s="143" t="str">
        <f t="shared" si="12"/>
        <v/>
      </c>
      <c r="AR21" s="143" t="str">
        <f t="shared" si="12"/>
        <v/>
      </c>
      <c r="AS21" s="143" t="str">
        <f t="shared" si="12"/>
        <v/>
      </c>
      <c r="AT21" s="143" t="str">
        <f t="shared" si="12"/>
        <v/>
      </c>
      <c r="AU21" s="144" t="str">
        <f t="shared" si="12"/>
        <v/>
      </c>
      <c r="AV21" s="145" t="str">
        <f t="shared" si="12"/>
        <v/>
      </c>
    </row>
    <row r="22" spans="1:48" x14ac:dyDescent="0.3">
      <c r="A22" s="60" t="str">
        <f t="shared" ref="A22" si="13">+IF(C22+C23=0,"[ocultar]","")</f>
        <v>[ocultar]</v>
      </c>
      <c r="B22" s="64" t="s">
        <v>162</v>
      </c>
      <c r="C22" s="65">
        <f t="array" ref="C22">SUM(IF($B22=DATOS_[Sexo],
IF($B21=DATOS_[AGRUP. CLAS. PROF.],
IF("Dentro"=DATOS_[Check Periodo Ref.],
1/(COUNTIFS(DATOS_[Sexo],$B22,DATOS_[AGRUP. CLAS. PROF.],$B21,DATOS_[Check Periodo Ref.],"Dentro",DATOS_[id],DATOS_[id]))))))</f>
        <v>0</v>
      </c>
      <c r="D22" s="66">
        <f>COUNTIFS(DATOS_[AGRUP. CLAS. PROF.],$B21,DATOS_[Sexo],$B22,DATOS_[Check Periodo Ref.],"Dentro")</f>
        <v>0</v>
      </c>
      <c r="E22" s="66">
        <f>COUNTIFS(DATOS_[AGRUP. CLAS. PROF.],$B21,DATOS_[Sexo],$B22,DATOS_[Check Periodo Ref.],"Dentro",DATOS_[Check Nº SC Norm],"Sí")</f>
        <v>0</v>
      </c>
      <c r="F22" s="66">
        <f>COUNTIFS(DATOS_[AGRUP. CLAS. PROF.],$B21,DATOS_[Sexo],$B22,DATOS_[Check Periodo Ref.],"Dentro",DATOS_[Check Nº SC Anualiz],"Sí")</f>
        <v>0</v>
      </c>
      <c r="G22" s="66">
        <f>COUNTIFS(DATOS_[AGRUP. CLAS. PROF.],$B21,DATOS_[Sexo],$B22,DATOS_[Check Periodo Ref.],"Dentro",DATOS_[Check Nº SC Norm y Anualiz],"Sí")</f>
        <v>0</v>
      </c>
      <c r="H22" s="66">
        <f>COUNTIFS(DATOS_[AGRUP. CLAS. PROF.],$B21,DATOS_[Sexo],$B22,DATOS_[Check Periodo Ref.],"Dentro",DATOS_[Check Equiparación],"Sí")</f>
        <v>0</v>
      </c>
      <c r="I22" s="108">
        <f t="array" ref="I22">IFERROR(
AVERAGE(IF(DATOS_[Sexo]=$B22,IF(DATOS_[[AGRUP. CLAS. PROF.]:[AGRUP. CLAS. PROF.]]=$B21,IF(DATOS_[Check Equiparado]="Sí",IF(DATOS_[Check Periodo Ref.]="Dentro",DATOS_[SALARIO BASE Eq],FALSE))))),
0)</f>
        <v>0</v>
      </c>
      <c r="J22" s="109">
        <f t="array" ref="J22">IFERROR(
(AVERAGE((IF(DATOS_[[Sexo]:[Sexo]]=$B22,IF(DATOS_[[AGRUP. CLAS. PROF.]:[AGRUP. CLAS. PROF.]]=$B21,IF(DATOS_[[Check Periodo Ref.]:[Check Periodo Ref.]]="Dentro",IF(DATOS_[[Check Equiparado]:[Check Equiparado]]="Sí",IF(DATOS!AE$5="Sí",(1/DATOS_[[% anualiz]:[% anualiz]]),1)*IF(DATOS!AE$4="Sí",1/DATOS_[[% normaliz]:[% normaliz]],1)*(DATOS_[Conc.Sal.01])))))))),
0)</f>
        <v>0</v>
      </c>
      <c r="K22" s="109">
        <f t="array" ref="K22">IFERROR(
(AVERAGE((IF(DATOS_[[Sexo]:[Sexo]]=$B22,IF(DATOS_[[AGRUP. CLAS. PROF.]:[AGRUP. CLAS. PROF.]]=$B21,IF(DATOS_[[Check Periodo Ref.]:[Check Periodo Ref.]]="Dentro",IF(DATOS_[[Check Equiparado]:[Check Equiparado]]="Sí",IF(DATOS!AF$5="Sí",(1/DATOS_[[% anualiz]:[% anualiz]]),1)*IF(DATOS!AF$4="Sí",1/DATOS_[[% normaliz]:[% normaliz]],1)*(DATOS_[Conc.Sal.02])))))))),
0)</f>
        <v>0</v>
      </c>
      <c r="L22" s="109">
        <f t="array" ref="L22">IFERROR(
(AVERAGE((IF(DATOS_[[Sexo]:[Sexo]]=$B22,IF(DATOS_[[AGRUP. CLAS. PROF.]:[AGRUP. CLAS. PROF.]]=$B21,IF(DATOS_[[Check Periodo Ref.]:[Check Periodo Ref.]]="Dentro",IF(DATOS_[[Check Equiparado]:[Check Equiparado]]="Sí",IF(DATOS!AG$5="Sí",(1/DATOS_[[% anualiz]:[% anualiz]]),1)*IF(DATOS!AG$4="Sí",1/DATOS_[[% normaliz]:[% normaliz]],1)*(DATOS_[Conc.Sal.03])))))))),
0)</f>
        <v>0</v>
      </c>
      <c r="M22" s="109">
        <f t="array" ref="M22">IFERROR(
(AVERAGE((IF(DATOS_[[Sexo]:[Sexo]]=$B22,IF(DATOS_[[AGRUP. CLAS. PROF.]:[AGRUP. CLAS. PROF.]]=$B21,IF(DATOS_[[Check Periodo Ref.]:[Check Periodo Ref.]]="Dentro",IF(DATOS_[[Check Equiparado]:[Check Equiparado]]="Sí",IF(DATOS!AH$5="Sí",(1/DATOS_[[% anualiz]:[% anualiz]]),1)*IF(DATOS!AH$4="Sí",1/DATOS_[[% normaliz]:[% normaliz]],1)*(DATOS_[Conc.Sal.04])))))))),
0)</f>
        <v>0</v>
      </c>
      <c r="N22" s="109">
        <f t="array" ref="N22">IFERROR(
(AVERAGE((IF(DATOS_[[Sexo]:[Sexo]]=$B22,IF(DATOS_[[AGRUP. CLAS. PROF.]:[AGRUP. CLAS. PROF.]]=$B21,IF(DATOS_[[Check Periodo Ref.]:[Check Periodo Ref.]]="Dentro",IF(DATOS_[[Check Equiparado]:[Check Equiparado]]="Sí",IF(DATOS!AI$5="Sí",(1/DATOS_[[% anualiz]:[% anualiz]]),1)*IF(DATOS!AI$4="Sí",1/DATOS_[[% normaliz]:[% normaliz]],1)*(DATOS_[Conc.Sal.05])))))))),
0)</f>
        <v>0</v>
      </c>
      <c r="O22" s="109">
        <f t="array" ref="O22">IFERROR(
(AVERAGE((IF(DATOS_[[Sexo]:[Sexo]]=$B22,IF(DATOS_[[AGRUP. CLAS. PROF.]:[AGRUP. CLAS. PROF.]]=$B21,IF(DATOS_[[Check Periodo Ref.]:[Check Periodo Ref.]]="Dentro",IF(DATOS_[[Check Equiparado]:[Check Equiparado]]="Sí",IF(DATOS!AJ$5="Sí",(1/DATOS_[[% anualiz]:[% anualiz]]),1)*IF(DATOS!AJ$4="Sí",1/DATOS_[[% normaliz]:[% normaliz]],1)*(DATOS_[Conc.Sal.06])))))))),
0)</f>
        <v>0</v>
      </c>
      <c r="P22" s="109">
        <f t="array" ref="P22">IFERROR(
(AVERAGE((IF(DATOS_[[Sexo]:[Sexo]]=$B22,IF(DATOS_[[AGRUP. CLAS. PROF.]:[AGRUP. CLAS. PROF.]]=$B21,IF(DATOS_[[Check Periodo Ref.]:[Check Periodo Ref.]]="Dentro",IF(DATOS_[[Check Equiparado]:[Check Equiparado]]="Sí",IF(DATOS!AK$5="Sí",(1/DATOS_[[% anualiz]:[% anualiz]]),1)*IF(DATOS!AK$4="Sí",1/DATOS_[[% normaliz]:[% normaliz]],1)*(DATOS_[Conc.Sal.07])))))))),
0)</f>
        <v>0</v>
      </c>
      <c r="Q22" s="109">
        <f t="array" ref="Q22">IFERROR(
(AVERAGE((IF(DATOS_[[Sexo]:[Sexo]]=$B22,IF(DATOS_[[AGRUP. CLAS. PROF.]:[AGRUP. CLAS. PROF.]]=$B21,IF(DATOS_[[Check Periodo Ref.]:[Check Periodo Ref.]]="Dentro",IF(DATOS_[[Check Equiparado]:[Check Equiparado]]="Sí",IF(DATOS!AL$5="Sí",(1/DATOS_[[% anualiz]:[% anualiz]]),1)*IF(DATOS!AL$4="Sí",1/DATOS_[[% normaliz]:[% normaliz]],1)*(DATOS_[Conc.Sal.08])))))))),
0)</f>
        <v>0</v>
      </c>
      <c r="R22" s="109">
        <f t="array" ref="R22">IFERROR(
(AVERAGE((IF(DATOS_[[Sexo]:[Sexo]]=$B22,IF(DATOS_[[AGRUP. CLAS. PROF.]:[AGRUP. CLAS. PROF.]]=$B21,IF(DATOS_[[Check Periodo Ref.]:[Check Periodo Ref.]]="Dentro",IF(DATOS_[[Check Equiparado]:[Check Equiparado]]="Sí",IF(DATOS!AM$5="Sí",(1/DATOS_[[% anualiz]:[% anualiz]]),1)*IF(DATOS!AM$4="Sí",1/DATOS_[[% normaliz]:[% normaliz]],1)*(DATOS_[Conc.Sal.09])))))))),
0)</f>
        <v>0</v>
      </c>
      <c r="S22" s="109">
        <f t="array" ref="S22">IFERROR(
(AVERAGE((IF(DATOS_[[Sexo]:[Sexo]]=$B22,IF(DATOS_[[AGRUP. CLAS. PROF.]:[AGRUP. CLAS. PROF.]]=$B21,IF(DATOS_[[Check Periodo Ref.]:[Check Periodo Ref.]]="Dentro",IF(DATOS_[[Check Equiparado]:[Check Equiparado]]="Sí",IF(DATOS!AN$5="Sí",(1/DATOS_[[% anualiz]:[% anualiz]]),1)*IF(DATOS!AN$4="Sí",1/DATOS_[[% normaliz]:[% normaliz]],1)*(DATOS_[Conc.Sal.10])))))))),
0)</f>
        <v>0</v>
      </c>
      <c r="T22" s="109">
        <f t="array" ref="T22">IFERROR(
(AVERAGE((IF(DATOS_[[Sexo]:[Sexo]]=$B22,IF(DATOS_[[AGRUP. CLAS. PROF.]:[AGRUP. CLAS. PROF.]]=$B21,IF(DATOS_[[Check Periodo Ref.]:[Check Periodo Ref.]]="Dentro",IF(DATOS_[[Check Equiparado]:[Check Equiparado]]="Sí",IF(DATOS!AO$5="Sí",(1/DATOS_[[% anualiz]:[% anualiz]]),1)*IF(DATOS!AO$4="Sí",1/DATOS_[[% normaliz]:[% normaliz]],1)*(DATOS_[Conc.Sal.11])))))))),
0)</f>
        <v>0</v>
      </c>
      <c r="U22" s="109">
        <f t="array" ref="U22">IFERROR(
(AVERAGE((IF(DATOS_[[Sexo]:[Sexo]]=$B22,IF(DATOS_[[AGRUP. CLAS. PROF.]:[AGRUP. CLAS. PROF.]]=$B21,IF(DATOS_[[Check Periodo Ref.]:[Check Periodo Ref.]]="Dentro",IF(DATOS_[[Check Equiparado]:[Check Equiparado]]="Sí",IF(DATOS!AP$5="Sí",(1/DATOS_[[% anualiz]:[% anualiz]]),1)*IF(DATOS!AP$4="Sí",1/DATOS_[[% normaliz]:[% normaliz]],1)*(DATOS_[Conc.Sal.12])))))))),
0)</f>
        <v>0</v>
      </c>
      <c r="V22" s="109">
        <f t="array" ref="V22">IFERROR(
(AVERAGE((IF(DATOS_[[Sexo]:[Sexo]]=$B22,IF(DATOS_[[AGRUP. CLAS. PROF.]:[AGRUP. CLAS. PROF.]]=$B21,IF(DATOS_[[Check Periodo Ref.]:[Check Periodo Ref.]]="Dentro",IF(DATOS_[[Check Equiparado]:[Check Equiparado]]="Sí",IF(DATOS!AQ$5="Sí",(1/DATOS_[[% anualiz]:[% anualiz]]),1)*IF(DATOS!AQ$4="Sí",1/DATOS_[[% normaliz]:[% normaliz]],1)*(DATOS_[Conc.Sal.13])))))))),
0)</f>
        <v>0</v>
      </c>
      <c r="W22" s="109">
        <f t="array" ref="W22">IFERROR(
(AVERAGE((IF(DATOS_[[Sexo]:[Sexo]]=$B22,IF(DATOS_[[AGRUP. CLAS. PROF.]:[AGRUP. CLAS. PROF.]]=$B21,IF(DATOS_[[Check Periodo Ref.]:[Check Periodo Ref.]]="Dentro",IF(DATOS_[[Check Equiparado]:[Check Equiparado]]="Sí",IF(DATOS!AR$5="Sí",(1/DATOS_[[% anualiz]:[% anualiz]]),1)*IF(DATOS!AR$4="Sí",1/DATOS_[[% normaliz]:[% normaliz]],1)*(DATOS_[Conc.Sal.14])))))))),
0)</f>
        <v>0</v>
      </c>
      <c r="X22" s="109">
        <f t="array" ref="X22">IFERROR(
(AVERAGE((IF(DATOS_[[Sexo]:[Sexo]]=$B22,IF(DATOS_[[AGRUP. CLAS. PROF.]:[AGRUP. CLAS. PROF.]]=$B21,IF(DATOS_[[Check Periodo Ref.]:[Check Periodo Ref.]]="Dentro",IF(DATOS_[[Check Equiparado]:[Check Equiparado]]="Sí",IF(DATOS!AS$5="Sí",(1/DATOS_[[% anualiz]:[% anualiz]]),1)*IF(DATOS!AS$4="Sí",1/DATOS_[[% normaliz]:[% normaliz]],1)*(DATOS_[Conc.Sal.15])))))))),
0)</f>
        <v>0</v>
      </c>
      <c r="Y22" s="109">
        <f t="array" ref="Y22">IFERROR(
(AVERAGE((IF(DATOS_[[Sexo]:[Sexo]]=$B22,IF(DATOS_[[AGRUP. CLAS. PROF.]:[AGRUP. CLAS. PROF.]]=$B21,IF(DATOS_[[Check Periodo Ref.]:[Check Periodo Ref.]]="Dentro",IF(DATOS_[[Check Equiparado]:[Check Equiparado]]="Sí",IF(DATOS!AT$5="Sí",(1/DATOS_[[% anualiz]:[% anualiz]]),1)*IF(DATOS!AT$4="Sí",1/DATOS_[[% normaliz]:[% normaliz]],1)*(DATOS_[Conc.Sal.16])))))))),
0)</f>
        <v>0</v>
      </c>
      <c r="Z22" s="109">
        <f t="array" ref="Z22">IFERROR(
(AVERAGE((IF(DATOS_[[Sexo]:[Sexo]]=$B22,IF(DATOS_[[AGRUP. CLAS. PROF.]:[AGRUP. CLAS. PROF.]]=$B21,IF(DATOS_[[Check Periodo Ref.]:[Check Periodo Ref.]]="Dentro",IF(DATOS_[[Check Equiparado]:[Check Equiparado]]="Sí",IF(DATOS!AU$5="Sí",(1/DATOS_[[% anualiz]:[% anualiz]]),1)*IF(DATOS!AU$4="Sí",1/DATOS_[[% normaliz]:[% normaliz]],1)*(DATOS_[Conc.Sal.17])))))))),
0)</f>
        <v>0</v>
      </c>
      <c r="AA22" s="109">
        <f t="array" ref="AA22">IFERROR(
(AVERAGE((IF(DATOS_[[Sexo]:[Sexo]]=$B22,IF(DATOS_[[AGRUP. CLAS. PROF.]:[AGRUP. CLAS. PROF.]]=$B21,IF(DATOS_[[Check Periodo Ref.]:[Check Periodo Ref.]]="Dentro",IF(DATOS_[[Check Equiparado]:[Check Equiparado]]="Sí",IF(DATOS!AV$5="Sí",(1/DATOS_[[% anualiz]:[% anualiz]]),1)*IF(DATOS!AV$4="Sí",1/DATOS_[[% normaliz]:[% normaliz]],1)*(DATOS_[Conc.Sal.18])))))))),
0)</f>
        <v>0</v>
      </c>
      <c r="AB22" s="109">
        <f t="array" ref="AB22">IFERROR(
(AVERAGE((IF(DATOS_[[Sexo]:[Sexo]]=$B22,IF(DATOS_[[AGRUP. CLAS. PROF.]:[AGRUP. CLAS. PROF.]]=$B21,IF(DATOS_[[Check Periodo Ref.]:[Check Periodo Ref.]]="Dentro",IF(DATOS_[[Check Equiparado]:[Check Equiparado]]="Sí",IF(DATOS!AW$5="Sí",(1/DATOS_[[% anualiz]:[% anualiz]]),1)*IF(DATOS!AW$4="Sí",1/DATOS_[[% normaliz]:[% normaliz]],1)*(DATOS_[Conc.Sal.19])))))))),
0)</f>
        <v>0</v>
      </c>
      <c r="AC22" s="109">
        <f t="array" ref="AC22">IFERROR(
(AVERAGE((IF(DATOS_[[Sexo]:[Sexo]]=$B22,IF(DATOS_[[AGRUP. CLAS. PROF.]:[AGRUP. CLAS. PROF.]]=$B21,IF(DATOS_[[Check Periodo Ref.]:[Check Periodo Ref.]]="Dentro",IF(DATOS_[[Check Equiparado]:[Check Equiparado]]="Sí",IF(DATOS!AX$5="Sí",(1/DATOS_[[% anualiz]:[% anualiz]]),1)*IF(DATOS!AX$4="Sí",1/DATOS_[[% normaliz]:[% normaliz]],1)*(DATOS_[Conc.Sal.20])))))))),
0)</f>
        <v>0</v>
      </c>
      <c r="AD22" s="109">
        <f t="array" ref="AD22">IFERROR(
(AVERAGE((IF(DATOS_[[Sexo]:[Sexo]]=$B22,IF(DATOS_[[AGRUP. CLAS. PROF.]:[AGRUP. CLAS. PROF.]]=$B21,IF(DATOS_[[Check Periodo Ref.]:[Check Periodo Ref.]]="Dentro",IF(DATOS_[[Check Equiparado]:[Check Equiparado]]="Sí",IF(DATOS!AY$5="Sí",(1/DATOS_[[% anualiz]:[% anualiz]]),1)*IF(DATOS!AY$4="Sí",1/DATOS_[[% normaliz]:[% normaliz]],1)*(DATOS_[Conc.Sal.21])))))))),
0)</f>
        <v>0</v>
      </c>
      <c r="AE22" s="109">
        <f t="array" ref="AE22">IFERROR(
(AVERAGE((IF(DATOS_[[Sexo]:[Sexo]]=$B22,IF(DATOS_[[AGRUP. CLAS. PROF.]:[AGRUP. CLAS. PROF.]]=$B21,IF(DATOS_[[Check Periodo Ref.]:[Check Periodo Ref.]]="Dentro",IF(DATOS_[[Check Equiparado]:[Check Equiparado]]="Sí",IF(DATOS!AZ$5="Sí",(1/DATOS_[[% anualiz]:[% anualiz]]),1)*IF(DATOS!AZ$4="Sí",1/DATOS_[[% normaliz]:[% normaliz]],1)*(DATOS_[Conc.Sal.22])))))))),
0)</f>
        <v>0</v>
      </c>
      <c r="AF22" s="109">
        <f t="array" ref="AF22">IFERROR(
(AVERAGE((IF(DATOS_[[Sexo]:[Sexo]]=$B22,IF(DATOS_[[AGRUP. CLAS. PROF.]:[AGRUP. CLAS. PROF.]]=$B21,IF(DATOS_[[Check Periodo Ref.]:[Check Periodo Ref.]]="Dentro",IF(DATOS_[[Check Equiparado]:[Check Equiparado]]="Sí",IF(DATOS!BA$5="Sí",(1/DATOS_[[% anualiz]:[% anualiz]]),1)*IF(DATOS!BA$4="Sí",1/DATOS_[[% normaliz]:[% normaliz]],1)*(DATOS_[Conc.Sal.23])))))))),
0)</f>
        <v>0</v>
      </c>
      <c r="AG22" s="109">
        <f t="array" ref="AG22">IFERROR(
(AVERAGE((IF(DATOS_[[Sexo]:[Sexo]]=$B22,IF(DATOS_[[AGRUP. CLAS. PROF.]:[AGRUP. CLAS. PROF.]]=$B21,IF(DATOS_[[Check Periodo Ref.]:[Check Periodo Ref.]]="Dentro",IF(DATOS_[[Check Equiparado]:[Check Equiparado]]="Sí",IF(DATOS!BB$5="Sí",(1/DATOS_[[% anualiz]:[% anualiz]]),1)*IF(DATOS!BB$4="Sí",1/DATOS_[[% normaliz]:[% normaliz]],1)*(DATOS_[Conc.Sal.24])))))))),
0)</f>
        <v>0</v>
      </c>
      <c r="AH22" s="109">
        <f t="array" ref="AH22">IFERROR(
(AVERAGE((IF(DATOS_[[Sexo]:[Sexo]]=$B22,IF(DATOS_[[AGRUP. CLAS. PROF.]:[AGRUP. CLAS. PROF.]]=$B21,IF(DATOS_[[Check Periodo Ref.]:[Check Periodo Ref.]]="Dentro",IF(DATOS_[[Check Equiparado]:[Check Equiparado]]="Sí",IF(DATOS!BC$5="Sí",(1/DATOS_[[% anualiz]:[% anualiz]]),1)*IF(DATOS!BC$4="Sí",1/DATOS_[[% normaliz]:[% normaliz]],1)*(DATOS_[Conc.Sal.25])))))))),
0)</f>
        <v>0</v>
      </c>
      <c r="AI22" s="109">
        <f t="array" ref="AI22">IFERROR(
(AVERAGE((IF(DATOS_[[Sexo]:[Sexo]]=$B22,IF(DATOS_[[AGRUP. CLAS. PROF.]:[AGRUP. CLAS. PROF.]]=$B21,IF(DATOS_[[Check Periodo Ref.]:[Check Periodo Ref.]]="Dentro",IF(DATOS_[[Check Equiparado]:[Check Equiparado]]="Sí",IF(DATOS!BD$5="Sí",(1/DATOS_[[% anualiz]:[% anualiz]]),1)*IF(DATOS!BD$4="Sí",1/DATOS_[[% normaliz]:[% normaliz]],1)*(DATOS_[Conc.Sal.26])))))))),
0)</f>
        <v>0</v>
      </c>
      <c r="AJ22" s="109">
        <f t="array" ref="AJ22">IFERROR(
(AVERAGE((IF(DATOS_[[Sexo]:[Sexo]]=$B22,IF(DATOS_[[AGRUP. CLAS. PROF.]:[AGRUP. CLAS. PROF.]]=$B21,IF(DATOS_[[Check Periodo Ref.]:[Check Periodo Ref.]]="Dentro",IF(DATOS_[[Check Equiparado]:[Check Equiparado]]="Sí",IF(DATOS!BE$5="Sí",(1/DATOS_[[% anualiz]:[% anualiz]]),1)*IF(DATOS!BE$4="Sí",1/DATOS_[[% normaliz]:[% normaliz]],1)*(DATOS_[Conc.Sal.27])))))))),
0)</f>
        <v>0</v>
      </c>
      <c r="AK22" s="109">
        <f t="array" ref="AK22">IFERROR(
(AVERAGE((IF(DATOS_[[Sexo]:[Sexo]]=$B22,IF(DATOS_[[AGRUP. CLAS. PROF.]:[AGRUP. CLAS. PROF.]]=$B21,IF(DATOS_[[Check Periodo Ref.]:[Check Periodo Ref.]]="Dentro",IF(DATOS_[[Check Equiparado]:[Check Equiparado]]="Sí",IF(DATOS!BF$5="Sí",(1/DATOS_[[% anualiz]:[% anualiz]]),1)*IF(DATOS!BF$4="Sí",1/DATOS_[[% normaliz]:[% normaliz]],1)*(DATOS_[Conc.Sal.28])))))))),
0)</f>
        <v>0</v>
      </c>
      <c r="AL22" s="109">
        <f t="array" ref="AL22">IFERROR(
(AVERAGE((IF(DATOS_[[Sexo]:[Sexo]]=$B22,IF(DATOS_[[AGRUP. CLAS. PROF.]:[AGRUP. CLAS. PROF.]]=$B21,IF(DATOS_[[Check Periodo Ref.]:[Check Periodo Ref.]]="Dentro",IF(DATOS_[[Check Equiparado]:[Check Equiparado]]="Sí",IF(DATOS!BG$5="Sí",(1/DATOS_[[% anualiz]:[% anualiz]]),1)*IF(DATOS!BG$4="Sí",1/DATOS_[[% normaliz]:[% normaliz]],1)*(DATOS_[Conc.Sal.29])))))))),
0)</f>
        <v>0</v>
      </c>
      <c r="AM22" s="109">
        <f t="array" ref="AM22">IFERROR(
(AVERAGE((IF(DATOS_[[Sexo]:[Sexo]]=$B22,IF(DATOS_[[AGRUP. CLAS. PROF.]:[AGRUP. CLAS. PROF.]]=$B21,IF(DATOS_[[Check Periodo Ref.]:[Check Periodo Ref.]]="Dentro",IF(DATOS_[[Check Equiparado]:[Check Equiparado]]="Sí",IF(DATOS!BH$5="Sí",(1/DATOS_[[% anualiz]:[% anualiz]]),1)*IF(DATOS!BH$4="Sí",1/DATOS_[[% normaliz]:[% normaliz]],1)*(DATOS_[Conc.Sal.30])))))))),
0)</f>
        <v>0</v>
      </c>
      <c r="AN22" s="110">
        <f t="array" ref="AN22">IFERROR(
AVERAGE(IF(DATOS_[Sexo]=$B22,IF(DATOS_[[AGRUP. CLAS. PROF.]:[AGRUP. CLAS. PROF.]]=$B21,IF(DATOS_[Check Equiparado]="Sí",IF(DATOS_[Check Periodo Ref.]="Dentro",DATOS_[Tot COMPL.SAL Eq],FALSE))))),
0)</f>
        <v>0</v>
      </c>
      <c r="AO22" s="111">
        <f t="array" ref="AO22">IFERROR(
AVERAGE(IF(DATOS_[Sexo]=$B22,IF(DATOS_[[AGRUP. CLAS. PROF.]:[AGRUP. CLAS. PROF.]]=$B21,IF(DATOS_[Check Equiparado]="Sí",IF(DATOS_[Check Periodo Ref.]="Dentro",DATOS_[TOTAL SALARIO Eq],FALSE))))),
0)</f>
        <v>0</v>
      </c>
      <c r="AP22" s="112">
        <f t="array" ref="AP22">IFERROR(
(AVERAGE((IF(DATOS_[[Sexo]:[Sexo]]=$B22,IF(DATOS_[[AGRUP. CLAS. PROF.]:[AGRUP. CLAS. PROF.]]=$B21,IF(DATOS_[[Check Periodo Ref.]:[Check Periodo Ref.]]="Dentro",IF(DATOS_[[Check Equiparado]:[Check Equiparado]]="Sí",IF(DATOS!BI$5="Sí",(1/DATOS_[[% anualiz]:[% anualiz]]),1)*IF(DATOS!BI$4="Sí",1/DATOS_[[% normaliz]:[% normaliz]],1)*(DATOS_[C.Extra.01])))))))),
0)</f>
        <v>0</v>
      </c>
      <c r="AQ22" s="112">
        <f t="array" ref="AQ22">IFERROR(
(AVERAGE((IF(DATOS_[[Sexo]:[Sexo]]=$B22,IF(DATOS_[[AGRUP. CLAS. PROF.]:[AGRUP. CLAS. PROF.]]=$B21,IF(DATOS_[[Check Periodo Ref.]:[Check Periodo Ref.]]="Dentro",IF(DATOS_[[Check Equiparado]:[Check Equiparado]]="Sí",IF(DATOS!BJ$5="Sí",(1/DATOS_[[% anualiz]:[% anualiz]]),1)*IF(DATOS!BJ$4="Sí",1/DATOS_[[% normaliz]:[% normaliz]],1)*(DATOS_[C.Extra.02])))))))),
0)</f>
        <v>0</v>
      </c>
      <c r="AR22" s="112">
        <f t="array" ref="AR22">IFERROR(
(AVERAGE((IF(DATOS_[[Sexo]:[Sexo]]=$B22,IF(DATOS_[[AGRUP. CLAS. PROF.]:[AGRUP. CLAS. PROF.]]=$B21,IF(DATOS_[[Check Periodo Ref.]:[Check Periodo Ref.]]="Dentro",IF(DATOS_[[Check Equiparado]:[Check Equiparado]]="Sí",IF(DATOS!BK$5="Sí",(1/DATOS_[[% anualiz]:[% anualiz]]),1)*IF(DATOS!BK$4="Sí",1/DATOS_[[% normaliz]:[% normaliz]],1)*(DATOS_[C.Extra.03])))))))),
0)</f>
        <v>0</v>
      </c>
      <c r="AS22" s="112">
        <f t="array" ref="AS22">IFERROR(
(AVERAGE((IF(DATOS_[[Sexo]:[Sexo]]=$B22,IF(DATOS_[[AGRUP. CLAS. PROF.]:[AGRUP. CLAS. PROF.]]=$B21,IF(DATOS_[[Check Periodo Ref.]:[Check Periodo Ref.]]="Dentro",IF(DATOS_[[Check Equiparado]:[Check Equiparado]]="Sí",IF(DATOS!BL$5="Sí",(1/DATOS_[[% anualiz]:[% anualiz]]),1)*IF(DATOS!BL$4="Sí",1/DATOS_[[% normaliz]:[% normaliz]],1)*(DATOS_[C.Extra.04])))))))),
0)</f>
        <v>0</v>
      </c>
      <c r="AT22" s="112">
        <f t="array" ref="AT22">IFERROR(
(AVERAGE((IF(DATOS_[[Sexo]:[Sexo]]=$B22,IF(DATOS_[[AGRUP. CLAS. PROF.]:[AGRUP. CLAS. PROF.]]=$B21,IF(DATOS_[[Check Periodo Ref.]:[Check Periodo Ref.]]="Dentro",IF(DATOS_[[Check Equiparado]:[Check Equiparado]]="Sí",IF(DATOS!BM$5="Sí",(1/DATOS_[[% anualiz]:[% anualiz]]),1)*IF(DATOS!BM$4="Sí",1/DATOS_[[% normaliz]:[% normaliz]],1)*(DATOS_[C.Extra.05])))))))),
0)</f>
        <v>0</v>
      </c>
      <c r="AU22" s="113">
        <f t="array" ref="AU22">IFERROR(
AVERAGE(IF(DATOS_[Sexo]=$B22,IF(DATOS_[[AGRUP. CLAS. PROF.]:[AGRUP. CLAS. PROF.]]=$B21,IF(DATOS_[Check Equiparado]="Sí",IF(DATOS_[Check Periodo Ref.]="Dentro",DATOS_[Tot Extrasalarial Eq],FALSE))))),
0)</f>
        <v>0</v>
      </c>
      <c r="AV22" s="114">
        <f t="array" ref="AV22">IFERROR(
AVERAGE(IF(DATOS_[Sexo]=$B22,IF(DATOS_[[AGRUP. CLAS. PROF.]:[AGRUP. CLAS. PROF.]]=$B21,IF(DATOS_[Check Equiparado]="Sí",IF(DATOS_[Check Periodo Ref.]="Dentro",DATOS_[TOTAL Retrib Eq],FALSE))))),
0)</f>
        <v>0</v>
      </c>
    </row>
    <row r="23" spans="1:48" x14ac:dyDescent="0.3">
      <c r="A23" s="60" t="str">
        <f t="shared" ref="A23" si="14">+A22</f>
        <v>[ocultar]</v>
      </c>
      <c r="B23" s="64" t="s">
        <v>163</v>
      </c>
      <c r="C23" s="65">
        <f t="array" ref="C23">SUM(IF($B23=DATOS_[Sexo],
IF($B21=DATOS_[AGRUP. CLAS. PROF.],
IF("Dentro"=DATOS_[Check Periodo Ref.],
1/(COUNTIFS(DATOS_[Sexo],$B23,DATOS_[AGRUP. CLAS. PROF.],$B21,DATOS_[Check Periodo Ref.],"Dentro",DATOS_[id],DATOS_[id]))))))</f>
        <v>0</v>
      </c>
      <c r="D23" s="66">
        <f>COUNTIFS(DATOS_[AGRUP. CLAS. PROF.],$B21,DATOS_[Sexo],$B23,DATOS_[Check Periodo Ref.],"Dentro")</f>
        <v>0</v>
      </c>
      <c r="E23" s="66">
        <f>COUNTIFS(DATOS_[AGRUP. CLAS. PROF.],$B21,DATOS_[Sexo],$B23,DATOS_[Check Periodo Ref.],"Dentro",DATOS_[Check Nº SC Norm],"Sí")</f>
        <v>0</v>
      </c>
      <c r="F23" s="66">
        <f>COUNTIFS(DATOS_[AGRUP. CLAS. PROF.],$B21,DATOS_[Sexo],$B23,DATOS_[Check Periodo Ref.],"Dentro",DATOS_[Check Nº SC Anualiz],"Sí")</f>
        <v>0</v>
      </c>
      <c r="G23" s="66">
        <f>COUNTIFS(DATOS_[AGRUP. CLAS. PROF.],$B21,DATOS_[Sexo],$B23,DATOS_[Check Periodo Ref.],"Dentro",DATOS_[Check Nº SC Norm y Anualiz],"Sí")</f>
        <v>0</v>
      </c>
      <c r="H23" s="66">
        <f>COUNTIFS(DATOS_[AGRUP. CLAS. PROF.],$B21,DATOS_[Sexo],$B23,DATOS_[Check Periodo Ref.],"Dentro",DATOS_[Check Equiparación],"Sí")</f>
        <v>0</v>
      </c>
      <c r="I23" s="108" cm="1">
        <f t="array" ref="I23">IFERROR(
AVERAGE(IF(DATOS_[Sexo]=$B23,IF(DATOS_[[AGRUP. CLAS. PROF.]:[AGRUP. CLAS. PROF.]]=$B21,IF(DATOS_[Check Equiparado]="Sí",IF(DATOS_[Check Periodo Ref.]="Dentro",DATOS_[SALARIO BASE Eq],FALSE))))),
0)</f>
        <v>0</v>
      </c>
      <c r="J23" s="109">
        <f t="array" ref="J23">IFERROR(
(AVERAGE((IF(DATOS_[[Sexo]:[Sexo]]=$B23,IF(DATOS_[[AGRUP. CLAS. PROF.]:[AGRUP. CLAS. PROF.]]=$B21,IF(DATOS_[[Check Periodo Ref.]:[Check Periodo Ref.]]="Dentro",IF(DATOS_[[Check Equiparado]:[Check Equiparado]]="Sí",IF(DATOS!AE$5="Sí",(1/DATOS_[[% anualiz]:[% anualiz]]),1)*IF(DATOS!AE$4="Sí",1/DATOS_[[% normaliz]:[% normaliz]],1)*(DATOS_[Conc.Sal.01])))))))),
0)</f>
        <v>0</v>
      </c>
      <c r="K23" s="109">
        <f t="array" ref="K23">IFERROR(
(AVERAGE((IF(DATOS_[[Sexo]:[Sexo]]=$B23,IF(DATOS_[[AGRUP. CLAS. PROF.]:[AGRUP. CLAS. PROF.]]=$B21,IF(DATOS_[[Check Periodo Ref.]:[Check Periodo Ref.]]="Dentro",IF(DATOS_[[Check Equiparado]:[Check Equiparado]]="Sí",IF(DATOS!AF$5="Sí",(1/DATOS_[[% anualiz]:[% anualiz]]),1)*IF(DATOS!AF$4="Sí",1/DATOS_[[% normaliz]:[% normaliz]],1)*(DATOS_[Conc.Sal.02])))))))),
0)</f>
        <v>0</v>
      </c>
      <c r="L23" s="109">
        <f t="array" ref="L23">IFERROR(
(AVERAGE((IF(DATOS_[[Sexo]:[Sexo]]=$B23,IF(DATOS_[[AGRUP. CLAS. PROF.]:[AGRUP. CLAS. PROF.]]=$B21,IF(DATOS_[[Check Periodo Ref.]:[Check Periodo Ref.]]="Dentro",IF(DATOS_[[Check Equiparado]:[Check Equiparado]]="Sí",IF(DATOS!AG$5="Sí",(1/DATOS_[[% anualiz]:[% anualiz]]),1)*IF(DATOS!AG$4="Sí",1/DATOS_[[% normaliz]:[% normaliz]],1)*(DATOS_[Conc.Sal.03])))))))),
0)</f>
        <v>0</v>
      </c>
      <c r="M23" s="109">
        <f t="array" ref="M23">IFERROR(
(AVERAGE((IF(DATOS_[[Sexo]:[Sexo]]=$B23,IF(DATOS_[[AGRUP. CLAS. PROF.]:[AGRUP. CLAS. PROF.]]=$B21,IF(DATOS_[[Check Periodo Ref.]:[Check Periodo Ref.]]="Dentro",IF(DATOS_[[Check Equiparado]:[Check Equiparado]]="Sí",IF(DATOS!AH$5="Sí",(1/DATOS_[[% anualiz]:[% anualiz]]),1)*IF(DATOS!AH$4="Sí",1/DATOS_[[% normaliz]:[% normaliz]],1)*(DATOS_[Conc.Sal.04])))))))),
0)</f>
        <v>0</v>
      </c>
      <c r="N23" s="109">
        <f t="array" ref="N23">IFERROR(
(AVERAGE((IF(DATOS_[[Sexo]:[Sexo]]=$B23,IF(DATOS_[[AGRUP. CLAS. PROF.]:[AGRUP. CLAS. PROF.]]=$B21,IF(DATOS_[[Check Periodo Ref.]:[Check Periodo Ref.]]="Dentro",IF(DATOS_[[Check Equiparado]:[Check Equiparado]]="Sí",IF(DATOS!AI$5="Sí",(1/DATOS_[[% anualiz]:[% anualiz]]),1)*IF(DATOS!AI$4="Sí",1/DATOS_[[% normaliz]:[% normaliz]],1)*(DATOS_[Conc.Sal.05])))))))),
0)</f>
        <v>0</v>
      </c>
      <c r="O23" s="109">
        <f t="array" ref="O23">IFERROR(
(AVERAGE((IF(DATOS_[[Sexo]:[Sexo]]=$B23,IF(DATOS_[[AGRUP. CLAS. PROF.]:[AGRUP. CLAS. PROF.]]=$B21,IF(DATOS_[[Check Periodo Ref.]:[Check Periodo Ref.]]="Dentro",IF(DATOS_[[Check Equiparado]:[Check Equiparado]]="Sí",IF(DATOS!AJ$5="Sí",(1/DATOS_[[% anualiz]:[% anualiz]]),1)*IF(DATOS!AJ$4="Sí",1/DATOS_[[% normaliz]:[% normaliz]],1)*(DATOS_[Conc.Sal.06])))))))),
0)</f>
        <v>0</v>
      </c>
      <c r="P23" s="109">
        <f t="array" ref="P23">IFERROR(
(AVERAGE((IF(DATOS_[[Sexo]:[Sexo]]=$B23,IF(DATOS_[[AGRUP. CLAS. PROF.]:[AGRUP. CLAS. PROF.]]=$B21,IF(DATOS_[[Check Periodo Ref.]:[Check Periodo Ref.]]="Dentro",IF(DATOS_[[Check Equiparado]:[Check Equiparado]]="Sí",IF(DATOS!AK$5="Sí",(1/DATOS_[[% anualiz]:[% anualiz]]),1)*IF(DATOS!AK$4="Sí",1/DATOS_[[% normaliz]:[% normaliz]],1)*(DATOS_[Conc.Sal.07])))))))),
0)</f>
        <v>0</v>
      </c>
      <c r="Q23" s="109">
        <f t="array" ref="Q23">IFERROR(
(AVERAGE((IF(DATOS_[[Sexo]:[Sexo]]=$B23,IF(DATOS_[[AGRUP. CLAS. PROF.]:[AGRUP. CLAS. PROF.]]=$B21,IF(DATOS_[[Check Periodo Ref.]:[Check Periodo Ref.]]="Dentro",IF(DATOS_[[Check Equiparado]:[Check Equiparado]]="Sí",IF(DATOS!AL$5="Sí",(1/DATOS_[[% anualiz]:[% anualiz]]),1)*IF(DATOS!AL$4="Sí",1/DATOS_[[% normaliz]:[% normaliz]],1)*(DATOS_[Conc.Sal.08])))))))),
0)</f>
        <v>0</v>
      </c>
      <c r="R23" s="109">
        <f t="array" ref="R23">IFERROR(
(AVERAGE((IF(DATOS_[[Sexo]:[Sexo]]=$B23,IF(DATOS_[[AGRUP. CLAS. PROF.]:[AGRUP. CLAS. PROF.]]=$B21,IF(DATOS_[[Check Periodo Ref.]:[Check Periodo Ref.]]="Dentro",IF(DATOS_[[Check Equiparado]:[Check Equiparado]]="Sí",IF(DATOS!AM$5="Sí",(1/DATOS_[[% anualiz]:[% anualiz]]),1)*IF(DATOS!AM$4="Sí",1/DATOS_[[% normaliz]:[% normaliz]],1)*(DATOS_[Conc.Sal.09])))))))),
0)</f>
        <v>0</v>
      </c>
      <c r="S23" s="109">
        <f t="array" ref="S23">IFERROR(
(AVERAGE((IF(DATOS_[[Sexo]:[Sexo]]=$B23,IF(DATOS_[[AGRUP. CLAS. PROF.]:[AGRUP. CLAS. PROF.]]=$B21,IF(DATOS_[[Check Periodo Ref.]:[Check Periodo Ref.]]="Dentro",IF(DATOS_[[Check Equiparado]:[Check Equiparado]]="Sí",IF(DATOS!AN$5="Sí",(1/DATOS_[[% anualiz]:[% anualiz]]),1)*IF(DATOS!AN$4="Sí",1/DATOS_[[% normaliz]:[% normaliz]],1)*(DATOS_[Conc.Sal.10])))))))),
0)</f>
        <v>0</v>
      </c>
      <c r="T23" s="109">
        <f t="array" ref="T23">IFERROR(
(AVERAGE((IF(DATOS_[[Sexo]:[Sexo]]=$B23,IF(DATOS_[[AGRUP. CLAS. PROF.]:[AGRUP. CLAS. PROF.]]=$B21,IF(DATOS_[[Check Periodo Ref.]:[Check Periodo Ref.]]="Dentro",IF(DATOS_[[Check Equiparado]:[Check Equiparado]]="Sí",IF(DATOS!AO$5="Sí",(1/DATOS_[[% anualiz]:[% anualiz]]),1)*IF(DATOS!AO$4="Sí",1/DATOS_[[% normaliz]:[% normaliz]],1)*(DATOS_[Conc.Sal.11])))))))),
0)</f>
        <v>0</v>
      </c>
      <c r="U23" s="109">
        <f t="array" ref="U23">IFERROR(
(AVERAGE((IF(DATOS_[[Sexo]:[Sexo]]=$B23,IF(DATOS_[[AGRUP. CLAS. PROF.]:[AGRUP. CLAS. PROF.]]=$B21,IF(DATOS_[[Check Periodo Ref.]:[Check Periodo Ref.]]="Dentro",IF(DATOS_[[Check Equiparado]:[Check Equiparado]]="Sí",IF(DATOS!AP$5="Sí",(1/DATOS_[[% anualiz]:[% anualiz]]),1)*IF(DATOS!AP$4="Sí",1/DATOS_[[% normaliz]:[% normaliz]],1)*(DATOS_[Conc.Sal.12])))))))),
0)</f>
        <v>0</v>
      </c>
      <c r="V23" s="109">
        <f t="array" ref="V23">IFERROR(
(AVERAGE((IF(DATOS_[[Sexo]:[Sexo]]=$B23,IF(DATOS_[[AGRUP. CLAS. PROF.]:[AGRUP. CLAS. PROF.]]=$B21,IF(DATOS_[[Check Periodo Ref.]:[Check Periodo Ref.]]="Dentro",IF(DATOS_[[Check Equiparado]:[Check Equiparado]]="Sí",IF(DATOS!AQ$5="Sí",(1/DATOS_[[% anualiz]:[% anualiz]]),1)*IF(DATOS!AQ$4="Sí",1/DATOS_[[% normaliz]:[% normaliz]],1)*(DATOS_[Conc.Sal.13])))))))),
0)</f>
        <v>0</v>
      </c>
      <c r="W23" s="109">
        <f t="array" ref="W23">IFERROR(
(AVERAGE((IF(DATOS_[[Sexo]:[Sexo]]=$B23,IF(DATOS_[[AGRUP. CLAS. PROF.]:[AGRUP. CLAS. PROF.]]=$B21,IF(DATOS_[[Check Periodo Ref.]:[Check Periodo Ref.]]="Dentro",IF(DATOS_[[Check Equiparado]:[Check Equiparado]]="Sí",IF(DATOS!AR$5="Sí",(1/DATOS_[[% anualiz]:[% anualiz]]),1)*IF(DATOS!AR$4="Sí",1/DATOS_[[% normaliz]:[% normaliz]],1)*(DATOS_[Conc.Sal.14])))))))),
0)</f>
        <v>0</v>
      </c>
      <c r="X23" s="109">
        <f t="array" ref="X23">IFERROR(
(AVERAGE((IF(DATOS_[[Sexo]:[Sexo]]=$B23,IF(DATOS_[[AGRUP. CLAS. PROF.]:[AGRUP. CLAS. PROF.]]=$B21,IF(DATOS_[[Check Periodo Ref.]:[Check Periodo Ref.]]="Dentro",IF(DATOS_[[Check Equiparado]:[Check Equiparado]]="Sí",IF(DATOS!AS$5="Sí",(1/DATOS_[[% anualiz]:[% anualiz]]),1)*IF(DATOS!AS$4="Sí",1/DATOS_[[% normaliz]:[% normaliz]],1)*(DATOS_[Conc.Sal.15])))))))),
0)</f>
        <v>0</v>
      </c>
      <c r="Y23" s="109">
        <f t="array" ref="Y23">IFERROR(
(AVERAGE((IF(DATOS_[[Sexo]:[Sexo]]=$B23,IF(DATOS_[[AGRUP. CLAS. PROF.]:[AGRUP. CLAS. PROF.]]=$B21,IF(DATOS_[[Check Periodo Ref.]:[Check Periodo Ref.]]="Dentro",IF(DATOS_[[Check Equiparado]:[Check Equiparado]]="Sí",IF(DATOS!AT$5="Sí",(1/DATOS_[[% anualiz]:[% anualiz]]),1)*IF(DATOS!AT$4="Sí",1/DATOS_[[% normaliz]:[% normaliz]],1)*(DATOS_[Conc.Sal.16])))))))),
0)</f>
        <v>0</v>
      </c>
      <c r="Z23" s="109">
        <f t="array" ref="Z23">IFERROR(
(AVERAGE((IF(DATOS_[[Sexo]:[Sexo]]=$B23,IF(DATOS_[[AGRUP. CLAS. PROF.]:[AGRUP. CLAS. PROF.]]=$B21,IF(DATOS_[[Check Periodo Ref.]:[Check Periodo Ref.]]="Dentro",IF(DATOS_[[Check Equiparado]:[Check Equiparado]]="Sí",IF(DATOS!AU$5="Sí",(1/DATOS_[[% anualiz]:[% anualiz]]),1)*IF(DATOS!AU$4="Sí",1/DATOS_[[% normaliz]:[% normaliz]],1)*(DATOS_[Conc.Sal.17])))))))),
0)</f>
        <v>0</v>
      </c>
      <c r="AA23" s="109">
        <f t="array" ref="AA23">IFERROR(
(AVERAGE((IF(DATOS_[[Sexo]:[Sexo]]=$B23,IF(DATOS_[[AGRUP. CLAS. PROF.]:[AGRUP. CLAS. PROF.]]=$B21,IF(DATOS_[[Check Periodo Ref.]:[Check Periodo Ref.]]="Dentro",IF(DATOS_[[Check Equiparado]:[Check Equiparado]]="Sí",IF(DATOS!AV$5="Sí",(1/DATOS_[[% anualiz]:[% anualiz]]),1)*IF(DATOS!AV$4="Sí",1/DATOS_[[% normaliz]:[% normaliz]],1)*(DATOS_[Conc.Sal.18])))))))),
0)</f>
        <v>0</v>
      </c>
      <c r="AB23" s="109">
        <f t="array" ref="AB23">IFERROR(
(AVERAGE((IF(DATOS_[[Sexo]:[Sexo]]=$B23,IF(DATOS_[[AGRUP. CLAS. PROF.]:[AGRUP. CLAS. PROF.]]=$B21,IF(DATOS_[[Check Periodo Ref.]:[Check Periodo Ref.]]="Dentro",IF(DATOS_[[Check Equiparado]:[Check Equiparado]]="Sí",IF(DATOS!AW$5="Sí",(1/DATOS_[[% anualiz]:[% anualiz]]),1)*IF(DATOS!AW$4="Sí",1/DATOS_[[% normaliz]:[% normaliz]],1)*(DATOS_[Conc.Sal.19])))))))),
0)</f>
        <v>0</v>
      </c>
      <c r="AC23" s="109">
        <f t="array" ref="AC23">IFERROR(
(AVERAGE((IF(DATOS_[[Sexo]:[Sexo]]=$B23,IF(DATOS_[[AGRUP. CLAS. PROF.]:[AGRUP. CLAS. PROF.]]=$B21,IF(DATOS_[[Check Periodo Ref.]:[Check Periodo Ref.]]="Dentro",IF(DATOS_[[Check Equiparado]:[Check Equiparado]]="Sí",IF(DATOS!AX$5="Sí",(1/DATOS_[[% anualiz]:[% anualiz]]),1)*IF(DATOS!AX$4="Sí",1/DATOS_[[% normaliz]:[% normaliz]],1)*(DATOS_[Conc.Sal.20])))))))),
0)</f>
        <v>0</v>
      </c>
      <c r="AD23" s="109">
        <f t="array" ref="AD23">IFERROR(
(AVERAGE((IF(DATOS_[[Sexo]:[Sexo]]=$B23,IF(DATOS_[[AGRUP. CLAS. PROF.]:[AGRUP. CLAS. PROF.]]=$B21,IF(DATOS_[[Check Periodo Ref.]:[Check Periodo Ref.]]="Dentro",IF(DATOS_[[Check Equiparado]:[Check Equiparado]]="Sí",IF(DATOS!AY$5="Sí",(1/DATOS_[[% anualiz]:[% anualiz]]),1)*IF(DATOS!AY$4="Sí",1/DATOS_[[% normaliz]:[% normaliz]],1)*(DATOS_[Conc.Sal.21])))))))),
0)</f>
        <v>0</v>
      </c>
      <c r="AE23" s="109">
        <f t="array" ref="AE23">IFERROR(
(AVERAGE((IF(DATOS_[[Sexo]:[Sexo]]=$B23,IF(DATOS_[[AGRUP. CLAS. PROF.]:[AGRUP. CLAS. PROF.]]=$B21,IF(DATOS_[[Check Periodo Ref.]:[Check Periodo Ref.]]="Dentro",IF(DATOS_[[Check Equiparado]:[Check Equiparado]]="Sí",IF(DATOS!AZ$5="Sí",(1/DATOS_[[% anualiz]:[% anualiz]]),1)*IF(DATOS!AZ$4="Sí",1/DATOS_[[% normaliz]:[% normaliz]],1)*(DATOS_[Conc.Sal.22])))))))),
0)</f>
        <v>0</v>
      </c>
      <c r="AF23" s="109">
        <f t="array" ref="AF23">IFERROR(
(AVERAGE((IF(DATOS_[[Sexo]:[Sexo]]=$B23,IF(DATOS_[[AGRUP. CLAS. PROF.]:[AGRUP. CLAS. PROF.]]=$B21,IF(DATOS_[[Check Periodo Ref.]:[Check Periodo Ref.]]="Dentro",IF(DATOS_[[Check Equiparado]:[Check Equiparado]]="Sí",IF(DATOS!BA$5="Sí",(1/DATOS_[[% anualiz]:[% anualiz]]),1)*IF(DATOS!BA$4="Sí",1/DATOS_[[% normaliz]:[% normaliz]],1)*(DATOS_[Conc.Sal.23])))))))),
0)</f>
        <v>0</v>
      </c>
      <c r="AG23" s="109">
        <f t="array" ref="AG23">IFERROR(
(AVERAGE((IF(DATOS_[[Sexo]:[Sexo]]=$B23,IF(DATOS_[[AGRUP. CLAS. PROF.]:[AGRUP. CLAS. PROF.]]=$B21,IF(DATOS_[[Check Periodo Ref.]:[Check Periodo Ref.]]="Dentro",IF(DATOS_[[Check Equiparado]:[Check Equiparado]]="Sí",IF(DATOS!BB$5="Sí",(1/DATOS_[[% anualiz]:[% anualiz]]),1)*IF(DATOS!BB$4="Sí",1/DATOS_[[% normaliz]:[% normaliz]],1)*(DATOS_[Conc.Sal.24])))))))),
0)</f>
        <v>0</v>
      </c>
      <c r="AH23" s="109">
        <f t="array" ref="AH23">IFERROR(
(AVERAGE((IF(DATOS_[[Sexo]:[Sexo]]=$B23,IF(DATOS_[[AGRUP. CLAS. PROF.]:[AGRUP. CLAS. PROF.]]=$B21,IF(DATOS_[[Check Periodo Ref.]:[Check Periodo Ref.]]="Dentro",IF(DATOS_[[Check Equiparado]:[Check Equiparado]]="Sí",IF(DATOS!BC$5="Sí",(1/DATOS_[[% anualiz]:[% anualiz]]),1)*IF(DATOS!BC$4="Sí",1/DATOS_[[% normaliz]:[% normaliz]],1)*(DATOS_[Conc.Sal.25])))))))),
0)</f>
        <v>0</v>
      </c>
      <c r="AI23" s="109">
        <f t="array" ref="AI23">IFERROR(
(AVERAGE((IF(DATOS_[[Sexo]:[Sexo]]=$B23,IF(DATOS_[[AGRUP. CLAS. PROF.]:[AGRUP. CLAS. PROF.]]=$B21,IF(DATOS_[[Check Periodo Ref.]:[Check Periodo Ref.]]="Dentro",IF(DATOS_[[Check Equiparado]:[Check Equiparado]]="Sí",IF(DATOS!BD$5="Sí",(1/DATOS_[[% anualiz]:[% anualiz]]),1)*IF(DATOS!BD$4="Sí",1/DATOS_[[% normaliz]:[% normaliz]],1)*(DATOS_[Conc.Sal.26])))))))),
0)</f>
        <v>0</v>
      </c>
      <c r="AJ23" s="109">
        <f t="array" ref="AJ23">IFERROR(
(AVERAGE((IF(DATOS_[[Sexo]:[Sexo]]=$B23,IF(DATOS_[[AGRUP. CLAS. PROF.]:[AGRUP. CLAS. PROF.]]=$B21,IF(DATOS_[[Check Periodo Ref.]:[Check Periodo Ref.]]="Dentro",IF(DATOS_[[Check Equiparado]:[Check Equiparado]]="Sí",IF(DATOS!BE$5="Sí",(1/DATOS_[[% anualiz]:[% anualiz]]),1)*IF(DATOS!BE$4="Sí",1/DATOS_[[% normaliz]:[% normaliz]],1)*(DATOS_[Conc.Sal.27])))))))),
0)</f>
        <v>0</v>
      </c>
      <c r="AK23" s="109">
        <f t="array" ref="AK23">IFERROR(
(AVERAGE((IF(DATOS_[[Sexo]:[Sexo]]=$B23,IF(DATOS_[[AGRUP. CLAS. PROF.]:[AGRUP. CLAS. PROF.]]=$B21,IF(DATOS_[[Check Periodo Ref.]:[Check Periodo Ref.]]="Dentro",IF(DATOS_[[Check Equiparado]:[Check Equiparado]]="Sí",IF(DATOS!BF$5="Sí",(1/DATOS_[[% anualiz]:[% anualiz]]),1)*IF(DATOS!BF$4="Sí",1/DATOS_[[% normaliz]:[% normaliz]],1)*(DATOS_[Conc.Sal.28])))))))),
0)</f>
        <v>0</v>
      </c>
      <c r="AL23" s="109">
        <f t="array" ref="AL23">IFERROR(
(AVERAGE((IF(DATOS_[[Sexo]:[Sexo]]=$B23,IF(DATOS_[[AGRUP. CLAS. PROF.]:[AGRUP. CLAS. PROF.]]=$B21,IF(DATOS_[[Check Periodo Ref.]:[Check Periodo Ref.]]="Dentro",IF(DATOS_[[Check Equiparado]:[Check Equiparado]]="Sí",IF(DATOS!BG$5="Sí",(1/DATOS_[[% anualiz]:[% anualiz]]),1)*IF(DATOS!BG$4="Sí",1/DATOS_[[% normaliz]:[% normaliz]],1)*(DATOS_[Conc.Sal.29])))))))),
0)</f>
        <v>0</v>
      </c>
      <c r="AM23" s="109">
        <f t="array" ref="AM23">IFERROR(
(AVERAGE((IF(DATOS_[[Sexo]:[Sexo]]=$B23,IF(DATOS_[[AGRUP. CLAS. PROF.]:[AGRUP. CLAS. PROF.]]=$B21,IF(DATOS_[[Check Periodo Ref.]:[Check Periodo Ref.]]="Dentro",IF(DATOS_[[Check Equiparado]:[Check Equiparado]]="Sí",IF(DATOS!BH$5="Sí",(1/DATOS_[[% anualiz]:[% anualiz]]),1)*IF(DATOS!BH$4="Sí",1/DATOS_[[% normaliz]:[% normaliz]],1)*(DATOS_[Conc.Sal.30])))))))),
0)</f>
        <v>0</v>
      </c>
      <c r="AN23" s="110">
        <f t="array" ref="AN23">IFERROR(
AVERAGE(IF(DATOS_[Sexo]=$B23,IF(DATOS_[[AGRUP. CLAS. PROF.]:[AGRUP. CLAS. PROF.]]=$B21,IF(DATOS_[Check Equiparado]="Sí",IF(DATOS_[Check Periodo Ref.]="Dentro",DATOS_[Tot COMPL.SAL Eq],FALSE))))),
0)</f>
        <v>0</v>
      </c>
      <c r="AO23" s="111">
        <f t="array" ref="AO23">IFERROR(
AVERAGE(IF(DATOS_[Sexo]=$B23,IF(DATOS_[[AGRUP. CLAS. PROF.]:[AGRUP. CLAS. PROF.]]=$B21,IF(DATOS_[Check Equiparado]="Sí",IF(DATOS_[Check Periodo Ref.]="Dentro",DATOS_[TOTAL SALARIO Eq],FALSE))))),
0)</f>
        <v>0</v>
      </c>
      <c r="AP23" s="112">
        <f t="array" ref="AP23">IFERROR(
(AVERAGE((IF(DATOS_[[Sexo]:[Sexo]]=$B23,IF(DATOS_[[AGRUP. CLAS. PROF.]:[AGRUP. CLAS. PROF.]]=$B21,IF(DATOS_[[Check Periodo Ref.]:[Check Periodo Ref.]]="Dentro",IF(DATOS_[[Check Equiparado]:[Check Equiparado]]="Sí",IF(DATOS!BI$5="Sí",(1/DATOS_[[% anualiz]:[% anualiz]]),1)*IF(DATOS!BI$4="Sí",1/DATOS_[[% normaliz]:[% normaliz]],1)*(DATOS_[C.Extra.01])))))))),
0)</f>
        <v>0</v>
      </c>
      <c r="AQ23" s="112">
        <f t="array" ref="AQ23">IFERROR(
(AVERAGE((IF(DATOS_[[Sexo]:[Sexo]]=$B23,IF(DATOS_[[AGRUP. CLAS. PROF.]:[AGRUP. CLAS. PROF.]]=$B21,IF(DATOS_[[Check Periodo Ref.]:[Check Periodo Ref.]]="Dentro",IF(DATOS_[[Check Equiparado]:[Check Equiparado]]="Sí",IF(DATOS!BJ$5="Sí",(1/DATOS_[[% anualiz]:[% anualiz]]),1)*IF(DATOS!BJ$4="Sí",1/DATOS_[[% normaliz]:[% normaliz]],1)*(DATOS_[C.Extra.02])))))))),
0)</f>
        <v>0</v>
      </c>
      <c r="AR23" s="112">
        <f t="array" ref="AR23">IFERROR(
(AVERAGE((IF(DATOS_[[Sexo]:[Sexo]]=$B23,IF(DATOS_[[AGRUP. CLAS. PROF.]:[AGRUP. CLAS. PROF.]]=$B21,IF(DATOS_[[Check Periodo Ref.]:[Check Periodo Ref.]]="Dentro",IF(DATOS_[[Check Equiparado]:[Check Equiparado]]="Sí",IF(DATOS!BK$5="Sí",(1/DATOS_[[% anualiz]:[% anualiz]]),1)*IF(DATOS!BK$4="Sí",1/DATOS_[[% normaliz]:[% normaliz]],1)*(DATOS_[C.Extra.03])))))))),
0)</f>
        <v>0</v>
      </c>
      <c r="AS23" s="112">
        <f t="array" ref="AS23">IFERROR(
(AVERAGE((IF(DATOS_[[Sexo]:[Sexo]]=$B23,IF(DATOS_[[AGRUP. CLAS. PROF.]:[AGRUP. CLAS. PROF.]]=$B21,IF(DATOS_[[Check Periodo Ref.]:[Check Periodo Ref.]]="Dentro",IF(DATOS_[[Check Equiparado]:[Check Equiparado]]="Sí",IF(DATOS!BL$5="Sí",(1/DATOS_[[% anualiz]:[% anualiz]]),1)*IF(DATOS!BL$4="Sí",1/DATOS_[[% normaliz]:[% normaliz]],1)*(DATOS_[C.Extra.04])))))))),
0)</f>
        <v>0</v>
      </c>
      <c r="AT23" s="112">
        <f t="array" ref="AT23">IFERROR(
(AVERAGE((IF(DATOS_[[Sexo]:[Sexo]]=$B23,IF(DATOS_[[AGRUP. CLAS. PROF.]:[AGRUP. CLAS. PROF.]]=$B21,IF(DATOS_[[Check Periodo Ref.]:[Check Periodo Ref.]]="Dentro",IF(DATOS_[[Check Equiparado]:[Check Equiparado]]="Sí",IF(DATOS!BM$5="Sí",(1/DATOS_[[% anualiz]:[% anualiz]]),1)*IF(DATOS!BM$4="Sí",1/DATOS_[[% normaliz]:[% normaliz]],1)*(DATOS_[C.Extra.05])))))))),
0)</f>
        <v>0</v>
      </c>
      <c r="AU23" s="113">
        <f t="array" ref="AU23">IFERROR(
AVERAGE(IF(DATOS_[Sexo]=$B23,IF(DATOS_[[AGRUP. CLAS. PROF.]:[AGRUP. CLAS. PROF.]]=$B21,IF(DATOS_[Check Equiparado]="Sí",IF(DATOS_[Check Periodo Ref.]="Dentro",DATOS_[Tot Extrasalarial Eq],FALSE))))),
0)</f>
        <v>0</v>
      </c>
      <c r="AV23" s="114">
        <f t="array" ref="AV23">IFERROR(
AVERAGE(IF(DATOS_[Sexo]=$B23,IF(DATOS_[[AGRUP. CLAS. PROF.]:[AGRUP. CLAS. PROF.]]=$B21,IF(DATOS_[Check Equiparado]="Sí",IF(DATOS_[Check Periodo Ref.]="Dentro",DATOS_[TOTAL Retrib Eq],FALSE))))),
0)</f>
        <v>0</v>
      </c>
    </row>
    <row r="24" spans="1:48" ht="17.25" thickBot="1" x14ac:dyDescent="0.35">
      <c r="A24" s="60" t="str">
        <f t="shared" ref="A24" si="15">+A25</f>
        <v>[ocultar]</v>
      </c>
      <c r="B24" s="70" t="s">
        <v>301</v>
      </c>
      <c r="C24" s="107"/>
      <c r="D24" s="71"/>
      <c r="E24" s="71"/>
      <c r="F24" s="71"/>
      <c r="G24" s="71"/>
      <c r="H24" s="71"/>
      <c r="I24" s="137" t="str">
        <f t="shared" ref="I24:AV24" si="16">IFERROR((I25-I26)/I25,"")</f>
        <v/>
      </c>
      <c r="J24" s="138" t="str">
        <f t="shared" si="16"/>
        <v/>
      </c>
      <c r="K24" s="139" t="str">
        <f t="shared" si="16"/>
        <v/>
      </c>
      <c r="L24" s="139" t="str">
        <f t="shared" si="16"/>
        <v/>
      </c>
      <c r="M24" s="139" t="str">
        <f t="shared" si="16"/>
        <v/>
      </c>
      <c r="N24" s="140" t="str">
        <f t="shared" si="16"/>
        <v/>
      </c>
      <c r="O24" s="141" t="str">
        <f t="shared" si="16"/>
        <v/>
      </c>
      <c r="P24" s="141" t="str">
        <f t="shared" si="16"/>
        <v/>
      </c>
      <c r="Q24" s="141" t="str">
        <f t="shared" si="16"/>
        <v/>
      </c>
      <c r="R24" s="141" t="str">
        <f t="shared" si="16"/>
        <v/>
      </c>
      <c r="S24" s="141" t="str">
        <f t="shared" si="16"/>
        <v/>
      </c>
      <c r="T24" s="141" t="str">
        <f t="shared" si="16"/>
        <v/>
      </c>
      <c r="U24" s="141" t="str">
        <f t="shared" si="16"/>
        <v/>
      </c>
      <c r="V24" s="141" t="str">
        <f t="shared" si="16"/>
        <v/>
      </c>
      <c r="W24" s="141" t="str">
        <f t="shared" si="16"/>
        <v/>
      </c>
      <c r="X24" s="141" t="str">
        <f t="shared" si="16"/>
        <v/>
      </c>
      <c r="Y24" s="141" t="str">
        <f t="shared" si="16"/>
        <v/>
      </c>
      <c r="Z24" s="140" t="str">
        <f t="shared" si="16"/>
        <v/>
      </c>
      <c r="AA24" s="140" t="str">
        <f t="shared" si="16"/>
        <v/>
      </c>
      <c r="AB24" s="140" t="str">
        <f t="shared" si="16"/>
        <v/>
      </c>
      <c r="AC24" s="140" t="str">
        <f t="shared" si="16"/>
        <v/>
      </c>
      <c r="AD24" s="140" t="str">
        <f t="shared" si="16"/>
        <v/>
      </c>
      <c r="AE24" s="140" t="str">
        <f t="shared" si="16"/>
        <v/>
      </c>
      <c r="AF24" s="140" t="str">
        <f t="shared" si="16"/>
        <v/>
      </c>
      <c r="AG24" s="140" t="str">
        <f t="shared" si="16"/>
        <v/>
      </c>
      <c r="AH24" s="140" t="str">
        <f t="shared" si="16"/>
        <v/>
      </c>
      <c r="AI24" s="140" t="str">
        <f t="shared" si="16"/>
        <v/>
      </c>
      <c r="AJ24" s="140" t="str">
        <f t="shared" si="16"/>
        <v/>
      </c>
      <c r="AK24" s="140" t="str">
        <f t="shared" si="16"/>
        <v/>
      </c>
      <c r="AL24" s="140" t="str">
        <f t="shared" si="16"/>
        <v/>
      </c>
      <c r="AM24" s="140" t="str">
        <f t="shared" si="16"/>
        <v/>
      </c>
      <c r="AN24" s="142" t="str">
        <f t="shared" si="16"/>
        <v/>
      </c>
      <c r="AO24" s="146" t="str">
        <f t="shared" si="16"/>
        <v/>
      </c>
      <c r="AP24" s="143" t="str">
        <f t="shared" si="16"/>
        <v/>
      </c>
      <c r="AQ24" s="143" t="str">
        <f t="shared" si="16"/>
        <v/>
      </c>
      <c r="AR24" s="143" t="str">
        <f t="shared" si="16"/>
        <v/>
      </c>
      <c r="AS24" s="143" t="str">
        <f t="shared" si="16"/>
        <v/>
      </c>
      <c r="AT24" s="143" t="str">
        <f t="shared" si="16"/>
        <v/>
      </c>
      <c r="AU24" s="144" t="str">
        <f t="shared" si="16"/>
        <v/>
      </c>
      <c r="AV24" s="145" t="str">
        <f t="shared" si="16"/>
        <v/>
      </c>
    </row>
    <row r="25" spans="1:48" x14ac:dyDescent="0.3">
      <c r="A25" s="60" t="str">
        <f t="shared" ref="A25" si="17">+IF(C25+C26=0,"[ocultar]","")</f>
        <v>[ocultar]</v>
      </c>
      <c r="B25" s="64" t="s">
        <v>162</v>
      </c>
      <c r="C25" s="65">
        <f t="array" ref="C25">SUM(IF($B25=DATOS_[Sexo],
IF($B24=DATOS_[AGRUP. CLAS. PROF.],
IF("Dentro"=DATOS_[Check Periodo Ref.],
1/(COUNTIFS(DATOS_[Sexo],$B25,DATOS_[AGRUP. CLAS. PROF.],$B24,DATOS_[Check Periodo Ref.],"Dentro",DATOS_[id],DATOS_[id]))))))</f>
        <v>0</v>
      </c>
      <c r="D25" s="66">
        <f>COUNTIFS(DATOS_[AGRUP. CLAS. PROF.],$B24,DATOS_[Sexo],$B25,DATOS_[Check Periodo Ref.],"Dentro")</f>
        <v>0</v>
      </c>
      <c r="E25" s="66">
        <f>COUNTIFS(DATOS_[AGRUP. CLAS. PROF.],$B24,DATOS_[Sexo],$B25,DATOS_[Check Periodo Ref.],"Dentro",DATOS_[Check Nº SC Norm],"Sí")</f>
        <v>0</v>
      </c>
      <c r="F25" s="66">
        <f>COUNTIFS(DATOS_[AGRUP. CLAS. PROF.],$B24,DATOS_[Sexo],$B25,DATOS_[Check Periodo Ref.],"Dentro",DATOS_[Check Nº SC Anualiz],"Sí")</f>
        <v>0</v>
      </c>
      <c r="G25" s="66">
        <f>COUNTIFS(DATOS_[AGRUP. CLAS. PROF.],$B24,DATOS_[Sexo],$B25,DATOS_[Check Periodo Ref.],"Dentro",DATOS_[Check Nº SC Norm y Anualiz],"Sí")</f>
        <v>0</v>
      </c>
      <c r="H25" s="66">
        <f>COUNTIFS(DATOS_[AGRUP. CLAS. PROF.],$B24,DATOS_[Sexo],$B25,DATOS_[Check Periodo Ref.],"Dentro",DATOS_[Check Equiparación],"Sí")</f>
        <v>0</v>
      </c>
      <c r="I25" s="108">
        <f t="array" ref="I25">IFERROR(
AVERAGE(IF(DATOS_[Sexo]=$B25,IF(DATOS_[[AGRUP. CLAS. PROF.]:[AGRUP. CLAS. PROF.]]=$B24,IF(DATOS_[Check Equiparado]="Sí",IF(DATOS_[Check Periodo Ref.]="Dentro",DATOS_[SALARIO BASE Eq],FALSE))))),
0)</f>
        <v>0</v>
      </c>
      <c r="J25" s="109">
        <f t="array" ref="J25">IFERROR(
(AVERAGE((IF(DATOS_[[Sexo]:[Sexo]]=$B25,IF(DATOS_[[AGRUP. CLAS. PROF.]:[AGRUP. CLAS. PROF.]]=$B24,IF(DATOS_[[Check Periodo Ref.]:[Check Periodo Ref.]]="Dentro",IF(DATOS_[[Check Equiparado]:[Check Equiparado]]="Sí",IF(DATOS!AE$5="Sí",(1/DATOS_[[% anualiz]:[% anualiz]]),1)*IF(DATOS!AE$4="Sí",1/DATOS_[[% normaliz]:[% normaliz]],1)*(DATOS_[Conc.Sal.01])))))))),
0)</f>
        <v>0</v>
      </c>
      <c r="K25" s="109">
        <f t="array" ref="K25">IFERROR(
(AVERAGE((IF(DATOS_[[Sexo]:[Sexo]]=$B25,IF(DATOS_[[AGRUP. CLAS. PROF.]:[AGRUP. CLAS. PROF.]]=$B24,IF(DATOS_[[Check Periodo Ref.]:[Check Periodo Ref.]]="Dentro",IF(DATOS_[[Check Equiparado]:[Check Equiparado]]="Sí",IF(DATOS!AF$5="Sí",(1/DATOS_[[% anualiz]:[% anualiz]]),1)*IF(DATOS!AF$4="Sí",1/DATOS_[[% normaliz]:[% normaliz]],1)*(DATOS_[Conc.Sal.02])))))))),
0)</f>
        <v>0</v>
      </c>
      <c r="L25" s="109">
        <f t="array" ref="L25">IFERROR(
(AVERAGE((IF(DATOS_[[Sexo]:[Sexo]]=$B25,IF(DATOS_[[AGRUP. CLAS. PROF.]:[AGRUP. CLAS. PROF.]]=$B24,IF(DATOS_[[Check Periodo Ref.]:[Check Periodo Ref.]]="Dentro",IF(DATOS_[[Check Equiparado]:[Check Equiparado]]="Sí",IF(DATOS!AG$5="Sí",(1/DATOS_[[% anualiz]:[% anualiz]]),1)*IF(DATOS!AG$4="Sí",1/DATOS_[[% normaliz]:[% normaliz]],1)*(DATOS_[Conc.Sal.03])))))))),
0)</f>
        <v>0</v>
      </c>
      <c r="M25" s="109">
        <f t="array" ref="M25">IFERROR(
(AVERAGE((IF(DATOS_[[Sexo]:[Sexo]]=$B25,IF(DATOS_[[AGRUP. CLAS. PROF.]:[AGRUP. CLAS. PROF.]]=$B24,IF(DATOS_[[Check Periodo Ref.]:[Check Periodo Ref.]]="Dentro",IF(DATOS_[[Check Equiparado]:[Check Equiparado]]="Sí",IF(DATOS!AH$5="Sí",(1/DATOS_[[% anualiz]:[% anualiz]]),1)*IF(DATOS!AH$4="Sí",1/DATOS_[[% normaliz]:[% normaliz]],1)*(DATOS_[Conc.Sal.04])))))))),
0)</f>
        <v>0</v>
      </c>
      <c r="N25" s="109">
        <f t="array" ref="N25">IFERROR(
(AVERAGE((IF(DATOS_[[Sexo]:[Sexo]]=$B25,IF(DATOS_[[AGRUP. CLAS. PROF.]:[AGRUP. CLAS. PROF.]]=$B24,IF(DATOS_[[Check Periodo Ref.]:[Check Periodo Ref.]]="Dentro",IF(DATOS_[[Check Equiparado]:[Check Equiparado]]="Sí",IF(DATOS!AI$5="Sí",(1/DATOS_[[% anualiz]:[% anualiz]]),1)*IF(DATOS!AI$4="Sí",1/DATOS_[[% normaliz]:[% normaliz]],1)*(DATOS_[Conc.Sal.05])))))))),
0)</f>
        <v>0</v>
      </c>
      <c r="O25" s="109">
        <f t="array" ref="O25">IFERROR(
(AVERAGE((IF(DATOS_[[Sexo]:[Sexo]]=$B25,IF(DATOS_[[AGRUP. CLAS. PROF.]:[AGRUP. CLAS. PROF.]]=$B24,IF(DATOS_[[Check Periodo Ref.]:[Check Periodo Ref.]]="Dentro",IF(DATOS_[[Check Equiparado]:[Check Equiparado]]="Sí",IF(DATOS!AJ$5="Sí",(1/DATOS_[[% anualiz]:[% anualiz]]),1)*IF(DATOS!AJ$4="Sí",1/DATOS_[[% normaliz]:[% normaliz]],1)*(DATOS_[Conc.Sal.06])))))))),
0)</f>
        <v>0</v>
      </c>
      <c r="P25" s="109">
        <f t="array" ref="P25">IFERROR(
(AVERAGE((IF(DATOS_[[Sexo]:[Sexo]]=$B25,IF(DATOS_[[AGRUP. CLAS. PROF.]:[AGRUP. CLAS. PROF.]]=$B24,IF(DATOS_[[Check Periodo Ref.]:[Check Periodo Ref.]]="Dentro",IF(DATOS_[[Check Equiparado]:[Check Equiparado]]="Sí",IF(DATOS!AK$5="Sí",(1/DATOS_[[% anualiz]:[% anualiz]]),1)*IF(DATOS!AK$4="Sí",1/DATOS_[[% normaliz]:[% normaliz]],1)*(DATOS_[Conc.Sal.07])))))))),
0)</f>
        <v>0</v>
      </c>
      <c r="Q25" s="109">
        <f t="array" ref="Q25">IFERROR(
(AVERAGE((IF(DATOS_[[Sexo]:[Sexo]]=$B25,IF(DATOS_[[AGRUP. CLAS. PROF.]:[AGRUP. CLAS. PROF.]]=$B24,IF(DATOS_[[Check Periodo Ref.]:[Check Periodo Ref.]]="Dentro",IF(DATOS_[[Check Equiparado]:[Check Equiparado]]="Sí",IF(DATOS!AL$5="Sí",(1/DATOS_[[% anualiz]:[% anualiz]]),1)*IF(DATOS!AL$4="Sí",1/DATOS_[[% normaliz]:[% normaliz]],1)*(DATOS_[Conc.Sal.08])))))))),
0)</f>
        <v>0</v>
      </c>
      <c r="R25" s="109">
        <f t="array" ref="R25">IFERROR(
(AVERAGE((IF(DATOS_[[Sexo]:[Sexo]]=$B25,IF(DATOS_[[AGRUP. CLAS. PROF.]:[AGRUP. CLAS. PROF.]]=$B24,IF(DATOS_[[Check Periodo Ref.]:[Check Periodo Ref.]]="Dentro",IF(DATOS_[[Check Equiparado]:[Check Equiparado]]="Sí",IF(DATOS!AM$5="Sí",(1/DATOS_[[% anualiz]:[% anualiz]]),1)*IF(DATOS!AM$4="Sí",1/DATOS_[[% normaliz]:[% normaliz]],1)*(DATOS_[Conc.Sal.09])))))))),
0)</f>
        <v>0</v>
      </c>
      <c r="S25" s="109">
        <f t="array" ref="S25">IFERROR(
(AVERAGE((IF(DATOS_[[Sexo]:[Sexo]]=$B25,IF(DATOS_[[AGRUP. CLAS. PROF.]:[AGRUP. CLAS. PROF.]]=$B24,IF(DATOS_[[Check Periodo Ref.]:[Check Periodo Ref.]]="Dentro",IF(DATOS_[[Check Equiparado]:[Check Equiparado]]="Sí",IF(DATOS!AN$5="Sí",(1/DATOS_[[% anualiz]:[% anualiz]]),1)*IF(DATOS!AN$4="Sí",1/DATOS_[[% normaliz]:[% normaliz]],1)*(DATOS_[Conc.Sal.10])))))))),
0)</f>
        <v>0</v>
      </c>
      <c r="T25" s="109">
        <f t="array" ref="T25">IFERROR(
(AVERAGE((IF(DATOS_[[Sexo]:[Sexo]]=$B25,IF(DATOS_[[AGRUP. CLAS. PROF.]:[AGRUP. CLAS. PROF.]]=$B24,IF(DATOS_[[Check Periodo Ref.]:[Check Periodo Ref.]]="Dentro",IF(DATOS_[[Check Equiparado]:[Check Equiparado]]="Sí",IF(DATOS!AO$5="Sí",(1/DATOS_[[% anualiz]:[% anualiz]]),1)*IF(DATOS!AO$4="Sí",1/DATOS_[[% normaliz]:[% normaliz]],1)*(DATOS_[Conc.Sal.11])))))))),
0)</f>
        <v>0</v>
      </c>
      <c r="U25" s="109">
        <f t="array" ref="U25">IFERROR(
(AVERAGE((IF(DATOS_[[Sexo]:[Sexo]]=$B25,IF(DATOS_[[AGRUP. CLAS. PROF.]:[AGRUP. CLAS. PROF.]]=$B24,IF(DATOS_[[Check Periodo Ref.]:[Check Periodo Ref.]]="Dentro",IF(DATOS_[[Check Equiparado]:[Check Equiparado]]="Sí",IF(DATOS!AP$5="Sí",(1/DATOS_[[% anualiz]:[% anualiz]]),1)*IF(DATOS!AP$4="Sí",1/DATOS_[[% normaliz]:[% normaliz]],1)*(DATOS_[Conc.Sal.12])))))))),
0)</f>
        <v>0</v>
      </c>
      <c r="V25" s="109">
        <f t="array" ref="V25">IFERROR(
(AVERAGE((IF(DATOS_[[Sexo]:[Sexo]]=$B25,IF(DATOS_[[AGRUP. CLAS. PROF.]:[AGRUP. CLAS. PROF.]]=$B24,IF(DATOS_[[Check Periodo Ref.]:[Check Periodo Ref.]]="Dentro",IF(DATOS_[[Check Equiparado]:[Check Equiparado]]="Sí",IF(DATOS!AQ$5="Sí",(1/DATOS_[[% anualiz]:[% anualiz]]),1)*IF(DATOS!AQ$4="Sí",1/DATOS_[[% normaliz]:[% normaliz]],1)*(DATOS_[Conc.Sal.13])))))))),
0)</f>
        <v>0</v>
      </c>
      <c r="W25" s="109">
        <f t="array" ref="W25">IFERROR(
(AVERAGE((IF(DATOS_[[Sexo]:[Sexo]]=$B25,IF(DATOS_[[AGRUP. CLAS. PROF.]:[AGRUP. CLAS. PROF.]]=$B24,IF(DATOS_[[Check Periodo Ref.]:[Check Periodo Ref.]]="Dentro",IF(DATOS_[[Check Equiparado]:[Check Equiparado]]="Sí",IF(DATOS!AR$5="Sí",(1/DATOS_[[% anualiz]:[% anualiz]]),1)*IF(DATOS!AR$4="Sí",1/DATOS_[[% normaliz]:[% normaliz]],1)*(DATOS_[Conc.Sal.14])))))))),
0)</f>
        <v>0</v>
      </c>
      <c r="X25" s="109">
        <f t="array" ref="X25">IFERROR(
(AVERAGE((IF(DATOS_[[Sexo]:[Sexo]]=$B25,IF(DATOS_[[AGRUP. CLAS. PROF.]:[AGRUP. CLAS. PROF.]]=$B24,IF(DATOS_[[Check Periodo Ref.]:[Check Periodo Ref.]]="Dentro",IF(DATOS_[[Check Equiparado]:[Check Equiparado]]="Sí",IF(DATOS!AS$5="Sí",(1/DATOS_[[% anualiz]:[% anualiz]]),1)*IF(DATOS!AS$4="Sí",1/DATOS_[[% normaliz]:[% normaliz]],1)*(DATOS_[Conc.Sal.15])))))))),
0)</f>
        <v>0</v>
      </c>
      <c r="Y25" s="109">
        <f t="array" ref="Y25">IFERROR(
(AVERAGE((IF(DATOS_[[Sexo]:[Sexo]]=$B25,IF(DATOS_[[AGRUP. CLAS. PROF.]:[AGRUP. CLAS. PROF.]]=$B24,IF(DATOS_[[Check Periodo Ref.]:[Check Periodo Ref.]]="Dentro",IF(DATOS_[[Check Equiparado]:[Check Equiparado]]="Sí",IF(DATOS!AT$5="Sí",(1/DATOS_[[% anualiz]:[% anualiz]]),1)*IF(DATOS!AT$4="Sí",1/DATOS_[[% normaliz]:[% normaliz]],1)*(DATOS_[Conc.Sal.16])))))))),
0)</f>
        <v>0</v>
      </c>
      <c r="Z25" s="109">
        <f t="array" ref="Z25">IFERROR(
(AVERAGE((IF(DATOS_[[Sexo]:[Sexo]]=$B25,IF(DATOS_[[AGRUP. CLAS. PROF.]:[AGRUP. CLAS. PROF.]]=$B24,IF(DATOS_[[Check Periodo Ref.]:[Check Periodo Ref.]]="Dentro",IF(DATOS_[[Check Equiparado]:[Check Equiparado]]="Sí",IF(DATOS!AU$5="Sí",(1/DATOS_[[% anualiz]:[% anualiz]]),1)*IF(DATOS!AU$4="Sí",1/DATOS_[[% normaliz]:[% normaliz]],1)*(DATOS_[Conc.Sal.17])))))))),
0)</f>
        <v>0</v>
      </c>
      <c r="AA25" s="109">
        <f t="array" ref="AA25">IFERROR(
(AVERAGE((IF(DATOS_[[Sexo]:[Sexo]]=$B25,IF(DATOS_[[AGRUP. CLAS. PROF.]:[AGRUP. CLAS. PROF.]]=$B24,IF(DATOS_[[Check Periodo Ref.]:[Check Periodo Ref.]]="Dentro",IF(DATOS_[[Check Equiparado]:[Check Equiparado]]="Sí",IF(DATOS!AV$5="Sí",(1/DATOS_[[% anualiz]:[% anualiz]]),1)*IF(DATOS!AV$4="Sí",1/DATOS_[[% normaliz]:[% normaliz]],1)*(DATOS_[Conc.Sal.18])))))))),
0)</f>
        <v>0</v>
      </c>
      <c r="AB25" s="109">
        <f t="array" ref="AB25">IFERROR(
(AVERAGE((IF(DATOS_[[Sexo]:[Sexo]]=$B25,IF(DATOS_[[AGRUP. CLAS. PROF.]:[AGRUP. CLAS. PROF.]]=$B24,IF(DATOS_[[Check Periodo Ref.]:[Check Periodo Ref.]]="Dentro",IF(DATOS_[[Check Equiparado]:[Check Equiparado]]="Sí",IF(DATOS!AW$5="Sí",(1/DATOS_[[% anualiz]:[% anualiz]]),1)*IF(DATOS!AW$4="Sí",1/DATOS_[[% normaliz]:[% normaliz]],1)*(DATOS_[Conc.Sal.19])))))))),
0)</f>
        <v>0</v>
      </c>
      <c r="AC25" s="109">
        <f t="array" ref="AC25">IFERROR(
(AVERAGE((IF(DATOS_[[Sexo]:[Sexo]]=$B25,IF(DATOS_[[AGRUP. CLAS. PROF.]:[AGRUP. CLAS. PROF.]]=$B24,IF(DATOS_[[Check Periodo Ref.]:[Check Periodo Ref.]]="Dentro",IF(DATOS_[[Check Equiparado]:[Check Equiparado]]="Sí",IF(DATOS!AX$5="Sí",(1/DATOS_[[% anualiz]:[% anualiz]]),1)*IF(DATOS!AX$4="Sí",1/DATOS_[[% normaliz]:[% normaliz]],1)*(DATOS_[Conc.Sal.20])))))))),
0)</f>
        <v>0</v>
      </c>
      <c r="AD25" s="109">
        <f t="array" ref="AD25">IFERROR(
(AVERAGE((IF(DATOS_[[Sexo]:[Sexo]]=$B25,IF(DATOS_[[AGRUP. CLAS. PROF.]:[AGRUP. CLAS. PROF.]]=$B24,IF(DATOS_[[Check Periodo Ref.]:[Check Periodo Ref.]]="Dentro",IF(DATOS_[[Check Equiparado]:[Check Equiparado]]="Sí",IF(DATOS!AY$5="Sí",(1/DATOS_[[% anualiz]:[% anualiz]]),1)*IF(DATOS!AY$4="Sí",1/DATOS_[[% normaliz]:[% normaliz]],1)*(DATOS_[Conc.Sal.21])))))))),
0)</f>
        <v>0</v>
      </c>
      <c r="AE25" s="109">
        <f t="array" ref="AE25">IFERROR(
(AVERAGE((IF(DATOS_[[Sexo]:[Sexo]]=$B25,IF(DATOS_[[AGRUP. CLAS. PROF.]:[AGRUP. CLAS. PROF.]]=$B24,IF(DATOS_[[Check Periodo Ref.]:[Check Periodo Ref.]]="Dentro",IF(DATOS_[[Check Equiparado]:[Check Equiparado]]="Sí",IF(DATOS!AZ$5="Sí",(1/DATOS_[[% anualiz]:[% anualiz]]),1)*IF(DATOS!AZ$4="Sí",1/DATOS_[[% normaliz]:[% normaliz]],1)*(DATOS_[Conc.Sal.22])))))))),
0)</f>
        <v>0</v>
      </c>
      <c r="AF25" s="109">
        <f t="array" ref="AF25">IFERROR(
(AVERAGE((IF(DATOS_[[Sexo]:[Sexo]]=$B25,IF(DATOS_[[AGRUP. CLAS. PROF.]:[AGRUP. CLAS. PROF.]]=$B24,IF(DATOS_[[Check Periodo Ref.]:[Check Periodo Ref.]]="Dentro",IF(DATOS_[[Check Equiparado]:[Check Equiparado]]="Sí",IF(DATOS!BA$5="Sí",(1/DATOS_[[% anualiz]:[% anualiz]]),1)*IF(DATOS!BA$4="Sí",1/DATOS_[[% normaliz]:[% normaliz]],1)*(DATOS_[Conc.Sal.23])))))))),
0)</f>
        <v>0</v>
      </c>
      <c r="AG25" s="109">
        <f t="array" ref="AG25">IFERROR(
(AVERAGE((IF(DATOS_[[Sexo]:[Sexo]]=$B25,IF(DATOS_[[AGRUP. CLAS. PROF.]:[AGRUP. CLAS. PROF.]]=$B24,IF(DATOS_[[Check Periodo Ref.]:[Check Periodo Ref.]]="Dentro",IF(DATOS_[[Check Equiparado]:[Check Equiparado]]="Sí",IF(DATOS!BB$5="Sí",(1/DATOS_[[% anualiz]:[% anualiz]]),1)*IF(DATOS!BB$4="Sí",1/DATOS_[[% normaliz]:[% normaliz]],1)*(DATOS_[Conc.Sal.24])))))))),
0)</f>
        <v>0</v>
      </c>
      <c r="AH25" s="109">
        <f t="array" ref="AH25">IFERROR(
(AVERAGE((IF(DATOS_[[Sexo]:[Sexo]]=$B25,IF(DATOS_[[AGRUP. CLAS. PROF.]:[AGRUP. CLAS. PROF.]]=$B24,IF(DATOS_[[Check Periodo Ref.]:[Check Periodo Ref.]]="Dentro",IF(DATOS_[[Check Equiparado]:[Check Equiparado]]="Sí",IF(DATOS!BC$5="Sí",(1/DATOS_[[% anualiz]:[% anualiz]]),1)*IF(DATOS!BC$4="Sí",1/DATOS_[[% normaliz]:[% normaliz]],1)*(DATOS_[Conc.Sal.25])))))))),
0)</f>
        <v>0</v>
      </c>
      <c r="AI25" s="109">
        <f t="array" ref="AI25">IFERROR(
(AVERAGE((IF(DATOS_[[Sexo]:[Sexo]]=$B25,IF(DATOS_[[AGRUP. CLAS. PROF.]:[AGRUP. CLAS. PROF.]]=$B24,IF(DATOS_[[Check Periodo Ref.]:[Check Periodo Ref.]]="Dentro",IF(DATOS_[[Check Equiparado]:[Check Equiparado]]="Sí",IF(DATOS!BD$5="Sí",(1/DATOS_[[% anualiz]:[% anualiz]]),1)*IF(DATOS!BD$4="Sí",1/DATOS_[[% normaliz]:[% normaliz]],1)*(DATOS_[Conc.Sal.26])))))))),
0)</f>
        <v>0</v>
      </c>
      <c r="AJ25" s="109">
        <f t="array" ref="AJ25">IFERROR(
(AVERAGE((IF(DATOS_[[Sexo]:[Sexo]]=$B25,IF(DATOS_[[AGRUP. CLAS. PROF.]:[AGRUP. CLAS. PROF.]]=$B24,IF(DATOS_[[Check Periodo Ref.]:[Check Periodo Ref.]]="Dentro",IF(DATOS_[[Check Equiparado]:[Check Equiparado]]="Sí",IF(DATOS!BE$5="Sí",(1/DATOS_[[% anualiz]:[% anualiz]]),1)*IF(DATOS!BE$4="Sí",1/DATOS_[[% normaliz]:[% normaliz]],1)*(DATOS_[Conc.Sal.27])))))))),
0)</f>
        <v>0</v>
      </c>
      <c r="AK25" s="109">
        <f t="array" ref="AK25">IFERROR(
(AVERAGE((IF(DATOS_[[Sexo]:[Sexo]]=$B25,IF(DATOS_[[AGRUP. CLAS. PROF.]:[AGRUP. CLAS. PROF.]]=$B24,IF(DATOS_[[Check Periodo Ref.]:[Check Periodo Ref.]]="Dentro",IF(DATOS_[[Check Equiparado]:[Check Equiparado]]="Sí",IF(DATOS!BF$5="Sí",(1/DATOS_[[% anualiz]:[% anualiz]]),1)*IF(DATOS!BF$4="Sí",1/DATOS_[[% normaliz]:[% normaliz]],1)*(DATOS_[Conc.Sal.28])))))))),
0)</f>
        <v>0</v>
      </c>
      <c r="AL25" s="109">
        <f t="array" ref="AL25">IFERROR(
(AVERAGE((IF(DATOS_[[Sexo]:[Sexo]]=$B25,IF(DATOS_[[AGRUP. CLAS. PROF.]:[AGRUP. CLAS. PROF.]]=$B24,IF(DATOS_[[Check Periodo Ref.]:[Check Periodo Ref.]]="Dentro",IF(DATOS_[[Check Equiparado]:[Check Equiparado]]="Sí",IF(DATOS!BG$5="Sí",(1/DATOS_[[% anualiz]:[% anualiz]]),1)*IF(DATOS!BG$4="Sí",1/DATOS_[[% normaliz]:[% normaliz]],1)*(DATOS_[Conc.Sal.29])))))))),
0)</f>
        <v>0</v>
      </c>
      <c r="AM25" s="109">
        <f t="array" ref="AM25">IFERROR(
(AVERAGE((IF(DATOS_[[Sexo]:[Sexo]]=$B25,IF(DATOS_[[AGRUP. CLAS. PROF.]:[AGRUP. CLAS. PROF.]]=$B24,IF(DATOS_[[Check Periodo Ref.]:[Check Periodo Ref.]]="Dentro",IF(DATOS_[[Check Equiparado]:[Check Equiparado]]="Sí",IF(DATOS!BH$5="Sí",(1/DATOS_[[% anualiz]:[% anualiz]]),1)*IF(DATOS!BH$4="Sí",1/DATOS_[[% normaliz]:[% normaliz]],1)*(DATOS_[Conc.Sal.30])))))))),
0)</f>
        <v>0</v>
      </c>
      <c r="AN25" s="110">
        <f t="array" ref="AN25">IFERROR(
AVERAGE(IF(DATOS_[Sexo]=$B25,IF(DATOS_[[AGRUP. CLAS. PROF.]:[AGRUP. CLAS. PROF.]]=$B24,IF(DATOS_[Check Equiparado]="Sí",IF(DATOS_[Check Periodo Ref.]="Dentro",DATOS_[Tot COMPL.SAL Eq],FALSE))))),
0)</f>
        <v>0</v>
      </c>
      <c r="AO25" s="111">
        <f t="array" ref="AO25">IFERROR(
AVERAGE(IF(DATOS_[Sexo]=$B25,IF(DATOS_[[AGRUP. CLAS. PROF.]:[AGRUP. CLAS. PROF.]]=$B24,IF(DATOS_[Check Equiparado]="Sí",IF(DATOS_[Check Periodo Ref.]="Dentro",DATOS_[TOTAL SALARIO Eq],FALSE))))),
0)</f>
        <v>0</v>
      </c>
      <c r="AP25" s="112">
        <f t="array" ref="AP25">IFERROR(
(AVERAGE((IF(DATOS_[[Sexo]:[Sexo]]=$B25,IF(DATOS_[[AGRUP. CLAS. PROF.]:[AGRUP. CLAS. PROF.]]=$B24,IF(DATOS_[[Check Periodo Ref.]:[Check Periodo Ref.]]="Dentro",IF(DATOS_[[Check Equiparado]:[Check Equiparado]]="Sí",IF(DATOS!BI$5="Sí",(1/DATOS_[[% anualiz]:[% anualiz]]),1)*IF(DATOS!BI$4="Sí",1/DATOS_[[% normaliz]:[% normaliz]],1)*(DATOS_[C.Extra.01])))))))),
0)</f>
        <v>0</v>
      </c>
      <c r="AQ25" s="112">
        <f t="array" ref="AQ25">IFERROR(
(AVERAGE((IF(DATOS_[[Sexo]:[Sexo]]=$B25,IF(DATOS_[[AGRUP. CLAS. PROF.]:[AGRUP. CLAS. PROF.]]=$B24,IF(DATOS_[[Check Periodo Ref.]:[Check Periodo Ref.]]="Dentro",IF(DATOS_[[Check Equiparado]:[Check Equiparado]]="Sí",IF(DATOS!BJ$5="Sí",(1/DATOS_[[% anualiz]:[% anualiz]]),1)*IF(DATOS!BJ$4="Sí",1/DATOS_[[% normaliz]:[% normaliz]],1)*(DATOS_[C.Extra.02])))))))),
0)</f>
        <v>0</v>
      </c>
      <c r="AR25" s="112">
        <f t="array" ref="AR25">IFERROR(
(AVERAGE((IF(DATOS_[[Sexo]:[Sexo]]=$B25,IF(DATOS_[[AGRUP. CLAS. PROF.]:[AGRUP. CLAS. PROF.]]=$B24,IF(DATOS_[[Check Periodo Ref.]:[Check Periodo Ref.]]="Dentro",IF(DATOS_[[Check Equiparado]:[Check Equiparado]]="Sí",IF(DATOS!BK$5="Sí",(1/DATOS_[[% anualiz]:[% anualiz]]),1)*IF(DATOS!BK$4="Sí",1/DATOS_[[% normaliz]:[% normaliz]],1)*(DATOS_[C.Extra.03])))))))),
0)</f>
        <v>0</v>
      </c>
      <c r="AS25" s="112">
        <f t="array" ref="AS25">IFERROR(
(AVERAGE((IF(DATOS_[[Sexo]:[Sexo]]=$B25,IF(DATOS_[[AGRUP. CLAS. PROF.]:[AGRUP. CLAS. PROF.]]=$B24,IF(DATOS_[[Check Periodo Ref.]:[Check Periodo Ref.]]="Dentro",IF(DATOS_[[Check Equiparado]:[Check Equiparado]]="Sí",IF(DATOS!BL$5="Sí",(1/DATOS_[[% anualiz]:[% anualiz]]),1)*IF(DATOS!BL$4="Sí",1/DATOS_[[% normaliz]:[% normaliz]],1)*(DATOS_[C.Extra.04])))))))),
0)</f>
        <v>0</v>
      </c>
      <c r="AT25" s="112">
        <f t="array" ref="AT25">IFERROR(
(AVERAGE((IF(DATOS_[[Sexo]:[Sexo]]=$B25,IF(DATOS_[[AGRUP. CLAS. PROF.]:[AGRUP. CLAS. PROF.]]=$B24,IF(DATOS_[[Check Periodo Ref.]:[Check Periodo Ref.]]="Dentro",IF(DATOS_[[Check Equiparado]:[Check Equiparado]]="Sí",IF(DATOS!BM$5="Sí",(1/DATOS_[[% anualiz]:[% anualiz]]),1)*IF(DATOS!BM$4="Sí",1/DATOS_[[% normaliz]:[% normaliz]],1)*(DATOS_[C.Extra.05])))))))),
0)</f>
        <v>0</v>
      </c>
      <c r="AU25" s="113">
        <f t="array" ref="AU25">IFERROR(
AVERAGE(IF(DATOS_[Sexo]=$B25,IF(DATOS_[[AGRUP. CLAS. PROF.]:[AGRUP. CLAS. PROF.]]=$B24,IF(DATOS_[Check Equiparado]="Sí",IF(DATOS_[Check Periodo Ref.]="Dentro",DATOS_[Tot Extrasalarial Eq],FALSE))))),
0)</f>
        <v>0</v>
      </c>
      <c r="AV25" s="114">
        <f t="array" ref="AV25">IFERROR(
AVERAGE(IF(DATOS_[Sexo]=$B25,IF(DATOS_[[AGRUP. CLAS. PROF.]:[AGRUP. CLAS. PROF.]]=$B24,IF(DATOS_[Check Equiparado]="Sí",IF(DATOS_[Check Periodo Ref.]="Dentro",DATOS_[TOTAL Retrib Eq],FALSE))))),
0)</f>
        <v>0</v>
      </c>
    </row>
    <row r="26" spans="1:48" x14ac:dyDescent="0.3">
      <c r="A26" s="60" t="str">
        <f t="shared" ref="A26" si="18">+A25</f>
        <v>[ocultar]</v>
      </c>
      <c r="B26" s="64" t="s">
        <v>163</v>
      </c>
      <c r="C26" s="65">
        <f t="array" ref="C26">SUM(IF($B26=DATOS_[Sexo],
IF($B24=DATOS_[AGRUP. CLAS. PROF.],
IF("Dentro"=DATOS_[Check Periodo Ref.],
1/(COUNTIFS(DATOS_[Sexo],$B26,DATOS_[AGRUP. CLAS. PROF.],$B24,DATOS_[Check Periodo Ref.],"Dentro",DATOS_[id],DATOS_[id]))))))</f>
        <v>0</v>
      </c>
      <c r="D26" s="66">
        <f>COUNTIFS(DATOS_[AGRUP. CLAS. PROF.],$B24,DATOS_[Sexo],$B26,DATOS_[Check Periodo Ref.],"Dentro")</f>
        <v>0</v>
      </c>
      <c r="E26" s="66">
        <f>COUNTIFS(DATOS_[AGRUP. CLAS. PROF.],$B24,DATOS_[Sexo],$B26,DATOS_[Check Periodo Ref.],"Dentro",DATOS_[Check Nº SC Norm],"Sí")</f>
        <v>0</v>
      </c>
      <c r="F26" s="66">
        <f>COUNTIFS(DATOS_[AGRUP. CLAS. PROF.],$B24,DATOS_[Sexo],$B26,DATOS_[Check Periodo Ref.],"Dentro",DATOS_[Check Nº SC Anualiz],"Sí")</f>
        <v>0</v>
      </c>
      <c r="G26" s="66">
        <f>COUNTIFS(DATOS_[AGRUP. CLAS. PROF.],$B24,DATOS_[Sexo],$B26,DATOS_[Check Periodo Ref.],"Dentro",DATOS_[Check Nº SC Norm y Anualiz],"Sí")</f>
        <v>0</v>
      </c>
      <c r="H26" s="66">
        <f>COUNTIFS(DATOS_[AGRUP. CLAS. PROF.],$B24,DATOS_[Sexo],$B26,DATOS_[Check Periodo Ref.],"Dentro",DATOS_[Check Equiparación],"Sí")</f>
        <v>0</v>
      </c>
      <c r="I26" s="108" cm="1">
        <f t="array" ref="I26">IFERROR(
AVERAGE(IF(DATOS_[Sexo]=$B26,IF(DATOS_[[AGRUP. CLAS. PROF.]:[AGRUP. CLAS. PROF.]]=$B24,IF(DATOS_[Check Equiparado]="Sí",IF(DATOS_[Check Periodo Ref.]="Dentro",DATOS_[SALARIO BASE Eq],FALSE))))),
0)</f>
        <v>0</v>
      </c>
      <c r="J26" s="109">
        <f t="array" ref="J26">IFERROR(
(AVERAGE((IF(DATOS_[[Sexo]:[Sexo]]=$B26,IF(DATOS_[[AGRUP. CLAS. PROF.]:[AGRUP. CLAS. PROF.]]=$B24,IF(DATOS_[[Check Periodo Ref.]:[Check Periodo Ref.]]="Dentro",IF(DATOS_[[Check Equiparado]:[Check Equiparado]]="Sí",IF(DATOS!AE$5="Sí",(1/DATOS_[[% anualiz]:[% anualiz]]),1)*IF(DATOS!AE$4="Sí",1/DATOS_[[% normaliz]:[% normaliz]],1)*(DATOS_[Conc.Sal.01])))))))),
0)</f>
        <v>0</v>
      </c>
      <c r="K26" s="109">
        <f t="array" ref="K26">IFERROR(
(AVERAGE((IF(DATOS_[[Sexo]:[Sexo]]=$B26,IF(DATOS_[[AGRUP. CLAS. PROF.]:[AGRUP. CLAS. PROF.]]=$B24,IF(DATOS_[[Check Periodo Ref.]:[Check Periodo Ref.]]="Dentro",IF(DATOS_[[Check Equiparado]:[Check Equiparado]]="Sí",IF(DATOS!AF$5="Sí",(1/DATOS_[[% anualiz]:[% anualiz]]),1)*IF(DATOS!AF$4="Sí",1/DATOS_[[% normaliz]:[% normaliz]],1)*(DATOS_[Conc.Sal.02])))))))),
0)</f>
        <v>0</v>
      </c>
      <c r="L26" s="109">
        <f t="array" ref="L26">IFERROR(
(AVERAGE((IF(DATOS_[[Sexo]:[Sexo]]=$B26,IF(DATOS_[[AGRUP. CLAS. PROF.]:[AGRUP. CLAS. PROF.]]=$B24,IF(DATOS_[[Check Periodo Ref.]:[Check Periodo Ref.]]="Dentro",IF(DATOS_[[Check Equiparado]:[Check Equiparado]]="Sí",IF(DATOS!AG$5="Sí",(1/DATOS_[[% anualiz]:[% anualiz]]),1)*IF(DATOS!AG$4="Sí",1/DATOS_[[% normaliz]:[% normaliz]],1)*(DATOS_[Conc.Sal.03])))))))),
0)</f>
        <v>0</v>
      </c>
      <c r="M26" s="109">
        <f t="array" ref="M26">IFERROR(
(AVERAGE((IF(DATOS_[[Sexo]:[Sexo]]=$B26,IF(DATOS_[[AGRUP. CLAS. PROF.]:[AGRUP. CLAS. PROF.]]=$B24,IF(DATOS_[[Check Periodo Ref.]:[Check Periodo Ref.]]="Dentro",IF(DATOS_[[Check Equiparado]:[Check Equiparado]]="Sí",IF(DATOS!AH$5="Sí",(1/DATOS_[[% anualiz]:[% anualiz]]),1)*IF(DATOS!AH$4="Sí",1/DATOS_[[% normaliz]:[% normaliz]],1)*(DATOS_[Conc.Sal.04])))))))),
0)</f>
        <v>0</v>
      </c>
      <c r="N26" s="109">
        <f t="array" ref="N26">IFERROR(
(AVERAGE((IF(DATOS_[[Sexo]:[Sexo]]=$B26,IF(DATOS_[[AGRUP. CLAS. PROF.]:[AGRUP. CLAS. PROF.]]=$B24,IF(DATOS_[[Check Periodo Ref.]:[Check Periodo Ref.]]="Dentro",IF(DATOS_[[Check Equiparado]:[Check Equiparado]]="Sí",IF(DATOS!AI$5="Sí",(1/DATOS_[[% anualiz]:[% anualiz]]),1)*IF(DATOS!AI$4="Sí",1/DATOS_[[% normaliz]:[% normaliz]],1)*(DATOS_[Conc.Sal.05])))))))),
0)</f>
        <v>0</v>
      </c>
      <c r="O26" s="109">
        <f t="array" ref="O26">IFERROR(
(AVERAGE((IF(DATOS_[[Sexo]:[Sexo]]=$B26,IF(DATOS_[[AGRUP. CLAS. PROF.]:[AGRUP. CLAS. PROF.]]=$B24,IF(DATOS_[[Check Periodo Ref.]:[Check Periodo Ref.]]="Dentro",IF(DATOS_[[Check Equiparado]:[Check Equiparado]]="Sí",IF(DATOS!AJ$5="Sí",(1/DATOS_[[% anualiz]:[% anualiz]]),1)*IF(DATOS!AJ$4="Sí",1/DATOS_[[% normaliz]:[% normaliz]],1)*(DATOS_[Conc.Sal.06])))))))),
0)</f>
        <v>0</v>
      </c>
      <c r="P26" s="109">
        <f t="array" ref="P26">IFERROR(
(AVERAGE((IF(DATOS_[[Sexo]:[Sexo]]=$B26,IF(DATOS_[[AGRUP. CLAS. PROF.]:[AGRUP. CLAS. PROF.]]=$B24,IF(DATOS_[[Check Periodo Ref.]:[Check Periodo Ref.]]="Dentro",IF(DATOS_[[Check Equiparado]:[Check Equiparado]]="Sí",IF(DATOS!AK$5="Sí",(1/DATOS_[[% anualiz]:[% anualiz]]),1)*IF(DATOS!AK$4="Sí",1/DATOS_[[% normaliz]:[% normaliz]],1)*(DATOS_[Conc.Sal.07])))))))),
0)</f>
        <v>0</v>
      </c>
      <c r="Q26" s="109">
        <f t="array" ref="Q26">IFERROR(
(AVERAGE((IF(DATOS_[[Sexo]:[Sexo]]=$B26,IF(DATOS_[[AGRUP. CLAS. PROF.]:[AGRUP. CLAS. PROF.]]=$B24,IF(DATOS_[[Check Periodo Ref.]:[Check Periodo Ref.]]="Dentro",IF(DATOS_[[Check Equiparado]:[Check Equiparado]]="Sí",IF(DATOS!AL$5="Sí",(1/DATOS_[[% anualiz]:[% anualiz]]),1)*IF(DATOS!AL$4="Sí",1/DATOS_[[% normaliz]:[% normaliz]],1)*(DATOS_[Conc.Sal.08])))))))),
0)</f>
        <v>0</v>
      </c>
      <c r="R26" s="109">
        <f t="array" ref="R26">IFERROR(
(AVERAGE((IF(DATOS_[[Sexo]:[Sexo]]=$B26,IF(DATOS_[[AGRUP. CLAS. PROF.]:[AGRUP. CLAS. PROF.]]=$B24,IF(DATOS_[[Check Periodo Ref.]:[Check Periodo Ref.]]="Dentro",IF(DATOS_[[Check Equiparado]:[Check Equiparado]]="Sí",IF(DATOS!AM$5="Sí",(1/DATOS_[[% anualiz]:[% anualiz]]),1)*IF(DATOS!AM$4="Sí",1/DATOS_[[% normaliz]:[% normaliz]],1)*(DATOS_[Conc.Sal.09])))))))),
0)</f>
        <v>0</v>
      </c>
      <c r="S26" s="109">
        <f t="array" ref="S26">IFERROR(
(AVERAGE((IF(DATOS_[[Sexo]:[Sexo]]=$B26,IF(DATOS_[[AGRUP. CLAS. PROF.]:[AGRUP. CLAS. PROF.]]=$B24,IF(DATOS_[[Check Periodo Ref.]:[Check Periodo Ref.]]="Dentro",IF(DATOS_[[Check Equiparado]:[Check Equiparado]]="Sí",IF(DATOS!AN$5="Sí",(1/DATOS_[[% anualiz]:[% anualiz]]),1)*IF(DATOS!AN$4="Sí",1/DATOS_[[% normaliz]:[% normaliz]],1)*(DATOS_[Conc.Sal.10])))))))),
0)</f>
        <v>0</v>
      </c>
      <c r="T26" s="109">
        <f t="array" ref="T26">IFERROR(
(AVERAGE((IF(DATOS_[[Sexo]:[Sexo]]=$B26,IF(DATOS_[[AGRUP. CLAS. PROF.]:[AGRUP. CLAS. PROF.]]=$B24,IF(DATOS_[[Check Periodo Ref.]:[Check Periodo Ref.]]="Dentro",IF(DATOS_[[Check Equiparado]:[Check Equiparado]]="Sí",IF(DATOS!AO$5="Sí",(1/DATOS_[[% anualiz]:[% anualiz]]),1)*IF(DATOS!AO$4="Sí",1/DATOS_[[% normaliz]:[% normaliz]],1)*(DATOS_[Conc.Sal.11])))))))),
0)</f>
        <v>0</v>
      </c>
      <c r="U26" s="109">
        <f t="array" ref="U26">IFERROR(
(AVERAGE((IF(DATOS_[[Sexo]:[Sexo]]=$B26,IF(DATOS_[[AGRUP. CLAS. PROF.]:[AGRUP. CLAS. PROF.]]=$B24,IF(DATOS_[[Check Periodo Ref.]:[Check Periodo Ref.]]="Dentro",IF(DATOS_[[Check Equiparado]:[Check Equiparado]]="Sí",IF(DATOS!AP$5="Sí",(1/DATOS_[[% anualiz]:[% anualiz]]),1)*IF(DATOS!AP$4="Sí",1/DATOS_[[% normaliz]:[% normaliz]],1)*(DATOS_[Conc.Sal.12])))))))),
0)</f>
        <v>0</v>
      </c>
      <c r="V26" s="109">
        <f t="array" ref="V26">IFERROR(
(AVERAGE((IF(DATOS_[[Sexo]:[Sexo]]=$B26,IF(DATOS_[[AGRUP. CLAS. PROF.]:[AGRUP. CLAS. PROF.]]=$B24,IF(DATOS_[[Check Periodo Ref.]:[Check Periodo Ref.]]="Dentro",IF(DATOS_[[Check Equiparado]:[Check Equiparado]]="Sí",IF(DATOS!AQ$5="Sí",(1/DATOS_[[% anualiz]:[% anualiz]]),1)*IF(DATOS!AQ$4="Sí",1/DATOS_[[% normaliz]:[% normaliz]],1)*(DATOS_[Conc.Sal.13])))))))),
0)</f>
        <v>0</v>
      </c>
      <c r="W26" s="109">
        <f t="array" ref="W26">IFERROR(
(AVERAGE((IF(DATOS_[[Sexo]:[Sexo]]=$B26,IF(DATOS_[[AGRUP. CLAS. PROF.]:[AGRUP. CLAS. PROF.]]=$B24,IF(DATOS_[[Check Periodo Ref.]:[Check Periodo Ref.]]="Dentro",IF(DATOS_[[Check Equiparado]:[Check Equiparado]]="Sí",IF(DATOS!AR$5="Sí",(1/DATOS_[[% anualiz]:[% anualiz]]),1)*IF(DATOS!AR$4="Sí",1/DATOS_[[% normaliz]:[% normaliz]],1)*(DATOS_[Conc.Sal.14])))))))),
0)</f>
        <v>0</v>
      </c>
      <c r="X26" s="109">
        <f t="array" ref="X26">IFERROR(
(AVERAGE((IF(DATOS_[[Sexo]:[Sexo]]=$B26,IF(DATOS_[[AGRUP. CLAS. PROF.]:[AGRUP. CLAS. PROF.]]=$B24,IF(DATOS_[[Check Periodo Ref.]:[Check Periodo Ref.]]="Dentro",IF(DATOS_[[Check Equiparado]:[Check Equiparado]]="Sí",IF(DATOS!AS$5="Sí",(1/DATOS_[[% anualiz]:[% anualiz]]),1)*IF(DATOS!AS$4="Sí",1/DATOS_[[% normaliz]:[% normaliz]],1)*(DATOS_[Conc.Sal.15])))))))),
0)</f>
        <v>0</v>
      </c>
      <c r="Y26" s="109">
        <f t="array" ref="Y26">IFERROR(
(AVERAGE((IF(DATOS_[[Sexo]:[Sexo]]=$B26,IF(DATOS_[[AGRUP. CLAS. PROF.]:[AGRUP. CLAS. PROF.]]=$B24,IF(DATOS_[[Check Periodo Ref.]:[Check Periodo Ref.]]="Dentro",IF(DATOS_[[Check Equiparado]:[Check Equiparado]]="Sí",IF(DATOS!AT$5="Sí",(1/DATOS_[[% anualiz]:[% anualiz]]),1)*IF(DATOS!AT$4="Sí",1/DATOS_[[% normaliz]:[% normaliz]],1)*(DATOS_[Conc.Sal.16])))))))),
0)</f>
        <v>0</v>
      </c>
      <c r="Z26" s="109">
        <f t="array" ref="Z26">IFERROR(
(AVERAGE((IF(DATOS_[[Sexo]:[Sexo]]=$B26,IF(DATOS_[[AGRUP. CLAS. PROF.]:[AGRUP. CLAS. PROF.]]=$B24,IF(DATOS_[[Check Periodo Ref.]:[Check Periodo Ref.]]="Dentro",IF(DATOS_[[Check Equiparado]:[Check Equiparado]]="Sí",IF(DATOS!AU$5="Sí",(1/DATOS_[[% anualiz]:[% anualiz]]),1)*IF(DATOS!AU$4="Sí",1/DATOS_[[% normaliz]:[% normaliz]],1)*(DATOS_[Conc.Sal.17])))))))),
0)</f>
        <v>0</v>
      </c>
      <c r="AA26" s="109">
        <f t="array" ref="AA26">IFERROR(
(AVERAGE((IF(DATOS_[[Sexo]:[Sexo]]=$B26,IF(DATOS_[[AGRUP. CLAS. PROF.]:[AGRUP. CLAS. PROF.]]=$B24,IF(DATOS_[[Check Periodo Ref.]:[Check Periodo Ref.]]="Dentro",IF(DATOS_[[Check Equiparado]:[Check Equiparado]]="Sí",IF(DATOS!AV$5="Sí",(1/DATOS_[[% anualiz]:[% anualiz]]),1)*IF(DATOS!AV$4="Sí",1/DATOS_[[% normaliz]:[% normaliz]],1)*(DATOS_[Conc.Sal.18])))))))),
0)</f>
        <v>0</v>
      </c>
      <c r="AB26" s="109">
        <f t="array" ref="AB26">IFERROR(
(AVERAGE((IF(DATOS_[[Sexo]:[Sexo]]=$B26,IF(DATOS_[[AGRUP. CLAS. PROF.]:[AGRUP. CLAS. PROF.]]=$B24,IF(DATOS_[[Check Periodo Ref.]:[Check Periodo Ref.]]="Dentro",IF(DATOS_[[Check Equiparado]:[Check Equiparado]]="Sí",IF(DATOS!AW$5="Sí",(1/DATOS_[[% anualiz]:[% anualiz]]),1)*IF(DATOS!AW$4="Sí",1/DATOS_[[% normaliz]:[% normaliz]],1)*(DATOS_[Conc.Sal.19])))))))),
0)</f>
        <v>0</v>
      </c>
      <c r="AC26" s="109">
        <f t="array" ref="AC26">IFERROR(
(AVERAGE((IF(DATOS_[[Sexo]:[Sexo]]=$B26,IF(DATOS_[[AGRUP. CLAS. PROF.]:[AGRUP. CLAS. PROF.]]=$B24,IF(DATOS_[[Check Periodo Ref.]:[Check Periodo Ref.]]="Dentro",IF(DATOS_[[Check Equiparado]:[Check Equiparado]]="Sí",IF(DATOS!AX$5="Sí",(1/DATOS_[[% anualiz]:[% anualiz]]),1)*IF(DATOS!AX$4="Sí",1/DATOS_[[% normaliz]:[% normaliz]],1)*(DATOS_[Conc.Sal.20])))))))),
0)</f>
        <v>0</v>
      </c>
      <c r="AD26" s="109">
        <f t="array" ref="AD26">IFERROR(
(AVERAGE((IF(DATOS_[[Sexo]:[Sexo]]=$B26,IF(DATOS_[[AGRUP. CLAS. PROF.]:[AGRUP. CLAS. PROF.]]=$B24,IF(DATOS_[[Check Periodo Ref.]:[Check Periodo Ref.]]="Dentro",IF(DATOS_[[Check Equiparado]:[Check Equiparado]]="Sí",IF(DATOS!AY$5="Sí",(1/DATOS_[[% anualiz]:[% anualiz]]),1)*IF(DATOS!AY$4="Sí",1/DATOS_[[% normaliz]:[% normaliz]],1)*(DATOS_[Conc.Sal.21])))))))),
0)</f>
        <v>0</v>
      </c>
      <c r="AE26" s="109">
        <f t="array" ref="AE26">IFERROR(
(AVERAGE((IF(DATOS_[[Sexo]:[Sexo]]=$B26,IF(DATOS_[[AGRUP. CLAS. PROF.]:[AGRUP. CLAS. PROF.]]=$B24,IF(DATOS_[[Check Periodo Ref.]:[Check Periodo Ref.]]="Dentro",IF(DATOS_[[Check Equiparado]:[Check Equiparado]]="Sí",IF(DATOS!AZ$5="Sí",(1/DATOS_[[% anualiz]:[% anualiz]]),1)*IF(DATOS!AZ$4="Sí",1/DATOS_[[% normaliz]:[% normaliz]],1)*(DATOS_[Conc.Sal.22])))))))),
0)</f>
        <v>0</v>
      </c>
      <c r="AF26" s="109">
        <f t="array" ref="AF26">IFERROR(
(AVERAGE((IF(DATOS_[[Sexo]:[Sexo]]=$B26,IF(DATOS_[[AGRUP. CLAS. PROF.]:[AGRUP. CLAS. PROF.]]=$B24,IF(DATOS_[[Check Periodo Ref.]:[Check Periodo Ref.]]="Dentro",IF(DATOS_[[Check Equiparado]:[Check Equiparado]]="Sí",IF(DATOS!BA$5="Sí",(1/DATOS_[[% anualiz]:[% anualiz]]),1)*IF(DATOS!BA$4="Sí",1/DATOS_[[% normaliz]:[% normaliz]],1)*(DATOS_[Conc.Sal.23])))))))),
0)</f>
        <v>0</v>
      </c>
      <c r="AG26" s="109">
        <f t="array" ref="AG26">IFERROR(
(AVERAGE((IF(DATOS_[[Sexo]:[Sexo]]=$B26,IF(DATOS_[[AGRUP. CLAS. PROF.]:[AGRUP. CLAS. PROF.]]=$B24,IF(DATOS_[[Check Periodo Ref.]:[Check Periodo Ref.]]="Dentro",IF(DATOS_[[Check Equiparado]:[Check Equiparado]]="Sí",IF(DATOS!BB$5="Sí",(1/DATOS_[[% anualiz]:[% anualiz]]),1)*IF(DATOS!BB$4="Sí",1/DATOS_[[% normaliz]:[% normaliz]],1)*(DATOS_[Conc.Sal.24])))))))),
0)</f>
        <v>0</v>
      </c>
      <c r="AH26" s="109">
        <f t="array" ref="AH26">IFERROR(
(AVERAGE((IF(DATOS_[[Sexo]:[Sexo]]=$B26,IF(DATOS_[[AGRUP. CLAS. PROF.]:[AGRUP. CLAS. PROF.]]=$B24,IF(DATOS_[[Check Periodo Ref.]:[Check Periodo Ref.]]="Dentro",IF(DATOS_[[Check Equiparado]:[Check Equiparado]]="Sí",IF(DATOS!BC$5="Sí",(1/DATOS_[[% anualiz]:[% anualiz]]),1)*IF(DATOS!BC$4="Sí",1/DATOS_[[% normaliz]:[% normaliz]],1)*(DATOS_[Conc.Sal.25])))))))),
0)</f>
        <v>0</v>
      </c>
      <c r="AI26" s="109">
        <f t="array" ref="AI26">IFERROR(
(AVERAGE((IF(DATOS_[[Sexo]:[Sexo]]=$B26,IF(DATOS_[[AGRUP. CLAS. PROF.]:[AGRUP. CLAS. PROF.]]=$B24,IF(DATOS_[[Check Periodo Ref.]:[Check Periodo Ref.]]="Dentro",IF(DATOS_[[Check Equiparado]:[Check Equiparado]]="Sí",IF(DATOS!BD$5="Sí",(1/DATOS_[[% anualiz]:[% anualiz]]),1)*IF(DATOS!BD$4="Sí",1/DATOS_[[% normaliz]:[% normaliz]],1)*(DATOS_[Conc.Sal.26])))))))),
0)</f>
        <v>0</v>
      </c>
      <c r="AJ26" s="109">
        <f t="array" ref="AJ26">IFERROR(
(AVERAGE((IF(DATOS_[[Sexo]:[Sexo]]=$B26,IF(DATOS_[[AGRUP. CLAS. PROF.]:[AGRUP. CLAS. PROF.]]=$B24,IF(DATOS_[[Check Periodo Ref.]:[Check Periodo Ref.]]="Dentro",IF(DATOS_[[Check Equiparado]:[Check Equiparado]]="Sí",IF(DATOS!BE$5="Sí",(1/DATOS_[[% anualiz]:[% anualiz]]),1)*IF(DATOS!BE$4="Sí",1/DATOS_[[% normaliz]:[% normaliz]],1)*(DATOS_[Conc.Sal.27])))))))),
0)</f>
        <v>0</v>
      </c>
      <c r="AK26" s="109">
        <f t="array" ref="AK26">IFERROR(
(AVERAGE((IF(DATOS_[[Sexo]:[Sexo]]=$B26,IF(DATOS_[[AGRUP. CLAS. PROF.]:[AGRUP. CLAS. PROF.]]=$B24,IF(DATOS_[[Check Periodo Ref.]:[Check Periodo Ref.]]="Dentro",IF(DATOS_[[Check Equiparado]:[Check Equiparado]]="Sí",IF(DATOS!BF$5="Sí",(1/DATOS_[[% anualiz]:[% anualiz]]),1)*IF(DATOS!BF$4="Sí",1/DATOS_[[% normaliz]:[% normaliz]],1)*(DATOS_[Conc.Sal.28])))))))),
0)</f>
        <v>0</v>
      </c>
      <c r="AL26" s="109">
        <f t="array" ref="AL26">IFERROR(
(AVERAGE((IF(DATOS_[[Sexo]:[Sexo]]=$B26,IF(DATOS_[[AGRUP. CLAS. PROF.]:[AGRUP. CLAS. PROF.]]=$B24,IF(DATOS_[[Check Periodo Ref.]:[Check Periodo Ref.]]="Dentro",IF(DATOS_[[Check Equiparado]:[Check Equiparado]]="Sí",IF(DATOS!BG$5="Sí",(1/DATOS_[[% anualiz]:[% anualiz]]),1)*IF(DATOS!BG$4="Sí",1/DATOS_[[% normaliz]:[% normaliz]],1)*(DATOS_[Conc.Sal.29])))))))),
0)</f>
        <v>0</v>
      </c>
      <c r="AM26" s="109">
        <f t="array" ref="AM26">IFERROR(
(AVERAGE((IF(DATOS_[[Sexo]:[Sexo]]=$B26,IF(DATOS_[[AGRUP. CLAS. PROF.]:[AGRUP. CLAS. PROF.]]=$B24,IF(DATOS_[[Check Periodo Ref.]:[Check Periodo Ref.]]="Dentro",IF(DATOS_[[Check Equiparado]:[Check Equiparado]]="Sí",IF(DATOS!BH$5="Sí",(1/DATOS_[[% anualiz]:[% anualiz]]),1)*IF(DATOS!BH$4="Sí",1/DATOS_[[% normaliz]:[% normaliz]],1)*(DATOS_[Conc.Sal.30])))))))),
0)</f>
        <v>0</v>
      </c>
      <c r="AN26" s="110">
        <f t="array" ref="AN26">IFERROR(
AVERAGE(IF(DATOS_[Sexo]=$B26,IF(DATOS_[[AGRUP. CLAS. PROF.]:[AGRUP. CLAS. PROF.]]=$B24,IF(DATOS_[Check Equiparado]="Sí",IF(DATOS_[Check Periodo Ref.]="Dentro",DATOS_[Tot COMPL.SAL Eq],FALSE))))),
0)</f>
        <v>0</v>
      </c>
      <c r="AO26" s="111">
        <f t="array" ref="AO26">IFERROR(
AVERAGE(IF(DATOS_[Sexo]=$B26,IF(DATOS_[[AGRUP. CLAS. PROF.]:[AGRUP. CLAS. PROF.]]=$B24,IF(DATOS_[Check Equiparado]="Sí",IF(DATOS_[Check Periodo Ref.]="Dentro",DATOS_[TOTAL SALARIO Eq],FALSE))))),
0)</f>
        <v>0</v>
      </c>
      <c r="AP26" s="112">
        <f t="array" ref="AP26">IFERROR(
(AVERAGE((IF(DATOS_[[Sexo]:[Sexo]]=$B26,IF(DATOS_[[AGRUP. CLAS. PROF.]:[AGRUP. CLAS. PROF.]]=$B24,IF(DATOS_[[Check Periodo Ref.]:[Check Periodo Ref.]]="Dentro",IF(DATOS_[[Check Equiparado]:[Check Equiparado]]="Sí",IF(DATOS!BI$5="Sí",(1/DATOS_[[% anualiz]:[% anualiz]]),1)*IF(DATOS!BI$4="Sí",1/DATOS_[[% normaliz]:[% normaliz]],1)*(DATOS_[C.Extra.01])))))))),
0)</f>
        <v>0</v>
      </c>
      <c r="AQ26" s="112">
        <f t="array" ref="AQ26">IFERROR(
(AVERAGE((IF(DATOS_[[Sexo]:[Sexo]]=$B26,IF(DATOS_[[AGRUP. CLAS. PROF.]:[AGRUP. CLAS. PROF.]]=$B24,IF(DATOS_[[Check Periodo Ref.]:[Check Periodo Ref.]]="Dentro",IF(DATOS_[[Check Equiparado]:[Check Equiparado]]="Sí",IF(DATOS!BJ$5="Sí",(1/DATOS_[[% anualiz]:[% anualiz]]),1)*IF(DATOS!BJ$4="Sí",1/DATOS_[[% normaliz]:[% normaliz]],1)*(DATOS_[C.Extra.02])))))))),
0)</f>
        <v>0</v>
      </c>
      <c r="AR26" s="112">
        <f t="array" ref="AR26">IFERROR(
(AVERAGE((IF(DATOS_[[Sexo]:[Sexo]]=$B26,IF(DATOS_[[AGRUP. CLAS. PROF.]:[AGRUP. CLAS. PROF.]]=$B24,IF(DATOS_[[Check Periodo Ref.]:[Check Periodo Ref.]]="Dentro",IF(DATOS_[[Check Equiparado]:[Check Equiparado]]="Sí",IF(DATOS!BK$5="Sí",(1/DATOS_[[% anualiz]:[% anualiz]]),1)*IF(DATOS!BK$4="Sí",1/DATOS_[[% normaliz]:[% normaliz]],1)*(DATOS_[C.Extra.03])))))))),
0)</f>
        <v>0</v>
      </c>
      <c r="AS26" s="112">
        <f t="array" ref="AS26">IFERROR(
(AVERAGE((IF(DATOS_[[Sexo]:[Sexo]]=$B26,IF(DATOS_[[AGRUP. CLAS. PROF.]:[AGRUP. CLAS. PROF.]]=$B24,IF(DATOS_[[Check Periodo Ref.]:[Check Periodo Ref.]]="Dentro",IF(DATOS_[[Check Equiparado]:[Check Equiparado]]="Sí",IF(DATOS!BL$5="Sí",(1/DATOS_[[% anualiz]:[% anualiz]]),1)*IF(DATOS!BL$4="Sí",1/DATOS_[[% normaliz]:[% normaliz]],1)*(DATOS_[C.Extra.04])))))))),
0)</f>
        <v>0</v>
      </c>
      <c r="AT26" s="112">
        <f t="array" ref="AT26">IFERROR(
(AVERAGE((IF(DATOS_[[Sexo]:[Sexo]]=$B26,IF(DATOS_[[AGRUP. CLAS. PROF.]:[AGRUP. CLAS. PROF.]]=$B24,IF(DATOS_[[Check Periodo Ref.]:[Check Periodo Ref.]]="Dentro",IF(DATOS_[[Check Equiparado]:[Check Equiparado]]="Sí",IF(DATOS!BM$5="Sí",(1/DATOS_[[% anualiz]:[% anualiz]]),1)*IF(DATOS!BM$4="Sí",1/DATOS_[[% normaliz]:[% normaliz]],1)*(DATOS_[C.Extra.05])))))))),
0)</f>
        <v>0</v>
      </c>
      <c r="AU26" s="113">
        <f t="array" ref="AU26">IFERROR(
AVERAGE(IF(DATOS_[Sexo]=$B26,IF(DATOS_[[AGRUP. CLAS. PROF.]:[AGRUP. CLAS. PROF.]]=$B24,IF(DATOS_[Check Equiparado]="Sí",IF(DATOS_[Check Periodo Ref.]="Dentro",DATOS_[Tot Extrasalarial Eq],FALSE))))),
0)</f>
        <v>0</v>
      </c>
      <c r="AV26" s="114">
        <f t="array" ref="AV26">IFERROR(
AVERAGE(IF(DATOS_[Sexo]=$B26,IF(DATOS_[[AGRUP. CLAS. PROF.]:[AGRUP. CLAS. PROF.]]=$B24,IF(DATOS_[Check Equiparado]="Sí",IF(DATOS_[Check Periodo Ref.]="Dentro",DATOS_[TOTAL Retrib Eq],FALSE))))),
0)</f>
        <v>0</v>
      </c>
    </row>
    <row r="27" spans="1:48" ht="17.25" thickBot="1" x14ac:dyDescent="0.35">
      <c r="A27" s="60" t="str">
        <f t="shared" ref="A27" si="19">+A28</f>
        <v>[ocultar]</v>
      </c>
      <c r="B27" s="70" t="s">
        <v>311</v>
      </c>
      <c r="C27" s="107"/>
      <c r="D27" s="71"/>
      <c r="E27" s="71"/>
      <c r="F27" s="71"/>
      <c r="G27" s="71"/>
      <c r="H27" s="71"/>
      <c r="I27" s="137" t="str">
        <f t="shared" ref="I27:AV27" si="20">IFERROR((I28-I29)/I28,"")</f>
        <v/>
      </c>
      <c r="J27" s="138" t="str">
        <f t="shared" si="20"/>
        <v/>
      </c>
      <c r="K27" s="139" t="str">
        <f t="shared" si="20"/>
        <v/>
      </c>
      <c r="L27" s="139" t="str">
        <f t="shared" si="20"/>
        <v/>
      </c>
      <c r="M27" s="139" t="str">
        <f t="shared" si="20"/>
        <v/>
      </c>
      <c r="N27" s="140" t="str">
        <f t="shared" si="20"/>
        <v/>
      </c>
      <c r="O27" s="141" t="str">
        <f t="shared" si="20"/>
        <v/>
      </c>
      <c r="P27" s="141" t="str">
        <f t="shared" si="20"/>
        <v/>
      </c>
      <c r="Q27" s="141" t="str">
        <f t="shared" si="20"/>
        <v/>
      </c>
      <c r="R27" s="141" t="str">
        <f t="shared" si="20"/>
        <v/>
      </c>
      <c r="S27" s="141" t="str">
        <f t="shared" si="20"/>
        <v/>
      </c>
      <c r="T27" s="141" t="str">
        <f t="shared" si="20"/>
        <v/>
      </c>
      <c r="U27" s="141" t="str">
        <f t="shared" si="20"/>
        <v/>
      </c>
      <c r="V27" s="141" t="str">
        <f t="shared" si="20"/>
        <v/>
      </c>
      <c r="W27" s="141" t="str">
        <f t="shared" si="20"/>
        <v/>
      </c>
      <c r="X27" s="141" t="str">
        <f t="shared" si="20"/>
        <v/>
      </c>
      <c r="Y27" s="141" t="str">
        <f t="shared" si="20"/>
        <v/>
      </c>
      <c r="Z27" s="140" t="str">
        <f t="shared" si="20"/>
        <v/>
      </c>
      <c r="AA27" s="140" t="str">
        <f t="shared" si="20"/>
        <v/>
      </c>
      <c r="AB27" s="140" t="str">
        <f t="shared" si="20"/>
        <v/>
      </c>
      <c r="AC27" s="140" t="str">
        <f t="shared" si="20"/>
        <v/>
      </c>
      <c r="AD27" s="140" t="str">
        <f t="shared" si="20"/>
        <v/>
      </c>
      <c r="AE27" s="140" t="str">
        <f t="shared" si="20"/>
        <v/>
      </c>
      <c r="AF27" s="140" t="str">
        <f t="shared" si="20"/>
        <v/>
      </c>
      <c r="AG27" s="140" t="str">
        <f t="shared" si="20"/>
        <v/>
      </c>
      <c r="AH27" s="140" t="str">
        <f t="shared" si="20"/>
        <v/>
      </c>
      <c r="AI27" s="140" t="str">
        <f t="shared" si="20"/>
        <v/>
      </c>
      <c r="AJ27" s="140" t="str">
        <f t="shared" si="20"/>
        <v/>
      </c>
      <c r="AK27" s="140" t="str">
        <f t="shared" si="20"/>
        <v/>
      </c>
      <c r="AL27" s="140" t="str">
        <f t="shared" si="20"/>
        <v/>
      </c>
      <c r="AM27" s="140" t="str">
        <f t="shared" si="20"/>
        <v/>
      </c>
      <c r="AN27" s="142" t="str">
        <f t="shared" si="20"/>
        <v/>
      </c>
      <c r="AO27" s="146" t="str">
        <f t="shared" si="20"/>
        <v/>
      </c>
      <c r="AP27" s="143" t="str">
        <f t="shared" si="20"/>
        <v/>
      </c>
      <c r="AQ27" s="143" t="str">
        <f t="shared" si="20"/>
        <v/>
      </c>
      <c r="AR27" s="143" t="str">
        <f t="shared" si="20"/>
        <v/>
      </c>
      <c r="AS27" s="143" t="str">
        <f t="shared" si="20"/>
        <v/>
      </c>
      <c r="AT27" s="143" t="str">
        <f t="shared" si="20"/>
        <v/>
      </c>
      <c r="AU27" s="144" t="str">
        <f t="shared" si="20"/>
        <v/>
      </c>
      <c r="AV27" s="145" t="str">
        <f t="shared" si="20"/>
        <v/>
      </c>
    </row>
    <row r="28" spans="1:48" x14ac:dyDescent="0.3">
      <c r="A28" s="60" t="str">
        <f t="shared" ref="A28" si="21">+IF(C28+C29=0,"[ocultar]","")</f>
        <v>[ocultar]</v>
      </c>
      <c r="B28" s="64" t="s">
        <v>162</v>
      </c>
      <c r="C28" s="65">
        <f t="array" ref="C28">SUM(IF($B28=DATOS_[Sexo],
IF($B27=DATOS_[AGRUP. CLAS. PROF.],
IF("Dentro"=DATOS_[Check Periodo Ref.],
1/(COUNTIFS(DATOS_[Sexo],$B28,DATOS_[AGRUP. CLAS. PROF.],$B27,DATOS_[Check Periodo Ref.],"Dentro",DATOS_[id],DATOS_[id]))))))</f>
        <v>0</v>
      </c>
      <c r="D28" s="66">
        <f>COUNTIFS(DATOS_[AGRUP. CLAS. PROF.],$B27,DATOS_[Sexo],$B28,DATOS_[Check Periodo Ref.],"Dentro")</f>
        <v>0</v>
      </c>
      <c r="E28" s="66">
        <f>COUNTIFS(DATOS_[AGRUP. CLAS. PROF.],$B27,DATOS_[Sexo],$B28,DATOS_[Check Periodo Ref.],"Dentro",DATOS_[Check Nº SC Norm],"Sí")</f>
        <v>0</v>
      </c>
      <c r="F28" s="66">
        <f>COUNTIFS(DATOS_[AGRUP. CLAS. PROF.],$B27,DATOS_[Sexo],$B28,DATOS_[Check Periodo Ref.],"Dentro",DATOS_[Check Nº SC Anualiz],"Sí")</f>
        <v>0</v>
      </c>
      <c r="G28" s="66">
        <f>COUNTIFS(DATOS_[AGRUP. CLAS. PROF.],$B27,DATOS_[Sexo],$B28,DATOS_[Check Periodo Ref.],"Dentro",DATOS_[Check Nº SC Norm y Anualiz],"Sí")</f>
        <v>0</v>
      </c>
      <c r="H28" s="66">
        <f>COUNTIFS(DATOS_[AGRUP. CLAS. PROF.],$B27,DATOS_[Sexo],$B28,DATOS_[Check Periodo Ref.],"Dentro",DATOS_[Check Equiparación],"Sí")</f>
        <v>0</v>
      </c>
      <c r="I28" s="108">
        <f t="array" ref="I28">IFERROR(
AVERAGE(IF(DATOS_[Sexo]=$B28,IF(DATOS_[[AGRUP. CLAS. PROF.]:[AGRUP. CLAS. PROF.]]=$B27,IF(DATOS_[Check Equiparado]="Sí",IF(DATOS_[Check Periodo Ref.]="Dentro",DATOS_[SALARIO BASE Eq],FALSE))))),
0)</f>
        <v>0</v>
      </c>
      <c r="J28" s="109">
        <f t="array" ref="J28">IFERROR(
(AVERAGE((IF(DATOS_[[Sexo]:[Sexo]]=$B28,IF(DATOS_[[AGRUP. CLAS. PROF.]:[AGRUP. CLAS. PROF.]]=$B27,IF(DATOS_[[Check Periodo Ref.]:[Check Periodo Ref.]]="Dentro",IF(DATOS_[[Check Equiparado]:[Check Equiparado]]="Sí",IF(DATOS!AE$5="Sí",(1/DATOS_[[% anualiz]:[% anualiz]]),1)*IF(DATOS!AE$4="Sí",1/DATOS_[[% normaliz]:[% normaliz]],1)*(DATOS_[Conc.Sal.01])))))))),
0)</f>
        <v>0</v>
      </c>
      <c r="K28" s="109">
        <f t="array" ref="K28">IFERROR(
(AVERAGE((IF(DATOS_[[Sexo]:[Sexo]]=$B28,IF(DATOS_[[AGRUP. CLAS. PROF.]:[AGRUP. CLAS. PROF.]]=$B27,IF(DATOS_[[Check Periodo Ref.]:[Check Periodo Ref.]]="Dentro",IF(DATOS_[[Check Equiparado]:[Check Equiparado]]="Sí",IF(DATOS!AF$5="Sí",(1/DATOS_[[% anualiz]:[% anualiz]]),1)*IF(DATOS!AF$4="Sí",1/DATOS_[[% normaliz]:[% normaliz]],1)*(DATOS_[Conc.Sal.02])))))))),
0)</f>
        <v>0</v>
      </c>
      <c r="L28" s="109">
        <f t="array" ref="L28">IFERROR(
(AVERAGE((IF(DATOS_[[Sexo]:[Sexo]]=$B28,IF(DATOS_[[AGRUP. CLAS. PROF.]:[AGRUP. CLAS. PROF.]]=$B27,IF(DATOS_[[Check Periodo Ref.]:[Check Periodo Ref.]]="Dentro",IF(DATOS_[[Check Equiparado]:[Check Equiparado]]="Sí",IF(DATOS!AG$5="Sí",(1/DATOS_[[% anualiz]:[% anualiz]]),1)*IF(DATOS!AG$4="Sí",1/DATOS_[[% normaliz]:[% normaliz]],1)*(DATOS_[Conc.Sal.03])))))))),
0)</f>
        <v>0</v>
      </c>
      <c r="M28" s="109">
        <f t="array" ref="M28">IFERROR(
(AVERAGE((IF(DATOS_[[Sexo]:[Sexo]]=$B28,IF(DATOS_[[AGRUP. CLAS. PROF.]:[AGRUP. CLAS. PROF.]]=$B27,IF(DATOS_[[Check Periodo Ref.]:[Check Periodo Ref.]]="Dentro",IF(DATOS_[[Check Equiparado]:[Check Equiparado]]="Sí",IF(DATOS!AH$5="Sí",(1/DATOS_[[% anualiz]:[% anualiz]]),1)*IF(DATOS!AH$4="Sí",1/DATOS_[[% normaliz]:[% normaliz]],1)*(DATOS_[Conc.Sal.04])))))))),
0)</f>
        <v>0</v>
      </c>
      <c r="N28" s="109">
        <f t="array" ref="N28">IFERROR(
(AVERAGE((IF(DATOS_[[Sexo]:[Sexo]]=$B28,IF(DATOS_[[AGRUP. CLAS. PROF.]:[AGRUP. CLAS. PROF.]]=$B27,IF(DATOS_[[Check Periodo Ref.]:[Check Periodo Ref.]]="Dentro",IF(DATOS_[[Check Equiparado]:[Check Equiparado]]="Sí",IF(DATOS!AI$5="Sí",(1/DATOS_[[% anualiz]:[% anualiz]]),1)*IF(DATOS!AI$4="Sí",1/DATOS_[[% normaliz]:[% normaliz]],1)*(DATOS_[Conc.Sal.05])))))))),
0)</f>
        <v>0</v>
      </c>
      <c r="O28" s="109">
        <f t="array" ref="O28">IFERROR(
(AVERAGE((IF(DATOS_[[Sexo]:[Sexo]]=$B28,IF(DATOS_[[AGRUP. CLAS. PROF.]:[AGRUP. CLAS. PROF.]]=$B27,IF(DATOS_[[Check Periodo Ref.]:[Check Periodo Ref.]]="Dentro",IF(DATOS_[[Check Equiparado]:[Check Equiparado]]="Sí",IF(DATOS!AJ$5="Sí",(1/DATOS_[[% anualiz]:[% anualiz]]),1)*IF(DATOS!AJ$4="Sí",1/DATOS_[[% normaliz]:[% normaliz]],1)*(DATOS_[Conc.Sal.06])))))))),
0)</f>
        <v>0</v>
      </c>
      <c r="P28" s="109">
        <f t="array" ref="P28">IFERROR(
(AVERAGE((IF(DATOS_[[Sexo]:[Sexo]]=$B28,IF(DATOS_[[AGRUP. CLAS. PROF.]:[AGRUP. CLAS. PROF.]]=$B27,IF(DATOS_[[Check Periodo Ref.]:[Check Periodo Ref.]]="Dentro",IF(DATOS_[[Check Equiparado]:[Check Equiparado]]="Sí",IF(DATOS!AK$5="Sí",(1/DATOS_[[% anualiz]:[% anualiz]]),1)*IF(DATOS!AK$4="Sí",1/DATOS_[[% normaliz]:[% normaliz]],1)*(DATOS_[Conc.Sal.07])))))))),
0)</f>
        <v>0</v>
      </c>
      <c r="Q28" s="109">
        <f t="array" ref="Q28">IFERROR(
(AVERAGE((IF(DATOS_[[Sexo]:[Sexo]]=$B28,IF(DATOS_[[AGRUP. CLAS. PROF.]:[AGRUP. CLAS. PROF.]]=$B27,IF(DATOS_[[Check Periodo Ref.]:[Check Periodo Ref.]]="Dentro",IF(DATOS_[[Check Equiparado]:[Check Equiparado]]="Sí",IF(DATOS!AL$5="Sí",(1/DATOS_[[% anualiz]:[% anualiz]]),1)*IF(DATOS!AL$4="Sí",1/DATOS_[[% normaliz]:[% normaliz]],1)*(DATOS_[Conc.Sal.08])))))))),
0)</f>
        <v>0</v>
      </c>
      <c r="R28" s="109">
        <f t="array" ref="R28">IFERROR(
(AVERAGE((IF(DATOS_[[Sexo]:[Sexo]]=$B28,IF(DATOS_[[AGRUP. CLAS. PROF.]:[AGRUP. CLAS. PROF.]]=$B27,IF(DATOS_[[Check Periodo Ref.]:[Check Periodo Ref.]]="Dentro",IF(DATOS_[[Check Equiparado]:[Check Equiparado]]="Sí",IF(DATOS!AM$5="Sí",(1/DATOS_[[% anualiz]:[% anualiz]]),1)*IF(DATOS!AM$4="Sí",1/DATOS_[[% normaliz]:[% normaliz]],1)*(DATOS_[Conc.Sal.09])))))))),
0)</f>
        <v>0</v>
      </c>
      <c r="S28" s="109">
        <f t="array" ref="S28">IFERROR(
(AVERAGE((IF(DATOS_[[Sexo]:[Sexo]]=$B28,IF(DATOS_[[AGRUP. CLAS. PROF.]:[AGRUP. CLAS. PROF.]]=$B27,IF(DATOS_[[Check Periodo Ref.]:[Check Periodo Ref.]]="Dentro",IF(DATOS_[[Check Equiparado]:[Check Equiparado]]="Sí",IF(DATOS!AN$5="Sí",(1/DATOS_[[% anualiz]:[% anualiz]]),1)*IF(DATOS!AN$4="Sí",1/DATOS_[[% normaliz]:[% normaliz]],1)*(DATOS_[Conc.Sal.10])))))))),
0)</f>
        <v>0</v>
      </c>
      <c r="T28" s="109">
        <f t="array" ref="T28">IFERROR(
(AVERAGE((IF(DATOS_[[Sexo]:[Sexo]]=$B28,IF(DATOS_[[AGRUP. CLAS. PROF.]:[AGRUP. CLAS. PROF.]]=$B27,IF(DATOS_[[Check Periodo Ref.]:[Check Periodo Ref.]]="Dentro",IF(DATOS_[[Check Equiparado]:[Check Equiparado]]="Sí",IF(DATOS!AO$5="Sí",(1/DATOS_[[% anualiz]:[% anualiz]]),1)*IF(DATOS!AO$4="Sí",1/DATOS_[[% normaliz]:[% normaliz]],1)*(DATOS_[Conc.Sal.11])))))))),
0)</f>
        <v>0</v>
      </c>
      <c r="U28" s="109">
        <f t="array" ref="U28">IFERROR(
(AVERAGE((IF(DATOS_[[Sexo]:[Sexo]]=$B28,IF(DATOS_[[AGRUP. CLAS. PROF.]:[AGRUP. CLAS. PROF.]]=$B27,IF(DATOS_[[Check Periodo Ref.]:[Check Periodo Ref.]]="Dentro",IF(DATOS_[[Check Equiparado]:[Check Equiparado]]="Sí",IF(DATOS!AP$5="Sí",(1/DATOS_[[% anualiz]:[% anualiz]]),1)*IF(DATOS!AP$4="Sí",1/DATOS_[[% normaliz]:[% normaliz]],1)*(DATOS_[Conc.Sal.12])))))))),
0)</f>
        <v>0</v>
      </c>
      <c r="V28" s="109">
        <f t="array" ref="V28">IFERROR(
(AVERAGE((IF(DATOS_[[Sexo]:[Sexo]]=$B28,IF(DATOS_[[AGRUP. CLAS. PROF.]:[AGRUP. CLAS. PROF.]]=$B27,IF(DATOS_[[Check Periodo Ref.]:[Check Periodo Ref.]]="Dentro",IF(DATOS_[[Check Equiparado]:[Check Equiparado]]="Sí",IF(DATOS!AQ$5="Sí",(1/DATOS_[[% anualiz]:[% anualiz]]),1)*IF(DATOS!AQ$4="Sí",1/DATOS_[[% normaliz]:[% normaliz]],1)*(DATOS_[Conc.Sal.13])))))))),
0)</f>
        <v>0</v>
      </c>
      <c r="W28" s="109">
        <f t="array" ref="W28">IFERROR(
(AVERAGE((IF(DATOS_[[Sexo]:[Sexo]]=$B28,IF(DATOS_[[AGRUP. CLAS. PROF.]:[AGRUP. CLAS. PROF.]]=$B27,IF(DATOS_[[Check Periodo Ref.]:[Check Periodo Ref.]]="Dentro",IF(DATOS_[[Check Equiparado]:[Check Equiparado]]="Sí",IF(DATOS!AR$5="Sí",(1/DATOS_[[% anualiz]:[% anualiz]]),1)*IF(DATOS!AR$4="Sí",1/DATOS_[[% normaliz]:[% normaliz]],1)*(DATOS_[Conc.Sal.14])))))))),
0)</f>
        <v>0</v>
      </c>
      <c r="X28" s="109">
        <f t="array" ref="X28">IFERROR(
(AVERAGE((IF(DATOS_[[Sexo]:[Sexo]]=$B28,IF(DATOS_[[AGRUP. CLAS. PROF.]:[AGRUP. CLAS. PROF.]]=$B27,IF(DATOS_[[Check Periodo Ref.]:[Check Periodo Ref.]]="Dentro",IF(DATOS_[[Check Equiparado]:[Check Equiparado]]="Sí",IF(DATOS!AS$5="Sí",(1/DATOS_[[% anualiz]:[% anualiz]]),1)*IF(DATOS!AS$4="Sí",1/DATOS_[[% normaliz]:[% normaliz]],1)*(DATOS_[Conc.Sal.15])))))))),
0)</f>
        <v>0</v>
      </c>
      <c r="Y28" s="109">
        <f t="array" ref="Y28">IFERROR(
(AVERAGE((IF(DATOS_[[Sexo]:[Sexo]]=$B28,IF(DATOS_[[AGRUP. CLAS. PROF.]:[AGRUP. CLAS. PROF.]]=$B27,IF(DATOS_[[Check Periodo Ref.]:[Check Periodo Ref.]]="Dentro",IF(DATOS_[[Check Equiparado]:[Check Equiparado]]="Sí",IF(DATOS!AT$5="Sí",(1/DATOS_[[% anualiz]:[% anualiz]]),1)*IF(DATOS!AT$4="Sí",1/DATOS_[[% normaliz]:[% normaliz]],1)*(DATOS_[Conc.Sal.16])))))))),
0)</f>
        <v>0</v>
      </c>
      <c r="Z28" s="109">
        <f t="array" ref="Z28">IFERROR(
(AVERAGE((IF(DATOS_[[Sexo]:[Sexo]]=$B28,IF(DATOS_[[AGRUP. CLAS. PROF.]:[AGRUP. CLAS. PROF.]]=$B27,IF(DATOS_[[Check Periodo Ref.]:[Check Periodo Ref.]]="Dentro",IF(DATOS_[[Check Equiparado]:[Check Equiparado]]="Sí",IF(DATOS!AU$5="Sí",(1/DATOS_[[% anualiz]:[% anualiz]]),1)*IF(DATOS!AU$4="Sí",1/DATOS_[[% normaliz]:[% normaliz]],1)*(DATOS_[Conc.Sal.17])))))))),
0)</f>
        <v>0</v>
      </c>
      <c r="AA28" s="109">
        <f t="array" ref="AA28">IFERROR(
(AVERAGE((IF(DATOS_[[Sexo]:[Sexo]]=$B28,IF(DATOS_[[AGRUP. CLAS. PROF.]:[AGRUP. CLAS. PROF.]]=$B27,IF(DATOS_[[Check Periodo Ref.]:[Check Periodo Ref.]]="Dentro",IF(DATOS_[[Check Equiparado]:[Check Equiparado]]="Sí",IF(DATOS!AV$5="Sí",(1/DATOS_[[% anualiz]:[% anualiz]]),1)*IF(DATOS!AV$4="Sí",1/DATOS_[[% normaliz]:[% normaliz]],1)*(DATOS_[Conc.Sal.18])))))))),
0)</f>
        <v>0</v>
      </c>
      <c r="AB28" s="109">
        <f t="array" ref="AB28">IFERROR(
(AVERAGE((IF(DATOS_[[Sexo]:[Sexo]]=$B28,IF(DATOS_[[AGRUP. CLAS. PROF.]:[AGRUP. CLAS. PROF.]]=$B27,IF(DATOS_[[Check Periodo Ref.]:[Check Periodo Ref.]]="Dentro",IF(DATOS_[[Check Equiparado]:[Check Equiparado]]="Sí",IF(DATOS!AW$5="Sí",(1/DATOS_[[% anualiz]:[% anualiz]]),1)*IF(DATOS!AW$4="Sí",1/DATOS_[[% normaliz]:[% normaliz]],1)*(DATOS_[Conc.Sal.19])))))))),
0)</f>
        <v>0</v>
      </c>
      <c r="AC28" s="109">
        <f t="array" ref="AC28">IFERROR(
(AVERAGE((IF(DATOS_[[Sexo]:[Sexo]]=$B28,IF(DATOS_[[AGRUP. CLAS. PROF.]:[AGRUP. CLAS. PROF.]]=$B27,IF(DATOS_[[Check Periodo Ref.]:[Check Periodo Ref.]]="Dentro",IF(DATOS_[[Check Equiparado]:[Check Equiparado]]="Sí",IF(DATOS!AX$5="Sí",(1/DATOS_[[% anualiz]:[% anualiz]]),1)*IF(DATOS!AX$4="Sí",1/DATOS_[[% normaliz]:[% normaliz]],1)*(DATOS_[Conc.Sal.20])))))))),
0)</f>
        <v>0</v>
      </c>
      <c r="AD28" s="109">
        <f t="array" ref="AD28">IFERROR(
(AVERAGE((IF(DATOS_[[Sexo]:[Sexo]]=$B28,IF(DATOS_[[AGRUP. CLAS. PROF.]:[AGRUP. CLAS. PROF.]]=$B27,IF(DATOS_[[Check Periodo Ref.]:[Check Periodo Ref.]]="Dentro",IF(DATOS_[[Check Equiparado]:[Check Equiparado]]="Sí",IF(DATOS!AY$5="Sí",(1/DATOS_[[% anualiz]:[% anualiz]]),1)*IF(DATOS!AY$4="Sí",1/DATOS_[[% normaliz]:[% normaliz]],1)*(DATOS_[Conc.Sal.21])))))))),
0)</f>
        <v>0</v>
      </c>
      <c r="AE28" s="109">
        <f t="array" ref="AE28">IFERROR(
(AVERAGE((IF(DATOS_[[Sexo]:[Sexo]]=$B28,IF(DATOS_[[AGRUP. CLAS. PROF.]:[AGRUP. CLAS. PROF.]]=$B27,IF(DATOS_[[Check Periodo Ref.]:[Check Periodo Ref.]]="Dentro",IF(DATOS_[[Check Equiparado]:[Check Equiparado]]="Sí",IF(DATOS!AZ$5="Sí",(1/DATOS_[[% anualiz]:[% anualiz]]),1)*IF(DATOS!AZ$4="Sí",1/DATOS_[[% normaliz]:[% normaliz]],1)*(DATOS_[Conc.Sal.22])))))))),
0)</f>
        <v>0</v>
      </c>
      <c r="AF28" s="109">
        <f t="array" ref="AF28">IFERROR(
(AVERAGE((IF(DATOS_[[Sexo]:[Sexo]]=$B28,IF(DATOS_[[AGRUP. CLAS. PROF.]:[AGRUP. CLAS. PROF.]]=$B27,IF(DATOS_[[Check Periodo Ref.]:[Check Periodo Ref.]]="Dentro",IF(DATOS_[[Check Equiparado]:[Check Equiparado]]="Sí",IF(DATOS!BA$5="Sí",(1/DATOS_[[% anualiz]:[% anualiz]]),1)*IF(DATOS!BA$4="Sí",1/DATOS_[[% normaliz]:[% normaliz]],1)*(DATOS_[Conc.Sal.23])))))))),
0)</f>
        <v>0</v>
      </c>
      <c r="AG28" s="109">
        <f t="array" ref="AG28">IFERROR(
(AVERAGE((IF(DATOS_[[Sexo]:[Sexo]]=$B28,IF(DATOS_[[AGRUP. CLAS. PROF.]:[AGRUP. CLAS. PROF.]]=$B27,IF(DATOS_[[Check Periodo Ref.]:[Check Periodo Ref.]]="Dentro",IF(DATOS_[[Check Equiparado]:[Check Equiparado]]="Sí",IF(DATOS!BB$5="Sí",(1/DATOS_[[% anualiz]:[% anualiz]]),1)*IF(DATOS!BB$4="Sí",1/DATOS_[[% normaliz]:[% normaliz]],1)*(DATOS_[Conc.Sal.24])))))))),
0)</f>
        <v>0</v>
      </c>
      <c r="AH28" s="109">
        <f t="array" ref="AH28">IFERROR(
(AVERAGE((IF(DATOS_[[Sexo]:[Sexo]]=$B28,IF(DATOS_[[AGRUP. CLAS. PROF.]:[AGRUP. CLAS. PROF.]]=$B27,IF(DATOS_[[Check Periodo Ref.]:[Check Periodo Ref.]]="Dentro",IF(DATOS_[[Check Equiparado]:[Check Equiparado]]="Sí",IF(DATOS!BC$5="Sí",(1/DATOS_[[% anualiz]:[% anualiz]]),1)*IF(DATOS!BC$4="Sí",1/DATOS_[[% normaliz]:[% normaliz]],1)*(DATOS_[Conc.Sal.25])))))))),
0)</f>
        <v>0</v>
      </c>
      <c r="AI28" s="109">
        <f t="array" ref="AI28">IFERROR(
(AVERAGE((IF(DATOS_[[Sexo]:[Sexo]]=$B28,IF(DATOS_[[AGRUP. CLAS. PROF.]:[AGRUP. CLAS. PROF.]]=$B27,IF(DATOS_[[Check Periodo Ref.]:[Check Periodo Ref.]]="Dentro",IF(DATOS_[[Check Equiparado]:[Check Equiparado]]="Sí",IF(DATOS!BD$5="Sí",(1/DATOS_[[% anualiz]:[% anualiz]]),1)*IF(DATOS!BD$4="Sí",1/DATOS_[[% normaliz]:[% normaliz]],1)*(DATOS_[Conc.Sal.26])))))))),
0)</f>
        <v>0</v>
      </c>
      <c r="AJ28" s="109">
        <f t="array" ref="AJ28">IFERROR(
(AVERAGE((IF(DATOS_[[Sexo]:[Sexo]]=$B28,IF(DATOS_[[AGRUP. CLAS. PROF.]:[AGRUP. CLAS. PROF.]]=$B27,IF(DATOS_[[Check Periodo Ref.]:[Check Periodo Ref.]]="Dentro",IF(DATOS_[[Check Equiparado]:[Check Equiparado]]="Sí",IF(DATOS!BE$5="Sí",(1/DATOS_[[% anualiz]:[% anualiz]]),1)*IF(DATOS!BE$4="Sí",1/DATOS_[[% normaliz]:[% normaliz]],1)*(DATOS_[Conc.Sal.27])))))))),
0)</f>
        <v>0</v>
      </c>
      <c r="AK28" s="109">
        <f t="array" ref="AK28">IFERROR(
(AVERAGE((IF(DATOS_[[Sexo]:[Sexo]]=$B28,IF(DATOS_[[AGRUP. CLAS. PROF.]:[AGRUP. CLAS. PROF.]]=$B27,IF(DATOS_[[Check Periodo Ref.]:[Check Periodo Ref.]]="Dentro",IF(DATOS_[[Check Equiparado]:[Check Equiparado]]="Sí",IF(DATOS!BF$5="Sí",(1/DATOS_[[% anualiz]:[% anualiz]]),1)*IF(DATOS!BF$4="Sí",1/DATOS_[[% normaliz]:[% normaliz]],1)*(DATOS_[Conc.Sal.28])))))))),
0)</f>
        <v>0</v>
      </c>
      <c r="AL28" s="109">
        <f t="array" ref="AL28">IFERROR(
(AVERAGE((IF(DATOS_[[Sexo]:[Sexo]]=$B28,IF(DATOS_[[AGRUP. CLAS. PROF.]:[AGRUP. CLAS. PROF.]]=$B27,IF(DATOS_[[Check Periodo Ref.]:[Check Periodo Ref.]]="Dentro",IF(DATOS_[[Check Equiparado]:[Check Equiparado]]="Sí",IF(DATOS!BG$5="Sí",(1/DATOS_[[% anualiz]:[% anualiz]]),1)*IF(DATOS!BG$4="Sí",1/DATOS_[[% normaliz]:[% normaliz]],1)*(DATOS_[Conc.Sal.29])))))))),
0)</f>
        <v>0</v>
      </c>
      <c r="AM28" s="109">
        <f t="array" ref="AM28">IFERROR(
(AVERAGE((IF(DATOS_[[Sexo]:[Sexo]]=$B28,IF(DATOS_[[AGRUP. CLAS. PROF.]:[AGRUP. CLAS. PROF.]]=$B27,IF(DATOS_[[Check Periodo Ref.]:[Check Periodo Ref.]]="Dentro",IF(DATOS_[[Check Equiparado]:[Check Equiparado]]="Sí",IF(DATOS!BH$5="Sí",(1/DATOS_[[% anualiz]:[% anualiz]]),1)*IF(DATOS!BH$4="Sí",1/DATOS_[[% normaliz]:[% normaliz]],1)*(DATOS_[Conc.Sal.30])))))))),
0)</f>
        <v>0</v>
      </c>
      <c r="AN28" s="110">
        <f t="array" ref="AN28">IFERROR(
AVERAGE(IF(DATOS_[Sexo]=$B28,IF(DATOS_[[AGRUP. CLAS. PROF.]:[AGRUP. CLAS. PROF.]]=$B27,IF(DATOS_[Check Equiparado]="Sí",IF(DATOS_[Check Periodo Ref.]="Dentro",DATOS_[Tot COMPL.SAL Eq],FALSE))))),
0)</f>
        <v>0</v>
      </c>
      <c r="AO28" s="111">
        <f t="array" ref="AO28">IFERROR(
AVERAGE(IF(DATOS_[Sexo]=$B28,IF(DATOS_[[AGRUP. CLAS. PROF.]:[AGRUP. CLAS. PROF.]]=$B27,IF(DATOS_[Check Equiparado]="Sí",IF(DATOS_[Check Periodo Ref.]="Dentro",DATOS_[TOTAL SALARIO Eq],FALSE))))),
0)</f>
        <v>0</v>
      </c>
      <c r="AP28" s="112">
        <f t="array" ref="AP28">IFERROR(
(AVERAGE((IF(DATOS_[[Sexo]:[Sexo]]=$B28,IF(DATOS_[[AGRUP. CLAS. PROF.]:[AGRUP. CLAS. PROF.]]=$B27,IF(DATOS_[[Check Periodo Ref.]:[Check Periodo Ref.]]="Dentro",IF(DATOS_[[Check Equiparado]:[Check Equiparado]]="Sí",IF(DATOS!BI$5="Sí",(1/DATOS_[[% anualiz]:[% anualiz]]),1)*IF(DATOS!BI$4="Sí",1/DATOS_[[% normaliz]:[% normaliz]],1)*(DATOS_[C.Extra.01])))))))),
0)</f>
        <v>0</v>
      </c>
      <c r="AQ28" s="112">
        <f t="array" ref="AQ28">IFERROR(
(AVERAGE((IF(DATOS_[[Sexo]:[Sexo]]=$B28,IF(DATOS_[[AGRUP. CLAS. PROF.]:[AGRUP. CLAS. PROF.]]=$B27,IF(DATOS_[[Check Periodo Ref.]:[Check Periodo Ref.]]="Dentro",IF(DATOS_[[Check Equiparado]:[Check Equiparado]]="Sí",IF(DATOS!BJ$5="Sí",(1/DATOS_[[% anualiz]:[% anualiz]]),1)*IF(DATOS!BJ$4="Sí",1/DATOS_[[% normaliz]:[% normaliz]],1)*(DATOS_[C.Extra.02])))))))),
0)</f>
        <v>0</v>
      </c>
      <c r="AR28" s="112">
        <f t="array" ref="AR28">IFERROR(
(AVERAGE((IF(DATOS_[[Sexo]:[Sexo]]=$B28,IF(DATOS_[[AGRUP. CLAS. PROF.]:[AGRUP. CLAS. PROF.]]=$B27,IF(DATOS_[[Check Periodo Ref.]:[Check Periodo Ref.]]="Dentro",IF(DATOS_[[Check Equiparado]:[Check Equiparado]]="Sí",IF(DATOS!BK$5="Sí",(1/DATOS_[[% anualiz]:[% anualiz]]),1)*IF(DATOS!BK$4="Sí",1/DATOS_[[% normaliz]:[% normaliz]],1)*(DATOS_[C.Extra.03])))))))),
0)</f>
        <v>0</v>
      </c>
      <c r="AS28" s="112">
        <f t="array" ref="AS28">IFERROR(
(AVERAGE((IF(DATOS_[[Sexo]:[Sexo]]=$B28,IF(DATOS_[[AGRUP. CLAS. PROF.]:[AGRUP. CLAS. PROF.]]=$B27,IF(DATOS_[[Check Periodo Ref.]:[Check Periodo Ref.]]="Dentro",IF(DATOS_[[Check Equiparado]:[Check Equiparado]]="Sí",IF(DATOS!BL$5="Sí",(1/DATOS_[[% anualiz]:[% anualiz]]),1)*IF(DATOS!BL$4="Sí",1/DATOS_[[% normaliz]:[% normaliz]],1)*(DATOS_[C.Extra.04])))))))),
0)</f>
        <v>0</v>
      </c>
      <c r="AT28" s="112">
        <f t="array" ref="AT28">IFERROR(
(AVERAGE((IF(DATOS_[[Sexo]:[Sexo]]=$B28,IF(DATOS_[[AGRUP. CLAS. PROF.]:[AGRUP. CLAS. PROF.]]=$B27,IF(DATOS_[[Check Periodo Ref.]:[Check Periodo Ref.]]="Dentro",IF(DATOS_[[Check Equiparado]:[Check Equiparado]]="Sí",IF(DATOS!BM$5="Sí",(1/DATOS_[[% anualiz]:[% anualiz]]),1)*IF(DATOS!BM$4="Sí",1/DATOS_[[% normaliz]:[% normaliz]],1)*(DATOS_[C.Extra.05])))))))),
0)</f>
        <v>0</v>
      </c>
      <c r="AU28" s="113">
        <f t="array" ref="AU28">IFERROR(
AVERAGE(IF(DATOS_[Sexo]=$B28,IF(DATOS_[[AGRUP. CLAS. PROF.]:[AGRUP. CLAS. PROF.]]=$B27,IF(DATOS_[Check Equiparado]="Sí",IF(DATOS_[Check Periodo Ref.]="Dentro",DATOS_[Tot Extrasalarial Eq],FALSE))))),
0)</f>
        <v>0</v>
      </c>
      <c r="AV28" s="114">
        <f t="array" ref="AV28">IFERROR(
AVERAGE(IF(DATOS_[Sexo]=$B28,IF(DATOS_[[AGRUP. CLAS. PROF.]:[AGRUP. CLAS. PROF.]]=$B27,IF(DATOS_[Check Equiparado]="Sí",IF(DATOS_[Check Periodo Ref.]="Dentro",DATOS_[TOTAL Retrib Eq],FALSE))))),
0)</f>
        <v>0</v>
      </c>
    </row>
    <row r="29" spans="1:48" x14ac:dyDescent="0.3">
      <c r="A29" s="60" t="str">
        <f t="shared" ref="A29" si="22">+A28</f>
        <v>[ocultar]</v>
      </c>
      <c r="B29" s="64" t="s">
        <v>163</v>
      </c>
      <c r="C29" s="65">
        <f t="array" ref="C29">SUM(IF($B29=DATOS_[Sexo],
IF($B27=DATOS_[AGRUP. CLAS. PROF.],
IF("Dentro"=DATOS_[Check Periodo Ref.],
1/(COUNTIFS(DATOS_[Sexo],$B29,DATOS_[AGRUP. CLAS. PROF.],$B27,DATOS_[Check Periodo Ref.],"Dentro",DATOS_[id],DATOS_[id]))))))</f>
        <v>0</v>
      </c>
      <c r="D29" s="66">
        <f>COUNTIFS(DATOS_[AGRUP. CLAS. PROF.],$B27,DATOS_[Sexo],$B29,DATOS_[Check Periodo Ref.],"Dentro")</f>
        <v>0</v>
      </c>
      <c r="E29" s="66">
        <f>COUNTIFS(DATOS_[AGRUP. CLAS. PROF.],$B27,DATOS_[Sexo],$B29,DATOS_[Check Periodo Ref.],"Dentro",DATOS_[Check Nº SC Norm],"Sí")</f>
        <v>0</v>
      </c>
      <c r="F29" s="66">
        <f>COUNTIFS(DATOS_[AGRUP. CLAS. PROF.],$B27,DATOS_[Sexo],$B29,DATOS_[Check Periodo Ref.],"Dentro",DATOS_[Check Nº SC Anualiz],"Sí")</f>
        <v>0</v>
      </c>
      <c r="G29" s="66">
        <f>COUNTIFS(DATOS_[AGRUP. CLAS. PROF.],$B27,DATOS_[Sexo],$B29,DATOS_[Check Periodo Ref.],"Dentro",DATOS_[Check Nº SC Norm y Anualiz],"Sí")</f>
        <v>0</v>
      </c>
      <c r="H29" s="66">
        <f>COUNTIFS(DATOS_[AGRUP. CLAS. PROF.],$B27,DATOS_[Sexo],$B29,DATOS_[Check Periodo Ref.],"Dentro",DATOS_[Check Equiparación],"Sí")</f>
        <v>0</v>
      </c>
      <c r="I29" s="108" cm="1">
        <f t="array" ref="I29">IFERROR(
AVERAGE(IF(DATOS_[Sexo]=$B29,IF(DATOS_[[AGRUP. CLAS. PROF.]:[AGRUP. CLAS. PROF.]]=$B27,IF(DATOS_[Check Equiparado]="Sí",IF(DATOS_[Check Periodo Ref.]="Dentro",DATOS_[SALARIO BASE Eq],FALSE))))),
0)</f>
        <v>0</v>
      </c>
      <c r="J29" s="109">
        <f t="array" ref="J29">IFERROR(
(AVERAGE((IF(DATOS_[[Sexo]:[Sexo]]=$B29,IF(DATOS_[[AGRUP. CLAS. PROF.]:[AGRUP. CLAS. PROF.]]=$B27,IF(DATOS_[[Check Periodo Ref.]:[Check Periodo Ref.]]="Dentro",IF(DATOS_[[Check Equiparado]:[Check Equiparado]]="Sí",IF(DATOS!AE$5="Sí",(1/DATOS_[[% anualiz]:[% anualiz]]),1)*IF(DATOS!AE$4="Sí",1/DATOS_[[% normaliz]:[% normaliz]],1)*(DATOS_[Conc.Sal.01])))))))),
0)</f>
        <v>0</v>
      </c>
      <c r="K29" s="109">
        <f t="array" ref="K29">IFERROR(
(AVERAGE((IF(DATOS_[[Sexo]:[Sexo]]=$B29,IF(DATOS_[[AGRUP. CLAS. PROF.]:[AGRUP. CLAS. PROF.]]=$B27,IF(DATOS_[[Check Periodo Ref.]:[Check Periodo Ref.]]="Dentro",IF(DATOS_[[Check Equiparado]:[Check Equiparado]]="Sí",IF(DATOS!AF$5="Sí",(1/DATOS_[[% anualiz]:[% anualiz]]),1)*IF(DATOS!AF$4="Sí",1/DATOS_[[% normaliz]:[% normaliz]],1)*(DATOS_[Conc.Sal.02])))))))),
0)</f>
        <v>0</v>
      </c>
      <c r="L29" s="109">
        <f t="array" ref="L29">IFERROR(
(AVERAGE((IF(DATOS_[[Sexo]:[Sexo]]=$B29,IF(DATOS_[[AGRUP. CLAS. PROF.]:[AGRUP. CLAS. PROF.]]=$B27,IF(DATOS_[[Check Periodo Ref.]:[Check Periodo Ref.]]="Dentro",IF(DATOS_[[Check Equiparado]:[Check Equiparado]]="Sí",IF(DATOS!AG$5="Sí",(1/DATOS_[[% anualiz]:[% anualiz]]),1)*IF(DATOS!AG$4="Sí",1/DATOS_[[% normaliz]:[% normaliz]],1)*(DATOS_[Conc.Sal.03])))))))),
0)</f>
        <v>0</v>
      </c>
      <c r="M29" s="109">
        <f t="array" ref="M29">IFERROR(
(AVERAGE((IF(DATOS_[[Sexo]:[Sexo]]=$B29,IF(DATOS_[[AGRUP. CLAS. PROF.]:[AGRUP. CLAS. PROF.]]=$B27,IF(DATOS_[[Check Periodo Ref.]:[Check Periodo Ref.]]="Dentro",IF(DATOS_[[Check Equiparado]:[Check Equiparado]]="Sí",IF(DATOS!AH$5="Sí",(1/DATOS_[[% anualiz]:[% anualiz]]),1)*IF(DATOS!AH$4="Sí",1/DATOS_[[% normaliz]:[% normaliz]],1)*(DATOS_[Conc.Sal.04])))))))),
0)</f>
        <v>0</v>
      </c>
      <c r="N29" s="109">
        <f t="array" ref="N29">IFERROR(
(AVERAGE((IF(DATOS_[[Sexo]:[Sexo]]=$B29,IF(DATOS_[[AGRUP. CLAS. PROF.]:[AGRUP. CLAS. PROF.]]=$B27,IF(DATOS_[[Check Periodo Ref.]:[Check Periodo Ref.]]="Dentro",IF(DATOS_[[Check Equiparado]:[Check Equiparado]]="Sí",IF(DATOS!AI$5="Sí",(1/DATOS_[[% anualiz]:[% anualiz]]),1)*IF(DATOS!AI$4="Sí",1/DATOS_[[% normaliz]:[% normaliz]],1)*(DATOS_[Conc.Sal.05])))))))),
0)</f>
        <v>0</v>
      </c>
      <c r="O29" s="109">
        <f t="array" ref="O29">IFERROR(
(AVERAGE((IF(DATOS_[[Sexo]:[Sexo]]=$B29,IF(DATOS_[[AGRUP. CLAS. PROF.]:[AGRUP. CLAS. PROF.]]=$B27,IF(DATOS_[[Check Periodo Ref.]:[Check Periodo Ref.]]="Dentro",IF(DATOS_[[Check Equiparado]:[Check Equiparado]]="Sí",IF(DATOS!AJ$5="Sí",(1/DATOS_[[% anualiz]:[% anualiz]]),1)*IF(DATOS!AJ$4="Sí",1/DATOS_[[% normaliz]:[% normaliz]],1)*(DATOS_[Conc.Sal.06])))))))),
0)</f>
        <v>0</v>
      </c>
      <c r="P29" s="109">
        <f t="array" ref="P29">IFERROR(
(AVERAGE((IF(DATOS_[[Sexo]:[Sexo]]=$B29,IF(DATOS_[[AGRUP. CLAS. PROF.]:[AGRUP. CLAS. PROF.]]=$B27,IF(DATOS_[[Check Periodo Ref.]:[Check Periodo Ref.]]="Dentro",IF(DATOS_[[Check Equiparado]:[Check Equiparado]]="Sí",IF(DATOS!AK$5="Sí",(1/DATOS_[[% anualiz]:[% anualiz]]),1)*IF(DATOS!AK$4="Sí",1/DATOS_[[% normaliz]:[% normaliz]],1)*(DATOS_[Conc.Sal.07])))))))),
0)</f>
        <v>0</v>
      </c>
      <c r="Q29" s="109">
        <f t="array" ref="Q29">IFERROR(
(AVERAGE((IF(DATOS_[[Sexo]:[Sexo]]=$B29,IF(DATOS_[[AGRUP. CLAS. PROF.]:[AGRUP. CLAS. PROF.]]=$B27,IF(DATOS_[[Check Periodo Ref.]:[Check Periodo Ref.]]="Dentro",IF(DATOS_[[Check Equiparado]:[Check Equiparado]]="Sí",IF(DATOS!AL$5="Sí",(1/DATOS_[[% anualiz]:[% anualiz]]),1)*IF(DATOS!AL$4="Sí",1/DATOS_[[% normaliz]:[% normaliz]],1)*(DATOS_[Conc.Sal.08])))))))),
0)</f>
        <v>0</v>
      </c>
      <c r="R29" s="109">
        <f t="array" ref="R29">IFERROR(
(AVERAGE((IF(DATOS_[[Sexo]:[Sexo]]=$B29,IF(DATOS_[[AGRUP. CLAS. PROF.]:[AGRUP. CLAS. PROF.]]=$B27,IF(DATOS_[[Check Periodo Ref.]:[Check Periodo Ref.]]="Dentro",IF(DATOS_[[Check Equiparado]:[Check Equiparado]]="Sí",IF(DATOS!AM$5="Sí",(1/DATOS_[[% anualiz]:[% anualiz]]),1)*IF(DATOS!AM$4="Sí",1/DATOS_[[% normaliz]:[% normaliz]],1)*(DATOS_[Conc.Sal.09])))))))),
0)</f>
        <v>0</v>
      </c>
      <c r="S29" s="109">
        <f t="array" ref="S29">IFERROR(
(AVERAGE((IF(DATOS_[[Sexo]:[Sexo]]=$B29,IF(DATOS_[[AGRUP. CLAS. PROF.]:[AGRUP. CLAS. PROF.]]=$B27,IF(DATOS_[[Check Periodo Ref.]:[Check Periodo Ref.]]="Dentro",IF(DATOS_[[Check Equiparado]:[Check Equiparado]]="Sí",IF(DATOS!AN$5="Sí",(1/DATOS_[[% anualiz]:[% anualiz]]),1)*IF(DATOS!AN$4="Sí",1/DATOS_[[% normaliz]:[% normaliz]],1)*(DATOS_[Conc.Sal.10])))))))),
0)</f>
        <v>0</v>
      </c>
      <c r="T29" s="109">
        <f t="array" ref="T29">IFERROR(
(AVERAGE((IF(DATOS_[[Sexo]:[Sexo]]=$B29,IF(DATOS_[[AGRUP. CLAS. PROF.]:[AGRUP. CLAS. PROF.]]=$B27,IF(DATOS_[[Check Periodo Ref.]:[Check Periodo Ref.]]="Dentro",IF(DATOS_[[Check Equiparado]:[Check Equiparado]]="Sí",IF(DATOS!AO$5="Sí",(1/DATOS_[[% anualiz]:[% anualiz]]),1)*IF(DATOS!AO$4="Sí",1/DATOS_[[% normaliz]:[% normaliz]],1)*(DATOS_[Conc.Sal.11])))))))),
0)</f>
        <v>0</v>
      </c>
      <c r="U29" s="109">
        <f t="array" ref="U29">IFERROR(
(AVERAGE((IF(DATOS_[[Sexo]:[Sexo]]=$B29,IF(DATOS_[[AGRUP. CLAS. PROF.]:[AGRUP. CLAS. PROF.]]=$B27,IF(DATOS_[[Check Periodo Ref.]:[Check Periodo Ref.]]="Dentro",IF(DATOS_[[Check Equiparado]:[Check Equiparado]]="Sí",IF(DATOS!AP$5="Sí",(1/DATOS_[[% anualiz]:[% anualiz]]),1)*IF(DATOS!AP$4="Sí",1/DATOS_[[% normaliz]:[% normaliz]],1)*(DATOS_[Conc.Sal.12])))))))),
0)</f>
        <v>0</v>
      </c>
      <c r="V29" s="109">
        <f t="array" ref="V29">IFERROR(
(AVERAGE((IF(DATOS_[[Sexo]:[Sexo]]=$B29,IF(DATOS_[[AGRUP. CLAS. PROF.]:[AGRUP. CLAS. PROF.]]=$B27,IF(DATOS_[[Check Periodo Ref.]:[Check Periodo Ref.]]="Dentro",IF(DATOS_[[Check Equiparado]:[Check Equiparado]]="Sí",IF(DATOS!AQ$5="Sí",(1/DATOS_[[% anualiz]:[% anualiz]]),1)*IF(DATOS!AQ$4="Sí",1/DATOS_[[% normaliz]:[% normaliz]],1)*(DATOS_[Conc.Sal.13])))))))),
0)</f>
        <v>0</v>
      </c>
      <c r="W29" s="109">
        <f t="array" ref="W29">IFERROR(
(AVERAGE((IF(DATOS_[[Sexo]:[Sexo]]=$B29,IF(DATOS_[[AGRUP. CLAS. PROF.]:[AGRUP. CLAS. PROF.]]=$B27,IF(DATOS_[[Check Periodo Ref.]:[Check Periodo Ref.]]="Dentro",IF(DATOS_[[Check Equiparado]:[Check Equiparado]]="Sí",IF(DATOS!AR$5="Sí",(1/DATOS_[[% anualiz]:[% anualiz]]),1)*IF(DATOS!AR$4="Sí",1/DATOS_[[% normaliz]:[% normaliz]],1)*(DATOS_[Conc.Sal.14])))))))),
0)</f>
        <v>0</v>
      </c>
      <c r="X29" s="109">
        <f t="array" ref="X29">IFERROR(
(AVERAGE((IF(DATOS_[[Sexo]:[Sexo]]=$B29,IF(DATOS_[[AGRUP. CLAS. PROF.]:[AGRUP. CLAS. PROF.]]=$B27,IF(DATOS_[[Check Periodo Ref.]:[Check Periodo Ref.]]="Dentro",IF(DATOS_[[Check Equiparado]:[Check Equiparado]]="Sí",IF(DATOS!AS$5="Sí",(1/DATOS_[[% anualiz]:[% anualiz]]),1)*IF(DATOS!AS$4="Sí",1/DATOS_[[% normaliz]:[% normaliz]],1)*(DATOS_[Conc.Sal.15])))))))),
0)</f>
        <v>0</v>
      </c>
      <c r="Y29" s="109">
        <f t="array" ref="Y29">IFERROR(
(AVERAGE((IF(DATOS_[[Sexo]:[Sexo]]=$B29,IF(DATOS_[[AGRUP. CLAS. PROF.]:[AGRUP. CLAS. PROF.]]=$B27,IF(DATOS_[[Check Periodo Ref.]:[Check Periodo Ref.]]="Dentro",IF(DATOS_[[Check Equiparado]:[Check Equiparado]]="Sí",IF(DATOS!AT$5="Sí",(1/DATOS_[[% anualiz]:[% anualiz]]),1)*IF(DATOS!AT$4="Sí",1/DATOS_[[% normaliz]:[% normaliz]],1)*(DATOS_[Conc.Sal.16])))))))),
0)</f>
        <v>0</v>
      </c>
      <c r="Z29" s="109">
        <f t="array" ref="Z29">IFERROR(
(AVERAGE((IF(DATOS_[[Sexo]:[Sexo]]=$B29,IF(DATOS_[[AGRUP. CLAS. PROF.]:[AGRUP. CLAS. PROF.]]=$B27,IF(DATOS_[[Check Periodo Ref.]:[Check Periodo Ref.]]="Dentro",IF(DATOS_[[Check Equiparado]:[Check Equiparado]]="Sí",IF(DATOS!AU$5="Sí",(1/DATOS_[[% anualiz]:[% anualiz]]),1)*IF(DATOS!AU$4="Sí",1/DATOS_[[% normaliz]:[% normaliz]],1)*(DATOS_[Conc.Sal.17])))))))),
0)</f>
        <v>0</v>
      </c>
      <c r="AA29" s="109">
        <f t="array" ref="AA29">IFERROR(
(AVERAGE((IF(DATOS_[[Sexo]:[Sexo]]=$B29,IF(DATOS_[[AGRUP. CLAS. PROF.]:[AGRUP. CLAS. PROF.]]=$B27,IF(DATOS_[[Check Periodo Ref.]:[Check Periodo Ref.]]="Dentro",IF(DATOS_[[Check Equiparado]:[Check Equiparado]]="Sí",IF(DATOS!AV$5="Sí",(1/DATOS_[[% anualiz]:[% anualiz]]),1)*IF(DATOS!AV$4="Sí",1/DATOS_[[% normaliz]:[% normaliz]],1)*(DATOS_[Conc.Sal.18])))))))),
0)</f>
        <v>0</v>
      </c>
      <c r="AB29" s="109">
        <f t="array" ref="AB29">IFERROR(
(AVERAGE((IF(DATOS_[[Sexo]:[Sexo]]=$B29,IF(DATOS_[[AGRUP. CLAS. PROF.]:[AGRUP. CLAS. PROF.]]=$B27,IF(DATOS_[[Check Periodo Ref.]:[Check Periodo Ref.]]="Dentro",IF(DATOS_[[Check Equiparado]:[Check Equiparado]]="Sí",IF(DATOS!AW$5="Sí",(1/DATOS_[[% anualiz]:[% anualiz]]),1)*IF(DATOS!AW$4="Sí",1/DATOS_[[% normaliz]:[% normaliz]],1)*(DATOS_[Conc.Sal.19])))))))),
0)</f>
        <v>0</v>
      </c>
      <c r="AC29" s="109">
        <f t="array" ref="AC29">IFERROR(
(AVERAGE((IF(DATOS_[[Sexo]:[Sexo]]=$B29,IF(DATOS_[[AGRUP. CLAS. PROF.]:[AGRUP. CLAS. PROF.]]=$B27,IF(DATOS_[[Check Periodo Ref.]:[Check Periodo Ref.]]="Dentro",IF(DATOS_[[Check Equiparado]:[Check Equiparado]]="Sí",IF(DATOS!AX$5="Sí",(1/DATOS_[[% anualiz]:[% anualiz]]),1)*IF(DATOS!AX$4="Sí",1/DATOS_[[% normaliz]:[% normaliz]],1)*(DATOS_[Conc.Sal.20])))))))),
0)</f>
        <v>0</v>
      </c>
      <c r="AD29" s="109">
        <f t="array" ref="AD29">IFERROR(
(AVERAGE((IF(DATOS_[[Sexo]:[Sexo]]=$B29,IF(DATOS_[[AGRUP. CLAS. PROF.]:[AGRUP. CLAS. PROF.]]=$B27,IF(DATOS_[[Check Periodo Ref.]:[Check Periodo Ref.]]="Dentro",IF(DATOS_[[Check Equiparado]:[Check Equiparado]]="Sí",IF(DATOS!AY$5="Sí",(1/DATOS_[[% anualiz]:[% anualiz]]),1)*IF(DATOS!AY$4="Sí",1/DATOS_[[% normaliz]:[% normaliz]],1)*(DATOS_[Conc.Sal.21])))))))),
0)</f>
        <v>0</v>
      </c>
      <c r="AE29" s="109">
        <f t="array" ref="AE29">IFERROR(
(AVERAGE((IF(DATOS_[[Sexo]:[Sexo]]=$B29,IF(DATOS_[[AGRUP. CLAS. PROF.]:[AGRUP. CLAS. PROF.]]=$B27,IF(DATOS_[[Check Periodo Ref.]:[Check Periodo Ref.]]="Dentro",IF(DATOS_[[Check Equiparado]:[Check Equiparado]]="Sí",IF(DATOS!AZ$5="Sí",(1/DATOS_[[% anualiz]:[% anualiz]]),1)*IF(DATOS!AZ$4="Sí",1/DATOS_[[% normaliz]:[% normaliz]],1)*(DATOS_[Conc.Sal.22])))))))),
0)</f>
        <v>0</v>
      </c>
      <c r="AF29" s="109">
        <f t="array" ref="AF29">IFERROR(
(AVERAGE((IF(DATOS_[[Sexo]:[Sexo]]=$B29,IF(DATOS_[[AGRUP. CLAS. PROF.]:[AGRUP. CLAS. PROF.]]=$B27,IF(DATOS_[[Check Periodo Ref.]:[Check Periodo Ref.]]="Dentro",IF(DATOS_[[Check Equiparado]:[Check Equiparado]]="Sí",IF(DATOS!BA$5="Sí",(1/DATOS_[[% anualiz]:[% anualiz]]),1)*IF(DATOS!BA$4="Sí",1/DATOS_[[% normaliz]:[% normaliz]],1)*(DATOS_[Conc.Sal.23])))))))),
0)</f>
        <v>0</v>
      </c>
      <c r="AG29" s="109">
        <f t="array" ref="AG29">IFERROR(
(AVERAGE((IF(DATOS_[[Sexo]:[Sexo]]=$B29,IF(DATOS_[[AGRUP. CLAS. PROF.]:[AGRUP. CLAS. PROF.]]=$B27,IF(DATOS_[[Check Periodo Ref.]:[Check Periodo Ref.]]="Dentro",IF(DATOS_[[Check Equiparado]:[Check Equiparado]]="Sí",IF(DATOS!BB$5="Sí",(1/DATOS_[[% anualiz]:[% anualiz]]),1)*IF(DATOS!BB$4="Sí",1/DATOS_[[% normaliz]:[% normaliz]],1)*(DATOS_[Conc.Sal.24])))))))),
0)</f>
        <v>0</v>
      </c>
      <c r="AH29" s="109">
        <f t="array" ref="AH29">IFERROR(
(AVERAGE((IF(DATOS_[[Sexo]:[Sexo]]=$B29,IF(DATOS_[[AGRUP. CLAS. PROF.]:[AGRUP. CLAS. PROF.]]=$B27,IF(DATOS_[[Check Periodo Ref.]:[Check Periodo Ref.]]="Dentro",IF(DATOS_[[Check Equiparado]:[Check Equiparado]]="Sí",IF(DATOS!BC$5="Sí",(1/DATOS_[[% anualiz]:[% anualiz]]),1)*IF(DATOS!BC$4="Sí",1/DATOS_[[% normaliz]:[% normaliz]],1)*(DATOS_[Conc.Sal.25])))))))),
0)</f>
        <v>0</v>
      </c>
      <c r="AI29" s="109">
        <f t="array" ref="AI29">IFERROR(
(AVERAGE((IF(DATOS_[[Sexo]:[Sexo]]=$B29,IF(DATOS_[[AGRUP. CLAS. PROF.]:[AGRUP. CLAS. PROF.]]=$B27,IF(DATOS_[[Check Periodo Ref.]:[Check Periodo Ref.]]="Dentro",IF(DATOS_[[Check Equiparado]:[Check Equiparado]]="Sí",IF(DATOS!BD$5="Sí",(1/DATOS_[[% anualiz]:[% anualiz]]),1)*IF(DATOS!BD$4="Sí",1/DATOS_[[% normaliz]:[% normaliz]],1)*(DATOS_[Conc.Sal.26])))))))),
0)</f>
        <v>0</v>
      </c>
      <c r="AJ29" s="109">
        <f t="array" ref="AJ29">IFERROR(
(AVERAGE((IF(DATOS_[[Sexo]:[Sexo]]=$B29,IF(DATOS_[[AGRUP. CLAS. PROF.]:[AGRUP. CLAS. PROF.]]=$B27,IF(DATOS_[[Check Periodo Ref.]:[Check Periodo Ref.]]="Dentro",IF(DATOS_[[Check Equiparado]:[Check Equiparado]]="Sí",IF(DATOS!BE$5="Sí",(1/DATOS_[[% anualiz]:[% anualiz]]),1)*IF(DATOS!BE$4="Sí",1/DATOS_[[% normaliz]:[% normaliz]],1)*(DATOS_[Conc.Sal.27])))))))),
0)</f>
        <v>0</v>
      </c>
      <c r="AK29" s="109">
        <f t="array" ref="AK29">IFERROR(
(AVERAGE((IF(DATOS_[[Sexo]:[Sexo]]=$B29,IF(DATOS_[[AGRUP. CLAS. PROF.]:[AGRUP. CLAS. PROF.]]=$B27,IF(DATOS_[[Check Periodo Ref.]:[Check Periodo Ref.]]="Dentro",IF(DATOS_[[Check Equiparado]:[Check Equiparado]]="Sí",IF(DATOS!BF$5="Sí",(1/DATOS_[[% anualiz]:[% anualiz]]),1)*IF(DATOS!BF$4="Sí",1/DATOS_[[% normaliz]:[% normaliz]],1)*(DATOS_[Conc.Sal.28])))))))),
0)</f>
        <v>0</v>
      </c>
      <c r="AL29" s="109">
        <f t="array" ref="AL29">IFERROR(
(AVERAGE((IF(DATOS_[[Sexo]:[Sexo]]=$B29,IF(DATOS_[[AGRUP. CLAS. PROF.]:[AGRUP. CLAS. PROF.]]=$B27,IF(DATOS_[[Check Periodo Ref.]:[Check Periodo Ref.]]="Dentro",IF(DATOS_[[Check Equiparado]:[Check Equiparado]]="Sí",IF(DATOS!BG$5="Sí",(1/DATOS_[[% anualiz]:[% anualiz]]),1)*IF(DATOS!BG$4="Sí",1/DATOS_[[% normaliz]:[% normaliz]],1)*(DATOS_[Conc.Sal.29])))))))),
0)</f>
        <v>0</v>
      </c>
      <c r="AM29" s="109">
        <f t="array" ref="AM29">IFERROR(
(AVERAGE((IF(DATOS_[[Sexo]:[Sexo]]=$B29,IF(DATOS_[[AGRUP. CLAS. PROF.]:[AGRUP. CLAS. PROF.]]=$B27,IF(DATOS_[[Check Periodo Ref.]:[Check Periodo Ref.]]="Dentro",IF(DATOS_[[Check Equiparado]:[Check Equiparado]]="Sí",IF(DATOS!BH$5="Sí",(1/DATOS_[[% anualiz]:[% anualiz]]),1)*IF(DATOS!BH$4="Sí",1/DATOS_[[% normaliz]:[% normaliz]],1)*(DATOS_[Conc.Sal.30])))))))),
0)</f>
        <v>0</v>
      </c>
      <c r="AN29" s="110">
        <f t="array" ref="AN29">IFERROR(
AVERAGE(IF(DATOS_[Sexo]=$B29,IF(DATOS_[[AGRUP. CLAS. PROF.]:[AGRUP. CLAS. PROF.]]=$B27,IF(DATOS_[Check Equiparado]="Sí",IF(DATOS_[Check Periodo Ref.]="Dentro",DATOS_[Tot COMPL.SAL Eq],FALSE))))),
0)</f>
        <v>0</v>
      </c>
      <c r="AO29" s="111">
        <f t="array" ref="AO29">IFERROR(
AVERAGE(IF(DATOS_[Sexo]=$B29,IF(DATOS_[[AGRUP. CLAS. PROF.]:[AGRUP. CLAS. PROF.]]=$B27,IF(DATOS_[Check Equiparado]="Sí",IF(DATOS_[Check Periodo Ref.]="Dentro",DATOS_[TOTAL SALARIO Eq],FALSE))))),
0)</f>
        <v>0</v>
      </c>
      <c r="AP29" s="112">
        <f t="array" ref="AP29">IFERROR(
(AVERAGE((IF(DATOS_[[Sexo]:[Sexo]]=$B29,IF(DATOS_[[AGRUP. CLAS. PROF.]:[AGRUP. CLAS. PROF.]]=$B27,IF(DATOS_[[Check Periodo Ref.]:[Check Periodo Ref.]]="Dentro",IF(DATOS_[[Check Equiparado]:[Check Equiparado]]="Sí",IF(DATOS!BI$5="Sí",(1/DATOS_[[% anualiz]:[% anualiz]]),1)*IF(DATOS!BI$4="Sí",1/DATOS_[[% normaliz]:[% normaliz]],1)*(DATOS_[C.Extra.01])))))))),
0)</f>
        <v>0</v>
      </c>
      <c r="AQ29" s="112">
        <f t="array" ref="AQ29">IFERROR(
(AVERAGE((IF(DATOS_[[Sexo]:[Sexo]]=$B29,IF(DATOS_[[AGRUP. CLAS. PROF.]:[AGRUP. CLAS. PROF.]]=$B27,IF(DATOS_[[Check Periodo Ref.]:[Check Periodo Ref.]]="Dentro",IF(DATOS_[[Check Equiparado]:[Check Equiparado]]="Sí",IF(DATOS!BJ$5="Sí",(1/DATOS_[[% anualiz]:[% anualiz]]),1)*IF(DATOS!BJ$4="Sí",1/DATOS_[[% normaliz]:[% normaliz]],1)*(DATOS_[C.Extra.02])))))))),
0)</f>
        <v>0</v>
      </c>
      <c r="AR29" s="112">
        <f t="array" ref="AR29">IFERROR(
(AVERAGE((IF(DATOS_[[Sexo]:[Sexo]]=$B29,IF(DATOS_[[AGRUP. CLAS. PROF.]:[AGRUP. CLAS. PROF.]]=$B27,IF(DATOS_[[Check Periodo Ref.]:[Check Periodo Ref.]]="Dentro",IF(DATOS_[[Check Equiparado]:[Check Equiparado]]="Sí",IF(DATOS!BK$5="Sí",(1/DATOS_[[% anualiz]:[% anualiz]]),1)*IF(DATOS!BK$4="Sí",1/DATOS_[[% normaliz]:[% normaliz]],1)*(DATOS_[C.Extra.03])))))))),
0)</f>
        <v>0</v>
      </c>
      <c r="AS29" s="112">
        <f t="array" ref="AS29">IFERROR(
(AVERAGE((IF(DATOS_[[Sexo]:[Sexo]]=$B29,IF(DATOS_[[AGRUP. CLAS. PROF.]:[AGRUP. CLAS. PROF.]]=$B27,IF(DATOS_[[Check Periodo Ref.]:[Check Periodo Ref.]]="Dentro",IF(DATOS_[[Check Equiparado]:[Check Equiparado]]="Sí",IF(DATOS!BL$5="Sí",(1/DATOS_[[% anualiz]:[% anualiz]]),1)*IF(DATOS!BL$4="Sí",1/DATOS_[[% normaliz]:[% normaliz]],1)*(DATOS_[C.Extra.04])))))))),
0)</f>
        <v>0</v>
      </c>
      <c r="AT29" s="112">
        <f t="array" ref="AT29">IFERROR(
(AVERAGE((IF(DATOS_[[Sexo]:[Sexo]]=$B29,IF(DATOS_[[AGRUP. CLAS. PROF.]:[AGRUP. CLAS. PROF.]]=$B27,IF(DATOS_[[Check Periodo Ref.]:[Check Periodo Ref.]]="Dentro",IF(DATOS_[[Check Equiparado]:[Check Equiparado]]="Sí",IF(DATOS!BM$5="Sí",(1/DATOS_[[% anualiz]:[% anualiz]]),1)*IF(DATOS!BM$4="Sí",1/DATOS_[[% normaliz]:[% normaliz]],1)*(DATOS_[C.Extra.05])))))))),
0)</f>
        <v>0</v>
      </c>
      <c r="AU29" s="113">
        <f t="array" ref="AU29">IFERROR(
AVERAGE(IF(DATOS_[Sexo]=$B29,IF(DATOS_[[AGRUP. CLAS. PROF.]:[AGRUP. CLAS. PROF.]]=$B27,IF(DATOS_[Check Equiparado]="Sí",IF(DATOS_[Check Periodo Ref.]="Dentro",DATOS_[Tot Extrasalarial Eq],FALSE))))),
0)</f>
        <v>0</v>
      </c>
      <c r="AV29" s="114">
        <f t="array" ref="AV29">IFERROR(
AVERAGE(IF(DATOS_[Sexo]=$B29,IF(DATOS_[[AGRUP. CLAS. PROF.]:[AGRUP. CLAS. PROF.]]=$B27,IF(DATOS_[Check Equiparado]="Sí",IF(DATOS_[Check Periodo Ref.]="Dentro",DATOS_[TOTAL Retrib Eq],FALSE))))),
0)</f>
        <v>0</v>
      </c>
    </row>
    <row r="30" spans="1:48" ht="17.25" thickBot="1" x14ac:dyDescent="0.35">
      <c r="A30" s="60" t="str">
        <f t="shared" ref="A30" si="23">+A31</f>
        <v>[ocultar]</v>
      </c>
      <c r="B30" s="70" t="s">
        <v>312</v>
      </c>
      <c r="C30" s="107"/>
      <c r="D30" s="71"/>
      <c r="E30" s="71"/>
      <c r="F30" s="71"/>
      <c r="G30" s="71"/>
      <c r="H30" s="71"/>
      <c r="I30" s="137" t="str">
        <f t="shared" ref="I30:AV30" si="24">IFERROR((I31-I32)/I31,"")</f>
        <v/>
      </c>
      <c r="J30" s="138" t="str">
        <f t="shared" si="24"/>
        <v/>
      </c>
      <c r="K30" s="139" t="str">
        <f t="shared" si="24"/>
        <v/>
      </c>
      <c r="L30" s="139" t="str">
        <f t="shared" si="24"/>
        <v/>
      </c>
      <c r="M30" s="139" t="str">
        <f t="shared" si="24"/>
        <v/>
      </c>
      <c r="N30" s="140" t="str">
        <f t="shared" si="24"/>
        <v/>
      </c>
      <c r="O30" s="141" t="str">
        <f t="shared" si="24"/>
        <v/>
      </c>
      <c r="P30" s="141" t="str">
        <f t="shared" si="24"/>
        <v/>
      </c>
      <c r="Q30" s="141" t="str">
        <f t="shared" si="24"/>
        <v/>
      </c>
      <c r="R30" s="141" t="str">
        <f t="shared" si="24"/>
        <v/>
      </c>
      <c r="S30" s="141" t="str">
        <f t="shared" si="24"/>
        <v/>
      </c>
      <c r="T30" s="141" t="str">
        <f t="shared" si="24"/>
        <v/>
      </c>
      <c r="U30" s="141" t="str">
        <f t="shared" si="24"/>
        <v/>
      </c>
      <c r="V30" s="141" t="str">
        <f t="shared" si="24"/>
        <v/>
      </c>
      <c r="W30" s="141" t="str">
        <f t="shared" si="24"/>
        <v/>
      </c>
      <c r="X30" s="141" t="str">
        <f t="shared" si="24"/>
        <v/>
      </c>
      <c r="Y30" s="141" t="str">
        <f t="shared" si="24"/>
        <v/>
      </c>
      <c r="Z30" s="140" t="str">
        <f t="shared" si="24"/>
        <v/>
      </c>
      <c r="AA30" s="140" t="str">
        <f t="shared" si="24"/>
        <v/>
      </c>
      <c r="AB30" s="140" t="str">
        <f t="shared" si="24"/>
        <v/>
      </c>
      <c r="AC30" s="140" t="str">
        <f t="shared" si="24"/>
        <v/>
      </c>
      <c r="AD30" s="140" t="str">
        <f t="shared" si="24"/>
        <v/>
      </c>
      <c r="AE30" s="140" t="str">
        <f t="shared" si="24"/>
        <v/>
      </c>
      <c r="AF30" s="140" t="str">
        <f t="shared" si="24"/>
        <v/>
      </c>
      <c r="AG30" s="140" t="str">
        <f t="shared" si="24"/>
        <v/>
      </c>
      <c r="AH30" s="140" t="str">
        <f t="shared" si="24"/>
        <v/>
      </c>
      <c r="AI30" s="140" t="str">
        <f t="shared" si="24"/>
        <v/>
      </c>
      <c r="AJ30" s="140" t="str">
        <f t="shared" si="24"/>
        <v/>
      </c>
      <c r="AK30" s="140" t="str">
        <f t="shared" si="24"/>
        <v/>
      </c>
      <c r="AL30" s="140" t="str">
        <f t="shared" si="24"/>
        <v/>
      </c>
      <c r="AM30" s="140" t="str">
        <f t="shared" si="24"/>
        <v/>
      </c>
      <c r="AN30" s="142" t="str">
        <f t="shared" si="24"/>
        <v/>
      </c>
      <c r="AO30" s="146" t="str">
        <f t="shared" si="24"/>
        <v/>
      </c>
      <c r="AP30" s="143" t="str">
        <f t="shared" si="24"/>
        <v/>
      </c>
      <c r="AQ30" s="143" t="str">
        <f t="shared" si="24"/>
        <v/>
      </c>
      <c r="AR30" s="143" t="str">
        <f t="shared" si="24"/>
        <v/>
      </c>
      <c r="AS30" s="143" t="str">
        <f t="shared" si="24"/>
        <v/>
      </c>
      <c r="AT30" s="143" t="str">
        <f t="shared" si="24"/>
        <v/>
      </c>
      <c r="AU30" s="144" t="str">
        <f t="shared" si="24"/>
        <v/>
      </c>
      <c r="AV30" s="145" t="str">
        <f t="shared" si="24"/>
        <v/>
      </c>
    </row>
    <row r="31" spans="1:48" x14ac:dyDescent="0.3">
      <c r="A31" s="60" t="str">
        <f t="shared" ref="A31" si="25">+IF(C31+C32=0,"[ocultar]","")</f>
        <v>[ocultar]</v>
      </c>
      <c r="B31" s="64" t="s">
        <v>162</v>
      </c>
      <c r="C31" s="65">
        <f t="array" ref="C31">SUM(IF($B31=DATOS_[Sexo],
IF($B30=DATOS_[AGRUP. CLAS. PROF.],
IF("Dentro"=DATOS_[Check Periodo Ref.],
1/(COUNTIFS(DATOS_[Sexo],$B31,DATOS_[AGRUP. CLAS. PROF.],$B30,DATOS_[Check Periodo Ref.],"Dentro",DATOS_[id],DATOS_[id]))))))</f>
        <v>0</v>
      </c>
      <c r="D31" s="66">
        <f>COUNTIFS(DATOS_[AGRUP. CLAS. PROF.],$B30,DATOS_[Sexo],$B31,DATOS_[Check Periodo Ref.],"Dentro")</f>
        <v>0</v>
      </c>
      <c r="E31" s="66">
        <f>COUNTIFS(DATOS_[AGRUP. CLAS. PROF.],$B30,DATOS_[Sexo],$B31,DATOS_[Check Periodo Ref.],"Dentro",DATOS_[Check Nº SC Norm],"Sí")</f>
        <v>0</v>
      </c>
      <c r="F31" s="66">
        <f>COUNTIFS(DATOS_[AGRUP. CLAS. PROF.],$B30,DATOS_[Sexo],$B31,DATOS_[Check Periodo Ref.],"Dentro",DATOS_[Check Nº SC Anualiz],"Sí")</f>
        <v>0</v>
      </c>
      <c r="G31" s="66">
        <f>COUNTIFS(DATOS_[AGRUP. CLAS. PROF.],$B30,DATOS_[Sexo],$B31,DATOS_[Check Periodo Ref.],"Dentro",DATOS_[Check Nº SC Norm y Anualiz],"Sí")</f>
        <v>0</v>
      </c>
      <c r="H31" s="66">
        <f>COUNTIFS(DATOS_[AGRUP. CLAS. PROF.],$B30,DATOS_[Sexo],$B31,DATOS_[Check Periodo Ref.],"Dentro",DATOS_[Check Equiparación],"Sí")</f>
        <v>0</v>
      </c>
      <c r="I31" s="108">
        <f t="array" ref="I31">IFERROR(
AVERAGE(IF(DATOS_[Sexo]=$B31,IF(DATOS_[[AGRUP. CLAS. PROF.]:[AGRUP. CLAS. PROF.]]=$B30,IF(DATOS_[Check Equiparado]="Sí",IF(DATOS_[Check Periodo Ref.]="Dentro",DATOS_[SALARIO BASE Eq],FALSE))))),
0)</f>
        <v>0</v>
      </c>
      <c r="J31" s="109">
        <f t="array" ref="J31">IFERROR(
(AVERAGE((IF(DATOS_[[Sexo]:[Sexo]]=$B31,IF(DATOS_[[AGRUP. CLAS. PROF.]:[AGRUP. CLAS. PROF.]]=$B30,IF(DATOS_[[Check Periodo Ref.]:[Check Periodo Ref.]]="Dentro",IF(DATOS_[[Check Equiparado]:[Check Equiparado]]="Sí",IF(DATOS!AE$5="Sí",(1/DATOS_[[% anualiz]:[% anualiz]]),1)*IF(DATOS!AE$4="Sí",1/DATOS_[[% normaliz]:[% normaliz]],1)*(DATOS_[Conc.Sal.01])))))))),
0)</f>
        <v>0</v>
      </c>
      <c r="K31" s="109">
        <f t="array" ref="K31">IFERROR(
(AVERAGE((IF(DATOS_[[Sexo]:[Sexo]]=$B31,IF(DATOS_[[AGRUP. CLAS. PROF.]:[AGRUP. CLAS. PROF.]]=$B30,IF(DATOS_[[Check Periodo Ref.]:[Check Periodo Ref.]]="Dentro",IF(DATOS_[[Check Equiparado]:[Check Equiparado]]="Sí",IF(DATOS!AF$5="Sí",(1/DATOS_[[% anualiz]:[% anualiz]]),1)*IF(DATOS!AF$4="Sí",1/DATOS_[[% normaliz]:[% normaliz]],1)*(DATOS_[Conc.Sal.02])))))))),
0)</f>
        <v>0</v>
      </c>
      <c r="L31" s="109">
        <f t="array" ref="L31">IFERROR(
(AVERAGE((IF(DATOS_[[Sexo]:[Sexo]]=$B31,IF(DATOS_[[AGRUP. CLAS. PROF.]:[AGRUP. CLAS. PROF.]]=$B30,IF(DATOS_[[Check Periodo Ref.]:[Check Periodo Ref.]]="Dentro",IF(DATOS_[[Check Equiparado]:[Check Equiparado]]="Sí",IF(DATOS!AG$5="Sí",(1/DATOS_[[% anualiz]:[% anualiz]]),1)*IF(DATOS!AG$4="Sí",1/DATOS_[[% normaliz]:[% normaliz]],1)*(DATOS_[Conc.Sal.03])))))))),
0)</f>
        <v>0</v>
      </c>
      <c r="M31" s="109">
        <f t="array" ref="M31">IFERROR(
(AVERAGE((IF(DATOS_[[Sexo]:[Sexo]]=$B31,IF(DATOS_[[AGRUP. CLAS. PROF.]:[AGRUP. CLAS. PROF.]]=$B30,IF(DATOS_[[Check Periodo Ref.]:[Check Periodo Ref.]]="Dentro",IF(DATOS_[[Check Equiparado]:[Check Equiparado]]="Sí",IF(DATOS!AH$5="Sí",(1/DATOS_[[% anualiz]:[% anualiz]]),1)*IF(DATOS!AH$4="Sí",1/DATOS_[[% normaliz]:[% normaliz]],1)*(DATOS_[Conc.Sal.04])))))))),
0)</f>
        <v>0</v>
      </c>
      <c r="N31" s="109">
        <f t="array" ref="N31">IFERROR(
(AVERAGE((IF(DATOS_[[Sexo]:[Sexo]]=$B31,IF(DATOS_[[AGRUP. CLAS. PROF.]:[AGRUP. CLAS. PROF.]]=$B30,IF(DATOS_[[Check Periodo Ref.]:[Check Periodo Ref.]]="Dentro",IF(DATOS_[[Check Equiparado]:[Check Equiparado]]="Sí",IF(DATOS!AI$5="Sí",(1/DATOS_[[% anualiz]:[% anualiz]]),1)*IF(DATOS!AI$4="Sí",1/DATOS_[[% normaliz]:[% normaliz]],1)*(DATOS_[Conc.Sal.05])))))))),
0)</f>
        <v>0</v>
      </c>
      <c r="O31" s="109">
        <f t="array" ref="O31">IFERROR(
(AVERAGE((IF(DATOS_[[Sexo]:[Sexo]]=$B31,IF(DATOS_[[AGRUP. CLAS. PROF.]:[AGRUP. CLAS. PROF.]]=$B30,IF(DATOS_[[Check Periodo Ref.]:[Check Periodo Ref.]]="Dentro",IF(DATOS_[[Check Equiparado]:[Check Equiparado]]="Sí",IF(DATOS!AJ$5="Sí",(1/DATOS_[[% anualiz]:[% anualiz]]),1)*IF(DATOS!AJ$4="Sí",1/DATOS_[[% normaliz]:[% normaliz]],1)*(DATOS_[Conc.Sal.06])))))))),
0)</f>
        <v>0</v>
      </c>
      <c r="P31" s="109">
        <f t="array" ref="P31">IFERROR(
(AVERAGE((IF(DATOS_[[Sexo]:[Sexo]]=$B31,IF(DATOS_[[AGRUP. CLAS. PROF.]:[AGRUP. CLAS. PROF.]]=$B30,IF(DATOS_[[Check Periodo Ref.]:[Check Periodo Ref.]]="Dentro",IF(DATOS_[[Check Equiparado]:[Check Equiparado]]="Sí",IF(DATOS!AK$5="Sí",(1/DATOS_[[% anualiz]:[% anualiz]]),1)*IF(DATOS!AK$4="Sí",1/DATOS_[[% normaliz]:[% normaliz]],1)*(DATOS_[Conc.Sal.07])))))))),
0)</f>
        <v>0</v>
      </c>
      <c r="Q31" s="109">
        <f t="array" ref="Q31">IFERROR(
(AVERAGE((IF(DATOS_[[Sexo]:[Sexo]]=$B31,IF(DATOS_[[AGRUP. CLAS. PROF.]:[AGRUP. CLAS. PROF.]]=$B30,IF(DATOS_[[Check Periodo Ref.]:[Check Periodo Ref.]]="Dentro",IF(DATOS_[[Check Equiparado]:[Check Equiparado]]="Sí",IF(DATOS!AL$5="Sí",(1/DATOS_[[% anualiz]:[% anualiz]]),1)*IF(DATOS!AL$4="Sí",1/DATOS_[[% normaliz]:[% normaliz]],1)*(DATOS_[Conc.Sal.08])))))))),
0)</f>
        <v>0</v>
      </c>
      <c r="R31" s="109">
        <f t="array" ref="R31">IFERROR(
(AVERAGE((IF(DATOS_[[Sexo]:[Sexo]]=$B31,IF(DATOS_[[AGRUP. CLAS. PROF.]:[AGRUP. CLAS. PROF.]]=$B30,IF(DATOS_[[Check Periodo Ref.]:[Check Periodo Ref.]]="Dentro",IF(DATOS_[[Check Equiparado]:[Check Equiparado]]="Sí",IF(DATOS!AM$5="Sí",(1/DATOS_[[% anualiz]:[% anualiz]]),1)*IF(DATOS!AM$4="Sí",1/DATOS_[[% normaliz]:[% normaliz]],1)*(DATOS_[Conc.Sal.09])))))))),
0)</f>
        <v>0</v>
      </c>
      <c r="S31" s="109">
        <f t="array" ref="S31">IFERROR(
(AVERAGE((IF(DATOS_[[Sexo]:[Sexo]]=$B31,IF(DATOS_[[AGRUP. CLAS. PROF.]:[AGRUP. CLAS. PROF.]]=$B30,IF(DATOS_[[Check Periodo Ref.]:[Check Periodo Ref.]]="Dentro",IF(DATOS_[[Check Equiparado]:[Check Equiparado]]="Sí",IF(DATOS!AN$5="Sí",(1/DATOS_[[% anualiz]:[% anualiz]]),1)*IF(DATOS!AN$4="Sí",1/DATOS_[[% normaliz]:[% normaliz]],1)*(DATOS_[Conc.Sal.10])))))))),
0)</f>
        <v>0</v>
      </c>
      <c r="T31" s="109">
        <f t="array" ref="T31">IFERROR(
(AVERAGE((IF(DATOS_[[Sexo]:[Sexo]]=$B31,IF(DATOS_[[AGRUP. CLAS. PROF.]:[AGRUP. CLAS. PROF.]]=$B30,IF(DATOS_[[Check Periodo Ref.]:[Check Periodo Ref.]]="Dentro",IF(DATOS_[[Check Equiparado]:[Check Equiparado]]="Sí",IF(DATOS!AO$5="Sí",(1/DATOS_[[% anualiz]:[% anualiz]]),1)*IF(DATOS!AO$4="Sí",1/DATOS_[[% normaliz]:[% normaliz]],1)*(DATOS_[Conc.Sal.11])))))))),
0)</f>
        <v>0</v>
      </c>
      <c r="U31" s="109">
        <f t="array" ref="U31">IFERROR(
(AVERAGE((IF(DATOS_[[Sexo]:[Sexo]]=$B31,IF(DATOS_[[AGRUP. CLAS. PROF.]:[AGRUP. CLAS. PROF.]]=$B30,IF(DATOS_[[Check Periodo Ref.]:[Check Periodo Ref.]]="Dentro",IF(DATOS_[[Check Equiparado]:[Check Equiparado]]="Sí",IF(DATOS!AP$5="Sí",(1/DATOS_[[% anualiz]:[% anualiz]]),1)*IF(DATOS!AP$4="Sí",1/DATOS_[[% normaliz]:[% normaliz]],1)*(DATOS_[Conc.Sal.12])))))))),
0)</f>
        <v>0</v>
      </c>
      <c r="V31" s="109">
        <f t="array" ref="V31">IFERROR(
(AVERAGE((IF(DATOS_[[Sexo]:[Sexo]]=$B31,IF(DATOS_[[AGRUP. CLAS. PROF.]:[AGRUP. CLAS. PROF.]]=$B30,IF(DATOS_[[Check Periodo Ref.]:[Check Periodo Ref.]]="Dentro",IF(DATOS_[[Check Equiparado]:[Check Equiparado]]="Sí",IF(DATOS!AQ$5="Sí",(1/DATOS_[[% anualiz]:[% anualiz]]),1)*IF(DATOS!AQ$4="Sí",1/DATOS_[[% normaliz]:[% normaliz]],1)*(DATOS_[Conc.Sal.13])))))))),
0)</f>
        <v>0</v>
      </c>
      <c r="W31" s="109">
        <f t="array" ref="W31">IFERROR(
(AVERAGE((IF(DATOS_[[Sexo]:[Sexo]]=$B31,IF(DATOS_[[AGRUP. CLAS. PROF.]:[AGRUP. CLAS. PROF.]]=$B30,IF(DATOS_[[Check Periodo Ref.]:[Check Periodo Ref.]]="Dentro",IF(DATOS_[[Check Equiparado]:[Check Equiparado]]="Sí",IF(DATOS!AR$5="Sí",(1/DATOS_[[% anualiz]:[% anualiz]]),1)*IF(DATOS!AR$4="Sí",1/DATOS_[[% normaliz]:[% normaliz]],1)*(DATOS_[Conc.Sal.14])))))))),
0)</f>
        <v>0</v>
      </c>
      <c r="X31" s="109">
        <f t="array" ref="X31">IFERROR(
(AVERAGE((IF(DATOS_[[Sexo]:[Sexo]]=$B31,IF(DATOS_[[AGRUP. CLAS. PROF.]:[AGRUP. CLAS. PROF.]]=$B30,IF(DATOS_[[Check Periodo Ref.]:[Check Periodo Ref.]]="Dentro",IF(DATOS_[[Check Equiparado]:[Check Equiparado]]="Sí",IF(DATOS!AS$5="Sí",(1/DATOS_[[% anualiz]:[% anualiz]]),1)*IF(DATOS!AS$4="Sí",1/DATOS_[[% normaliz]:[% normaliz]],1)*(DATOS_[Conc.Sal.15])))))))),
0)</f>
        <v>0</v>
      </c>
      <c r="Y31" s="109">
        <f t="array" ref="Y31">IFERROR(
(AVERAGE((IF(DATOS_[[Sexo]:[Sexo]]=$B31,IF(DATOS_[[AGRUP. CLAS. PROF.]:[AGRUP. CLAS. PROF.]]=$B30,IF(DATOS_[[Check Periodo Ref.]:[Check Periodo Ref.]]="Dentro",IF(DATOS_[[Check Equiparado]:[Check Equiparado]]="Sí",IF(DATOS!AT$5="Sí",(1/DATOS_[[% anualiz]:[% anualiz]]),1)*IF(DATOS!AT$4="Sí",1/DATOS_[[% normaliz]:[% normaliz]],1)*(DATOS_[Conc.Sal.16])))))))),
0)</f>
        <v>0</v>
      </c>
      <c r="Z31" s="109">
        <f t="array" ref="Z31">IFERROR(
(AVERAGE((IF(DATOS_[[Sexo]:[Sexo]]=$B31,IF(DATOS_[[AGRUP. CLAS. PROF.]:[AGRUP. CLAS. PROF.]]=$B30,IF(DATOS_[[Check Periodo Ref.]:[Check Periodo Ref.]]="Dentro",IF(DATOS_[[Check Equiparado]:[Check Equiparado]]="Sí",IF(DATOS!AU$5="Sí",(1/DATOS_[[% anualiz]:[% anualiz]]),1)*IF(DATOS!AU$4="Sí",1/DATOS_[[% normaliz]:[% normaliz]],1)*(DATOS_[Conc.Sal.17])))))))),
0)</f>
        <v>0</v>
      </c>
      <c r="AA31" s="109">
        <f t="array" ref="AA31">IFERROR(
(AVERAGE((IF(DATOS_[[Sexo]:[Sexo]]=$B31,IF(DATOS_[[AGRUP. CLAS. PROF.]:[AGRUP. CLAS. PROF.]]=$B30,IF(DATOS_[[Check Periodo Ref.]:[Check Periodo Ref.]]="Dentro",IF(DATOS_[[Check Equiparado]:[Check Equiparado]]="Sí",IF(DATOS!AV$5="Sí",(1/DATOS_[[% anualiz]:[% anualiz]]),1)*IF(DATOS!AV$4="Sí",1/DATOS_[[% normaliz]:[% normaliz]],1)*(DATOS_[Conc.Sal.18])))))))),
0)</f>
        <v>0</v>
      </c>
      <c r="AB31" s="109">
        <f t="array" ref="AB31">IFERROR(
(AVERAGE((IF(DATOS_[[Sexo]:[Sexo]]=$B31,IF(DATOS_[[AGRUP. CLAS. PROF.]:[AGRUP. CLAS. PROF.]]=$B30,IF(DATOS_[[Check Periodo Ref.]:[Check Periodo Ref.]]="Dentro",IF(DATOS_[[Check Equiparado]:[Check Equiparado]]="Sí",IF(DATOS!AW$5="Sí",(1/DATOS_[[% anualiz]:[% anualiz]]),1)*IF(DATOS!AW$4="Sí",1/DATOS_[[% normaliz]:[% normaliz]],1)*(DATOS_[Conc.Sal.19])))))))),
0)</f>
        <v>0</v>
      </c>
      <c r="AC31" s="109">
        <f t="array" ref="AC31">IFERROR(
(AVERAGE((IF(DATOS_[[Sexo]:[Sexo]]=$B31,IF(DATOS_[[AGRUP. CLAS. PROF.]:[AGRUP. CLAS. PROF.]]=$B30,IF(DATOS_[[Check Periodo Ref.]:[Check Periodo Ref.]]="Dentro",IF(DATOS_[[Check Equiparado]:[Check Equiparado]]="Sí",IF(DATOS!AX$5="Sí",(1/DATOS_[[% anualiz]:[% anualiz]]),1)*IF(DATOS!AX$4="Sí",1/DATOS_[[% normaliz]:[% normaliz]],1)*(DATOS_[Conc.Sal.20])))))))),
0)</f>
        <v>0</v>
      </c>
      <c r="AD31" s="109">
        <f t="array" ref="AD31">IFERROR(
(AVERAGE((IF(DATOS_[[Sexo]:[Sexo]]=$B31,IF(DATOS_[[AGRUP. CLAS. PROF.]:[AGRUP. CLAS. PROF.]]=$B30,IF(DATOS_[[Check Periodo Ref.]:[Check Periodo Ref.]]="Dentro",IF(DATOS_[[Check Equiparado]:[Check Equiparado]]="Sí",IF(DATOS!AY$5="Sí",(1/DATOS_[[% anualiz]:[% anualiz]]),1)*IF(DATOS!AY$4="Sí",1/DATOS_[[% normaliz]:[% normaliz]],1)*(DATOS_[Conc.Sal.21])))))))),
0)</f>
        <v>0</v>
      </c>
      <c r="AE31" s="109">
        <f t="array" ref="AE31">IFERROR(
(AVERAGE((IF(DATOS_[[Sexo]:[Sexo]]=$B31,IF(DATOS_[[AGRUP. CLAS. PROF.]:[AGRUP. CLAS. PROF.]]=$B30,IF(DATOS_[[Check Periodo Ref.]:[Check Periodo Ref.]]="Dentro",IF(DATOS_[[Check Equiparado]:[Check Equiparado]]="Sí",IF(DATOS!AZ$5="Sí",(1/DATOS_[[% anualiz]:[% anualiz]]),1)*IF(DATOS!AZ$4="Sí",1/DATOS_[[% normaliz]:[% normaliz]],1)*(DATOS_[Conc.Sal.22])))))))),
0)</f>
        <v>0</v>
      </c>
      <c r="AF31" s="109">
        <f t="array" ref="AF31">IFERROR(
(AVERAGE((IF(DATOS_[[Sexo]:[Sexo]]=$B31,IF(DATOS_[[AGRUP. CLAS. PROF.]:[AGRUP. CLAS. PROF.]]=$B30,IF(DATOS_[[Check Periodo Ref.]:[Check Periodo Ref.]]="Dentro",IF(DATOS_[[Check Equiparado]:[Check Equiparado]]="Sí",IF(DATOS!BA$5="Sí",(1/DATOS_[[% anualiz]:[% anualiz]]),1)*IF(DATOS!BA$4="Sí",1/DATOS_[[% normaliz]:[% normaliz]],1)*(DATOS_[Conc.Sal.23])))))))),
0)</f>
        <v>0</v>
      </c>
      <c r="AG31" s="109">
        <f t="array" ref="AG31">IFERROR(
(AVERAGE((IF(DATOS_[[Sexo]:[Sexo]]=$B31,IF(DATOS_[[AGRUP. CLAS. PROF.]:[AGRUP. CLAS. PROF.]]=$B30,IF(DATOS_[[Check Periodo Ref.]:[Check Periodo Ref.]]="Dentro",IF(DATOS_[[Check Equiparado]:[Check Equiparado]]="Sí",IF(DATOS!BB$5="Sí",(1/DATOS_[[% anualiz]:[% anualiz]]),1)*IF(DATOS!BB$4="Sí",1/DATOS_[[% normaliz]:[% normaliz]],1)*(DATOS_[Conc.Sal.24])))))))),
0)</f>
        <v>0</v>
      </c>
      <c r="AH31" s="109">
        <f t="array" ref="AH31">IFERROR(
(AVERAGE((IF(DATOS_[[Sexo]:[Sexo]]=$B31,IF(DATOS_[[AGRUP. CLAS. PROF.]:[AGRUP. CLAS. PROF.]]=$B30,IF(DATOS_[[Check Periodo Ref.]:[Check Periodo Ref.]]="Dentro",IF(DATOS_[[Check Equiparado]:[Check Equiparado]]="Sí",IF(DATOS!BC$5="Sí",(1/DATOS_[[% anualiz]:[% anualiz]]),1)*IF(DATOS!BC$4="Sí",1/DATOS_[[% normaliz]:[% normaliz]],1)*(DATOS_[Conc.Sal.25])))))))),
0)</f>
        <v>0</v>
      </c>
      <c r="AI31" s="109">
        <f t="array" ref="AI31">IFERROR(
(AVERAGE((IF(DATOS_[[Sexo]:[Sexo]]=$B31,IF(DATOS_[[AGRUP. CLAS. PROF.]:[AGRUP. CLAS. PROF.]]=$B30,IF(DATOS_[[Check Periodo Ref.]:[Check Periodo Ref.]]="Dentro",IF(DATOS_[[Check Equiparado]:[Check Equiparado]]="Sí",IF(DATOS!BD$5="Sí",(1/DATOS_[[% anualiz]:[% anualiz]]),1)*IF(DATOS!BD$4="Sí",1/DATOS_[[% normaliz]:[% normaliz]],1)*(DATOS_[Conc.Sal.26])))))))),
0)</f>
        <v>0</v>
      </c>
      <c r="AJ31" s="109">
        <f t="array" ref="AJ31">IFERROR(
(AVERAGE((IF(DATOS_[[Sexo]:[Sexo]]=$B31,IF(DATOS_[[AGRUP. CLAS. PROF.]:[AGRUP. CLAS. PROF.]]=$B30,IF(DATOS_[[Check Periodo Ref.]:[Check Periodo Ref.]]="Dentro",IF(DATOS_[[Check Equiparado]:[Check Equiparado]]="Sí",IF(DATOS!BE$5="Sí",(1/DATOS_[[% anualiz]:[% anualiz]]),1)*IF(DATOS!BE$4="Sí",1/DATOS_[[% normaliz]:[% normaliz]],1)*(DATOS_[Conc.Sal.27])))))))),
0)</f>
        <v>0</v>
      </c>
      <c r="AK31" s="109">
        <f t="array" ref="AK31">IFERROR(
(AVERAGE((IF(DATOS_[[Sexo]:[Sexo]]=$B31,IF(DATOS_[[AGRUP. CLAS. PROF.]:[AGRUP. CLAS. PROF.]]=$B30,IF(DATOS_[[Check Periodo Ref.]:[Check Periodo Ref.]]="Dentro",IF(DATOS_[[Check Equiparado]:[Check Equiparado]]="Sí",IF(DATOS!BF$5="Sí",(1/DATOS_[[% anualiz]:[% anualiz]]),1)*IF(DATOS!BF$4="Sí",1/DATOS_[[% normaliz]:[% normaliz]],1)*(DATOS_[Conc.Sal.28])))))))),
0)</f>
        <v>0</v>
      </c>
      <c r="AL31" s="109">
        <f t="array" ref="AL31">IFERROR(
(AVERAGE((IF(DATOS_[[Sexo]:[Sexo]]=$B31,IF(DATOS_[[AGRUP. CLAS. PROF.]:[AGRUP. CLAS. PROF.]]=$B30,IF(DATOS_[[Check Periodo Ref.]:[Check Periodo Ref.]]="Dentro",IF(DATOS_[[Check Equiparado]:[Check Equiparado]]="Sí",IF(DATOS!BG$5="Sí",(1/DATOS_[[% anualiz]:[% anualiz]]),1)*IF(DATOS!BG$4="Sí",1/DATOS_[[% normaliz]:[% normaliz]],1)*(DATOS_[Conc.Sal.29])))))))),
0)</f>
        <v>0</v>
      </c>
      <c r="AM31" s="109">
        <f t="array" ref="AM31">IFERROR(
(AVERAGE((IF(DATOS_[[Sexo]:[Sexo]]=$B31,IF(DATOS_[[AGRUP. CLAS. PROF.]:[AGRUP. CLAS. PROF.]]=$B30,IF(DATOS_[[Check Periodo Ref.]:[Check Periodo Ref.]]="Dentro",IF(DATOS_[[Check Equiparado]:[Check Equiparado]]="Sí",IF(DATOS!BH$5="Sí",(1/DATOS_[[% anualiz]:[% anualiz]]),1)*IF(DATOS!BH$4="Sí",1/DATOS_[[% normaliz]:[% normaliz]],1)*(DATOS_[Conc.Sal.30])))))))),
0)</f>
        <v>0</v>
      </c>
      <c r="AN31" s="110">
        <f t="array" ref="AN31">IFERROR(
AVERAGE(IF(DATOS_[Sexo]=$B31,IF(DATOS_[[AGRUP. CLAS. PROF.]:[AGRUP. CLAS. PROF.]]=$B30,IF(DATOS_[Check Equiparado]="Sí",IF(DATOS_[Check Periodo Ref.]="Dentro",DATOS_[Tot COMPL.SAL Eq],FALSE))))),
0)</f>
        <v>0</v>
      </c>
      <c r="AO31" s="111">
        <f t="array" ref="AO31">IFERROR(
AVERAGE(IF(DATOS_[Sexo]=$B31,IF(DATOS_[[AGRUP. CLAS. PROF.]:[AGRUP. CLAS. PROF.]]=$B30,IF(DATOS_[Check Equiparado]="Sí",IF(DATOS_[Check Periodo Ref.]="Dentro",DATOS_[TOTAL SALARIO Eq],FALSE))))),
0)</f>
        <v>0</v>
      </c>
      <c r="AP31" s="112">
        <f t="array" ref="AP31">IFERROR(
(AVERAGE((IF(DATOS_[[Sexo]:[Sexo]]=$B31,IF(DATOS_[[AGRUP. CLAS. PROF.]:[AGRUP. CLAS. PROF.]]=$B30,IF(DATOS_[[Check Periodo Ref.]:[Check Periodo Ref.]]="Dentro",IF(DATOS_[[Check Equiparado]:[Check Equiparado]]="Sí",IF(DATOS!BI$5="Sí",(1/DATOS_[[% anualiz]:[% anualiz]]),1)*IF(DATOS!BI$4="Sí",1/DATOS_[[% normaliz]:[% normaliz]],1)*(DATOS_[C.Extra.01])))))))),
0)</f>
        <v>0</v>
      </c>
      <c r="AQ31" s="112">
        <f t="array" ref="AQ31">IFERROR(
(AVERAGE((IF(DATOS_[[Sexo]:[Sexo]]=$B31,IF(DATOS_[[AGRUP. CLAS. PROF.]:[AGRUP. CLAS. PROF.]]=$B30,IF(DATOS_[[Check Periodo Ref.]:[Check Periodo Ref.]]="Dentro",IF(DATOS_[[Check Equiparado]:[Check Equiparado]]="Sí",IF(DATOS!BJ$5="Sí",(1/DATOS_[[% anualiz]:[% anualiz]]),1)*IF(DATOS!BJ$4="Sí",1/DATOS_[[% normaliz]:[% normaliz]],1)*(DATOS_[C.Extra.02])))))))),
0)</f>
        <v>0</v>
      </c>
      <c r="AR31" s="112">
        <f t="array" ref="AR31">IFERROR(
(AVERAGE((IF(DATOS_[[Sexo]:[Sexo]]=$B31,IF(DATOS_[[AGRUP. CLAS. PROF.]:[AGRUP. CLAS. PROF.]]=$B30,IF(DATOS_[[Check Periodo Ref.]:[Check Periodo Ref.]]="Dentro",IF(DATOS_[[Check Equiparado]:[Check Equiparado]]="Sí",IF(DATOS!BK$5="Sí",(1/DATOS_[[% anualiz]:[% anualiz]]),1)*IF(DATOS!BK$4="Sí",1/DATOS_[[% normaliz]:[% normaliz]],1)*(DATOS_[C.Extra.03])))))))),
0)</f>
        <v>0</v>
      </c>
      <c r="AS31" s="112">
        <f t="array" ref="AS31">IFERROR(
(AVERAGE((IF(DATOS_[[Sexo]:[Sexo]]=$B31,IF(DATOS_[[AGRUP. CLAS. PROF.]:[AGRUP. CLAS. PROF.]]=$B30,IF(DATOS_[[Check Periodo Ref.]:[Check Periodo Ref.]]="Dentro",IF(DATOS_[[Check Equiparado]:[Check Equiparado]]="Sí",IF(DATOS!BL$5="Sí",(1/DATOS_[[% anualiz]:[% anualiz]]),1)*IF(DATOS!BL$4="Sí",1/DATOS_[[% normaliz]:[% normaliz]],1)*(DATOS_[C.Extra.04])))))))),
0)</f>
        <v>0</v>
      </c>
      <c r="AT31" s="112">
        <f t="array" ref="AT31">IFERROR(
(AVERAGE((IF(DATOS_[[Sexo]:[Sexo]]=$B31,IF(DATOS_[[AGRUP. CLAS. PROF.]:[AGRUP. CLAS. PROF.]]=$B30,IF(DATOS_[[Check Periodo Ref.]:[Check Periodo Ref.]]="Dentro",IF(DATOS_[[Check Equiparado]:[Check Equiparado]]="Sí",IF(DATOS!BM$5="Sí",(1/DATOS_[[% anualiz]:[% anualiz]]),1)*IF(DATOS!BM$4="Sí",1/DATOS_[[% normaliz]:[% normaliz]],1)*(DATOS_[C.Extra.05])))))))),
0)</f>
        <v>0</v>
      </c>
      <c r="AU31" s="113">
        <f t="array" ref="AU31">IFERROR(
AVERAGE(IF(DATOS_[Sexo]=$B31,IF(DATOS_[[AGRUP. CLAS. PROF.]:[AGRUP. CLAS. PROF.]]=$B30,IF(DATOS_[Check Equiparado]="Sí",IF(DATOS_[Check Periodo Ref.]="Dentro",DATOS_[Tot Extrasalarial Eq],FALSE))))),
0)</f>
        <v>0</v>
      </c>
      <c r="AV31" s="114">
        <f t="array" ref="AV31">IFERROR(
AVERAGE(IF(DATOS_[Sexo]=$B31,IF(DATOS_[[AGRUP. CLAS. PROF.]:[AGRUP. CLAS. PROF.]]=$B30,IF(DATOS_[Check Equiparado]="Sí",IF(DATOS_[Check Periodo Ref.]="Dentro",DATOS_[TOTAL Retrib Eq],FALSE))))),
0)</f>
        <v>0</v>
      </c>
    </row>
    <row r="32" spans="1:48" x14ac:dyDescent="0.3">
      <c r="A32" s="60" t="str">
        <f t="shared" ref="A32" si="26">+A31</f>
        <v>[ocultar]</v>
      </c>
      <c r="B32" s="64" t="s">
        <v>163</v>
      </c>
      <c r="C32" s="65">
        <f t="array" ref="C32">SUM(IF($B32=DATOS_[Sexo],
IF($B30=DATOS_[AGRUP. CLAS. PROF.],
IF("Dentro"=DATOS_[Check Periodo Ref.],
1/(COUNTIFS(DATOS_[Sexo],$B32,DATOS_[AGRUP. CLAS. PROF.],$B30,DATOS_[Check Periodo Ref.],"Dentro",DATOS_[id],DATOS_[id]))))))</f>
        <v>0</v>
      </c>
      <c r="D32" s="66">
        <f>COUNTIFS(DATOS_[AGRUP. CLAS. PROF.],$B30,DATOS_[Sexo],$B32,DATOS_[Check Periodo Ref.],"Dentro")</f>
        <v>0</v>
      </c>
      <c r="E32" s="66">
        <f>COUNTIFS(DATOS_[AGRUP. CLAS. PROF.],$B30,DATOS_[Sexo],$B32,DATOS_[Check Periodo Ref.],"Dentro",DATOS_[Check Nº SC Norm],"Sí")</f>
        <v>0</v>
      </c>
      <c r="F32" s="66">
        <f>COUNTIFS(DATOS_[AGRUP. CLAS. PROF.],$B30,DATOS_[Sexo],$B32,DATOS_[Check Periodo Ref.],"Dentro",DATOS_[Check Nº SC Anualiz],"Sí")</f>
        <v>0</v>
      </c>
      <c r="G32" s="66">
        <f>COUNTIFS(DATOS_[AGRUP. CLAS. PROF.],$B30,DATOS_[Sexo],$B32,DATOS_[Check Periodo Ref.],"Dentro",DATOS_[Check Nº SC Norm y Anualiz],"Sí")</f>
        <v>0</v>
      </c>
      <c r="H32" s="66">
        <f>COUNTIFS(DATOS_[AGRUP. CLAS. PROF.],$B30,DATOS_[Sexo],$B32,DATOS_[Check Periodo Ref.],"Dentro",DATOS_[Check Equiparación],"Sí")</f>
        <v>0</v>
      </c>
      <c r="I32" s="108" cm="1">
        <f t="array" ref="I32">IFERROR(
AVERAGE(IF(DATOS_[Sexo]=$B32,IF(DATOS_[[AGRUP. CLAS. PROF.]:[AGRUP. CLAS. PROF.]]=$B30,IF(DATOS_[Check Equiparado]="Sí",IF(DATOS_[Check Periodo Ref.]="Dentro",DATOS_[SALARIO BASE Eq],FALSE))))),
0)</f>
        <v>0</v>
      </c>
      <c r="J32" s="109">
        <f t="array" ref="J32">IFERROR(
(AVERAGE((IF(DATOS_[[Sexo]:[Sexo]]=$B32,IF(DATOS_[[AGRUP. CLAS. PROF.]:[AGRUP. CLAS. PROF.]]=$B30,IF(DATOS_[[Check Periodo Ref.]:[Check Periodo Ref.]]="Dentro",IF(DATOS_[[Check Equiparado]:[Check Equiparado]]="Sí",IF(DATOS!AE$5="Sí",(1/DATOS_[[% anualiz]:[% anualiz]]),1)*IF(DATOS!AE$4="Sí",1/DATOS_[[% normaliz]:[% normaliz]],1)*(DATOS_[Conc.Sal.01])))))))),
0)</f>
        <v>0</v>
      </c>
      <c r="K32" s="109">
        <f t="array" ref="K32">IFERROR(
(AVERAGE((IF(DATOS_[[Sexo]:[Sexo]]=$B32,IF(DATOS_[[AGRUP. CLAS. PROF.]:[AGRUP. CLAS. PROF.]]=$B30,IF(DATOS_[[Check Periodo Ref.]:[Check Periodo Ref.]]="Dentro",IF(DATOS_[[Check Equiparado]:[Check Equiparado]]="Sí",IF(DATOS!AF$5="Sí",(1/DATOS_[[% anualiz]:[% anualiz]]),1)*IF(DATOS!AF$4="Sí",1/DATOS_[[% normaliz]:[% normaliz]],1)*(DATOS_[Conc.Sal.02])))))))),
0)</f>
        <v>0</v>
      </c>
      <c r="L32" s="109">
        <f t="array" ref="L32">IFERROR(
(AVERAGE((IF(DATOS_[[Sexo]:[Sexo]]=$B32,IF(DATOS_[[AGRUP. CLAS. PROF.]:[AGRUP. CLAS. PROF.]]=$B30,IF(DATOS_[[Check Periodo Ref.]:[Check Periodo Ref.]]="Dentro",IF(DATOS_[[Check Equiparado]:[Check Equiparado]]="Sí",IF(DATOS!AG$5="Sí",(1/DATOS_[[% anualiz]:[% anualiz]]),1)*IF(DATOS!AG$4="Sí",1/DATOS_[[% normaliz]:[% normaliz]],1)*(DATOS_[Conc.Sal.03])))))))),
0)</f>
        <v>0</v>
      </c>
      <c r="M32" s="109">
        <f t="array" ref="M32">IFERROR(
(AVERAGE((IF(DATOS_[[Sexo]:[Sexo]]=$B32,IF(DATOS_[[AGRUP. CLAS. PROF.]:[AGRUP. CLAS. PROF.]]=$B30,IF(DATOS_[[Check Periodo Ref.]:[Check Periodo Ref.]]="Dentro",IF(DATOS_[[Check Equiparado]:[Check Equiparado]]="Sí",IF(DATOS!AH$5="Sí",(1/DATOS_[[% anualiz]:[% anualiz]]),1)*IF(DATOS!AH$4="Sí",1/DATOS_[[% normaliz]:[% normaliz]],1)*(DATOS_[Conc.Sal.04])))))))),
0)</f>
        <v>0</v>
      </c>
      <c r="N32" s="109">
        <f t="array" ref="N32">IFERROR(
(AVERAGE((IF(DATOS_[[Sexo]:[Sexo]]=$B32,IF(DATOS_[[AGRUP. CLAS. PROF.]:[AGRUP. CLAS. PROF.]]=$B30,IF(DATOS_[[Check Periodo Ref.]:[Check Periodo Ref.]]="Dentro",IF(DATOS_[[Check Equiparado]:[Check Equiparado]]="Sí",IF(DATOS!AI$5="Sí",(1/DATOS_[[% anualiz]:[% anualiz]]),1)*IF(DATOS!AI$4="Sí",1/DATOS_[[% normaliz]:[% normaliz]],1)*(DATOS_[Conc.Sal.05])))))))),
0)</f>
        <v>0</v>
      </c>
      <c r="O32" s="109">
        <f t="array" ref="O32">IFERROR(
(AVERAGE((IF(DATOS_[[Sexo]:[Sexo]]=$B32,IF(DATOS_[[AGRUP. CLAS. PROF.]:[AGRUP. CLAS. PROF.]]=$B30,IF(DATOS_[[Check Periodo Ref.]:[Check Periodo Ref.]]="Dentro",IF(DATOS_[[Check Equiparado]:[Check Equiparado]]="Sí",IF(DATOS!AJ$5="Sí",(1/DATOS_[[% anualiz]:[% anualiz]]),1)*IF(DATOS!AJ$4="Sí",1/DATOS_[[% normaliz]:[% normaliz]],1)*(DATOS_[Conc.Sal.06])))))))),
0)</f>
        <v>0</v>
      </c>
      <c r="P32" s="109">
        <f t="array" ref="P32">IFERROR(
(AVERAGE((IF(DATOS_[[Sexo]:[Sexo]]=$B32,IF(DATOS_[[AGRUP. CLAS. PROF.]:[AGRUP. CLAS. PROF.]]=$B30,IF(DATOS_[[Check Periodo Ref.]:[Check Periodo Ref.]]="Dentro",IF(DATOS_[[Check Equiparado]:[Check Equiparado]]="Sí",IF(DATOS!AK$5="Sí",(1/DATOS_[[% anualiz]:[% anualiz]]),1)*IF(DATOS!AK$4="Sí",1/DATOS_[[% normaliz]:[% normaliz]],1)*(DATOS_[Conc.Sal.07])))))))),
0)</f>
        <v>0</v>
      </c>
      <c r="Q32" s="109">
        <f t="array" ref="Q32">IFERROR(
(AVERAGE((IF(DATOS_[[Sexo]:[Sexo]]=$B32,IF(DATOS_[[AGRUP. CLAS. PROF.]:[AGRUP. CLAS. PROF.]]=$B30,IF(DATOS_[[Check Periodo Ref.]:[Check Periodo Ref.]]="Dentro",IF(DATOS_[[Check Equiparado]:[Check Equiparado]]="Sí",IF(DATOS!AL$5="Sí",(1/DATOS_[[% anualiz]:[% anualiz]]),1)*IF(DATOS!AL$4="Sí",1/DATOS_[[% normaliz]:[% normaliz]],1)*(DATOS_[Conc.Sal.08])))))))),
0)</f>
        <v>0</v>
      </c>
      <c r="R32" s="109">
        <f t="array" ref="R32">IFERROR(
(AVERAGE((IF(DATOS_[[Sexo]:[Sexo]]=$B32,IF(DATOS_[[AGRUP. CLAS. PROF.]:[AGRUP. CLAS. PROF.]]=$B30,IF(DATOS_[[Check Periodo Ref.]:[Check Periodo Ref.]]="Dentro",IF(DATOS_[[Check Equiparado]:[Check Equiparado]]="Sí",IF(DATOS!AM$5="Sí",(1/DATOS_[[% anualiz]:[% anualiz]]),1)*IF(DATOS!AM$4="Sí",1/DATOS_[[% normaliz]:[% normaliz]],1)*(DATOS_[Conc.Sal.09])))))))),
0)</f>
        <v>0</v>
      </c>
      <c r="S32" s="109">
        <f t="array" ref="S32">IFERROR(
(AVERAGE((IF(DATOS_[[Sexo]:[Sexo]]=$B32,IF(DATOS_[[AGRUP. CLAS. PROF.]:[AGRUP. CLAS. PROF.]]=$B30,IF(DATOS_[[Check Periodo Ref.]:[Check Periodo Ref.]]="Dentro",IF(DATOS_[[Check Equiparado]:[Check Equiparado]]="Sí",IF(DATOS!AN$5="Sí",(1/DATOS_[[% anualiz]:[% anualiz]]),1)*IF(DATOS!AN$4="Sí",1/DATOS_[[% normaliz]:[% normaliz]],1)*(DATOS_[Conc.Sal.10])))))))),
0)</f>
        <v>0</v>
      </c>
      <c r="T32" s="109">
        <f t="array" ref="T32">IFERROR(
(AVERAGE((IF(DATOS_[[Sexo]:[Sexo]]=$B32,IF(DATOS_[[AGRUP. CLAS. PROF.]:[AGRUP. CLAS. PROF.]]=$B30,IF(DATOS_[[Check Periodo Ref.]:[Check Periodo Ref.]]="Dentro",IF(DATOS_[[Check Equiparado]:[Check Equiparado]]="Sí",IF(DATOS!AO$5="Sí",(1/DATOS_[[% anualiz]:[% anualiz]]),1)*IF(DATOS!AO$4="Sí",1/DATOS_[[% normaliz]:[% normaliz]],1)*(DATOS_[Conc.Sal.11])))))))),
0)</f>
        <v>0</v>
      </c>
      <c r="U32" s="109">
        <f t="array" ref="U32">IFERROR(
(AVERAGE((IF(DATOS_[[Sexo]:[Sexo]]=$B32,IF(DATOS_[[AGRUP. CLAS. PROF.]:[AGRUP. CLAS. PROF.]]=$B30,IF(DATOS_[[Check Periodo Ref.]:[Check Periodo Ref.]]="Dentro",IF(DATOS_[[Check Equiparado]:[Check Equiparado]]="Sí",IF(DATOS!AP$5="Sí",(1/DATOS_[[% anualiz]:[% anualiz]]),1)*IF(DATOS!AP$4="Sí",1/DATOS_[[% normaliz]:[% normaliz]],1)*(DATOS_[Conc.Sal.12])))))))),
0)</f>
        <v>0</v>
      </c>
      <c r="V32" s="109">
        <f t="array" ref="V32">IFERROR(
(AVERAGE((IF(DATOS_[[Sexo]:[Sexo]]=$B32,IF(DATOS_[[AGRUP. CLAS. PROF.]:[AGRUP. CLAS. PROF.]]=$B30,IF(DATOS_[[Check Periodo Ref.]:[Check Periodo Ref.]]="Dentro",IF(DATOS_[[Check Equiparado]:[Check Equiparado]]="Sí",IF(DATOS!AQ$5="Sí",(1/DATOS_[[% anualiz]:[% anualiz]]),1)*IF(DATOS!AQ$4="Sí",1/DATOS_[[% normaliz]:[% normaliz]],1)*(DATOS_[Conc.Sal.13])))))))),
0)</f>
        <v>0</v>
      </c>
      <c r="W32" s="109">
        <f t="array" ref="W32">IFERROR(
(AVERAGE((IF(DATOS_[[Sexo]:[Sexo]]=$B32,IF(DATOS_[[AGRUP. CLAS. PROF.]:[AGRUP. CLAS. PROF.]]=$B30,IF(DATOS_[[Check Periodo Ref.]:[Check Periodo Ref.]]="Dentro",IF(DATOS_[[Check Equiparado]:[Check Equiparado]]="Sí",IF(DATOS!AR$5="Sí",(1/DATOS_[[% anualiz]:[% anualiz]]),1)*IF(DATOS!AR$4="Sí",1/DATOS_[[% normaliz]:[% normaliz]],1)*(DATOS_[Conc.Sal.14])))))))),
0)</f>
        <v>0</v>
      </c>
      <c r="X32" s="109">
        <f t="array" ref="X32">IFERROR(
(AVERAGE((IF(DATOS_[[Sexo]:[Sexo]]=$B32,IF(DATOS_[[AGRUP. CLAS. PROF.]:[AGRUP. CLAS. PROF.]]=$B30,IF(DATOS_[[Check Periodo Ref.]:[Check Periodo Ref.]]="Dentro",IF(DATOS_[[Check Equiparado]:[Check Equiparado]]="Sí",IF(DATOS!AS$5="Sí",(1/DATOS_[[% anualiz]:[% anualiz]]),1)*IF(DATOS!AS$4="Sí",1/DATOS_[[% normaliz]:[% normaliz]],1)*(DATOS_[Conc.Sal.15])))))))),
0)</f>
        <v>0</v>
      </c>
      <c r="Y32" s="109">
        <f t="array" ref="Y32">IFERROR(
(AVERAGE((IF(DATOS_[[Sexo]:[Sexo]]=$B32,IF(DATOS_[[AGRUP. CLAS. PROF.]:[AGRUP. CLAS. PROF.]]=$B30,IF(DATOS_[[Check Periodo Ref.]:[Check Periodo Ref.]]="Dentro",IF(DATOS_[[Check Equiparado]:[Check Equiparado]]="Sí",IF(DATOS!AT$5="Sí",(1/DATOS_[[% anualiz]:[% anualiz]]),1)*IF(DATOS!AT$4="Sí",1/DATOS_[[% normaliz]:[% normaliz]],1)*(DATOS_[Conc.Sal.16])))))))),
0)</f>
        <v>0</v>
      </c>
      <c r="Z32" s="109">
        <f t="array" ref="Z32">IFERROR(
(AVERAGE((IF(DATOS_[[Sexo]:[Sexo]]=$B32,IF(DATOS_[[AGRUP. CLAS. PROF.]:[AGRUP. CLAS. PROF.]]=$B30,IF(DATOS_[[Check Periodo Ref.]:[Check Periodo Ref.]]="Dentro",IF(DATOS_[[Check Equiparado]:[Check Equiparado]]="Sí",IF(DATOS!AU$5="Sí",(1/DATOS_[[% anualiz]:[% anualiz]]),1)*IF(DATOS!AU$4="Sí",1/DATOS_[[% normaliz]:[% normaliz]],1)*(DATOS_[Conc.Sal.17])))))))),
0)</f>
        <v>0</v>
      </c>
      <c r="AA32" s="109">
        <f t="array" ref="AA32">IFERROR(
(AVERAGE((IF(DATOS_[[Sexo]:[Sexo]]=$B32,IF(DATOS_[[AGRUP. CLAS. PROF.]:[AGRUP. CLAS. PROF.]]=$B30,IF(DATOS_[[Check Periodo Ref.]:[Check Periodo Ref.]]="Dentro",IF(DATOS_[[Check Equiparado]:[Check Equiparado]]="Sí",IF(DATOS!AV$5="Sí",(1/DATOS_[[% anualiz]:[% anualiz]]),1)*IF(DATOS!AV$4="Sí",1/DATOS_[[% normaliz]:[% normaliz]],1)*(DATOS_[Conc.Sal.18])))))))),
0)</f>
        <v>0</v>
      </c>
      <c r="AB32" s="109">
        <f t="array" ref="AB32">IFERROR(
(AVERAGE((IF(DATOS_[[Sexo]:[Sexo]]=$B32,IF(DATOS_[[AGRUP. CLAS. PROF.]:[AGRUP. CLAS. PROF.]]=$B30,IF(DATOS_[[Check Periodo Ref.]:[Check Periodo Ref.]]="Dentro",IF(DATOS_[[Check Equiparado]:[Check Equiparado]]="Sí",IF(DATOS!AW$5="Sí",(1/DATOS_[[% anualiz]:[% anualiz]]),1)*IF(DATOS!AW$4="Sí",1/DATOS_[[% normaliz]:[% normaliz]],1)*(DATOS_[Conc.Sal.19])))))))),
0)</f>
        <v>0</v>
      </c>
      <c r="AC32" s="109">
        <f t="array" ref="AC32">IFERROR(
(AVERAGE((IF(DATOS_[[Sexo]:[Sexo]]=$B32,IF(DATOS_[[AGRUP. CLAS. PROF.]:[AGRUP. CLAS. PROF.]]=$B30,IF(DATOS_[[Check Periodo Ref.]:[Check Periodo Ref.]]="Dentro",IF(DATOS_[[Check Equiparado]:[Check Equiparado]]="Sí",IF(DATOS!AX$5="Sí",(1/DATOS_[[% anualiz]:[% anualiz]]),1)*IF(DATOS!AX$4="Sí",1/DATOS_[[% normaliz]:[% normaliz]],1)*(DATOS_[Conc.Sal.20])))))))),
0)</f>
        <v>0</v>
      </c>
      <c r="AD32" s="109">
        <f t="array" ref="AD32">IFERROR(
(AVERAGE((IF(DATOS_[[Sexo]:[Sexo]]=$B32,IF(DATOS_[[AGRUP. CLAS. PROF.]:[AGRUP. CLAS. PROF.]]=$B30,IF(DATOS_[[Check Periodo Ref.]:[Check Periodo Ref.]]="Dentro",IF(DATOS_[[Check Equiparado]:[Check Equiparado]]="Sí",IF(DATOS!AY$5="Sí",(1/DATOS_[[% anualiz]:[% anualiz]]),1)*IF(DATOS!AY$4="Sí",1/DATOS_[[% normaliz]:[% normaliz]],1)*(DATOS_[Conc.Sal.21])))))))),
0)</f>
        <v>0</v>
      </c>
      <c r="AE32" s="109">
        <f t="array" ref="AE32">IFERROR(
(AVERAGE((IF(DATOS_[[Sexo]:[Sexo]]=$B32,IF(DATOS_[[AGRUP. CLAS. PROF.]:[AGRUP. CLAS. PROF.]]=$B30,IF(DATOS_[[Check Periodo Ref.]:[Check Periodo Ref.]]="Dentro",IF(DATOS_[[Check Equiparado]:[Check Equiparado]]="Sí",IF(DATOS!AZ$5="Sí",(1/DATOS_[[% anualiz]:[% anualiz]]),1)*IF(DATOS!AZ$4="Sí",1/DATOS_[[% normaliz]:[% normaliz]],1)*(DATOS_[Conc.Sal.22])))))))),
0)</f>
        <v>0</v>
      </c>
      <c r="AF32" s="109">
        <f t="array" ref="AF32">IFERROR(
(AVERAGE((IF(DATOS_[[Sexo]:[Sexo]]=$B32,IF(DATOS_[[AGRUP. CLAS. PROF.]:[AGRUP. CLAS. PROF.]]=$B30,IF(DATOS_[[Check Periodo Ref.]:[Check Periodo Ref.]]="Dentro",IF(DATOS_[[Check Equiparado]:[Check Equiparado]]="Sí",IF(DATOS!BA$5="Sí",(1/DATOS_[[% anualiz]:[% anualiz]]),1)*IF(DATOS!BA$4="Sí",1/DATOS_[[% normaliz]:[% normaliz]],1)*(DATOS_[Conc.Sal.23])))))))),
0)</f>
        <v>0</v>
      </c>
      <c r="AG32" s="109">
        <f t="array" ref="AG32">IFERROR(
(AVERAGE((IF(DATOS_[[Sexo]:[Sexo]]=$B32,IF(DATOS_[[AGRUP. CLAS. PROF.]:[AGRUP. CLAS. PROF.]]=$B30,IF(DATOS_[[Check Periodo Ref.]:[Check Periodo Ref.]]="Dentro",IF(DATOS_[[Check Equiparado]:[Check Equiparado]]="Sí",IF(DATOS!BB$5="Sí",(1/DATOS_[[% anualiz]:[% anualiz]]),1)*IF(DATOS!BB$4="Sí",1/DATOS_[[% normaliz]:[% normaliz]],1)*(DATOS_[Conc.Sal.24])))))))),
0)</f>
        <v>0</v>
      </c>
      <c r="AH32" s="109">
        <f t="array" ref="AH32">IFERROR(
(AVERAGE((IF(DATOS_[[Sexo]:[Sexo]]=$B32,IF(DATOS_[[AGRUP. CLAS. PROF.]:[AGRUP. CLAS. PROF.]]=$B30,IF(DATOS_[[Check Periodo Ref.]:[Check Periodo Ref.]]="Dentro",IF(DATOS_[[Check Equiparado]:[Check Equiparado]]="Sí",IF(DATOS!BC$5="Sí",(1/DATOS_[[% anualiz]:[% anualiz]]),1)*IF(DATOS!BC$4="Sí",1/DATOS_[[% normaliz]:[% normaliz]],1)*(DATOS_[Conc.Sal.25])))))))),
0)</f>
        <v>0</v>
      </c>
      <c r="AI32" s="109">
        <f t="array" ref="AI32">IFERROR(
(AVERAGE((IF(DATOS_[[Sexo]:[Sexo]]=$B32,IF(DATOS_[[AGRUP. CLAS. PROF.]:[AGRUP. CLAS. PROF.]]=$B30,IF(DATOS_[[Check Periodo Ref.]:[Check Periodo Ref.]]="Dentro",IF(DATOS_[[Check Equiparado]:[Check Equiparado]]="Sí",IF(DATOS!BD$5="Sí",(1/DATOS_[[% anualiz]:[% anualiz]]),1)*IF(DATOS!BD$4="Sí",1/DATOS_[[% normaliz]:[% normaliz]],1)*(DATOS_[Conc.Sal.26])))))))),
0)</f>
        <v>0</v>
      </c>
      <c r="AJ32" s="109">
        <f t="array" ref="AJ32">IFERROR(
(AVERAGE((IF(DATOS_[[Sexo]:[Sexo]]=$B32,IF(DATOS_[[AGRUP. CLAS. PROF.]:[AGRUP. CLAS. PROF.]]=$B30,IF(DATOS_[[Check Periodo Ref.]:[Check Periodo Ref.]]="Dentro",IF(DATOS_[[Check Equiparado]:[Check Equiparado]]="Sí",IF(DATOS!BE$5="Sí",(1/DATOS_[[% anualiz]:[% anualiz]]),1)*IF(DATOS!BE$4="Sí",1/DATOS_[[% normaliz]:[% normaliz]],1)*(DATOS_[Conc.Sal.27])))))))),
0)</f>
        <v>0</v>
      </c>
      <c r="AK32" s="109">
        <f t="array" ref="AK32">IFERROR(
(AVERAGE((IF(DATOS_[[Sexo]:[Sexo]]=$B32,IF(DATOS_[[AGRUP. CLAS. PROF.]:[AGRUP. CLAS. PROF.]]=$B30,IF(DATOS_[[Check Periodo Ref.]:[Check Periodo Ref.]]="Dentro",IF(DATOS_[[Check Equiparado]:[Check Equiparado]]="Sí",IF(DATOS!BF$5="Sí",(1/DATOS_[[% anualiz]:[% anualiz]]),1)*IF(DATOS!BF$4="Sí",1/DATOS_[[% normaliz]:[% normaliz]],1)*(DATOS_[Conc.Sal.28])))))))),
0)</f>
        <v>0</v>
      </c>
      <c r="AL32" s="109">
        <f t="array" ref="AL32">IFERROR(
(AVERAGE((IF(DATOS_[[Sexo]:[Sexo]]=$B32,IF(DATOS_[[AGRUP. CLAS. PROF.]:[AGRUP. CLAS. PROF.]]=$B30,IF(DATOS_[[Check Periodo Ref.]:[Check Periodo Ref.]]="Dentro",IF(DATOS_[[Check Equiparado]:[Check Equiparado]]="Sí",IF(DATOS!BG$5="Sí",(1/DATOS_[[% anualiz]:[% anualiz]]),1)*IF(DATOS!BG$4="Sí",1/DATOS_[[% normaliz]:[% normaliz]],1)*(DATOS_[Conc.Sal.29])))))))),
0)</f>
        <v>0</v>
      </c>
      <c r="AM32" s="109">
        <f t="array" ref="AM32">IFERROR(
(AVERAGE((IF(DATOS_[[Sexo]:[Sexo]]=$B32,IF(DATOS_[[AGRUP. CLAS. PROF.]:[AGRUP. CLAS. PROF.]]=$B30,IF(DATOS_[[Check Periodo Ref.]:[Check Periodo Ref.]]="Dentro",IF(DATOS_[[Check Equiparado]:[Check Equiparado]]="Sí",IF(DATOS!BH$5="Sí",(1/DATOS_[[% anualiz]:[% anualiz]]),1)*IF(DATOS!BH$4="Sí",1/DATOS_[[% normaliz]:[% normaliz]],1)*(DATOS_[Conc.Sal.30])))))))),
0)</f>
        <v>0</v>
      </c>
      <c r="AN32" s="110">
        <f t="array" ref="AN32">IFERROR(
AVERAGE(IF(DATOS_[Sexo]=$B32,IF(DATOS_[[AGRUP. CLAS. PROF.]:[AGRUP. CLAS. PROF.]]=$B30,IF(DATOS_[Check Equiparado]="Sí",IF(DATOS_[Check Periodo Ref.]="Dentro",DATOS_[Tot COMPL.SAL Eq],FALSE))))),
0)</f>
        <v>0</v>
      </c>
      <c r="AO32" s="111">
        <f t="array" ref="AO32">IFERROR(
AVERAGE(IF(DATOS_[Sexo]=$B32,IF(DATOS_[[AGRUP. CLAS. PROF.]:[AGRUP. CLAS. PROF.]]=$B30,IF(DATOS_[Check Equiparado]="Sí",IF(DATOS_[Check Periodo Ref.]="Dentro",DATOS_[TOTAL SALARIO Eq],FALSE))))),
0)</f>
        <v>0</v>
      </c>
      <c r="AP32" s="112">
        <f t="array" ref="AP32">IFERROR(
(AVERAGE((IF(DATOS_[[Sexo]:[Sexo]]=$B32,IF(DATOS_[[AGRUP. CLAS. PROF.]:[AGRUP. CLAS. PROF.]]=$B30,IF(DATOS_[[Check Periodo Ref.]:[Check Periodo Ref.]]="Dentro",IF(DATOS_[[Check Equiparado]:[Check Equiparado]]="Sí",IF(DATOS!BI$5="Sí",(1/DATOS_[[% anualiz]:[% anualiz]]),1)*IF(DATOS!BI$4="Sí",1/DATOS_[[% normaliz]:[% normaliz]],1)*(DATOS_[C.Extra.01])))))))),
0)</f>
        <v>0</v>
      </c>
      <c r="AQ32" s="112">
        <f t="array" ref="AQ32">IFERROR(
(AVERAGE((IF(DATOS_[[Sexo]:[Sexo]]=$B32,IF(DATOS_[[AGRUP. CLAS. PROF.]:[AGRUP. CLAS. PROF.]]=$B30,IF(DATOS_[[Check Periodo Ref.]:[Check Periodo Ref.]]="Dentro",IF(DATOS_[[Check Equiparado]:[Check Equiparado]]="Sí",IF(DATOS!BJ$5="Sí",(1/DATOS_[[% anualiz]:[% anualiz]]),1)*IF(DATOS!BJ$4="Sí",1/DATOS_[[% normaliz]:[% normaliz]],1)*(DATOS_[C.Extra.02])))))))),
0)</f>
        <v>0</v>
      </c>
      <c r="AR32" s="112">
        <f t="array" ref="AR32">IFERROR(
(AVERAGE((IF(DATOS_[[Sexo]:[Sexo]]=$B32,IF(DATOS_[[AGRUP. CLAS. PROF.]:[AGRUP. CLAS. PROF.]]=$B30,IF(DATOS_[[Check Periodo Ref.]:[Check Periodo Ref.]]="Dentro",IF(DATOS_[[Check Equiparado]:[Check Equiparado]]="Sí",IF(DATOS!BK$5="Sí",(1/DATOS_[[% anualiz]:[% anualiz]]),1)*IF(DATOS!BK$4="Sí",1/DATOS_[[% normaliz]:[% normaliz]],1)*(DATOS_[C.Extra.03])))))))),
0)</f>
        <v>0</v>
      </c>
      <c r="AS32" s="112">
        <f t="array" ref="AS32">IFERROR(
(AVERAGE((IF(DATOS_[[Sexo]:[Sexo]]=$B32,IF(DATOS_[[AGRUP. CLAS. PROF.]:[AGRUP. CLAS. PROF.]]=$B30,IF(DATOS_[[Check Periodo Ref.]:[Check Periodo Ref.]]="Dentro",IF(DATOS_[[Check Equiparado]:[Check Equiparado]]="Sí",IF(DATOS!BL$5="Sí",(1/DATOS_[[% anualiz]:[% anualiz]]),1)*IF(DATOS!BL$4="Sí",1/DATOS_[[% normaliz]:[% normaliz]],1)*(DATOS_[C.Extra.04])))))))),
0)</f>
        <v>0</v>
      </c>
      <c r="AT32" s="112">
        <f t="array" ref="AT32">IFERROR(
(AVERAGE((IF(DATOS_[[Sexo]:[Sexo]]=$B32,IF(DATOS_[[AGRUP. CLAS. PROF.]:[AGRUP. CLAS. PROF.]]=$B30,IF(DATOS_[[Check Periodo Ref.]:[Check Periodo Ref.]]="Dentro",IF(DATOS_[[Check Equiparado]:[Check Equiparado]]="Sí",IF(DATOS!BM$5="Sí",(1/DATOS_[[% anualiz]:[% anualiz]]),1)*IF(DATOS!BM$4="Sí",1/DATOS_[[% normaliz]:[% normaliz]],1)*(DATOS_[C.Extra.05])))))))),
0)</f>
        <v>0</v>
      </c>
      <c r="AU32" s="113">
        <f t="array" ref="AU32">IFERROR(
AVERAGE(IF(DATOS_[Sexo]=$B32,IF(DATOS_[[AGRUP. CLAS. PROF.]:[AGRUP. CLAS. PROF.]]=$B30,IF(DATOS_[Check Equiparado]="Sí",IF(DATOS_[Check Periodo Ref.]="Dentro",DATOS_[Tot Extrasalarial Eq],FALSE))))),
0)</f>
        <v>0</v>
      </c>
      <c r="AV32" s="114">
        <f t="array" ref="AV32">IFERROR(
AVERAGE(IF(DATOS_[Sexo]=$B32,IF(DATOS_[[AGRUP. CLAS. PROF.]:[AGRUP. CLAS. PROF.]]=$B30,IF(DATOS_[Check Equiparado]="Sí",IF(DATOS_[Check Periodo Ref.]="Dentro",DATOS_[TOTAL Retrib Eq],FALSE))))),
0)</f>
        <v>0</v>
      </c>
    </row>
    <row r="33" spans="1:48" ht="17.25" thickBot="1" x14ac:dyDescent="0.35">
      <c r="A33" s="60" t="str">
        <f t="shared" ref="A33" si="27">+A34</f>
        <v>[ocultar]</v>
      </c>
      <c r="B33" s="70" t="s">
        <v>313</v>
      </c>
      <c r="C33" s="107"/>
      <c r="D33" s="71"/>
      <c r="E33" s="71"/>
      <c r="F33" s="71"/>
      <c r="G33" s="71"/>
      <c r="H33" s="71"/>
      <c r="I33" s="137" t="str">
        <f t="shared" ref="I33:AV33" si="28">IFERROR((I34-I35)/I34,"")</f>
        <v/>
      </c>
      <c r="J33" s="138" t="str">
        <f t="shared" si="28"/>
        <v/>
      </c>
      <c r="K33" s="139" t="str">
        <f t="shared" si="28"/>
        <v/>
      </c>
      <c r="L33" s="139" t="str">
        <f t="shared" si="28"/>
        <v/>
      </c>
      <c r="M33" s="139" t="str">
        <f t="shared" si="28"/>
        <v/>
      </c>
      <c r="N33" s="140" t="str">
        <f t="shared" si="28"/>
        <v/>
      </c>
      <c r="O33" s="141" t="str">
        <f t="shared" si="28"/>
        <v/>
      </c>
      <c r="P33" s="141" t="str">
        <f t="shared" si="28"/>
        <v/>
      </c>
      <c r="Q33" s="141" t="str">
        <f t="shared" si="28"/>
        <v/>
      </c>
      <c r="R33" s="141" t="str">
        <f t="shared" si="28"/>
        <v/>
      </c>
      <c r="S33" s="141" t="str">
        <f t="shared" si="28"/>
        <v/>
      </c>
      <c r="T33" s="141" t="str">
        <f t="shared" si="28"/>
        <v/>
      </c>
      <c r="U33" s="141" t="str">
        <f t="shared" si="28"/>
        <v/>
      </c>
      <c r="V33" s="141" t="str">
        <f t="shared" si="28"/>
        <v/>
      </c>
      <c r="W33" s="141" t="str">
        <f t="shared" si="28"/>
        <v/>
      </c>
      <c r="X33" s="141" t="str">
        <f t="shared" si="28"/>
        <v/>
      </c>
      <c r="Y33" s="141" t="str">
        <f t="shared" si="28"/>
        <v/>
      </c>
      <c r="Z33" s="140" t="str">
        <f t="shared" si="28"/>
        <v/>
      </c>
      <c r="AA33" s="140" t="str">
        <f t="shared" si="28"/>
        <v/>
      </c>
      <c r="AB33" s="140" t="str">
        <f t="shared" si="28"/>
        <v/>
      </c>
      <c r="AC33" s="140" t="str">
        <f t="shared" si="28"/>
        <v/>
      </c>
      <c r="AD33" s="140" t="str">
        <f t="shared" si="28"/>
        <v/>
      </c>
      <c r="AE33" s="140" t="str">
        <f t="shared" si="28"/>
        <v/>
      </c>
      <c r="AF33" s="140" t="str">
        <f t="shared" si="28"/>
        <v/>
      </c>
      <c r="AG33" s="140" t="str">
        <f t="shared" si="28"/>
        <v/>
      </c>
      <c r="AH33" s="140" t="str">
        <f t="shared" si="28"/>
        <v/>
      </c>
      <c r="AI33" s="140" t="str">
        <f t="shared" si="28"/>
        <v/>
      </c>
      <c r="AJ33" s="140" t="str">
        <f t="shared" si="28"/>
        <v/>
      </c>
      <c r="AK33" s="140" t="str">
        <f t="shared" si="28"/>
        <v/>
      </c>
      <c r="AL33" s="140" t="str">
        <f t="shared" si="28"/>
        <v/>
      </c>
      <c r="AM33" s="140" t="str">
        <f t="shared" si="28"/>
        <v/>
      </c>
      <c r="AN33" s="142" t="str">
        <f t="shared" si="28"/>
        <v/>
      </c>
      <c r="AO33" s="146" t="str">
        <f t="shared" si="28"/>
        <v/>
      </c>
      <c r="AP33" s="143" t="str">
        <f t="shared" si="28"/>
        <v/>
      </c>
      <c r="AQ33" s="143" t="str">
        <f t="shared" si="28"/>
        <v/>
      </c>
      <c r="AR33" s="143" t="str">
        <f t="shared" si="28"/>
        <v/>
      </c>
      <c r="AS33" s="143" t="str">
        <f t="shared" si="28"/>
        <v/>
      </c>
      <c r="AT33" s="143" t="str">
        <f t="shared" si="28"/>
        <v/>
      </c>
      <c r="AU33" s="144" t="str">
        <f t="shared" si="28"/>
        <v/>
      </c>
      <c r="AV33" s="145" t="str">
        <f t="shared" si="28"/>
        <v/>
      </c>
    </row>
    <row r="34" spans="1:48" x14ac:dyDescent="0.3">
      <c r="A34" s="60" t="str">
        <f t="shared" ref="A34" si="29">+IF(C34+C35=0,"[ocultar]","")</f>
        <v>[ocultar]</v>
      </c>
      <c r="B34" s="64" t="s">
        <v>162</v>
      </c>
      <c r="C34" s="65">
        <f t="array" ref="C34">SUM(IF($B34=DATOS_[Sexo],
IF($B33=DATOS_[AGRUP. CLAS. PROF.],
IF("Dentro"=DATOS_[Check Periodo Ref.],
1/(COUNTIFS(DATOS_[Sexo],$B34,DATOS_[AGRUP. CLAS. PROF.],$B33,DATOS_[Check Periodo Ref.],"Dentro",DATOS_[id],DATOS_[id]))))))</f>
        <v>0</v>
      </c>
      <c r="D34" s="66">
        <f>COUNTIFS(DATOS_[AGRUP. CLAS. PROF.],$B33,DATOS_[Sexo],$B34,DATOS_[Check Periodo Ref.],"Dentro")</f>
        <v>0</v>
      </c>
      <c r="E34" s="66">
        <f>COUNTIFS(DATOS_[AGRUP. CLAS. PROF.],$B33,DATOS_[Sexo],$B34,DATOS_[Check Periodo Ref.],"Dentro",DATOS_[Check Nº SC Norm],"Sí")</f>
        <v>0</v>
      </c>
      <c r="F34" s="66">
        <f>COUNTIFS(DATOS_[AGRUP. CLAS. PROF.],$B33,DATOS_[Sexo],$B34,DATOS_[Check Periodo Ref.],"Dentro",DATOS_[Check Nº SC Anualiz],"Sí")</f>
        <v>0</v>
      </c>
      <c r="G34" s="66">
        <f>COUNTIFS(DATOS_[AGRUP. CLAS. PROF.],$B33,DATOS_[Sexo],$B34,DATOS_[Check Periodo Ref.],"Dentro",DATOS_[Check Nº SC Norm y Anualiz],"Sí")</f>
        <v>0</v>
      </c>
      <c r="H34" s="66">
        <f>COUNTIFS(DATOS_[AGRUP. CLAS. PROF.],$B33,DATOS_[Sexo],$B34,DATOS_[Check Periodo Ref.],"Dentro",DATOS_[Check Equiparación],"Sí")</f>
        <v>0</v>
      </c>
      <c r="I34" s="108">
        <f t="array" ref="I34">IFERROR(
AVERAGE(IF(DATOS_[Sexo]=$B34,IF(DATOS_[[AGRUP. CLAS. PROF.]:[AGRUP. CLAS. PROF.]]=$B33,IF(DATOS_[Check Equiparado]="Sí",IF(DATOS_[Check Periodo Ref.]="Dentro",DATOS_[SALARIO BASE Eq],FALSE))))),
0)</f>
        <v>0</v>
      </c>
      <c r="J34" s="109">
        <f t="array" ref="J34">IFERROR(
(AVERAGE((IF(DATOS_[[Sexo]:[Sexo]]=$B34,IF(DATOS_[[AGRUP. CLAS. PROF.]:[AGRUP. CLAS. PROF.]]=$B33,IF(DATOS_[[Check Periodo Ref.]:[Check Periodo Ref.]]="Dentro",IF(DATOS_[[Check Equiparado]:[Check Equiparado]]="Sí",IF(DATOS!AE$5="Sí",(1/DATOS_[[% anualiz]:[% anualiz]]),1)*IF(DATOS!AE$4="Sí",1/DATOS_[[% normaliz]:[% normaliz]],1)*(DATOS_[Conc.Sal.01])))))))),
0)</f>
        <v>0</v>
      </c>
      <c r="K34" s="109">
        <f t="array" ref="K34">IFERROR(
(AVERAGE((IF(DATOS_[[Sexo]:[Sexo]]=$B34,IF(DATOS_[[AGRUP. CLAS. PROF.]:[AGRUP. CLAS. PROF.]]=$B33,IF(DATOS_[[Check Periodo Ref.]:[Check Periodo Ref.]]="Dentro",IF(DATOS_[[Check Equiparado]:[Check Equiparado]]="Sí",IF(DATOS!AF$5="Sí",(1/DATOS_[[% anualiz]:[% anualiz]]),1)*IF(DATOS!AF$4="Sí",1/DATOS_[[% normaliz]:[% normaliz]],1)*(DATOS_[Conc.Sal.02])))))))),
0)</f>
        <v>0</v>
      </c>
      <c r="L34" s="109">
        <f t="array" ref="L34">IFERROR(
(AVERAGE((IF(DATOS_[[Sexo]:[Sexo]]=$B34,IF(DATOS_[[AGRUP. CLAS. PROF.]:[AGRUP. CLAS. PROF.]]=$B33,IF(DATOS_[[Check Periodo Ref.]:[Check Periodo Ref.]]="Dentro",IF(DATOS_[[Check Equiparado]:[Check Equiparado]]="Sí",IF(DATOS!AG$5="Sí",(1/DATOS_[[% anualiz]:[% anualiz]]),1)*IF(DATOS!AG$4="Sí",1/DATOS_[[% normaliz]:[% normaliz]],1)*(DATOS_[Conc.Sal.03])))))))),
0)</f>
        <v>0</v>
      </c>
      <c r="M34" s="109">
        <f t="array" ref="M34">IFERROR(
(AVERAGE((IF(DATOS_[[Sexo]:[Sexo]]=$B34,IF(DATOS_[[AGRUP. CLAS. PROF.]:[AGRUP. CLAS. PROF.]]=$B33,IF(DATOS_[[Check Periodo Ref.]:[Check Periodo Ref.]]="Dentro",IF(DATOS_[[Check Equiparado]:[Check Equiparado]]="Sí",IF(DATOS!AH$5="Sí",(1/DATOS_[[% anualiz]:[% anualiz]]),1)*IF(DATOS!AH$4="Sí",1/DATOS_[[% normaliz]:[% normaliz]],1)*(DATOS_[Conc.Sal.04])))))))),
0)</f>
        <v>0</v>
      </c>
      <c r="N34" s="109">
        <f t="array" ref="N34">IFERROR(
(AVERAGE((IF(DATOS_[[Sexo]:[Sexo]]=$B34,IF(DATOS_[[AGRUP. CLAS. PROF.]:[AGRUP. CLAS. PROF.]]=$B33,IF(DATOS_[[Check Periodo Ref.]:[Check Periodo Ref.]]="Dentro",IF(DATOS_[[Check Equiparado]:[Check Equiparado]]="Sí",IF(DATOS!AI$5="Sí",(1/DATOS_[[% anualiz]:[% anualiz]]),1)*IF(DATOS!AI$4="Sí",1/DATOS_[[% normaliz]:[% normaliz]],1)*(DATOS_[Conc.Sal.05])))))))),
0)</f>
        <v>0</v>
      </c>
      <c r="O34" s="109">
        <f t="array" ref="O34">IFERROR(
(AVERAGE((IF(DATOS_[[Sexo]:[Sexo]]=$B34,IF(DATOS_[[AGRUP. CLAS. PROF.]:[AGRUP. CLAS. PROF.]]=$B33,IF(DATOS_[[Check Periodo Ref.]:[Check Periodo Ref.]]="Dentro",IF(DATOS_[[Check Equiparado]:[Check Equiparado]]="Sí",IF(DATOS!AJ$5="Sí",(1/DATOS_[[% anualiz]:[% anualiz]]),1)*IF(DATOS!AJ$4="Sí",1/DATOS_[[% normaliz]:[% normaliz]],1)*(DATOS_[Conc.Sal.06])))))))),
0)</f>
        <v>0</v>
      </c>
      <c r="P34" s="109">
        <f t="array" ref="P34">IFERROR(
(AVERAGE((IF(DATOS_[[Sexo]:[Sexo]]=$B34,IF(DATOS_[[AGRUP. CLAS. PROF.]:[AGRUP. CLAS. PROF.]]=$B33,IF(DATOS_[[Check Periodo Ref.]:[Check Periodo Ref.]]="Dentro",IF(DATOS_[[Check Equiparado]:[Check Equiparado]]="Sí",IF(DATOS!AK$5="Sí",(1/DATOS_[[% anualiz]:[% anualiz]]),1)*IF(DATOS!AK$4="Sí",1/DATOS_[[% normaliz]:[% normaliz]],1)*(DATOS_[Conc.Sal.07])))))))),
0)</f>
        <v>0</v>
      </c>
      <c r="Q34" s="109">
        <f t="array" ref="Q34">IFERROR(
(AVERAGE((IF(DATOS_[[Sexo]:[Sexo]]=$B34,IF(DATOS_[[AGRUP. CLAS. PROF.]:[AGRUP. CLAS. PROF.]]=$B33,IF(DATOS_[[Check Periodo Ref.]:[Check Periodo Ref.]]="Dentro",IF(DATOS_[[Check Equiparado]:[Check Equiparado]]="Sí",IF(DATOS!AL$5="Sí",(1/DATOS_[[% anualiz]:[% anualiz]]),1)*IF(DATOS!AL$4="Sí",1/DATOS_[[% normaliz]:[% normaliz]],1)*(DATOS_[Conc.Sal.08])))))))),
0)</f>
        <v>0</v>
      </c>
      <c r="R34" s="109">
        <f t="array" ref="R34">IFERROR(
(AVERAGE((IF(DATOS_[[Sexo]:[Sexo]]=$B34,IF(DATOS_[[AGRUP. CLAS. PROF.]:[AGRUP. CLAS. PROF.]]=$B33,IF(DATOS_[[Check Periodo Ref.]:[Check Periodo Ref.]]="Dentro",IF(DATOS_[[Check Equiparado]:[Check Equiparado]]="Sí",IF(DATOS!AM$5="Sí",(1/DATOS_[[% anualiz]:[% anualiz]]),1)*IF(DATOS!AM$4="Sí",1/DATOS_[[% normaliz]:[% normaliz]],1)*(DATOS_[Conc.Sal.09])))))))),
0)</f>
        <v>0</v>
      </c>
      <c r="S34" s="109">
        <f t="array" ref="S34">IFERROR(
(AVERAGE((IF(DATOS_[[Sexo]:[Sexo]]=$B34,IF(DATOS_[[AGRUP. CLAS. PROF.]:[AGRUP. CLAS. PROF.]]=$B33,IF(DATOS_[[Check Periodo Ref.]:[Check Periodo Ref.]]="Dentro",IF(DATOS_[[Check Equiparado]:[Check Equiparado]]="Sí",IF(DATOS!AN$5="Sí",(1/DATOS_[[% anualiz]:[% anualiz]]),1)*IF(DATOS!AN$4="Sí",1/DATOS_[[% normaliz]:[% normaliz]],1)*(DATOS_[Conc.Sal.10])))))))),
0)</f>
        <v>0</v>
      </c>
      <c r="T34" s="109">
        <f t="array" ref="T34">IFERROR(
(AVERAGE((IF(DATOS_[[Sexo]:[Sexo]]=$B34,IF(DATOS_[[AGRUP. CLAS. PROF.]:[AGRUP. CLAS. PROF.]]=$B33,IF(DATOS_[[Check Periodo Ref.]:[Check Periodo Ref.]]="Dentro",IF(DATOS_[[Check Equiparado]:[Check Equiparado]]="Sí",IF(DATOS!AO$5="Sí",(1/DATOS_[[% anualiz]:[% anualiz]]),1)*IF(DATOS!AO$4="Sí",1/DATOS_[[% normaliz]:[% normaliz]],1)*(DATOS_[Conc.Sal.11])))))))),
0)</f>
        <v>0</v>
      </c>
      <c r="U34" s="109">
        <f t="array" ref="U34">IFERROR(
(AVERAGE((IF(DATOS_[[Sexo]:[Sexo]]=$B34,IF(DATOS_[[AGRUP. CLAS. PROF.]:[AGRUP. CLAS. PROF.]]=$B33,IF(DATOS_[[Check Periodo Ref.]:[Check Periodo Ref.]]="Dentro",IF(DATOS_[[Check Equiparado]:[Check Equiparado]]="Sí",IF(DATOS!AP$5="Sí",(1/DATOS_[[% anualiz]:[% anualiz]]),1)*IF(DATOS!AP$4="Sí",1/DATOS_[[% normaliz]:[% normaliz]],1)*(DATOS_[Conc.Sal.12])))))))),
0)</f>
        <v>0</v>
      </c>
      <c r="V34" s="109">
        <f t="array" ref="V34">IFERROR(
(AVERAGE((IF(DATOS_[[Sexo]:[Sexo]]=$B34,IF(DATOS_[[AGRUP. CLAS. PROF.]:[AGRUP. CLAS. PROF.]]=$B33,IF(DATOS_[[Check Periodo Ref.]:[Check Periodo Ref.]]="Dentro",IF(DATOS_[[Check Equiparado]:[Check Equiparado]]="Sí",IF(DATOS!AQ$5="Sí",(1/DATOS_[[% anualiz]:[% anualiz]]),1)*IF(DATOS!AQ$4="Sí",1/DATOS_[[% normaliz]:[% normaliz]],1)*(DATOS_[Conc.Sal.13])))))))),
0)</f>
        <v>0</v>
      </c>
      <c r="W34" s="109">
        <f t="array" ref="W34">IFERROR(
(AVERAGE((IF(DATOS_[[Sexo]:[Sexo]]=$B34,IF(DATOS_[[AGRUP. CLAS. PROF.]:[AGRUP. CLAS. PROF.]]=$B33,IF(DATOS_[[Check Periodo Ref.]:[Check Periodo Ref.]]="Dentro",IF(DATOS_[[Check Equiparado]:[Check Equiparado]]="Sí",IF(DATOS!AR$5="Sí",(1/DATOS_[[% anualiz]:[% anualiz]]),1)*IF(DATOS!AR$4="Sí",1/DATOS_[[% normaliz]:[% normaliz]],1)*(DATOS_[Conc.Sal.14])))))))),
0)</f>
        <v>0</v>
      </c>
      <c r="X34" s="109">
        <f t="array" ref="X34">IFERROR(
(AVERAGE((IF(DATOS_[[Sexo]:[Sexo]]=$B34,IF(DATOS_[[AGRUP. CLAS. PROF.]:[AGRUP. CLAS. PROF.]]=$B33,IF(DATOS_[[Check Periodo Ref.]:[Check Periodo Ref.]]="Dentro",IF(DATOS_[[Check Equiparado]:[Check Equiparado]]="Sí",IF(DATOS!AS$5="Sí",(1/DATOS_[[% anualiz]:[% anualiz]]),1)*IF(DATOS!AS$4="Sí",1/DATOS_[[% normaliz]:[% normaliz]],1)*(DATOS_[Conc.Sal.15])))))))),
0)</f>
        <v>0</v>
      </c>
      <c r="Y34" s="109">
        <f t="array" ref="Y34">IFERROR(
(AVERAGE((IF(DATOS_[[Sexo]:[Sexo]]=$B34,IF(DATOS_[[AGRUP. CLAS. PROF.]:[AGRUP. CLAS. PROF.]]=$B33,IF(DATOS_[[Check Periodo Ref.]:[Check Periodo Ref.]]="Dentro",IF(DATOS_[[Check Equiparado]:[Check Equiparado]]="Sí",IF(DATOS!AT$5="Sí",(1/DATOS_[[% anualiz]:[% anualiz]]),1)*IF(DATOS!AT$4="Sí",1/DATOS_[[% normaliz]:[% normaliz]],1)*(DATOS_[Conc.Sal.16])))))))),
0)</f>
        <v>0</v>
      </c>
      <c r="Z34" s="109">
        <f t="array" ref="Z34">IFERROR(
(AVERAGE((IF(DATOS_[[Sexo]:[Sexo]]=$B34,IF(DATOS_[[AGRUP. CLAS. PROF.]:[AGRUP. CLAS. PROF.]]=$B33,IF(DATOS_[[Check Periodo Ref.]:[Check Periodo Ref.]]="Dentro",IF(DATOS_[[Check Equiparado]:[Check Equiparado]]="Sí",IF(DATOS!AU$5="Sí",(1/DATOS_[[% anualiz]:[% anualiz]]),1)*IF(DATOS!AU$4="Sí",1/DATOS_[[% normaliz]:[% normaliz]],1)*(DATOS_[Conc.Sal.17])))))))),
0)</f>
        <v>0</v>
      </c>
      <c r="AA34" s="109">
        <f t="array" ref="AA34">IFERROR(
(AVERAGE((IF(DATOS_[[Sexo]:[Sexo]]=$B34,IF(DATOS_[[AGRUP. CLAS. PROF.]:[AGRUP. CLAS. PROF.]]=$B33,IF(DATOS_[[Check Periodo Ref.]:[Check Periodo Ref.]]="Dentro",IF(DATOS_[[Check Equiparado]:[Check Equiparado]]="Sí",IF(DATOS!AV$5="Sí",(1/DATOS_[[% anualiz]:[% anualiz]]),1)*IF(DATOS!AV$4="Sí",1/DATOS_[[% normaliz]:[% normaliz]],1)*(DATOS_[Conc.Sal.18])))))))),
0)</f>
        <v>0</v>
      </c>
      <c r="AB34" s="109">
        <f t="array" ref="AB34">IFERROR(
(AVERAGE((IF(DATOS_[[Sexo]:[Sexo]]=$B34,IF(DATOS_[[AGRUP. CLAS. PROF.]:[AGRUP. CLAS. PROF.]]=$B33,IF(DATOS_[[Check Periodo Ref.]:[Check Periodo Ref.]]="Dentro",IF(DATOS_[[Check Equiparado]:[Check Equiparado]]="Sí",IF(DATOS!AW$5="Sí",(1/DATOS_[[% anualiz]:[% anualiz]]),1)*IF(DATOS!AW$4="Sí",1/DATOS_[[% normaliz]:[% normaliz]],1)*(DATOS_[Conc.Sal.19])))))))),
0)</f>
        <v>0</v>
      </c>
      <c r="AC34" s="109">
        <f t="array" ref="AC34">IFERROR(
(AVERAGE((IF(DATOS_[[Sexo]:[Sexo]]=$B34,IF(DATOS_[[AGRUP. CLAS. PROF.]:[AGRUP. CLAS. PROF.]]=$B33,IF(DATOS_[[Check Periodo Ref.]:[Check Periodo Ref.]]="Dentro",IF(DATOS_[[Check Equiparado]:[Check Equiparado]]="Sí",IF(DATOS!AX$5="Sí",(1/DATOS_[[% anualiz]:[% anualiz]]),1)*IF(DATOS!AX$4="Sí",1/DATOS_[[% normaliz]:[% normaliz]],1)*(DATOS_[Conc.Sal.20])))))))),
0)</f>
        <v>0</v>
      </c>
      <c r="AD34" s="109">
        <f t="array" ref="AD34">IFERROR(
(AVERAGE((IF(DATOS_[[Sexo]:[Sexo]]=$B34,IF(DATOS_[[AGRUP. CLAS. PROF.]:[AGRUP. CLAS. PROF.]]=$B33,IF(DATOS_[[Check Periodo Ref.]:[Check Periodo Ref.]]="Dentro",IF(DATOS_[[Check Equiparado]:[Check Equiparado]]="Sí",IF(DATOS!AY$5="Sí",(1/DATOS_[[% anualiz]:[% anualiz]]),1)*IF(DATOS!AY$4="Sí",1/DATOS_[[% normaliz]:[% normaliz]],1)*(DATOS_[Conc.Sal.21])))))))),
0)</f>
        <v>0</v>
      </c>
      <c r="AE34" s="109">
        <f t="array" ref="AE34">IFERROR(
(AVERAGE((IF(DATOS_[[Sexo]:[Sexo]]=$B34,IF(DATOS_[[AGRUP. CLAS. PROF.]:[AGRUP. CLAS. PROF.]]=$B33,IF(DATOS_[[Check Periodo Ref.]:[Check Periodo Ref.]]="Dentro",IF(DATOS_[[Check Equiparado]:[Check Equiparado]]="Sí",IF(DATOS!AZ$5="Sí",(1/DATOS_[[% anualiz]:[% anualiz]]),1)*IF(DATOS!AZ$4="Sí",1/DATOS_[[% normaliz]:[% normaliz]],1)*(DATOS_[Conc.Sal.22])))))))),
0)</f>
        <v>0</v>
      </c>
      <c r="AF34" s="109">
        <f t="array" ref="AF34">IFERROR(
(AVERAGE((IF(DATOS_[[Sexo]:[Sexo]]=$B34,IF(DATOS_[[AGRUP. CLAS. PROF.]:[AGRUP. CLAS. PROF.]]=$B33,IF(DATOS_[[Check Periodo Ref.]:[Check Periodo Ref.]]="Dentro",IF(DATOS_[[Check Equiparado]:[Check Equiparado]]="Sí",IF(DATOS!BA$5="Sí",(1/DATOS_[[% anualiz]:[% anualiz]]),1)*IF(DATOS!BA$4="Sí",1/DATOS_[[% normaliz]:[% normaliz]],1)*(DATOS_[Conc.Sal.23])))))))),
0)</f>
        <v>0</v>
      </c>
      <c r="AG34" s="109">
        <f t="array" ref="AG34">IFERROR(
(AVERAGE((IF(DATOS_[[Sexo]:[Sexo]]=$B34,IF(DATOS_[[AGRUP. CLAS. PROF.]:[AGRUP. CLAS. PROF.]]=$B33,IF(DATOS_[[Check Periodo Ref.]:[Check Periodo Ref.]]="Dentro",IF(DATOS_[[Check Equiparado]:[Check Equiparado]]="Sí",IF(DATOS!BB$5="Sí",(1/DATOS_[[% anualiz]:[% anualiz]]),1)*IF(DATOS!BB$4="Sí",1/DATOS_[[% normaliz]:[% normaliz]],1)*(DATOS_[Conc.Sal.24])))))))),
0)</f>
        <v>0</v>
      </c>
      <c r="AH34" s="109">
        <f t="array" ref="AH34">IFERROR(
(AVERAGE((IF(DATOS_[[Sexo]:[Sexo]]=$B34,IF(DATOS_[[AGRUP. CLAS. PROF.]:[AGRUP. CLAS. PROF.]]=$B33,IF(DATOS_[[Check Periodo Ref.]:[Check Periodo Ref.]]="Dentro",IF(DATOS_[[Check Equiparado]:[Check Equiparado]]="Sí",IF(DATOS!BC$5="Sí",(1/DATOS_[[% anualiz]:[% anualiz]]),1)*IF(DATOS!BC$4="Sí",1/DATOS_[[% normaliz]:[% normaliz]],1)*(DATOS_[Conc.Sal.25])))))))),
0)</f>
        <v>0</v>
      </c>
      <c r="AI34" s="109">
        <f t="array" ref="AI34">IFERROR(
(AVERAGE((IF(DATOS_[[Sexo]:[Sexo]]=$B34,IF(DATOS_[[AGRUP. CLAS. PROF.]:[AGRUP. CLAS. PROF.]]=$B33,IF(DATOS_[[Check Periodo Ref.]:[Check Periodo Ref.]]="Dentro",IF(DATOS_[[Check Equiparado]:[Check Equiparado]]="Sí",IF(DATOS!BD$5="Sí",(1/DATOS_[[% anualiz]:[% anualiz]]),1)*IF(DATOS!BD$4="Sí",1/DATOS_[[% normaliz]:[% normaliz]],1)*(DATOS_[Conc.Sal.26])))))))),
0)</f>
        <v>0</v>
      </c>
      <c r="AJ34" s="109">
        <f t="array" ref="AJ34">IFERROR(
(AVERAGE((IF(DATOS_[[Sexo]:[Sexo]]=$B34,IF(DATOS_[[AGRUP. CLAS. PROF.]:[AGRUP. CLAS. PROF.]]=$B33,IF(DATOS_[[Check Periodo Ref.]:[Check Periodo Ref.]]="Dentro",IF(DATOS_[[Check Equiparado]:[Check Equiparado]]="Sí",IF(DATOS!BE$5="Sí",(1/DATOS_[[% anualiz]:[% anualiz]]),1)*IF(DATOS!BE$4="Sí",1/DATOS_[[% normaliz]:[% normaliz]],1)*(DATOS_[Conc.Sal.27])))))))),
0)</f>
        <v>0</v>
      </c>
      <c r="AK34" s="109">
        <f t="array" ref="AK34">IFERROR(
(AVERAGE((IF(DATOS_[[Sexo]:[Sexo]]=$B34,IF(DATOS_[[AGRUP. CLAS. PROF.]:[AGRUP. CLAS. PROF.]]=$B33,IF(DATOS_[[Check Periodo Ref.]:[Check Periodo Ref.]]="Dentro",IF(DATOS_[[Check Equiparado]:[Check Equiparado]]="Sí",IF(DATOS!BF$5="Sí",(1/DATOS_[[% anualiz]:[% anualiz]]),1)*IF(DATOS!BF$4="Sí",1/DATOS_[[% normaliz]:[% normaliz]],1)*(DATOS_[Conc.Sal.28])))))))),
0)</f>
        <v>0</v>
      </c>
      <c r="AL34" s="109">
        <f t="array" ref="AL34">IFERROR(
(AVERAGE((IF(DATOS_[[Sexo]:[Sexo]]=$B34,IF(DATOS_[[AGRUP. CLAS. PROF.]:[AGRUP. CLAS. PROF.]]=$B33,IF(DATOS_[[Check Periodo Ref.]:[Check Periodo Ref.]]="Dentro",IF(DATOS_[[Check Equiparado]:[Check Equiparado]]="Sí",IF(DATOS!BG$5="Sí",(1/DATOS_[[% anualiz]:[% anualiz]]),1)*IF(DATOS!BG$4="Sí",1/DATOS_[[% normaliz]:[% normaliz]],1)*(DATOS_[Conc.Sal.29])))))))),
0)</f>
        <v>0</v>
      </c>
      <c r="AM34" s="109">
        <f t="array" ref="AM34">IFERROR(
(AVERAGE((IF(DATOS_[[Sexo]:[Sexo]]=$B34,IF(DATOS_[[AGRUP. CLAS. PROF.]:[AGRUP. CLAS. PROF.]]=$B33,IF(DATOS_[[Check Periodo Ref.]:[Check Periodo Ref.]]="Dentro",IF(DATOS_[[Check Equiparado]:[Check Equiparado]]="Sí",IF(DATOS!BH$5="Sí",(1/DATOS_[[% anualiz]:[% anualiz]]),1)*IF(DATOS!BH$4="Sí",1/DATOS_[[% normaliz]:[% normaliz]],1)*(DATOS_[Conc.Sal.30])))))))),
0)</f>
        <v>0</v>
      </c>
      <c r="AN34" s="110">
        <f t="array" ref="AN34">IFERROR(
AVERAGE(IF(DATOS_[Sexo]=$B34,IF(DATOS_[[AGRUP. CLAS. PROF.]:[AGRUP. CLAS. PROF.]]=$B33,IF(DATOS_[Check Equiparado]="Sí",IF(DATOS_[Check Periodo Ref.]="Dentro",DATOS_[Tot COMPL.SAL Eq],FALSE))))),
0)</f>
        <v>0</v>
      </c>
      <c r="AO34" s="111">
        <f t="array" ref="AO34">IFERROR(
AVERAGE(IF(DATOS_[Sexo]=$B34,IF(DATOS_[[AGRUP. CLAS. PROF.]:[AGRUP. CLAS. PROF.]]=$B33,IF(DATOS_[Check Equiparado]="Sí",IF(DATOS_[Check Periodo Ref.]="Dentro",DATOS_[TOTAL SALARIO Eq],FALSE))))),
0)</f>
        <v>0</v>
      </c>
      <c r="AP34" s="112">
        <f t="array" ref="AP34">IFERROR(
(AVERAGE((IF(DATOS_[[Sexo]:[Sexo]]=$B34,IF(DATOS_[[AGRUP. CLAS. PROF.]:[AGRUP. CLAS. PROF.]]=$B33,IF(DATOS_[[Check Periodo Ref.]:[Check Periodo Ref.]]="Dentro",IF(DATOS_[[Check Equiparado]:[Check Equiparado]]="Sí",IF(DATOS!BI$5="Sí",(1/DATOS_[[% anualiz]:[% anualiz]]),1)*IF(DATOS!BI$4="Sí",1/DATOS_[[% normaliz]:[% normaliz]],1)*(DATOS_[C.Extra.01])))))))),
0)</f>
        <v>0</v>
      </c>
      <c r="AQ34" s="112">
        <f t="array" ref="AQ34">IFERROR(
(AVERAGE((IF(DATOS_[[Sexo]:[Sexo]]=$B34,IF(DATOS_[[AGRUP. CLAS. PROF.]:[AGRUP. CLAS. PROF.]]=$B33,IF(DATOS_[[Check Periodo Ref.]:[Check Periodo Ref.]]="Dentro",IF(DATOS_[[Check Equiparado]:[Check Equiparado]]="Sí",IF(DATOS!BJ$5="Sí",(1/DATOS_[[% anualiz]:[% anualiz]]),1)*IF(DATOS!BJ$4="Sí",1/DATOS_[[% normaliz]:[% normaliz]],1)*(DATOS_[C.Extra.02])))))))),
0)</f>
        <v>0</v>
      </c>
      <c r="AR34" s="112">
        <f t="array" ref="AR34">IFERROR(
(AVERAGE((IF(DATOS_[[Sexo]:[Sexo]]=$B34,IF(DATOS_[[AGRUP. CLAS. PROF.]:[AGRUP. CLAS. PROF.]]=$B33,IF(DATOS_[[Check Periodo Ref.]:[Check Periodo Ref.]]="Dentro",IF(DATOS_[[Check Equiparado]:[Check Equiparado]]="Sí",IF(DATOS!BK$5="Sí",(1/DATOS_[[% anualiz]:[% anualiz]]),1)*IF(DATOS!BK$4="Sí",1/DATOS_[[% normaliz]:[% normaliz]],1)*(DATOS_[C.Extra.03])))))))),
0)</f>
        <v>0</v>
      </c>
      <c r="AS34" s="112">
        <f t="array" ref="AS34">IFERROR(
(AVERAGE((IF(DATOS_[[Sexo]:[Sexo]]=$B34,IF(DATOS_[[AGRUP. CLAS. PROF.]:[AGRUP. CLAS. PROF.]]=$B33,IF(DATOS_[[Check Periodo Ref.]:[Check Periodo Ref.]]="Dentro",IF(DATOS_[[Check Equiparado]:[Check Equiparado]]="Sí",IF(DATOS!BL$5="Sí",(1/DATOS_[[% anualiz]:[% anualiz]]),1)*IF(DATOS!BL$4="Sí",1/DATOS_[[% normaliz]:[% normaliz]],1)*(DATOS_[C.Extra.04])))))))),
0)</f>
        <v>0</v>
      </c>
      <c r="AT34" s="112">
        <f t="array" ref="AT34">IFERROR(
(AVERAGE((IF(DATOS_[[Sexo]:[Sexo]]=$B34,IF(DATOS_[[AGRUP. CLAS. PROF.]:[AGRUP. CLAS. PROF.]]=$B33,IF(DATOS_[[Check Periodo Ref.]:[Check Periodo Ref.]]="Dentro",IF(DATOS_[[Check Equiparado]:[Check Equiparado]]="Sí",IF(DATOS!BM$5="Sí",(1/DATOS_[[% anualiz]:[% anualiz]]),1)*IF(DATOS!BM$4="Sí",1/DATOS_[[% normaliz]:[% normaliz]],1)*(DATOS_[C.Extra.05])))))))),
0)</f>
        <v>0</v>
      </c>
      <c r="AU34" s="113">
        <f t="array" ref="AU34">IFERROR(
AVERAGE(IF(DATOS_[Sexo]=$B34,IF(DATOS_[[AGRUP. CLAS. PROF.]:[AGRUP. CLAS. PROF.]]=$B33,IF(DATOS_[Check Equiparado]="Sí",IF(DATOS_[Check Periodo Ref.]="Dentro",DATOS_[Tot Extrasalarial Eq],FALSE))))),
0)</f>
        <v>0</v>
      </c>
      <c r="AV34" s="114">
        <f t="array" ref="AV34">IFERROR(
AVERAGE(IF(DATOS_[Sexo]=$B34,IF(DATOS_[[AGRUP. CLAS. PROF.]:[AGRUP. CLAS. PROF.]]=$B33,IF(DATOS_[Check Equiparado]="Sí",IF(DATOS_[Check Periodo Ref.]="Dentro",DATOS_[TOTAL Retrib Eq],FALSE))))),
0)</f>
        <v>0</v>
      </c>
    </row>
    <row r="35" spans="1:48" x14ac:dyDescent="0.3">
      <c r="A35" s="60" t="str">
        <f t="shared" ref="A35" si="30">+A34</f>
        <v>[ocultar]</v>
      </c>
      <c r="B35" s="64" t="s">
        <v>163</v>
      </c>
      <c r="C35" s="65">
        <f t="array" ref="C35">SUM(IF($B35=DATOS_[Sexo],
IF($B33=DATOS_[AGRUP. CLAS. PROF.],
IF("Dentro"=DATOS_[Check Periodo Ref.],
1/(COUNTIFS(DATOS_[Sexo],$B35,DATOS_[AGRUP. CLAS. PROF.],$B33,DATOS_[Check Periodo Ref.],"Dentro",DATOS_[id],DATOS_[id]))))))</f>
        <v>0</v>
      </c>
      <c r="D35" s="66">
        <f>COUNTIFS(DATOS_[AGRUP. CLAS. PROF.],$B33,DATOS_[Sexo],$B35,DATOS_[Check Periodo Ref.],"Dentro")</f>
        <v>0</v>
      </c>
      <c r="E35" s="66">
        <f>COUNTIFS(DATOS_[AGRUP. CLAS. PROF.],$B33,DATOS_[Sexo],$B35,DATOS_[Check Periodo Ref.],"Dentro",DATOS_[Check Nº SC Norm],"Sí")</f>
        <v>0</v>
      </c>
      <c r="F35" s="66">
        <f>COUNTIFS(DATOS_[AGRUP. CLAS. PROF.],$B33,DATOS_[Sexo],$B35,DATOS_[Check Periodo Ref.],"Dentro",DATOS_[Check Nº SC Anualiz],"Sí")</f>
        <v>0</v>
      </c>
      <c r="G35" s="66">
        <f>COUNTIFS(DATOS_[AGRUP. CLAS. PROF.],$B33,DATOS_[Sexo],$B35,DATOS_[Check Periodo Ref.],"Dentro",DATOS_[Check Nº SC Norm y Anualiz],"Sí")</f>
        <v>0</v>
      </c>
      <c r="H35" s="66">
        <f>COUNTIFS(DATOS_[AGRUP. CLAS. PROF.],$B33,DATOS_[Sexo],$B35,DATOS_[Check Periodo Ref.],"Dentro",DATOS_[Check Equiparación],"Sí")</f>
        <v>0</v>
      </c>
      <c r="I35" s="108" cm="1">
        <f t="array" ref="I35">IFERROR(
AVERAGE(IF(DATOS_[Sexo]=$B35,IF(DATOS_[[AGRUP. CLAS. PROF.]:[AGRUP. CLAS. PROF.]]=$B33,IF(DATOS_[Check Equiparado]="Sí",IF(DATOS_[Check Periodo Ref.]="Dentro",DATOS_[SALARIO BASE Eq],FALSE))))),
0)</f>
        <v>0</v>
      </c>
      <c r="J35" s="109">
        <f t="array" ref="J35">IFERROR(
(AVERAGE((IF(DATOS_[[Sexo]:[Sexo]]=$B35,IF(DATOS_[[AGRUP. CLAS. PROF.]:[AGRUP. CLAS. PROF.]]=$B33,IF(DATOS_[[Check Periodo Ref.]:[Check Periodo Ref.]]="Dentro",IF(DATOS_[[Check Equiparado]:[Check Equiparado]]="Sí",IF(DATOS!AE$5="Sí",(1/DATOS_[[% anualiz]:[% anualiz]]),1)*IF(DATOS!AE$4="Sí",1/DATOS_[[% normaliz]:[% normaliz]],1)*(DATOS_[Conc.Sal.01])))))))),
0)</f>
        <v>0</v>
      </c>
      <c r="K35" s="109">
        <f t="array" ref="K35">IFERROR(
(AVERAGE((IF(DATOS_[[Sexo]:[Sexo]]=$B35,IF(DATOS_[[AGRUP. CLAS. PROF.]:[AGRUP. CLAS. PROF.]]=$B33,IF(DATOS_[[Check Periodo Ref.]:[Check Periodo Ref.]]="Dentro",IF(DATOS_[[Check Equiparado]:[Check Equiparado]]="Sí",IF(DATOS!AF$5="Sí",(1/DATOS_[[% anualiz]:[% anualiz]]),1)*IF(DATOS!AF$4="Sí",1/DATOS_[[% normaliz]:[% normaliz]],1)*(DATOS_[Conc.Sal.02])))))))),
0)</f>
        <v>0</v>
      </c>
      <c r="L35" s="109">
        <f t="array" ref="L35">IFERROR(
(AVERAGE((IF(DATOS_[[Sexo]:[Sexo]]=$B35,IF(DATOS_[[AGRUP. CLAS. PROF.]:[AGRUP. CLAS. PROF.]]=$B33,IF(DATOS_[[Check Periodo Ref.]:[Check Periodo Ref.]]="Dentro",IF(DATOS_[[Check Equiparado]:[Check Equiparado]]="Sí",IF(DATOS!AG$5="Sí",(1/DATOS_[[% anualiz]:[% anualiz]]),1)*IF(DATOS!AG$4="Sí",1/DATOS_[[% normaliz]:[% normaliz]],1)*(DATOS_[Conc.Sal.03])))))))),
0)</f>
        <v>0</v>
      </c>
      <c r="M35" s="109">
        <f t="array" ref="M35">IFERROR(
(AVERAGE((IF(DATOS_[[Sexo]:[Sexo]]=$B35,IF(DATOS_[[AGRUP. CLAS. PROF.]:[AGRUP. CLAS. PROF.]]=$B33,IF(DATOS_[[Check Periodo Ref.]:[Check Periodo Ref.]]="Dentro",IF(DATOS_[[Check Equiparado]:[Check Equiparado]]="Sí",IF(DATOS!AH$5="Sí",(1/DATOS_[[% anualiz]:[% anualiz]]),1)*IF(DATOS!AH$4="Sí",1/DATOS_[[% normaliz]:[% normaliz]],1)*(DATOS_[Conc.Sal.04])))))))),
0)</f>
        <v>0</v>
      </c>
      <c r="N35" s="109">
        <f t="array" ref="N35">IFERROR(
(AVERAGE((IF(DATOS_[[Sexo]:[Sexo]]=$B35,IF(DATOS_[[AGRUP. CLAS. PROF.]:[AGRUP. CLAS. PROF.]]=$B33,IF(DATOS_[[Check Periodo Ref.]:[Check Periodo Ref.]]="Dentro",IF(DATOS_[[Check Equiparado]:[Check Equiparado]]="Sí",IF(DATOS!AI$5="Sí",(1/DATOS_[[% anualiz]:[% anualiz]]),1)*IF(DATOS!AI$4="Sí",1/DATOS_[[% normaliz]:[% normaliz]],1)*(DATOS_[Conc.Sal.05])))))))),
0)</f>
        <v>0</v>
      </c>
      <c r="O35" s="109">
        <f t="array" ref="O35">IFERROR(
(AVERAGE((IF(DATOS_[[Sexo]:[Sexo]]=$B35,IF(DATOS_[[AGRUP. CLAS. PROF.]:[AGRUP. CLAS. PROF.]]=$B33,IF(DATOS_[[Check Periodo Ref.]:[Check Periodo Ref.]]="Dentro",IF(DATOS_[[Check Equiparado]:[Check Equiparado]]="Sí",IF(DATOS!AJ$5="Sí",(1/DATOS_[[% anualiz]:[% anualiz]]),1)*IF(DATOS!AJ$4="Sí",1/DATOS_[[% normaliz]:[% normaliz]],1)*(DATOS_[Conc.Sal.06])))))))),
0)</f>
        <v>0</v>
      </c>
      <c r="P35" s="109">
        <f t="array" ref="P35">IFERROR(
(AVERAGE((IF(DATOS_[[Sexo]:[Sexo]]=$B35,IF(DATOS_[[AGRUP. CLAS. PROF.]:[AGRUP. CLAS. PROF.]]=$B33,IF(DATOS_[[Check Periodo Ref.]:[Check Periodo Ref.]]="Dentro",IF(DATOS_[[Check Equiparado]:[Check Equiparado]]="Sí",IF(DATOS!AK$5="Sí",(1/DATOS_[[% anualiz]:[% anualiz]]),1)*IF(DATOS!AK$4="Sí",1/DATOS_[[% normaliz]:[% normaliz]],1)*(DATOS_[Conc.Sal.07])))))))),
0)</f>
        <v>0</v>
      </c>
      <c r="Q35" s="109">
        <f t="array" ref="Q35">IFERROR(
(AVERAGE((IF(DATOS_[[Sexo]:[Sexo]]=$B35,IF(DATOS_[[AGRUP. CLAS. PROF.]:[AGRUP. CLAS. PROF.]]=$B33,IF(DATOS_[[Check Periodo Ref.]:[Check Periodo Ref.]]="Dentro",IF(DATOS_[[Check Equiparado]:[Check Equiparado]]="Sí",IF(DATOS!AL$5="Sí",(1/DATOS_[[% anualiz]:[% anualiz]]),1)*IF(DATOS!AL$4="Sí",1/DATOS_[[% normaliz]:[% normaliz]],1)*(DATOS_[Conc.Sal.08])))))))),
0)</f>
        <v>0</v>
      </c>
      <c r="R35" s="109">
        <f t="array" ref="R35">IFERROR(
(AVERAGE((IF(DATOS_[[Sexo]:[Sexo]]=$B35,IF(DATOS_[[AGRUP. CLAS. PROF.]:[AGRUP. CLAS. PROF.]]=$B33,IF(DATOS_[[Check Periodo Ref.]:[Check Periodo Ref.]]="Dentro",IF(DATOS_[[Check Equiparado]:[Check Equiparado]]="Sí",IF(DATOS!AM$5="Sí",(1/DATOS_[[% anualiz]:[% anualiz]]),1)*IF(DATOS!AM$4="Sí",1/DATOS_[[% normaliz]:[% normaliz]],1)*(DATOS_[Conc.Sal.09])))))))),
0)</f>
        <v>0</v>
      </c>
      <c r="S35" s="109">
        <f t="array" ref="S35">IFERROR(
(AVERAGE((IF(DATOS_[[Sexo]:[Sexo]]=$B35,IF(DATOS_[[AGRUP. CLAS. PROF.]:[AGRUP. CLAS. PROF.]]=$B33,IF(DATOS_[[Check Periodo Ref.]:[Check Periodo Ref.]]="Dentro",IF(DATOS_[[Check Equiparado]:[Check Equiparado]]="Sí",IF(DATOS!AN$5="Sí",(1/DATOS_[[% anualiz]:[% anualiz]]),1)*IF(DATOS!AN$4="Sí",1/DATOS_[[% normaliz]:[% normaliz]],1)*(DATOS_[Conc.Sal.10])))))))),
0)</f>
        <v>0</v>
      </c>
      <c r="T35" s="109">
        <f t="array" ref="T35">IFERROR(
(AVERAGE((IF(DATOS_[[Sexo]:[Sexo]]=$B35,IF(DATOS_[[AGRUP. CLAS. PROF.]:[AGRUP. CLAS. PROF.]]=$B33,IF(DATOS_[[Check Periodo Ref.]:[Check Periodo Ref.]]="Dentro",IF(DATOS_[[Check Equiparado]:[Check Equiparado]]="Sí",IF(DATOS!AO$5="Sí",(1/DATOS_[[% anualiz]:[% anualiz]]),1)*IF(DATOS!AO$4="Sí",1/DATOS_[[% normaliz]:[% normaliz]],1)*(DATOS_[Conc.Sal.11])))))))),
0)</f>
        <v>0</v>
      </c>
      <c r="U35" s="109">
        <f t="array" ref="U35">IFERROR(
(AVERAGE((IF(DATOS_[[Sexo]:[Sexo]]=$B35,IF(DATOS_[[AGRUP. CLAS. PROF.]:[AGRUP. CLAS. PROF.]]=$B33,IF(DATOS_[[Check Periodo Ref.]:[Check Periodo Ref.]]="Dentro",IF(DATOS_[[Check Equiparado]:[Check Equiparado]]="Sí",IF(DATOS!AP$5="Sí",(1/DATOS_[[% anualiz]:[% anualiz]]),1)*IF(DATOS!AP$4="Sí",1/DATOS_[[% normaliz]:[% normaliz]],1)*(DATOS_[Conc.Sal.12])))))))),
0)</f>
        <v>0</v>
      </c>
      <c r="V35" s="109">
        <f t="array" ref="V35">IFERROR(
(AVERAGE((IF(DATOS_[[Sexo]:[Sexo]]=$B35,IF(DATOS_[[AGRUP. CLAS. PROF.]:[AGRUP. CLAS. PROF.]]=$B33,IF(DATOS_[[Check Periodo Ref.]:[Check Periodo Ref.]]="Dentro",IF(DATOS_[[Check Equiparado]:[Check Equiparado]]="Sí",IF(DATOS!AQ$5="Sí",(1/DATOS_[[% anualiz]:[% anualiz]]),1)*IF(DATOS!AQ$4="Sí",1/DATOS_[[% normaliz]:[% normaliz]],1)*(DATOS_[Conc.Sal.13])))))))),
0)</f>
        <v>0</v>
      </c>
      <c r="W35" s="109">
        <f t="array" ref="W35">IFERROR(
(AVERAGE((IF(DATOS_[[Sexo]:[Sexo]]=$B35,IF(DATOS_[[AGRUP. CLAS. PROF.]:[AGRUP. CLAS. PROF.]]=$B33,IF(DATOS_[[Check Periodo Ref.]:[Check Periodo Ref.]]="Dentro",IF(DATOS_[[Check Equiparado]:[Check Equiparado]]="Sí",IF(DATOS!AR$5="Sí",(1/DATOS_[[% anualiz]:[% anualiz]]),1)*IF(DATOS!AR$4="Sí",1/DATOS_[[% normaliz]:[% normaliz]],1)*(DATOS_[Conc.Sal.14])))))))),
0)</f>
        <v>0</v>
      </c>
      <c r="X35" s="109">
        <f t="array" ref="X35">IFERROR(
(AVERAGE((IF(DATOS_[[Sexo]:[Sexo]]=$B35,IF(DATOS_[[AGRUP. CLAS. PROF.]:[AGRUP. CLAS. PROF.]]=$B33,IF(DATOS_[[Check Periodo Ref.]:[Check Periodo Ref.]]="Dentro",IF(DATOS_[[Check Equiparado]:[Check Equiparado]]="Sí",IF(DATOS!AS$5="Sí",(1/DATOS_[[% anualiz]:[% anualiz]]),1)*IF(DATOS!AS$4="Sí",1/DATOS_[[% normaliz]:[% normaliz]],1)*(DATOS_[Conc.Sal.15])))))))),
0)</f>
        <v>0</v>
      </c>
      <c r="Y35" s="109">
        <f t="array" ref="Y35">IFERROR(
(AVERAGE((IF(DATOS_[[Sexo]:[Sexo]]=$B35,IF(DATOS_[[AGRUP. CLAS. PROF.]:[AGRUP. CLAS. PROF.]]=$B33,IF(DATOS_[[Check Periodo Ref.]:[Check Periodo Ref.]]="Dentro",IF(DATOS_[[Check Equiparado]:[Check Equiparado]]="Sí",IF(DATOS!AT$5="Sí",(1/DATOS_[[% anualiz]:[% anualiz]]),1)*IF(DATOS!AT$4="Sí",1/DATOS_[[% normaliz]:[% normaliz]],1)*(DATOS_[Conc.Sal.16])))))))),
0)</f>
        <v>0</v>
      </c>
      <c r="Z35" s="109">
        <f t="array" ref="Z35">IFERROR(
(AVERAGE((IF(DATOS_[[Sexo]:[Sexo]]=$B35,IF(DATOS_[[AGRUP. CLAS. PROF.]:[AGRUP. CLAS. PROF.]]=$B33,IF(DATOS_[[Check Periodo Ref.]:[Check Periodo Ref.]]="Dentro",IF(DATOS_[[Check Equiparado]:[Check Equiparado]]="Sí",IF(DATOS!AU$5="Sí",(1/DATOS_[[% anualiz]:[% anualiz]]),1)*IF(DATOS!AU$4="Sí",1/DATOS_[[% normaliz]:[% normaliz]],1)*(DATOS_[Conc.Sal.17])))))))),
0)</f>
        <v>0</v>
      </c>
      <c r="AA35" s="109">
        <f t="array" ref="AA35">IFERROR(
(AVERAGE((IF(DATOS_[[Sexo]:[Sexo]]=$B35,IF(DATOS_[[AGRUP. CLAS. PROF.]:[AGRUP. CLAS. PROF.]]=$B33,IF(DATOS_[[Check Periodo Ref.]:[Check Periodo Ref.]]="Dentro",IF(DATOS_[[Check Equiparado]:[Check Equiparado]]="Sí",IF(DATOS!AV$5="Sí",(1/DATOS_[[% anualiz]:[% anualiz]]),1)*IF(DATOS!AV$4="Sí",1/DATOS_[[% normaliz]:[% normaliz]],1)*(DATOS_[Conc.Sal.18])))))))),
0)</f>
        <v>0</v>
      </c>
      <c r="AB35" s="109">
        <f t="array" ref="AB35">IFERROR(
(AVERAGE((IF(DATOS_[[Sexo]:[Sexo]]=$B35,IF(DATOS_[[AGRUP. CLAS. PROF.]:[AGRUP. CLAS. PROF.]]=$B33,IF(DATOS_[[Check Periodo Ref.]:[Check Periodo Ref.]]="Dentro",IF(DATOS_[[Check Equiparado]:[Check Equiparado]]="Sí",IF(DATOS!AW$5="Sí",(1/DATOS_[[% anualiz]:[% anualiz]]),1)*IF(DATOS!AW$4="Sí",1/DATOS_[[% normaliz]:[% normaliz]],1)*(DATOS_[Conc.Sal.19])))))))),
0)</f>
        <v>0</v>
      </c>
      <c r="AC35" s="109">
        <f t="array" ref="AC35">IFERROR(
(AVERAGE((IF(DATOS_[[Sexo]:[Sexo]]=$B35,IF(DATOS_[[AGRUP. CLAS. PROF.]:[AGRUP. CLAS. PROF.]]=$B33,IF(DATOS_[[Check Periodo Ref.]:[Check Periodo Ref.]]="Dentro",IF(DATOS_[[Check Equiparado]:[Check Equiparado]]="Sí",IF(DATOS!AX$5="Sí",(1/DATOS_[[% anualiz]:[% anualiz]]),1)*IF(DATOS!AX$4="Sí",1/DATOS_[[% normaliz]:[% normaliz]],1)*(DATOS_[Conc.Sal.20])))))))),
0)</f>
        <v>0</v>
      </c>
      <c r="AD35" s="109">
        <f t="array" ref="AD35">IFERROR(
(AVERAGE((IF(DATOS_[[Sexo]:[Sexo]]=$B35,IF(DATOS_[[AGRUP. CLAS. PROF.]:[AGRUP. CLAS. PROF.]]=$B33,IF(DATOS_[[Check Periodo Ref.]:[Check Periodo Ref.]]="Dentro",IF(DATOS_[[Check Equiparado]:[Check Equiparado]]="Sí",IF(DATOS!AY$5="Sí",(1/DATOS_[[% anualiz]:[% anualiz]]),1)*IF(DATOS!AY$4="Sí",1/DATOS_[[% normaliz]:[% normaliz]],1)*(DATOS_[Conc.Sal.21])))))))),
0)</f>
        <v>0</v>
      </c>
      <c r="AE35" s="109">
        <f t="array" ref="AE35">IFERROR(
(AVERAGE((IF(DATOS_[[Sexo]:[Sexo]]=$B35,IF(DATOS_[[AGRUP. CLAS. PROF.]:[AGRUP. CLAS. PROF.]]=$B33,IF(DATOS_[[Check Periodo Ref.]:[Check Periodo Ref.]]="Dentro",IF(DATOS_[[Check Equiparado]:[Check Equiparado]]="Sí",IF(DATOS!AZ$5="Sí",(1/DATOS_[[% anualiz]:[% anualiz]]),1)*IF(DATOS!AZ$4="Sí",1/DATOS_[[% normaliz]:[% normaliz]],1)*(DATOS_[Conc.Sal.22])))))))),
0)</f>
        <v>0</v>
      </c>
      <c r="AF35" s="109">
        <f t="array" ref="AF35">IFERROR(
(AVERAGE((IF(DATOS_[[Sexo]:[Sexo]]=$B35,IF(DATOS_[[AGRUP. CLAS. PROF.]:[AGRUP. CLAS. PROF.]]=$B33,IF(DATOS_[[Check Periodo Ref.]:[Check Periodo Ref.]]="Dentro",IF(DATOS_[[Check Equiparado]:[Check Equiparado]]="Sí",IF(DATOS!BA$5="Sí",(1/DATOS_[[% anualiz]:[% anualiz]]),1)*IF(DATOS!BA$4="Sí",1/DATOS_[[% normaliz]:[% normaliz]],1)*(DATOS_[Conc.Sal.23])))))))),
0)</f>
        <v>0</v>
      </c>
      <c r="AG35" s="109">
        <f t="array" ref="AG35">IFERROR(
(AVERAGE((IF(DATOS_[[Sexo]:[Sexo]]=$B35,IF(DATOS_[[AGRUP. CLAS. PROF.]:[AGRUP. CLAS. PROF.]]=$B33,IF(DATOS_[[Check Periodo Ref.]:[Check Periodo Ref.]]="Dentro",IF(DATOS_[[Check Equiparado]:[Check Equiparado]]="Sí",IF(DATOS!BB$5="Sí",(1/DATOS_[[% anualiz]:[% anualiz]]),1)*IF(DATOS!BB$4="Sí",1/DATOS_[[% normaliz]:[% normaliz]],1)*(DATOS_[Conc.Sal.24])))))))),
0)</f>
        <v>0</v>
      </c>
      <c r="AH35" s="109">
        <f t="array" ref="AH35">IFERROR(
(AVERAGE((IF(DATOS_[[Sexo]:[Sexo]]=$B35,IF(DATOS_[[AGRUP. CLAS. PROF.]:[AGRUP. CLAS. PROF.]]=$B33,IF(DATOS_[[Check Periodo Ref.]:[Check Periodo Ref.]]="Dentro",IF(DATOS_[[Check Equiparado]:[Check Equiparado]]="Sí",IF(DATOS!BC$5="Sí",(1/DATOS_[[% anualiz]:[% anualiz]]),1)*IF(DATOS!BC$4="Sí",1/DATOS_[[% normaliz]:[% normaliz]],1)*(DATOS_[Conc.Sal.25])))))))),
0)</f>
        <v>0</v>
      </c>
      <c r="AI35" s="109">
        <f t="array" ref="AI35">IFERROR(
(AVERAGE((IF(DATOS_[[Sexo]:[Sexo]]=$B35,IF(DATOS_[[AGRUP. CLAS. PROF.]:[AGRUP. CLAS. PROF.]]=$B33,IF(DATOS_[[Check Periodo Ref.]:[Check Periodo Ref.]]="Dentro",IF(DATOS_[[Check Equiparado]:[Check Equiparado]]="Sí",IF(DATOS!BD$5="Sí",(1/DATOS_[[% anualiz]:[% anualiz]]),1)*IF(DATOS!BD$4="Sí",1/DATOS_[[% normaliz]:[% normaliz]],1)*(DATOS_[Conc.Sal.26])))))))),
0)</f>
        <v>0</v>
      </c>
      <c r="AJ35" s="109">
        <f t="array" ref="AJ35">IFERROR(
(AVERAGE((IF(DATOS_[[Sexo]:[Sexo]]=$B35,IF(DATOS_[[AGRUP. CLAS. PROF.]:[AGRUP. CLAS. PROF.]]=$B33,IF(DATOS_[[Check Periodo Ref.]:[Check Periodo Ref.]]="Dentro",IF(DATOS_[[Check Equiparado]:[Check Equiparado]]="Sí",IF(DATOS!BE$5="Sí",(1/DATOS_[[% anualiz]:[% anualiz]]),1)*IF(DATOS!BE$4="Sí",1/DATOS_[[% normaliz]:[% normaliz]],1)*(DATOS_[Conc.Sal.27])))))))),
0)</f>
        <v>0</v>
      </c>
      <c r="AK35" s="109">
        <f t="array" ref="AK35">IFERROR(
(AVERAGE((IF(DATOS_[[Sexo]:[Sexo]]=$B35,IF(DATOS_[[AGRUP. CLAS. PROF.]:[AGRUP. CLAS. PROF.]]=$B33,IF(DATOS_[[Check Periodo Ref.]:[Check Periodo Ref.]]="Dentro",IF(DATOS_[[Check Equiparado]:[Check Equiparado]]="Sí",IF(DATOS!BF$5="Sí",(1/DATOS_[[% anualiz]:[% anualiz]]),1)*IF(DATOS!BF$4="Sí",1/DATOS_[[% normaliz]:[% normaliz]],1)*(DATOS_[Conc.Sal.28])))))))),
0)</f>
        <v>0</v>
      </c>
      <c r="AL35" s="109">
        <f t="array" ref="AL35">IFERROR(
(AVERAGE((IF(DATOS_[[Sexo]:[Sexo]]=$B35,IF(DATOS_[[AGRUP. CLAS. PROF.]:[AGRUP. CLAS. PROF.]]=$B33,IF(DATOS_[[Check Periodo Ref.]:[Check Periodo Ref.]]="Dentro",IF(DATOS_[[Check Equiparado]:[Check Equiparado]]="Sí",IF(DATOS!BG$5="Sí",(1/DATOS_[[% anualiz]:[% anualiz]]),1)*IF(DATOS!BG$4="Sí",1/DATOS_[[% normaliz]:[% normaliz]],1)*(DATOS_[Conc.Sal.29])))))))),
0)</f>
        <v>0</v>
      </c>
      <c r="AM35" s="109">
        <f t="array" ref="AM35">IFERROR(
(AVERAGE((IF(DATOS_[[Sexo]:[Sexo]]=$B35,IF(DATOS_[[AGRUP. CLAS. PROF.]:[AGRUP. CLAS. PROF.]]=$B33,IF(DATOS_[[Check Periodo Ref.]:[Check Periodo Ref.]]="Dentro",IF(DATOS_[[Check Equiparado]:[Check Equiparado]]="Sí",IF(DATOS!BH$5="Sí",(1/DATOS_[[% anualiz]:[% anualiz]]),1)*IF(DATOS!BH$4="Sí",1/DATOS_[[% normaliz]:[% normaliz]],1)*(DATOS_[Conc.Sal.30])))))))),
0)</f>
        <v>0</v>
      </c>
      <c r="AN35" s="110">
        <f t="array" ref="AN35">IFERROR(
AVERAGE(IF(DATOS_[Sexo]=$B35,IF(DATOS_[[AGRUP. CLAS. PROF.]:[AGRUP. CLAS. PROF.]]=$B33,IF(DATOS_[Check Equiparado]="Sí",IF(DATOS_[Check Periodo Ref.]="Dentro",DATOS_[Tot COMPL.SAL Eq],FALSE))))),
0)</f>
        <v>0</v>
      </c>
      <c r="AO35" s="111">
        <f t="array" ref="AO35">IFERROR(
AVERAGE(IF(DATOS_[Sexo]=$B35,IF(DATOS_[[AGRUP. CLAS. PROF.]:[AGRUP. CLAS. PROF.]]=$B33,IF(DATOS_[Check Equiparado]="Sí",IF(DATOS_[Check Periodo Ref.]="Dentro",DATOS_[TOTAL SALARIO Eq],FALSE))))),
0)</f>
        <v>0</v>
      </c>
      <c r="AP35" s="112">
        <f t="array" ref="AP35">IFERROR(
(AVERAGE((IF(DATOS_[[Sexo]:[Sexo]]=$B35,IF(DATOS_[[AGRUP. CLAS. PROF.]:[AGRUP. CLAS. PROF.]]=$B33,IF(DATOS_[[Check Periodo Ref.]:[Check Periodo Ref.]]="Dentro",IF(DATOS_[[Check Equiparado]:[Check Equiparado]]="Sí",IF(DATOS!BI$5="Sí",(1/DATOS_[[% anualiz]:[% anualiz]]),1)*IF(DATOS!BI$4="Sí",1/DATOS_[[% normaliz]:[% normaliz]],1)*(DATOS_[C.Extra.01])))))))),
0)</f>
        <v>0</v>
      </c>
      <c r="AQ35" s="112">
        <f t="array" ref="AQ35">IFERROR(
(AVERAGE((IF(DATOS_[[Sexo]:[Sexo]]=$B35,IF(DATOS_[[AGRUP. CLAS. PROF.]:[AGRUP. CLAS. PROF.]]=$B33,IF(DATOS_[[Check Periodo Ref.]:[Check Periodo Ref.]]="Dentro",IF(DATOS_[[Check Equiparado]:[Check Equiparado]]="Sí",IF(DATOS!BJ$5="Sí",(1/DATOS_[[% anualiz]:[% anualiz]]),1)*IF(DATOS!BJ$4="Sí",1/DATOS_[[% normaliz]:[% normaliz]],1)*(DATOS_[C.Extra.02])))))))),
0)</f>
        <v>0</v>
      </c>
      <c r="AR35" s="112">
        <f t="array" ref="AR35">IFERROR(
(AVERAGE((IF(DATOS_[[Sexo]:[Sexo]]=$B35,IF(DATOS_[[AGRUP. CLAS. PROF.]:[AGRUP. CLAS. PROF.]]=$B33,IF(DATOS_[[Check Periodo Ref.]:[Check Periodo Ref.]]="Dentro",IF(DATOS_[[Check Equiparado]:[Check Equiparado]]="Sí",IF(DATOS!BK$5="Sí",(1/DATOS_[[% anualiz]:[% anualiz]]),1)*IF(DATOS!BK$4="Sí",1/DATOS_[[% normaliz]:[% normaliz]],1)*(DATOS_[C.Extra.03])))))))),
0)</f>
        <v>0</v>
      </c>
      <c r="AS35" s="112">
        <f t="array" ref="AS35">IFERROR(
(AVERAGE((IF(DATOS_[[Sexo]:[Sexo]]=$B35,IF(DATOS_[[AGRUP. CLAS. PROF.]:[AGRUP. CLAS. PROF.]]=$B33,IF(DATOS_[[Check Periodo Ref.]:[Check Periodo Ref.]]="Dentro",IF(DATOS_[[Check Equiparado]:[Check Equiparado]]="Sí",IF(DATOS!BL$5="Sí",(1/DATOS_[[% anualiz]:[% anualiz]]),1)*IF(DATOS!BL$4="Sí",1/DATOS_[[% normaliz]:[% normaliz]],1)*(DATOS_[C.Extra.04])))))))),
0)</f>
        <v>0</v>
      </c>
      <c r="AT35" s="112">
        <f t="array" ref="AT35">IFERROR(
(AVERAGE((IF(DATOS_[[Sexo]:[Sexo]]=$B35,IF(DATOS_[[AGRUP. CLAS. PROF.]:[AGRUP. CLAS. PROF.]]=$B33,IF(DATOS_[[Check Periodo Ref.]:[Check Periodo Ref.]]="Dentro",IF(DATOS_[[Check Equiparado]:[Check Equiparado]]="Sí",IF(DATOS!BM$5="Sí",(1/DATOS_[[% anualiz]:[% anualiz]]),1)*IF(DATOS!BM$4="Sí",1/DATOS_[[% normaliz]:[% normaliz]],1)*(DATOS_[C.Extra.05])))))))),
0)</f>
        <v>0</v>
      </c>
      <c r="AU35" s="113">
        <f t="array" ref="AU35">IFERROR(
AVERAGE(IF(DATOS_[Sexo]=$B35,IF(DATOS_[[AGRUP. CLAS. PROF.]:[AGRUP. CLAS. PROF.]]=$B33,IF(DATOS_[Check Equiparado]="Sí",IF(DATOS_[Check Periodo Ref.]="Dentro",DATOS_[Tot Extrasalarial Eq],FALSE))))),
0)</f>
        <v>0</v>
      </c>
      <c r="AV35" s="114">
        <f t="array" ref="AV35">IFERROR(
AVERAGE(IF(DATOS_[Sexo]=$B35,IF(DATOS_[[AGRUP. CLAS. PROF.]:[AGRUP. CLAS. PROF.]]=$B33,IF(DATOS_[Check Equiparado]="Sí",IF(DATOS_[Check Periodo Ref.]="Dentro",DATOS_[TOTAL Retrib Eq],FALSE))))),
0)</f>
        <v>0</v>
      </c>
    </row>
    <row r="36" spans="1:48" ht="17.25" thickBot="1" x14ac:dyDescent="0.35">
      <c r="A36" s="60" t="str">
        <f t="shared" ref="A36" si="31">+A37</f>
        <v>[ocultar]</v>
      </c>
      <c r="B36" s="70" t="s">
        <v>314</v>
      </c>
      <c r="C36" s="107"/>
      <c r="D36" s="71"/>
      <c r="E36" s="71"/>
      <c r="F36" s="71"/>
      <c r="G36" s="71"/>
      <c r="H36" s="71"/>
      <c r="I36" s="137" t="str">
        <f t="shared" ref="I36:AV36" si="32">IFERROR((I37-I38)/I37,"")</f>
        <v/>
      </c>
      <c r="J36" s="138" t="str">
        <f t="shared" si="32"/>
        <v/>
      </c>
      <c r="K36" s="139" t="str">
        <f t="shared" si="32"/>
        <v/>
      </c>
      <c r="L36" s="139" t="str">
        <f t="shared" si="32"/>
        <v/>
      </c>
      <c r="M36" s="139" t="str">
        <f t="shared" si="32"/>
        <v/>
      </c>
      <c r="N36" s="140" t="str">
        <f t="shared" si="32"/>
        <v/>
      </c>
      <c r="O36" s="141" t="str">
        <f t="shared" si="32"/>
        <v/>
      </c>
      <c r="P36" s="141" t="str">
        <f t="shared" si="32"/>
        <v/>
      </c>
      <c r="Q36" s="141" t="str">
        <f t="shared" si="32"/>
        <v/>
      </c>
      <c r="R36" s="141" t="str">
        <f t="shared" si="32"/>
        <v/>
      </c>
      <c r="S36" s="141" t="str">
        <f t="shared" si="32"/>
        <v/>
      </c>
      <c r="T36" s="141" t="str">
        <f t="shared" si="32"/>
        <v/>
      </c>
      <c r="U36" s="141" t="str">
        <f t="shared" si="32"/>
        <v/>
      </c>
      <c r="V36" s="141" t="str">
        <f t="shared" si="32"/>
        <v/>
      </c>
      <c r="W36" s="141" t="str">
        <f t="shared" si="32"/>
        <v/>
      </c>
      <c r="X36" s="141" t="str">
        <f t="shared" si="32"/>
        <v/>
      </c>
      <c r="Y36" s="141" t="str">
        <f t="shared" si="32"/>
        <v/>
      </c>
      <c r="Z36" s="140" t="str">
        <f t="shared" si="32"/>
        <v/>
      </c>
      <c r="AA36" s="140" t="str">
        <f t="shared" si="32"/>
        <v/>
      </c>
      <c r="AB36" s="140" t="str">
        <f t="shared" si="32"/>
        <v/>
      </c>
      <c r="AC36" s="140" t="str">
        <f t="shared" si="32"/>
        <v/>
      </c>
      <c r="AD36" s="140" t="str">
        <f t="shared" si="32"/>
        <v/>
      </c>
      <c r="AE36" s="140" t="str">
        <f t="shared" si="32"/>
        <v/>
      </c>
      <c r="AF36" s="140" t="str">
        <f t="shared" si="32"/>
        <v/>
      </c>
      <c r="AG36" s="140" t="str">
        <f t="shared" si="32"/>
        <v/>
      </c>
      <c r="AH36" s="140" t="str">
        <f t="shared" si="32"/>
        <v/>
      </c>
      <c r="AI36" s="140" t="str">
        <f t="shared" si="32"/>
        <v/>
      </c>
      <c r="AJ36" s="140" t="str">
        <f t="shared" si="32"/>
        <v/>
      </c>
      <c r="AK36" s="140" t="str">
        <f t="shared" si="32"/>
        <v/>
      </c>
      <c r="AL36" s="140" t="str">
        <f t="shared" si="32"/>
        <v/>
      </c>
      <c r="AM36" s="140" t="str">
        <f t="shared" si="32"/>
        <v/>
      </c>
      <c r="AN36" s="142" t="str">
        <f t="shared" si="32"/>
        <v/>
      </c>
      <c r="AO36" s="146" t="str">
        <f t="shared" si="32"/>
        <v/>
      </c>
      <c r="AP36" s="143" t="str">
        <f t="shared" si="32"/>
        <v/>
      </c>
      <c r="AQ36" s="143" t="str">
        <f t="shared" si="32"/>
        <v/>
      </c>
      <c r="AR36" s="143" t="str">
        <f t="shared" si="32"/>
        <v/>
      </c>
      <c r="AS36" s="143" t="str">
        <f t="shared" si="32"/>
        <v/>
      </c>
      <c r="AT36" s="143" t="str">
        <f t="shared" si="32"/>
        <v/>
      </c>
      <c r="AU36" s="144" t="str">
        <f t="shared" si="32"/>
        <v/>
      </c>
      <c r="AV36" s="145" t="str">
        <f t="shared" si="32"/>
        <v/>
      </c>
    </row>
    <row r="37" spans="1:48" x14ac:dyDescent="0.3">
      <c r="A37" s="60" t="str">
        <f t="shared" ref="A37" si="33">+IF(C37+C38=0,"[ocultar]","")</f>
        <v>[ocultar]</v>
      </c>
      <c r="B37" s="64" t="s">
        <v>162</v>
      </c>
      <c r="C37" s="65">
        <f t="array" ref="C37">SUM(IF($B37=DATOS_[Sexo],
IF($B36=DATOS_[AGRUP. CLAS. PROF.],
IF("Dentro"=DATOS_[Check Periodo Ref.],
1/(COUNTIFS(DATOS_[Sexo],$B37,DATOS_[AGRUP. CLAS. PROF.],$B36,DATOS_[Check Periodo Ref.],"Dentro",DATOS_[id],DATOS_[id]))))))</f>
        <v>0</v>
      </c>
      <c r="D37" s="66">
        <f>COUNTIFS(DATOS_[AGRUP. CLAS. PROF.],$B36,DATOS_[Sexo],$B37,DATOS_[Check Periodo Ref.],"Dentro")</f>
        <v>0</v>
      </c>
      <c r="E37" s="66">
        <f>COUNTIFS(DATOS_[AGRUP. CLAS. PROF.],$B36,DATOS_[Sexo],$B37,DATOS_[Check Periodo Ref.],"Dentro",DATOS_[Check Nº SC Norm],"Sí")</f>
        <v>0</v>
      </c>
      <c r="F37" s="66">
        <f>COUNTIFS(DATOS_[AGRUP. CLAS. PROF.],$B36,DATOS_[Sexo],$B37,DATOS_[Check Periodo Ref.],"Dentro",DATOS_[Check Nº SC Anualiz],"Sí")</f>
        <v>0</v>
      </c>
      <c r="G37" s="66">
        <f>COUNTIFS(DATOS_[AGRUP. CLAS. PROF.],$B36,DATOS_[Sexo],$B37,DATOS_[Check Periodo Ref.],"Dentro",DATOS_[Check Nº SC Norm y Anualiz],"Sí")</f>
        <v>0</v>
      </c>
      <c r="H37" s="66">
        <f>COUNTIFS(DATOS_[AGRUP. CLAS. PROF.],$B36,DATOS_[Sexo],$B37,DATOS_[Check Periodo Ref.],"Dentro",DATOS_[Check Equiparación],"Sí")</f>
        <v>0</v>
      </c>
      <c r="I37" s="108">
        <f t="array" ref="I37">IFERROR(
AVERAGE(IF(DATOS_[Sexo]=$B37,IF(DATOS_[[AGRUP. CLAS. PROF.]:[AGRUP. CLAS. PROF.]]=$B36,IF(DATOS_[Check Equiparado]="Sí",IF(DATOS_[Check Periodo Ref.]="Dentro",DATOS_[SALARIO BASE Eq],FALSE))))),
0)</f>
        <v>0</v>
      </c>
      <c r="J37" s="109">
        <f t="array" ref="J37">IFERROR(
(AVERAGE((IF(DATOS_[[Sexo]:[Sexo]]=$B37,IF(DATOS_[[AGRUP. CLAS. PROF.]:[AGRUP. CLAS. PROF.]]=$B36,IF(DATOS_[[Check Periodo Ref.]:[Check Periodo Ref.]]="Dentro",IF(DATOS_[[Check Equiparado]:[Check Equiparado]]="Sí",IF(DATOS!AE$5="Sí",(1/DATOS_[[% anualiz]:[% anualiz]]),1)*IF(DATOS!AE$4="Sí",1/DATOS_[[% normaliz]:[% normaliz]],1)*(DATOS_[Conc.Sal.01])))))))),
0)</f>
        <v>0</v>
      </c>
      <c r="K37" s="109">
        <f t="array" ref="K37">IFERROR(
(AVERAGE((IF(DATOS_[[Sexo]:[Sexo]]=$B37,IF(DATOS_[[AGRUP. CLAS. PROF.]:[AGRUP. CLAS. PROF.]]=$B36,IF(DATOS_[[Check Periodo Ref.]:[Check Periodo Ref.]]="Dentro",IF(DATOS_[[Check Equiparado]:[Check Equiparado]]="Sí",IF(DATOS!AF$5="Sí",(1/DATOS_[[% anualiz]:[% anualiz]]),1)*IF(DATOS!AF$4="Sí",1/DATOS_[[% normaliz]:[% normaliz]],1)*(DATOS_[Conc.Sal.02])))))))),
0)</f>
        <v>0</v>
      </c>
      <c r="L37" s="109">
        <f t="array" ref="L37">IFERROR(
(AVERAGE((IF(DATOS_[[Sexo]:[Sexo]]=$B37,IF(DATOS_[[AGRUP. CLAS. PROF.]:[AGRUP. CLAS. PROF.]]=$B36,IF(DATOS_[[Check Periodo Ref.]:[Check Periodo Ref.]]="Dentro",IF(DATOS_[[Check Equiparado]:[Check Equiparado]]="Sí",IF(DATOS!AG$5="Sí",(1/DATOS_[[% anualiz]:[% anualiz]]),1)*IF(DATOS!AG$4="Sí",1/DATOS_[[% normaliz]:[% normaliz]],1)*(DATOS_[Conc.Sal.03])))))))),
0)</f>
        <v>0</v>
      </c>
      <c r="M37" s="109">
        <f t="array" ref="M37">IFERROR(
(AVERAGE((IF(DATOS_[[Sexo]:[Sexo]]=$B37,IF(DATOS_[[AGRUP. CLAS. PROF.]:[AGRUP. CLAS. PROF.]]=$B36,IF(DATOS_[[Check Periodo Ref.]:[Check Periodo Ref.]]="Dentro",IF(DATOS_[[Check Equiparado]:[Check Equiparado]]="Sí",IF(DATOS!AH$5="Sí",(1/DATOS_[[% anualiz]:[% anualiz]]),1)*IF(DATOS!AH$4="Sí",1/DATOS_[[% normaliz]:[% normaliz]],1)*(DATOS_[Conc.Sal.04])))))))),
0)</f>
        <v>0</v>
      </c>
      <c r="N37" s="109">
        <f t="array" ref="N37">IFERROR(
(AVERAGE((IF(DATOS_[[Sexo]:[Sexo]]=$B37,IF(DATOS_[[AGRUP. CLAS. PROF.]:[AGRUP. CLAS. PROF.]]=$B36,IF(DATOS_[[Check Periodo Ref.]:[Check Periodo Ref.]]="Dentro",IF(DATOS_[[Check Equiparado]:[Check Equiparado]]="Sí",IF(DATOS!AI$5="Sí",(1/DATOS_[[% anualiz]:[% anualiz]]),1)*IF(DATOS!AI$4="Sí",1/DATOS_[[% normaliz]:[% normaliz]],1)*(DATOS_[Conc.Sal.05])))))))),
0)</f>
        <v>0</v>
      </c>
      <c r="O37" s="109">
        <f t="array" ref="O37">IFERROR(
(AVERAGE((IF(DATOS_[[Sexo]:[Sexo]]=$B37,IF(DATOS_[[AGRUP. CLAS. PROF.]:[AGRUP. CLAS. PROF.]]=$B36,IF(DATOS_[[Check Periodo Ref.]:[Check Periodo Ref.]]="Dentro",IF(DATOS_[[Check Equiparado]:[Check Equiparado]]="Sí",IF(DATOS!AJ$5="Sí",(1/DATOS_[[% anualiz]:[% anualiz]]),1)*IF(DATOS!AJ$4="Sí",1/DATOS_[[% normaliz]:[% normaliz]],1)*(DATOS_[Conc.Sal.06])))))))),
0)</f>
        <v>0</v>
      </c>
      <c r="P37" s="109">
        <f t="array" ref="P37">IFERROR(
(AVERAGE((IF(DATOS_[[Sexo]:[Sexo]]=$B37,IF(DATOS_[[AGRUP. CLAS. PROF.]:[AGRUP. CLAS. PROF.]]=$B36,IF(DATOS_[[Check Periodo Ref.]:[Check Periodo Ref.]]="Dentro",IF(DATOS_[[Check Equiparado]:[Check Equiparado]]="Sí",IF(DATOS!AK$5="Sí",(1/DATOS_[[% anualiz]:[% anualiz]]),1)*IF(DATOS!AK$4="Sí",1/DATOS_[[% normaliz]:[% normaliz]],1)*(DATOS_[Conc.Sal.07])))))))),
0)</f>
        <v>0</v>
      </c>
      <c r="Q37" s="109">
        <f t="array" ref="Q37">IFERROR(
(AVERAGE((IF(DATOS_[[Sexo]:[Sexo]]=$B37,IF(DATOS_[[AGRUP. CLAS. PROF.]:[AGRUP. CLAS. PROF.]]=$B36,IF(DATOS_[[Check Periodo Ref.]:[Check Periodo Ref.]]="Dentro",IF(DATOS_[[Check Equiparado]:[Check Equiparado]]="Sí",IF(DATOS!AL$5="Sí",(1/DATOS_[[% anualiz]:[% anualiz]]),1)*IF(DATOS!AL$4="Sí",1/DATOS_[[% normaliz]:[% normaliz]],1)*(DATOS_[Conc.Sal.08])))))))),
0)</f>
        <v>0</v>
      </c>
      <c r="R37" s="109">
        <f t="array" ref="R37">IFERROR(
(AVERAGE((IF(DATOS_[[Sexo]:[Sexo]]=$B37,IF(DATOS_[[AGRUP. CLAS. PROF.]:[AGRUP. CLAS. PROF.]]=$B36,IF(DATOS_[[Check Periodo Ref.]:[Check Periodo Ref.]]="Dentro",IF(DATOS_[[Check Equiparado]:[Check Equiparado]]="Sí",IF(DATOS!AM$5="Sí",(1/DATOS_[[% anualiz]:[% anualiz]]),1)*IF(DATOS!AM$4="Sí",1/DATOS_[[% normaliz]:[% normaliz]],1)*(DATOS_[Conc.Sal.09])))))))),
0)</f>
        <v>0</v>
      </c>
      <c r="S37" s="109">
        <f t="array" ref="S37">IFERROR(
(AVERAGE((IF(DATOS_[[Sexo]:[Sexo]]=$B37,IF(DATOS_[[AGRUP. CLAS. PROF.]:[AGRUP. CLAS. PROF.]]=$B36,IF(DATOS_[[Check Periodo Ref.]:[Check Periodo Ref.]]="Dentro",IF(DATOS_[[Check Equiparado]:[Check Equiparado]]="Sí",IF(DATOS!AN$5="Sí",(1/DATOS_[[% anualiz]:[% anualiz]]),1)*IF(DATOS!AN$4="Sí",1/DATOS_[[% normaliz]:[% normaliz]],1)*(DATOS_[Conc.Sal.10])))))))),
0)</f>
        <v>0</v>
      </c>
      <c r="T37" s="109">
        <f t="array" ref="T37">IFERROR(
(AVERAGE((IF(DATOS_[[Sexo]:[Sexo]]=$B37,IF(DATOS_[[AGRUP. CLAS. PROF.]:[AGRUP. CLAS. PROF.]]=$B36,IF(DATOS_[[Check Periodo Ref.]:[Check Periodo Ref.]]="Dentro",IF(DATOS_[[Check Equiparado]:[Check Equiparado]]="Sí",IF(DATOS!AO$5="Sí",(1/DATOS_[[% anualiz]:[% anualiz]]),1)*IF(DATOS!AO$4="Sí",1/DATOS_[[% normaliz]:[% normaliz]],1)*(DATOS_[Conc.Sal.11])))))))),
0)</f>
        <v>0</v>
      </c>
      <c r="U37" s="109">
        <f t="array" ref="U37">IFERROR(
(AVERAGE((IF(DATOS_[[Sexo]:[Sexo]]=$B37,IF(DATOS_[[AGRUP. CLAS. PROF.]:[AGRUP. CLAS. PROF.]]=$B36,IF(DATOS_[[Check Periodo Ref.]:[Check Periodo Ref.]]="Dentro",IF(DATOS_[[Check Equiparado]:[Check Equiparado]]="Sí",IF(DATOS!AP$5="Sí",(1/DATOS_[[% anualiz]:[% anualiz]]),1)*IF(DATOS!AP$4="Sí",1/DATOS_[[% normaliz]:[% normaliz]],1)*(DATOS_[Conc.Sal.12])))))))),
0)</f>
        <v>0</v>
      </c>
      <c r="V37" s="109">
        <f t="array" ref="V37">IFERROR(
(AVERAGE((IF(DATOS_[[Sexo]:[Sexo]]=$B37,IF(DATOS_[[AGRUP. CLAS. PROF.]:[AGRUP. CLAS. PROF.]]=$B36,IF(DATOS_[[Check Periodo Ref.]:[Check Periodo Ref.]]="Dentro",IF(DATOS_[[Check Equiparado]:[Check Equiparado]]="Sí",IF(DATOS!AQ$5="Sí",(1/DATOS_[[% anualiz]:[% anualiz]]),1)*IF(DATOS!AQ$4="Sí",1/DATOS_[[% normaliz]:[% normaliz]],1)*(DATOS_[Conc.Sal.13])))))))),
0)</f>
        <v>0</v>
      </c>
      <c r="W37" s="109">
        <f t="array" ref="W37">IFERROR(
(AVERAGE((IF(DATOS_[[Sexo]:[Sexo]]=$B37,IF(DATOS_[[AGRUP. CLAS. PROF.]:[AGRUP. CLAS. PROF.]]=$B36,IF(DATOS_[[Check Periodo Ref.]:[Check Periodo Ref.]]="Dentro",IF(DATOS_[[Check Equiparado]:[Check Equiparado]]="Sí",IF(DATOS!AR$5="Sí",(1/DATOS_[[% anualiz]:[% anualiz]]),1)*IF(DATOS!AR$4="Sí",1/DATOS_[[% normaliz]:[% normaliz]],1)*(DATOS_[Conc.Sal.14])))))))),
0)</f>
        <v>0</v>
      </c>
      <c r="X37" s="109">
        <f t="array" ref="X37">IFERROR(
(AVERAGE((IF(DATOS_[[Sexo]:[Sexo]]=$B37,IF(DATOS_[[AGRUP. CLAS. PROF.]:[AGRUP. CLAS. PROF.]]=$B36,IF(DATOS_[[Check Periodo Ref.]:[Check Periodo Ref.]]="Dentro",IF(DATOS_[[Check Equiparado]:[Check Equiparado]]="Sí",IF(DATOS!AS$5="Sí",(1/DATOS_[[% anualiz]:[% anualiz]]),1)*IF(DATOS!AS$4="Sí",1/DATOS_[[% normaliz]:[% normaliz]],1)*(DATOS_[Conc.Sal.15])))))))),
0)</f>
        <v>0</v>
      </c>
      <c r="Y37" s="109">
        <f t="array" ref="Y37">IFERROR(
(AVERAGE((IF(DATOS_[[Sexo]:[Sexo]]=$B37,IF(DATOS_[[AGRUP. CLAS. PROF.]:[AGRUP. CLAS. PROF.]]=$B36,IF(DATOS_[[Check Periodo Ref.]:[Check Periodo Ref.]]="Dentro",IF(DATOS_[[Check Equiparado]:[Check Equiparado]]="Sí",IF(DATOS!AT$5="Sí",(1/DATOS_[[% anualiz]:[% anualiz]]),1)*IF(DATOS!AT$4="Sí",1/DATOS_[[% normaliz]:[% normaliz]],1)*(DATOS_[Conc.Sal.16])))))))),
0)</f>
        <v>0</v>
      </c>
      <c r="Z37" s="109">
        <f t="array" ref="Z37">IFERROR(
(AVERAGE((IF(DATOS_[[Sexo]:[Sexo]]=$B37,IF(DATOS_[[AGRUP. CLAS. PROF.]:[AGRUP. CLAS. PROF.]]=$B36,IF(DATOS_[[Check Periodo Ref.]:[Check Periodo Ref.]]="Dentro",IF(DATOS_[[Check Equiparado]:[Check Equiparado]]="Sí",IF(DATOS!AU$5="Sí",(1/DATOS_[[% anualiz]:[% anualiz]]),1)*IF(DATOS!AU$4="Sí",1/DATOS_[[% normaliz]:[% normaliz]],1)*(DATOS_[Conc.Sal.17])))))))),
0)</f>
        <v>0</v>
      </c>
      <c r="AA37" s="109">
        <f t="array" ref="AA37">IFERROR(
(AVERAGE((IF(DATOS_[[Sexo]:[Sexo]]=$B37,IF(DATOS_[[AGRUP. CLAS. PROF.]:[AGRUP. CLAS. PROF.]]=$B36,IF(DATOS_[[Check Periodo Ref.]:[Check Periodo Ref.]]="Dentro",IF(DATOS_[[Check Equiparado]:[Check Equiparado]]="Sí",IF(DATOS!AV$5="Sí",(1/DATOS_[[% anualiz]:[% anualiz]]),1)*IF(DATOS!AV$4="Sí",1/DATOS_[[% normaliz]:[% normaliz]],1)*(DATOS_[Conc.Sal.18])))))))),
0)</f>
        <v>0</v>
      </c>
      <c r="AB37" s="109">
        <f t="array" ref="AB37">IFERROR(
(AVERAGE((IF(DATOS_[[Sexo]:[Sexo]]=$B37,IF(DATOS_[[AGRUP. CLAS. PROF.]:[AGRUP. CLAS. PROF.]]=$B36,IF(DATOS_[[Check Periodo Ref.]:[Check Periodo Ref.]]="Dentro",IF(DATOS_[[Check Equiparado]:[Check Equiparado]]="Sí",IF(DATOS!AW$5="Sí",(1/DATOS_[[% anualiz]:[% anualiz]]),1)*IF(DATOS!AW$4="Sí",1/DATOS_[[% normaliz]:[% normaliz]],1)*(DATOS_[Conc.Sal.19])))))))),
0)</f>
        <v>0</v>
      </c>
      <c r="AC37" s="109">
        <f t="array" ref="AC37">IFERROR(
(AVERAGE((IF(DATOS_[[Sexo]:[Sexo]]=$B37,IF(DATOS_[[AGRUP. CLAS. PROF.]:[AGRUP. CLAS. PROF.]]=$B36,IF(DATOS_[[Check Periodo Ref.]:[Check Periodo Ref.]]="Dentro",IF(DATOS_[[Check Equiparado]:[Check Equiparado]]="Sí",IF(DATOS!AX$5="Sí",(1/DATOS_[[% anualiz]:[% anualiz]]),1)*IF(DATOS!AX$4="Sí",1/DATOS_[[% normaliz]:[% normaliz]],1)*(DATOS_[Conc.Sal.20])))))))),
0)</f>
        <v>0</v>
      </c>
      <c r="AD37" s="109">
        <f t="array" ref="AD37">IFERROR(
(AVERAGE((IF(DATOS_[[Sexo]:[Sexo]]=$B37,IF(DATOS_[[AGRUP. CLAS. PROF.]:[AGRUP. CLAS. PROF.]]=$B36,IF(DATOS_[[Check Periodo Ref.]:[Check Periodo Ref.]]="Dentro",IF(DATOS_[[Check Equiparado]:[Check Equiparado]]="Sí",IF(DATOS!AY$5="Sí",(1/DATOS_[[% anualiz]:[% anualiz]]),1)*IF(DATOS!AY$4="Sí",1/DATOS_[[% normaliz]:[% normaliz]],1)*(DATOS_[Conc.Sal.21])))))))),
0)</f>
        <v>0</v>
      </c>
      <c r="AE37" s="109">
        <f t="array" ref="AE37">IFERROR(
(AVERAGE((IF(DATOS_[[Sexo]:[Sexo]]=$B37,IF(DATOS_[[AGRUP. CLAS. PROF.]:[AGRUP. CLAS. PROF.]]=$B36,IF(DATOS_[[Check Periodo Ref.]:[Check Periodo Ref.]]="Dentro",IF(DATOS_[[Check Equiparado]:[Check Equiparado]]="Sí",IF(DATOS!AZ$5="Sí",(1/DATOS_[[% anualiz]:[% anualiz]]),1)*IF(DATOS!AZ$4="Sí",1/DATOS_[[% normaliz]:[% normaliz]],1)*(DATOS_[Conc.Sal.22])))))))),
0)</f>
        <v>0</v>
      </c>
      <c r="AF37" s="109">
        <f t="array" ref="AF37">IFERROR(
(AVERAGE((IF(DATOS_[[Sexo]:[Sexo]]=$B37,IF(DATOS_[[AGRUP. CLAS. PROF.]:[AGRUP. CLAS. PROF.]]=$B36,IF(DATOS_[[Check Periodo Ref.]:[Check Periodo Ref.]]="Dentro",IF(DATOS_[[Check Equiparado]:[Check Equiparado]]="Sí",IF(DATOS!BA$5="Sí",(1/DATOS_[[% anualiz]:[% anualiz]]),1)*IF(DATOS!BA$4="Sí",1/DATOS_[[% normaliz]:[% normaliz]],1)*(DATOS_[Conc.Sal.23])))))))),
0)</f>
        <v>0</v>
      </c>
      <c r="AG37" s="109">
        <f t="array" ref="AG37">IFERROR(
(AVERAGE((IF(DATOS_[[Sexo]:[Sexo]]=$B37,IF(DATOS_[[AGRUP. CLAS. PROF.]:[AGRUP. CLAS. PROF.]]=$B36,IF(DATOS_[[Check Periodo Ref.]:[Check Periodo Ref.]]="Dentro",IF(DATOS_[[Check Equiparado]:[Check Equiparado]]="Sí",IF(DATOS!BB$5="Sí",(1/DATOS_[[% anualiz]:[% anualiz]]),1)*IF(DATOS!BB$4="Sí",1/DATOS_[[% normaliz]:[% normaliz]],1)*(DATOS_[Conc.Sal.24])))))))),
0)</f>
        <v>0</v>
      </c>
      <c r="AH37" s="109">
        <f t="array" ref="AH37">IFERROR(
(AVERAGE((IF(DATOS_[[Sexo]:[Sexo]]=$B37,IF(DATOS_[[AGRUP. CLAS. PROF.]:[AGRUP. CLAS. PROF.]]=$B36,IF(DATOS_[[Check Periodo Ref.]:[Check Periodo Ref.]]="Dentro",IF(DATOS_[[Check Equiparado]:[Check Equiparado]]="Sí",IF(DATOS!BC$5="Sí",(1/DATOS_[[% anualiz]:[% anualiz]]),1)*IF(DATOS!BC$4="Sí",1/DATOS_[[% normaliz]:[% normaliz]],1)*(DATOS_[Conc.Sal.25])))))))),
0)</f>
        <v>0</v>
      </c>
      <c r="AI37" s="109">
        <f t="array" ref="AI37">IFERROR(
(AVERAGE((IF(DATOS_[[Sexo]:[Sexo]]=$B37,IF(DATOS_[[AGRUP. CLAS. PROF.]:[AGRUP. CLAS. PROF.]]=$B36,IF(DATOS_[[Check Periodo Ref.]:[Check Periodo Ref.]]="Dentro",IF(DATOS_[[Check Equiparado]:[Check Equiparado]]="Sí",IF(DATOS!BD$5="Sí",(1/DATOS_[[% anualiz]:[% anualiz]]),1)*IF(DATOS!BD$4="Sí",1/DATOS_[[% normaliz]:[% normaliz]],1)*(DATOS_[Conc.Sal.26])))))))),
0)</f>
        <v>0</v>
      </c>
      <c r="AJ37" s="109">
        <f t="array" ref="AJ37">IFERROR(
(AVERAGE((IF(DATOS_[[Sexo]:[Sexo]]=$B37,IF(DATOS_[[AGRUP. CLAS. PROF.]:[AGRUP. CLAS. PROF.]]=$B36,IF(DATOS_[[Check Periodo Ref.]:[Check Periodo Ref.]]="Dentro",IF(DATOS_[[Check Equiparado]:[Check Equiparado]]="Sí",IF(DATOS!BE$5="Sí",(1/DATOS_[[% anualiz]:[% anualiz]]),1)*IF(DATOS!BE$4="Sí",1/DATOS_[[% normaliz]:[% normaliz]],1)*(DATOS_[Conc.Sal.27])))))))),
0)</f>
        <v>0</v>
      </c>
      <c r="AK37" s="109">
        <f t="array" ref="AK37">IFERROR(
(AVERAGE((IF(DATOS_[[Sexo]:[Sexo]]=$B37,IF(DATOS_[[AGRUP. CLAS. PROF.]:[AGRUP. CLAS. PROF.]]=$B36,IF(DATOS_[[Check Periodo Ref.]:[Check Periodo Ref.]]="Dentro",IF(DATOS_[[Check Equiparado]:[Check Equiparado]]="Sí",IF(DATOS!BF$5="Sí",(1/DATOS_[[% anualiz]:[% anualiz]]),1)*IF(DATOS!BF$4="Sí",1/DATOS_[[% normaliz]:[% normaliz]],1)*(DATOS_[Conc.Sal.28])))))))),
0)</f>
        <v>0</v>
      </c>
      <c r="AL37" s="109">
        <f t="array" ref="AL37">IFERROR(
(AVERAGE((IF(DATOS_[[Sexo]:[Sexo]]=$B37,IF(DATOS_[[AGRUP. CLAS. PROF.]:[AGRUP. CLAS. PROF.]]=$B36,IF(DATOS_[[Check Periodo Ref.]:[Check Periodo Ref.]]="Dentro",IF(DATOS_[[Check Equiparado]:[Check Equiparado]]="Sí",IF(DATOS!BG$5="Sí",(1/DATOS_[[% anualiz]:[% anualiz]]),1)*IF(DATOS!BG$4="Sí",1/DATOS_[[% normaliz]:[% normaliz]],1)*(DATOS_[Conc.Sal.29])))))))),
0)</f>
        <v>0</v>
      </c>
      <c r="AM37" s="109">
        <f t="array" ref="AM37">IFERROR(
(AVERAGE((IF(DATOS_[[Sexo]:[Sexo]]=$B37,IF(DATOS_[[AGRUP. CLAS. PROF.]:[AGRUP. CLAS. PROF.]]=$B36,IF(DATOS_[[Check Periodo Ref.]:[Check Periodo Ref.]]="Dentro",IF(DATOS_[[Check Equiparado]:[Check Equiparado]]="Sí",IF(DATOS!BH$5="Sí",(1/DATOS_[[% anualiz]:[% anualiz]]),1)*IF(DATOS!BH$4="Sí",1/DATOS_[[% normaliz]:[% normaliz]],1)*(DATOS_[Conc.Sal.30])))))))),
0)</f>
        <v>0</v>
      </c>
      <c r="AN37" s="110">
        <f t="array" ref="AN37">IFERROR(
AVERAGE(IF(DATOS_[Sexo]=$B37,IF(DATOS_[[AGRUP. CLAS. PROF.]:[AGRUP. CLAS. PROF.]]=$B36,IF(DATOS_[Check Equiparado]="Sí",IF(DATOS_[Check Periodo Ref.]="Dentro",DATOS_[Tot COMPL.SAL Eq],FALSE))))),
0)</f>
        <v>0</v>
      </c>
      <c r="AO37" s="111">
        <f t="array" ref="AO37">IFERROR(
AVERAGE(IF(DATOS_[Sexo]=$B37,IF(DATOS_[[AGRUP. CLAS. PROF.]:[AGRUP. CLAS. PROF.]]=$B36,IF(DATOS_[Check Equiparado]="Sí",IF(DATOS_[Check Periodo Ref.]="Dentro",DATOS_[TOTAL SALARIO Eq],FALSE))))),
0)</f>
        <v>0</v>
      </c>
      <c r="AP37" s="112">
        <f t="array" ref="AP37">IFERROR(
(AVERAGE((IF(DATOS_[[Sexo]:[Sexo]]=$B37,IF(DATOS_[[AGRUP. CLAS. PROF.]:[AGRUP. CLAS. PROF.]]=$B36,IF(DATOS_[[Check Periodo Ref.]:[Check Periodo Ref.]]="Dentro",IF(DATOS_[[Check Equiparado]:[Check Equiparado]]="Sí",IF(DATOS!BI$5="Sí",(1/DATOS_[[% anualiz]:[% anualiz]]),1)*IF(DATOS!BI$4="Sí",1/DATOS_[[% normaliz]:[% normaliz]],1)*(DATOS_[C.Extra.01])))))))),
0)</f>
        <v>0</v>
      </c>
      <c r="AQ37" s="112">
        <f t="array" ref="AQ37">IFERROR(
(AVERAGE((IF(DATOS_[[Sexo]:[Sexo]]=$B37,IF(DATOS_[[AGRUP. CLAS. PROF.]:[AGRUP. CLAS. PROF.]]=$B36,IF(DATOS_[[Check Periodo Ref.]:[Check Periodo Ref.]]="Dentro",IF(DATOS_[[Check Equiparado]:[Check Equiparado]]="Sí",IF(DATOS!BJ$5="Sí",(1/DATOS_[[% anualiz]:[% anualiz]]),1)*IF(DATOS!BJ$4="Sí",1/DATOS_[[% normaliz]:[% normaliz]],1)*(DATOS_[C.Extra.02])))))))),
0)</f>
        <v>0</v>
      </c>
      <c r="AR37" s="112">
        <f t="array" ref="AR37">IFERROR(
(AVERAGE((IF(DATOS_[[Sexo]:[Sexo]]=$B37,IF(DATOS_[[AGRUP. CLAS. PROF.]:[AGRUP. CLAS. PROF.]]=$B36,IF(DATOS_[[Check Periodo Ref.]:[Check Periodo Ref.]]="Dentro",IF(DATOS_[[Check Equiparado]:[Check Equiparado]]="Sí",IF(DATOS!BK$5="Sí",(1/DATOS_[[% anualiz]:[% anualiz]]),1)*IF(DATOS!BK$4="Sí",1/DATOS_[[% normaliz]:[% normaliz]],1)*(DATOS_[C.Extra.03])))))))),
0)</f>
        <v>0</v>
      </c>
      <c r="AS37" s="112">
        <f t="array" ref="AS37">IFERROR(
(AVERAGE((IF(DATOS_[[Sexo]:[Sexo]]=$B37,IF(DATOS_[[AGRUP. CLAS. PROF.]:[AGRUP. CLAS. PROF.]]=$B36,IF(DATOS_[[Check Periodo Ref.]:[Check Periodo Ref.]]="Dentro",IF(DATOS_[[Check Equiparado]:[Check Equiparado]]="Sí",IF(DATOS!BL$5="Sí",(1/DATOS_[[% anualiz]:[% anualiz]]),1)*IF(DATOS!BL$4="Sí",1/DATOS_[[% normaliz]:[% normaliz]],1)*(DATOS_[C.Extra.04])))))))),
0)</f>
        <v>0</v>
      </c>
      <c r="AT37" s="112">
        <f t="array" ref="AT37">IFERROR(
(AVERAGE((IF(DATOS_[[Sexo]:[Sexo]]=$B37,IF(DATOS_[[AGRUP. CLAS. PROF.]:[AGRUP. CLAS. PROF.]]=$B36,IF(DATOS_[[Check Periodo Ref.]:[Check Periodo Ref.]]="Dentro",IF(DATOS_[[Check Equiparado]:[Check Equiparado]]="Sí",IF(DATOS!BM$5="Sí",(1/DATOS_[[% anualiz]:[% anualiz]]),1)*IF(DATOS!BM$4="Sí",1/DATOS_[[% normaliz]:[% normaliz]],1)*(DATOS_[C.Extra.05])))))))),
0)</f>
        <v>0</v>
      </c>
      <c r="AU37" s="113">
        <f t="array" ref="AU37">IFERROR(
AVERAGE(IF(DATOS_[Sexo]=$B37,IF(DATOS_[[AGRUP. CLAS. PROF.]:[AGRUP. CLAS. PROF.]]=$B36,IF(DATOS_[Check Equiparado]="Sí",IF(DATOS_[Check Periodo Ref.]="Dentro",DATOS_[Tot Extrasalarial Eq],FALSE))))),
0)</f>
        <v>0</v>
      </c>
      <c r="AV37" s="114">
        <f t="array" ref="AV37">IFERROR(
AVERAGE(IF(DATOS_[Sexo]=$B37,IF(DATOS_[[AGRUP. CLAS. PROF.]:[AGRUP. CLAS. PROF.]]=$B36,IF(DATOS_[Check Equiparado]="Sí",IF(DATOS_[Check Periodo Ref.]="Dentro",DATOS_[TOTAL Retrib Eq],FALSE))))),
0)</f>
        <v>0</v>
      </c>
    </row>
    <row r="38" spans="1:48" x14ac:dyDescent="0.3">
      <c r="A38" s="60" t="str">
        <f t="shared" ref="A38" si="34">+A37</f>
        <v>[ocultar]</v>
      </c>
      <c r="B38" s="64" t="s">
        <v>163</v>
      </c>
      <c r="C38" s="65">
        <f t="array" ref="C38">SUM(IF($B38=DATOS_[Sexo],
IF($B36=DATOS_[AGRUP. CLAS. PROF.],
IF("Dentro"=DATOS_[Check Periodo Ref.],
1/(COUNTIFS(DATOS_[Sexo],$B38,DATOS_[AGRUP. CLAS. PROF.],$B36,DATOS_[Check Periodo Ref.],"Dentro",DATOS_[id],DATOS_[id]))))))</f>
        <v>0</v>
      </c>
      <c r="D38" s="66">
        <f>COUNTIFS(DATOS_[AGRUP. CLAS. PROF.],$B36,DATOS_[Sexo],$B38,DATOS_[Check Periodo Ref.],"Dentro")</f>
        <v>0</v>
      </c>
      <c r="E38" s="66">
        <f>COUNTIFS(DATOS_[AGRUP. CLAS. PROF.],$B36,DATOS_[Sexo],$B38,DATOS_[Check Periodo Ref.],"Dentro",DATOS_[Check Nº SC Norm],"Sí")</f>
        <v>0</v>
      </c>
      <c r="F38" s="66">
        <f>COUNTIFS(DATOS_[AGRUP. CLAS. PROF.],$B36,DATOS_[Sexo],$B38,DATOS_[Check Periodo Ref.],"Dentro",DATOS_[Check Nº SC Anualiz],"Sí")</f>
        <v>0</v>
      </c>
      <c r="G38" s="66">
        <f>COUNTIFS(DATOS_[AGRUP. CLAS. PROF.],$B36,DATOS_[Sexo],$B38,DATOS_[Check Periodo Ref.],"Dentro",DATOS_[Check Nº SC Norm y Anualiz],"Sí")</f>
        <v>0</v>
      </c>
      <c r="H38" s="66">
        <f>COUNTIFS(DATOS_[AGRUP. CLAS. PROF.],$B36,DATOS_[Sexo],$B38,DATOS_[Check Periodo Ref.],"Dentro",DATOS_[Check Equiparación],"Sí")</f>
        <v>0</v>
      </c>
      <c r="I38" s="108" cm="1">
        <f t="array" ref="I38">IFERROR(
AVERAGE(IF(DATOS_[Sexo]=$B38,IF(DATOS_[[AGRUP. CLAS. PROF.]:[AGRUP. CLAS. PROF.]]=$B36,IF(DATOS_[Check Equiparado]="Sí",IF(DATOS_[Check Periodo Ref.]="Dentro",DATOS_[SALARIO BASE Eq],FALSE))))),
0)</f>
        <v>0</v>
      </c>
      <c r="J38" s="109">
        <f t="array" ref="J38">IFERROR(
(AVERAGE((IF(DATOS_[[Sexo]:[Sexo]]=$B38,IF(DATOS_[[AGRUP. CLAS. PROF.]:[AGRUP. CLAS. PROF.]]=$B36,IF(DATOS_[[Check Periodo Ref.]:[Check Periodo Ref.]]="Dentro",IF(DATOS_[[Check Equiparado]:[Check Equiparado]]="Sí",IF(DATOS!AE$5="Sí",(1/DATOS_[[% anualiz]:[% anualiz]]),1)*IF(DATOS!AE$4="Sí",1/DATOS_[[% normaliz]:[% normaliz]],1)*(DATOS_[Conc.Sal.01])))))))),
0)</f>
        <v>0</v>
      </c>
      <c r="K38" s="109">
        <f t="array" ref="K38">IFERROR(
(AVERAGE((IF(DATOS_[[Sexo]:[Sexo]]=$B38,IF(DATOS_[[AGRUP. CLAS. PROF.]:[AGRUP. CLAS. PROF.]]=$B36,IF(DATOS_[[Check Periodo Ref.]:[Check Periodo Ref.]]="Dentro",IF(DATOS_[[Check Equiparado]:[Check Equiparado]]="Sí",IF(DATOS!AF$5="Sí",(1/DATOS_[[% anualiz]:[% anualiz]]),1)*IF(DATOS!AF$4="Sí",1/DATOS_[[% normaliz]:[% normaliz]],1)*(DATOS_[Conc.Sal.02])))))))),
0)</f>
        <v>0</v>
      </c>
      <c r="L38" s="109">
        <f t="array" ref="L38">IFERROR(
(AVERAGE((IF(DATOS_[[Sexo]:[Sexo]]=$B38,IF(DATOS_[[AGRUP. CLAS. PROF.]:[AGRUP. CLAS. PROF.]]=$B36,IF(DATOS_[[Check Periodo Ref.]:[Check Periodo Ref.]]="Dentro",IF(DATOS_[[Check Equiparado]:[Check Equiparado]]="Sí",IF(DATOS!AG$5="Sí",(1/DATOS_[[% anualiz]:[% anualiz]]),1)*IF(DATOS!AG$4="Sí",1/DATOS_[[% normaliz]:[% normaliz]],1)*(DATOS_[Conc.Sal.03])))))))),
0)</f>
        <v>0</v>
      </c>
      <c r="M38" s="109">
        <f t="array" ref="M38">IFERROR(
(AVERAGE((IF(DATOS_[[Sexo]:[Sexo]]=$B38,IF(DATOS_[[AGRUP. CLAS. PROF.]:[AGRUP. CLAS. PROF.]]=$B36,IF(DATOS_[[Check Periodo Ref.]:[Check Periodo Ref.]]="Dentro",IF(DATOS_[[Check Equiparado]:[Check Equiparado]]="Sí",IF(DATOS!AH$5="Sí",(1/DATOS_[[% anualiz]:[% anualiz]]),1)*IF(DATOS!AH$4="Sí",1/DATOS_[[% normaliz]:[% normaliz]],1)*(DATOS_[Conc.Sal.04])))))))),
0)</f>
        <v>0</v>
      </c>
      <c r="N38" s="109">
        <f t="array" ref="N38">IFERROR(
(AVERAGE((IF(DATOS_[[Sexo]:[Sexo]]=$B38,IF(DATOS_[[AGRUP. CLAS. PROF.]:[AGRUP. CLAS. PROF.]]=$B36,IF(DATOS_[[Check Periodo Ref.]:[Check Periodo Ref.]]="Dentro",IF(DATOS_[[Check Equiparado]:[Check Equiparado]]="Sí",IF(DATOS!AI$5="Sí",(1/DATOS_[[% anualiz]:[% anualiz]]),1)*IF(DATOS!AI$4="Sí",1/DATOS_[[% normaliz]:[% normaliz]],1)*(DATOS_[Conc.Sal.05])))))))),
0)</f>
        <v>0</v>
      </c>
      <c r="O38" s="109">
        <f t="array" ref="O38">IFERROR(
(AVERAGE((IF(DATOS_[[Sexo]:[Sexo]]=$B38,IF(DATOS_[[AGRUP. CLAS. PROF.]:[AGRUP. CLAS. PROF.]]=$B36,IF(DATOS_[[Check Periodo Ref.]:[Check Periodo Ref.]]="Dentro",IF(DATOS_[[Check Equiparado]:[Check Equiparado]]="Sí",IF(DATOS!AJ$5="Sí",(1/DATOS_[[% anualiz]:[% anualiz]]),1)*IF(DATOS!AJ$4="Sí",1/DATOS_[[% normaliz]:[% normaliz]],1)*(DATOS_[Conc.Sal.06])))))))),
0)</f>
        <v>0</v>
      </c>
      <c r="P38" s="109">
        <f t="array" ref="P38">IFERROR(
(AVERAGE((IF(DATOS_[[Sexo]:[Sexo]]=$B38,IF(DATOS_[[AGRUP. CLAS. PROF.]:[AGRUP. CLAS. PROF.]]=$B36,IF(DATOS_[[Check Periodo Ref.]:[Check Periodo Ref.]]="Dentro",IF(DATOS_[[Check Equiparado]:[Check Equiparado]]="Sí",IF(DATOS!AK$5="Sí",(1/DATOS_[[% anualiz]:[% anualiz]]),1)*IF(DATOS!AK$4="Sí",1/DATOS_[[% normaliz]:[% normaliz]],1)*(DATOS_[Conc.Sal.07])))))))),
0)</f>
        <v>0</v>
      </c>
      <c r="Q38" s="109">
        <f t="array" ref="Q38">IFERROR(
(AVERAGE((IF(DATOS_[[Sexo]:[Sexo]]=$B38,IF(DATOS_[[AGRUP. CLAS. PROF.]:[AGRUP. CLAS. PROF.]]=$B36,IF(DATOS_[[Check Periodo Ref.]:[Check Periodo Ref.]]="Dentro",IF(DATOS_[[Check Equiparado]:[Check Equiparado]]="Sí",IF(DATOS!AL$5="Sí",(1/DATOS_[[% anualiz]:[% anualiz]]),1)*IF(DATOS!AL$4="Sí",1/DATOS_[[% normaliz]:[% normaliz]],1)*(DATOS_[Conc.Sal.08])))))))),
0)</f>
        <v>0</v>
      </c>
      <c r="R38" s="109">
        <f t="array" ref="R38">IFERROR(
(AVERAGE((IF(DATOS_[[Sexo]:[Sexo]]=$B38,IF(DATOS_[[AGRUP. CLAS. PROF.]:[AGRUP. CLAS. PROF.]]=$B36,IF(DATOS_[[Check Periodo Ref.]:[Check Periodo Ref.]]="Dentro",IF(DATOS_[[Check Equiparado]:[Check Equiparado]]="Sí",IF(DATOS!AM$5="Sí",(1/DATOS_[[% anualiz]:[% anualiz]]),1)*IF(DATOS!AM$4="Sí",1/DATOS_[[% normaliz]:[% normaliz]],1)*(DATOS_[Conc.Sal.09])))))))),
0)</f>
        <v>0</v>
      </c>
      <c r="S38" s="109">
        <f t="array" ref="S38">IFERROR(
(AVERAGE((IF(DATOS_[[Sexo]:[Sexo]]=$B38,IF(DATOS_[[AGRUP. CLAS. PROF.]:[AGRUP. CLAS. PROF.]]=$B36,IF(DATOS_[[Check Periodo Ref.]:[Check Periodo Ref.]]="Dentro",IF(DATOS_[[Check Equiparado]:[Check Equiparado]]="Sí",IF(DATOS!AN$5="Sí",(1/DATOS_[[% anualiz]:[% anualiz]]),1)*IF(DATOS!AN$4="Sí",1/DATOS_[[% normaliz]:[% normaliz]],1)*(DATOS_[Conc.Sal.10])))))))),
0)</f>
        <v>0</v>
      </c>
      <c r="T38" s="109">
        <f t="array" ref="T38">IFERROR(
(AVERAGE((IF(DATOS_[[Sexo]:[Sexo]]=$B38,IF(DATOS_[[AGRUP. CLAS. PROF.]:[AGRUP. CLAS. PROF.]]=$B36,IF(DATOS_[[Check Periodo Ref.]:[Check Periodo Ref.]]="Dentro",IF(DATOS_[[Check Equiparado]:[Check Equiparado]]="Sí",IF(DATOS!AO$5="Sí",(1/DATOS_[[% anualiz]:[% anualiz]]),1)*IF(DATOS!AO$4="Sí",1/DATOS_[[% normaliz]:[% normaliz]],1)*(DATOS_[Conc.Sal.11])))))))),
0)</f>
        <v>0</v>
      </c>
      <c r="U38" s="109">
        <f t="array" ref="U38">IFERROR(
(AVERAGE((IF(DATOS_[[Sexo]:[Sexo]]=$B38,IF(DATOS_[[AGRUP. CLAS. PROF.]:[AGRUP. CLAS. PROF.]]=$B36,IF(DATOS_[[Check Periodo Ref.]:[Check Periodo Ref.]]="Dentro",IF(DATOS_[[Check Equiparado]:[Check Equiparado]]="Sí",IF(DATOS!AP$5="Sí",(1/DATOS_[[% anualiz]:[% anualiz]]),1)*IF(DATOS!AP$4="Sí",1/DATOS_[[% normaliz]:[% normaliz]],1)*(DATOS_[Conc.Sal.12])))))))),
0)</f>
        <v>0</v>
      </c>
      <c r="V38" s="109">
        <f t="array" ref="V38">IFERROR(
(AVERAGE((IF(DATOS_[[Sexo]:[Sexo]]=$B38,IF(DATOS_[[AGRUP. CLAS. PROF.]:[AGRUP. CLAS. PROF.]]=$B36,IF(DATOS_[[Check Periodo Ref.]:[Check Periodo Ref.]]="Dentro",IF(DATOS_[[Check Equiparado]:[Check Equiparado]]="Sí",IF(DATOS!AQ$5="Sí",(1/DATOS_[[% anualiz]:[% anualiz]]),1)*IF(DATOS!AQ$4="Sí",1/DATOS_[[% normaliz]:[% normaliz]],1)*(DATOS_[Conc.Sal.13])))))))),
0)</f>
        <v>0</v>
      </c>
      <c r="W38" s="109">
        <f t="array" ref="W38">IFERROR(
(AVERAGE((IF(DATOS_[[Sexo]:[Sexo]]=$B38,IF(DATOS_[[AGRUP. CLAS. PROF.]:[AGRUP. CLAS. PROF.]]=$B36,IF(DATOS_[[Check Periodo Ref.]:[Check Periodo Ref.]]="Dentro",IF(DATOS_[[Check Equiparado]:[Check Equiparado]]="Sí",IF(DATOS!AR$5="Sí",(1/DATOS_[[% anualiz]:[% anualiz]]),1)*IF(DATOS!AR$4="Sí",1/DATOS_[[% normaliz]:[% normaliz]],1)*(DATOS_[Conc.Sal.14])))))))),
0)</f>
        <v>0</v>
      </c>
      <c r="X38" s="109">
        <f t="array" ref="X38">IFERROR(
(AVERAGE((IF(DATOS_[[Sexo]:[Sexo]]=$B38,IF(DATOS_[[AGRUP. CLAS. PROF.]:[AGRUP. CLAS. PROF.]]=$B36,IF(DATOS_[[Check Periodo Ref.]:[Check Periodo Ref.]]="Dentro",IF(DATOS_[[Check Equiparado]:[Check Equiparado]]="Sí",IF(DATOS!AS$5="Sí",(1/DATOS_[[% anualiz]:[% anualiz]]),1)*IF(DATOS!AS$4="Sí",1/DATOS_[[% normaliz]:[% normaliz]],1)*(DATOS_[Conc.Sal.15])))))))),
0)</f>
        <v>0</v>
      </c>
      <c r="Y38" s="109">
        <f t="array" ref="Y38">IFERROR(
(AVERAGE((IF(DATOS_[[Sexo]:[Sexo]]=$B38,IF(DATOS_[[AGRUP. CLAS. PROF.]:[AGRUP. CLAS. PROF.]]=$B36,IF(DATOS_[[Check Periodo Ref.]:[Check Periodo Ref.]]="Dentro",IF(DATOS_[[Check Equiparado]:[Check Equiparado]]="Sí",IF(DATOS!AT$5="Sí",(1/DATOS_[[% anualiz]:[% anualiz]]),1)*IF(DATOS!AT$4="Sí",1/DATOS_[[% normaliz]:[% normaliz]],1)*(DATOS_[Conc.Sal.16])))))))),
0)</f>
        <v>0</v>
      </c>
      <c r="Z38" s="109">
        <f t="array" ref="Z38">IFERROR(
(AVERAGE((IF(DATOS_[[Sexo]:[Sexo]]=$B38,IF(DATOS_[[AGRUP. CLAS. PROF.]:[AGRUP. CLAS. PROF.]]=$B36,IF(DATOS_[[Check Periodo Ref.]:[Check Periodo Ref.]]="Dentro",IF(DATOS_[[Check Equiparado]:[Check Equiparado]]="Sí",IF(DATOS!AU$5="Sí",(1/DATOS_[[% anualiz]:[% anualiz]]),1)*IF(DATOS!AU$4="Sí",1/DATOS_[[% normaliz]:[% normaliz]],1)*(DATOS_[Conc.Sal.17])))))))),
0)</f>
        <v>0</v>
      </c>
      <c r="AA38" s="109">
        <f t="array" ref="AA38">IFERROR(
(AVERAGE((IF(DATOS_[[Sexo]:[Sexo]]=$B38,IF(DATOS_[[AGRUP. CLAS. PROF.]:[AGRUP. CLAS. PROF.]]=$B36,IF(DATOS_[[Check Periodo Ref.]:[Check Periodo Ref.]]="Dentro",IF(DATOS_[[Check Equiparado]:[Check Equiparado]]="Sí",IF(DATOS!AV$5="Sí",(1/DATOS_[[% anualiz]:[% anualiz]]),1)*IF(DATOS!AV$4="Sí",1/DATOS_[[% normaliz]:[% normaliz]],1)*(DATOS_[Conc.Sal.18])))))))),
0)</f>
        <v>0</v>
      </c>
      <c r="AB38" s="109">
        <f t="array" ref="AB38">IFERROR(
(AVERAGE((IF(DATOS_[[Sexo]:[Sexo]]=$B38,IF(DATOS_[[AGRUP. CLAS. PROF.]:[AGRUP. CLAS. PROF.]]=$B36,IF(DATOS_[[Check Periodo Ref.]:[Check Periodo Ref.]]="Dentro",IF(DATOS_[[Check Equiparado]:[Check Equiparado]]="Sí",IF(DATOS!AW$5="Sí",(1/DATOS_[[% anualiz]:[% anualiz]]),1)*IF(DATOS!AW$4="Sí",1/DATOS_[[% normaliz]:[% normaliz]],1)*(DATOS_[Conc.Sal.19])))))))),
0)</f>
        <v>0</v>
      </c>
      <c r="AC38" s="109">
        <f t="array" ref="AC38">IFERROR(
(AVERAGE((IF(DATOS_[[Sexo]:[Sexo]]=$B38,IF(DATOS_[[AGRUP. CLAS. PROF.]:[AGRUP. CLAS. PROF.]]=$B36,IF(DATOS_[[Check Periodo Ref.]:[Check Periodo Ref.]]="Dentro",IF(DATOS_[[Check Equiparado]:[Check Equiparado]]="Sí",IF(DATOS!AX$5="Sí",(1/DATOS_[[% anualiz]:[% anualiz]]),1)*IF(DATOS!AX$4="Sí",1/DATOS_[[% normaliz]:[% normaliz]],1)*(DATOS_[Conc.Sal.20])))))))),
0)</f>
        <v>0</v>
      </c>
      <c r="AD38" s="109">
        <f t="array" ref="AD38">IFERROR(
(AVERAGE((IF(DATOS_[[Sexo]:[Sexo]]=$B38,IF(DATOS_[[AGRUP. CLAS. PROF.]:[AGRUP. CLAS. PROF.]]=$B36,IF(DATOS_[[Check Periodo Ref.]:[Check Periodo Ref.]]="Dentro",IF(DATOS_[[Check Equiparado]:[Check Equiparado]]="Sí",IF(DATOS!AY$5="Sí",(1/DATOS_[[% anualiz]:[% anualiz]]),1)*IF(DATOS!AY$4="Sí",1/DATOS_[[% normaliz]:[% normaliz]],1)*(DATOS_[Conc.Sal.21])))))))),
0)</f>
        <v>0</v>
      </c>
      <c r="AE38" s="109">
        <f t="array" ref="AE38">IFERROR(
(AVERAGE((IF(DATOS_[[Sexo]:[Sexo]]=$B38,IF(DATOS_[[AGRUP. CLAS. PROF.]:[AGRUP. CLAS. PROF.]]=$B36,IF(DATOS_[[Check Periodo Ref.]:[Check Periodo Ref.]]="Dentro",IF(DATOS_[[Check Equiparado]:[Check Equiparado]]="Sí",IF(DATOS!AZ$5="Sí",(1/DATOS_[[% anualiz]:[% anualiz]]),1)*IF(DATOS!AZ$4="Sí",1/DATOS_[[% normaliz]:[% normaliz]],1)*(DATOS_[Conc.Sal.22])))))))),
0)</f>
        <v>0</v>
      </c>
      <c r="AF38" s="109">
        <f t="array" ref="AF38">IFERROR(
(AVERAGE((IF(DATOS_[[Sexo]:[Sexo]]=$B38,IF(DATOS_[[AGRUP. CLAS. PROF.]:[AGRUP. CLAS. PROF.]]=$B36,IF(DATOS_[[Check Periodo Ref.]:[Check Periodo Ref.]]="Dentro",IF(DATOS_[[Check Equiparado]:[Check Equiparado]]="Sí",IF(DATOS!BA$5="Sí",(1/DATOS_[[% anualiz]:[% anualiz]]),1)*IF(DATOS!BA$4="Sí",1/DATOS_[[% normaliz]:[% normaliz]],1)*(DATOS_[Conc.Sal.23])))))))),
0)</f>
        <v>0</v>
      </c>
      <c r="AG38" s="109">
        <f t="array" ref="AG38">IFERROR(
(AVERAGE((IF(DATOS_[[Sexo]:[Sexo]]=$B38,IF(DATOS_[[AGRUP. CLAS. PROF.]:[AGRUP. CLAS. PROF.]]=$B36,IF(DATOS_[[Check Periodo Ref.]:[Check Periodo Ref.]]="Dentro",IF(DATOS_[[Check Equiparado]:[Check Equiparado]]="Sí",IF(DATOS!BB$5="Sí",(1/DATOS_[[% anualiz]:[% anualiz]]),1)*IF(DATOS!BB$4="Sí",1/DATOS_[[% normaliz]:[% normaliz]],1)*(DATOS_[Conc.Sal.24])))))))),
0)</f>
        <v>0</v>
      </c>
      <c r="AH38" s="109">
        <f t="array" ref="AH38">IFERROR(
(AVERAGE((IF(DATOS_[[Sexo]:[Sexo]]=$B38,IF(DATOS_[[AGRUP. CLAS. PROF.]:[AGRUP. CLAS. PROF.]]=$B36,IF(DATOS_[[Check Periodo Ref.]:[Check Periodo Ref.]]="Dentro",IF(DATOS_[[Check Equiparado]:[Check Equiparado]]="Sí",IF(DATOS!BC$5="Sí",(1/DATOS_[[% anualiz]:[% anualiz]]),1)*IF(DATOS!BC$4="Sí",1/DATOS_[[% normaliz]:[% normaliz]],1)*(DATOS_[Conc.Sal.25])))))))),
0)</f>
        <v>0</v>
      </c>
      <c r="AI38" s="109">
        <f t="array" ref="AI38">IFERROR(
(AVERAGE((IF(DATOS_[[Sexo]:[Sexo]]=$B38,IF(DATOS_[[AGRUP. CLAS. PROF.]:[AGRUP. CLAS. PROF.]]=$B36,IF(DATOS_[[Check Periodo Ref.]:[Check Periodo Ref.]]="Dentro",IF(DATOS_[[Check Equiparado]:[Check Equiparado]]="Sí",IF(DATOS!BD$5="Sí",(1/DATOS_[[% anualiz]:[% anualiz]]),1)*IF(DATOS!BD$4="Sí",1/DATOS_[[% normaliz]:[% normaliz]],1)*(DATOS_[Conc.Sal.26])))))))),
0)</f>
        <v>0</v>
      </c>
      <c r="AJ38" s="109">
        <f t="array" ref="AJ38">IFERROR(
(AVERAGE((IF(DATOS_[[Sexo]:[Sexo]]=$B38,IF(DATOS_[[AGRUP. CLAS. PROF.]:[AGRUP. CLAS. PROF.]]=$B36,IF(DATOS_[[Check Periodo Ref.]:[Check Periodo Ref.]]="Dentro",IF(DATOS_[[Check Equiparado]:[Check Equiparado]]="Sí",IF(DATOS!BE$5="Sí",(1/DATOS_[[% anualiz]:[% anualiz]]),1)*IF(DATOS!BE$4="Sí",1/DATOS_[[% normaliz]:[% normaliz]],1)*(DATOS_[Conc.Sal.27])))))))),
0)</f>
        <v>0</v>
      </c>
      <c r="AK38" s="109">
        <f t="array" ref="AK38">IFERROR(
(AVERAGE((IF(DATOS_[[Sexo]:[Sexo]]=$B38,IF(DATOS_[[AGRUP. CLAS. PROF.]:[AGRUP. CLAS. PROF.]]=$B36,IF(DATOS_[[Check Periodo Ref.]:[Check Periodo Ref.]]="Dentro",IF(DATOS_[[Check Equiparado]:[Check Equiparado]]="Sí",IF(DATOS!BF$5="Sí",(1/DATOS_[[% anualiz]:[% anualiz]]),1)*IF(DATOS!BF$4="Sí",1/DATOS_[[% normaliz]:[% normaliz]],1)*(DATOS_[Conc.Sal.28])))))))),
0)</f>
        <v>0</v>
      </c>
      <c r="AL38" s="109">
        <f t="array" ref="AL38">IFERROR(
(AVERAGE((IF(DATOS_[[Sexo]:[Sexo]]=$B38,IF(DATOS_[[AGRUP. CLAS. PROF.]:[AGRUP. CLAS. PROF.]]=$B36,IF(DATOS_[[Check Periodo Ref.]:[Check Periodo Ref.]]="Dentro",IF(DATOS_[[Check Equiparado]:[Check Equiparado]]="Sí",IF(DATOS!BG$5="Sí",(1/DATOS_[[% anualiz]:[% anualiz]]),1)*IF(DATOS!BG$4="Sí",1/DATOS_[[% normaliz]:[% normaliz]],1)*(DATOS_[Conc.Sal.29])))))))),
0)</f>
        <v>0</v>
      </c>
      <c r="AM38" s="109">
        <f t="array" ref="AM38">IFERROR(
(AVERAGE((IF(DATOS_[[Sexo]:[Sexo]]=$B38,IF(DATOS_[[AGRUP. CLAS. PROF.]:[AGRUP. CLAS. PROF.]]=$B36,IF(DATOS_[[Check Periodo Ref.]:[Check Periodo Ref.]]="Dentro",IF(DATOS_[[Check Equiparado]:[Check Equiparado]]="Sí",IF(DATOS!BH$5="Sí",(1/DATOS_[[% anualiz]:[% anualiz]]),1)*IF(DATOS!BH$4="Sí",1/DATOS_[[% normaliz]:[% normaliz]],1)*(DATOS_[Conc.Sal.30])))))))),
0)</f>
        <v>0</v>
      </c>
      <c r="AN38" s="110">
        <f t="array" ref="AN38">IFERROR(
AVERAGE(IF(DATOS_[Sexo]=$B38,IF(DATOS_[[AGRUP. CLAS. PROF.]:[AGRUP. CLAS. PROF.]]=$B36,IF(DATOS_[Check Equiparado]="Sí",IF(DATOS_[Check Periodo Ref.]="Dentro",DATOS_[Tot COMPL.SAL Eq],FALSE))))),
0)</f>
        <v>0</v>
      </c>
      <c r="AO38" s="111">
        <f t="array" ref="AO38">IFERROR(
AVERAGE(IF(DATOS_[Sexo]=$B38,IF(DATOS_[[AGRUP. CLAS. PROF.]:[AGRUP. CLAS. PROF.]]=$B36,IF(DATOS_[Check Equiparado]="Sí",IF(DATOS_[Check Periodo Ref.]="Dentro",DATOS_[TOTAL SALARIO Eq],FALSE))))),
0)</f>
        <v>0</v>
      </c>
      <c r="AP38" s="112">
        <f t="array" ref="AP38">IFERROR(
(AVERAGE((IF(DATOS_[[Sexo]:[Sexo]]=$B38,IF(DATOS_[[AGRUP. CLAS. PROF.]:[AGRUP. CLAS. PROF.]]=$B36,IF(DATOS_[[Check Periodo Ref.]:[Check Periodo Ref.]]="Dentro",IF(DATOS_[[Check Equiparado]:[Check Equiparado]]="Sí",IF(DATOS!BI$5="Sí",(1/DATOS_[[% anualiz]:[% anualiz]]),1)*IF(DATOS!BI$4="Sí",1/DATOS_[[% normaliz]:[% normaliz]],1)*(DATOS_[C.Extra.01])))))))),
0)</f>
        <v>0</v>
      </c>
      <c r="AQ38" s="112">
        <f t="array" ref="AQ38">IFERROR(
(AVERAGE((IF(DATOS_[[Sexo]:[Sexo]]=$B38,IF(DATOS_[[AGRUP. CLAS. PROF.]:[AGRUP. CLAS. PROF.]]=$B36,IF(DATOS_[[Check Periodo Ref.]:[Check Periodo Ref.]]="Dentro",IF(DATOS_[[Check Equiparado]:[Check Equiparado]]="Sí",IF(DATOS!BJ$5="Sí",(1/DATOS_[[% anualiz]:[% anualiz]]),1)*IF(DATOS!BJ$4="Sí",1/DATOS_[[% normaliz]:[% normaliz]],1)*(DATOS_[C.Extra.02])))))))),
0)</f>
        <v>0</v>
      </c>
      <c r="AR38" s="112">
        <f t="array" ref="AR38">IFERROR(
(AVERAGE((IF(DATOS_[[Sexo]:[Sexo]]=$B38,IF(DATOS_[[AGRUP. CLAS. PROF.]:[AGRUP. CLAS. PROF.]]=$B36,IF(DATOS_[[Check Periodo Ref.]:[Check Periodo Ref.]]="Dentro",IF(DATOS_[[Check Equiparado]:[Check Equiparado]]="Sí",IF(DATOS!BK$5="Sí",(1/DATOS_[[% anualiz]:[% anualiz]]),1)*IF(DATOS!BK$4="Sí",1/DATOS_[[% normaliz]:[% normaliz]],1)*(DATOS_[C.Extra.03])))))))),
0)</f>
        <v>0</v>
      </c>
      <c r="AS38" s="112">
        <f t="array" ref="AS38">IFERROR(
(AVERAGE((IF(DATOS_[[Sexo]:[Sexo]]=$B38,IF(DATOS_[[AGRUP. CLAS. PROF.]:[AGRUP. CLAS. PROF.]]=$B36,IF(DATOS_[[Check Periodo Ref.]:[Check Periodo Ref.]]="Dentro",IF(DATOS_[[Check Equiparado]:[Check Equiparado]]="Sí",IF(DATOS!BL$5="Sí",(1/DATOS_[[% anualiz]:[% anualiz]]),1)*IF(DATOS!BL$4="Sí",1/DATOS_[[% normaliz]:[% normaliz]],1)*(DATOS_[C.Extra.04])))))))),
0)</f>
        <v>0</v>
      </c>
      <c r="AT38" s="112">
        <f t="array" ref="AT38">IFERROR(
(AVERAGE((IF(DATOS_[[Sexo]:[Sexo]]=$B38,IF(DATOS_[[AGRUP. CLAS. PROF.]:[AGRUP. CLAS. PROF.]]=$B36,IF(DATOS_[[Check Periodo Ref.]:[Check Periodo Ref.]]="Dentro",IF(DATOS_[[Check Equiparado]:[Check Equiparado]]="Sí",IF(DATOS!BM$5="Sí",(1/DATOS_[[% anualiz]:[% anualiz]]),1)*IF(DATOS!BM$4="Sí",1/DATOS_[[% normaliz]:[% normaliz]],1)*(DATOS_[C.Extra.05])))))))),
0)</f>
        <v>0</v>
      </c>
      <c r="AU38" s="113">
        <f t="array" ref="AU38">IFERROR(
AVERAGE(IF(DATOS_[Sexo]=$B38,IF(DATOS_[[AGRUP. CLAS. PROF.]:[AGRUP. CLAS. PROF.]]=$B36,IF(DATOS_[Check Equiparado]="Sí",IF(DATOS_[Check Periodo Ref.]="Dentro",DATOS_[Tot Extrasalarial Eq],FALSE))))),
0)</f>
        <v>0</v>
      </c>
      <c r="AV38" s="114">
        <f t="array" ref="AV38">IFERROR(
AVERAGE(IF(DATOS_[Sexo]=$B38,IF(DATOS_[[AGRUP. CLAS. PROF.]:[AGRUP. CLAS. PROF.]]=$B36,IF(DATOS_[Check Equiparado]="Sí",IF(DATOS_[Check Periodo Ref.]="Dentro",DATOS_[TOTAL Retrib Eq],FALSE))))),
0)</f>
        <v>0</v>
      </c>
    </row>
    <row r="39" spans="1:48" ht="17.25" thickBot="1" x14ac:dyDescent="0.35">
      <c r="A39" s="60" t="str">
        <f t="shared" ref="A39" si="35">+A40</f>
        <v>[ocultar]</v>
      </c>
      <c r="B39" s="70" t="s">
        <v>315</v>
      </c>
      <c r="C39" s="107"/>
      <c r="D39" s="71"/>
      <c r="E39" s="71"/>
      <c r="F39" s="71"/>
      <c r="G39" s="71"/>
      <c r="H39" s="71"/>
      <c r="I39" s="137" t="str">
        <f t="shared" ref="I39:AV39" si="36">IFERROR((I40-I41)/I40,"")</f>
        <v/>
      </c>
      <c r="J39" s="138" t="str">
        <f t="shared" si="36"/>
        <v/>
      </c>
      <c r="K39" s="139" t="str">
        <f t="shared" si="36"/>
        <v/>
      </c>
      <c r="L39" s="139" t="str">
        <f t="shared" si="36"/>
        <v/>
      </c>
      <c r="M39" s="139" t="str">
        <f t="shared" si="36"/>
        <v/>
      </c>
      <c r="N39" s="140" t="str">
        <f t="shared" si="36"/>
        <v/>
      </c>
      <c r="O39" s="141" t="str">
        <f t="shared" si="36"/>
        <v/>
      </c>
      <c r="P39" s="141" t="str">
        <f t="shared" si="36"/>
        <v/>
      </c>
      <c r="Q39" s="141" t="str">
        <f t="shared" si="36"/>
        <v/>
      </c>
      <c r="R39" s="141" t="str">
        <f t="shared" si="36"/>
        <v/>
      </c>
      <c r="S39" s="141" t="str">
        <f t="shared" si="36"/>
        <v/>
      </c>
      <c r="T39" s="141" t="str">
        <f t="shared" si="36"/>
        <v/>
      </c>
      <c r="U39" s="141" t="str">
        <f t="shared" si="36"/>
        <v/>
      </c>
      <c r="V39" s="141" t="str">
        <f t="shared" si="36"/>
        <v/>
      </c>
      <c r="W39" s="141" t="str">
        <f t="shared" si="36"/>
        <v/>
      </c>
      <c r="X39" s="141" t="str">
        <f t="shared" si="36"/>
        <v/>
      </c>
      <c r="Y39" s="141" t="str">
        <f t="shared" si="36"/>
        <v/>
      </c>
      <c r="Z39" s="140" t="str">
        <f t="shared" si="36"/>
        <v/>
      </c>
      <c r="AA39" s="140" t="str">
        <f t="shared" si="36"/>
        <v/>
      </c>
      <c r="AB39" s="140" t="str">
        <f t="shared" si="36"/>
        <v/>
      </c>
      <c r="AC39" s="140" t="str">
        <f t="shared" si="36"/>
        <v/>
      </c>
      <c r="AD39" s="140" t="str">
        <f t="shared" si="36"/>
        <v/>
      </c>
      <c r="AE39" s="140" t="str">
        <f t="shared" si="36"/>
        <v/>
      </c>
      <c r="AF39" s="140" t="str">
        <f t="shared" si="36"/>
        <v/>
      </c>
      <c r="AG39" s="140" t="str">
        <f t="shared" si="36"/>
        <v/>
      </c>
      <c r="AH39" s="140" t="str">
        <f t="shared" si="36"/>
        <v/>
      </c>
      <c r="AI39" s="140" t="str">
        <f t="shared" si="36"/>
        <v/>
      </c>
      <c r="AJ39" s="140" t="str">
        <f t="shared" si="36"/>
        <v/>
      </c>
      <c r="AK39" s="140" t="str">
        <f t="shared" si="36"/>
        <v/>
      </c>
      <c r="AL39" s="140" t="str">
        <f t="shared" si="36"/>
        <v/>
      </c>
      <c r="AM39" s="140" t="str">
        <f t="shared" si="36"/>
        <v/>
      </c>
      <c r="AN39" s="142" t="str">
        <f t="shared" si="36"/>
        <v/>
      </c>
      <c r="AO39" s="146" t="str">
        <f t="shared" si="36"/>
        <v/>
      </c>
      <c r="AP39" s="143" t="str">
        <f t="shared" si="36"/>
        <v/>
      </c>
      <c r="AQ39" s="143" t="str">
        <f t="shared" si="36"/>
        <v/>
      </c>
      <c r="AR39" s="143" t="str">
        <f t="shared" si="36"/>
        <v/>
      </c>
      <c r="AS39" s="143" t="str">
        <f t="shared" si="36"/>
        <v/>
      </c>
      <c r="AT39" s="143" t="str">
        <f t="shared" si="36"/>
        <v/>
      </c>
      <c r="AU39" s="144" t="str">
        <f t="shared" si="36"/>
        <v/>
      </c>
      <c r="AV39" s="145" t="str">
        <f t="shared" si="36"/>
        <v/>
      </c>
    </row>
    <row r="40" spans="1:48" x14ac:dyDescent="0.3">
      <c r="A40" s="60" t="str">
        <f t="shared" ref="A40" si="37">+IF(C40+C41=0,"[ocultar]","")</f>
        <v>[ocultar]</v>
      </c>
      <c r="B40" s="64" t="s">
        <v>162</v>
      </c>
      <c r="C40" s="65">
        <f t="array" ref="C40">SUM(IF($B40=DATOS_[Sexo],
IF($B39=DATOS_[AGRUP. CLAS. PROF.],
IF("Dentro"=DATOS_[Check Periodo Ref.],
1/(COUNTIFS(DATOS_[Sexo],$B40,DATOS_[AGRUP. CLAS. PROF.],$B39,DATOS_[Check Periodo Ref.],"Dentro",DATOS_[id],DATOS_[id]))))))</f>
        <v>0</v>
      </c>
      <c r="D40" s="66">
        <f>COUNTIFS(DATOS_[AGRUP. CLAS. PROF.],$B39,DATOS_[Sexo],$B40,DATOS_[Check Periodo Ref.],"Dentro")</f>
        <v>0</v>
      </c>
      <c r="E40" s="66">
        <f>COUNTIFS(DATOS_[AGRUP. CLAS. PROF.],$B39,DATOS_[Sexo],$B40,DATOS_[Check Periodo Ref.],"Dentro",DATOS_[Check Nº SC Norm],"Sí")</f>
        <v>0</v>
      </c>
      <c r="F40" s="66">
        <f>COUNTIFS(DATOS_[AGRUP. CLAS. PROF.],$B39,DATOS_[Sexo],$B40,DATOS_[Check Periodo Ref.],"Dentro",DATOS_[Check Nº SC Anualiz],"Sí")</f>
        <v>0</v>
      </c>
      <c r="G40" s="66">
        <f>COUNTIFS(DATOS_[AGRUP. CLAS. PROF.],$B39,DATOS_[Sexo],$B40,DATOS_[Check Periodo Ref.],"Dentro",DATOS_[Check Nº SC Norm y Anualiz],"Sí")</f>
        <v>0</v>
      </c>
      <c r="H40" s="66">
        <f>COUNTIFS(DATOS_[AGRUP. CLAS. PROF.],$B39,DATOS_[Sexo],$B40,DATOS_[Check Periodo Ref.],"Dentro",DATOS_[Check Equiparación],"Sí")</f>
        <v>0</v>
      </c>
      <c r="I40" s="108">
        <f t="array" ref="I40">IFERROR(
AVERAGE(IF(DATOS_[Sexo]=$B40,IF(DATOS_[[AGRUP. CLAS. PROF.]:[AGRUP. CLAS. PROF.]]=$B39,IF(DATOS_[Check Equiparado]="Sí",IF(DATOS_[Check Periodo Ref.]="Dentro",DATOS_[SALARIO BASE Eq],FALSE))))),
0)</f>
        <v>0</v>
      </c>
      <c r="J40" s="109">
        <f t="array" ref="J40">IFERROR(
(AVERAGE((IF(DATOS_[[Sexo]:[Sexo]]=$B40,IF(DATOS_[[AGRUP. CLAS. PROF.]:[AGRUP. CLAS. PROF.]]=$B39,IF(DATOS_[[Check Periodo Ref.]:[Check Periodo Ref.]]="Dentro",IF(DATOS_[[Check Equiparado]:[Check Equiparado]]="Sí",IF(DATOS!AE$5="Sí",(1/DATOS_[[% anualiz]:[% anualiz]]),1)*IF(DATOS!AE$4="Sí",1/DATOS_[[% normaliz]:[% normaliz]],1)*(DATOS_[Conc.Sal.01])))))))),
0)</f>
        <v>0</v>
      </c>
      <c r="K40" s="109">
        <f t="array" ref="K40">IFERROR(
(AVERAGE((IF(DATOS_[[Sexo]:[Sexo]]=$B40,IF(DATOS_[[AGRUP. CLAS. PROF.]:[AGRUP. CLAS. PROF.]]=$B39,IF(DATOS_[[Check Periodo Ref.]:[Check Periodo Ref.]]="Dentro",IF(DATOS_[[Check Equiparado]:[Check Equiparado]]="Sí",IF(DATOS!AF$5="Sí",(1/DATOS_[[% anualiz]:[% anualiz]]),1)*IF(DATOS!AF$4="Sí",1/DATOS_[[% normaliz]:[% normaliz]],1)*(DATOS_[Conc.Sal.02])))))))),
0)</f>
        <v>0</v>
      </c>
      <c r="L40" s="109">
        <f t="array" ref="L40">IFERROR(
(AVERAGE((IF(DATOS_[[Sexo]:[Sexo]]=$B40,IF(DATOS_[[AGRUP. CLAS. PROF.]:[AGRUP. CLAS. PROF.]]=$B39,IF(DATOS_[[Check Periodo Ref.]:[Check Periodo Ref.]]="Dentro",IF(DATOS_[[Check Equiparado]:[Check Equiparado]]="Sí",IF(DATOS!AG$5="Sí",(1/DATOS_[[% anualiz]:[% anualiz]]),1)*IF(DATOS!AG$4="Sí",1/DATOS_[[% normaliz]:[% normaliz]],1)*(DATOS_[Conc.Sal.03])))))))),
0)</f>
        <v>0</v>
      </c>
      <c r="M40" s="109">
        <f t="array" ref="M40">IFERROR(
(AVERAGE((IF(DATOS_[[Sexo]:[Sexo]]=$B40,IF(DATOS_[[AGRUP. CLAS. PROF.]:[AGRUP. CLAS. PROF.]]=$B39,IF(DATOS_[[Check Periodo Ref.]:[Check Periodo Ref.]]="Dentro",IF(DATOS_[[Check Equiparado]:[Check Equiparado]]="Sí",IF(DATOS!AH$5="Sí",(1/DATOS_[[% anualiz]:[% anualiz]]),1)*IF(DATOS!AH$4="Sí",1/DATOS_[[% normaliz]:[% normaliz]],1)*(DATOS_[Conc.Sal.04])))))))),
0)</f>
        <v>0</v>
      </c>
      <c r="N40" s="109">
        <f t="array" ref="N40">IFERROR(
(AVERAGE((IF(DATOS_[[Sexo]:[Sexo]]=$B40,IF(DATOS_[[AGRUP. CLAS. PROF.]:[AGRUP. CLAS. PROF.]]=$B39,IF(DATOS_[[Check Periodo Ref.]:[Check Periodo Ref.]]="Dentro",IF(DATOS_[[Check Equiparado]:[Check Equiparado]]="Sí",IF(DATOS!AI$5="Sí",(1/DATOS_[[% anualiz]:[% anualiz]]),1)*IF(DATOS!AI$4="Sí",1/DATOS_[[% normaliz]:[% normaliz]],1)*(DATOS_[Conc.Sal.05])))))))),
0)</f>
        <v>0</v>
      </c>
      <c r="O40" s="109">
        <f t="array" ref="O40">IFERROR(
(AVERAGE((IF(DATOS_[[Sexo]:[Sexo]]=$B40,IF(DATOS_[[AGRUP. CLAS. PROF.]:[AGRUP. CLAS. PROF.]]=$B39,IF(DATOS_[[Check Periodo Ref.]:[Check Periodo Ref.]]="Dentro",IF(DATOS_[[Check Equiparado]:[Check Equiparado]]="Sí",IF(DATOS!AJ$5="Sí",(1/DATOS_[[% anualiz]:[% anualiz]]),1)*IF(DATOS!AJ$4="Sí",1/DATOS_[[% normaliz]:[% normaliz]],1)*(DATOS_[Conc.Sal.06])))))))),
0)</f>
        <v>0</v>
      </c>
      <c r="P40" s="109">
        <f t="array" ref="P40">IFERROR(
(AVERAGE((IF(DATOS_[[Sexo]:[Sexo]]=$B40,IF(DATOS_[[AGRUP. CLAS. PROF.]:[AGRUP. CLAS. PROF.]]=$B39,IF(DATOS_[[Check Periodo Ref.]:[Check Periodo Ref.]]="Dentro",IF(DATOS_[[Check Equiparado]:[Check Equiparado]]="Sí",IF(DATOS!AK$5="Sí",(1/DATOS_[[% anualiz]:[% anualiz]]),1)*IF(DATOS!AK$4="Sí",1/DATOS_[[% normaliz]:[% normaliz]],1)*(DATOS_[Conc.Sal.07])))))))),
0)</f>
        <v>0</v>
      </c>
      <c r="Q40" s="109">
        <f t="array" ref="Q40">IFERROR(
(AVERAGE((IF(DATOS_[[Sexo]:[Sexo]]=$B40,IF(DATOS_[[AGRUP. CLAS. PROF.]:[AGRUP. CLAS. PROF.]]=$B39,IF(DATOS_[[Check Periodo Ref.]:[Check Periodo Ref.]]="Dentro",IF(DATOS_[[Check Equiparado]:[Check Equiparado]]="Sí",IF(DATOS!AL$5="Sí",(1/DATOS_[[% anualiz]:[% anualiz]]),1)*IF(DATOS!AL$4="Sí",1/DATOS_[[% normaliz]:[% normaliz]],1)*(DATOS_[Conc.Sal.08])))))))),
0)</f>
        <v>0</v>
      </c>
      <c r="R40" s="109">
        <f t="array" ref="R40">IFERROR(
(AVERAGE((IF(DATOS_[[Sexo]:[Sexo]]=$B40,IF(DATOS_[[AGRUP. CLAS. PROF.]:[AGRUP. CLAS. PROF.]]=$B39,IF(DATOS_[[Check Periodo Ref.]:[Check Periodo Ref.]]="Dentro",IF(DATOS_[[Check Equiparado]:[Check Equiparado]]="Sí",IF(DATOS!AM$5="Sí",(1/DATOS_[[% anualiz]:[% anualiz]]),1)*IF(DATOS!AM$4="Sí",1/DATOS_[[% normaliz]:[% normaliz]],1)*(DATOS_[Conc.Sal.09])))))))),
0)</f>
        <v>0</v>
      </c>
      <c r="S40" s="109">
        <f t="array" ref="S40">IFERROR(
(AVERAGE((IF(DATOS_[[Sexo]:[Sexo]]=$B40,IF(DATOS_[[AGRUP. CLAS. PROF.]:[AGRUP. CLAS. PROF.]]=$B39,IF(DATOS_[[Check Periodo Ref.]:[Check Periodo Ref.]]="Dentro",IF(DATOS_[[Check Equiparado]:[Check Equiparado]]="Sí",IF(DATOS!AN$5="Sí",(1/DATOS_[[% anualiz]:[% anualiz]]),1)*IF(DATOS!AN$4="Sí",1/DATOS_[[% normaliz]:[% normaliz]],1)*(DATOS_[Conc.Sal.10])))))))),
0)</f>
        <v>0</v>
      </c>
      <c r="T40" s="109">
        <f t="array" ref="T40">IFERROR(
(AVERAGE((IF(DATOS_[[Sexo]:[Sexo]]=$B40,IF(DATOS_[[AGRUP. CLAS. PROF.]:[AGRUP. CLAS. PROF.]]=$B39,IF(DATOS_[[Check Periodo Ref.]:[Check Periodo Ref.]]="Dentro",IF(DATOS_[[Check Equiparado]:[Check Equiparado]]="Sí",IF(DATOS!AO$5="Sí",(1/DATOS_[[% anualiz]:[% anualiz]]),1)*IF(DATOS!AO$4="Sí",1/DATOS_[[% normaliz]:[% normaliz]],1)*(DATOS_[Conc.Sal.11])))))))),
0)</f>
        <v>0</v>
      </c>
      <c r="U40" s="109">
        <f t="array" ref="U40">IFERROR(
(AVERAGE((IF(DATOS_[[Sexo]:[Sexo]]=$B40,IF(DATOS_[[AGRUP. CLAS. PROF.]:[AGRUP. CLAS. PROF.]]=$B39,IF(DATOS_[[Check Periodo Ref.]:[Check Periodo Ref.]]="Dentro",IF(DATOS_[[Check Equiparado]:[Check Equiparado]]="Sí",IF(DATOS!AP$5="Sí",(1/DATOS_[[% anualiz]:[% anualiz]]),1)*IF(DATOS!AP$4="Sí",1/DATOS_[[% normaliz]:[% normaliz]],1)*(DATOS_[Conc.Sal.12])))))))),
0)</f>
        <v>0</v>
      </c>
      <c r="V40" s="109">
        <f t="array" ref="V40">IFERROR(
(AVERAGE((IF(DATOS_[[Sexo]:[Sexo]]=$B40,IF(DATOS_[[AGRUP. CLAS. PROF.]:[AGRUP. CLAS. PROF.]]=$B39,IF(DATOS_[[Check Periodo Ref.]:[Check Periodo Ref.]]="Dentro",IF(DATOS_[[Check Equiparado]:[Check Equiparado]]="Sí",IF(DATOS!AQ$5="Sí",(1/DATOS_[[% anualiz]:[% anualiz]]),1)*IF(DATOS!AQ$4="Sí",1/DATOS_[[% normaliz]:[% normaliz]],1)*(DATOS_[Conc.Sal.13])))))))),
0)</f>
        <v>0</v>
      </c>
      <c r="W40" s="109">
        <f t="array" ref="W40">IFERROR(
(AVERAGE((IF(DATOS_[[Sexo]:[Sexo]]=$B40,IF(DATOS_[[AGRUP. CLAS. PROF.]:[AGRUP. CLAS. PROF.]]=$B39,IF(DATOS_[[Check Periodo Ref.]:[Check Periodo Ref.]]="Dentro",IF(DATOS_[[Check Equiparado]:[Check Equiparado]]="Sí",IF(DATOS!AR$5="Sí",(1/DATOS_[[% anualiz]:[% anualiz]]),1)*IF(DATOS!AR$4="Sí",1/DATOS_[[% normaliz]:[% normaliz]],1)*(DATOS_[Conc.Sal.14])))))))),
0)</f>
        <v>0</v>
      </c>
      <c r="X40" s="109">
        <f t="array" ref="X40">IFERROR(
(AVERAGE((IF(DATOS_[[Sexo]:[Sexo]]=$B40,IF(DATOS_[[AGRUP. CLAS. PROF.]:[AGRUP. CLAS. PROF.]]=$B39,IF(DATOS_[[Check Periodo Ref.]:[Check Periodo Ref.]]="Dentro",IF(DATOS_[[Check Equiparado]:[Check Equiparado]]="Sí",IF(DATOS!AS$5="Sí",(1/DATOS_[[% anualiz]:[% anualiz]]),1)*IF(DATOS!AS$4="Sí",1/DATOS_[[% normaliz]:[% normaliz]],1)*(DATOS_[Conc.Sal.15])))))))),
0)</f>
        <v>0</v>
      </c>
      <c r="Y40" s="109">
        <f t="array" ref="Y40">IFERROR(
(AVERAGE((IF(DATOS_[[Sexo]:[Sexo]]=$B40,IF(DATOS_[[AGRUP. CLAS. PROF.]:[AGRUP. CLAS. PROF.]]=$B39,IF(DATOS_[[Check Periodo Ref.]:[Check Periodo Ref.]]="Dentro",IF(DATOS_[[Check Equiparado]:[Check Equiparado]]="Sí",IF(DATOS!AT$5="Sí",(1/DATOS_[[% anualiz]:[% anualiz]]),1)*IF(DATOS!AT$4="Sí",1/DATOS_[[% normaliz]:[% normaliz]],1)*(DATOS_[Conc.Sal.16])))))))),
0)</f>
        <v>0</v>
      </c>
      <c r="Z40" s="109">
        <f t="array" ref="Z40">IFERROR(
(AVERAGE((IF(DATOS_[[Sexo]:[Sexo]]=$B40,IF(DATOS_[[AGRUP. CLAS. PROF.]:[AGRUP. CLAS. PROF.]]=$B39,IF(DATOS_[[Check Periodo Ref.]:[Check Periodo Ref.]]="Dentro",IF(DATOS_[[Check Equiparado]:[Check Equiparado]]="Sí",IF(DATOS!AU$5="Sí",(1/DATOS_[[% anualiz]:[% anualiz]]),1)*IF(DATOS!AU$4="Sí",1/DATOS_[[% normaliz]:[% normaliz]],1)*(DATOS_[Conc.Sal.17])))))))),
0)</f>
        <v>0</v>
      </c>
      <c r="AA40" s="109">
        <f t="array" ref="AA40">IFERROR(
(AVERAGE((IF(DATOS_[[Sexo]:[Sexo]]=$B40,IF(DATOS_[[AGRUP. CLAS. PROF.]:[AGRUP. CLAS. PROF.]]=$B39,IF(DATOS_[[Check Periodo Ref.]:[Check Periodo Ref.]]="Dentro",IF(DATOS_[[Check Equiparado]:[Check Equiparado]]="Sí",IF(DATOS!AV$5="Sí",(1/DATOS_[[% anualiz]:[% anualiz]]),1)*IF(DATOS!AV$4="Sí",1/DATOS_[[% normaliz]:[% normaliz]],1)*(DATOS_[Conc.Sal.18])))))))),
0)</f>
        <v>0</v>
      </c>
      <c r="AB40" s="109">
        <f t="array" ref="AB40">IFERROR(
(AVERAGE((IF(DATOS_[[Sexo]:[Sexo]]=$B40,IF(DATOS_[[AGRUP. CLAS. PROF.]:[AGRUP. CLAS. PROF.]]=$B39,IF(DATOS_[[Check Periodo Ref.]:[Check Periodo Ref.]]="Dentro",IF(DATOS_[[Check Equiparado]:[Check Equiparado]]="Sí",IF(DATOS!AW$5="Sí",(1/DATOS_[[% anualiz]:[% anualiz]]),1)*IF(DATOS!AW$4="Sí",1/DATOS_[[% normaliz]:[% normaliz]],1)*(DATOS_[Conc.Sal.19])))))))),
0)</f>
        <v>0</v>
      </c>
      <c r="AC40" s="109">
        <f t="array" ref="AC40">IFERROR(
(AVERAGE((IF(DATOS_[[Sexo]:[Sexo]]=$B40,IF(DATOS_[[AGRUP. CLAS. PROF.]:[AGRUP. CLAS. PROF.]]=$B39,IF(DATOS_[[Check Periodo Ref.]:[Check Periodo Ref.]]="Dentro",IF(DATOS_[[Check Equiparado]:[Check Equiparado]]="Sí",IF(DATOS!AX$5="Sí",(1/DATOS_[[% anualiz]:[% anualiz]]),1)*IF(DATOS!AX$4="Sí",1/DATOS_[[% normaliz]:[% normaliz]],1)*(DATOS_[Conc.Sal.20])))))))),
0)</f>
        <v>0</v>
      </c>
      <c r="AD40" s="109">
        <f t="array" ref="AD40">IFERROR(
(AVERAGE((IF(DATOS_[[Sexo]:[Sexo]]=$B40,IF(DATOS_[[AGRUP. CLAS. PROF.]:[AGRUP. CLAS. PROF.]]=$B39,IF(DATOS_[[Check Periodo Ref.]:[Check Periodo Ref.]]="Dentro",IF(DATOS_[[Check Equiparado]:[Check Equiparado]]="Sí",IF(DATOS!AY$5="Sí",(1/DATOS_[[% anualiz]:[% anualiz]]),1)*IF(DATOS!AY$4="Sí",1/DATOS_[[% normaliz]:[% normaliz]],1)*(DATOS_[Conc.Sal.21])))))))),
0)</f>
        <v>0</v>
      </c>
      <c r="AE40" s="109">
        <f t="array" ref="AE40">IFERROR(
(AVERAGE((IF(DATOS_[[Sexo]:[Sexo]]=$B40,IF(DATOS_[[AGRUP. CLAS. PROF.]:[AGRUP. CLAS. PROF.]]=$B39,IF(DATOS_[[Check Periodo Ref.]:[Check Periodo Ref.]]="Dentro",IF(DATOS_[[Check Equiparado]:[Check Equiparado]]="Sí",IF(DATOS!AZ$5="Sí",(1/DATOS_[[% anualiz]:[% anualiz]]),1)*IF(DATOS!AZ$4="Sí",1/DATOS_[[% normaliz]:[% normaliz]],1)*(DATOS_[Conc.Sal.22])))))))),
0)</f>
        <v>0</v>
      </c>
      <c r="AF40" s="109">
        <f t="array" ref="AF40">IFERROR(
(AVERAGE((IF(DATOS_[[Sexo]:[Sexo]]=$B40,IF(DATOS_[[AGRUP. CLAS. PROF.]:[AGRUP. CLAS. PROF.]]=$B39,IF(DATOS_[[Check Periodo Ref.]:[Check Periodo Ref.]]="Dentro",IF(DATOS_[[Check Equiparado]:[Check Equiparado]]="Sí",IF(DATOS!BA$5="Sí",(1/DATOS_[[% anualiz]:[% anualiz]]),1)*IF(DATOS!BA$4="Sí",1/DATOS_[[% normaliz]:[% normaliz]],1)*(DATOS_[Conc.Sal.23])))))))),
0)</f>
        <v>0</v>
      </c>
      <c r="AG40" s="109">
        <f t="array" ref="AG40">IFERROR(
(AVERAGE((IF(DATOS_[[Sexo]:[Sexo]]=$B40,IF(DATOS_[[AGRUP. CLAS. PROF.]:[AGRUP. CLAS. PROF.]]=$B39,IF(DATOS_[[Check Periodo Ref.]:[Check Periodo Ref.]]="Dentro",IF(DATOS_[[Check Equiparado]:[Check Equiparado]]="Sí",IF(DATOS!BB$5="Sí",(1/DATOS_[[% anualiz]:[% anualiz]]),1)*IF(DATOS!BB$4="Sí",1/DATOS_[[% normaliz]:[% normaliz]],1)*(DATOS_[Conc.Sal.24])))))))),
0)</f>
        <v>0</v>
      </c>
      <c r="AH40" s="109">
        <f t="array" ref="AH40">IFERROR(
(AVERAGE((IF(DATOS_[[Sexo]:[Sexo]]=$B40,IF(DATOS_[[AGRUP. CLAS. PROF.]:[AGRUP. CLAS. PROF.]]=$B39,IF(DATOS_[[Check Periodo Ref.]:[Check Periodo Ref.]]="Dentro",IF(DATOS_[[Check Equiparado]:[Check Equiparado]]="Sí",IF(DATOS!BC$5="Sí",(1/DATOS_[[% anualiz]:[% anualiz]]),1)*IF(DATOS!BC$4="Sí",1/DATOS_[[% normaliz]:[% normaliz]],1)*(DATOS_[Conc.Sal.25])))))))),
0)</f>
        <v>0</v>
      </c>
      <c r="AI40" s="109">
        <f t="array" ref="AI40">IFERROR(
(AVERAGE((IF(DATOS_[[Sexo]:[Sexo]]=$B40,IF(DATOS_[[AGRUP. CLAS. PROF.]:[AGRUP. CLAS. PROF.]]=$B39,IF(DATOS_[[Check Periodo Ref.]:[Check Periodo Ref.]]="Dentro",IF(DATOS_[[Check Equiparado]:[Check Equiparado]]="Sí",IF(DATOS!BD$5="Sí",(1/DATOS_[[% anualiz]:[% anualiz]]),1)*IF(DATOS!BD$4="Sí",1/DATOS_[[% normaliz]:[% normaliz]],1)*(DATOS_[Conc.Sal.26])))))))),
0)</f>
        <v>0</v>
      </c>
      <c r="AJ40" s="109">
        <f t="array" ref="AJ40">IFERROR(
(AVERAGE((IF(DATOS_[[Sexo]:[Sexo]]=$B40,IF(DATOS_[[AGRUP. CLAS. PROF.]:[AGRUP. CLAS. PROF.]]=$B39,IF(DATOS_[[Check Periodo Ref.]:[Check Periodo Ref.]]="Dentro",IF(DATOS_[[Check Equiparado]:[Check Equiparado]]="Sí",IF(DATOS!BE$5="Sí",(1/DATOS_[[% anualiz]:[% anualiz]]),1)*IF(DATOS!BE$4="Sí",1/DATOS_[[% normaliz]:[% normaliz]],1)*(DATOS_[Conc.Sal.27])))))))),
0)</f>
        <v>0</v>
      </c>
      <c r="AK40" s="109">
        <f t="array" ref="AK40">IFERROR(
(AVERAGE((IF(DATOS_[[Sexo]:[Sexo]]=$B40,IF(DATOS_[[AGRUP. CLAS. PROF.]:[AGRUP. CLAS. PROF.]]=$B39,IF(DATOS_[[Check Periodo Ref.]:[Check Periodo Ref.]]="Dentro",IF(DATOS_[[Check Equiparado]:[Check Equiparado]]="Sí",IF(DATOS!BF$5="Sí",(1/DATOS_[[% anualiz]:[% anualiz]]),1)*IF(DATOS!BF$4="Sí",1/DATOS_[[% normaliz]:[% normaliz]],1)*(DATOS_[Conc.Sal.28])))))))),
0)</f>
        <v>0</v>
      </c>
      <c r="AL40" s="109">
        <f t="array" ref="AL40">IFERROR(
(AVERAGE((IF(DATOS_[[Sexo]:[Sexo]]=$B40,IF(DATOS_[[AGRUP. CLAS. PROF.]:[AGRUP. CLAS. PROF.]]=$B39,IF(DATOS_[[Check Periodo Ref.]:[Check Periodo Ref.]]="Dentro",IF(DATOS_[[Check Equiparado]:[Check Equiparado]]="Sí",IF(DATOS!BG$5="Sí",(1/DATOS_[[% anualiz]:[% anualiz]]),1)*IF(DATOS!BG$4="Sí",1/DATOS_[[% normaliz]:[% normaliz]],1)*(DATOS_[Conc.Sal.29])))))))),
0)</f>
        <v>0</v>
      </c>
      <c r="AM40" s="109">
        <f t="array" ref="AM40">IFERROR(
(AVERAGE((IF(DATOS_[[Sexo]:[Sexo]]=$B40,IF(DATOS_[[AGRUP. CLAS. PROF.]:[AGRUP. CLAS. PROF.]]=$B39,IF(DATOS_[[Check Periodo Ref.]:[Check Periodo Ref.]]="Dentro",IF(DATOS_[[Check Equiparado]:[Check Equiparado]]="Sí",IF(DATOS!BH$5="Sí",(1/DATOS_[[% anualiz]:[% anualiz]]),1)*IF(DATOS!BH$4="Sí",1/DATOS_[[% normaliz]:[% normaliz]],1)*(DATOS_[Conc.Sal.30])))))))),
0)</f>
        <v>0</v>
      </c>
      <c r="AN40" s="110">
        <f t="array" ref="AN40">IFERROR(
AVERAGE(IF(DATOS_[Sexo]=$B40,IF(DATOS_[[AGRUP. CLAS. PROF.]:[AGRUP. CLAS. PROF.]]=$B39,IF(DATOS_[Check Equiparado]="Sí",IF(DATOS_[Check Periodo Ref.]="Dentro",DATOS_[Tot COMPL.SAL Eq],FALSE))))),
0)</f>
        <v>0</v>
      </c>
      <c r="AO40" s="111">
        <f t="array" ref="AO40">IFERROR(
AVERAGE(IF(DATOS_[Sexo]=$B40,IF(DATOS_[[AGRUP. CLAS. PROF.]:[AGRUP. CLAS. PROF.]]=$B39,IF(DATOS_[Check Equiparado]="Sí",IF(DATOS_[Check Periodo Ref.]="Dentro",DATOS_[TOTAL SALARIO Eq],FALSE))))),
0)</f>
        <v>0</v>
      </c>
      <c r="AP40" s="112">
        <f t="array" ref="AP40">IFERROR(
(AVERAGE((IF(DATOS_[[Sexo]:[Sexo]]=$B40,IF(DATOS_[[AGRUP. CLAS. PROF.]:[AGRUP. CLAS. PROF.]]=$B39,IF(DATOS_[[Check Periodo Ref.]:[Check Periodo Ref.]]="Dentro",IF(DATOS_[[Check Equiparado]:[Check Equiparado]]="Sí",IF(DATOS!BI$5="Sí",(1/DATOS_[[% anualiz]:[% anualiz]]),1)*IF(DATOS!BI$4="Sí",1/DATOS_[[% normaliz]:[% normaliz]],1)*(DATOS_[C.Extra.01])))))))),
0)</f>
        <v>0</v>
      </c>
      <c r="AQ40" s="112">
        <f t="array" ref="AQ40">IFERROR(
(AVERAGE((IF(DATOS_[[Sexo]:[Sexo]]=$B40,IF(DATOS_[[AGRUP. CLAS. PROF.]:[AGRUP. CLAS. PROF.]]=$B39,IF(DATOS_[[Check Periodo Ref.]:[Check Periodo Ref.]]="Dentro",IF(DATOS_[[Check Equiparado]:[Check Equiparado]]="Sí",IF(DATOS!BJ$5="Sí",(1/DATOS_[[% anualiz]:[% anualiz]]),1)*IF(DATOS!BJ$4="Sí",1/DATOS_[[% normaliz]:[% normaliz]],1)*(DATOS_[C.Extra.02])))))))),
0)</f>
        <v>0</v>
      </c>
      <c r="AR40" s="112">
        <f t="array" ref="AR40">IFERROR(
(AVERAGE((IF(DATOS_[[Sexo]:[Sexo]]=$B40,IF(DATOS_[[AGRUP. CLAS. PROF.]:[AGRUP. CLAS. PROF.]]=$B39,IF(DATOS_[[Check Periodo Ref.]:[Check Periodo Ref.]]="Dentro",IF(DATOS_[[Check Equiparado]:[Check Equiparado]]="Sí",IF(DATOS!BK$5="Sí",(1/DATOS_[[% anualiz]:[% anualiz]]),1)*IF(DATOS!BK$4="Sí",1/DATOS_[[% normaliz]:[% normaliz]],1)*(DATOS_[C.Extra.03])))))))),
0)</f>
        <v>0</v>
      </c>
      <c r="AS40" s="112">
        <f t="array" ref="AS40">IFERROR(
(AVERAGE((IF(DATOS_[[Sexo]:[Sexo]]=$B40,IF(DATOS_[[AGRUP. CLAS. PROF.]:[AGRUP. CLAS. PROF.]]=$B39,IF(DATOS_[[Check Periodo Ref.]:[Check Periodo Ref.]]="Dentro",IF(DATOS_[[Check Equiparado]:[Check Equiparado]]="Sí",IF(DATOS!BL$5="Sí",(1/DATOS_[[% anualiz]:[% anualiz]]),1)*IF(DATOS!BL$4="Sí",1/DATOS_[[% normaliz]:[% normaliz]],1)*(DATOS_[C.Extra.04])))))))),
0)</f>
        <v>0</v>
      </c>
      <c r="AT40" s="112">
        <f t="array" ref="AT40">IFERROR(
(AVERAGE((IF(DATOS_[[Sexo]:[Sexo]]=$B40,IF(DATOS_[[AGRUP. CLAS. PROF.]:[AGRUP. CLAS. PROF.]]=$B39,IF(DATOS_[[Check Periodo Ref.]:[Check Periodo Ref.]]="Dentro",IF(DATOS_[[Check Equiparado]:[Check Equiparado]]="Sí",IF(DATOS!BM$5="Sí",(1/DATOS_[[% anualiz]:[% anualiz]]),1)*IF(DATOS!BM$4="Sí",1/DATOS_[[% normaliz]:[% normaliz]],1)*(DATOS_[C.Extra.05])))))))),
0)</f>
        <v>0</v>
      </c>
      <c r="AU40" s="113">
        <f t="array" ref="AU40">IFERROR(
AVERAGE(IF(DATOS_[Sexo]=$B40,IF(DATOS_[[AGRUP. CLAS. PROF.]:[AGRUP. CLAS. PROF.]]=$B39,IF(DATOS_[Check Equiparado]="Sí",IF(DATOS_[Check Periodo Ref.]="Dentro",DATOS_[Tot Extrasalarial Eq],FALSE))))),
0)</f>
        <v>0</v>
      </c>
      <c r="AV40" s="114">
        <f t="array" ref="AV40">IFERROR(
AVERAGE(IF(DATOS_[Sexo]=$B40,IF(DATOS_[[AGRUP. CLAS. PROF.]:[AGRUP. CLAS. PROF.]]=$B39,IF(DATOS_[Check Equiparado]="Sí",IF(DATOS_[Check Periodo Ref.]="Dentro",DATOS_[TOTAL Retrib Eq],FALSE))))),
0)</f>
        <v>0</v>
      </c>
    </row>
    <row r="41" spans="1:48" x14ac:dyDescent="0.3">
      <c r="A41" s="60" t="str">
        <f t="shared" ref="A41" si="38">+A40</f>
        <v>[ocultar]</v>
      </c>
      <c r="B41" s="64" t="s">
        <v>163</v>
      </c>
      <c r="C41" s="65">
        <f t="array" ref="C41">SUM(IF($B41=DATOS_[Sexo],
IF($B39=DATOS_[AGRUP. CLAS. PROF.],
IF("Dentro"=DATOS_[Check Periodo Ref.],
1/(COUNTIFS(DATOS_[Sexo],$B41,DATOS_[AGRUP. CLAS. PROF.],$B39,DATOS_[Check Periodo Ref.],"Dentro",DATOS_[id],DATOS_[id]))))))</f>
        <v>0</v>
      </c>
      <c r="D41" s="66">
        <f>COUNTIFS(DATOS_[AGRUP. CLAS. PROF.],$B39,DATOS_[Sexo],$B41,DATOS_[Check Periodo Ref.],"Dentro")</f>
        <v>0</v>
      </c>
      <c r="E41" s="66">
        <f>COUNTIFS(DATOS_[AGRUP. CLAS. PROF.],$B39,DATOS_[Sexo],$B41,DATOS_[Check Periodo Ref.],"Dentro",DATOS_[Check Nº SC Norm],"Sí")</f>
        <v>0</v>
      </c>
      <c r="F41" s="66">
        <f>COUNTIFS(DATOS_[AGRUP. CLAS. PROF.],$B39,DATOS_[Sexo],$B41,DATOS_[Check Periodo Ref.],"Dentro",DATOS_[Check Nº SC Anualiz],"Sí")</f>
        <v>0</v>
      </c>
      <c r="G41" s="66">
        <f>COUNTIFS(DATOS_[AGRUP. CLAS. PROF.],$B39,DATOS_[Sexo],$B41,DATOS_[Check Periodo Ref.],"Dentro",DATOS_[Check Nº SC Norm y Anualiz],"Sí")</f>
        <v>0</v>
      </c>
      <c r="H41" s="66">
        <f>COUNTIFS(DATOS_[AGRUP. CLAS. PROF.],$B39,DATOS_[Sexo],$B41,DATOS_[Check Periodo Ref.],"Dentro",DATOS_[Check Equiparación],"Sí")</f>
        <v>0</v>
      </c>
      <c r="I41" s="108" cm="1">
        <f t="array" ref="I41">IFERROR(
AVERAGE(IF(DATOS_[Sexo]=$B41,IF(DATOS_[[AGRUP. CLAS. PROF.]:[AGRUP. CLAS. PROF.]]=$B39,IF(DATOS_[Check Equiparado]="Sí",IF(DATOS_[Check Periodo Ref.]="Dentro",DATOS_[SALARIO BASE Eq],FALSE))))),
0)</f>
        <v>0</v>
      </c>
      <c r="J41" s="109">
        <f t="array" ref="J41">IFERROR(
(AVERAGE((IF(DATOS_[[Sexo]:[Sexo]]=$B41,IF(DATOS_[[AGRUP. CLAS. PROF.]:[AGRUP. CLAS. PROF.]]=$B39,IF(DATOS_[[Check Periodo Ref.]:[Check Periodo Ref.]]="Dentro",IF(DATOS_[[Check Equiparado]:[Check Equiparado]]="Sí",IF(DATOS!AE$5="Sí",(1/DATOS_[[% anualiz]:[% anualiz]]),1)*IF(DATOS!AE$4="Sí",1/DATOS_[[% normaliz]:[% normaliz]],1)*(DATOS_[Conc.Sal.01])))))))),
0)</f>
        <v>0</v>
      </c>
      <c r="K41" s="109">
        <f t="array" ref="K41">IFERROR(
(AVERAGE((IF(DATOS_[[Sexo]:[Sexo]]=$B41,IF(DATOS_[[AGRUP. CLAS. PROF.]:[AGRUP. CLAS. PROF.]]=$B39,IF(DATOS_[[Check Periodo Ref.]:[Check Periodo Ref.]]="Dentro",IF(DATOS_[[Check Equiparado]:[Check Equiparado]]="Sí",IF(DATOS!AF$5="Sí",(1/DATOS_[[% anualiz]:[% anualiz]]),1)*IF(DATOS!AF$4="Sí",1/DATOS_[[% normaliz]:[% normaliz]],1)*(DATOS_[Conc.Sal.02])))))))),
0)</f>
        <v>0</v>
      </c>
      <c r="L41" s="109">
        <f t="array" ref="L41">IFERROR(
(AVERAGE((IF(DATOS_[[Sexo]:[Sexo]]=$B41,IF(DATOS_[[AGRUP. CLAS. PROF.]:[AGRUP. CLAS. PROF.]]=$B39,IF(DATOS_[[Check Periodo Ref.]:[Check Periodo Ref.]]="Dentro",IF(DATOS_[[Check Equiparado]:[Check Equiparado]]="Sí",IF(DATOS!AG$5="Sí",(1/DATOS_[[% anualiz]:[% anualiz]]),1)*IF(DATOS!AG$4="Sí",1/DATOS_[[% normaliz]:[% normaliz]],1)*(DATOS_[Conc.Sal.03])))))))),
0)</f>
        <v>0</v>
      </c>
      <c r="M41" s="109">
        <f t="array" ref="M41">IFERROR(
(AVERAGE((IF(DATOS_[[Sexo]:[Sexo]]=$B41,IF(DATOS_[[AGRUP. CLAS. PROF.]:[AGRUP. CLAS. PROF.]]=$B39,IF(DATOS_[[Check Periodo Ref.]:[Check Periodo Ref.]]="Dentro",IF(DATOS_[[Check Equiparado]:[Check Equiparado]]="Sí",IF(DATOS!AH$5="Sí",(1/DATOS_[[% anualiz]:[% anualiz]]),1)*IF(DATOS!AH$4="Sí",1/DATOS_[[% normaliz]:[% normaliz]],1)*(DATOS_[Conc.Sal.04])))))))),
0)</f>
        <v>0</v>
      </c>
      <c r="N41" s="109">
        <f t="array" ref="N41">IFERROR(
(AVERAGE((IF(DATOS_[[Sexo]:[Sexo]]=$B41,IF(DATOS_[[AGRUP. CLAS. PROF.]:[AGRUP. CLAS. PROF.]]=$B39,IF(DATOS_[[Check Periodo Ref.]:[Check Periodo Ref.]]="Dentro",IF(DATOS_[[Check Equiparado]:[Check Equiparado]]="Sí",IF(DATOS!AI$5="Sí",(1/DATOS_[[% anualiz]:[% anualiz]]),1)*IF(DATOS!AI$4="Sí",1/DATOS_[[% normaliz]:[% normaliz]],1)*(DATOS_[Conc.Sal.05])))))))),
0)</f>
        <v>0</v>
      </c>
      <c r="O41" s="109">
        <f t="array" ref="O41">IFERROR(
(AVERAGE((IF(DATOS_[[Sexo]:[Sexo]]=$B41,IF(DATOS_[[AGRUP. CLAS. PROF.]:[AGRUP. CLAS. PROF.]]=$B39,IF(DATOS_[[Check Periodo Ref.]:[Check Periodo Ref.]]="Dentro",IF(DATOS_[[Check Equiparado]:[Check Equiparado]]="Sí",IF(DATOS!AJ$5="Sí",(1/DATOS_[[% anualiz]:[% anualiz]]),1)*IF(DATOS!AJ$4="Sí",1/DATOS_[[% normaliz]:[% normaliz]],1)*(DATOS_[Conc.Sal.06])))))))),
0)</f>
        <v>0</v>
      </c>
      <c r="P41" s="109">
        <f t="array" ref="P41">IFERROR(
(AVERAGE((IF(DATOS_[[Sexo]:[Sexo]]=$B41,IF(DATOS_[[AGRUP. CLAS. PROF.]:[AGRUP. CLAS. PROF.]]=$B39,IF(DATOS_[[Check Periodo Ref.]:[Check Periodo Ref.]]="Dentro",IF(DATOS_[[Check Equiparado]:[Check Equiparado]]="Sí",IF(DATOS!AK$5="Sí",(1/DATOS_[[% anualiz]:[% anualiz]]),1)*IF(DATOS!AK$4="Sí",1/DATOS_[[% normaliz]:[% normaliz]],1)*(DATOS_[Conc.Sal.07])))))))),
0)</f>
        <v>0</v>
      </c>
      <c r="Q41" s="109">
        <f t="array" ref="Q41">IFERROR(
(AVERAGE((IF(DATOS_[[Sexo]:[Sexo]]=$B41,IF(DATOS_[[AGRUP. CLAS. PROF.]:[AGRUP. CLAS. PROF.]]=$B39,IF(DATOS_[[Check Periodo Ref.]:[Check Periodo Ref.]]="Dentro",IF(DATOS_[[Check Equiparado]:[Check Equiparado]]="Sí",IF(DATOS!AL$5="Sí",(1/DATOS_[[% anualiz]:[% anualiz]]),1)*IF(DATOS!AL$4="Sí",1/DATOS_[[% normaliz]:[% normaliz]],1)*(DATOS_[Conc.Sal.08])))))))),
0)</f>
        <v>0</v>
      </c>
      <c r="R41" s="109">
        <f t="array" ref="R41">IFERROR(
(AVERAGE((IF(DATOS_[[Sexo]:[Sexo]]=$B41,IF(DATOS_[[AGRUP. CLAS. PROF.]:[AGRUP. CLAS. PROF.]]=$B39,IF(DATOS_[[Check Periodo Ref.]:[Check Periodo Ref.]]="Dentro",IF(DATOS_[[Check Equiparado]:[Check Equiparado]]="Sí",IF(DATOS!AM$5="Sí",(1/DATOS_[[% anualiz]:[% anualiz]]),1)*IF(DATOS!AM$4="Sí",1/DATOS_[[% normaliz]:[% normaliz]],1)*(DATOS_[Conc.Sal.09])))))))),
0)</f>
        <v>0</v>
      </c>
      <c r="S41" s="109">
        <f t="array" ref="S41">IFERROR(
(AVERAGE((IF(DATOS_[[Sexo]:[Sexo]]=$B41,IF(DATOS_[[AGRUP. CLAS. PROF.]:[AGRUP. CLAS. PROF.]]=$B39,IF(DATOS_[[Check Periodo Ref.]:[Check Periodo Ref.]]="Dentro",IF(DATOS_[[Check Equiparado]:[Check Equiparado]]="Sí",IF(DATOS!AN$5="Sí",(1/DATOS_[[% anualiz]:[% anualiz]]),1)*IF(DATOS!AN$4="Sí",1/DATOS_[[% normaliz]:[% normaliz]],1)*(DATOS_[Conc.Sal.10])))))))),
0)</f>
        <v>0</v>
      </c>
      <c r="T41" s="109">
        <f t="array" ref="T41">IFERROR(
(AVERAGE((IF(DATOS_[[Sexo]:[Sexo]]=$B41,IF(DATOS_[[AGRUP. CLAS. PROF.]:[AGRUP. CLAS. PROF.]]=$B39,IF(DATOS_[[Check Periodo Ref.]:[Check Periodo Ref.]]="Dentro",IF(DATOS_[[Check Equiparado]:[Check Equiparado]]="Sí",IF(DATOS!AO$5="Sí",(1/DATOS_[[% anualiz]:[% anualiz]]),1)*IF(DATOS!AO$4="Sí",1/DATOS_[[% normaliz]:[% normaliz]],1)*(DATOS_[Conc.Sal.11])))))))),
0)</f>
        <v>0</v>
      </c>
      <c r="U41" s="109">
        <f t="array" ref="U41">IFERROR(
(AVERAGE((IF(DATOS_[[Sexo]:[Sexo]]=$B41,IF(DATOS_[[AGRUP. CLAS. PROF.]:[AGRUP. CLAS. PROF.]]=$B39,IF(DATOS_[[Check Periodo Ref.]:[Check Periodo Ref.]]="Dentro",IF(DATOS_[[Check Equiparado]:[Check Equiparado]]="Sí",IF(DATOS!AP$5="Sí",(1/DATOS_[[% anualiz]:[% anualiz]]),1)*IF(DATOS!AP$4="Sí",1/DATOS_[[% normaliz]:[% normaliz]],1)*(DATOS_[Conc.Sal.12])))))))),
0)</f>
        <v>0</v>
      </c>
      <c r="V41" s="109">
        <f t="array" ref="V41">IFERROR(
(AVERAGE((IF(DATOS_[[Sexo]:[Sexo]]=$B41,IF(DATOS_[[AGRUP. CLAS. PROF.]:[AGRUP. CLAS. PROF.]]=$B39,IF(DATOS_[[Check Periodo Ref.]:[Check Periodo Ref.]]="Dentro",IF(DATOS_[[Check Equiparado]:[Check Equiparado]]="Sí",IF(DATOS!AQ$5="Sí",(1/DATOS_[[% anualiz]:[% anualiz]]),1)*IF(DATOS!AQ$4="Sí",1/DATOS_[[% normaliz]:[% normaliz]],1)*(DATOS_[Conc.Sal.13])))))))),
0)</f>
        <v>0</v>
      </c>
      <c r="W41" s="109">
        <f t="array" ref="W41">IFERROR(
(AVERAGE((IF(DATOS_[[Sexo]:[Sexo]]=$B41,IF(DATOS_[[AGRUP. CLAS. PROF.]:[AGRUP. CLAS. PROF.]]=$B39,IF(DATOS_[[Check Periodo Ref.]:[Check Periodo Ref.]]="Dentro",IF(DATOS_[[Check Equiparado]:[Check Equiparado]]="Sí",IF(DATOS!AR$5="Sí",(1/DATOS_[[% anualiz]:[% anualiz]]),1)*IF(DATOS!AR$4="Sí",1/DATOS_[[% normaliz]:[% normaliz]],1)*(DATOS_[Conc.Sal.14])))))))),
0)</f>
        <v>0</v>
      </c>
      <c r="X41" s="109">
        <f t="array" ref="X41">IFERROR(
(AVERAGE((IF(DATOS_[[Sexo]:[Sexo]]=$B41,IF(DATOS_[[AGRUP. CLAS. PROF.]:[AGRUP. CLAS. PROF.]]=$B39,IF(DATOS_[[Check Periodo Ref.]:[Check Periodo Ref.]]="Dentro",IF(DATOS_[[Check Equiparado]:[Check Equiparado]]="Sí",IF(DATOS!AS$5="Sí",(1/DATOS_[[% anualiz]:[% anualiz]]),1)*IF(DATOS!AS$4="Sí",1/DATOS_[[% normaliz]:[% normaliz]],1)*(DATOS_[Conc.Sal.15])))))))),
0)</f>
        <v>0</v>
      </c>
      <c r="Y41" s="109">
        <f t="array" ref="Y41">IFERROR(
(AVERAGE((IF(DATOS_[[Sexo]:[Sexo]]=$B41,IF(DATOS_[[AGRUP. CLAS. PROF.]:[AGRUP. CLAS. PROF.]]=$B39,IF(DATOS_[[Check Periodo Ref.]:[Check Periodo Ref.]]="Dentro",IF(DATOS_[[Check Equiparado]:[Check Equiparado]]="Sí",IF(DATOS!AT$5="Sí",(1/DATOS_[[% anualiz]:[% anualiz]]),1)*IF(DATOS!AT$4="Sí",1/DATOS_[[% normaliz]:[% normaliz]],1)*(DATOS_[Conc.Sal.16])))))))),
0)</f>
        <v>0</v>
      </c>
      <c r="Z41" s="109">
        <f t="array" ref="Z41">IFERROR(
(AVERAGE((IF(DATOS_[[Sexo]:[Sexo]]=$B41,IF(DATOS_[[AGRUP. CLAS. PROF.]:[AGRUP. CLAS. PROF.]]=$B39,IF(DATOS_[[Check Periodo Ref.]:[Check Periodo Ref.]]="Dentro",IF(DATOS_[[Check Equiparado]:[Check Equiparado]]="Sí",IF(DATOS!AU$5="Sí",(1/DATOS_[[% anualiz]:[% anualiz]]),1)*IF(DATOS!AU$4="Sí",1/DATOS_[[% normaliz]:[% normaliz]],1)*(DATOS_[Conc.Sal.17])))))))),
0)</f>
        <v>0</v>
      </c>
      <c r="AA41" s="109">
        <f t="array" ref="AA41">IFERROR(
(AVERAGE((IF(DATOS_[[Sexo]:[Sexo]]=$B41,IF(DATOS_[[AGRUP. CLAS. PROF.]:[AGRUP. CLAS. PROF.]]=$B39,IF(DATOS_[[Check Periodo Ref.]:[Check Periodo Ref.]]="Dentro",IF(DATOS_[[Check Equiparado]:[Check Equiparado]]="Sí",IF(DATOS!AV$5="Sí",(1/DATOS_[[% anualiz]:[% anualiz]]),1)*IF(DATOS!AV$4="Sí",1/DATOS_[[% normaliz]:[% normaliz]],1)*(DATOS_[Conc.Sal.18])))))))),
0)</f>
        <v>0</v>
      </c>
      <c r="AB41" s="109">
        <f t="array" ref="AB41">IFERROR(
(AVERAGE((IF(DATOS_[[Sexo]:[Sexo]]=$B41,IF(DATOS_[[AGRUP. CLAS. PROF.]:[AGRUP. CLAS. PROF.]]=$B39,IF(DATOS_[[Check Periodo Ref.]:[Check Periodo Ref.]]="Dentro",IF(DATOS_[[Check Equiparado]:[Check Equiparado]]="Sí",IF(DATOS!AW$5="Sí",(1/DATOS_[[% anualiz]:[% anualiz]]),1)*IF(DATOS!AW$4="Sí",1/DATOS_[[% normaliz]:[% normaliz]],1)*(DATOS_[Conc.Sal.19])))))))),
0)</f>
        <v>0</v>
      </c>
      <c r="AC41" s="109">
        <f t="array" ref="AC41">IFERROR(
(AVERAGE((IF(DATOS_[[Sexo]:[Sexo]]=$B41,IF(DATOS_[[AGRUP. CLAS. PROF.]:[AGRUP. CLAS. PROF.]]=$B39,IF(DATOS_[[Check Periodo Ref.]:[Check Periodo Ref.]]="Dentro",IF(DATOS_[[Check Equiparado]:[Check Equiparado]]="Sí",IF(DATOS!AX$5="Sí",(1/DATOS_[[% anualiz]:[% anualiz]]),1)*IF(DATOS!AX$4="Sí",1/DATOS_[[% normaliz]:[% normaliz]],1)*(DATOS_[Conc.Sal.20])))))))),
0)</f>
        <v>0</v>
      </c>
      <c r="AD41" s="109">
        <f t="array" ref="AD41">IFERROR(
(AVERAGE((IF(DATOS_[[Sexo]:[Sexo]]=$B41,IF(DATOS_[[AGRUP. CLAS. PROF.]:[AGRUP. CLAS. PROF.]]=$B39,IF(DATOS_[[Check Periodo Ref.]:[Check Periodo Ref.]]="Dentro",IF(DATOS_[[Check Equiparado]:[Check Equiparado]]="Sí",IF(DATOS!AY$5="Sí",(1/DATOS_[[% anualiz]:[% anualiz]]),1)*IF(DATOS!AY$4="Sí",1/DATOS_[[% normaliz]:[% normaliz]],1)*(DATOS_[Conc.Sal.21])))))))),
0)</f>
        <v>0</v>
      </c>
      <c r="AE41" s="109">
        <f t="array" ref="AE41">IFERROR(
(AVERAGE((IF(DATOS_[[Sexo]:[Sexo]]=$B41,IF(DATOS_[[AGRUP. CLAS. PROF.]:[AGRUP. CLAS. PROF.]]=$B39,IF(DATOS_[[Check Periodo Ref.]:[Check Periodo Ref.]]="Dentro",IF(DATOS_[[Check Equiparado]:[Check Equiparado]]="Sí",IF(DATOS!AZ$5="Sí",(1/DATOS_[[% anualiz]:[% anualiz]]),1)*IF(DATOS!AZ$4="Sí",1/DATOS_[[% normaliz]:[% normaliz]],1)*(DATOS_[Conc.Sal.22])))))))),
0)</f>
        <v>0</v>
      </c>
      <c r="AF41" s="109">
        <f t="array" ref="AF41">IFERROR(
(AVERAGE((IF(DATOS_[[Sexo]:[Sexo]]=$B41,IF(DATOS_[[AGRUP. CLAS. PROF.]:[AGRUP. CLAS. PROF.]]=$B39,IF(DATOS_[[Check Periodo Ref.]:[Check Periodo Ref.]]="Dentro",IF(DATOS_[[Check Equiparado]:[Check Equiparado]]="Sí",IF(DATOS!BA$5="Sí",(1/DATOS_[[% anualiz]:[% anualiz]]),1)*IF(DATOS!BA$4="Sí",1/DATOS_[[% normaliz]:[% normaliz]],1)*(DATOS_[Conc.Sal.23])))))))),
0)</f>
        <v>0</v>
      </c>
      <c r="AG41" s="109">
        <f t="array" ref="AG41">IFERROR(
(AVERAGE((IF(DATOS_[[Sexo]:[Sexo]]=$B41,IF(DATOS_[[AGRUP. CLAS. PROF.]:[AGRUP. CLAS. PROF.]]=$B39,IF(DATOS_[[Check Periodo Ref.]:[Check Periodo Ref.]]="Dentro",IF(DATOS_[[Check Equiparado]:[Check Equiparado]]="Sí",IF(DATOS!BB$5="Sí",(1/DATOS_[[% anualiz]:[% anualiz]]),1)*IF(DATOS!BB$4="Sí",1/DATOS_[[% normaliz]:[% normaliz]],1)*(DATOS_[Conc.Sal.24])))))))),
0)</f>
        <v>0</v>
      </c>
      <c r="AH41" s="109">
        <f t="array" ref="AH41">IFERROR(
(AVERAGE((IF(DATOS_[[Sexo]:[Sexo]]=$B41,IF(DATOS_[[AGRUP. CLAS. PROF.]:[AGRUP. CLAS. PROF.]]=$B39,IF(DATOS_[[Check Periodo Ref.]:[Check Periodo Ref.]]="Dentro",IF(DATOS_[[Check Equiparado]:[Check Equiparado]]="Sí",IF(DATOS!BC$5="Sí",(1/DATOS_[[% anualiz]:[% anualiz]]),1)*IF(DATOS!BC$4="Sí",1/DATOS_[[% normaliz]:[% normaliz]],1)*(DATOS_[Conc.Sal.25])))))))),
0)</f>
        <v>0</v>
      </c>
      <c r="AI41" s="109">
        <f t="array" ref="AI41">IFERROR(
(AVERAGE((IF(DATOS_[[Sexo]:[Sexo]]=$B41,IF(DATOS_[[AGRUP. CLAS. PROF.]:[AGRUP. CLAS. PROF.]]=$B39,IF(DATOS_[[Check Periodo Ref.]:[Check Periodo Ref.]]="Dentro",IF(DATOS_[[Check Equiparado]:[Check Equiparado]]="Sí",IF(DATOS!BD$5="Sí",(1/DATOS_[[% anualiz]:[% anualiz]]),1)*IF(DATOS!BD$4="Sí",1/DATOS_[[% normaliz]:[% normaliz]],1)*(DATOS_[Conc.Sal.26])))))))),
0)</f>
        <v>0</v>
      </c>
      <c r="AJ41" s="109">
        <f t="array" ref="AJ41">IFERROR(
(AVERAGE((IF(DATOS_[[Sexo]:[Sexo]]=$B41,IF(DATOS_[[AGRUP. CLAS. PROF.]:[AGRUP. CLAS. PROF.]]=$B39,IF(DATOS_[[Check Periodo Ref.]:[Check Periodo Ref.]]="Dentro",IF(DATOS_[[Check Equiparado]:[Check Equiparado]]="Sí",IF(DATOS!BE$5="Sí",(1/DATOS_[[% anualiz]:[% anualiz]]),1)*IF(DATOS!BE$4="Sí",1/DATOS_[[% normaliz]:[% normaliz]],1)*(DATOS_[Conc.Sal.27])))))))),
0)</f>
        <v>0</v>
      </c>
      <c r="AK41" s="109">
        <f t="array" ref="AK41">IFERROR(
(AVERAGE((IF(DATOS_[[Sexo]:[Sexo]]=$B41,IF(DATOS_[[AGRUP. CLAS. PROF.]:[AGRUP. CLAS. PROF.]]=$B39,IF(DATOS_[[Check Periodo Ref.]:[Check Periodo Ref.]]="Dentro",IF(DATOS_[[Check Equiparado]:[Check Equiparado]]="Sí",IF(DATOS!BF$5="Sí",(1/DATOS_[[% anualiz]:[% anualiz]]),1)*IF(DATOS!BF$4="Sí",1/DATOS_[[% normaliz]:[% normaliz]],1)*(DATOS_[Conc.Sal.28])))))))),
0)</f>
        <v>0</v>
      </c>
      <c r="AL41" s="109">
        <f t="array" ref="AL41">IFERROR(
(AVERAGE((IF(DATOS_[[Sexo]:[Sexo]]=$B41,IF(DATOS_[[AGRUP. CLAS. PROF.]:[AGRUP. CLAS. PROF.]]=$B39,IF(DATOS_[[Check Periodo Ref.]:[Check Periodo Ref.]]="Dentro",IF(DATOS_[[Check Equiparado]:[Check Equiparado]]="Sí",IF(DATOS!BG$5="Sí",(1/DATOS_[[% anualiz]:[% anualiz]]),1)*IF(DATOS!BG$4="Sí",1/DATOS_[[% normaliz]:[% normaliz]],1)*(DATOS_[Conc.Sal.29])))))))),
0)</f>
        <v>0</v>
      </c>
      <c r="AM41" s="109">
        <f t="array" ref="AM41">IFERROR(
(AVERAGE((IF(DATOS_[[Sexo]:[Sexo]]=$B41,IF(DATOS_[[AGRUP. CLAS. PROF.]:[AGRUP. CLAS. PROF.]]=$B39,IF(DATOS_[[Check Periodo Ref.]:[Check Periodo Ref.]]="Dentro",IF(DATOS_[[Check Equiparado]:[Check Equiparado]]="Sí",IF(DATOS!BH$5="Sí",(1/DATOS_[[% anualiz]:[% anualiz]]),1)*IF(DATOS!BH$4="Sí",1/DATOS_[[% normaliz]:[% normaliz]],1)*(DATOS_[Conc.Sal.30])))))))),
0)</f>
        <v>0</v>
      </c>
      <c r="AN41" s="110">
        <f t="array" ref="AN41">IFERROR(
AVERAGE(IF(DATOS_[Sexo]=$B41,IF(DATOS_[[AGRUP. CLAS. PROF.]:[AGRUP. CLAS. PROF.]]=$B39,IF(DATOS_[Check Equiparado]="Sí",IF(DATOS_[Check Periodo Ref.]="Dentro",DATOS_[Tot COMPL.SAL Eq],FALSE))))),
0)</f>
        <v>0</v>
      </c>
      <c r="AO41" s="111">
        <f t="array" ref="AO41">IFERROR(
AVERAGE(IF(DATOS_[Sexo]=$B41,IF(DATOS_[[AGRUP. CLAS. PROF.]:[AGRUP. CLAS. PROF.]]=$B39,IF(DATOS_[Check Equiparado]="Sí",IF(DATOS_[Check Periodo Ref.]="Dentro",DATOS_[TOTAL SALARIO Eq],FALSE))))),
0)</f>
        <v>0</v>
      </c>
      <c r="AP41" s="112">
        <f t="array" ref="AP41">IFERROR(
(AVERAGE((IF(DATOS_[[Sexo]:[Sexo]]=$B41,IF(DATOS_[[AGRUP. CLAS. PROF.]:[AGRUP. CLAS. PROF.]]=$B39,IF(DATOS_[[Check Periodo Ref.]:[Check Periodo Ref.]]="Dentro",IF(DATOS_[[Check Equiparado]:[Check Equiparado]]="Sí",IF(DATOS!BI$5="Sí",(1/DATOS_[[% anualiz]:[% anualiz]]),1)*IF(DATOS!BI$4="Sí",1/DATOS_[[% normaliz]:[% normaliz]],1)*(DATOS_[C.Extra.01])))))))),
0)</f>
        <v>0</v>
      </c>
      <c r="AQ41" s="112">
        <f t="array" ref="AQ41">IFERROR(
(AVERAGE((IF(DATOS_[[Sexo]:[Sexo]]=$B41,IF(DATOS_[[AGRUP. CLAS. PROF.]:[AGRUP. CLAS. PROF.]]=$B39,IF(DATOS_[[Check Periodo Ref.]:[Check Periodo Ref.]]="Dentro",IF(DATOS_[[Check Equiparado]:[Check Equiparado]]="Sí",IF(DATOS!BJ$5="Sí",(1/DATOS_[[% anualiz]:[% anualiz]]),1)*IF(DATOS!BJ$4="Sí",1/DATOS_[[% normaliz]:[% normaliz]],1)*(DATOS_[C.Extra.02])))))))),
0)</f>
        <v>0</v>
      </c>
      <c r="AR41" s="112">
        <f t="array" ref="AR41">IFERROR(
(AVERAGE((IF(DATOS_[[Sexo]:[Sexo]]=$B41,IF(DATOS_[[AGRUP. CLAS. PROF.]:[AGRUP. CLAS. PROF.]]=$B39,IF(DATOS_[[Check Periodo Ref.]:[Check Periodo Ref.]]="Dentro",IF(DATOS_[[Check Equiparado]:[Check Equiparado]]="Sí",IF(DATOS!BK$5="Sí",(1/DATOS_[[% anualiz]:[% anualiz]]),1)*IF(DATOS!BK$4="Sí",1/DATOS_[[% normaliz]:[% normaliz]],1)*(DATOS_[C.Extra.03])))))))),
0)</f>
        <v>0</v>
      </c>
      <c r="AS41" s="112">
        <f t="array" ref="AS41">IFERROR(
(AVERAGE((IF(DATOS_[[Sexo]:[Sexo]]=$B41,IF(DATOS_[[AGRUP. CLAS. PROF.]:[AGRUP. CLAS. PROF.]]=$B39,IF(DATOS_[[Check Periodo Ref.]:[Check Periodo Ref.]]="Dentro",IF(DATOS_[[Check Equiparado]:[Check Equiparado]]="Sí",IF(DATOS!BL$5="Sí",(1/DATOS_[[% anualiz]:[% anualiz]]),1)*IF(DATOS!BL$4="Sí",1/DATOS_[[% normaliz]:[% normaliz]],1)*(DATOS_[C.Extra.04])))))))),
0)</f>
        <v>0</v>
      </c>
      <c r="AT41" s="112">
        <f t="array" ref="AT41">IFERROR(
(AVERAGE((IF(DATOS_[[Sexo]:[Sexo]]=$B41,IF(DATOS_[[AGRUP. CLAS. PROF.]:[AGRUP. CLAS. PROF.]]=$B39,IF(DATOS_[[Check Periodo Ref.]:[Check Periodo Ref.]]="Dentro",IF(DATOS_[[Check Equiparado]:[Check Equiparado]]="Sí",IF(DATOS!BM$5="Sí",(1/DATOS_[[% anualiz]:[% anualiz]]),1)*IF(DATOS!BM$4="Sí",1/DATOS_[[% normaliz]:[% normaliz]],1)*(DATOS_[C.Extra.05])))))))),
0)</f>
        <v>0</v>
      </c>
      <c r="AU41" s="113">
        <f t="array" ref="AU41">IFERROR(
AVERAGE(IF(DATOS_[Sexo]=$B41,IF(DATOS_[[AGRUP. CLAS. PROF.]:[AGRUP. CLAS. PROF.]]=$B39,IF(DATOS_[Check Equiparado]="Sí",IF(DATOS_[Check Periodo Ref.]="Dentro",DATOS_[Tot Extrasalarial Eq],FALSE))))),
0)</f>
        <v>0</v>
      </c>
      <c r="AV41" s="114">
        <f t="array" ref="AV41">IFERROR(
AVERAGE(IF(DATOS_[Sexo]=$B41,IF(DATOS_[[AGRUP. CLAS. PROF.]:[AGRUP. CLAS. PROF.]]=$B39,IF(DATOS_[Check Equiparado]="Sí",IF(DATOS_[Check Periodo Ref.]="Dentro",DATOS_[TOTAL Retrib Eq],FALSE))))),
0)</f>
        <v>0</v>
      </c>
    </row>
    <row r="42" spans="1:48" ht="17.25" thickBot="1" x14ac:dyDescent="0.35">
      <c r="A42" s="60" t="str">
        <f t="shared" ref="A42" si="39">+A43</f>
        <v>[ocultar]</v>
      </c>
      <c r="B42" s="70" t="s">
        <v>226</v>
      </c>
      <c r="C42" s="107"/>
      <c r="D42" s="71"/>
      <c r="E42" s="71"/>
      <c r="F42" s="71"/>
      <c r="G42" s="71"/>
      <c r="H42" s="71"/>
      <c r="I42" s="137" t="str">
        <f t="shared" ref="I42:AV42" si="40">IFERROR((I43-I44)/I43,"")</f>
        <v/>
      </c>
      <c r="J42" s="138" t="str">
        <f t="shared" si="40"/>
        <v/>
      </c>
      <c r="K42" s="139" t="str">
        <f t="shared" si="40"/>
        <v/>
      </c>
      <c r="L42" s="139" t="str">
        <f t="shared" si="40"/>
        <v/>
      </c>
      <c r="M42" s="139" t="str">
        <f t="shared" si="40"/>
        <v/>
      </c>
      <c r="N42" s="140" t="str">
        <f t="shared" si="40"/>
        <v/>
      </c>
      <c r="O42" s="141" t="str">
        <f t="shared" si="40"/>
        <v/>
      </c>
      <c r="P42" s="141" t="str">
        <f t="shared" si="40"/>
        <v/>
      </c>
      <c r="Q42" s="141" t="str">
        <f t="shared" si="40"/>
        <v/>
      </c>
      <c r="R42" s="141" t="str">
        <f t="shared" si="40"/>
        <v/>
      </c>
      <c r="S42" s="141" t="str">
        <f t="shared" si="40"/>
        <v/>
      </c>
      <c r="T42" s="141" t="str">
        <f t="shared" si="40"/>
        <v/>
      </c>
      <c r="U42" s="141" t="str">
        <f t="shared" si="40"/>
        <v/>
      </c>
      <c r="V42" s="141" t="str">
        <f t="shared" si="40"/>
        <v/>
      </c>
      <c r="W42" s="141" t="str">
        <f t="shared" si="40"/>
        <v/>
      </c>
      <c r="X42" s="141" t="str">
        <f t="shared" si="40"/>
        <v/>
      </c>
      <c r="Y42" s="141" t="str">
        <f t="shared" si="40"/>
        <v/>
      </c>
      <c r="Z42" s="140" t="str">
        <f t="shared" si="40"/>
        <v/>
      </c>
      <c r="AA42" s="140" t="str">
        <f t="shared" si="40"/>
        <v/>
      </c>
      <c r="AB42" s="140" t="str">
        <f t="shared" si="40"/>
        <v/>
      </c>
      <c r="AC42" s="140" t="str">
        <f t="shared" si="40"/>
        <v/>
      </c>
      <c r="AD42" s="140" t="str">
        <f t="shared" si="40"/>
        <v/>
      </c>
      <c r="AE42" s="140" t="str">
        <f t="shared" si="40"/>
        <v/>
      </c>
      <c r="AF42" s="140" t="str">
        <f t="shared" si="40"/>
        <v/>
      </c>
      <c r="AG42" s="140" t="str">
        <f t="shared" si="40"/>
        <v/>
      </c>
      <c r="AH42" s="140" t="str">
        <f t="shared" si="40"/>
        <v/>
      </c>
      <c r="AI42" s="140" t="str">
        <f t="shared" si="40"/>
        <v/>
      </c>
      <c r="AJ42" s="140" t="str">
        <f t="shared" si="40"/>
        <v/>
      </c>
      <c r="AK42" s="140" t="str">
        <f t="shared" si="40"/>
        <v/>
      </c>
      <c r="AL42" s="140" t="str">
        <f t="shared" si="40"/>
        <v/>
      </c>
      <c r="AM42" s="140" t="str">
        <f t="shared" si="40"/>
        <v/>
      </c>
      <c r="AN42" s="142" t="str">
        <f t="shared" si="40"/>
        <v/>
      </c>
      <c r="AO42" s="146" t="str">
        <f t="shared" si="40"/>
        <v/>
      </c>
      <c r="AP42" s="143" t="str">
        <f t="shared" si="40"/>
        <v/>
      </c>
      <c r="AQ42" s="143" t="str">
        <f t="shared" si="40"/>
        <v/>
      </c>
      <c r="AR42" s="143" t="str">
        <f t="shared" si="40"/>
        <v/>
      </c>
      <c r="AS42" s="143" t="str">
        <f t="shared" si="40"/>
        <v/>
      </c>
      <c r="AT42" s="143" t="str">
        <f t="shared" si="40"/>
        <v/>
      </c>
      <c r="AU42" s="144" t="str">
        <f t="shared" si="40"/>
        <v/>
      </c>
      <c r="AV42" s="145" t="str">
        <f t="shared" si="40"/>
        <v/>
      </c>
    </row>
    <row r="43" spans="1:48" x14ac:dyDescent="0.3">
      <c r="A43" s="60" t="str">
        <f t="shared" ref="A43" si="41">+IF(C43+C44=0,"[ocultar]","")</f>
        <v>[ocultar]</v>
      </c>
      <c r="B43" s="64" t="s">
        <v>162</v>
      </c>
      <c r="C43" s="65">
        <f t="array" ref="C43">SUM(IF($B43=DATOS_[Sexo],
IF($B42=DATOS_[AGRUP. CLAS. PROF.],
IF("Dentro"=DATOS_[Check Periodo Ref.],
1/(COUNTIFS(DATOS_[Sexo],$B43,DATOS_[AGRUP. CLAS. PROF.],$B42,DATOS_[Check Periodo Ref.],"Dentro",DATOS_[id],DATOS_[id]))))))</f>
        <v>0</v>
      </c>
      <c r="D43" s="66">
        <f>COUNTIFS(DATOS_[AGRUP. CLAS. PROF.],$B42,DATOS_[Sexo],$B43,DATOS_[Check Periodo Ref.],"Dentro")</f>
        <v>0</v>
      </c>
      <c r="E43" s="66">
        <f>COUNTIFS(DATOS_[AGRUP. CLAS. PROF.],$B42,DATOS_[Sexo],$B43,DATOS_[Check Periodo Ref.],"Dentro",DATOS_[Check Nº SC Norm],"Sí")</f>
        <v>0</v>
      </c>
      <c r="F43" s="66">
        <f>COUNTIFS(DATOS_[AGRUP. CLAS. PROF.],$B42,DATOS_[Sexo],$B43,DATOS_[Check Periodo Ref.],"Dentro",DATOS_[Check Nº SC Anualiz],"Sí")</f>
        <v>0</v>
      </c>
      <c r="G43" s="66">
        <f>COUNTIFS(DATOS_[AGRUP. CLAS. PROF.],$B42,DATOS_[Sexo],$B43,DATOS_[Check Periodo Ref.],"Dentro",DATOS_[Check Nº SC Norm y Anualiz],"Sí")</f>
        <v>0</v>
      </c>
      <c r="H43" s="66">
        <f>COUNTIFS(DATOS_[AGRUP. CLAS. PROF.],$B42,DATOS_[Sexo],$B43,DATOS_[Check Periodo Ref.],"Dentro",DATOS_[Check Equiparación],"Sí")</f>
        <v>0</v>
      </c>
      <c r="I43" s="108">
        <f t="array" ref="I43">IFERROR(
AVERAGE(IF(DATOS_[Sexo]=$B43,IF(DATOS_[[AGRUP. CLAS. PROF.]:[AGRUP. CLAS. PROF.]]=$B42,IF(DATOS_[Check Equiparado]="Sí",IF(DATOS_[Check Periodo Ref.]="Dentro",DATOS_[SALARIO BASE Eq],FALSE))))),
0)</f>
        <v>0</v>
      </c>
      <c r="J43" s="109">
        <f t="array" ref="J43">IFERROR(
(AVERAGE((IF(DATOS_[[Sexo]:[Sexo]]=$B43,IF(DATOS_[[AGRUP. CLAS. PROF.]:[AGRUP. CLAS. PROF.]]=$B42,IF(DATOS_[[Check Periodo Ref.]:[Check Periodo Ref.]]="Dentro",IF(DATOS_[[Check Equiparado]:[Check Equiparado]]="Sí",IF(DATOS!AE$5="Sí",(1/DATOS_[[% anualiz]:[% anualiz]]),1)*IF(DATOS!AE$4="Sí",1/DATOS_[[% normaliz]:[% normaliz]],1)*(DATOS_[Conc.Sal.01])))))))),
0)</f>
        <v>0</v>
      </c>
      <c r="K43" s="109">
        <f t="array" ref="K43">IFERROR(
(AVERAGE((IF(DATOS_[[Sexo]:[Sexo]]=$B43,IF(DATOS_[[AGRUP. CLAS. PROF.]:[AGRUP. CLAS. PROF.]]=$B42,IF(DATOS_[[Check Periodo Ref.]:[Check Periodo Ref.]]="Dentro",IF(DATOS_[[Check Equiparado]:[Check Equiparado]]="Sí",IF(DATOS!AF$5="Sí",(1/DATOS_[[% anualiz]:[% anualiz]]),1)*IF(DATOS!AF$4="Sí",1/DATOS_[[% normaliz]:[% normaliz]],1)*(DATOS_[Conc.Sal.02])))))))),
0)</f>
        <v>0</v>
      </c>
      <c r="L43" s="109">
        <f t="array" ref="L43">IFERROR(
(AVERAGE((IF(DATOS_[[Sexo]:[Sexo]]=$B43,IF(DATOS_[[AGRUP. CLAS. PROF.]:[AGRUP. CLAS. PROF.]]=$B42,IF(DATOS_[[Check Periodo Ref.]:[Check Periodo Ref.]]="Dentro",IF(DATOS_[[Check Equiparado]:[Check Equiparado]]="Sí",IF(DATOS!AG$5="Sí",(1/DATOS_[[% anualiz]:[% anualiz]]),1)*IF(DATOS!AG$4="Sí",1/DATOS_[[% normaliz]:[% normaliz]],1)*(DATOS_[Conc.Sal.03])))))))),
0)</f>
        <v>0</v>
      </c>
      <c r="M43" s="109">
        <f t="array" ref="M43">IFERROR(
(AVERAGE((IF(DATOS_[[Sexo]:[Sexo]]=$B43,IF(DATOS_[[AGRUP. CLAS. PROF.]:[AGRUP. CLAS. PROF.]]=$B42,IF(DATOS_[[Check Periodo Ref.]:[Check Periodo Ref.]]="Dentro",IF(DATOS_[[Check Equiparado]:[Check Equiparado]]="Sí",IF(DATOS!AH$5="Sí",(1/DATOS_[[% anualiz]:[% anualiz]]),1)*IF(DATOS!AH$4="Sí",1/DATOS_[[% normaliz]:[% normaliz]],1)*(DATOS_[Conc.Sal.04])))))))),
0)</f>
        <v>0</v>
      </c>
      <c r="N43" s="109">
        <f t="array" ref="N43">IFERROR(
(AVERAGE((IF(DATOS_[[Sexo]:[Sexo]]=$B43,IF(DATOS_[[AGRUP. CLAS. PROF.]:[AGRUP. CLAS. PROF.]]=$B42,IF(DATOS_[[Check Periodo Ref.]:[Check Periodo Ref.]]="Dentro",IF(DATOS_[[Check Equiparado]:[Check Equiparado]]="Sí",IF(DATOS!AI$5="Sí",(1/DATOS_[[% anualiz]:[% anualiz]]),1)*IF(DATOS!AI$4="Sí",1/DATOS_[[% normaliz]:[% normaliz]],1)*(DATOS_[Conc.Sal.05])))))))),
0)</f>
        <v>0</v>
      </c>
      <c r="O43" s="109">
        <f t="array" ref="O43">IFERROR(
(AVERAGE((IF(DATOS_[[Sexo]:[Sexo]]=$B43,IF(DATOS_[[AGRUP. CLAS. PROF.]:[AGRUP. CLAS. PROF.]]=$B42,IF(DATOS_[[Check Periodo Ref.]:[Check Periodo Ref.]]="Dentro",IF(DATOS_[[Check Equiparado]:[Check Equiparado]]="Sí",IF(DATOS!AJ$5="Sí",(1/DATOS_[[% anualiz]:[% anualiz]]),1)*IF(DATOS!AJ$4="Sí",1/DATOS_[[% normaliz]:[% normaliz]],1)*(DATOS_[Conc.Sal.06])))))))),
0)</f>
        <v>0</v>
      </c>
      <c r="P43" s="109">
        <f t="array" ref="P43">IFERROR(
(AVERAGE((IF(DATOS_[[Sexo]:[Sexo]]=$B43,IF(DATOS_[[AGRUP. CLAS. PROF.]:[AGRUP. CLAS. PROF.]]=$B42,IF(DATOS_[[Check Periodo Ref.]:[Check Periodo Ref.]]="Dentro",IF(DATOS_[[Check Equiparado]:[Check Equiparado]]="Sí",IF(DATOS!AK$5="Sí",(1/DATOS_[[% anualiz]:[% anualiz]]),1)*IF(DATOS!AK$4="Sí",1/DATOS_[[% normaliz]:[% normaliz]],1)*(DATOS_[Conc.Sal.07])))))))),
0)</f>
        <v>0</v>
      </c>
      <c r="Q43" s="109">
        <f t="array" ref="Q43">IFERROR(
(AVERAGE((IF(DATOS_[[Sexo]:[Sexo]]=$B43,IF(DATOS_[[AGRUP. CLAS. PROF.]:[AGRUP. CLAS. PROF.]]=$B42,IF(DATOS_[[Check Periodo Ref.]:[Check Periodo Ref.]]="Dentro",IF(DATOS_[[Check Equiparado]:[Check Equiparado]]="Sí",IF(DATOS!AL$5="Sí",(1/DATOS_[[% anualiz]:[% anualiz]]),1)*IF(DATOS!AL$4="Sí",1/DATOS_[[% normaliz]:[% normaliz]],1)*(DATOS_[Conc.Sal.08])))))))),
0)</f>
        <v>0</v>
      </c>
      <c r="R43" s="109">
        <f t="array" ref="R43">IFERROR(
(AVERAGE((IF(DATOS_[[Sexo]:[Sexo]]=$B43,IF(DATOS_[[AGRUP. CLAS. PROF.]:[AGRUP. CLAS. PROF.]]=$B42,IF(DATOS_[[Check Periodo Ref.]:[Check Periodo Ref.]]="Dentro",IF(DATOS_[[Check Equiparado]:[Check Equiparado]]="Sí",IF(DATOS!AM$5="Sí",(1/DATOS_[[% anualiz]:[% anualiz]]),1)*IF(DATOS!AM$4="Sí",1/DATOS_[[% normaliz]:[% normaliz]],1)*(DATOS_[Conc.Sal.09])))))))),
0)</f>
        <v>0</v>
      </c>
      <c r="S43" s="109">
        <f t="array" ref="S43">IFERROR(
(AVERAGE((IF(DATOS_[[Sexo]:[Sexo]]=$B43,IF(DATOS_[[AGRUP. CLAS. PROF.]:[AGRUP. CLAS. PROF.]]=$B42,IF(DATOS_[[Check Periodo Ref.]:[Check Periodo Ref.]]="Dentro",IF(DATOS_[[Check Equiparado]:[Check Equiparado]]="Sí",IF(DATOS!AN$5="Sí",(1/DATOS_[[% anualiz]:[% anualiz]]),1)*IF(DATOS!AN$4="Sí",1/DATOS_[[% normaliz]:[% normaliz]],1)*(DATOS_[Conc.Sal.10])))))))),
0)</f>
        <v>0</v>
      </c>
      <c r="T43" s="109">
        <f t="array" ref="T43">IFERROR(
(AVERAGE((IF(DATOS_[[Sexo]:[Sexo]]=$B43,IF(DATOS_[[AGRUP. CLAS. PROF.]:[AGRUP. CLAS. PROF.]]=$B42,IF(DATOS_[[Check Periodo Ref.]:[Check Periodo Ref.]]="Dentro",IF(DATOS_[[Check Equiparado]:[Check Equiparado]]="Sí",IF(DATOS!AO$5="Sí",(1/DATOS_[[% anualiz]:[% anualiz]]),1)*IF(DATOS!AO$4="Sí",1/DATOS_[[% normaliz]:[% normaliz]],1)*(DATOS_[Conc.Sal.11])))))))),
0)</f>
        <v>0</v>
      </c>
      <c r="U43" s="109">
        <f t="array" ref="U43">IFERROR(
(AVERAGE((IF(DATOS_[[Sexo]:[Sexo]]=$B43,IF(DATOS_[[AGRUP. CLAS. PROF.]:[AGRUP. CLAS. PROF.]]=$B42,IF(DATOS_[[Check Periodo Ref.]:[Check Periodo Ref.]]="Dentro",IF(DATOS_[[Check Equiparado]:[Check Equiparado]]="Sí",IF(DATOS!AP$5="Sí",(1/DATOS_[[% anualiz]:[% anualiz]]),1)*IF(DATOS!AP$4="Sí",1/DATOS_[[% normaliz]:[% normaliz]],1)*(DATOS_[Conc.Sal.12])))))))),
0)</f>
        <v>0</v>
      </c>
      <c r="V43" s="109">
        <f t="array" ref="V43">IFERROR(
(AVERAGE((IF(DATOS_[[Sexo]:[Sexo]]=$B43,IF(DATOS_[[AGRUP. CLAS. PROF.]:[AGRUP. CLAS. PROF.]]=$B42,IF(DATOS_[[Check Periodo Ref.]:[Check Periodo Ref.]]="Dentro",IF(DATOS_[[Check Equiparado]:[Check Equiparado]]="Sí",IF(DATOS!AQ$5="Sí",(1/DATOS_[[% anualiz]:[% anualiz]]),1)*IF(DATOS!AQ$4="Sí",1/DATOS_[[% normaliz]:[% normaliz]],1)*(DATOS_[Conc.Sal.13])))))))),
0)</f>
        <v>0</v>
      </c>
      <c r="W43" s="109">
        <f t="array" ref="W43">IFERROR(
(AVERAGE((IF(DATOS_[[Sexo]:[Sexo]]=$B43,IF(DATOS_[[AGRUP. CLAS. PROF.]:[AGRUP. CLAS. PROF.]]=$B42,IF(DATOS_[[Check Periodo Ref.]:[Check Periodo Ref.]]="Dentro",IF(DATOS_[[Check Equiparado]:[Check Equiparado]]="Sí",IF(DATOS!AR$5="Sí",(1/DATOS_[[% anualiz]:[% anualiz]]),1)*IF(DATOS!AR$4="Sí",1/DATOS_[[% normaliz]:[% normaliz]],1)*(DATOS_[Conc.Sal.14])))))))),
0)</f>
        <v>0</v>
      </c>
      <c r="X43" s="109">
        <f t="array" ref="X43">IFERROR(
(AVERAGE((IF(DATOS_[[Sexo]:[Sexo]]=$B43,IF(DATOS_[[AGRUP. CLAS. PROF.]:[AGRUP. CLAS. PROF.]]=$B42,IF(DATOS_[[Check Periodo Ref.]:[Check Periodo Ref.]]="Dentro",IF(DATOS_[[Check Equiparado]:[Check Equiparado]]="Sí",IF(DATOS!AS$5="Sí",(1/DATOS_[[% anualiz]:[% anualiz]]),1)*IF(DATOS!AS$4="Sí",1/DATOS_[[% normaliz]:[% normaliz]],1)*(DATOS_[Conc.Sal.15])))))))),
0)</f>
        <v>0</v>
      </c>
      <c r="Y43" s="109">
        <f t="array" ref="Y43">IFERROR(
(AVERAGE((IF(DATOS_[[Sexo]:[Sexo]]=$B43,IF(DATOS_[[AGRUP. CLAS. PROF.]:[AGRUP. CLAS. PROF.]]=$B42,IF(DATOS_[[Check Periodo Ref.]:[Check Periodo Ref.]]="Dentro",IF(DATOS_[[Check Equiparado]:[Check Equiparado]]="Sí",IF(DATOS!AT$5="Sí",(1/DATOS_[[% anualiz]:[% anualiz]]),1)*IF(DATOS!AT$4="Sí",1/DATOS_[[% normaliz]:[% normaliz]],1)*(DATOS_[Conc.Sal.16])))))))),
0)</f>
        <v>0</v>
      </c>
      <c r="Z43" s="109">
        <f t="array" ref="Z43">IFERROR(
(AVERAGE((IF(DATOS_[[Sexo]:[Sexo]]=$B43,IF(DATOS_[[AGRUP. CLAS. PROF.]:[AGRUP. CLAS. PROF.]]=$B42,IF(DATOS_[[Check Periodo Ref.]:[Check Periodo Ref.]]="Dentro",IF(DATOS_[[Check Equiparado]:[Check Equiparado]]="Sí",IF(DATOS!AU$5="Sí",(1/DATOS_[[% anualiz]:[% anualiz]]),1)*IF(DATOS!AU$4="Sí",1/DATOS_[[% normaliz]:[% normaliz]],1)*(DATOS_[Conc.Sal.17])))))))),
0)</f>
        <v>0</v>
      </c>
      <c r="AA43" s="109">
        <f t="array" ref="AA43">IFERROR(
(AVERAGE((IF(DATOS_[[Sexo]:[Sexo]]=$B43,IF(DATOS_[[AGRUP. CLAS. PROF.]:[AGRUP. CLAS. PROF.]]=$B42,IF(DATOS_[[Check Periodo Ref.]:[Check Periodo Ref.]]="Dentro",IF(DATOS_[[Check Equiparado]:[Check Equiparado]]="Sí",IF(DATOS!AV$5="Sí",(1/DATOS_[[% anualiz]:[% anualiz]]),1)*IF(DATOS!AV$4="Sí",1/DATOS_[[% normaliz]:[% normaliz]],1)*(DATOS_[Conc.Sal.18])))))))),
0)</f>
        <v>0</v>
      </c>
      <c r="AB43" s="109">
        <f t="array" ref="AB43">IFERROR(
(AVERAGE((IF(DATOS_[[Sexo]:[Sexo]]=$B43,IF(DATOS_[[AGRUP. CLAS. PROF.]:[AGRUP. CLAS. PROF.]]=$B42,IF(DATOS_[[Check Periodo Ref.]:[Check Periodo Ref.]]="Dentro",IF(DATOS_[[Check Equiparado]:[Check Equiparado]]="Sí",IF(DATOS!AW$5="Sí",(1/DATOS_[[% anualiz]:[% anualiz]]),1)*IF(DATOS!AW$4="Sí",1/DATOS_[[% normaliz]:[% normaliz]],1)*(DATOS_[Conc.Sal.19])))))))),
0)</f>
        <v>0</v>
      </c>
      <c r="AC43" s="109">
        <f t="array" ref="AC43">IFERROR(
(AVERAGE((IF(DATOS_[[Sexo]:[Sexo]]=$B43,IF(DATOS_[[AGRUP. CLAS. PROF.]:[AGRUP. CLAS. PROF.]]=$B42,IF(DATOS_[[Check Periodo Ref.]:[Check Periodo Ref.]]="Dentro",IF(DATOS_[[Check Equiparado]:[Check Equiparado]]="Sí",IF(DATOS!AX$5="Sí",(1/DATOS_[[% anualiz]:[% anualiz]]),1)*IF(DATOS!AX$4="Sí",1/DATOS_[[% normaliz]:[% normaliz]],1)*(DATOS_[Conc.Sal.20])))))))),
0)</f>
        <v>0</v>
      </c>
      <c r="AD43" s="109">
        <f t="array" ref="AD43">IFERROR(
(AVERAGE((IF(DATOS_[[Sexo]:[Sexo]]=$B43,IF(DATOS_[[AGRUP. CLAS. PROF.]:[AGRUP. CLAS. PROF.]]=$B42,IF(DATOS_[[Check Periodo Ref.]:[Check Periodo Ref.]]="Dentro",IF(DATOS_[[Check Equiparado]:[Check Equiparado]]="Sí",IF(DATOS!AY$5="Sí",(1/DATOS_[[% anualiz]:[% anualiz]]),1)*IF(DATOS!AY$4="Sí",1/DATOS_[[% normaliz]:[% normaliz]],1)*(DATOS_[Conc.Sal.21])))))))),
0)</f>
        <v>0</v>
      </c>
      <c r="AE43" s="109">
        <f t="array" ref="AE43">IFERROR(
(AVERAGE((IF(DATOS_[[Sexo]:[Sexo]]=$B43,IF(DATOS_[[AGRUP. CLAS. PROF.]:[AGRUP. CLAS. PROF.]]=$B42,IF(DATOS_[[Check Periodo Ref.]:[Check Periodo Ref.]]="Dentro",IF(DATOS_[[Check Equiparado]:[Check Equiparado]]="Sí",IF(DATOS!AZ$5="Sí",(1/DATOS_[[% anualiz]:[% anualiz]]),1)*IF(DATOS!AZ$4="Sí",1/DATOS_[[% normaliz]:[% normaliz]],1)*(DATOS_[Conc.Sal.22])))))))),
0)</f>
        <v>0</v>
      </c>
      <c r="AF43" s="109">
        <f t="array" ref="AF43">IFERROR(
(AVERAGE((IF(DATOS_[[Sexo]:[Sexo]]=$B43,IF(DATOS_[[AGRUP. CLAS. PROF.]:[AGRUP. CLAS. PROF.]]=$B42,IF(DATOS_[[Check Periodo Ref.]:[Check Periodo Ref.]]="Dentro",IF(DATOS_[[Check Equiparado]:[Check Equiparado]]="Sí",IF(DATOS!BA$5="Sí",(1/DATOS_[[% anualiz]:[% anualiz]]),1)*IF(DATOS!BA$4="Sí",1/DATOS_[[% normaliz]:[% normaliz]],1)*(DATOS_[Conc.Sal.23])))))))),
0)</f>
        <v>0</v>
      </c>
      <c r="AG43" s="109">
        <f t="array" ref="AG43">IFERROR(
(AVERAGE((IF(DATOS_[[Sexo]:[Sexo]]=$B43,IF(DATOS_[[AGRUP. CLAS. PROF.]:[AGRUP. CLAS. PROF.]]=$B42,IF(DATOS_[[Check Periodo Ref.]:[Check Periodo Ref.]]="Dentro",IF(DATOS_[[Check Equiparado]:[Check Equiparado]]="Sí",IF(DATOS!BB$5="Sí",(1/DATOS_[[% anualiz]:[% anualiz]]),1)*IF(DATOS!BB$4="Sí",1/DATOS_[[% normaliz]:[% normaliz]],1)*(DATOS_[Conc.Sal.24])))))))),
0)</f>
        <v>0</v>
      </c>
      <c r="AH43" s="109">
        <f t="array" ref="AH43">IFERROR(
(AVERAGE((IF(DATOS_[[Sexo]:[Sexo]]=$B43,IF(DATOS_[[AGRUP. CLAS. PROF.]:[AGRUP. CLAS. PROF.]]=$B42,IF(DATOS_[[Check Periodo Ref.]:[Check Periodo Ref.]]="Dentro",IF(DATOS_[[Check Equiparado]:[Check Equiparado]]="Sí",IF(DATOS!BC$5="Sí",(1/DATOS_[[% anualiz]:[% anualiz]]),1)*IF(DATOS!BC$4="Sí",1/DATOS_[[% normaliz]:[% normaliz]],1)*(DATOS_[Conc.Sal.25])))))))),
0)</f>
        <v>0</v>
      </c>
      <c r="AI43" s="109">
        <f t="array" ref="AI43">IFERROR(
(AVERAGE((IF(DATOS_[[Sexo]:[Sexo]]=$B43,IF(DATOS_[[AGRUP. CLAS. PROF.]:[AGRUP. CLAS. PROF.]]=$B42,IF(DATOS_[[Check Periodo Ref.]:[Check Periodo Ref.]]="Dentro",IF(DATOS_[[Check Equiparado]:[Check Equiparado]]="Sí",IF(DATOS!BD$5="Sí",(1/DATOS_[[% anualiz]:[% anualiz]]),1)*IF(DATOS!BD$4="Sí",1/DATOS_[[% normaliz]:[% normaliz]],1)*(DATOS_[Conc.Sal.26])))))))),
0)</f>
        <v>0</v>
      </c>
      <c r="AJ43" s="109">
        <f t="array" ref="AJ43">IFERROR(
(AVERAGE((IF(DATOS_[[Sexo]:[Sexo]]=$B43,IF(DATOS_[[AGRUP. CLAS. PROF.]:[AGRUP. CLAS. PROF.]]=$B42,IF(DATOS_[[Check Periodo Ref.]:[Check Periodo Ref.]]="Dentro",IF(DATOS_[[Check Equiparado]:[Check Equiparado]]="Sí",IF(DATOS!BE$5="Sí",(1/DATOS_[[% anualiz]:[% anualiz]]),1)*IF(DATOS!BE$4="Sí",1/DATOS_[[% normaliz]:[% normaliz]],1)*(DATOS_[Conc.Sal.27])))))))),
0)</f>
        <v>0</v>
      </c>
      <c r="AK43" s="109">
        <f t="array" ref="AK43">IFERROR(
(AVERAGE((IF(DATOS_[[Sexo]:[Sexo]]=$B43,IF(DATOS_[[AGRUP. CLAS. PROF.]:[AGRUP. CLAS. PROF.]]=$B42,IF(DATOS_[[Check Periodo Ref.]:[Check Periodo Ref.]]="Dentro",IF(DATOS_[[Check Equiparado]:[Check Equiparado]]="Sí",IF(DATOS!BF$5="Sí",(1/DATOS_[[% anualiz]:[% anualiz]]),1)*IF(DATOS!BF$4="Sí",1/DATOS_[[% normaliz]:[% normaliz]],1)*(DATOS_[Conc.Sal.28])))))))),
0)</f>
        <v>0</v>
      </c>
      <c r="AL43" s="109">
        <f t="array" ref="AL43">IFERROR(
(AVERAGE((IF(DATOS_[[Sexo]:[Sexo]]=$B43,IF(DATOS_[[AGRUP. CLAS. PROF.]:[AGRUP. CLAS. PROF.]]=$B42,IF(DATOS_[[Check Periodo Ref.]:[Check Periodo Ref.]]="Dentro",IF(DATOS_[[Check Equiparado]:[Check Equiparado]]="Sí",IF(DATOS!BG$5="Sí",(1/DATOS_[[% anualiz]:[% anualiz]]),1)*IF(DATOS!BG$4="Sí",1/DATOS_[[% normaliz]:[% normaliz]],1)*(DATOS_[Conc.Sal.29])))))))),
0)</f>
        <v>0</v>
      </c>
      <c r="AM43" s="109">
        <f t="array" ref="AM43">IFERROR(
(AVERAGE((IF(DATOS_[[Sexo]:[Sexo]]=$B43,IF(DATOS_[[AGRUP. CLAS. PROF.]:[AGRUP. CLAS. PROF.]]=$B42,IF(DATOS_[[Check Periodo Ref.]:[Check Periodo Ref.]]="Dentro",IF(DATOS_[[Check Equiparado]:[Check Equiparado]]="Sí",IF(DATOS!BH$5="Sí",(1/DATOS_[[% anualiz]:[% anualiz]]),1)*IF(DATOS!BH$4="Sí",1/DATOS_[[% normaliz]:[% normaliz]],1)*(DATOS_[Conc.Sal.30])))))))),
0)</f>
        <v>0</v>
      </c>
      <c r="AN43" s="110">
        <f t="array" ref="AN43">IFERROR(
AVERAGE(IF(DATOS_[Sexo]=$B43,IF(DATOS_[[AGRUP. CLAS. PROF.]:[AGRUP. CLAS. PROF.]]=$B42,IF(DATOS_[Check Equiparado]="Sí",IF(DATOS_[Check Periodo Ref.]="Dentro",DATOS_[Tot COMPL.SAL Eq],FALSE))))),
0)</f>
        <v>0</v>
      </c>
      <c r="AO43" s="111">
        <f t="array" ref="AO43">IFERROR(
AVERAGE(IF(DATOS_[Sexo]=$B43,IF(DATOS_[[AGRUP. CLAS. PROF.]:[AGRUP. CLAS. PROF.]]=$B42,IF(DATOS_[Check Equiparado]="Sí",IF(DATOS_[Check Periodo Ref.]="Dentro",DATOS_[TOTAL SALARIO Eq],FALSE))))),
0)</f>
        <v>0</v>
      </c>
      <c r="AP43" s="112">
        <f t="array" ref="AP43">IFERROR(
(AVERAGE((IF(DATOS_[[Sexo]:[Sexo]]=$B43,IF(DATOS_[[AGRUP. CLAS. PROF.]:[AGRUP. CLAS. PROF.]]=$B42,IF(DATOS_[[Check Periodo Ref.]:[Check Periodo Ref.]]="Dentro",IF(DATOS_[[Check Equiparado]:[Check Equiparado]]="Sí",IF(DATOS!BI$5="Sí",(1/DATOS_[[% anualiz]:[% anualiz]]),1)*IF(DATOS!BI$4="Sí",1/DATOS_[[% normaliz]:[% normaliz]],1)*(DATOS_[C.Extra.01])))))))),
0)</f>
        <v>0</v>
      </c>
      <c r="AQ43" s="112">
        <f t="array" ref="AQ43">IFERROR(
(AVERAGE((IF(DATOS_[[Sexo]:[Sexo]]=$B43,IF(DATOS_[[AGRUP. CLAS. PROF.]:[AGRUP. CLAS. PROF.]]=$B42,IF(DATOS_[[Check Periodo Ref.]:[Check Periodo Ref.]]="Dentro",IF(DATOS_[[Check Equiparado]:[Check Equiparado]]="Sí",IF(DATOS!BJ$5="Sí",(1/DATOS_[[% anualiz]:[% anualiz]]),1)*IF(DATOS!BJ$4="Sí",1/DATOS_[[% normaliz]:[% normaliz]],1)*(DATOS_[C.Extra.02])))))))),
0)</f>
        <v>0</v>
      </c>
      <c r="AR43" s="112">
        <f t="array" ref="AR43">IFERROR(
(AVERAGE((IF(DATOS_[[Sexo]:[Sexo]]=$B43,IF(DATOS_[[AGRUP. CLAS. PROF.]:[AGRUP. CLAS. PROF.]]=$B42,IF(DATOS_[[Check Periodo Ref.]:[Check Periodo Ref.]]="Dentro",IF(DATOS_[[Check Equiparado]:[Check Equiparado]]="Sí",IF(DATOS!BK$5="Sí",(1/DATOS_[[% anualiz]:[% anualiz]]),1)*IF(DATOS!BK$4="Sí",1/DATOS_[[% normaliz]:[% normaliz]],1)*(DATOS_[C.Extra.03])))))))),
0)</f>
        <v>0</v>
      </c>
      <c r="AS43" s="112">
        <f t="array" ref="AS43">IFERROR(
(AVERAGE((IF(DATOS_[[Sexo]:[Sexo]]=$B43,IF(DATOS_[[AGRUP. CLAS. PROF.]:[AGRUP. CLAS. PROF.]]=$B42,IF(DATOS_[[Check Periodo Ref.]:[Check Periodo Ref.]]="Dentro",IF(DATOS_[[Check Equiparado]:[Check Equiparado]]="Sí",IF(DATOS!BL$5="Sí",(1/DATOS_[[% anualiz]:[% anualiz]]),1)*IF(DATOS!BL$4="Sí",1/DATOS_[[% normaliz]:[% normaliz]],1)*(DATOS_[C.Extra.04])))))))),
0)</f>
        <v>0</v>
      </c>
      <c r="AT43" s="112">
        <f t="array" ref="AT43">IFERROR(
(AVERAGE((IF(DATOS_[[Sexo]:[Sexo]]=$B43,IF(DATOS_[[AGRUP. CLAS. PROF.]:[AGRUP. CLAS. PROF.]]=$B42,IF(DATOS_[[Check Periodo Ref.]:[Check Periodo Ref.]]="Dentro",IF(DATOS_[[Check Equiparado]:[Check Equiparado]]="Sí",IF(DATOS!BM$5="Sí",(1/DATOS_[[% anualiz]:[% anualiz]]),1)*IF(DATOS!BM$4="Sí",1/DATOS_[[% normaliz]:[% normaliz]],1)*(DATOS_[C.Extra.05])))))))),
0)</f>
        <v>0</v>
      </c>
      <c r="AU43" s="113">
        <f t="array" ref="AU43">IFERROR(
AVERAGE(IF(DATOS_[Sexo]=$B43,IF(DATOS_[[AGRUP. CLAS. PROF.]:[AGRUP. CLAS. PROF.]]=$B42,IF(DATOS_[Check Equiparado]="Sí",IF(DATOS_[Check Periodo Ref.]="Dentro",DATOS_[Tot Extrasalarial Eq],FALSE))))),
0)</f>
        <v>0</v>
      </c>
      <c r="AV43" s="114">
        <f t="array" ref="AV43">IFERROR(
AVERAGE(IF(DATOS_[Sexo]=$B43,IF(DATOS_[[AGRUP. CLAS. PROF.]:[AGRUP. CLAS. PROF.]]=$B42,IF(DATOS_[Check Equiparado]="Sí",IF(DATOS_[Check Periodo Ref.]="Dentro",DATOS_[TOTAL Retrib Eq],FALSE))))),
0)</f>
        <v>0</v>
      </c>
    </row>
    <row r="44" spans="1:48" x14ac:dyDescent="0.3">
      <c r="A44" s="60" t="str">
        <f t="shared" ref="A44" si="42">+A43</f>
        <v>[ocultar]</v>
      </c>
      <c r="B44" s="64" t="s">
        <v>163</v>
      </c>
      <c r="C44" s="65">
        <f t="array" ref="C44">SUM(IF($B44=DATOS_[Sexo],
IF($B42=DATOS_[AGRUP. CLAS. PROF.],
IF("Dentro"=DATOS_[Check Periodo Ref.],
1/(COUNTIFS(DATOS_[Sexo],$B44,DATOS_[AGRUP. CLAS. PROF.],$B42,DATOS_[Check Periodo Ref.],"Dentro",DATOS_[id],DATOS_[id]))))))</f>
        <v>0</v>
      </c>
      <c r="D44" s="66">
        <f>COUNTIFS(DATOS_[AGRUP. CLAS. PROF.],$B42,DATOS_[Sexo],$B44,DATOS_[Check Periodo Ref.],"Dentro")</f>
        <v>0</v>
      </c>
      <c r="E44" s="66">
        <f>COUNTIFS(DATOS_[AGRUP. CLAS. PROF.],$B42,DATOS_[Sexo],$B44,DATOS_[Check Periodo Ref.],"Dentro",DATOS_[Check Nº SC Norm],"Sí")</f>
        <v>0</v>
      </c>
      <c r="F44" s="66">
        <f>COUNTIFS(DATOS_[AGRUP. CLAS. PROF.],$B42,DATOS_[Sexo],$B44,DATOS_[Check Periodo Ref.],"Dentro",DATOS_[Check Nº SC Anualiz],"Sí")</f>
        <v>0</v>
      </c>
      <c r="G44" s="66">
        <f>COUNTIFS(DATOS_[AGRUP. CLAS. PROF.],$B42,DATOS_[Sexo],$B44,DATOS_[Check Periodo Ref.],"Dentro",DATOS_[Check Nº SC Norm y Anualiz],"Sí")</f>
        <v>0</v>
      </c>
      <c r="H44" s="66">
        <f>COUNTIFS(DATOS_[AGRUP. CLAS. PROF.],$B42,DATOS_[Sexo],$B44,DATOS_[Check Periodo Ref.],"Dentro",DATOS_[Check Equiparación],"Sí")</f>
        <v>0</v>
      </c>
      <c r="I44" s="108" cm="1">
        <f t="array" ref="I44">IFERROR(
AVERAGE(IF(DATOS_[Sexo]=$B44,IF(DATOS_[[AGRUP. CLAS. PROF.]:[AGRUP. CLAS. PROF.]]=$B42,IF(DATOS_[Check Equiparado]="Sí",IF(DATOS_[Check Periodo Ref.]="Dentro",DATOS_[SALARIO BASE Eq],FALSE))))),
0)</f>
        <v>0</v>
      </c>
      <c r="J44" s="109">
        <f t="array" ref="J44">IFERROR(
(AVERAGE((IF(DATOS_[[Sexo]:[Sexo]]=$B44,IF(DATOS_[[AGRUP. CLAS. PROF.]:[AGRUP. CLAS. PROF.]]=$B42,IF(DATOS_[[Check Periodo Ref.]:[Check Periodo Ref.]]="Dentro",IF(DATOS_[[Check Equiparado]:[Check Equiparado]]="Sí",IF(DATOS!AE$5="Sí",(1/DATOS_[[% anualiz]:[% anualiz]]),1)*IF(DATOS!AE$4="Sí",1/DATOS_[[% normaliz]:[% normaliz]],1)*(DATOS_[Conc.Sal.01])))))))),
0)</f>
        <v>0</v>
      </c>
      <c r="K44" s="109">
        <f t="array" ref="K44">IFERROR(
(AVERAGE((IF(DATOS_[[Sexo]:[Sexo]]=$B44,IF(DATOS_[[AGRUP. CLAS. PROF.]:[AGRUP. CLAS. PROF.]]=$B42,IF(DATOS_[[Check Periodo Ref.]:[Check Periodo Ref.]]="Dentro",IF(DATOS_[[Check Equiparado]:[Check Equiparado]]="Sí",IF(DATOS!AF$5="Sí",(1/DATOS_[[% anualiz]:[% anualiz]]),1)*IF(DATOS!AF$4="Sí",1/DATOS_[[% normaliz]:[% normaliz]],1)*(DATOS_[Conc.Sal.02])))))))),
0)</f>
        <v>0</v>
      </c>
      <c r="L44" s="109">
        <f t="array" ref="L44">IFERROR(
(AVERAGE((IF(DATOS_[[Sexo]:[Sexo]]=$B44,IF(DATOS_[[AGRUP. CLAS. PROF.]:[AGRUP. CLAS. PROF.]]=$B42,IF(DATOS_[[Check Periodo Ref.]:[Check Periodo Ref.]]="Dentro",IF(DATOS_[[Check Equiparado]:[Check Equiparado]]="Sí",IF(DATOS!AG$5="Sí",(1/DATOS_[[% anualiz]:[% anualiz]]),1)*IF(DATOS!AG$4="Sí",1/DATOS_[[% normaliz]:[% normaliz]],1)*(DATOS_[Conc.Sal.03])))))))),
0)</f>
        <v>0</v>
      </c>
      <c r="M44" s="109">
        <f t="array" ref="M44">IFERROR(
(AVERAGE((IF(DATOS_[[Sexo]:[Sexo]]=$B44,IF(DATOS_[[AGRUP. CLAS. PROF.]:[AGRUP. CLAS. PROF.]]=$B42,IF(DATOS_[[Check Periodo Ref.]:[Check Periodo Ref.]]="Dentro",IF(DATOS_[[Check Equiparado]:[Check Equiparado]]="Sí",IF(DATOS!AH$5="Sí",(1/DATOS_[[% anualiz]:[% anualiz]]),1)*IF(DATOS!AH$4="Sí",1/DATOS_[[% normaliz]:[% normaliz]],1)*(DATOS_[Conc.Sal.04])))))))),
0)</f>
        <v>0</v>
      </c>
      <c r="N44" s="109">
        <f t="array" ref="N44">IFERROR(
(AVERAGE((IF(DATOS_[[Sexo]:[Sexo]]=$B44,IF(DATOS_[[AGRUP. CLAS. PROF.]:[AGRUP. CLAS. PROF.]]=$B42,IF(DATOS_[[Check Periodo Ref.]:[Check Periodo Ref.]]="Dentro",IF(DATOS_[[Check Equiparado]:[Check Equiparado]]="Sí",IF(DATOS!AI$5="Sí",(1/DATOS_[[% anualiz]:[% anualiz]]),1)*IF(DATOS!AI$4="Sí",1/DATOS_[[% normaliz]:[% normaliz]],1)*(DATOS_[Conc.Sal.05])))))))),
0)</f>
        <v>0</v>
      </c>
      <c r="O44" s="109">
        <f t="array" ref="O44">IFERROR(
(AVERAGE((IF(DATOS_[[Sexo]:[Sexo]]=$B44,IF(DATOS_[[AGRUP. CLAS. PROF.]:[AGRUP. CLAS. PROF.]]=$B42,IF(DATOS_[[Check Periodo Ref.]:[Check Periodo Ref.]]="Dentro",IF(DATOS_[[Check Equiparado]:[Check Equiparado]]="Sí",IF(DATOS!AJ$5="Sí",(1/DATOS_[[% anualiz]:[% anualiz]]),1)*IF(DATOS!AJ$4="Sí",1/DATOS_[[% normaliz]:[% normaliz]],1)*(DATOS_[Conc.Sal.06])))))))),
0)</f>
        <v>0</v>
      </c>
      <c r="P44" s="109">
        <f t="array" ref="P44">IFERROR(
(AVERAGE((IF(DATOS_[[Sexo]:[Sexo]]=$B44,IF(DATOS_[[AGRUP. CLAS. PROF.]:[AGRUP. CLAS. PROF.]]=$B42,IF(DATOS_[[Check Periodo Ref.]:[Check Periodo Ref.]]="Dentro",IF(DATOS_[[Check Equiparado]:[Check Equiparado]]="Sí",IF(DATOS!AK$5="Sí",(1/DATOS_[[% anualiz]:[% anualiz]]),1)*IF(DATOS!AK$4="Sí",1/DATOS_[[% normaliz]:[% normaliz]],1)*(DATOS_[Conc.Sal.07])))))))),
0)</f>
        <v>0</v>
      </c>
      <c r="Q44" s="109">
        <f t="array" ref="Q44">IFERROR(
(AVERAGE((IF(DATOS_[[Sexo]:[Sexo]]=$B44,IF(DATOS_[[AGRUP. CLAS. PROF.]:[AGRUP. CLAS. PROF.]]=$B42,IF(DATOS_[[Check Periodo Ref.]:[Check Periodo Ref.]]="Dentro",IF(DATOS_[[Check Equiparado]:[Check Equiparado]]="Sí",IF(DATOS!AL$5="Sí",(1/DATOS_[[% anualiz]:[% anualiz]]),1)*IF(DATOS!AL$4="Sí",1/DATOS_[[% normaliz]:[% normaliz]],1)*(DATOS_[Conc.Sal.08])))))))),
0)</f>
        <v>0</v>
      </c>
      <c r="R44" s="109">
        <f t="array" ref="R44">IFERROR(
(AVERAGE((IF(DATOS_[[Sexo]:[Sexo]]=$B44,IF(DATOS_[[AGRUP. CLAS. PROF.]:[AGRUP. CLAS. PROF.]]=$B42,IF(DATOS_[[Check Periodo Ref.]:[Check Periodo Ref.]]="Dentro",IF(DATOS_[[Check Equiparado]:[Check Equiparado]]="Sí",IF(DATOS!AM$5="Sí",(1/DATOS_[[% anualiz]:[% anualiz]]),1)*IF(DATOS!AM$4="Sí",1/DATOS_[[% normaliz]:[% normaliz]],1)*(DATOS_[Conc.Sal.09])))))))),
0)</f>
        <v>0</v>
      </c>
      <c r="S44" s="109">
        <f t="array" ref="S44">IFERROR(
(AVERAGE((IF(DATOS_[[Sexo]:[Sexo]]=$B44,IF(DATOS_[[AGRUP. CLAS. PROF.]:[AGRUP. CLAS. PROF.]]=$B42,IF(DATOS_[[Check Periodo Ref.]:[Check Periodo Ref.]]="Dentro",IF(DATOS_[[Check Equiparado]:[Check Equiparado]]="Sí",IF(DATOS!AN$5="Sí",(1/DATOS_[[% anualiz]:[% anualiz]]),1)*IF(DATOS!AN$4="Sí",1/DATOS_[[% normaliz]:[% normaliz]],1)*(DATOS_[Conc.Sal.10])))))))),
0)</f>
        <v>0</v>
      </c>
      <c r="T44" s="109">
        <f t="array" ref="T44">IFERROR(
(AVERAGE((IF(DATOS_[[Sexo]:[Sexo]]=$B44,IF(DATOS_[[AGRUP. CLAS. PROF.]:[AGRUP. CLAS. PROF.]]=$B42,IF(DATOS_[[Check Periodo Ref.]:[Check Periodo Ref.]]="Dentro",IF(DATOS_[[Check Equiparado]:[Check Equiparado]]="Sí",IF(DATOS!AO$5="Sí",(1/DATOS_[[% anualiz]:[% anualiz]]),1)*IF(DATOS!AO$4="Sí",1/DATOS_[[% normaliz]:[% normaliz]],1)*(DATOS_[Conc.Sal.11])))))))),
0)</f>
        <v>0</v>
      </c>
      <c r="U44" s="109">
        <f t="array" ref="U44">IFERROR(
(AVERAGE((IF(DATOS_[[Sexo]:[Sexo]]=$B44,IF(DATOS_[[AGRUP. CLAS. PROF.]:[AGRUP. CLAS. PROF.]]=$B42,IF(DATOS_[[Check Periodo Ref.]:[Check Periodo Ref.]]="Dentro",IF(DATOS_[[Check Equiparado]:[Check Equiparado]]="Sí",IF(DATOS!AP$5="Sí",(1/DATOS_[[% anualiz]:[% anualiz]]),1)*IF(DATOS!AP$4="Sí",1/DATOS_[[% normaliz]:[% normaliz]],1)*(DATOS_[Conc.Sal.12])))))))),
0)</f>
        <v>0</v>
      </c>
      <c r="V44" s="109">
        <f t="array" ref="V44">IFERROR(
(AVERAGE((IF(DATOS_[[Sexo]:[Sexo]]=$B44,IF(DATOS_[[AGRUP. CLAS. PROF.]:[AGRUP. CLAS. PROF.]]=$B42,IF(DATOS_[[Check Periodo Ref.]:[Check Periodo Ref.]]="Dentro",IF(DATOS_[[Check Equiparado]:[Check Equiparado]]="Sí",IF(DATOS!AQ$5="Sí",(1/DATOS_[[% anualiz]:[% anualiz]]),1)*IF(DATOS!AQ$4="Sí",1/DATOS_[[% normaliz]:[% normaliz]],1)*(DATOS_[Conc.Sal.13])))))))),
0)</f>
        <v>0</v>
      </c>
      <c r="W44" s="109">
        <f t="array" ref="W44">IFERROR(
(AVERAGE((IF(DATOS_[[Sexo]:[Sexo]]=$B44,IF(DATOS_[[AGRUP. CLAS. PROF.]:[AGRUP. CLAS. PROF.]]=$B42,IF(DATOS_[[Check Periodo Ref.]:[Check Periodo Ref.]]="Dentro",IF(DATOS_[[Check Equiparado]:[Check Equiparado]]="Sí",IF(DATOS!AR$5="Sí",(1/DATOS_[[% anualiz]:[% anualiz]]),1)*IF(DATOS!AR$4="Sí",1/DATOS_[[% normaliz]:[% normaliz]],1)*(DATOS_[Conc.Sal.14])))))))),
0)</f>
        <v>0</v>
      </c>
      <c r="X44" s="109">
        <f t="array" ref="X44">IFERROR(
(AVERAGE((IF(DATOS_[[Sexo]:[Sexo]]=$B44,IF(DATOS_[[AGRUP. CLAS. PROF.]:[AGRUP. CLAS. PROF.]]=$B42,IF(DATOS_[[Check Periodo Ref.]:[Check Periodo Ref.]]="Dentro",IF(DATOS_[[Check Equiparado]:[Check Equiparado]]="Sí",IF(DATOS!AS$5="Sí",(1/DATOS_[[% anualiz]:[% anualiz]]),1)*IF(DATOS!AS$4="Sí",1/DATOS_[[% normaliz]:[% normaliz]],1)*(DATOS_[Conc.Sal.15])))))))),
0)</f>
        <v>0</v>
      </c>
      <c r="Y44" s="109">
        <f t="array" ref="Y44">IFERROR(
(AVERAGE((IF(DATOS_[[Sexo]:[Sexo]]=$B44,IF(DATOS_[[AGRUP. CLAS. PROF.]:[AGRUP. CLAS. PROF.]]=$B42,IF(DATOS_[[Check Periodo Ref.]:[Check Periodo Ref.]]="Dentro",IF(DATOS_[[Check Equiparado]:[Check Equiparado]]="Sí",IF(DATOS!AT$5="Sí",(1/DATOS_[[% anualiz]:[% anualiz]]),1)*IF(DATOS!AT$4="Sí",1/DATOS_[[% normaliz]:[% normaliz]],1)*(DATOS_[Conc.Sal.16])))))))),
0)</f>
        <v>0</v>
      </c>
      <c r="Z44" s="109">
        <f t="array" ref="Z44">IFERROR(
(AVERAGE((IF(DATOS_[[Sexo]:[Sexo]]=$B44,IF(DATOS_[[AGRUP. CLAS. PROF.]:[AGRUP. CLAS. PROF.]]=$B42,IF(DATOS_[[Check Periodo Ref.]:[Check Periodo Ref.]]="Dentro",IF(DATOS_[[Check Equiparado]:[Check Equiparado]]="Sí",IF(DATOS!AU$5="Sí",(1/DATOS_[[% anualiz]:[% anualiz]]),1)*IF(DATOS!AU$4="Sí",1/DATOS_[[% normaliz]:[% normaliz]],1)*(DATOS_[Conc.Sal.17])))))))),
0)</f>
        <v>0</v>
      </c>
      <c r="AA44" s="109">
        <f t="array" ref="AA44">IFERROR(
(AVERAGE((IF(DATOS_[[Sexo]:[Sexo]]=$B44,IF(DATOS_[[AGRUP. CLAS. PROF.]:[AGRUP. CLAS. PROF.]]=$B42,IF(DATOS_[[Check Periodo Ref.]:[Check Periodo Ref.]]="Dentro",IF(DATOS_[[Check Equiparado]:[Check Equiparado]]="Sí",IF(DATOS!AV$5="Sí",(1/DATOS_[[% anualiz]:[% anualiz]]),1)*IF(DATOS!AV$4="Sí",1/DATOS_[[% normaliz]:[% normaliz]],1)*(DATOS_[Conc.Sal.18])))))))),
0)</f>
        <v>0</v>
      </c>
      <c r="AB44" s="109">
        <f t="array" ref="AB44">IFERROR(
(AVERAGE((IF(DATOS_[[Sexo]:[Sexo]]=$B44,IF(DATOS_[[AGRUP. CLAS. PROF.]:[AGRUP. CLAS. PROF.]]=$B42,IF(DATOS_[[Check Periodo Ref.]:[Check Periodo Ref.]]="Dentro",IF(DATOS_[[Check Equiparado]:[Check Equiparado]]="Sí",IF(DATOS!AW$5="Sí",(1/DATOS_[[% anualiz]:[% anualiz]]),1)*IF(DATOS!AW$4="Sí",1/DATOS_[[% normaliz]:[% normaliz]],1)*(DATOS_[Conc.Sal.19])))))))),
0)</f>
        <v>0</v>
      </c>
      <c r="AC44" s="109">
        <f t="array" ref="AC44">IFERROR(
(AVERAGE((IF(DATOS_[[Sexo]:[Sexo]]=$B44,IF(DATOS_[[AGRUP. CLAS. PROF.]:[AGRUP. CLAS. PROF.]]=$B42,IF(DATOS_[[Check Periodo Ref.]:[Check Periodo Ref.]]="Dentro",IF(DATOS_[[Check Equiparado]:[Check Equiparado]]="Sí",IF(DATOS!AX$5="Sí",(1/DATOS_[[% anualiz]:[% anualiz]]),1)*IF(DATOS!AX$4="Sí",1/DATOS_[[% normaliz]:[% normaliz]],1)*(DATOS_[Conc.Sal.20])))))))),
0)</f>
        <v>0</v>
      </c>
      <c r="AD44" s="109">
        <f t="array" ref="AD44">IFERROR(
(AVERAGE((IF(DATOS_[[Sexo]:[Sexo]]=$B44,IF(DATOS_[[AGRUP. CLAS. PROF.]:[AGRUP. CLAS. PROF.]]=$B42,IF(DATOS_[[Check Periodo Ref.]:[Check Periodo Ref.]]="Dentro",IF(DATOS_[[Check Equiparado]:[Check Equiparado]]="Sí",IF(DATOS!AY$5="Sí",(1/DATOS_[[% anualiz]:[% anualiz]]),1)*IF(DATOS!AY$4="Sí",1/DATOS_[[% normaliz]:[% normaliz]],1)*(DATOS_[Conc.Sal.21])))))))),
0)</f>
        <v>0</v>
      </c>
      <c r="AE44" s="109">
        <f t="array" ref="AE44">IFERROR(
(AVERAGE((IF(DATOS_[[Sexo]:[Sexo]]=$B44,IF(DATOS_[[AGRUP. CLAS. PROF.]:[AGRUP. CLAS. PROF.]]=$B42,IF(DATOS_[[Check Periodo Ref.]:[Check Periodo Ref.]]="Dentro",IF(DATOS_[[Check Equiparado]:[Check Equiparado]]="Sí",IF(DATOS!AZ$5="Sí",(1/DATOS_[[% anualiz]:[% anualiz]]),1)*IF(DATOS!AZ$4="Sí",1/DATOS_[[% normaliz]:[% normaliz]],1)*(DATOS_[Conc.Sal.22])))))))),
0)</f>
        <v>0</v>
      </c>
      <c r="AF44" s="109">
        <f t="array" ref="AF44">IFERROR(
(AVERAGE((IF(DATOS_[[Sexo]:[Sexo]]=$B44,IF(DATOS_[[AGRUP. CLAS. PROF.]:[AGRUP. CLAS. PROF.]]=$B42,IF(DATOS_[[Check Periodo Ref.]:[Check Periodo Ref.]]="Dentro",IF(DATOS_[[Check Equiparado]:[Check Equiparado]]="Sí",IF(DATOS!BA$5="Sí",(1/DATOS_[[% anualiz]:[% anualiz]]),1)*IF(DATOS!BA$4="Sí",1/DATOS_[[% normaliz]:[% normaliz]],1)*(DATOS_[Conc.Sal.23])))))))),
0)</f>
        <v>0</v>
      </c>
      <c r="AG44" s="109">
        <f t="array" ref="AG44">IFERROR(
(AVERAGE((IF(DATOS_[[Sexo]:[Sexo]]=$B44,IF(DATOS_[[AGRUP. CLAS. PROF.]:[AGRUP. CLAS. PROF.]]=$B42,IF(DATOS_[[Check Periodo Ref.]:[Check Periodo Ref.]]="Dentro",IF(DATOS_[[Check Equiparado]:[Check Equiparado]]="Sí",IF(DATOS!BB$5="Sí",(1/DATOS_[[% anualiz]:[% anualiz]]),1)*IF(DATOS!BB$4="Sí",1/DATOS_[[% normaliz]:[% normaliz]],1)*(DATOS_[Conc.Sal.24])))))))),
0)</f>
        <v>0</v>
      </c>
      <c r="AH44" s="109">
        <f t="array" ref="AH44">IFERROR(
(AVERAGE((IF(DATOS_[[Sexo]:[Sexo]]=$B44,IF(DATOS_[[AGRUP. CLAS. PROF.]:[AGRUP. CLAS. PROF.]]=$B42,IF(DATOS_[[Check Periodo Ref.]:[Check Periodo Ref.]]="Dentro",IF(DATOS_[[Check Equiparado]:[Check Equiparado]]="Sí",IF(DATOS!BC$5="Sí",(1/DATOS_[[% anualiz]:[% anualiz]]),1)*IF(DATOS!BC$4="Sí",1/DATOS_[[% normaliz]:[% normaliz]],1)*(DATOS_[Conc.Sal.25])))))))),
0)</f>
        <v>0</v>
      </c>
      <c r="AI44" s="109">
        <f t="array" ref="AI44">IFERROR(
(AVERAGE((IF(DATOS_[[Sexo]:[Sexo]]=$B44,IF(DATOS_[[AGRUP. CLAS. PROF.]:[AGRUP. CLAS. PROF.]]=$B42,IF(DATOS_[[Check Periodo Ref.]:[Check Periodo Ref.]]="Dentro",IF(DATOS_[[Check Equiparado]:[Check Equiparado]]="Sí",IF(DATOS!BD$5="Sí",(1/DATOS_[[% anualiz]:[% anualiz]]),1)*IF(DATOS!BD$4="Sí",1/DATOS_[[% normaliz]:[% normaliz]],1)*(DATOS_[Conc.Sal.26])))))))),
0)</f>
        <v>0</v>
      </c>
      <c r="AJ44" s="109">
        <f t="array" ref="AJ44">IFERROR(
(AVERAGE((IF(DATOS_[[Sexo]:[Sexo]]=$B44,IF(DATOS_[[AGRUP. CLAS. PROF.]:[AGRUP. CLAS. PROF.]]=$B42,IF(DATOS_[[Check Periodo Ref.]:[Check Periodo Ref.]]="Dentro",IF(DATOS_[[Check Equiparado]:[Check Equiparado]]="Sí",IF(DATOS!BE$5="Sí",(1/DATOS_[[% anualiz]:[% anualiz]]),1)*IF(DATOS!BE$4="Sí",1/DATOS_[[% normaliz]:[% normaliz]],1)*(DATOS_[Conc.Sal.27])))))))),
0)</f>
        <v>0</v>
      </c>
      <c r="AK44" s="109">
        <f t="array" ref="AK44">IFERROR(
(AVERAGE((IF(DATOS_[[Sexo]:[Sexo]]=$B44,IF(DATOS_[[AGRUP. CLAS. PROF.]:[AGRUP. CLAS. PROF.]]=$B42,IF(DATOS_[[Check Periodo Ref.]:[Check Periodo Ref.]]="Dentro",IF(DATOS_[[Check Equiparado]:[Check Equiparado]]="Sí",IF(DATOS!BF$5="Sí",(1/DATOS_[[% anualiz]:[% anualiz]]),1)*IF(DATOS!BF$4="Sí",1/DATOS_[[% normaliz]:[% normaliz]],1)*(DATOS_[Conc.Sal.28])))))))),
0)</f>
        <v>0</v>
      </c>
      <c r="AL44" s="109">
        <f t="array" ref="AL44">IFERROR(
(AVERAGE((IF(DATOS_[[Sexo]:[Sexo]]=$B44,IF(DATOS_[[AGRUP. CLAS. PROF.]:[AGRUP. CLAS. PROF.]]=$B42,IF(DATOS_[[Check Periodo Ref.]:[Check Periodo Ref.]]="Dentro",IF(DATOS_[[Check Equiparado]:[Check Equiparado]]="Sí",IF(DATOS!BG$5="Sí",(1/DATOS_[[% anualiz]:[% anualiz]]),1)*IF(DATOS!BG$4="Sí",1/DATOS_[[% normaliz]:[% normaliz]],1)*(DATOS_[Conc.Sal.29])))))))),
0)</f>
        <v>0</v>
      </c>
      <c r="AM44" s="109">
        <f t="array" ref="AM44">IFERROR(
(AVERAGE((IF(DATOS_[[Sexo]:[Sexo]]=$B44,IF(DATOS_[[AGRUP. CLAS. PROF.]:[AGRUP. CLAS. PROF.]]=$B42,IF(DATOS_[[Check Periodo Ref.]:[Check Periodo Ref.]]="Dentro",IF(DATOS_[[Check Equiparado]:[Check Equiparado]]="Sí",IF(DATOS!BH$5="Sí",(1/DATOS_[[% anualiz]:[% anualiz]]),1)*IF(DATOS!BH$4="Sí",1/DATOS_[[% normaliz]:[% normaliz]],1)*(DATOS_[Conc.Sal.30])))))))),
0)</f>
        <v>0</v>
      </c>
      <c r="AN44" s="110">
        <f t="array" ref="AN44">IFERROR(
AVERAGE(IF(DATOS_[Sexo]=$B44,IF(DATOS_[[AGRUP. CLAS. PROF.]:[AGRUP. CLAS. PROF.]]=$B42,IF(DATOS_[Check Equiparado]="Sí",IF(DATOS_[Check Periodo Ref.]="Dentro",DATOS_[Tot COMPL.SAL Eq],FALSE))))),
0)</f>
        <v>0</v>
      </c>
      <c r="AO44" s="111">
        <f t="array" ref="AO44">IFERROR(
AVERAGE(IF(DATOS_[Sexo]=$B44,IF(DATOS_[[AGRUP. CLAS. PROF.]:[AGRUP. CLAS. PROF.]]=$B42,IF(DATOS_[Check Equiparado]="Sí",IF(DATOS_[Check Periodo Ref.]="Dentro",DATOS_[TOTAL SALARIO Eq],FALSE))))),
0)</f>
        <v>0</v>
      </c>
      <c r="AP44" s="112">
        <f t="array" ref="AP44">IFERROR(
(AVERAGE((IF(DATOS_[[Sexo]:[Sexo]]=$B44,IF(DATOS_[[AGRUP. CLAS. PROF.]:[AGRUP. CLAS. PROF.]]=$B42,IF(DATOS_[[Check Periodo Ref.]:[Check Periodo Ref.]]="Dentro",IF(DATOS_[[Check Equiparado]:[Check Equiparado]]="Sí",IF(DATOS!BI$5="Sí",(1/DATOS_[[% anualiz]:[% anualiz]]),1)*IF(DATOS!BI$4="Sí",1/DATOS_[[% normaliz]:[% normaliz]],1)*(DATOS_[C.Extra.01])))))))),
0)</f>
        <v>0</v>
      </c>
      <c r="AQ44" s="112">
        <f t="array" ref="AQ44">IFERROR(
(AVERAGE((IF(DATOS_[[Sexo]:[Sexo]]=$B44,IF(DATOS_[[AGRUP. CLAS. PROF.]:[AGRUP. CLAS. PROF.]]=$B42,IF(DATOS_[[Check Periodo Ref.]:[Check Periodo Ref.]]="Dentro",IF(DATOS_[[Check Equiparado]:[Check Equiparado]]="Sí",IF(DATOS!BJ$5="Sí",(1/DATOS_[[% anualiz]:[% anualiz]]),1)*IF(DATOS!BJ$4="Sí",1/DATOS_[[% normaliz]:[% normaliz]],1)*(DATOS_[C.Extra.02])))))))),
0)</f>
        <v>0</v>
      </c>
      <c r="AR44" s="112">
        <f t="array" ref="AR44">IFERROR(
(AVERAGE((IF(DATOS_[[Sexo]:[Sexo]]=$B44,IF(DATOS_[[AGRUP. CLAS. PROF.]:[AGRUP. CLAS. PROF.]]=$B42,IF(DATOS_[[Check Periodo Ref.]:[Check Periodo Ref.]]="Dentro",IF(DATOS_[[Check Equiparado]:[Check Equiparado]]="Sí",IF(DATOS!BK$5="Sí",(1/DATOS_[[% anualiz]:[% anualiz]]),1)*IF(DATOS!BK$4="Sí",1/DATOS_[[% normaliz]:[% normaliz]],1)*(DATOS_[C.Extra.03])))))))),
0)</f>
        <v>0</v>
      </c>
      <c r="AS44" s="112">
        <f t="array" ref="AS44">IFERROR(
(AVERAGE((IF(DATOS_[[Sexo]:[Sexo]]=$B44,IF(DATOS_[[AGRUP. CLAS. PROF.]:[AGRUP. CLAS. PROF.]]=$B42,IF(DATOS_[[Check Periodo Ref.]:[Check Periodo Ref.]]="Dentro",IF(DATOS_[[Check Equiparado]:[Check Equiparado]]="Sí",IF(DATOS!BL$5="Sí",(1/DATOS_[[% anualiz]:[% anualiz]]),1)*IF(DATOS!BL$4="Sí",1/DATOS_[[% normaliz]:[% normaliz]],1)*(DATOS_[C.Extra.04])))))))),
0)</f>
        <v>0</v>
      </c>
      <c r="AT44" s="112">
        <f t="array" ref="AT44">IFERROR(
(AVERAGE((IF(DATOS_[[Sexo]:[Sexo]]=$B44,IF(DATOS_[[AGRUP. CLAS. PROF.]:[AGRUP. CLAS. PROF.]]=$B42,IF(DATOS_[[Check Periodo Ref.]:[Check Periodo Ref.]]="Dentro",IF(DATOS_[[Check Equiparado]:[Check Equiparado]]="Sí",IF(DATOS!BM$5="Sí",(1/DATOS_[[% anualiz]:[% anualiz]]),1)*IF(DATOS!BM$4="Sí",1/DATOS_[[% normaliz]:[% normaliz]],1)*(DATOS_[C.Extra.05])))))))),
0)</f>
        <v>0</v>
      </c>
      <c r="AU44" s="113">
        <f t="array" ref="AU44">IFERROR(
AVERAGE(IF(DATOS_[Sexo]=$B44,IF(DATOS_[[AGRUP. CLAS. PROF.]:[AGRUP. CLAS. PROF.]]=$B42,IF(DATOS_[Check Equiparado]="Sí",IF(DATOS_[Check Periodo Ref.]="Dentro",DATOS_[Tot Extrasalarial Eq],FALSE))))),
0)</f>
        <v>0</v>
      </c>
      <c r="AV44" s="114">
        <f t="array" ref="AV44">IFERROR(
AVERAGE(IF(DATOS_[Sexo]=$B44,IF(DATOS_[[AGRUP. CLAS. PROF.]:[AGRUP. CLAS. PROF.]]=$B42,IF(DATOS_[Check Equiparado]="Sí",IF(DATOS_[Check Periodo Ref.]="Dentro",DATOS_[TOTAL Retrib Eq],FALSE))))),
0)</f>
        <v>0</v>
      </c>
    </row>
    <row r="45" spans="1:48" ht="17.25" thickBot="1" x14ac:dyDescent="0.35">
      <c r="A45" s="60" t="str">
        <f t="shared" ref="A45" si="43">+A46</f>
        <v>[ocultar]</v>
      </c>
      <c r="B45" s="70" t="s">
        <v>227</v>
      </c>
      <c r="C45" s="107"/>
      <c r="D45" s="71"/>
      <c r="E45" s="71"/>
      <c r="F45" s="71"/>
      <c r="G45" s="71"/>
      <c r="H45" s="71"/>
      <c r="I45" s="137" t="str">
        <f t="shared" ref="I45:AV45" si="44">IFERROR((I46-I47)/I46,"")</f>
        <v/>
      </c>
      <c r="J45" s="138" t="str">
        <f t="shared" si="44"/>
        <v/>
      </c>
      <c r="K45" s="139" t="str">
        <f t="shared" si="44"/>
        <v/>
      </c>
      <c r="L45" s="139" t="str">
        <f t="shared" si="44"/>
        <v/>
      </c>
      <c r="M45" s="139" t="str">
        <f t="shared" si="44"/>
        <v/>
      </c>
      <c r="N45" s="140" t="str">
        <f t="shared" si="44"/>
        <v/>
      </c>
      <c r="O45" s="141" t="str">
        <f t="shared" si="44"/>
        <v/>
      </c>
      <c r="P45" s="141" t="str">
        <f t="shared" si="44"/>
        <v/>
      </c>
      <c r="Q45" s="141" t="str">
        <f t="shared" si="44"/>
        <v/>
      </c>
      <c r="R45" s="141" t="str">
        <f t="shared" si="44"/>
        <v/>
      </c>
      <c r="S45" s="141" t="str">
        <f t="shared" si="44"/>
        <v/>
      </c>
      <c r="T45" s="141" t="str">
        <f t="shared" si="44"/>
        <v/>
      </c>
      <c r="U45" s="141" t="str">
        <f t="shared" si="44"/>
        <v/>
      </c>
      <c r="V45" s="141" t="str">
        <f t="shared" si="44"/>
        <v/>
      </c>
      <c r="W45" s="141" t="str">
        <f t="shared" si="44"/>
        <v/>
      </c>
      <c r="X45" s="141" t="str">
        <f t="shared" si="44"/>
        <v/>
      </c>
      <c r="Y45" s="141" t="str">
        <f t="shared" si="44"/>
        <v/>
      </c>
      <c r="Z45" s="140" t="str">
        <f t="shared" si="44"/>
        <v/>
      </c>
      <c r="AA45" s="140" t="str">
        <f t="shared" si="44"/>
        <v/>
      </c>
      <c r="AB45" s="140" t="str">
        <f t="shared" si="44"/>
        <v/>
      </c>
      <c r="AC45" s="140" t="str">
        <f t="shared" si="44"/>
        <v/>
      </c>
      <c r="AD45" s="140" t="str">
        <f t="shared" si="44"/>
        <v/>
      </c>
      <c r="AE45" s="140" t="str">
        <f t="shared" si="44"/>
        <v/>
      </c>
      <c r="AF45" s="140" t="str">
        <f t="shared" si="44"/>
        <v/>
      </c>
      <c r="AG45" s="140" t="str">
        <f t="shared" si="44"/>
        <v/>
      </c>
      <c r="AH45" s="140" t="str">
        <f t="shared" si="44"/>
        <v/>
      </c>
      <c r="AI45" s="140" t="str">
        <f t="shared" si="44"/>
        <v/>
      </c>
      <c r="AJ45" s="140" t="str">
        <f t="shared" si="44"/>
        <v/>
      </c>
      <c r="AK45" s="140" t="str">
        <f t="shared" si="44"/>
        <v/>
      </c>
      <c r="AL45" s="140" t="str">
        <f t="shared" si="44"/>
        <v/>
      </c>
      <c r="AM45" s="140" t="str">
        <f t="shared" si="44"/>
        <v/>
      </c>
      <c r="AN45" s="142" t="str">
        <f t="shared" si="44"/>
        <v/>
      </c>
      <c r="AO45" s="146" t="str">
        <f t="shared" si="44"/>
        <v/>
      </c>
      <c r="AP45" s="143" t="str">
        <f t="shared" si="44"/>
        <v/>
      </c>
      <c r="AQ45" s="143" t="str">
        <f t="shared" si="44"/>
        <v/>
      </c>
      <c r="AR45" s="143" t="str">
        <f t="shared" si="44"/>
        <v/>
      </c>
      <c r="AS45" s="143" t="str">
        <f t="shared" si="44"/>
        <v/>
      </c>
      <c r="AT45" s="143" t="str">
        <f t="shared" si="44"/>
        <v/>
      </c>
      <c r="AU45" s="144" t="str">
        <f t="shared" si="44"/>
        <v/>
      </c>
      <c r="AV45" s="145" t="str">
        <f t="shared" si="44"/>
        <v/>
      </c>
    </row>
    <row r="46" spans="1:48" x14ac:dyDescent="0.3">
      <c r="A46" s="60" t="str">
        <f t="shared" ref="A46" si="45">+IF(C46+C47=0,"[ocultar]","")</f>
        <v>[ocultar]</v>
      </c>
      <c r="B46" s="64" t="s">
        <v>162</v>
      </c>
      <c r="C46" s="65">
        <f t="array" ref="C46">SUM(IF($B46=DATOS_[Sexo],
IF($B45=DATOS_[AGRUP. CLAS. PROF.],
IF("Dentro"=DATOS_[Check Periodo Ref.],
1/(COUNTIFS(DATOS_[Sexo],$B46,DATOS_[AGRUP. CLAS. PROF.],$B45,DATOS_[Check Periodo Ref.],"Dentro",DATOS_[id],DATOS_[id]))))))</f>
        <v>0</v>
      </c>
      <c r="D46" s="66">
        <f>COUNTIFS(DATOS_[AGRUP. CLAS. PROF.],$B45,DATOS_[Sexo],$B46,DATOS_[Check Periodo Ref.],"Dentro")</f>
        <v>0</v>
      </c>
      <c r="E46" s="66">
        <f>COUNTIFS(DATOS_[AGRUP. CLAS. PROF.],$B45,DATOS_[Sexo],$B46,DATOS_[Check Periodo Ref.],"Dentro",DATOS_[Check Nº SC Norm],"Sí")</f>
        <v>0</v>
      </c>
      <c r="F46" s="66">
        <f>COUNTIFS(DATOS_[AGRUP. CLAS. PROF.],$B45,DATOS_[Sexo],$B46,DATOS_[Check Periodo Ref.],"Dentro",DATOS_[Check Nº SC Anualiz],"Sí")</f>
        <v>0</v>
      </c>
      <c r="G46" s="66">
        <f>COUNTIFS(DATOS_[AGRUP. CLAS. PROF.],$B45,DATOS_[Sexo],$B46,DATOS_[Check Periodo Ref.],"Dentro",DATOS_[Check Nº SC Norm y Anualiz],"Sí")</f>
        <v>0</v>
      </c>
      <c r="H46" s="66">
        <f>COUNTIFS(DATOS_[AGRUP. CLAS. PROF.],$B45,DATOS_[Sexo],$B46,DATOS_[Check Periodo Ref.],"Dentro",DATOS_[Check Equiparación],"Sí")</f>
        <v>0</v>
      </c>
      <c r="I46" s="108">
        <f t="array" ref="I46">IFERROR(
AVERAGE(IF(DATOS_[Sexo]=$B46,IF(DATOS_[[AGRUP. CLAS. PROF.]:[AGRUP. CLAS. PROF.]]=$B45,IF(DATOS_[Check Equiparado]="Sí",IF(DATOS_[Check Periodo Ref.]="Dentro",DATOS_[SALARIO BASE Eq],FALSE))))),
0)</f>
        <v>0</v>
      </c>
      <c r="J46" s="109">
        <f t="array" ref="J46">IFERROR(
(AVERAGE((IF(DATOS_[[Sexo]:[Sexo]]=$B46,IF(DATOS_[[AGRUP. CLAS. PROF.]:[AGRUP. CLAS. PROF.]]=$B45,IF(DATOS_[[Check Periodo Ref.]:[Check Periodo Ref.]]="Dentro",IF(DATOS_[[Check Equiparado]:[Check Equiparado]]="Sí",IF(DATOS!AE$5="Sí",(1/DATOS_[[% anualiz]:[% anualiz]]),1)*IF(DATOS!AE$4="Sí",1/DATOS_[[% normaliz]:[% normaliz]],1)*(DATOS_[Conc.Sal.01])))))))),
0)</f>
        <v>0</v>
      </c>
      <c r="K46" s="109">
        <f t="array" ref="K46">IFERROR(
(AVERAGE((IF(DATOS_[[Sexo]:[Sexo]]=$B46,IF(DATOS_[[AGRUP. CLAS. PROF.]:[AGRUP. CLAS. PROF.]]=$B45,IF(DATOS_[[Check Periodo Ref.]:[Check Periodo Ref.]]="Dentro",IF(DATOS_[[Check Equiparado]:[Check Equiparado]]="Sí",IF(DATOS!AF$5="Sí",(1/DATOS_[[% anualiz]:[% anualiz]]),1)*IF(DATOS!AF$4="Sí",1/DATOS_[[% normaliz]:[% normaliz]],1)*(DATOS_[Conc.Sal.02])))))))),
0)</f>
        <v>0</v>
      </c>
      <c r="L46" s="109">
        <f t="array" ref="L46">IFERROR(
(AVERAGE((IF(DATOS_[[Sexo]:[Sexo]]=$B46,IF(DATOS_[[AGRUP. CLAS. PROF.]:[AGRUP. CLAS. PROF.]]=$B45,IF(DATOS_[[Check Periodo Ref.]:[Check Periodo Ref.]]="Dentro",IF(DATOS_[[Check Equiparado]:[Check Equiparado]]="Sí",IF(DATOS!AG$5="Sí",(1/DATOS_[[% anualiz]:[% anualiz]]),1)*IF(DATOS!AG$4="Sí",1/DATOS_[[% normaliz]:[% normaliz]],1)*(DATOS_[Conc.Sal.03])))))))),
0)</f>
        <v>0</v>
      </c>
      <c r="M46" s="109">
        <f t="array" ref="M46">IFERROR(
(AVERAGE((IF(DATOS_[[Sexo]:[Sexo]]=$B46,IF(DATOS_[[AGRUP. CLAS. PROF.]:[AGRUP. CLAS. PROF.]]=$B45,IF(DATOS_[[Check Periodo Ref.]:[Check Periodo Ref.]]="Dentro",IF(DATOS_[[Check Equiparado]:[Check Equiparado]]="Sí",IF(DATOS!AH$5="Sí",(1/DATOS_[[% anualiz]:[% anualiz]]),1)*IF(DATOS!AH$4="Sí",1/DATOS_[[% normaliz]:[% normaliz]],1)*(DATOS_[Conc.Sal.04])))))))),
0)</f>
        <v>0</v>
      </c>
      <c r="N46" s="109">
        <f t="array" ref="N46">IFERROR(
(AVERAGE((IF(DATOS_[[Sexo]:[Sexo]]=$B46,IF(DATOS_[[AGRUP. CLAS. PROF.]:[AGRUP. CLAS. PROF.]]=$B45,IF(DATOS_[[Check Periodo Ref.]:[Check Periodo Ref.]]="Dentro",IF(DATOS_[[Check Equiparado]:[Check Equiparado]]="Sí",IF(DATOS!AI$5="Sí",(1/DATOS_[[% anualiz]:[% anualiz]]),1)*IF(DATOS!AI$4="Sí",1/DATOS_[[% normaliz]:[% normaliz]],1)*(DATOS_[Conc.Sal.05])))))))),
0)</f>
        <v>0</v>
      </c>
      <c r="O46" s="109">
        <f t="array" ref="O46">IFERROR(
(AVERAGE((IF(DATOS_[[Sexo]:[Sexo]]=$B46,IF(DATOS_[[AGRUP. CLAS. PROF.]:[AGRUP. CLAS. PROF.]]=$B45,IF(DATOS_[[Check Periodo Ref.]:[Check Periodo Ref.]]="Dentro",IF(DATOS_[[Check Equiparado]:[Check Equiparado]]="Sí",IF(DATOS!AJ$5="Sí",(1/DATOS_[[% anualiz]:[% anualiz]]),1)*IF(DATOS!AJ$4="Sí",1/DATOS_[[% normaliz]:[% normaliz]],1)*(DATOS_[Conc.Sal.06])))))))),
0)</f>
        <v>0</v>
      </c>
      <c r="P46" s="109">
        <f t="array" ref="P46">IFERROR(
(AVERAGE((IF(DATOS_[[Sexo]:[Sexo]]=$B46,IF(DATOS_[[AGRUP. CLAS. PROF.]:[AGRUP. CLAS. PROF.]]=$B45,IF(DATOS_[[Check Periodo Ref.]:[Check Periodo Ref.]]="Dentro",IF(DATOS_[[Check Equiparado]:[Check Equiparado]]="Sí",IF(DATOS!AK$5="Sí",(1/DATOS_[[% anualiz]:[% anualiz]]),1)*IF(DATOS!AK$4="Sí",1/DATOS_[[% normaliz]:[% normaliz]],1)*(DATOS_[Conc.Sal.07])))))))),
0)</f>
        <v>0</v>
      </c>
      <c r="Q46" s="109">
        <f t="array" ref="Q46">IFERROR(
(AVERAGE((IF(DATOS_[[Sexo]:[Sexo]]=$B46,IF(DATOS_[[AGRUP. CLAS. PROF.]:[AGRUP. CLAS. PROF.]]=$B45,IF(DATOS_[[Check Periodo Ref.]:[Check Periodo Ref.]]="Dentro",IF(DATOS_[[Check Equiparado]:[Check Equiparado]]="Sí",IF(DATOS!AL$5="Sí",(1/DATOS_[[% anualiz]:[% anualiz]]),1)*IF(DATOS!AL$4="Sí",1/DATOS_[[% normaliz]:[% normaliz]],1)*(DATOS_[Conc.Sal.08])))))))),
0)</f>
        <v>0</v>
      </c>
      <c r="R46" s="109">
        <f t="array" ref="R46">IFERROR(
(AVERAGE((IF(DATOS_[[Sexo]:[Sexo]]=$B46,IF(DATOS_[[AGRUP. CLAS. PROF.]:[AGRUP. CLAS. PROF.]]=$B45,IF(DATOS_[[Check Periodo Ref.]:[Check Periodo Ref.]]="Dentro",IF(DATOS_[[Check Equiparado]:[Check Equiparado]]="Sí",IF(DATOS!AM$5="Sí",(1/DATOS_[[% anualiz]:[% anualiz]]),1)*IF(DATOS!AM$4="Sí",1/DATOS_[[% normaliz]:[% normaliz]],1)*(DATOS_[Conc.Sal.09])))))))),
0)</f>
        <v>0</v>
      </c>
      <c r="S46" s="109">
        <f t="array" ref="S46">IFERROR(
(AVERAGE((IF(DATOS_[[Sexo]:[Sexo]]=$B46,IF(DATOS_[[AGRUP. CLAS. PROF.]:[AGRUP. CLAS. PROF.]]=$B45,IF(DATOS_[[Check Periodo Ref.]:[Check Periodo Ref.]]="Dentro",IF(DATOS_[[Check Equiparado]:[Check Equiparado]]="Sí",IF(DATOS!AN$5="Sí",(1/DATOS_[[% anualiz]:[% anualiz]]),1)*IF(DATOS!AN$4="Sí",1/DATOS_[[% normaliz]:[% normaliz]],1)*(DATOS_[Conc.Sal.10])))))))),
0)</f>
        <v>0</v>
      </c>
      <c r="T46" s="109">
        <f t="array" ref="T46">IFERROR(
(AVERAGE((IF(DATOS_[[Sexo]:[Sexo]]=$B46,IF(DATOS_[[AGRUP. CLAS. PROF.]:[AGRUP. CLAS. PROF.]]=$B45,IF(DATOS_[[Check Periodo Ref.]:[Check Periodo Ref.]]="Dentro",IF(DATOS_[[Check Equiparado]:[Check Equiparado]]="Sí",IF(DATOS!AO$5="Sí",(1/DATOS_[[% anualiz]:[% anualiz]]),1)*IF(DATOS!AO$4="Sí",1/DATOS_[[% normaliz]:[% normaliz]],1)*(DATOS_[Conc.Sal.11])))))))),
0)</f>
        <v>0</v>
      </c>
      <c r="U46" s="109">
        <f t="array" ref="U46">IFERROR(
(AVERAGE((IF(DATOS_[[Sexo]:[Sexo]]=$B46,IF(DATOS_[[AGRUP. CLAS. PROF.]:[AGRUP. CLAS. PROF.]]=$B45,IF(DATOS_[[Check Periodo Ref.]:[Check Periodo Ref.]]="Dentro",IF(DATOS_[[Check Equiparado]:[Check Equiparado]]="Sí",IF(DATOS!AP$5="Sí",(1/DATOS_[[% anualiz]:[% anualiz]]),1)*IF(DATOS!AP$4="Sí",1/DATOS_[[% normaliz]:[% normaliz]],1)*(DATOS_[Conc.Sal.12])))))))),
0)</f>
        <v>0</v>
      </c>
      <c r="V46" s="109">
        <f t="array" ref="V46">IFERROR(
(AVERAGE((IF(DATOS_[[Sexo]:[Sexo]]=$B46,IF(DATOS_[[AGRUP. CLAS. PROF.]:[AGRUP. CLAS. PROF.]]=$B45,IF(DATOS_[[Check Periodo Ref.]:[Check Periodo Ref.]]="Dentro",IF(DATOS_[[Check Equiparado]:[Check Equiparado]]="Sí",IF(DATOS!AQ$5="Sí",(1/DATOS_[[% anualiz]:[% anualiz]]),1)*IF(DATOS!AQ$4="Sí",1/DATOS_[[% normaliz]:[% normaliz]],1)*(DATOS_[Conc.Sal.13])))))))),
0)</f>
        <v>0</v>
      </c>
      <c r="W46" s="109">
        <f t="array" ref="W46">IFERROR(
(AVERAGE((IF(DATOS_[[Sexo]:[Sexo]]=$B46,IF(DATOS_[[AGRUP. CLAS. PROF.]:[AGRUP. CLAS. PROF.]]=$B45,IF(DATOS_[[Check Periodo Ref.]:[Check Periodo Ref.]]="Dentro",IF(DATOS_[[Check Equiparado]:[Check Equiparado]]="Sí",IF(DATOS!AR$5="Sí",(1/DATOS_[[% anualiz]:[% anualiz]]),1)*IF(DATOS!AR$4="Sí",1/DATOS_[[% normaliz]:[% normaliz]],1)*(DATOS_[Conc.Sal.14])))))))),
0)</f>
        <v>0</v>
      </c>
      <c r="X46" s="109">
        <f t="array" ref="X46">IFERROR(
(AVERAGE((IF(DATOS_[[Sexo]:[Sexo]]=$B46,IF(DATOS_[[AGRUP. CLAS. PROF.]:[AGRUP. CLAS. PROF.]]=$B45,IF(DATOS_[[Check Periodo Ref.]:[Check Periodo Ref.]]="Dentro",IF(DATOS_[[Check Equiparado]:[Check Equiparado]]="Sí",IF(DATOS!AS$5="Sí",(1/DATOS_[[% anualiz]:[% anualiz]]),1)*IF(DATOS!AS$4="Sí",1/DATOS_[[% normaliz]:[% normaliz]],1)*(DATOS_[Conc.Sal.15])))))))),
0)</f>
        <v>0</v>
      </c>
      <c r="Y46" s="109">
        <f t="array" ref="Y46">IFERROR(
(AVERAGE((IF(DATOS_[[Sexo]:[Sexo]]=$B46,IF(DATOS_[[AGRUP. CLAS. PROF.]:[AGRUP. CLAS. PROF.]]=$B45,IF(DATOS_[[Check Periodo Ref.]:[Check Periodo Ref.]]="Dentro",IF(DATOS_[[Check Equiparado]:[Check Equiparado]]="Sí",IF(DATOS!AT$5="Sí",(1/DATOS_[[% anualiz]:[% anualiz]]),1)*IF(DATOS!AT$4="Sí",1/DATOS_[[% normaliz]:[% normaliz]],1)*(DATOS_[Conc.Sal.16])))))))),
0)</f>
        <v>0</v>
      </c>
      <c r="Z46" s="109">
        <f t="array" ref="Z46">IFERROR(
(AVERAGE((IF(DATOS_[[Sexo]:[Sexo]]=$B46,IF(DATOS_[[AGRUP. CLAS. PROF.]:[AGRUP. CLAS. PROF.]]=$B45,IF(DATOS_[[Check Periodo Ref.]:[Check Periodo Ref.]]="Dentro",IF(DATOS_[[Check Equiparado]:[Check Equiparado]]="Sí",IF(DATOS!AU$5="Sí",(1/DATOS_[[% anualiz]:[% anualiz]]),1)*IF(DATOS!AU$4="Sí",1/DATOS_[[% normaliz]:[% normaliz]],1)*(DATOS_[Conc.Sal.17])))))))),
0)</f>
        <v>0</v>
      </c>
      <c r="AA46" s="109">
        <f t="array" ref="AA46">IFERROR(
(AVERAGE((IF(DATOS_[[Sexo]:[Sexo]]=$B46,IF(DATOS_[[AGRUP. CLAS. PROF.]:[AGRUP. CLAS. PROF.]]=$B45,IF(DATOS_[[Check Periodo Ref.]:[Check Periodo Ref.]]="Dentro",IF(DATOS_[[Check Equiparado]:[Check Equiparado]]="Sí",IF(DATOS!AV$5="Sí",(1/DATOS_[[% anualiz]:[% anualiz]]),1)*IF(DATOS!AV$4="Sí",1/DATOS_[[% normaliz]:[% normaliz]],1)*(DATOS_[Conc.Sal.18])))))))),
0)</f>
        <v>0</v>
      </c>
      <c r="AB46" s="109">
        <f t="array" ref="AB46">IFERROR(
(AVERAGE((IF(DATOS_[[Sexo]:[Sexo]]=$B46,IF(DATOS_[[AGRUP. CLAS. PROF.]:[AGRUP. CLAS. PROF.]]=$B45,IF(DATOS_[[Check Periodo Ref.]:[Check Periodo Ref.]]="Dentro",IF(DATOS_[[Check Equiparado]:[Check Equiparado]]="Sí",IF(DATOS!AW$5="Sí",(1/DATOS_[[% anualiz]:[% anualiz]]),1)*IF(DATOS!AW$4="Sí",1/DATOS_[[% normaliz]:[% normaliz]],1)*(DATOS_[Conc.Sal.19])))))))),
0)</f>
        <v>0</v>
      </c>
      <c r="AC46" s="109">
        <f t="array" ref="AC46">IFERROR(
(AVERAGE((IF(DATOS_[[Sexo]:[Sexo]]=$B46,IF(DATOS_[[AGRUP. CLAS. PROF.]:[AGRUP. CLAS. PROF.]]=$B45,IF(DATOS_[[Check Periodo Ref.]:[Check Periodo Ref.]]="Dentro",IF(DATOS_[[Check Equiparado]:[Check Equiparado]]="Sí",IF(DATOS!AX$5="Sí",(1/DATOS_[[% anualiz]:[% anualiz]]),1)*IF(DATOS!AX$4="Sí",1/DATOS_[[% normaliz]:[% normaliz]],1)*(DATOS_[Conc.Sal.20])))))))),
0)</f>
        <v>0</v>
      </c>
      <c r="AD46" s="109">
        <f t="array" ref="AD46">IFERROR(
(AVERAGE((IF(DATOS_[[Sexo]:[Sexo]]=$B46,IF(DATOS_[[AGRUP. CLAS. PROF.]:[AGRUP. CLAS. PROF.]]=$B45,IF(DATOS_[[Check Periodo Ref.]:[Check Periodo Ref.]]="Dentro",IF(DATOS_[[Check Equiparado]:[Check Equiparado]]="Sí",IF(DATOS!AY$5="Sí",(1/DATOS_[[% anualiz]:[% anualiz]]),1)*IF(DATOS!AY$4="Sí",1/DATOS_[[% normaliz]:[% normaliz]],1)*(DATOS_[Conc.Sal.21])))))))),
0)</f>
        <v>0</v>
      </c>
      <c r="AE46" s="109">
        <f t="array" ref="AE46">IFERROR(
(AVERAGE((IF(DATOS_[[Sexo]:[Sexo]]=$B46,IF(DATOS_[[AGRUP. CLAS. PROF.]:[AGRUP. CLAS. PROF.]]=$B45,IF(DATOS_[[Check Periodo Ref.]:[Check Periodo Ref.]]="Dentro",IF(DATOS_[[Check Equiparado]:[Check Equiparado]]="Sí",IF(DATOS!AZ$5="Sí",(1/DATOS_[[% anualiz]:[% anualiz]]),1)*IF(DATOS!AZ$4="Sí",1/DATOS_[[% normaliz]:[% normaliz]],1)*(DATOS_[Conc.Sal.22])))))))),
0)</f>
        <v>0</v>
      </c>
      <c r="AF46" s="109">
        <f t="array" ref="AF46">IFERROR(
(AVERAGE((IF(DATOS_[[Sexo]:[Sexo]]=$B46,IF(DATOS_[[AGRUP. CLAS. PROF.]:[AGRUP. CLAS. PROF.]]=$B45,IF(DATOS_[[Check Periodo Ref.]:[Check Periodo Ref.]]="Dentro",IF(DATOS_[[Check Equiparado]:[Check Equiparado]]="Sí",IF(DATOS!BA$5="Sí",(1/DATOS_[[% anualiz]:[% anualiz]]),1)*IF(DATOS!BA$4="Sí",1/DATOS_[[% normaliz]:[% normaliz]],1)*(DATOS_[Conc.Sal.23])))))))),
0)</f>
        <v>0</v>
      </c>
      <c r="AG46" s="109">
        <f t="array" ref="AG46">IFERROR(
(AVERAGE((IF(DATOS_[[Sexo]:[Sexo]]=$B46,IF(DATOS_[[AGRUP. CLAS. PROF.]:[AGRUP. CLAS. PROF.]]=$B45,IF(DATOS_[[Check Periodo Ref.]:[Check Periodo Ref.]]="Dentro",IF(DATOS_[[Check Equiparado]:[Check Equiparado]]="Sí",IF(DATOS!BB$5="Sí",(1/DATOS_[[% anualiz]:[% anualiz]]),1)*IF(DATOS!BB$4="Sí",1/DATOS_[[% normaliz]:[% normaliz]],1)*(DATOS_[Conc.Sal.24])))))))),
0)</f>
        <v>0</v>
      </c>
      <c r="AH46" s="109">
        <f t="array" ref="AH46">IFERROR(
(AVERAGE((IF(DATOS_[[Sexo]:[Sexo]]=$B46,IF(DATOS_[[AGRUP. CLAS. PROF.]:[AGRUP. CLAS. PROF.]]=$B45,IF(DATOS_[[Check Periodo Ref.]:[Check Periodo Ref.]]="Dentro",IF(DATOS_[[Check Equiparado]:[Check Equiparado]]="Sí",IF(DATOS!BC$5="Sí",(1/DATOS_[[% anualiz]:[% anualiz]]),1)*IF(DATOS!BC$4="Sí",1/DATOS_[[% normaliz]:[% normaliz]],1)*(DATOS_[Conc.Sal.25])))))))),
0)</f>
        <v>0</v>
      </c>
      <c r="AI46" s="109">
        <f t="array" ref="AI46">IFERROR(
(AVERAGE((IF(DATOS_[[Sexo]:[Sexo]]=$B46,IF(DATOS_[[AGRUP. CLAS. PROF.]:[AGRUP. CLAS. PROF.]]=$B45,IF(DATOS_[[Check Periodo Ref.]:[Check Periodo Ref.]]="Dentro",IF(DATOS_[[Check Equiparado]:[Check Equiparado]]="Sí",IF(DATOS!BD$5="Sí",(1/DATOS_[[% anualiz]:[% anualiz]]),1)*IF(DATOS!BD$4="Sí",1/DATOS_[[% normaliz]:[% normaliz]],1)*(DATOS_[Conc.Sal.26])))))))),
0)</f>
        <v>0</v>
      </c>
      <c r="AJ46" s="109">
        <f t="array" ref="AJ46">IFERROR(
(AVERAGE((IF(DATOS_[[Sexo]:[Sexo]]=$B46,IF(DATOS_[[AGRUP. CLAS. PROF.]:[AGRUP. CLAS. PROF.]]=$B45,IF(DATOS_[[Check Periodo Ref.]:[Check Periodo Ref.]]="Dentro",IF(DATOS_[[Check Equiparado]:[Check Equiparado]]="Sí",IF(DATOS!BE$5="Sí",(1/DATOS_[[% anualiz]:[% anualiz]]),1)*IF(DATOS!BE$4="Sí",1/DATOS_[[% normaliz]:[% normaliz]],1)*(DATOS_[Conc.Sal.27])))))))),
0)</f>
        <v>0</v>
      </c>
      <c r="AK46" s="109">
        <f t="array" ref="AK46">IFERROR(
(AVERAGE((IF(DATOS_[[Sexo]:[Sexo]]=$B46,IF(DATOS_[[AGRUP. CLAS. PROF.]:[AGRUP. CLAS. PROF.]]=$B45,IF(DATOS_[[Check Periodo Ref.]:[Check Periodo Ref.]]="Dentro",IF(DATOS_[[Check Equiparado]:[Check Equiparado]]="Sí",IF(DATOS!BF$5="Sí",(1/DATOS_[[% anualiz]:[% anualiz]]),1)*IF(DATOS!BF$4="Sí",1/DATOS_[[% normaliz]:[% normaliz]],1)*(DATOS_[Conc.Sal.28])))))))),
0)</f>
        <v>0</v>
      </c>
      <c r="AL46" s="109">
        <f t="array" ref="AL46">IFERROR(
(AVERAGE((IF(DATOS_[[Sexo]:[Sexo]]=$B46,IF(DATOS_[[AGRUP. CLAS. PROF.]:[AGRUP. CLAS. PROF.]]=$B45,IF(DATOS_[[Check Periodo Ref.]:[Check Periodo Ref.]]="Dentro",IF(DATOS_[[Check Equiparado]:[Check Equiparado]]="Sí",IF(DATOS!BG$5="Sí",(1/DATOS_[[% anualiz]:[% anualiz]]),1)*IF(DATOS!BG$4="Sí",1/DATOS_[[% normaliz]:[% normaliz]],1)*(DATOS_[Conc.Sal.29])))))))),
0)</f>
        <v>0</v>
      </c>
      <c r="AM46" s="109">
        <f t="array" ref="AM46">IFERROR(
(AVERAGE((IF(DATOS_[[Sexo]:[Sexo]]=$B46,IF(DATOS_[[AGRUP. CLAS. PROF.]:[AGRUP. CLAS. PROF.]]=$B45,IF(DATOS_[[Check Periodo Ref.]:[Check Periodo Ref.]]="Dentro",IF(DATOS_[[Check Equiparado]:[Check Equiparado]]="Sí",IF(DATOS!BH$5="Sí",(1/DATOS_[[% anualiz]:[% anualiz]]),1)*IF(DATOS!BH$4="Sí",1/DATOS_[[% normaliz]:[% normaliz]],1)*(DATOS_[Conc.Sal.30])))))))),
0)</f>
        <v>0</v>
      </c>
      <c r="AN46" s="110">
        <f t="array" ref="AN46">IFERROR(
AVERAGE(IF(DATOS_[Sexo]=$B46,IF(DATOS_[[AGRUP. CLAS. PROF.]:[AGRUP. CLAS. PROF.]]=$B45,IF(DATOS_[Check Equiparado]="Sí",IF(DATOS_[Check Periodo Ref.]="Dentro",DATOS_[Tot COMPL.SAL Eq],FALSE))))),
0)</f>
        <v>0</v>
      </c>
      <c r="AO46" s="111">
        <f t="array" ref="AO46">IFERROR(
AVERAGE(IF(DATOS_[Sexo]=$B46,IF(DATOS_[[AGRUP. CLAS. PROF.]:[AGRUP. CLAS. PROF.]]=$B45,IF(DATOS_[Check Equiparado]="Sí",IF(DATOS_[Check Periodo Ref.]="Dentro",DATOS_[TOTAL SALARIO Eq],FALSE))))),
0)</f>
        <v>0</v>
      </c>
      <c r="AP46" s="112">
        <f t="array" ref="AP46">IFERROR(
(AVERAGE((IF(DATOS_[[Sexo]:[Sexo]]=$B46,IF(DATOS_[[AGRUP. CLAS. PROF.]:[AGRUP. CLAS. PROF.]]=$B45,IF(DATOS_[[Check Periodo Ref.]:[Check Periodo Ref.]]="Dentro",IF(DATOS_[[Check Equiparado]:[Check Equiparado]]="Sí",IF(DATOS!BI$5="Sí",(1/DATOS_[[% anualiz]:[% anualiz]]),1)*IF(DATOS!BI$4="Sí",1/DATOS_[[% normaliz]:[% normaliz]],1)*(DATOS_[C.Extra.01])))))))),
0)</f>
        <v>0</v>
      </c>
      <c r="AQ46" s="112">
        <f t="array" ref="AQ46">IFERROR(
(AVERAGE((IF(DATOS_[[Sexo]:[Sexo]]=$B46,IF(DATOS_[[AGRUP. CLAS. PROF.]:[AGRUP. CLAS. PROF.]]=$B45,IF(DATOS_[[Check Periodo Ref.]:[Check Periodo Ref.]]="Dentro",IF(DATOS_[[Check Equiparado]:[Check Equiparado]]="Sí",IF(DATOS!BJ$5="Sí",(1/DATOS_[[% anualiz]:[% anualiz]]),1)*IF(DATOS!BJ$4="Sí",1/DATOS_[[% normaliz]:[% normaliz]],1)*(DATOS_[C.Extra.02])))))))),
0)</f>
        <v>0</v>
      </c>
      <c r="AR46" s="112">
        <f t="array" ref="AR46">IFERROR(
(AVERAGE((IF(DATOS_[[Sexo]:[Sexo]]=$B46,IF(DATOS_[[AGRUP. CLAS. PROF.]:[AGRUP. CLAS. PROF.]]=$B45,IF(DATOS_[[Check Periodo Ref.]:[Check Periodo Ref.]]="Dentro",IF(DATOS_[[Check Equiparado]:[Check Equiparado]]="Sí",IF(DATOS!BK$5="Sí",(1/DATOS_[[% anualiz]:[% anualiz]]),1)*IF(DATOS!BK$4="Sí",1/DATOS_[[% normaliz]:[% normaliz]],1)*(DATOS_[C.Extra.03])))))))),
0)</f>
        <v>0</v>
      </c>
      <c r="AS46" s="112">
        <f t="array" ref="AS46">IFERROR(
(AVERAGE((IF(DATOS_[[Sexo]:[Sexo]]=$B46,IF(DATOS_[[AGRUP. CLAS. PROF.]:[AGRUP. CLAS. PROF.]]=$B45,IF(DATOS_[[Check Periodo Ref.]:[Check Periodo Ref.]]="Dentro",IF(DATOS_[[Check Equiparado]:[Check Equiparado]]="Sí",IF(DATOS!BL$5="Sí",(1/DATOS_[[% anualiz]:[% anualiz]]),1)*IF(DATOS!BL$4="Sí",1/DATOS_[[% normaliz]:[% normaliz]],1)*(DATOS_[C.Extra.04])))))))),
0)</f>
        <v>0</v>
      </c>
      <c r="AT46" s="112">
        <f t="array" ref="AT46">IFERROR(
(AVERAGE((IF(DATOS_[[Sexo]:[Sexo]]=$B46,IF(DATOS_[[AGRUP. CLAS. PROF.]:[AGRUP. CLAS. PROF.]]=$B45,IF(DATOS_[[Check Periodo Ref.]:[Check Periodo Ref.]]="Dentro",IF(DATOS_[[Check Equiparado]:[Check Equiparado]]="Sí",IF(DATOS!BM$5="Sí",(1/DATOS_[[% anualiz]:[% anualiz]]),1)*IF(DATOS!BM$4="Sí",1/DATOS_[[% normaliz]:[% normaliz]],1)*(DATOS_[C.Extra.05])))))))),
0)</f>
        <v>0</v>
      </c>
      <c r="AU46" s="113">
        <f t="array" ref="AU46">IFERROR(
AVERAGE(IF(DATOS_[Sexo]=$B46,IF(DATOS_[[AGRUP. CLAS. PROF.]:[AGRUP. CLAS. PROF.]]=$B45,IF(DATOS_[Check Equiparado]="Sí",IF(DATOS_[Check Periodo Ref.]="Dentro",DATOS_[Tot Extrasalarial Eq],FALSE))))),
0)</f>
        <v>0</v>
      </c>
      <c r="AV46" s="114">
        <f t="array" ref="AV46">IFERROR(
AVERAGE(IF(DATOS_[Sexo]=$B46,IF(DATOS_[[AGRUP. CLAS. PROF.]:[AGRUP. CLAS. PROF.]]=$B45,IF(DATOS_[Check Equiparado]="Sí",IF(DATOS_[Check Periodo Ref.]="Dentro",DATOS_[TOTAL Retrib Eq],FALSE))))),
0)</f>
        <v>0</v>
      </c>
    </row>
    <row r="47" spans="1:48" x14ac:dyDescent="0.3">
      <c r="A47" s="60" t="str">
        <f t="shared" ref="A47" si="46">+A46</f>
        <v>[ocultar]</v>
      </c>
      <c r="B47" s="64" t="s">
        <v>163</v>
      </c>
      <c r="C47" s="65">
        <f t="array" ref="C47">SUM(IF($B47=DATOS_[Sexo],
IF($B45=DATOS_[AGRUP. CLAS. PROF.],
IF("Dentro"=DATOS_[Check Periodo Ref.],
1/(COUNTIFS(DATOS_[Sexo],$B47,DATOS_[AGRUP. CLAS. PROF.],$B45,DATOS_[Check Periodo Ref.],"Dentro",DATOS_[id],DATOS_[id]))))))</f>
        <v>0</v>
      </c>
      <c r="D47" s="66">
        <f>COUNTIFS(DATOS_[AGRUP. CLAS. PROF.],$B45,DATOS_[Sexo],$B47,DATOS_[Check Periodo Ref.],"Dentro")</f>
        <v>0</v>
      </c>
      <c r="E47" s="66">
        <f>COUNTIFS(DATOS_[AGRUP. CLAS. PROF.],$B45,DATOS_[Sexo],$B47,DATOS_[Check Periodo Ref.],"Dentro",DATOS_[Check Nº SC Norm],"Sí")</f>
        <v>0</v>
      </c>
      <c r="F47" s="66">
        <f>COUNTIFS(DATOS_[AGRUP. CLAS. PROF.],$B45,DATOS_[Sexo],$B47,DATOS_[Check Periodo Ref.],"Dentro",DATOS_[Check Nº SC Anualiz],"Sí")</f>
        <v>0</v>
      </c>
      <c r="G47" s="66">
        <f>COUNTIFS(DATOS_[AGRUP. CLAS. PROF.],$B45,DATOS_[Sexo],$B47,DATOS_[Check Periodo Ref.],"Dentro",DATOS_[Check Nº SC Norm y Anualiz],"Sí")</f>
        <v>0</v>
      </c>
      <c r="H47" s="66">
        <f>COUNTIFS(DATOS_[AGRUP. CLAS. PROF.],$B45,DATOS_[Sexo],$B47,DATOS_[Check Periodo Ref.],"Dentro",DATOS_[Check Equiparación],"Sí")</f>
        <v>0</v>
      </c>
      <c r="I47" s="108" cm="1">
        <f t="array" ref="I47">IFERROR(
AVERAGE(IF(DATOS_[Sexo]=$B47,IF(DATOS_[[AGRUP. CLAS. PROF.]:[AGRUP. CLAS. PROF.]]=$B45,IF(DATOS_[Check Equiparado]="Sí",IF(DATOS_[Check Periodo Ref.]="Dentro",DATOS_[SALARIO BASE Eq],FALSE))))),
0)</f>
        <v>0</v>
      </c>
      <c r="J47" s="109">
        <f t="array" ref="J47">IFERROR(
(AVERAGE((IF(DATOS_[[Sexo]:[Sexo]]=$B47,IF(DATOS_[[AGRUP. CLAS. PROF.]:[AGRUP. CLAS. PROF.]]=$B45,IF(DATOS_[[Check Periodo Ref.]:[Check Periodo Ref.]]="Dentro",IF(DATOS_[[Check Equiparado]:[Check Equiparado]]="Sí",IF(DATOS!AE$5="Sí",(1/DATOS_[[% anualiz]:[% anualiz]]),1)*IF(DATOS!AE$4="Sí",1/DATOS_[[% normaliz]:[% normaliz]],1)*(DATOS_[Conc.Sal.01])))))))),
0)</f>
        <v>0</v>
      </c>
      <c r="K47" s="109">
        <f t="array" ref="K47">IFERROR(
(AVERAGE((IF(DATOS_[[Sexo]:[Sexo]]=$B47,IF(DATOS_[[AGRUP. CLAS. PROF.]:[AGRUP. CLAS. PROF.]]=$B45,IF(DATOS_[[Check Periodo Ref.]:[Check Periodo Ref.]]="Dentro",IF(DATOS_[[Check Equiparado]:[Check Equiparado]]="Sí",IF(DATOS!AF$5="Sí",(1/DATOS_[[% anualiz]:[% anualiz]]),1)*IF(DATOS!AF$4="Sí",1/DATOS_[[% normaliz]:[% normaliz]],1)*(DATOS_[Conc.Sal.02])))))))),
0)</f>
        <v>0</v>
      </c>
      <c r="L47" s="109">
        <f t="array" ref="L47">IFERROR(
(AVERAGE((IF(DATOS_[[Sexo]:[Sexo]]=$B47,IF(DATOS_[[AGRUP. CLAS. PROF.]:[AGRUP. CLAS. PROF.]]=$B45,IF(DATOS_[[Check Periodo Ref.]:[Check Periodo Ref.]]="Dentro",IF(DATOS_[[Check Equiparado]:[Check Equiparado]]="Sí",IF(DATOS!AG$5="Sí",(1/DATOS_[[% anualiz]:[% anualiz]]),1)*IF(DATOS!AG$4="Sí",1/DATOS_[[% normaliz]:[% normaliz]],1)*(DATOS_[Conc.Sal.03])))))))),
0)</f>
        <v>0</v>
      </c>
      <c r="M47" s="109">
        <f t="array" ref="M47">IFERROR(
(AVERAGE((IF(DATOS_[[Sexo]:[Sexo]]=$B47,IF(DATOS_[[AGRUP. CLAS. PROF.]:[AGRUP. CLAS. PROF.]]=$B45,IF(DATOS_[[Check Periodo Ref.]:[Check Periodo Ref.]]="Dentro",IF(DATOS_[[Check Equiparado]:[Check Equiparado]]="Sí",IF(DATOS!AH$5="Sí",(1/DATOS_[[% anualiz]:[% anualiz]]),1)*IF(DATOS!AH$4="Sí",1/DATOS_[[% normaliz]:[% normaliz]],1)*(DATOS_[Conc.Sal.04])))))))),
0)</f>
        <v>0</v>
      </c>
      <c r="N47" s="109">
        <f t="array" ref="N47">IFERROR(
(AVERAGE((IF(DATOS_[[Sexo]:[Sexo]]=$B47,IF(DATOS_[[AGRUP. CLAS. PROF.]:[AGRUP. CLAS. PROF.]]=$B45,IF(DATOS_[[Check Periodo Ref.]:[Check Periodo Ref.]]="Dentro",IF(DATOS_[[Check Equiparado]:[Check Equiparado]]="Sí",IF(DATOS!AI$5="Sí",(1/DATOS_[[% anualiz]:[% anualiz]]),1)*IF(DATOS!AI$4="Sí",1/DATOS_[[% normaliz]:[% normaliz]],1)*(DATOS_[Conc.Sal.05])))))))),
0)</f>
        <v>0</v>
      </c>
      <c r="O47" s="109">
        <f t="array" ref="O47">IFERROR(
(AVERAGE((IF(DATOS_[[Sexo]:[Sexo]]=$B47,IF(DATOS_[[AGRUP. CLAS. PROF.]:[AGRUP. CLAS. PROF.]]=$B45,IF(DATOS_[[Check Periodo Ref.]:[Check Periodo Ref.]]="Dentro",IF(DATOS_[[Check Equiparado]:[Check Equiparado]]="Sí",IF(DATOS!AJ$5="Sí",(1/DATOS_[[% anualiz]:[% anualiz]]),1)*IF(DATOS!AJ$4="Sí",1/DATOS_[[% normaliz]:[% normaliz]],1)*(DATOS_[Conc.Sal.06])))))))),
0)</f>
        <v>0</v>
      </c>
      <c r="P47" s="109">
        <f t="array" ref="P47">IFERROR(
(AVERAGE((IF(DATOS_[[Sexo]:[Sexo]]=$B47,IF(DATOS_[[AGRUP. CLAS. PROF.]:[AGRUP. CLAS. PROF.]]=$B45,IF(DATOS_[[Check Periodo Ref.]:[Check Periodo Ref.]]="Dentro",IF(DATOS_[[Check Equiparado]:[Check Equiparado]]="Sí",IF(DATOS!AK$5="Sí",(1/DATOS_[[% anualiz]:[% anualiz]]),1)*IF(DATOS!AK$4="Sí",1/DATOS_[[% normaliz]:[% normaliz]],1)*(DATOS_[Conc.Sal.07])))))))),
0)</f>
        <v>0</v>
      </c>
      <c r="Q47" s="109">
        <f t="array" ref="Q47">IFERROR(
(AVERAGE((IF(DATOS_[[Sexo]:[Sexo]]=$B47,IF(DATOS_[[AGRUP. CLAS. PROF.]:[AGRUP. CLAS. PROF.]]=$B45,IF(DATOS_[[Check Periodo Ref.]:[Check Periodo Ref.]]="Dentro",IF(DATOS_[[Check Equiparado]:[Check Equiparado]]="Sí",IF(DATOS!AL$5="Sí",(1/DATOS_[[% anualiz]:[% anualiz]]),1)*IF(DATOS!AL$4="Sí",1/DATOS_[[% normaliz]:[% normaliz]],1)*(DATOS_[Conc.Sal.08])))))))),
0)</f>
        <v>0</v>
      </c>
      <c r="R47" s="109">
        <f t="array" ref="R47">IFERROR(
(AVERAGE((IF(DATOS_[[Sexo]:[Sexo]]=$B47,IF(DATOS_[[AGRUP. CLAS. PROF.]:[AGRUP. CLAS. PROF.]]=$B45,IF(DATOS_[[Check Periodo Ref.]:[Check Periodo Ref.]]="Dentro",IF(DATOS_[[Check Equiparado]:[Check Equiparado]]="Sí",IF(DATOS!AM$5="Sí",(1/DATOS_[[% anualiz]:[% anualiz]]),1)*IF(DATOS!AM$4="Sí",1/DATOS_[[% normaliz]:[% normaliz]],1)*(DATOS_[Conc.Sal.09])))))))),
0)</f>
        <v>0</v>
      </c>
      <c r="S47" s="109">
        <f t="array" ref="S47">IFERROR(
(AVERAGE((IF(DATOS_[[Sexo]:[Sexo]]=$B47,IF(DATOS_[[AGRUP. CLAS. PROF.]:[AGRUP. CLAS. PROF.]]=$B45,IF(DATOS_[[Check Periodo Ref.]:[Check Periodo Ref.]]="Dentro",IF(DATOS_[[Check Equiparado]:[Check Equiparado]]="Sí",IF(DATOS!AN$5="Sí",(1/DATOS_[[% anualiz]:[% anualiz]]),1)*IF(DATOS!AN$4="Sí",1/DATOS_[[% normaliz]:[% normaliz]],1)*(DATOS_[Conc.Sal.10])))))))),
0)</f>
        <v>0</v>
      </c>
      <c r="T47" s="109">
        <f t="array" ref="T47">IFERROR(
(AVERAGE((IF(DATOS_[[Sexo]:[Sexo]]=$B47,IF(DATOS_[[AGRUP. CLAS. PROF.]:[AGRUP. CLAS. PROF.]]=$B45,IF(DATOS_[[Check Periodo Ref.]:[Check Periodo Ref.]]="Dentro",IF(DATOS_[[Check Equiparado]:[Check Equiparado]]="Sí",IF(DATOS!AO$5="Sí",(1/DATOS_[[% anualiz]:[% anualiz]]),1)*IF(DATOS!AO$4="Sí",1/DATOS_[[% normaliz]:[% normaliz]],1)*(DATOS_[Conc.Sal.11])))))))),
0)</f>
        <v>0</v>
      </c>
      <c r="U47" s="109">
        <f t="array" ref="U47">IFERROR(
(AVERAGE((IF(DATOS_[[Sexo]:[Sexo]]=$B47,IF(DATOS_[[AGRUP. CLAS. PROF.]:[AGRUP. CLAS. PROF.]]=$B45,IF(DATOS_[[Check Periodo Ref.]:[Check Periodo Ref.]]="Dentro",IF(DATOS_[[Check Equiparado]:[Check Equiparado]]="Sí",IF(DATOS!AP$5="Sí",(1/DATOS_[[% anualiz]:[% anualiz]]),1)*IF(DATOS!AP$4="Sí",1/DATOS_[[% normaliz]:[% normaliz]],1)*(DATOS_[Conc.Sal.12])))))))),
0)</f>
        <v>0</v>
      </c>
      <c r="V47" s="109">
        <f t="array" ref="V47">IFERROR(
(AVERAGE((IF(DATOS_[[Sexo]:[Sexo]]=$B47,IF(DATOS_[[AGRUP. CLAS. PROF.]:[AGRUP. CLAS. PROF.]]=$B45,IF(DATOS_[[Check Periodo Ref.]:[Check Periodo Ref.]]="Dentro",IF(DATOS_[[Check Equiparado]:[Check Equiparado]]="Sí",IF(DATOS!AQ$5="Sí",(1/DATOS_[[% anualiz]:[% anualiz]]),1)*IF(DATOS!AQ$4="Sí",1/DATOS_[[% normaliz]:[% normaliz]],1)*(DATOS_[Conc.Sal.13])))))))),
0)</f>
        <v>0</v>
      </c>
      <c r="W47" s="109">
        <f t="array" ref="W47">IFERROR(
(AVERAGE((IF(DATOS_[[Sexo]:[Sexo]]=$B47,IF(DATOS_[[AGRUP. CLAS. PROF.]:[AGRUP. CLAS. PROF.]]=$B45,IF(DATOS_[[Check Periodo Ref.]:[Check Periodo Ref.]]="Dentro",IF(DATOS_[[Check Equiparado]:[Check Equiparado]]="Sí",IF(DATOS!AR$5="Sí",(1/DATOS_[[% anualiz]:[% anualiz]]),1)*IF(DATOS!AR$4="Sí",1/DATOS_[[% normaliz]:[% normaliz]],1)*(DATOS_[Conc.Sal.14])))))))),
0)</f>
        <v>0</v>
      </c>
      <c r="X47" s="109">
        <f t="array" ref="X47">IFERROR(
(AVERAGE((IF(DATOS_[[Sexo]:[Sexo]]=$B47,IF(DATOS_[[AGRUP. CLAS. PROF.]:[AGRUP. CLAS. PROF.]]=$B45,IF(DATOS_[[Check Periodo Ref.]:[Check Periodo Ref.]]="Dentro",IF(DATOS_[[Check Equiparado]:[Check Equiparado]]="Sí",IF(DATOS!AS$5="Sí",(1/DATOS_[[% anualiz]:[% anualiz]]),1)*IF(DATOS!AS$4="Sí",1/DATOS_[[% normaliz]:[% normaliz]],1)*(DATOS_[Conc.Sal.15])))))))),
0)</f>
        <v>0</v>
      </c>
      <c r="Y47" s="109">
        <f t="array" ref="Y47">IFERROR(
(AVERAGE((IF(DATOS_[[Sexo]:[Sexo]]=$B47,IF(DATOS_[[AGRUP. CLAS. PROF.]:[AGRUP. CLAS. PROF.]]=$B45,IF(DATOS_[[Check Periodo Ref.]:[Check Periodo Ref.]]="Dentro",IF(DATOS_[[Check Equiparado]:[Check Equiparado]]="Sí",IF(DATOS!AT$5="Sí",(1/DATOS_[[% anualiz]:[% anualiz]]),1)*IF(DATOS!AT$4="Sí",1/DATOS_[[% normaliz]:[% normaliz]],1)*(DATOS_[Conc.Sal.16])))))))),
0)</f>
        <v>0</v>
      </c>
      <c r="Z47" s="109">
        <f t="array" ref="Z47">IFERROR(
(AVERAGE((IF(DATOS_[[Sexo]:[Sexo]]=$B47,IF(DATOS_[[AGRUP. CLAS. PROF.]:[AGRUP. CLAS. PROF.]]=$B45,IF(DATOS_[[Check Periodo Ref.]:[Check Periodo Ref.]]="Dentro",IF(DATOS_[[Check Equiparado]:[Check Equiparado]]="Sí",IF(DATOS!AU$5="Sí",(1/DATOS_[[% anualiz]:[% anualiz]]),1)*IF(DATOS!AU$4="Sí",1/DATOS_[[% normaliz]:[% normaliz]],1)*(DATOS_[Conc.Sal.17])))))))),
0)</f>
        <v>0</v>
      </c>
      <c r="AA47" s="109">
        <f t="array" ref="AA47">IFERROR(
(AVERAGE((IF(DATOS_[[Sexo]:[Sexo]]=$B47,IF(DATOS_[[AGRUP. CLAS. PROF.]:[AGRUP. CLAS. PROF.]]=$B45,IF(DATOS_[[Check Periodo Ref.]:[Check Periodo Ref.]]="Dentro",IF(DATOS_[[Check Equiparado]:[Check Equiparado]]="Sí",IF(DATOS!AV$5="Sí",(1/DATOS_[[% anualiz]:[% anualiz]]),1)*IF(DATOS!AV$4="Sí",1/DATOS_[[% normaliz]:[% normaliz]],1)*(DATOS_[Conc.Sal.18])))))))),
0)</f>
        <v>0</v>
      </c>
      <c r="AB47" s="109">
        <f t="array" ref="AB47">IFERROR(
(AVERAGE((IF(DATOS_[[Sexo]:[Sexo]]=$B47,IF(DATOS_[[AGRUP. CLAS. PROF.]:[AGRUP. CLAS. PROF.]]=$B45,IF(DATOS_[[Check Periodo Ref.]:[Check Periodo Ref.]]="Dentro",IF(DATOS_[[Check Equiparado]:[Check Equiparado]]="Sí",IF(DATOS!AW$5="Sí",(1/DATOS_[[% anualiz]:[% anualiz]]),1)*IF(DATOS!AW$4="Sí",1/DATOS_[[% normaliz]:[% normaliz]],1)*(DATOS_[Conc.Sal.19])))))))),
0)</f>
        <v>0</v>
      </c>
      <c r="AC47" s="109">
        <f t="array" ref="AC47">IFERROR(
(AVERAGE((IF(DATOS_[[Sexo]:[Sexo]]=$B47,IF(DATOS_[[AGRUP. CLAS. PROF.]:[AGRUP. CLAS. PROF.]]=$B45,IF(DATOS_[[Check Periodo Ref.]:[Check Periodo Ref.]]="Dentro",IF(DATOS_[[Check Equiparado]:[Check Equiparado]]="Sí",IF(DATOS!AX$5="Sí",(1/DATOS_[[% anualiz]:[% anualiz]]),1)*IF(DATOS!AX$4="Sí",1/DATOS_[[% normaliz]:[% normaliz]],1)*(DATOS_[Conc.Sal.20])))))))),
0)</f>
        <v>0</v>
      </c>
      <c r="AD47" s="109">
        <f t="array" ref="AD47">IFERROR(
(AVERAGE((IF(DATOS_[[Sexo]:[Sexo]]=$B47,IF(DATOS_[[AGRUP. CLAS. PROF.]:[AGRUP. CLAS. PROF.]]=$B45,IF(DATOS_[[Check Periodo Ref.]:[Check Periodo Ref.]]="Dentro",IF(DATOS_[[Check Equiparado]:[Check Equiparado]]="Sí",IF(DATOS!AY$5="Sí",(1/DATOS_[[% anualiz]:[% anualiz]]),1)*IF(DATOS!AY$4="Sí",1/DATOS_[[% normaliz]:[% normaliz]],1)*(DATOS_[Conc.Sal.21])))))))),
0)</f>
        <v>0</v>
      </c>
      <c r="AE47" s="109">
        <f t="array" ref="AE47">IFERROR(
(AVERAGE((IF(DATOS_[[Sexo]:[Sexo]]=$B47,IF(DATOS_[[AGRUP. CLAS. PROF.]:[AGRUP. CLAS. PROF.]]=$B45,IF(DATOS_[[Check Periodo Ref.]:[Check Periodo Ref.]]="Dentro",IF(DATOS_[[Check Equiparado]:[Check Equiparado]]="Sí",IF(DATOS!AZ$5="Sí",(1/DATOS_[[% anualiz]:[% anualiz]]),1)*IF(DATOS!AZ$4="Sí",1/DATOS_[[% normaliz]:[% normaliz]],1)*(DATOS_[Conc.Sal.22])))))))),
0)</f>
        <v>0</v>
      </c>
      <c r="AF47" s="109">
        <f t="array" ref="AF47">IFERROR(
(AVERAGE((IF(DATOS_[[Sexo]:[Sexo]]=$B47,IF(DATOS_[[AGRUP. CLAS. PROF.]:[AGRUP. CLAS. PROF.]]=$B45,IF(DATOS_[[Check Periodo Ref.]:[Check Periodo Ref.]]="Dentro",IF(DATOS_[[Check Equiparado]:[Check Equiparado]]="Sí",IF(DATOS!BA$5="Sí",(1/DATOS_[[% anualiz]:[% anualiz]]),1)*IF(DATOS!BA$4="Sí",1/DATOS_[[% normaliz]:[% normaliz]],1)*(DATOS_[Conc.Sal.23])))))))),
0)</f>
        <v>0</v>
      </c>
      <c r="AG47" s="109">
        <f t="array" ref="AG47">IFERROR(
(AVERAGE((IF(DATOS_[[Sexo]:[Sexo]]=$B47,IF(DATOS_[[AGRUP. CLAS. PROF.]:[AGRUP. CLAS. PROF.]]=$B45,IF(DATOS_[[Check Periodo Ref.]:[Check Periodo Ref.]]="Dentro",IF(DATOS_[[Check Equiparado]:[Check Equiparado]]="Sí",IF(DATOS!BB$5="Sí",(1/DATOS_[[% anualiz]:[% anualiz]]),1)*IF(DATOS!BB$4="Sí",1/DATOS_[[% normaliz]:[% normaliz]],1)*(DATOS_[Conc.Sal.24])))))))),
0)</f>
        <v>0</v>
      </c>
      <c r="AH47" s="109">
        <f t="array" ref="AH47">IFERROR(
(AVERAGE((IF(DATOS_[[Sexo]:[Sexo]]=$B47,IF(DATOS_[[AGRUP. CLAS. PROF.]:[AGRUP. CLAS. PROF.]]=$B45,IF(DATOS_[[Check Periodo Ref.]:[Check Periodo Ref.]]="Dentro",IF(DATOS_[[Check Equiparado]:[Check Equiparado]]="Sí",IF(DATOS!BC$5="Sí",(1/DATOS_[[% anualiz]:[% anualiz]]),1)*IF(DATOS!BC$4="Sí",1/DATOS_[[% normaliz]:[% normaliz]],1)*(DATOS_[Conc.Sal.25])))))))),
0)</f>
        <v>0</v>
      </c>
      <c r="AI47" s="109">
        <f t="array" ref="AI47">IFERROR(
(AVERAGE((IF(DATOS_[[Sexo]:[Sexo]]=$B47,IF(DATOS_[[AGRUP. CLAS. PROF.]:[AGRUP. CLAS. PROF.]]=$B45,IF(DATOS_[[Check Periodo Ref.]:[Check Periodo Ref.]]="Dentro",IF(DATOS_[[Check Equiparado]:[Check Equiparado]]="Sí",IF(DATOS!BD$5="Sí",(1/DATOS_[[% anualiz]:[% anualiz]]),1)*IF(DATOS!BD$4="Sí",1/DATOS_[[% normaliz]:[% normaliz]],1)*(DATOS_[Conc.Sal.26])))))))),
0)</f>
        <v>0</v>
      </c>
      <c r="AJ47" s="109">
        <f t="array" ref="AJ47">IFERROR(
(AVERAGE((IF(DATOS_[[Sexo]:[Sexo]]=$B47,IF(DATOS_[[AGRUP. CLAS. PROF.]:[AGRUP. CLAS. PROF.]]=$B45,IF(DATOS_[[Check Periodo Ref.]:[Check Periodo Ref.]]="Dentro",IF(DATOS_[[Check Equiparado]:[Check Equiparado]]="Sí",IF(DATOS!BE$5="Sí",(1/DATOS_[[% anualiz]:[% anualiz]]),1)*IF(DATOS!BE$4="Sí",1/DATOS_[[% normaliz]:[% normaliz]],1)*(DATOS_[Conc.Sal.27])))))))),
0)</f>
        <v>0</v>
      </c>
      <c r="AK47" s="109">
        <f t="array" ref="AK47">IFERROR(
(AVERAGE((IF(DATOS_[[Sexo]:[Sexo]]=$B47,IF(DATOS_[[AGRUP. CLAS. PROF.]:[AGRUP. CLAS. PROF.]]=$B45,IF(DATOS_[[Check Periodo Ref.]:[Check Periodo Ref.]]="Dentro",IF(DATOS_[[Check Equiparado]:[Check Equiparado]]="Sí",IF(DATOS!BF$5="Sí",(1/DATOS_[[% anualiz]:[% anualiz]]),1)*IF(DATOS!BF$4="Sí",1/DATOS_[[% normaliz]:[% normaliz]],1)*(DATOS_[Conc.Sal.28])))))))),
0)</f>
        <v>0</v>
      </c>
      <c r="AL47" s="109">
        <f t="array" ref="AL47">IFERROR(
(AVERAGE((IF(DATOS_[[Sexo]:[Sexo]]=$B47,IF(DATOS_[[AGRUP. CLAS. PROF.]:[AGRUP. CLAS. PROF.]]=$B45,IF(DATOS_[[Check Periodo Ref.]:[Check Periodo Ref.]]="Dentro",IF(DATOS_[[Check Equiparado]:[Check Equiparado]]="Sí",IF(DATOS!BG$5="Sí",(1/DATOS_[[% anualiz]:[% anualiz]]),1)*IF(DATOS!BG$4="Sí",1/DATOS_[[% normaliz]:[% normaliz]],1)*(DATOS_[Conc.Sal.29])))))))),
0)</f>
        <v>0</v>
      </c>
      <c r="AM47" s="109">
        <f t="array" ref="AM47">IFERROR(
(AVERAGE((IF(DATOS_[[Sexo]:[Sexo]]=$B47,IF(DATOS_[[AGRUP. CLAS. PROF.]:[AGRUP. CLAS. PROF.]]=$B45,IF(DATOS_[[Check Periodo Ref.]:[Check Periodo Ref.]]="Dentro",IF(DATOS_[[Check Equiparado]:[Check Equiparado]]="Sí",IF(DATOS!BH$5="Sí",(1/DATOS_[[% anualiz]:[% anualiz]]),1)*IF(DATOS!BH$4="Sí",1/DATOS_[[% normaliz]:[% normaliz]],1)*(DATOS_[Conc.Sal.30])))))))),
0)</f>
        <v>0</v>
      </c>
      <c r="AN47" s="110">
        <f t="array" ref="AN47">IFERROR(
AVERAGE(IF(DATOS_[Sexo]=$B47,IF(DATOS_[[AGRUP. CLAS. PROF.]:[AGRUP. CLAS. PROF.]]=$B45,IF(DATOS_[Check Equiparado]="Sí",IF(DATOS_[Check Periodo Ref.]="Dentro",DATOS_[Tot COMPL.SAL Eq],FALSE))))),
0)</f>
        <v>0</v>
      </c>
      <c r="AO47" s="111">
        <f t="array" ref="AO47">IFERROR(
AVERAGE(IF(DATOS_[Sexo]=$B47,IF(DATOS_[[AGRUP. CLAS. PROF.]:[AGRUP. CLAS. PROF.]]=$B45,IF(DATOS_[Check Equiparado]="Sí",IF(DATOS_[Check Periodo Ref.]="Dentro",DATOS_[TOTAL SALARIO Eq],FALSE))))),
0)</f>
        <v>0</v>
      </c>
      <c r="AP47" s="112">
        <f t="array" ref="AP47">IFERROR(
(AVERAGE((IF(DATOS_[[Sexo]:[Sexo]]=$B47,IF(DATOS_[[AGRUP. CLAS. PROF.]:[AGRUP. CLAS. PROF.]]=$B45,IF(DATOS_[[Check Periodo Ref.]:[Check Periodo Ref.]]="Dentro",IF(DATOS_[[Check Equiparado]:[Check Equiparado]]="Sí",IF(DATOS!BI$5="Sí",(1/DATOS_[[% anualiz]:[% anualiz]]),1)*IF(DATOS!BI$4="Sí",1/DATOS_[[% normaliz]:[% normaliz]],1)*(DATOS_[C.Extra.01])))))))),
0)</f>
        <v>0</v>
      </c>
      <c r="AQ47" s="112">
        <f t="array" ref="AQ47">IFERROR(
(AVERAGE((IF(DATOS_[[Sexo]:[Sexo]]=$B47,IF(DATOS_[[AGRUP. CLAS. PROF.]:[AGRUP. CLAS. PROF.]]=$B45,IF(DATOS_[[Check Periodo Ref.]:[Check Periodo Ref.]]="Dentro",IF(DATOS_[[Check Equiparado]:[Check Equiparado]]="Sí",IF(DATOS!BJ$5="Sí",(1/DATOS_[[% anualiz]:[% anualiz]]),1)*IF(DATOS!BJ$4="Sí",1/DATOS_[[% normaliz]:[% normaliz]],1)*(DATOS_[C.Extra.02])))))))),
0)</f>
        <v>0</v>
      </c>
      <c r="AR47" s="112">
        <f t="array" ref="AR47">IFERROR(
(AVERAGE((IF(DATOS_[[Sexo]:[Sexo]]=$B47,IF(DATOS_[[AGRUP. CLAS. PROF.]:[AGRUP. CLAS. PROF.]]=$B45,IF(DATOS_[[Check Periodo Ref.]:[Check Periodo Ref.]]="Dentro",IF(DATOS_[[Check Equiparado]:[Check Equiparado]]="Sí",IF(DATOS!BK$5="Sí",(1/DATOS_[[% anualiz]:[% anualiz]]),1)*IF(DATOS!BK$4="Sí",1/DATOS_[[% normaliz]:[% normaliz]],1)*(DATOS_[C.Extra.03])))))))),
0)</f>
        <v>0</v>
      </c>
      <c r="AS47" s="112">
        <f t="array" ref="AS47">IFERROR(
(AVERAGE((IF(DATOS_[[Sexo]:[Sexo]]=$B47,IF(DATOS_[[AGRUP. CLAS. PROF.]:[AGRUP. CLAS. PROF.]]=$B45,IF(DATOS_[[Check Periodo Ref.]:[Check Periodo Ref.]]="Dentro",IF(DATOS_[[Check Equiparado]:[Check Equiparado]]="Sí",IF(DATOS!BL$5="Sí",(1/DATOS_[[% anualiz]:[% anualiz]]),1)*IF(DATOS!BL$4="Sí",1/DATOS_[[% normaliz]:[% normaliz]],1)*(DATOS_[C.Extra.04])))))))),
0)</f>
        <v>0</v>
      </c>
      <c r="AT47" s="112">
        <f t="array" ref="AT47">IFERROR(
(AVERAGE((IF(DATOS_[[Sexo]:[Sexo]]=$B47,IF(DATOS_[[AGRUP. CLAS. PROF.]:[AGRUP. CLAS. PROF.]]=$B45,IF(DATOS_[[Check Periodo Ref.]:[Check Periodo Ref.]]="Dentro",IF(DATOS_[[Check Equiparado]:[Check Equiparado]]="Sí",IF(DATOS!BM$5="Sí",(1/DATOS_[[% anualiz]:[% anualiz]]),1)*IF(DATOS!BM$4="Sí",1/DATOS_[[% normaliz]:[% normaliz]],1)*(DATOS_[C.Extra.05])))))))),
0)</f>
        <v>0</v>
      </c>
      <c r="AU47" s="113">
        <f t="array" ref="AU47">IFERROR(
AVERAGE(IF(DATOS_[Sexo]=$B47,IF(DATOS_[[AGRUP. CLAS. PROF.]:[AGRUP. CLAS. PROF.]]=$B45,IF(DATOS_[Check Equiparado]="Sí",IF(DATOS_[Check Periodo Ref.]="Dentro",DATOS_[Tot Extrasalarial Eq],FALSE))))),
0)</f>
        <v>0</v>
      </c>
      <c r="AV47" s="114">
        <f t="array" ref="AV47">IFERROR(
AVERAGE(IF(DATOS_[Sexo]=$B47,IF(DATOS_[[AGRUP. CLAS. PROF.]:[AGRUP. CLAS. PROF.]]=$B45,IF(DATOS_[Check Equiparado]="Sí",IF(DATOS_[Check Periodo Ref.]="Dentro",DATOS_[TOTAL Retrib Eq],FALSE))))),
0)</f>
        <v>0</v>
      </c>
    </row>
    <row r="48" spans="1:48" ht="17.25" thickBot="1" x14ac:dyDescent="0.35">
      <c r="A48" s="60" t="str">
        <f t="shared" ref="A48" si="47">+A49</f>
        <v>[ocultar]</v>
      </c>
      <c r="B48" s="70" t="s">
        <v>228</v>
      </c>
      <c r="C48" s="107"/>
      <c r="D48" s="71"/>
      <c r="E48" s="71"/>
      <c r="F48" s="71"/>
      <c r="G48" s="71"/>
      <c r="H48" s="71"/>
      <c r="I48" s="137" t="str">
        <f t="shared" ref="I48:AV48" si="48">IFERROR((I49-I50)/I49,"")</f>
        <v/>
      </c>
      <c r="J48" s="138" t="str">
        <f t="shared" si="48"/>
        <v/>
      </c>
      <c r="K48" s="139" t="str">
        <f t="shared" si="48"/>
        <v/>
      </c>
      <c r="L48" s="139" t="str">
        <f t="shared" si="48"/>
        <v/>
      </c>
      <c r="M48" s="139" t="str">
        <f t="shared" si="48"/>
        <v/>
      </c>
      <c r="N48" s="140" t="str">
        <f t="shared" si="48"/>
        <v/>
      </c>
      <c r="O48" s="141" t="str">
        <f t="shared" si="48"/>
        <v/>
      </c>
      <c r="P48" s="141" t="str">
        <f t="shared" si="48"/>
        <v/>
      </c>
      <c r="Q48" s="141" t="str">
        <f t="shared" si="48"/>
        <v/>
      </c>
      <c r="R48" s="141" t="str">
        <f t="shared" si="48"/>
        <v/>
      </c>
      <c r="S48" s="141" t="str">
        <f t="shared" si="48"/>
        <v/>
      </c>
      <c r="T48" s="141" t="str">
        <f t="shared" si="48"/>
        <v/>
      </c>
      <c r="U48" s="141" t="str">
        <f t="shared" si="48"/>
        <v/>
      </c>
      <c r="V48" s="141" t="str">
        <f t="shared" si="48"/>
        <v/>
      </c>
      <c r="W48" s="141" t="str">
        <f t="shared" si="48"/>
        <v/>
      </c>
      <c r="X48" s="141" t="str">
        <f t="shared" si="48"/>
        <v/>
      </c>
      <c r="Y48" s="141" t="str">
        <f t="shared" si="48"/>
        <v/>
      </c>
      <c r="Z48" s="140" t="str">
        <f t="shared" si="48"/>
        <v/>
      </c>
      <c r="AA48" s="140" t="str">
        <f t="shared" si="48"/>
        <v/>
      </c>
      <c r="AB48" s="140" t="str">
        <f t="shared" si="48"/>
        <v/>
      </c>
      <c r="AC48" s="140" t="str">
        <f t="shared" si="48"/>
        <v/>
      </c>
      <c r="AD48" s="140" t="str">
        <f t="shared" si="48"/>
        <v/>
      </c>
      <c r="AE48" s="140" t="str">
        <f t="shared" si="48"/>
        <v/>
      </c>
      <c r="AF48" s="140" t="str">
        <f t="shared" si="48"/>
        <v/>
      </c>
      <c r="AG48" s="140" t="str">
        <f t="shared" si="48"/>
        <v/>
      </c>
      <c r="AH48" s="140" t="str">
        <f t="shared" si="48"/>
        <v/>
      </c>
      <c r="AI48" s="140" t="str">
        <f t="shared" si="48"/>
        <v/>
      </c>
      <c r="AJ48" s="140" t="str">
        <f t="shared" si="48"/>
        <v/>
      </c>
      <c r="AK48" s="140" t="str">
        <f t="shared" si="48"/>
        <v/>
      </c>
      <c r="AL48" s="140" t="str">
        <f t="shared" si="48"/>
        <v/>
      </c>
      <c r="AM48" s="140" t="str">
        <f t="shared" si="48"/>
        <v/>
      </c>
      <c r="AN48" s="142" t="str">
        <f t="shared" si="48"/>
        <v/>
      </c>
      <c r="AO48" s="146" t="str">
        <f t="shared" si="48"/>
        <v/>
      </c>
      <c r="AP48" s="143" t="str">
        <f t="shared" si="48"/>
        <v/>
      </c>
      <c r="AQ48" s="143" t="str">
        <f t="shared" si="48"/>
        <v/>
      </c>
      <c r="AR48" s="143" t="str">
        <f t="shared" si="48"/>
        <v/>
      </c>
      <c r="AS48" s="143" t="str">
        <f t="shared" si="48"/>
        <v/>
      </c>
      <c r="AT48" s="143" t="str">
        <f t="shared" si="48"/>
        <v/>
      </c>
      <c r="AU48" s="144" t="str">
        <f t="shared" si="48"/>
        <v/>
      </c>
      <c r="AV48" s="145" t="str">
        <f t="shared" si="48"/>
        <v/>
      </c>
    </row>
    <row r="49" spans="1:48" x14ac:dyDescent="0.3">
      <c r="A49" s="60" t="str">
        <f t="shared" ref="A49" si="49">+IF(C49+C50=0,"[ocultar]","")</f>
        <v>[ocultar]</v>
      </c>
      <c r="B49" s="64" t="s">
        <v>162</v>
      </c>
      <c r="C49" s="65">
        <f t="array" ref="C49">SUM(IF($B49=DATOS_[Sexo],
IF($B48=DATOS_[AGRUP. CLAS. PROF.],
IF("Dentro"=DATOS_[Check Periodo Ref.],
1/(COUNTIFS(DATOS_[Sexo],$B49,DATOS_[AGRUP. CLAS. PROF.],$B48,DATOS_[Check Periodo Ref.],"Dentro",DATOS_[id],DATOS_[id]))))))</f>
        <v>0</v>
      </c>
      <c r="D49" s="66">
        <f>COUNTIFS(DATOS_[AGRUP. CLAS. PROF.],$B48,DATOS_[Sexo],$B49,DATOS_[Check Periodo Ref.],"Dentro")</f>
        <v>0</v>
      </c>
      <c r="E49" s="66">
        <f>COUNTIFS(DATOS_[AGRUP. CLAS. PROF.],$B48,DATOS_[Sexo],$B49,DATOS_[Check Periodo Ref.],"Dentro",DATOS_[Check Nº SC Norm],"Sí")</f>
        <v>0</v>
      </c>
      <c r="F49" s="66">
        <f>COUNTIFS(DATOS_[AGRUP. CLAS. PROF.],$B48,DATOS_[Sexo],$B49,DATOS_[Check Periodo Ref.],"Dentro",DATOS_[Check Nº SC Anualiz],"Sí")</f>
        <v>0</v>
      </c>
      <c r="G49" s="66">
        <f>COUNTIFS(DATOS_[AGRUP. CLAS. PROF.],$B48,DATOS_[Sexo],$B49,DATOS_[Check Periodo Ref.],"Dentro",DATOS_[Check Nº SC Norm y Anualiz],"Sí")</f>
        <v>0</v>
      </c>
      <c r="H49" s="66">
        <f>COUNTIFS(DATOS_[AGRUP. CLAS. PROF.],$B48,DATOS_[Sexo],$B49,DATOS_[Check Periodo Ref.],"Dentro",DATOS_[Check Equiparación],"Sí")</f>
        <v>0</v>
      </c>
      <c r="I49" s="108">
        <f t="array" ref="I49">IFERROR(
AVERAGE(IF(DATOS_[Sexo]=$B49,IF(DATOS_[[AGRUP. CLAS. PROF.]:[AGRUP. CLAS. PROF.]]=$B48,IF(DATOS_[Check Equiparado]="Sí",IF(DATOS_[Check Periodo Ref.]="Dentro",DATOS_[SALARIO BASE Eq],FALSE))))),
0)</f>
        <v>0</v>
      </c>
      <c r="J49" s="109">
        <f t="array" ref="J49">IFERROR(
(AVERAGE((IF(DATOS_[[Sexo]:[Sexo]]=$B49,IF(DATOS_[[AGRUP. CLAS. PROF.]:[AGRUP. CLAS. PROF.]]=$B48,IF(DATOS_[[Check Periodo Ref.]:[Check Periodo Ref.]]="Dentro",IF(DATOS_[[Check Equiparado]:[Check Equiparado]]="Sí",IF(DATOS!AE$5="Sí",(1/DATOS_[[% anualiz]:[% anualiz]]),1)*IF(DATOS!AE$4="Sí",1/DATOS_[[% normaliz]:[% normaliz]],1)*(DATOS_[Conc.Sal.01])))))))),
0)</f>
        <v>0</v>
      </c>
      <c r="K49" s="109">
        <f t="array" ref="K49">IFERROR(
(AVERAGE((IF(DATOS_[[Sexo]:[Sexo]]=$B49,IF(DATOS_[[AGRUP. CLAS. PROF.]:[AGRUP. CLAS. PROF.]]=$B48,IF(DATOS_[[Check Periodo Ref.]:[Check Periodo Ref.]]="Dentro",IF(DATOS_[[Check Equiparado]:[Check Equiparado]]="Sí",IF(DATOS!AF$5="Sí",(1/DATOS_[[% anualiz]:[% anualiz]]),1)*IF(DATOS!AF$4="Sí",1/DATOS_[[% normaliz]:[% normaliz]],1)*(DATOS_[Conc.Sal.02])))))))),
0)</f>
        <v>0</v>
      </c>
      <c r="L49" s="109">
        <f t="array" ref="L49">IFERROR(
(AVERAGE((IF(DATOS_[[Sexo]:[Sexo]]=$B49,IF(DATOS_[[AGRUP. CLAS. PROF.]:[AGRUP. CLAS. PROF.]]=$B48,IF(DATOS_[[Check Periodo Ref.]:[Check Periodo Ref.]]="Dentro",IF(DATOS_[[Check Equiparado]:[Check Equiparado]]="Sí",IF(DATOS!AG$5="Sí",(1/DATOS_[[% anualiz]:[% anualiz]]),1)*IF(DATOS!AG$4="Sí",1/DATOS_[[% normaliz]:[% normaliz]],1)*(DATOS_[Conc.Sal.03])))))))),
0)</f>
        <v>0</v>
      </c>
      <c r="M49" s="109">
        <f t="array" ref="M49">IFERROR(
(AVERAGE((IF(DATOS_[[Sexo]:[Sexo]]=$B49,IF(DATOS_[[AGRUP. CLAS. PROF.]:[AGRUP. CLAS. PROF.]]=$B48,IF(DATOS_[[Check Periodo Ref.]:[Check Periodo Ref.]]="Dentro",IF(DATOS_[[Check Equiparado]:[Check Equiparado]]="Sí",IF(DATOS!AH$5="Sí",(1/DATOS_[[% anualiz]:[% anualiz]]),1)*IF(DATOS!AH$4="Sí",1/DATOS_[[% normaliz]:[% normaliz]],1)*(DATOS_[Conc.Sal.04])))))))),
0)</f>
        <v>0</v>
      </c>
      <c r="N49" s="109">
        <f t="array" ref="N49">IFERROR(
(AVERAGE((IF(DATOS_[[Sexo]:[Sexo]]=$B49,IF(DATOS_[[AGRUP. CLAS. PROF.]:[AGRUP. CLAS. PROF.]]=$B48,IF(DATOS_[[Check Periodo Ref.]:[Check Periodo Ref.]]="Dentro",IF(DATOS_[[Check Equiparado]:[Check Equiparado]]="Sí",IF(DATOS!AI$5="Sí",(1/DATOS_[[% anualiz]:[% anualiz]]),1)*IF(DATOS!AI$4="Sí",1/DATOS_[[% normaliz]:[% normaliz]],1)*(DATOS_[Conc.Sal.05])))))))),
0)</f>
        <v>0</v>
      </c>
      <c r="O49" s="109">
        <f t="array" ref="O49">IFERROR(
(AVERAGE((IF(DATOS_[[Sexo]:[Sexo]]=$B49,IF(DATOS_[[AGRUP. CLAS. PROF.]:[AGRUP. CLAS. PROF.]]=$B48,IF(DATOS_[[Check Periodo Ref.]:[Check Periodo Ref.]]="Dentro",IF(DATOS_[[Check Equiparado]:[Check Equiparado]]="Sí",IF(DATOS!AJ$5="Sí",(1/DATOS_[[% anualiz]:[% anualiz]]),1)*IF(DATOS!AJ$4="Sí",1/DATOS_[[% normaliz]:[% normaliz]],1)*(DATOS_[Conc.Sal.06])))))))),
0)</f>
        <v>0</v>
      </c>
      <c r="P49" s="109">
        <f t="array" ref="P49">IFERROR(
(AVERAGE((IF(DATOS_[[Sexo]:[Sexo]]=$B49,IF(DATOS_[[AGRUP. CLAS. PROF.]:[AGRUP. CLAS. PROF.]]=$B48,IF(DATOS_[[Check Periodo Ref.]:[Check Periodo Ref.]]="Dentro",IF(DATOS_[[Check Equiparado]:[Check Equiparado]]="Sí",IF(DATOS!AK$5="Sí",(1/DATOS_[[% anualiz]:[% anualiz]]),1)*IF(DATOS!AK$4="Sí",1/DATOS_[[% normaliz]:[% normaliz]],1)*(DATOS_[Conc.Sal.07])))))))),
0)</f>
        <v>0</v>
      </c>
      <c r="Q49" s="109">
        <f t="array" ref="Q49">IFERROR(
(AVERAGE((IF(DATOS_[[Sexo]:[Sexo]]=$B49,IF(DATOS_[[AGRUP. CLAS. PROF.]:[AGRUP. CLAS. PROF.]]=$B48,IF(DATOS_[[Check Periodo Ref.]:[Check Periodo Ref.]]="Dentro",IF(DATOS_[[Check Equiparado]:[Check Equiparado]]="Sí",IF(DATOS!AL$5="Sí",(1/DATOS_[[% anualiz]:[% anualiz]]),1)*IF(DATOS!AL$4="Sí",1/DATOS_[[% normaliz]:[% normaliz]],1)*(DATOS_[Conc.Sal.08])))))))),
0)</f>
        <v>0</v>
      </c>
      <c r="R49" s="109">
        <f t="array" ref="R49">IFERROR(
(AVERAGE((IF(DATOS_[[Sexo]:[Sexo]]=$B49,IF(DATOS_[[AGRUP. CLAS. PROF.]:[AGRUP. CLAS. PROF.]]=$B48,IF(DATOS_[[Check Periodo Ref.]:[Check Periodo Ref.]]="Dentro",IF(DATOS_[[Check Equiparado]:[Check Equiparado]]="Sí",IF(DATOS!AM$5="Sí",(1/DATOS_[[% anualiz]:[% anualiz]]),1)*IF(DATOS!AM$4="Sí",1/DATOS_[[% normaliz]:[% normaliz]],1)*(DATOS_[Conc.Sal.09])))))))),
0)</f>
        <v>0</v>
      </c>
      <c r="S49" s="109">
        <f t="array" ref="S49">IFERROR(
(AVERAGE((IF(DATOS_[[Sexo]:[Sexo]]=$B49,IF(DATOS_[[AGRUP. CLAS. PROF.]:[AGRUP. CLAS. PROF.]]=$B48,IF(DATOS_[[Check Periodo Ref.]:[Check Periodo Ref.]]="Dentro",IF(DATOS_[[Check Equiparado]:[Check Equiparado]]="Sí",IF(DATOS!AN$5="Sí",(1/DATOS_[[% anualiz]:[% anualiz]]),1)*IF(DATOS!AN$4="Sí",1/DATOS_[[% normaliz]:[% normaliz]],1)*(DATOS_[Conc.Sal.10])))))))),
0)</f>
        <v>0</v>
      </c>
      <c r="T49" s="109">
        <f t="array" ref="T49">IFERROR(
(AVERAGE((IF(DATOS_[[Sexo]:[Sexo]]=$B49,IF(DATOS_[[AGRUP. CLAS. PROF.]:[AGRUP. CLAS. PROF.]]=$B48,IF(DATOS_[[Check Periodo Ref.]:[Check Periodo Ref.]]="Dentro",IF(DATOS_[[Check Equiparado]:[Check Equiparado]]="Sí",IF(DATOS!AO$5="Sí",(1/DATOS_[[% anualiz]:[% anualiz]]),1)*IF(DATOS!AO$4="Sí",1/DATOS_[[% normaliz]:[% normaliz]],1)*(DATOS_[Conc.Sal.11])))))))),
0)</f>
        <v>0</v>
      </c>
      <c r="U49" s="109">
        <f t="array" ref="U49">IFERROR(
(AVERAGE((IF(DATOS_[[Sexo]:[Sexo]]=$B49,IF(DATOS_[[AGRUP. CLAS. PROF.]:[AGRUP. CLAS. PROF.]]=$B48,IF(DATOS_[[Check Periodo Ref.]:[Check Periodo Ref.]]="Dentro",IF(DATOS_[[Check Equiparado]:[Check Equiparado]]="Sí",IF(DATOS!AP$5="Sí",(1/DATOS_[[% anualiz]:[% anualiz]]),1)*IF(DATOS!AP$4="Sí",1/DATOS_[[% normaliz]:[% normaliz]],1)*(DATOS_[Conc.Sal.12])))))))),
0)</f>
        <v>0</v>
      </c>
      <c r="V49" s="109">
        <f t="array" ref="V49">IFERROR(
(AVERAGE((IF(DATOS_[[Sexo]:[Sexo]]=$B49,IF(DATOS_[[AGRUP. CLAS. PROF.]:[AGRUP. CLAS. PROF.]]=$B48,IF(DATOS_[[Check Periodo Ref.]:[Check Periodo Ref.]]="Dentro",IF(DATOS_[[Check Equiparado]:[Check Equiparado]]="Sí",IF(DATOS!AQ$5="Sí",(1/DATOS_[[% anualiz]:[% anualiz]]),1)*IF(DATOS!AQ$4="Sí",1/DATOS_[[% normaliz]:[% normaliz]],1)*(DATOS_[Conc.Sal.13])))))))),
0)</f>
        <v>0</v>
      </c>
      <c r="W49" s="109">
        <f t="array" ref="W49">IFERROR(
(AVERAGE((IF(DATOS_[[Sexo]:[Sexo]]=$B49,IF(DATOS_[[AGRUP. CLAS. PROF.]:[AGRUP. CLAS. PROF.]]=$B48,IF(DATOS_[[Check Periodo Ref.]:[Check Periodo Ref.]]="Dentro",IF(DATOS_[[Check Equiparado]:[Check Equiparado]]="Sí",IF(DATOS!AR$5="Sí",(1/DATOS_[[% anualiz]:[% anualiz]]),1)*IF(DATOS!AR$4="Sí",1/DATOS_[[% normaliz]:[% normaliz]],1)*(DATOS_[Conc.Sal.14])))))))),
0)</f>
        <v>0</v>
      </c>
      <c r="X49" s="109">
        <f t="array" ref="X49">IFERROR(
(AVERAGE((IF(DATOS_[[Sexo]:[Sexo]]=$B49,IF(DATOS_[[AGRUP. CLAS. PROF.]:[AGRUP. CLAS. PROF.]]=$B48,IF(DATOS_[[Check Periodo Ref.]:[Check Periodo Ref.]]="Dentro",IF(DATOS_[[Check Equiparado]:[Check Equiparado]]="Sí",IF(DATOS!AS$5="Sí",(1/DATOS_[[% anualiz]:[% anualiz]]),1)*IF(DATOS!AS$4="Sí",1/DATOS_[[% normaliz]:[% normaliz]],1)*(DATOS_[Conc.Sal.15])))))))),
0)</f>
        <v>0</v>
      </c>
      <c r="Y49" s="109">
        <f t="array" ref="Y49">IFERROR(
(AVERAGE((IF(DATOS_[[Sexo]:[Sexo]]=$B49,IF(DATOS_[[AGRUP. CLAS. PROF.]:[AGRUP. CLAS. PROF.]]=$B48,IF(DATOS_[[Check Periodo Ref.]:[Check Periodo Ref.]]="Dentro",IF(DATOS_[[Check Equiparado]:[Check Equiparado]]="Sí",IF(DATOS!AT$5="Sí",(1/DATOS_[[% anualiz]:[% anualiz]]),1)*IF(DATOS!AT$4="Sí",1/DATOS_[[% normaliz]:[% normaliz]],1)*(DATOS_[Conc.Sal.16])))))))),
0)</f>
        <v>0</v>
      </c>
      <c r="Z49" s="109">
        <f t="array" ref="Z49">IFERROR(
(AVERAGE((IF(DATOS_[[Sexo]:[Sexo]]=$B49,IF(DATOS_[[AGRUP. CLAS. PROF.]:[AGRUP. CLAS. PROF.]]=$B48,IF(DATOS_[[Check Periodo Ref.]:[Check Periodo Ref.]]="Dentro",IF(DATOS_[[Check Equiparado]:[Check Equiparado]]="Sí",IF(DATOS!AU$5="Sí",(1/DATOS_[[% anualiz]:[% anualiz]]),1)*IF(DATOS!AU$4="Sí",1/DATOS_[[% normaliz]:[% normaliz]],1)*(DATOS_[Conc.Sal.17])))))))),
0)</f>
        <v>0</v>
      </c>
      <c r="AA49" s="109">
        <f t="array" ref="AA49">IFERROR(
(AVERAGE((IF(DATOS_[[Sexo]:[Sexo]]=$B49,IF(DATOS_[[AGRUP. CLAS. PROF.]:[AGRUP. CLAS. PROF.]]=$B48,IF(DATOS_[[Check Periodo Ref.]:[Check Periodo Ref.]]="Dentro",IF(DATOS_[[Check Equiparado]:[Check Equiparado]]="Sí",IF(DATOS!AV$5="Sí",(1/DATOS_[[% anualiz]:[% anualiz]]),1)*IF(DATOS!AV$4="Sí",1/DATOS_[[% normaliz]:[% normaliz]],1)*(DATOS_[Conc.Sal.18])))))))),
0)</f>
        <v>0</v>
      </c>
      <c r="AB49" s="109">
        <f t="array" ref="AB49">IFERROR(
(AVERAGE((IF(DATOS_[[Sexo]:[Sexo]]=$B49,IF(DATOS_[[AGRUP. CLAS. PROF.]:[AGRUP. CLAS. PROF.]]=$B48,IF(DATOS_[[Check Periodo Ref.]:[Check Periodo Ref.]]="Dentro",IF(DATOS_[[Check Equiparado]:[Check Equiparado]]="Sí",IF(DATOS!AW$5="Sí",(1/DATOS_[[% anualiz]:[% anualiz]]),1)*IF(DATOS!AW$4="Sí",1/DATOS_[[% normaliz]:[% normaliz]],1)*(DATOS_[Conc.Sal.19])))))))),
0)</f>
        <v>0</v>
      </c>
      <c r="AC49" s="109">
        <f t="array" ref="AC49">IFERROR(
(AVERAGE((IF(DATOS_[[Sexo]:[Sexo]]=$B49,IF(DATOS_[[AGRUP. CLAS. PROF.]:[AGRUP. CLAS. PROF.]]=$B48,IF(DATOS_[[Check Periodo Ref.]:[Check Periodo Ref.]]="Dentro",IF(DATOS_[[Check Equiparado]:[Check Equiparado]]="Sí",IF(DATOS!AX$5="Sí",(1/DATOS_[[% anualiz]:[% anualiz]]),1)*IF(DATOS!AX$4="Sí",1/DATOS_[[% normaliz]:[% normaliz]],1)*(DATOS_[Conc.Sal.20])))))))),
0)</f>
        <v>0</v>
      </c>
      <c r="AD49" s="109">
        <f t="array" ref="AD49">IFERROR(
(AVERAGE((IF(DATOS_[[Sexo]:[Sexo]]=$B49,IF(DATOS_[[AGRUP. CLAS. PROF.]:[AGRUP. CLAS. PROF.]]=$B48,IF(DATOS_[[Check Periodo Ref.]:[Check Periodo Ref.]]="Dentro",IF(DATOS_[[Check Equiparado]:[Check Equiparado]]="Sí",IF(DATOS!AY$5="Sí",(1/DATOS_[[% anualiz]:[% anualiz]]),1)*IF(DATOS!AY$4="Sí",1/DATOS_[[% normaliz]:[% normaliz]],1)*(DATOS_[Conc.Sal.21])))))))),
0)</f>
        <v>0</v>
      </c>
      <c r="AE49" s="109">
        <f t="array" ref="AE49">IFERROR(
(AVERAGE((IF(DATOS_[[Sexo]:[Sexo]]=$B49,IF(DATOS_[[AGRUP. CLAS. PROF.]:[AGRUP. CLAS. PROF.]]=$B48,IF(DATOS_[[Check Periodo Ref.]:[Check Periodo Ref.]]="Dentro",IF(DATOS_[[Check Equiparado]:[Check Equiparado]]="Sí",IF(DATOS!AZ$5="Sí",(1/DATOS_[[% anualiz]:[% anualiz]]),1)*IF(DATOS!AZ$4="Sí",1/DATOS_[[% normaliz]:[% normaliz]],1)*(DATOS_[Conc.Sal.22])))))))),
0)</f>
        <v>0</v>
      </c>
      <c r="AF49" s="109">
        <f t="array" ref="AF49">IFERROR(
(AVERAGE((IF(DATOS_[[Sexo]:[Sexo]]=$B49,IF(DATOS_[[AGRUP. CLAS. PROF.]:[AGRUP. CLAS. PROF.]]=$B48,IF(DATOS_[[Check Periodo Ref.]:[Check Periodo Ref.]]="Dentro",IF(DATOS_[[Check Equiparado]:[Check Equiparado]]="Sí",IF(DATOS!BA$5="Sí",(1/DATOS_[[% anualiz]:[% anualiz]]),1)*IF(DATOS!BA$4="Sí",1/DATOS_[[% normaliz]:[% normaliz]],1)*(DATOS_[Conc.Sal.23])))))))),
0)</f>
        <v>0</v>
      </c>
      <c r="AG49" s="109">
        <f t="array" ref="AG49">IFERROR(
(AVERAGE((IF(DATOS_[[Sexo]:[Sexo]]=$B49,IF(DATOS_[[AGRUP. CLAS. PROF.]:[AGRUP. CLAS. PROF.]]=$B48,IF(DATOS_[[Check Periodo Ref.]:[Check Periodo Ref.]]="Dentro",IF(DATOS_[[Check Equiparado]:[Check Equiparado]]="Sí",IF(DATOS!BB$5="Sí",(1/DATOS_[[% anualiz]:[% anualiz]]),1)*IF(DATOS!BB$4="Sí",1/DATOS_[[% normaliz]:[% normaliz]],1)*(DATOS_[Conc.Sal.24])))))))),
0)</f>
        <v>0</v>
      </c>
      <c r="AH49" s="109">
        <f t="array" ref="AH49">IFERROR(
(AVERAGE((IF(DATOS_[[Sexo]:[Sexo]]=$B49,IF(DATOS_[[AGRUP. CLAS. PROF.]:[AGRUP. CLAS. PROF.]]=$B48,IF(DATOS_[[Check Periodo Ref.]:[Check Periodo Ref.]]="Dentro",IF(DATOS_[[Check Equiparado]:[Check Equiparado]]="Sí",IF(DATOS!BC$5="Sí",(1/DATOS_[[% anualiz]:[% anualiz]]),1)*IF(DATOS!BC$4="Sí",1/DATOS_[[% normaliz]:[% normaliz]],1)*(DATOS_[Conc.Sal.25])))))))),
0)</f>
        <v>0</v>
      </c>
      <c r="AI49" s="109">
        <f t="array" ref="AI49">IFERROR(
(AVERAGE((IF(DATOS_[[Sexo]:[Sexo]]=$B49,IF(DATOS_[[AGRUP. CLAS. PROF.]:[AGRUP. CLAS. PROF.]]=$B48,IF(DATOS_[[Check Periodo Ref.]:[Check Periodo Ref.]]="Dentro",IF(DATOS_[[Check Equiparado]:[Check Equiparado]]="Sí",IF(DATOS!BD$5="Sí",(1/DATOS_[[% anualiz]:[% anualiz]]),1)*IF(DATOS!BD$4="Sí",1/DATOS_[[% normaliz]:[% normaliz]],1)*(DATOS_[Conc.Sal.26])))))))),
0)</f>
        <v>0</v>
      </c>
      <c r="AJ49" s="109">
        <f t="array" ref="AJ49">IFERROR(
(AVERAGE((IF(DATOS_[[Sexo]:[Sexo]]=$B49,IF(DATOS_[[AGRUP. CLAS. PROF.]:[AGRUP. CLAS. PROF.]]=$B48,IF(DATOS_[[Check Periodo Ref.]:[Check Periodo Ref.]]="Dentro",IF(DATOS_[[Check Equiparado]:[Check Equiparado]]="Sí",IF(DATOS!BE$5="Sí",(1/DATOS_[[% anualiz]:[% anualiz]]),1)*IF(DATOS!BE$4="Sí",1/DATOS_[[% normaliz]:[% normaliz]],1)*(DATOS_[Conc.Sal.27])))))))),
0)</f>
        <v>0</v>
      </c>
      <c r="AK49" s="109">
        <f t="array" ref="AK49">IFERROR(
(AVERAGE((IF(DATOS_[[Sexo]:[Sexo]]=$B49,IF(DATOS_[[AGRUP. CLAS. PROF.]:[AGRUP. CLAS. PROF.]]=$B48,IF(DATOS_[[Check Periodo Ref.]:[Check Periodo Ref.]]="Dentro",IF(DATOS_[[Check Equiparado]:[Check Equiparado]]="Sí",IF(DATOS!BF$5="Sí",(1/DATOS_[[% anualiz]:[% anualiz]]),1)*IF(DATOS!BF$4="Sí",1/DATOS_[[% normaliz]:[% normaliz]],1)*(DATOS_[Conc.Sal.28])))))))),
0)</f>
        <v>0</v>
      </c>
      <c r="AL49" s="109">
        <f t="array" ref="AL49">IFERROR(
(AVERAGE((IF(DATOS_[[Sexo]:[Sexo]]=$B49,IF(DATOS_[[AGRUP. CLAS. PROF.]:[AGRUP. CLAS. PROF.]]=$B48,IF(DATOS_[[Check Periodo Ref.]:[Check Periodo Ref.]]="Dentro",IF(DATOS_[[Check Equiparado]:[Check Equiparado]]="Sí",IF(DATOS!BG$5="Sí",(1/DATOS_[[% anualiz]:[% anualiz]]),1)*IF(DATOS!BG$4="Sí",1/DATOS_[[% normaliz]:[% normaliz]],1)*(DATOS_[Conc.Sal.29])))))))),
0)</f>
        <v>0</v>
      </c>
      <c r="AM49" s="109">
        <f t="array" ref="AM49">IFERROR(
(AVERAGE((IF(DATOS_[[Sexo]:[Sexo]]=$B49,IF(DATOS_[[AGRUP. CLAS. PROF.]:[AGRUP. CLAS. PROF.]]=$B48,IF(DATOS_[[Check Periodo Ref.]:[Check Periodo Ref.]]="Dentro",IF(DATOS_[[Check Equiparado]:[Check Equiparado]]="Sí",IF(DATOS!BH$5="Sí",(1/DATOS_[[% anualiz]:[% anualiz]]),1)*IF(DATOS!BH$4="Sí",1/DATOS_[[% normaliz]:[% normaliz]],1)*(DATOS_[Conc.Sal.30])))))))),
0)</f>
        <v>0</v>
      </c>
      <c r="AN49" s="110">
        <f t="array" ref="AN49">IFERROR(
AVERAGE(IF(DATOS_[Sexo]=$B49,IF(DATOS_[[AGRUP. CLAS. PROF.]:[AGRUP. CLAS. PROF.]]=$B48,IF(DATOS_[Check Equiparado]="Sí",IF(DATOS_[Check Periodo Ref.]="Dentro",DATOS_[Tot COMPL.SAL Eq],FALSE))))),
0)</f>
        <v>0</v>
      </c>
      <c r="AO49" s="111">
        <f t="array" ref="AO49">IFERROR(
AVERAGE(IF(DATOS_[Sexo]=$B49,IF(DATOS_[[AGRUP. CLAS. PROF.]:[AGRUP. CLAS. PROF.]]=$B48,IF(DATOS_[Check Equiparado]="Sí",IF(DATOS_[Check Periodo Ref.]="Dentro",DATOS_[TOTAL SALARIO Eq],FALSE))))),
0)</f>
        <v>0</v>
      </c>
      <c r="AP49" s="112">
        <f t="array" ref="AP49">IFERROR(
(AVERAGE((IF(DATOS_[[Sexo]:[Sexo]]=$B49,IF(DATOS_[[AGRUP. CLAS. PROF.]:[AGRUP. CLAS. PROF.]]=$B48,IF(DATOS_[[Check Periodo Ref.]:[Check Periodo Ref.]]="Dentro",IF(DATOS_[[Check Equiparado]:[Check Equiparado]]="Sí",IF(DATOS!BI$5="Sí",(1/DATOS_[[% anualiz]:[% anualiz]]),1)*IF(DATOS!BI$4="Sí",1/DATOS_[[% normaliz]:[% normaliz]],1)*(DATOS_[C.Extra.01])))))))),
0)</f>
        <v>0</v>
      </c>
      <c r="AQ49" s="112">
        <f t="array" ref="AQ49">IFERROR(
(AVERAGE((IF(DATOS_[[Sexo]:[Sexo]]=$B49,IF(DATOS_[[AGRUP. CLAS. PROF.]:[AGRUP. CLAS. PROF.]]=$B48,IF(DATOS_[[Check Periodo Ref.]:[Check Periodo Ref.]]="Dentro",IF(DATOS_[[Check Equiparado]:[Check Equiparado]]="Sí",IF(DATOS!BJ$5="Sí",(1/DATOS_[[% anualiz]:[% anualiz]]),1)*IF(DATOS!BJ$4="Sí",1/DATOS_[[% normaliz]:[% normaliz]],1)*(DATOS_[C.Extra.02])))))))),
0)</f>
        <v>0</v>
      </c>
      <c r="AR49" s="112">
        <f t="array" ref="AR49">IFERROR(
(AVERAGE((IF(DATOS_[[Sexo]:[Sexo]]=$B49,IF(DATOS_[[AGRUP. CLAS. PROF.]:[AGRUP. CLAS. PROF.]]=$B48,IF(DATOS_[[Check Periodo Ref.]:[Check Periodo Ref.]]="Dentro",IF(DATOS_[[Check Equiparado]:[Check Equiparado]]="Sí",IF(DATOS!BK$5="Sí",(1/DATOS_[[% anualiz]:[% anualiz]]),1)*IF(DATOS!BK$4="Sí",1/DATOS_[[% normaliz]:[% normaliz]],1)*(DATOS_[C.Extra.03])))))))),
0)</f>
        <v>0</v>
      </c>
      <c r="AS49" s="112">
        <f t="array" ref="AS49">IFERROR(
(AVERAGE((IF(DATOS_[[Sexo]:[Sexo]]=$B49,IF(DATOS_[[AGRUP. CLAS. PROF.]:[AGRUP. CLAS. PROF.]]=$B48,IF(DATOS_[[Check Periodo Ref.]:[Check Periodo Ref.]]="Dentro",IF(DATOS_[[Check Equiparado]:[Check Equiparado]]="Sí",IF(DATOS!BL$5="Sí",(1/DATOS_[[% anualiz]:[% anualiz]]),1)*IF(DATOS!BL$4="Sí",1/DATOS_[[% normaliz]:[% normaliz]],1)*(DATOS_[C.Extra.04])))))))),
0)</f>
        <v>0</v>
      </c>
      <c r="AT49" s="112">
        <f t="array" ref="AT49">IFERROR(
(AVERAGE((IF(DATOS_[[Sexo]:[Sexo]]=$B49,IF(DATOS_[[AGRUP. CLAS. PROF.]:[AGRUP. CLAS. PROF.]]=$B48,IF(DATOS_[[Check Periodo Ref.]:[Check Periodo Ref.]]="Dentro",IF(DATOS_[[Check Equiparado]:[Check Equiparado]]="Sí",IF(DATOS!BM$5="Sí",(1/DATOS_[[% anualiz]:[% anualiz]]),1)*IF(DATOS!BM$4="Sí",1/DATOS_[[% normaliz]:[% normaliz]],1)*(DATOS_[C.Extra.05])))))))),
0)</f>
        <v>0</v>
      </c>
      <c r="AU49" s="113">
        <f t="array" ref="AU49">IFERROR(
AVERAGE(IF(DATOS_[Sexo]=$B49,IF(DATOS_[[AGRUP. CLAS. PROF.]:[AGRUP. CLAS. PROF.]]=$B48,IF(DATOS_[Check Equiparado]="Sí",IF(DATOS_[Check Periodo Ref.]="Dentro",DATOS_[Tot Extrasalarial Eq],FALSE))))),
0)</f>
        <v>0</v>
      </c>
      <c r="AV49" s="114">
        <f t="array" ref="AV49">IFERROR(
AVERAGE(IF(DATOS_[Sexo]=$B49,IF(DATOS_[[AGRUP. CLAS. PROF.]:[AGRUP. CLAS. PROF.]]=$B48,IF(DATOS_[Check Equiparado]="Sí",IF(DATOS_[Check Periodo Ref.]="Dentro",DATOS_[TOTAL Retrib Eq],FALSE))))),
0)</f>
        <v>0</v>
      </c>
    </row>
    <row r="50" spans="1:48" x14ac:dyDescent="0.3">
      <c r="A50" s="60" t="str">
        <f t="shared" ref="A50" si="50">+A49</f>
        <v>[ocultar]</v>
      </c>
      <c r="B50" s="64" t="s">
        <v>163</v>
      </c>
      <c r="C50" s="65">
        <f t="array" ref="C50">SUM(IF($B50=DATOS_[Sexo],
IF($B48=DATOS_[AGRUP. CLAS. PROF.],
IF("Dentro"=DATOS_[Check Periodo Ref.],
1/(COUNTIFS(DATOS_[Sexo],$B50,DATOS_[AGRUP. CLAS. PROF.],$B48,DATOS_[Check Periodo Ref.],"Dentro",DATOS_[id],DATOS_[id]))))))</f>
        <v>0</v>
      </c>
      <c r="D50" s="66">
        <f>COUNTIFS(DATOS_[AGRUP. CLAS. PROF.],$B48,DATOS_[Sexo],$B50,DATOS_[Check Periodo Ref.],"Dentro")</f>
        <v>0</v>
      </c>
      <c r="E50" s="66">
        <f>COUNTIFS(DATOS_[AGRUP. CLAS. PROF.],$B48,DATOS_[Sexo],$B50,DATOS_[Check Periodo Ref.],"Dentro",DATOS_[Check Nº SC Norm],"Sí")</f>
        <v>0</v>
      </c>
      <c r="F50" s="66">
        <f>COUNTIFS(DATOS_[AGRUP. CLAS. PROF.],$B48,DATOS_[Sexo],$B50,DATOS_[Check Periodo Ref.],"Dentro",DATOS_[Check Nº SC Anualiz],"Sí")</f>
        <v>0</v>
      </c>
      <c r="G50" s="66">
        <f>COUNTIFS(DATOS_[AGRUP. CLAS. PROF.],$B48,DATOS_[Sexo],$B50,DATOS_[Check Periodo Ref.],"Dentro",DATOS_[Check Nº SC Norm y Anualiz],"Sí")</f>
        <v>0</v>
      </c>
      <c r="H50" s="66">
        <f>COUNTIFS(DATOS_[AGRUP. CLAS. PROF.],$B48,DATOS_[Sexo],$B50,DATOS_[Check Periodo Ref.],"Dentro",DATOS_[Check Equiparación],"Sí")</f>
        <v>0</v>
      </c>
      <c r="I50" s="108" cm="1">
        <f t="array" ref="I50">IFERROR(
AVERAGE(IF(DATOS_[Sexo]=$B50,IF(DATOS_[[AGRUP. CLAS. PROF.]:[AGRUP. CLAS. PROF.]]=$B48,IF(DATOS_[Check Equiparado]="Sí",IF(DATOS_[Check Periodo Ref.]="Dentro",DATOS_[SALARIO BASE Eq],FALSE))))),
0)</f>
        <v>0</v>
      </c>
      <c r="J50" s="109">
        <f t="array" ref="J50">IFERROR(
(AVERAGE((IF(DATOS_[[Sexo]:[Sexo]]=$B50,IF(DATOS_[[AGRUP. CLAS. PROF.]:[AGRUP. CLAS. PROF.]]=$B48,IF(DATOS_[[Check Periodo Ref.]:[Check Periodo Ref.]]="Dentro",IF(DATOS_[[Check Equiparado]:[Check Equiparado]]="Sí",IF(DATOS!AE$5="Sí",(1/DATOS_[[% anualiz]:[% anualiz]]),1)*IF(DATOS!AE$4="Sí",1/DATOS_[[% normaliz]:[% normaliz]],1)*(DATOS_[Conc.Sal.01])))))))),
0)</f>
        <v>0</v>
      </c>
      <c r="K50" s="109">
        <f t="array" ref="K50">IFERROR(
(AVERAGE((IF(DATOS_[[Sexo]:[Sexo]]=$B50,IF(DATOS_[[AGRUP. CLAS. PROF.]:[AGRUP. CLAS. PROF.]]=$B48,IF(DATOS_[[Check Periodo Ref.]:[Check Periodo Ref.]]="Dentro",IF(DATOS_[[Check Equiparado]:[Check Equiparado]]="Sí",IF(DATOS!AF$5="Sí",(1/DATOS_[[% anualiz]:[% anualiz]]),1)*IF(DATOS!AF$4="Sí",1/DATOS_[[% normaliz]:[% normaliz]],1)*(DATOS_[Conc.Sal.02])))))))),
0)</f>
        <v>0</v>
      </c>
      <c r="L50" s="109">
        <f t="array" ref="L50">IFERROR(
(AVERAGE((IF(DATOS_[[Sexo]:[Sexo]]=$B50,IF(DATOS_[[AGRUP. CLAS. PROF.]:[AGRUP. CLAS. PROF.]]=$B48,IF(DATOS_[[Check Periodo Ref.]:[Check Periodo Ref.]]="Dentro",IF(DATOS_[[Check Equiparado]:[Check Equiparado]]="Sí",IF(DATOS!AG$5="Sí",(1/DATOS_[[% anualiz]:[% anualiz]]),1)*IF(DATOS!AG$4="Sí",1/DATOS_[[% normaliz]:[% normaliz]],1)*(DATOS_[Conc.Sal.03])))))))),
0)</f>
        <v>0</v>
      </c>
      <c r="M50" s="109">
        <f t="array" ref="M50">IFERROR(
(AVERAGE((IF(DATOS_[[Sexo]:[Sexo]]=$B50,IF(DATOS_[[AGRUP. CLAS. PROF.]:[AGRUP. CLAS. PROF.]]=$B48,IF(DATOS_[[Check Periodo Ref.]:[Check Periodo Ref.]]="Dentro",IF(DATOS_[[Check Equiparado]:[Check Equiparado]]="Sí",IF(DATOS!AH$5="Sí",(1/DATOS_[[% anualiz]:[% anualiz]]),1)*IF(DATOS!AH$4="Sí",1/DATOS_[[% normaliz]:[% normaliz]],1)*(DATOS_[Conc.Sal.04])))))))),
0)</f>
        <v>0</v>
      </c>
      <c r="N50" s="109">
        <f t="array" ref="N50">IFERROR(
(AVERAGE((IF(DATOS_[[Sexo]:[Sexo]]=$B50,IF(DATOS_[[AGRUP. CLAS. PROF.]:[AGRUP. CLAS. PROF.]]=$B48,IF(DATOS_[[Check Periodo Ref.]:[Check Periodo Ref.]]="Dentro",IF(DATOS_[[Check Equiparado]:[Check Equiparado]]="Sí",IF(DATOS!AI$5="Sí",(1/DATOS_[[% anualiz]:[% anualiz]]),1)*IF(DATOS!AI$4="Sí",1/DATOS_[[% normaliz]:[% normaliz]],1)*(DATOS_[Conc.Sal.05])))))))),
0)</f>
        <v>0</v>
      </c>
      <c r="O50" s="109">
        <f t="array" ref="O50">IFERROR(
(AVERAGE((IF(DATOS_[[Sexo]:[Sexo]]=$B50,IF(DATOS_[[AGRUP. CLAS. PROF.]:[AGRUP. CLAS. PROF.]]=$B48,IF(DATOS_[[Check Periodo Ref.]:[Check Periodo Ref.]]="Dentro",IF(DATOS_[[Check Equiparado]:[Check Equiparado]]="Sí",IF(DATOS!AJ$5="Sí",(1/DATOS_[[% anualiz]:[% anualiz]]),1)*IF(DATOS!AJ$4="Sí",1/DATOS_[[% normaliz]:[% normaliz]],1)*(DATOS_[Conc.Sal.06])))))))),
0)</f>
        <v>0</v>
      </c>
      <c r="P50" s="109">
        <f t="array" ref="P50">IFERROR(
(AVERAGE((IF(DATOS_[[Sexo]:[Sexo]]=$B50,IF(DATOS_[[AGRUP. CLAS. PROF.]:[AGRUP. CLAS. PROF.]]=$B48,IF(DATOS_[[Check Periodo Ref.]:[Check Periodo Ref.]]="Dentro",IF(DATOS_[[Check Equiparado]:[Check Equiparado]]="Sí",IF(DATOS!AK$5="Sí",(1/DATOS_[[% anualiz]:[% anualiz]]),1)*IF(DATOS!AK$4="Sí",1/DATOS_[[% normaliz]:[% normaliz]],1)*(DATOS_[Conc.Sal.07])))))))),
0)</f>
        <v>0</v>
      </c>
      <c r="Q50" s="109">
        <f t="array" ref="Q50">IFERROR(
(AVERAGE((IF(DATOS_[[Sexo]:[Sexo]]=$B50,IF(DATOS_[[AGRUP. CLAS. PROF.]:[AGRUP. CLAS. PROF.]]=$B48,IF(DATOS_[[Check Periodo Ref.]:[Check Periodo Ref.]]="Dentro",IF(DATOS_[[Check Equiparado]:[Check Equiparado]]="Sí",IF(DATOS!AL$5="Sí",(1/DATOS_[[% anualiz]:[% anualiz]]),1)*IF(DATOS!AL$4="Sí",1/DATOS_[[% normaliz]:[% normaliz]],1)*(DATOS_[Conc.Sal.08])))))))),
0)</f>
        <v>0</v>
      </c>
      <c r="R50" s="109">
        <f t="array" ref="R50">IFERROR(
(AVERAGE((IF(DATOS_[[Sexo]:[Sexo]]=$B50,IF(DATOS_[[AGRUP. CLAS. PROF.]:[AGRUP. CLAS. PROF.]]=$B48,IF(DATOS_[[Check Periodo Ref.]:[Check Periodo Ref.]]="Dentro",IF(DATOS_[[Check Equiparado]:[Check Equiparado]]="Sí",IF(DATOS!AM$5="Sí",(1/DATOS_[[% anualiz]:[% anualiz]]),1)*IF(DATOS!AM$4="Sí",1/DATOS_[[% normaliz]:[% normaliz]],1)*(DATOS_[Conc.Sal.09])))))))),
0)</f>
        <v>0</v>
      </c>
      <c r="S50" s="109">
        <f t="array" ref="S50">IFERROR(
(AVERAGE((IF(DATOS_[[Sexo]:[Sexo]]=$B50,IF(DATOS_[[AGRUP. CLAS. PROF.]:[AGRUP. CLAS. PROF.]]=$B48,IF(DATOS_[[Check Periodo Ref.]:[Check Periodo Ref.]]="Dentro",IF(DATOS_[[Check Equiparado]:[Check Equiparado]]="Sí",IF(DATOS!AN$5="Sí",(1/DATOS_[[% anualiz]:[% anualiz]]),1)*IF(DATOS!AN$4="Sí",1/DATOS_[[% normaliz]:[% normaliz]],1)*(DATOS_[Conc.Sal.10])))))))),
0)</f>
        <v>0</v>
      </c>
      <c r="T50" s="109">
        <f t="array" ref="T50">IFERROR(
(AVERAGE((IF(DATOS_[[Sexo]:[Sexo]]=$B50,IF(DATOS_[[AGRUP. CLAS. PROF.]:[AGRUP. CLAS. PROF.]]=$B48,IF(DATOS_[[Check Periodo Ref.]:[Check Periodo Ref.]]="Dentro",IF(DATOS_[[Check Equiparado]:[Check Equiparado]]="Sí",IF(DATOS!AO$5="Sí",(1/DATOS_[[% anualiz]:[% anualiz]]),1)*IF(DATOS!AO$4="Sí",1/DATOS_[[% normaliz]:[% normaliz]],1)*(DATOS_[Conc.Sal.11])))))))),
0)</f>
        <v>0</v>
      </c>
      <c r="U50" s="109">
        <f t="array" ref="U50">IFERROR(
(AVERAGE((IF(DATOS_[[Sexo]:[Sexo]]=$B50,IF(DATOS_[[AGRUP. CLAS. PROF.]:[AGRUP. CLAS. PROF.]]=$B48,IF(DATOS_[[Check Periodo Ref.]:[Check Periodo Ref.]]="Dentro",IF(DATOS_[[Check Equiparado]:[Check Equiparado]]="Sí",IF(DATOS!AP$5="Sí",(1/DATOS_[[% anualiz]:[% anualiz]]),1)*IF(DATOS!AP$4="Sí",1/DATOS_[[% normaliz]:[% normaliz]],1)*(DATOS_[Conc.Sal.12])))))))),
0)</f>
        <v>0</v>
      </c>
      <c r="V50" s="109">
        <f t="array" ref="V50">IFERROR(
(AVERAGE((IF(DATOS_[[Sexo]:[Sexo]]=$B50,IF(DATOS_[[AGRUP. CLAS. PROF.]:[AGRUP. CLAS. PROF.]]=$B48,IF(DATOS_[[Check Periodo Ref.]:[Check Periodo Ref.]]="Dentro",IF(DATOS_[[Check Equiparado]:[Check Equiparado]]="Sí",IF(DATOS!AQ$5="Sí",(1/DATOS_[[% anualiz]:[% anualiz]]),1)*IF(DATOS!AQ$4="Sí",1/DATOS_[[% normaliz]:[% normaliz]],1)*(DATOS_[Conc.Sal.13])))))))),
0)</f>
        <v>0</v>
      </c>
      <c r="W50" s="109">
        <f t="array" ref="W50">IFERROR(
(AVERAGE((IF(DATOS_[[Sexo]:[Sexo]]=$B50,IF(DATOS_[[AGRUP. CLAS. PROF.]:[AGRUP. CLAS. PROF.]]=$B48,IF(DATOS_[[Check Periodo Ref.]:[Check Periodo Ref.]]="Dentro",IF(DATOS_[[Check Equiparado]:[Check Equiparado]]="Sí",IF(DATOS!AR$5="Sí",(1/DATOS_[[% anualiz]:[% anualiz]]),1)*IF(DATOS!AR$4="Sí",1/DATOS_[[% normaliz]:[% normaliz]],1)*(DATOS_[Conc.Sal.14])))))))),
0)</f>
        <v>0</v>
      </c>
      <c r="X50" s="109">
        <f t="array" ref="X50">IFERROR(
(AVERAGE((IF(DATOS_[[Sexo]:[Sexo]]=$B50,IF(DATOS_[[AGRUP. CLAS. PROF.]:[AGRUP. CLAS. PROF.]]=$B48,IF(DATOS_[[Check Periodo Ref.]:[Check Periodo Ref.]]="Dentro",IF(DATOS_[[Check Equiparado]:[Check Equiparado]]="Sí",IF(DATOS!AS$5="Sí",(1/DATOS_[[% anualiz]:[% anualiz]]),1)*IF(DATOS!AS$4="Sí",1/DATOS_[[% normaliz]:[% normaliz]],1)*(DATOS_[Conc.Sal.15])))))))),
0)</f>
        <v>0</v>
      </c>
      <c r="Y50" s="109">
        <f t="array" ref="Y50">IFERROR(
(AVERAGE((IF(DATOS_[[Sexo]:[Sexo]]=$B50,IF(DATOS_[[AGRUP. CLAS. PROF.]:[AGRUP. CLAS. PROF.]]=$B48,IF(DATOS_[[Check Periodo Ref.]:[Check Periodo Ref.]]="Dentro",IF(DATOS_[[Check Equiparado]:[Check Equiparado]]="Sí",IF(DATOS!AT$5="Sí",(1/DATOS_[[% anualiz]:[% anualiz]]),1)*IF(DATOS!AT$4="Sí",1/DATOS_[[% normaliz]:[% normaliz]],1)*(DATOS_[Conc.Sal.16])))))))),
0)</f>
        <v>0</v>
      </c>
      <c r="Z50" s="109">
        <f t="array" ref="Z50">IFERROR(
(AVERAGE((IF(DATOS_[[Sexo]:[Sexo]]=$B50,IF(DATOS_[[AGRUP. CLAS. PROF.]:[AGRUP. CLAS. PROF.]]=$B48,IF(DATOS_[[Check Periodo Ref.]:[Check Periodo Ref.]]="Dentro",IF(DATOS_[[Check Equiparado]:[Check Equiparado]]="Sí",IF(DATOS!AU$5="Sí",(1/DATOS_[[% anualiz]:[% anualiz]]),1)*IF(DATOS!AU$4="Sí",1/DATOS_[[% normaliz]:[% normaliz]],1)*(DATOS_[Conc.Sal.17])))))))),
0)</f>
        <v>0</v>
      </c>
      <c r="AA50" s="109">
        <f t="array" ref="AA50">IFERROR(
(AVERAGE((IF(DATOS_[[Sexo]:[Sexo]]=$B50,IF(DATOS_[[AGRUP. CLAS. PROF.]:[AGRUP. CLAS. PROF.]]=$B48,IF(DATOS_[[Check Periodo Ref.]:[Check Periodo Ref.]]="Dentro",IF(DATOS_[[Check Equiparado]:[Check Equiparado]]="Sí",IF(DATOS!AV$5="Sí",(1/DATOS_[[% anualiz]:[% anualiz]]),1)*IF(DATOS!AV$4="Sí",1/DATOS_[[% normaliz]:[% normaliz]],1)*(DATOS_[Conc.Sal.18])))))))),
0)</f>
        <v>0</v>
      </c>
      <c r="AB50" s="109">
        <f t="array" ref="AB50">IFERROR(
(AVERAGE((IF(DATOS_[[Sexo]:[Sexo]]=$B50,IF(DATOS_[[AGRUP. CLAS. PROF.]:[AGRUP. CLAS. PROF.]]=$B48,IF(DATOS_[[Check Periodo Ref.]:[Check Periodo Ref.]]="Dentro",IF(DATOS_[[Check Equiparado]:[Check Equiparado]]="Sí",IF(DATOS!AW$5="Sí",(1/DATOS_[[% anualiz]:[% anualiz]]),1)*IF(DATOS!AW$4="Sí",1/DATOS_[[% normaliz]:[% normaliz]],1)*(DATOS_[Conc.Sal.19])))))))),
0)</f>
        <v>0</v>
      </c>
      <c r="AC50" s="109">
        <f t="array" ref="AC50">IFERROR(
(AVERAGE((IF(DATOS_[[Sexo]:[Sexo]]=$B50,IF(DATOS_[[AGRUP. CLAS. PROF.]:[AGRUP. CLAS. PROF.]]=$B48,IF(DATOS_[[Check Periodo Ref.]:[Check Periodo Ref.]]="Dentro",IF(DATOS_[[Check Equiparado]:[Check Equiparado]]="Sí",IF(DATOS!AX$5="Sí",(1/DATOS_[[% anualiz]:[% anualiz]]),1)*IF(DATOS!AX$4="Sí",1/DATOS_[[% normaliz]:[% normaliz]],1)*(DATOS_[Conc.Sal.20])))))))),
0)</f>
        <v>0</v>
      </c>
      <c r="AD50" s="109">
        <f t="array" ref="AD50">IFERROR(
(AVERAGE((IF(DATOS_[[Sexo]:[Sexo]]=$B50,IF(DATOS_[[AGRUP. CLAS. PROF.]:[AGRUP. CLAS. PROF.]]=$B48,IF(DATOS_[[Check Periodo Ref.]:[Check Periodo Ref.]]="Dentro",IF(DATOS_[[Check Equiparado]:[Check Equiparado]]="Sí",IF(DATOS!AY$5="Sí",(1/DATOS_[[% anualiz]:[% anualiz]]),1)*IF(DATOS!AY$4="Sí",1/DATOS_[[% normaliz]:[% normaliz]],1)*(DATOS_[Conc.Sal.21])))))))),
0)</f>
        <v>0</v>
      </c>
      <c r="AE50" s="109">
        <f t="array" ref="AE50">IFERROR(
(AVERAGE((IF(DATOS_[[Sexo]:[Sexo]]=$B50,IF(DATOS_[[AGRUP. CLAS. PROF.]:[AGRUP. CLAS. PROF.]]=$B48,IF(DATOS_[[Check Periodo Ref.]:[Check Periodo Ref.]]="Dentro",IF(DATOS_[[Check Equiparado]:[Check Equiparado]]="Sí",IF(DATOS!AZ$5="Sí",(1/DATOS_[[% anualiz]:[% anualiz]]),1)*IF(DATOS!AZ$4="Sí",1/DATOS_[[% normaliz]:[% normaliz]],1)*(DATOS_[Conc.Sal.22])))))))),
0)</f>
        <v>0</v>
      </c>
      <c r="AF50" s="109">
        <f t="array" ref="AF50">IFERROR(
(AVERAGE((IF(DATOS_[[Sexo]:[Sexo]]=$B50,IF(DATOS_[[AGRUP. CLAS. PROF.]:[AGRUP. CLAS. PROF.]]=$B48,IF(DATOS_[[Check Periodo Ref.]:[Check Periodo Ref.]]="Dentro",IF(DATOS_[[Check Equiparado]:[Check Equiparado]]="Sí",IF(DATOS!BA$5="Sí",(1/DATOS_[[% anualiz]:[% anualiz]]),1)*IF(DATOS!BA$4="Sí",1/DATOS_[[% normaliz]:[% normaliz]],1)*(DATOS_[Conc.Sal.23])))))))),
0)</f>
        <v>0</v>
      </c>
      <c r="AG50" s="109">
        <f t="array" ref="AG50">IFERROR(
(AVERAGE((IF(DATOS_[[Sexo]:[Sexo]]=$B50,IF(DATOS_[[AGRUP. CLAS. PROF.]:[AGRUP. CLAS. PROF.]]=$B48,IF(DATOS_[[Check Periodo Ref.]:[Check Periodo Ref.]]="Dentro",IF(DATOS_[[Check Equiparado]:[Check Equiparado]]="Sí",IF(DATOS!BB$5="Sí",(1/DATOS_[[% anualiz]:[% anualiz]]),1)*IF(DATOS!BB$4="Sí",1/DATOS_[[% normaliz]:[% normaliz]],1)*(DATOS_[Conc.Sal.24])))))))),
0)</f>
        <v>0</v>
      </c>
      <c r="AH50" s="109">
        <f t="array" ref="AH50">IFERROR(
(AVERAGE((IF(DATOS_[[Sexo]:[Sexo]]=$B50,IF(DATOS_[[AGRUP. CLAS. PROF.]:[AGRUP. CLAS. PROF.]]=$B48,IF(DATOS_[[Check Periodo Ref.]:[Check Periodo Ref.]]="Dentro",IF(DATOS_[[Check Equiparado]:[Check Equiparado]]="Sí",IF(DATOS!BC$5="Sí",(1/DATOS_[[% anualiz]:[% anualiz]]),1)*IF(DATOS!BC$4="Sí",1/DATOS_[[% normaliz]:[% normaliz]],1)*(DATOS_[Conc.Sal.25])))))))),
0)</f>
        <v>0</v>
      </c>
      <c r="AI50" s="109">
        <f t="array" ref="AI50">IFERROR(
(AVERAGE((IF(DATOS_[[Sexo]:[Sexo]]=$B50,IF(DATOS_[[AGRUP. CLAS. PROF.]:[AGRUP. CLAS. PROF.]]=$B48,IF(DATOS_[[Check Periodo Ref.]:[Check Periodo Ref.]]="Dentro",IF(DATOS_[[Check Equiparado]:[Check Equiparado]]="Sí",IF(DATOS!BD$5="Sí",(1/DATOS_[[% anualiz]:[% anualiz]]),1)*IF(DATOS!BD$4="Sí",1/DATOS_[[% normaliz]:[% normaliz]],1)*(DATOS_[Conc.Sal.26])))))))),
0)</f>
        <v>0</v>
      </c>
      <c r="AJ50" s="109">
        <f t="array" ref="AJ50">IFERROR(
(AVERAGE((IF(DATOS_[[Sexo]:[Sexo]]=$B50,IF(DATOS_[[AGRUP. CLAS. PROF.]:[AGRUP. CLAS. PROF.]]=$B48,IF(DATOS_[[Check Periodo Ref.]:[Check Periodo Ref.]]="Dentro",IF(DATOS_[[Check Equiparado]:[Check Equiparado]]="Sí",IF(DATOS!BE$5="Sí",(1/DATOS_[[% anualiz]:[% anualiz]]),1)*IF(DATOS!BE$4="Sí",1/DATOS_[[% normaliz]:[% normaliz]],1)*(DATOS_[Conc.Sal.27])))))))),
0)</f>
        <v>0</v>
      </c>
      <c r="AK50" s="109">
        <f t="array" ref="AK50">IFERROR(
(AVERAGE((IF(DATOS_[[Sexo]:[Sexo]]=$B50,IF(DATOS_[[AGRUP. CLAS. PROF.]:[AGRUP. CLAS. PROF.]]=$B48,IF(DATOS_[[Check Periodo Ref.]:[Check Periodo Ref.]]="Dentro",IF(DATOS_[[Check Equiparado]:[Check Equiparado]]="Sí",IF(DATOS!BF$5="Sí",(1/DATOS_[[% anualiz]:[% anualiz]]),1)*IF(DATOS!BF$4="Sí",1/DATOS_[[% normaliz]:[% normaliz]],1)*(DATOS_[Conc.Sal.28])))))))),
0)</f>
        <v>0</v>
      </c>
      <c r="AL50" s="109">
        <f t="array" ref="AL50">IFERROR(
(AVERAGE((IF(DATOS_[[Sexo]:[Sexo]]=$B50,IF(DATOS_[[AGRUP. CLAS. PROF.]:[AGRUP. CLAS. PROF.]]=$B48,IF(DATOS_[[Check Periodo Ref.]:[Check Periodo Ref.]]="Dentro",IF(DATOS_[[Check Equiparado]:[Check Equiparado]]="Sí",IF(DATOS!BG$5="Sí",(1/DATOS_[[% anualiz]:[% anualiz]]),1)*IF(DATOS!BG$4="Sí",1/DATOS_[[% normaliz]:[% normaliz]],1)*(DATOS_[Conc.Sal.29])))))))),
0)</f>
        <v>0</v>
      </c>
      <c r="AM50" s="109">
        <f t="array" ref="AM50">IFERROR(
(AVERAGE((IF(DATOS_[[Sexo]:[Sexo]]=$B50,IF(DATOS_[[AGRUP. CLAS. PROF.]:[AGRUP. CLAS. PROF.]]=$B48,IF(DATOS_[[Check Periodo Ref.]:[Check Periodo Ref.]]="Dentro",IF(DATOS_[[Check Equiparado]:[Check Equiparado]]="Sí",IF(DATOS!BH$5="Sí",(1/DATOS_[[% anualiz]:[% anualiz]]),1)*IF(DATOS!BH$4="Sí",1/DATOS_[[% normaliz]:[% normaliz]],1)*(DATOS_[Conc.Sal.30])))))))),
0)</f>
        <v>0</v>
      </c>
      <c r="AN50" s="110">
        <f t="array" ref="AN50">IFERROR(
AVERAGE(IF(DATOS_[Sexo]=$B50,IF(DATOS_[[AGRUP. CLAS. PROF.]:[AGRUP. CLAS. PROF.]]=$B48,IF(DATOS_[Check Equiparado]="Sí",IF(DATOS_[Check Periodo Ref.]="Dentro",DATOS_[Tot COMPL.SAL Eq],FALSE))))),
0)</f>
        <v>0</v>
      </c>
      <c r="AO50" s="111">
        <f t="array" ref="AO50">IFERROR(
AVERAGE(IF(DATOS_[Sexo]=$B50,IF(DATOS_[[AGRUP. CLAS. PROF.]:[AGRUP. CLAS. PROF.]]=$B48,IF(DATOS_[Check Equiparado]="Sí",IF(DATOS_[Check Periodo Ref.]="Dentro",DATOS_[TOTAL SALARIO Eq],FALSE))))),
0)</f>
        <v>0</v>
      </c>
      <c r="AP50" s="112">
        <f t="array" ref="AP50">IFERROR(
(AVERAGE((IF(DATOS_[[Sexo]:[Sexo]]=$B50,IF(DATOS_[[AGRUP. CLAS. PROF.]:[AGRUP. CLAS. PROF.]]=$B48,IF(DATOS_[[Check Periodo Ref.]:[Check Periodo Ref.]]="Dentro",IF(DATOS_[[Check Equiparado]:[Check Equiparado]]="Sí",IF(DATOS!BI$5="Sí",(1/DATOS_[[% anualiz]:[% anualiz]]),1)*IF(DATOS!BI$4="Sí",1/DATOS_[[% normaliz]:[% normaliz]],1)*(DATOS_[C.Extra.01])))))))),
0)</f>
        <v>0</v>
      </c>
      <c r="AQ50" s="112">
        <f t="array" ref="AQ50">IFERROR(
(AVERAGE((IF(DATOS_[[Sexo]:[Sexo]]=$B50,IF(DATOS_[[AGRUP. CLAS. PROF.]:[AGRUP. CLAS. PROF.]]=$B48,IF(DATOS_[[Check Periodo Ref.]:[Check Periodo Ref.]]="Dentro",IF(DATOS_[[Check Equiparado]:[Check Equiparado]]="Sí",IF(DATOS!BJ$5="Sí",(1/DATOS_[[% anualiz]:[% anualiz]]),1)*IF(DATOS!BJ$4="Sí",1/DATOS_[[% normaliz]:[% normaliz]],1)*(DATOS_[C.Extra.02])))))))),
0)</f>
        <v>0</v>
      </c>
      <c r="AR50" s="112">
        <f t="array" ref="AR50">IFERROR(
(AVERAGE((IF(DATOS_[[Sexo]:[Sexo]]=$B50,IF(DATOS_[[AGRUP. CLAS. PROF.]:[AGRUP. CLAS. PROF.]]=$B48,IF(DATOS_[[Check Periodo Ref.]:[Check Periodo Ref.]]="Dentro",IF(DATOS_[[Check Equiparado]:[Check Equiparado]]="Sí",IF(DATOS!BK$5="Sí",(1/DATOS_[[% anualiz]:[% anualiz]]),1)*IF(DATOS!BK$4="Sí",1/DATOS_[[% normaliz]:[% normaliz]],1)*(DATOS_[C.Extra.03])))))))),
0)</f>
        <v>0</v>
      </c>
      <c r="AS50" s="112">
        <f t="array" ref="AS50">IFERROR(
(AVERAGE((IF(DATOS_[[Sexo]:[Sexo]]=$B50,IF(DATOS_[[AGRUP. CLAS. PROF.]:[AGRUP. CLAS. PROF.]]=$B48,IF(DATOS_[[Check Periodo Ref.]:[Check Periodo Ref.]]="Dentro",IF(DATOS_[[Check Equiparado]:[Check Equiparado]]="Sí",IF(DATOS!BL$5="Sí",(1/DATOS_[[% anualiz]:[% anualiz]]),1)*IF(DATOS!BL$4="Sí",1/DATOS_[[% normaliz]:[% normaliz]],1)*(DATOS_[C.Extra.04])))))))),
0)</f>
        <v>0</v>
      </c>
      <c r="AT50" s="112">
        <f t="array" ref="AT50">IFERROR(
(AVERAGE((IF(DATOS_[[Sexo]:[Sexo]]=$B50,IF(DATOS_[[AGRUP. CLAS. PROF.]:[AGRUP. CLAS. PROF.]]=$B48,IF(DATOS_[[Check Periodo Ref.]:[Check Periodo Ref.]]="Dentro",IF(DATOS_[[Check Equiparado]:[Check Equiparado]]="Sí",IF(DATOS!BM$5="Sí",(1/DATOS_[[% anualiz]:[% anualiz]]),1)*IF(DATOS!BM$4="Sí",1/DATOS_[[% normaliz]:[% normaliz]],1)*(DATOS_[C.Extra.05])))))))),
0)</f>
        <v>0</v>
      </c>
      <c r="AU50" s="113">
        <f t="array" ref="AU50">IFERROR(
AVERAGE(IF(DATOS_[Sexo]=$B50,IF(DATOS_[[AGRUP. CLAS. PROF.]:[AGRUP. CLAS. PROF.]]=$B48,IF(DATOS_[Check Equiparado]="Sí",IF(DATOS_[Check Periodo Ref.]="Dentro",DATOS_[Tot Extrasalarial Eq],FALSE))))),
0)</f>
        <v>0</v>
      </c>
      <c r="AV50" s="114">
        <f t="array" ref="AV50">IFERROR(
AVERAGE(IF(DATOS_[Sexo]=$B50,IF(DATOS_[[AGRUP. CLAS. PROF.]:[AGRUP. CLAS. PROF.]]=$B48,IF(DATOS_[Check Equiparado]="Sí",IF(DATOS_[Check Periodo Ref.]="Dentro",DATOS_[TOTAL Retrib Eq],FALSE))))),
0)</f>
        <v>0</v>
      </c>
    </row>
    <row r="51" spans="1:48" ht="17.25" thickBot="1" x14ac:dyDescent="0.35">
      <c r="A51" s="60" t="str">
        <f t="shared" ref="A51" si="51">+A52</f>
        <v>[ocultar]</v>
      </c>
      <c r="B51" s="70" t="s">
        <v>229</v>
      </c>
      <c r="C51" s="107"/>
      <c r="D51" s="71"/>
      <c r="E51" s="71"/>
      <c r="F51" s="71"/>
      <c r="G51" s="71"/>
      <c r="H51" s="71"/>
      <c r="I51" s="137" t="str">
        <f t="shared" ref="I51:AV51" si="52">IFERROR((I52-I53)/I52,"")</f>
        <v/>
      </c>
      <c r="J51" s="138" t="str">
        <f t="shared" si="52"/>
        <v/>
      </c>
      <c r="K51" s="139" t="str">
        <f t="shared" si="52"/>
        <v/>
      </c>
      <c r="L51" s="139" t="str">
        <f t="shared" si="52"/>
        <v/>
      </c>
      <c r="M51" s="139" t="str">
        <f t="shared" si="52"/>
        <v/>
      </c>
      <c r="N51" s="140" t="str">
        <f t="shared" si="52"/>
        <v/>
      </c>
      <c r="O51" s="141" t="str">
        <f t="shared" si="52"/>
        <v/>
      </c>
      <c r="P51" s="141" t="str">
        <f t="shared" si="52"/>
        <v/>
      </c>
      <c r="Q51" s="141" t="str">
        <f t="shared" si="52"/>
        <v/>
      </c>
      <c r="R51" s="141" t="str">
        <f t="shared" si="52"/>
        <v/>
      </c>
      <c r="S51" s="141" t="str">
        <f t="shared" si="52"/>
        <v/>
      </c>
      <c r="T51" s="141" t="str">
        <f t="shared" si="52"/>
        <v/>
      </c>
      <c r="U51" s="141" t="str">
        <f t="shared" si="52"/>
        <v/>
      </c>
      <c r="V51" s="141" t="str">
        <f t="shared" si="52"/>
        <v/>
      </c>
      <c r="W51" s="141" t="str">
        <f t="shared" si="52"/>
        <v/>
      </c>
      <c r="X51" s="141" t="str">
        <f t="shared" si="52"/>
        <v/>
      </c>
      <c r="Y51" s="141" t="str">
        <f t="shared" si="52"/>
        <v/>
      </c>
      <c r="Z51" s="140" t="str">
        <f t="shared" si="52"/>
        <v/>
      </c>
      <c r="AA51" s="140" t="str">
        <f t="shared" si="52"/>
        <v/>
      </c>
      <c r="AB51" s="140" t="str">
        <f t="shared" si="52"/>
        <v/>
      </c>
      <c r="AC51" s="140" t="str">
        <f t="shared" si="52"/>
        <v/>
      </c>
      <c r="AD51" s="140" t="str">
        <f t="shared" si="52"/>
        <v/>
      </c>
      <c r="AE51" s="140" t="str">
        <f t="shared" si="52"/>
        <v/>
      </c>
      <c r="AF51" s="140" t="str">
        <f t="shared" si="52"/>
        <v/>
      </c>
      <c r="AG51" s="140" t="str">
        <f t="shared" si="52"/>
        <v/>
      </c>
      <c r="AH51" s="140" t="str">
        <f t="shared" si="52"/>
        <v/>
      </c>
      <c r="AI51" s="140" t="str">
        <f t="shared" si="52"/>
        <v/>
      </c>
      <c r="AJ51" s="140" t="str">
        <f t="shared" si="52"/>
        <v/>
      </c>
      <c r="AK51" s="140" t="str">
        <f t="shared" si="52"/>
        <v/>
      </c>
      <c r="AL51" s="140" t="str">
        <f t="shared" si="52"/>
        <v/>
      </c>
      <c r="AM51" s="140" t="str">
        <f t="shared" si="52"/>
        <v/>
      </c>
      <c r="AN51" s="142" t="str">
        <f t="shared" si="52"/>
        <v/>
      </c>
      <c r="AO51" s="146" t="str">
        <f t="shared" si="52"/>
        <v/>
      </c>
      <c r="AP51" s="143" t="str">
        <f t="shared" si="52"/>
        <v/>
      </c>
      <c r="AQ51" s="143" t="str">
        <f t="shared" si="52"/>
        <v/>
      </c>
      <c r="AR51" s="143" t="str">
        <f t="shared" si="52"/>
        <v/>
      </c>
      <c r="AS51" s="143" t="str">
        <f t="shared" si="52"/>
        <v/>
      </c>
      <c r="AT51" s="143" t="str">
        <f t="shared" si="52"/>
        <v/>
      </c>
      <c r="AU51" s="144" t="str">
        <f t="shared" si="52"/>
        <v/>
      </c>
      <c r="AV51" s="145" t="str">
        <f t="shared" si="52"/>
        <v/>
      </c>
    </row>
    <row r="52" spans="1:48" x14ac:dyDescent="0.3">
      <c r="A52" s="60" t="str">
        <f t="shared" ref="A52" si="53">+IF(C52+C53=0,"[ocultar]","")</f>
        <v>[ocultar]</v>
      </c>
      <c r="B52" s="64" t="s">
        <v>162</v>
      </c>
      <c r="C52" s="65">
        <f t="array" ref="C52">SUM(IF($B52=DATOS_[Sexo],
IF($B51=DATOS_[AGRUP. CLAS. PROF.],
IF("Dentro"=DATOS_[Check Periodo Ref.],
1/(COUNTIFS(DATOS_[Sexo],$B52,DATOS_[AGRUP. CLAS. PROF.],$B51,DATOS_[Check Periodo Ref.],"Dentro",DATOS_[id],DATOS_[id]))))))</f>
        <v>0</v>
      </c>
      <c r="D52" s="66">
        <f>COUNTIFS(DATOS_[AGRUP. CLAS. PROF.],$B51,DATOS_[Sexo],$B52,DATOS_[Check Periodo Ref.],"Dentro")</f>
        <v>0</v>
      </c>
      <c r="E52" s="66">
        <f>COUNTIFS(DATOS_[AGRUP. CLAS. PROF.],$B51,DATOS_[Sexo],$B52,DATOS_[Check Periodo Ref.],"Dentro",DATOS_[Check Nº SC Norm],"Sí")</f>
        <v>0</v>
      </c>
      <c r="F52" s="66">
        <f>COUNTIFS(DATOS_[AGRUP. CLAS. PROF.],$B51,DATOS_[Sexo],$B52,DATOS_[Check Periodo Ref.],"Dentro",DATOS_[Check Nº SC Anualiz],"Sí")</f>
        <v>0</v>
      </c>
      <c r="G52" s="66">
        <f>COUNTIFS(DATOS_[AGRUP. CLAS. PROF.],$B51,DATOS_[Sexo],$B52,DATOS_[Check Periodo Ref.],"Dentro",DATOS_[Check Nº SC Norm y Anualiz],"Sí")</f>
        <v>0</v>
      </c>
      <c r="H52" s="66">
        <f>COUNTIFS(DATOS_[AGRUP. CLAS. PROF.],$B51,DATOS_[Sexo],$B52,DATOS_[Check Periodo Ref.],"Dentro",DATOS_[Check Equiparación],"Sí")</f>
        <v>0</v>
      </c>
      <c r="I52" s="108">
        <f t="array" ref="I52">IFERROR(
AVERAGE(IF(DATOS_[Sexo]=$B52,IF(DATOS_[[AGRUP. CLAS. PROF.]:[AGRUP. CLAS. PROF.]]=$B51,IF(DATOS_[Check Equiparado]="Sí",IF(DATOS_[Check Periodo Ref.]="Dentro",DATOS_[SALARIO BASE Eq],FALSE))))),
0)</f>
        <v>0</v>
      </c>
      <c r="J52" s="109">
        <f t="array" ref="J52">IFERROR(
(AVERAGE((IF(DATOS_[[Sexo]:[Sexo]]=$B52,IF(DATOS_[[AGRUP. CLAS. PROF.]:[AGRUP. CLAS. PROF.]]=$B51,IF(DATOS_[[Check Periodo Ref.]:[Check Periodo Ref.]]="Dentro",IF(DATOS_[[Check Equiparado]:[Check Equiparado]]="Sí",IF(DATOS!AE$5="Sí",(1/DATOS_[[% anualiz]:[% anualiz]]),1)*IF(DATOS!AE$4="Sí",1/DATOS_[[% normaliz]:[% normaliz]],1)*(DATOS_[Conc.Sal.01])))))))),
0)</f>
        <v>0</v>
      </c>
      <c r="K52" s="109">
        <f t="array" ref="K52">IFERROR(
(AVERAGE((IF(DATOS_[[Sexo]:[Sexo]]=$B52,IF(DATOS_[[AGRUP. CLAS. PROF.]:[AGRUP. CLAS. PROF.]]=$B51,IF(DATOS_[[Check Periodo Ref.]:[Check Periodo Ref.]]="Dentro",IF(DATOS_[[Check Equiparado]:[Check Equiparado]]="Sí",IF(DATOS!AF$5="Sí",(1/DATOS_[[% anualiz]:[% anualiz]]),1)*IF(DATOS!AF$4="Sí",1/DATOS_[[% normaliz]:[% normaliz]],1)*(DATOS_[Conc.Sal.02])))))))),
0)</f>
        <v>0</v>
      </c>
      <c r="L52" s="109">
        <f t="array" ref="L52">IFERROR(
(AVERAGE((IF(DATOS_[[Sexo]:[Sexo]]=$B52,IF(DATOS_[[AGRUP. CLAS. PROF.]:[AGRUP. CLAS. PROF.]]=$B51,IF(DATOS_[[Check Periodo Ref.]:[Check Periodo Ref.]]="Dentro",IF(DATOS_[[Check Equiparado]:[Check Equiparado]]="Sí",IF(DATOS!AG$5="Sí",(1/DATOS_[[% anualiz]:[% anualiz]]),1)*IF(DATOS!AG$4="Sí",1/DATOS_[[% normaliz]:[% normaliz]],1)*(DATOS_[Conc.Sal.03])))))))),
0)</f>
        <v>0</v>
      </c>
      <c r="M52" s="109">
        <f t="array" ref="M52">IFERROR(
(AVERAGE((IF(DATOS_[[Sexo]:[Sexo]]=$B52,IF(DATOS_[[AGRUP. CLAS. PROF.]:[AGRUP. CLAS. PROF.]]=$B51,IF(DATOS_[[Check Periodo Ref.]:[Check Periodo Ref.]]="Dentro",IF(DATOS_[[Check Equiparado]:[Check Equiparado]]="Sí",IF(DATOS!AH$5="Sí",(1/DATOS_[[% anualiz]:[% anualiz]]),1)*IF(DATOS!AH$4="Sí",1/DATOS_[[% normaliz]:[% normaliz]],1)*(DATOS_[Conc.Sal.04])))))))),
0)</f>
        <v>0</v>
      </c>
      <c r="N52" s="109">
        <f t="array" ref="N52">IFERROR(
(AVERAGE((IF(DATOS_[[Sexo]:[Sexo]]=$B52,IF(DATOS_[[AGRUP. CLAS. PROF.]:[AGRUP. CLAS. PROF.]]=$B51,IF(DATOS_[[Check Periodo Ref.]:[Check Periodo Ref.]]="Dentro",IF(DATOS_[[Check Equiparado]:[Check Equiparado]]="Sí",IF(DATOS!AI$5="Sí",(1/DATOS_[[% anualiz]:[% anualiz]]),1)*IF(DATOS!AI$4="Sí",1/DATOS_[[% normaliz]:[% normaliz]],1)*(DATOS_[Conc.Sal.05])))))))),
0)</f>
        <v>0</v>
      </c>
      <c r="O52" s="109">
        <f t="array" ref="O52">IFERROR(
(AVERAGE((IF(DATOS_[[Sexo]:[Sexo]]=$B52,IF(DATOS_[[AGRUP. CLAS. PROF.]:[AGRUP. CLAS. PROF.]]=$B51,IF(DATOS_[[Check Periodo Ref.]:[Check Periodo Ref.]]="Dentro",IF(DATOS_[[Check Equiparado]:[Check Equiparado]]="Sí",IF(DATOS!AJ$5="Sí",(1/DATOS_[[% anualiz]:[% anualiz]]),1)*IF(DATOS!AJ$4="Sí",1/DATOS_[[% normaliz]:[% normaliz]],1)*(DATOS_[Conc.Sal.06])))))))),
0)</f>
        <v>0</v>
      </c>
      <c r="P52" s="109">
        <f t="array" ref="P52">IFERROR(
(AVERAGE((IF(DATOS_[[Sexo]:[Sexo]]=$B52,IF(DATOS_[[AGRUP. CLAS. PROF.]:[AGRUP. CLAS. PROF.]]=$B51,IF(DATOS_[[Check Periodo Ref.]:[Check Periodo Ref.]]="Dentro",IF(DATOS_[[Check Equiparado]:[Check Equiparado]]="Sí",IF(DATOS!AK$5="Sí",(1/DATOS_[[% anualiz]:[% anualiz]]),1)*IF(DATOS!AK$4="Sí",1/DATOS_[[% normaliz]:[% normaliz]],1)*(DATOS_[Conc.Sal.07])))))))),
0)</f>
        <v>0</v>
      </c>
      <c r="Q52" s="109">
        <f t="array" ref="Q52">IFERROR(
(AVERAGE((IF(DATOS_[[Sexo]:[Sexo]]=$B52,IF(DATOS_[[AGRUP. CLAS. PROF.]:[AGRUP. CLAS. PROF.]]=$B51,IF(DATOS_[[Check Periodo Ref.]:[Check Periodo Ref.]]="Dentro",IF(DATOS_[[Check Equiparado]:[Check Equiparado]]="Sí",IF(DATOS!AL$5="Sí",(1/DATOS_[[% anualiz]:[% anualiz]]),1)*IF(DATOS!AL$4="Sí",1/DATOS_[[% normaliz]:[% normaliz]],1)*(DATOS_[Conc.Sal.08])))))))),
0)</f>
        <v>0</v>
      </c>
      <c r="R52" s="109">
        <f t="array" ref="R52">IFERROR(
(AVERAGE((IF(DATOS_[[Sexo]:[Sexo]]=$B52,IF(DATOS_[[AGRUP. CLAS. PROF.]:[AGRUP. CLAS. PROF.]]=$B51,IF(DATOS_[[Check Periodo Ref.]:[Check Periodo Ref.]]="Dentro",IF(DATOS_[[Check Equiparado]:[Check Equiparado]]="Sí",IF(DATOS!AM$5="Sí",(1/DATOS_[[% anualiz]:[% anualiz]]),1)*IF(DATOS!AM$4="Sí",1/DATOS_[[% normaliz]:[% normaliz]],1)*(DATOS_[Conc.Sal.09])))))))),
0)</f>
        <v>0</v>
      </c>
      <c r="S52" s="109">
        <f t="array" ref="S52">IFERROR(
(AVERAGE((IF(DATOS_[[Sexo]:[Sexo]]=$B52,IF(DATOS_[[AGRUP. CLAS. PROF.]:[AGRUP. CLAS. PROF.]]=$B51,IF(DATOS_[[Check Periodo Ref.]:[Check Periodo Ref.]]="Dentro",IF(DATOS_[[Check Equiparado]:[Check Equiparado]]="Sí",IF(DATOS!AN$5="Sí",(1/DATOS_[[% anualiz]:[% anualiz]]),1)*IF(DATOS!AN$4="Sí",1/DATOS_[[% normaliz]:[% normaliz]],1)*(DATOS_[Conc.Sal.10])))))))),
0)</f>
        <v>0</v>
      </c>
      <c r="T52" s="109">
        <f t="array" ref="T52">IFERROR(
(AVERAGE((IF(DATOS_[[Sexo]:[Sexo]]=$B52,IF(DATOS_[[AGRUP. CLAS. PROF.]:[AGRUP. CLAS. PROF.]]=$B51,IF(DATOS_[[Check Periodo Ref.]:[Check Periodo Ref.]]="Dentro",IF(DATOS_[[Check Equiparado]:[Check Equiparado]]="Sí",IF(DATOS!AO$5="Sí",(1/DATOS_[[% anualiz]:[% anualiz]]),1)*IF(DATOS!AO$4="Sí",1/DATOS_[[% normaliz]:[% normaliz]],1)*(DATOS_[Conc.Sal.11])))))))),
0)</f>
        <v>0</v>
      </c>
      <c r="U52" s="109">
        <f t="array" ref="U52">IFERROR(
(AVERAGE((IF(DATOS_[[Sexo]:[Sexo]]=$B52,IF(DATOS_[[AGRUP. CLAS. PROF.]:[AGRUP. CLAS. PROF.]]=$B51,IF(DATOS_[[Check Periodo Ref.]:[Check Periodo Ref.]]="Dentro",IF(DATOS_[[Check Equiparado]:[Check Equiparado]]="Sí",IF(DATOS!AP$5="Sí",(1/DATOS_[[% anualiz]:[% anualiz]]),1)*IF(DATOS!AP$4="Sí",1/DATOS_[[% normaliz]:[% normaliz]],1)*(DATOS_[Conc.Sal.12])))))))),
0)</f>
        <v>0</v>
      </c>
      <c r="V52" s="109">
        <f t="array" ref="V52">IFERROR(
(AVERAGE((IF(DATOS_[[Sexo]:[Sexo]]=$B52,IF(DATOS_[[AGRUP. CLAS. PROF.]:[AGRUP. CLAS. PROF.]]=$B51,IF(DATOS_[[Check Periodo Ref.]:[Check Periodo Ref.]]="Dentro",IF(DATOS_[[Check Equiparado]:[Check Equiparado]]="Sí",IF(DATOS!AQ$5="Sí",(1/DATOS_[[% anualiz]:[% anualiz]]),1)*IF(DATOS!AQ$4="Sí",1/DATOS_[[% normaliz]:[% normaliz]],1)*(DATOS_[Conc.Sal.13])))))))),
0)</f>
        <v>0</v>
      </c>
      <c r="W52" s="109">
        <f t="array" ref="W52">IFERROR(
(AVERAGE((IF(DATOS_[[Sexo]:[Sexo]]=$B52,IF(DATOS_[[AGRUP. CLAS. PROF.]:[AGRUP. CLAS. PROF.]]=$B51,IF(DATOS_[[Check Periodo Ref.]:[Check Periodo Ref.]]="Dentro",IF(DATOS_[[Check Equiparado]:[Check Equiparado]]="Sí",IF(DATOS!AR$5="Sí",(1/DATOS_[[% anualiz]:[% anualiz]]),1)*IF(DATOS!AR$4="Sí",1/DATOS_[[% normaliz]:[% normaliz]],1)*(DATOS_[Conc.Sal.14])))))))),
0)</f>
        <v>0</v>
      </c>
      <c r="X52" s="109">
        <f t="array" ref="X52">IFERROR(
(AVERAGE((IF(DATOS_[[Sexo]:[Sexo]]=$B52,IF(DATOS_[[AGRUP. CLAS. PROF.]:[AGRUP. CLAS. PROF.]]=$B51,IF(DATOS_[[Check Periodo Ref.]:[Check Periodo Ref.]]="Dentro",IF(DATOS_[[Check Equiparado]:[Check Equiparado]]="Sí",IF(DATOS!AS$5="Sí",(1/DATOS_[[% anualiz]:[% anualiz]]),1)*IF(DATOS!AS$4="Sí",1/DATOS_[[% normaliz]:[% normaliz]],1)*(DATOS_[Conc.Sal.15])))))))),
0)</f>
        <v>0</v>
      </c>
      <c r="Y52" s="109">
        <f t="array" ref="Y52">IFERROR(
(AVERAGE((IF(DATOS_[[Sexo]:[Sexo]]=$B52,IF(DATOS_[[AGRUP. CLAS. PROF.]:[AGRUP. CLAS. PROF.]]=$B51,IF(DATOS_[[Check Periodo Ref.]:[Check Periodo Ref.]]="Dentro",IF(DATOS_[[Check Equiparado]:[Check Equiparado]]="Sí",IF(DATOS!AT$5="Sí",(1/DATOS_[[% anualiz]:[% anualiz]]),1)*IF(DATOS!AT$4="Sí",1/DATOS_[[% normaliz]:[% normaliz]],1)*(DATOS_[Conc.Sal.16])))))))),
0)</f>
        <v>0</v>
      </c>
      <c r="Z52" s="109">
        <f t="array" ref="Z52">IFERROR(
(AVERAGE((IF(DATOS_[[Sexo]:[Sexo]]=$B52,IF(DATOS_[[AGRUP. CLAS. PROF.]:[AGRUP. CLAS. PROF.]]=$B51,IF(DATOS_[[Check Periodo Ref.]:[Check Periodo Ref.]]="Dentro",IF(DATOS_[[Check Equiparado]:[Check Equiparado]]="Sí",IF(DATOS!AU$5="Sí",(1/DATOS_[[% anualiz]:[% anualiz]]),1)*IF(DATOS!AU$4="Sí",1/DATOS_[[% normaliz]:[% normaliz]],1)*(DATOS_[Conc.Sal.17])))))))),
0)</f>
        <v>0</v>
      </c>
      <c r="AA52" s="109">
        <f t="array" ref="AA52">IFERROR(
(AVERAGE((IF(DATOS_[[Sexo]:[Sexo]]=$B52,IF(DATOS_[[AGRUP. CLAS. PROF.]:[AGRUP. CLAS. PROF.]]=$B51,IF(DATOS_[[Check Periodo Ref.]:[Check Periodo Ref.]]="Dentro",IF(DATOS_[[Check Equiparado]:[Check Equiparado]]="Sí",IF(DATOS!AV$5="Sí",(1/DATOS_[[% anualiz]:[% anualiz]]),1)*IF(DATOS!AV$4="Sí",1/DATOS_[[% normaliz]:[% normaliz]],1)*(DATOS_[Conc.Sal.18])))))))),
0)</f>
        <v>0</v>
      </c>
      <c r="AB52" s="109">
        <f t="array" ref="AB52">IFERROR(
(AVERAGE((IF(DATOS_[[Sexo]:[Sexo]]=$B52,IF(DATOS_[[AGRUP. CLAS. PROF.]:[AGRUP. CLAS. PROF.]]=$B51,IF(DATOS_[[Check Periodo Ref.]:[Check Periodo Ref.]]="Dentro",IF(DATOS_[[Check Equiparado]:[Check Equiparado]]="Sí",IF(DATOS!AW$5="Sí",(1/DATOS_[[% anualiz]:[% anualiz]]),1)*IF(DATOS!AW$4="Sí",1/DATOS_[[% normaliz]:[% normaliz]],1)*(DATOS_[Conc.Sal.19])))))))),
0)</f>
        <v>0</v>
      </c>
      <c r="AC52" s="109">
        <f t="array" ref="AC52">IFERROR(
(AVERAGE((IF(DATOS_[[Sexo]:[Sexo]]=$B52,IF(DATOS_[[AGRUP. CLAS. PROF.]:[AGRUP. CLAS. PROF.]]=$B51,IF(DATOS_[[Check Periodo Ref.]:[Check Periodo Ref.]]="Dentro",IF(DATOS_[[Check Equiparado]:[Check Equiparado]]="Sí",IF(DATOS!AX$5="Sí",(1/DATOS_[[% anualiz]:[% anualiz]]),1)*IF(DATOS!AX$4="Sí",1/DATOS_[[% normaliz]:[% normaliz]],1)*(DATOS_[Conc.Sal.20])))))))),
0)</f>
        <v>0</v>
      </c>
      <c r="AD52" s="109">
        <f t="array" ref="AD52">IFERROR(
(AVERAGE((IF(DATOS_[[Sexo]:[Sexo]]=$B52,IF(DATOS_[[AGRUP. CLAS. PROF.]:[AGRUP. CLAS. PROF.]]=$B51,IF(DATOS_[[Check Periodo Ref.]:[Check Periodo Ref.]]="Dentro",IF(DATOS_[[Check Equiparado]:[Check Equiparado]]="Sí",IF(DATOS!AY$5="Sí",(1/DATOS_[[% anualiz]:[% anualiz]]),1)*IF(DATOS!AY$4="Sí",1/DATOS_[[% normaliz]:[% normaliz]],1)*(DATOS_[Conc.Sal.21])))))))),
0)</f>
        <v>0</v>
      </c>
      <c r="AE52" s="109">
        <f t="array" ref="AE52">IFERROR(
(AVERAGE((IF(DATOS_[[Sexo]:[Sexo]]=$B52,IF(DATOS_[[AGRUP. CLAS. PROF.]:[AGRUP. CLAS. PROF.]]=$B51,IF(DATOS_[[Check Periodo Ref.]:[Check Periodo Ref.]]="Dentro",IF(DATOS_[[Check Equiparado]:[Check Equiparado]]="Sí",IF(DATOS!AZ$5="Sí",(1/DATOS_[[% anualiz]:[% anualiz]]),1)*IF(DATOS!AZ$4="Sí",1/DATOS_[[% normaliz]:[% normaliz]],1)*(DATOS_[Conc.Sal.22])))))))),
0)</f>
        <v>0</v>
      </c>
      <c r="AF52" s="109">
        <f t="array" ref="AF52">IFERROR(
(AVERAGE((IF(DATOS_[[Sexo]:[Sexo]]=$B52,IF(DATOS_[[AGRUP. CLAS. PROF.]:[AGRUP. CLAS. PROF.]]=$B51,IF(DATOS_[[Check Periodo Ref.]:[Check Periodo Ref.]]="Dentro",IF(DATOS_[[Check Equiparado]:[Check Equiparado]]="Sí",IF(DATOS!BA$5="Sí",(1/DATOS_[[% anualiz]:[% anualiz]]),1)*IF(DATOS!BA$4="Sí",1/DATOS_[[% normaliz]:[% normaliz]],1)*(DATOS_[Conc.Sal.23])))))))),
0)</f>
        <v>0</v>
      </c>
      <c r="AG52" s="109">
        <f t="array" ref="AG52">IFERROR(
(AVERAGE((IF(DATOS_[[Sexo]:[Sexo]]=$B52,IF(DATOS_[[AGRUP. CLAS. PROF.]:[AGRUP. CLAS. PROF.]]=$B51,IF(DATOS_[[Check Periodo Ref.]:[Check Periodo Ref.]]="Dentro",IF(DATOS_[[Check Equiparado]:[Check Equiparado]]="Sí",IF(DATOS!BB$5="Sí",(1/DATOS_[[% anualiz]:[% anualiz]]),1)*IF(DATOS!BB$4="Sí",1/DATOS_[[% normaliz]:[% normaliz]],1)*(DATOS_[Conc.Sal.24])))))))),
0)</f>
        <v>0</v>
      </c>
      <c r="AH52" s="109">
        <f t="array" ref="AH52">IFERROR(
(AVERAGE((IF(DATOS_[[Sexo]:[Sexo]]=$B52,IF(DATOS_[[AGRUP. CLAS. PROF.]:[AGRUP. CLAS. PROF.]]=$B51,IF(DATOS_[[Check Periodo Ref.]:[Check Periodo Ref.]]="Dentro",IF(DATOS_[[Check Equiparado]:[Check Equiparado]]="Sí",IF(DATOS!BC$5="Sí",(1/DATOS_[[% anualiz]:[% anualiz]]),1)*IF(DATOS!BC$4="Sí",1/DATOS_[[% normaliz]:[% normaliz]],1)*(DATOS_[Conc.Sal.25])))))))),
0)</f>
        <v>0</v>
      </c>
      <c r="AI52" s="109">
        <f t="array" ref="AI52">IFERROR(
(AVERAGE((IF(DATOS_[[Sexo]:[Sexo]]=$B52,IF(DATOS_[[AGRUP. CLAS. PROF.]:[AGRUP. CLAS. PROF.]]=$B51,IF(DATOS_[[Check Periodo Ref.]:[Check Periodo Ref.]]="Dentro",IF(DATOS_[[Check Equiparado]:[Check Equiparado]]="Sí",IF(DATOS!BD$5="Sí",(1/DATOS_[[% anualiz]:[% anualiz]]),1)*IF(DATOS!BD$4="Sí",1/DATOS_[[% normaliz]:[% normaliz]],1)*(DATOS_[Conc.Sal.26])))))))),
0)</f>
        <v>0</v>
      </c>
      <c r="AJ52" s="109">
        <f t="array" ref="AJ52">IFERROR(
(AVERAGE((IF(DATOS_[[Sexo]:[Sexo]]=$B52,IF(DATOS_[[AGRUP. CLAS. PROF.]:[AGRUP. CLAS. PROF.]]=$B51,IF(DATOS_[[Check Periodo Ref.]:[Check Periodo Ref.]]="Dentro",IF(DATOS_[[Check Equiparado]:[Check Equiparado]]="Sí",IF(DATOS!BE$5="Sí",(1/DATOS_[[% anualiz]:[% anualiz]]),1)*IF(DATOS!BE$4="Sí",1/DATOS_[[% normaliz]:[% normaliz]],1)*(DATOS_[Conc.Sal.27])))))))),
0)</f>
        <v>0</v>
      </c>
      <c r="AK52" s="109">
        <f t="array" ref="AK52">IFERROR(
(AVERAGE((IF(DATOS_[[Sexo]:[Sexo]]=$B52,IF(DATOS_[[AGRUP. CLAS. PROF.]:[AGRUP. CLAS. PROF.]]=$B51,IF(DATOS_[[Check Periodo Ref.]:[Check Periodo Ref.]]="Dentro",IF(DATOS_[[Check Equiparado]:[Check Equiparado]]="Sí",IF(DATOS!BF$5="Sí",(1/DATOS_[[% anualiz]:[% anualiz]]),1)*IF(DATOS!BF$4="Sí",1/DATOS_[[% normaliz]:[% normaliz]],1)*(DATOS_[Conc.Sal.28])))))))),
0)</f>
        <v>0</v>
      </c>
      <c r="AL52" s="109">
        <f t="array" ref="AL52">IFERROR(
(AVERAGE((IF(DATOS_[[Sexo]:[Sexo]]=$B52,IF(DATOS_[[AGRUP. CLAS. PROF.]:[AGRUP. CLAS. PROF.]]=$B51,IF(DATOS_[[Check Periodo Ref.]:[Check Periodo Ref.]]="Dentro",IF(DATOS_[[Check Equiparado]:[Check Equiparado]]="Sí",IF(DATOS!BG$5="Sí",(1/DATOS_[[% anualiz]:[% anualiz]]),1)*IF(DATOS!BG$4="Sí",1/DATOS_[[% normaliz]:[% normaliz]],1)*(DATOS_[Conc.Sal.29])))))))),
0)</f>
        <v>0</v>
      </c>
      <c r="AM52" s="109">
        <f t="array" ref="AM52">IFERROR(
(AVERAGE((IF(DATOS_[[Sexo]:[Sexo]]=$B52,IF(DATOS_[[AGRUP. CLAS. PROF.]:[AGRUP. CLAS. PROF.]]=$B51,IF(DATOS_[[Check Periodo Ref.]:[Check Periodo Ref.]]="Dentro",IF(DATOS_[[Check Equiparado]:[Check Equiparado]]="Sí",IF(DATOS!BH$5="Sí",(1/DATOS_[[% anualiz]:[% anualiz]]),1)*IF(DATOS!BH$4="Sí",1/DATOS_[[% normaliz]:[% normaliz]],1)*(DATOS_[Conc.Sal.30])))))))),
0)</f>
        <v>0</v>
      </c>
      <c r="AN52" s="110">
        <f t="array" ref="AN52">IFERROR(
AVERAGE(IF(DATOS_[Sexo]=$B52,IF(DATOS_[[AGRUP. CLAS. PROF.]:[AGRUP. CLAS. PROF.]]=$B51,IF(DATOS_[Check Equiparado]="Sí",IF(DATOS_[Check Periodo Ref.]="Dentro",DATOS_[Tot COMPL.SAL Eq],FALSE))))),
0)</f>
        <v>0</v>
      </c>
      <c r="AO52" s="111">
        <f t="array" ref="AO52">IFERROR(
AVERAGE(IF(DATOS_[Sexo]=$B52,IF(DATOS_[[AGRUP. CLAS. PROF.]:[AGRUP. CLAS. PROF.]]=$B51,IF(DATOS_[Check Equiparado]="Sí",IF(DATOS_[Check Periodo Ref.]="Dentro",DATOS_[TOTAL SALARIO Eq],FALSE))))),
0)</f>
        <v>0</v>
      </c>
      <c r="AP52" s="112">
        <f t="array" ref="AP52">IFERROR(
(AVERAGE((IF(DATOS_[[Sexo]:[Sexo]]=$B52,IF(DATOS_[[AGRUP. CLAS. PROF.]:[AGRUP. CLAS. PROF.]]=$B51,IF(DATOS_[[Check Periodo Ref.]:[Check Periodo Ref.]]="Dentro",IF(DATOS_[[Check Equiparado]:[Check Equiparado]]="Sí",IF(DATOS!BI$5="Sí",(1/DATOS_[[% anualiz]:[% anualiz]]),1)*IF(DATOS!BI$4="Sí",1/DATOS_[[% normaliz]:[% normaliz]],1)*(DATOS_[C.Extra.01])))))))),
0)</f>
        <v>0</v>
      </c>
      <c r="AQ52" s="112">
        <f t="array" ref="AQ52">IFERROR(
(AVERAGE((IF(DATOS_[[Sexo]:[Sexo]]=$B52,IF(DATOS_[[AGRUP. CLAS. PROF.]:[AGRUP. CLAS. PROF.]]=$B51,IF(DATOS_[[Check Periodo Ref.]:[Check Periodo Ref.]]="Dentro",IF(DATOS_[[Check Equiparado]:[Check Equiparado]]="Sí",IF(DATOS!BJ$5="Sí",(1/DATOS_[[% anualiz]:[% anualiz]]),1)*IF(DATOS!BJ$4="Sí",1/DATOS_[[% normaliz]:[% normaliz]],1)*(DATOS_[C.Extra.02])))))))),
0)</f>
        <v>0</v>
      </c>
      <c r="AR52" s="112">
        <f t="array" ref="AR52">IFERROR(
(AVERAGE((IF(DATOS_[[Sexo]:[Sexo]]=$B52,IF(DATOS_[[AGRUP. CLAS. PROF.]:[AGRUP. CLAS. PROF.]]=$B51,IF(DATOS_[[Check Periodo Ref.]:[Check Periodo Ref.]]="Dentro",IF(DATOS_[[Check Equiparado]:[Check Equiparado]]="Sí",IF(DATOS!BK$5="Sí",(1/DATOS_[[% anualiz]:[% anualiz]]),1)*IF(DATOS!BK$4="Sí",1/DATOS_[[% normaliz]:[% normaliz]],1)*(DATOS_[C.Extra.03])))))))),
0)</f>
        <v>0</v>
      </c>
      <c r="AS52" s="112">
        <f t="array" ref="AS52">IFERROR(
(AVERAGE((IF(DATOS_[[Sexo]:[Sexo]]=$B52,IF(DATOS_[[AGRUP. CLAS. PROF.]:[AGRUP. CLAS. PROF.]]=$B51,IF(DATOS_[[Check Periodo Ref.]:[Check Periodo Ref.]]="Dentro",IF(DATOS_[[Check Equiparado]:[Check Equiparado]]="Sí",IF(DATOS!BL$5="Sí",(1/DATOS_[[% anualiz]:[% anualiz]]),1)*IF(DATOS!BL$4="Sí",1/DATOS_[[% normaliz]:[% normaliz]],1)*(DATOS_[C.Extra.04])))))))),
0)</f>
        <v>0</v>
      </c>
      <c r="AT52" s="112">
        <f t="array" ref="AT52">IFERROR(
(AVERAGE((IF(DATOS_[[Sexo]:[Sexo]]=$B52,IF(DATOS_[[AGRUP. CLAS. PROF.]:[AGRUP. CLAS. PROF.]]=$B51,IF(DATOS_[[Check Periodo Ref.]:[Check Periodo Ref.]]="Dentro",IF(DATOS_[[Check Equiparado]:[Check Equiparado]]="Sí",IF(DATOS!BM$5="Sí",(1/DATOS_[[% anualiz]:[% anualiz]]),1)*IF(DATOS!BM$4="Sí",1/DATOS_[[% normaliz]:[% normaliz]],1)*(DATOS_[C.Extra.05])))))))),
0)</f>
        <v>0</v>
      </c>
      <c r="AU52" s="113">
        <f t="array" ref="AU52">IFERROR(
AVERAGE(IF(DATOS_[Sexo]=$B52,IF(DATOS_[[AGRUP. CLAS. PROF.]:[AGRUP. CLAS. PROF.]]=$B51,IF(DATOS_[Check Equiparado]="Sí",IF(DATOS_[Check Periodo Ref.]="Dentro",DATOS_[Tot Extrasalarial Eq],FALSE))))),
0)</f>
        <v>0</v>
      </c>
      <c r="AV52" s="114">
        <f t="array" ref="AV52">IFERROR(
AVERAGE(IF(DATOS_[Sexo]=$B52,IF(DATOS_[[AGRUP. CLAS. PROF.]:[AGRUP. CLAS. PROF.]]=$B51,IF(DATOS_[Check Equiparado]="Sí",IF(DATOS_[Check Periodo Ref.]="Dentro",DATOS_[TOTAL Retrib Eq],FALSE))))),
0)</f>
        <v>0</v>
      </c>
    </row>
    <row r="53" spans="1:48" x14ac:dyDescent="0.3">
      <c r="A53" s="60" t="str">
        <f t="shared" ref="A53" si="54">+A52</f>
        <v>[ocultar]</v>
      </c>
      <c r="B53" s="64" t="s">
        <v>163</v>
      </c>
      <c r="C53" s="65">
        <f t="array" ref="C53">SUM(IF($B53=DATOS_[Sexo],
IF($B51=DATOS_[AGRUP. CLAS. PROF.],
IF("Dentro"=DATOS_[Check Periodo Ref.],
1/(COUNTIFS(DATOS_[Sexo],$B53,DATOS_[AGRUP. CLAS. PROF.],$B51,DATOS_[Check Periodo Ref.],"Dentro",DATOS_[id],DATOS_[id]))))))</f>
        <v>0</v>
      </c>
      <c r="D53" s="66">
        <f>COUNTIFS(DATOS_[AGRUP. CLAS. PROF.],$B51,DATOS_[Sexo],$B53,DATOS_[Check Periodo Ref.],"Dentro")</f>
        <v>0</v>
      </c>
      <c r="E53" s="66">
        <f>COUNTIFS(DATOS_[AGRUP. CLAS. PROF.],$B51,DATOS_[Sexo],$B53,DATOS_[Check Periodo Ref.],"Dentro",DATOS_[Check Nº SC Norm],"Sí")</f>
        <v>0</v>
      </c>
      <c r="F53" s="66">
        <f>COUNTIFS(DATOS_[AGRUP. CLAS. PROF.],$B51,DATOS_[Sexo],$B53,DATOS_[Check Periodo Ref.],"Dentro",DATOS_[Check Nº SC Anualiz],"Sí")</f>
        <v>0</v>
      </c>
      <c r="G53" s="66">
        <f>COUNTIFS(DATOS_[AGRUP. CLAS. PROF.],$B51,DATOS_[Sexo],$B53,DATOS_[Check Periodo Ref.],"Dentro",DATOS_[Check Nº SC Norm y Anualiz],"Sí")</f>
        <v>0</v>
      </c>
      <c r="H53" s="66">
        <f>COUNTIFS(DATOS_[AGRUP. CLAS. PROF.],$B51,DATOS_[Sexo],$B53,DATOS_[Check Periodo Ref.],"Dentro",DATOS_[Check Equiparación],"Sí")</f>
        <v>0</v>
      </c>
      <c r="I53" s="108" cm="1">
        <f t="array" ref="I53">IFERROR(
AVERAGE(IF(DATOS_[Sexo]=$B53,IF(DATOS_[[AGRUP. CLAS. PROF.]:[AGRUP. CLAS. PROF.]]=$B51,IF(DATOS_[Check Equiparado]="Sí",IF(DATOS_[Check Periodo Ref.]="Dentro",DATOS_[SALARIO BASE Eq],FALSE))))),
0)</f>
        <v>0</v>
      </c>
      <c r="J53" s="109">
        <f t="array" ref="J53">IFERROR(
(AVERAGE((IF(DATOS_[[Sexo]:[Sexo]]=$B53,IF(DATOS_[[AGRUP. CLAS. PROF.]:[AGRUP. CLAS. PROF.]]=$B51,IF(DATOS_[[Check Periodo Ref.]:[Check Periodo Ref.]]="Dentro",IF(DATOS_[[Check Equiparado]:[Check Equiparado]]="Sí",IF(DATOS!AE$5="Sí",(1/DATOS_[[% anualiz]:[% anualiz]]),1)*IF(DATOS!AE$4="Sí",1/DATOS_[[% normaliz]:[% normaliz]],1)*(DATOS_[Conc.Sal.01])))))))),
0)</f>
        <v>0</v>
      </c>
      <c r="K53" s="109">
        <f t="array" ref="K53">IFERROR(
(AVERAGE((IF(DATOS_[[Sexo]:[Sexo]]=$B53,IF(DATOS_[[AGRUP. CLAS. PROF.]:[AGRUP. CLAS. PROF.]]=$B51,IF(DATOS_[[Check Periodo Ref.]:[Check Periodo Ref.]]="Dentro",IF(DATOS_[[Check Equiparado]:[Check Equiparado]]="Sí",IF(DATOS!AF$5="Sí",(1/DATOS_[[% anualiz]:[% anualiz]]),1)*IF(DATOS!AF$4="Sí",1/DATOS_[[% normaliz]:[% normaliz]],1)*(DATOS_[Conc.Sal.02])))))))),
0)</f>
        <v>0</v>
      </c>
      <c r="L53" s="109">
        <f t="array" ref="L53">IFERROR(
(AVERAGE((IF(DATOS_[[Sexo]:[Sexo]]=$B53,IF(DATOS_[[AGRUP. CLAS. PROF.]:[AGRUP. CLAS. PROF.]]=$B51,IF(DATOS_[[Check Periodo Ref.]:[Check Periodo Ref.]]="Dentro",IF(DATOS_[[Check Equiparado]:[Check Equiparado]]="Sí",IF(DATOS!AG$5="Sí",(1/DATOS_[[% anualiz]:[% anualiz]]),1)*IF(DATOS!AG$4="Sí",1/DATOS_[[% normaliz]:[% normaliz]],1)*(DATOS_[Conc.Sal.03])))))))),
0)</f>
        <v>0</v>
      </c>
      <c r="M53" s="109">
        <f t="array" ref="M53">IFERROR(
(AVERAGE((IF(DATOS_[[Sexo]:[Sexo]]=$B53,IF(DATOS_[[AGRUP. CLAS. PROF.]:[AGRUP. CLAS. PROF.]]=$B51,IF(DATOS_[[Check Periodo Ref.]:[Check Periodo Ref.]]="Dentro",IF(DATOS_[[Check Equiparado]:[Check Equiparado]]="Sí",IF(DATOS!AH$5="Sí",(1/DATOS_[[% anualiz]:[% anualiz]]),1)*IF(DATOS!AH$4="Sí",1/DATOS_[[% normaliz]:[% normaliz]],1)*(DATOS_[Conc.Sal.04])))))))),
0)</f>
        <v>0</v>
      </c>
      <c r="N53" s="109">
        <f t="array" ref="N53">IFERROR(
(AVERAGE((IF(DATOS_[[Sexo]:[Sexo]]=$B53,IF(DATOS_[[AGRUP. CLAS. PROF.]:[AGRUP. CLAS. PROF.]]=$B51,IF(DATOS_[[Check Periodo Ref.]:[Check Periodo Ref.]]="Dentro",IF(DATOS_[[Check Equiparado]:[Check Equiparado]]="Sí",IF(DATOS!AI$5="Sí",(1/DATOS_[[% anualiz]:[% anualiz]]),1)*IF(DATOS!AI$4="Sí",1/DATOS_[[% normaliz]:[% normaliz]],1)*(DATOS_[Conc.Sal.05])))))))),
0)</f>
        <v>0</v>
      </c>
      <c r="O53" s="109">
        <f t="array" ref="O53">IFERROR(
(AVERAGE((IF(DATOS_[[Sexo]:[Sexo]]=$B53,IF(DATOS_[[AGRUP. CLAS. PROF.]:[AGRUP. CLAS. PROF.]]=$B51,IF(DATOS_[[Check Periodo Ref.]:[Check Periodo Ref.]]="Dentro",IF(DATOS_[[Check Equiparado]:[Check Equiparado]]="Sí",IF(DATOS!AJ$5="Sí",(1/DATOS_[[% anualiz]:[% anualiz]]),1)*IF(DATOS!AJ$4="Sí",1/DATOS_[[% normaliz]:[% normaliz]],1)*(DATOS_[Conc.Sal.06])))))))),
0)</f>
        <v>0</v>
      </c>
      <c r="P53" s="109">
        <f t="array" ref="P53">IFERROR(
(AVERAGE((IF(DATOS_[[Sexo]:[Sexo]]=$B53,IF(DATOS_[[AGRUP. CLAS. PROF.]:[AGRUP. CLAS. PROF.]]=$B51,IF(DATOS_[[Check Periodo Ref.]:[Check Periodo Ref.]]="Dentro",IF(DATOS_[[Check Equiparado]:[Check Equiparado]]="Sí",IF(DATOS!AK$5="Sí",(1/DATOS_[[% anualiz]:[% anualiz]]),1)*IF(DATOS!AK$4="Sí",1/DATOS_[[% normaliz]:[% normaliz]],1)*(DATOS_[Conc.Sal.07])))))))),
0)</f>
        <v>0</v>
      </c>
      <c r="Q53" s="109">
        <f t="array" ref="Q53">IFERROR(
(AVERAGE((IF(DATOS_[[Sexo]:[Sexo]]=$B53,IF(DATOS_[[AGRUP. CLAS. PROF.]:[AGRUP. CLAS. PROF.]]=$B51,IF(DATOS_[[Check Periodo Ref.]:[Check Periodo Ref.]]="Dentro",IF(DATOS_[[Check Equiparado]:[Check Equiparado]]="Sí",IF(DATOS!AL$5="Sí",(1/DATOS_[[% anualiz]:[% anualiz]]),1)*IF(DATOS!AL$4="Sí",1/DATOS_[[% normaliz]:[% normaliz]],1)*(DATOS_[Conc.Sal.08])))))))),
0)</f>
        <v>0</v>
      </c>
      <c r="R53" s="109">
        <f t="array" ref="R53">IFERROR(
(AVERAGE((IF(DATOS_[[Sexo]:[Sexo]]=$B53,IF(DATOS_[[AGRUP. CLAS. PROF.]:[AGRUP. CLAS. PROF.]]=$B51,IF(DATOS_[[Check Periodo Ref.]:[Check Periodo Ref.]]="Dentro",IF(DATOS_[[Check Equiparado]:[Check Equiparado]]="Sí",IF(DATOS!AM$5="Sí",(1/DATOS_[[% anualiz]:[% anualiz]]),1)*IF(DATOS!AM$4="Sí",1/DATOS_[[% normaliz]:[% normaliz]],1)*(DATOS_[Conc.Sal.09])))))))),
0)</f>
        <v>0</v>
      </c>
      <c r="S53" s="109">
        <f t="array" ref="S53">IFERROR(
(AVERAGE((IF(DATOS_[[Sexo]:[Sexo]]=$B53,IF(DATOS_[[AGRUP. CLAS. PROF.]:[AGRUP. CLAS. PROF.]]=$B51,IF(DATOS_[[Check Periodo Ref.]:[Check Periodo Ref.]]="Dentro",IF(DATOS_[[Check Equiparado]:[Check Equiparado]]="Sí",IF(DATOS!AN$5="Sí",(1/DATOS_[[% anualiz]:[% anualiz]]),1)*IF(DATOS!AN$4="Sí",1/DATOS_[[% normaliz]:[% normaliz]],1)*(DATOS_[Conc.Sal.10])))))))),
0)</f>
        <v>0</v>
      </c>
      <c r="T53" s="109">
        <f t="array" ref="T53">IFERROR(
(AVERAGE((IF(DATOS_[[Sexo]:[Sexo]]=$B53,IF(DATOS_[[AGRUP. CLAS. PROF.]:[AGRUP. CLAS. PROF.]]=$B51,IF(DATOS_[[Check Periodo Ref.]:[Check Periodo Ref.]]="Dentro",IF(DATOS_[[Check Equiparado]:[Check Equiparado]]="Sí",IF(DATOS!AO$5="Sí",(1/DATOS_[[% anualiz]:[% anualiz]]),1)*IF(DATOS!AO$4="Sí",1/DATOS_[[% normaliz]:[% normaliz]],1)*(DATOS_[Conc.Sal.11])))))))),
0)</f>
        <v>0</v>
      </c>
      <c r="U53" s="109">
        <f t="array" ref="U53">IFERROR(
(AVERAGE((IF(DATOS_[[Sexo]:[Sexo]]=$B53,IF(DATOS_[[AGRUP. CLAS. PROF.]:[AGRUP. CLAS. PROF.]]=$B51,IF(DATOS_[[Check Periodo Ref.]:[Check Periodo Ref.]]="Dentro",IF(DATOS_[[Check Equiparado]:[Check Equiparado]]="Sí",IF(DATOS!AP$5="Sí",(1/DATOS_[[% anualiz]:[% anualiz]]),1)*IF(DATOS!AP$4="Sí",1/DATOS_[[% normaliz]:[% normaliz]],1)*(DATOS_[Conc.Sal.12])))))))),
0)</f>
        <v>0</v>
      </c>
      <c r="V53" s="109">
        <f t="array" ref="V53">IFERROR(
(AVERAGE((IF(DATOS_[[Sexo]:[Sexo]]=$B53,IF(DATOS_[[AGRUP. CLAS. PROF.]:[AGRUP. CLAS. PROF.]]=$B51,IF(DATOS_[[Check Periodo Ref.]:[Check Periodo Ref.]]="Dentro",IF(DATOS_[[Check Equiparado]:[Check Equiparado]]="Sí",IF(DATOS!AQ$5="Sí",(1/DATOS_[[% anualiz]:[% anualiz]]),1)*IF(DATOS!AQ$4="Sí",1/DATOS_[[% normaliz]:[% normaliz]],1)*(DATOS_[Conc.Sal.13])))))))),
0)</f>
        <v>0</v>
      </c>
      <c r="W53" s="109">
        <f t="array" ref="W53">IFERROR(
(AVERAGE((IF(DATOS_[[Sexo]:[Sexo]]=$B53,IF(DATOS_[[AGRUP. CLAS. PROF.]:[AGRUP. CLAS. PROF.]]=$B51,IF(DATOS_[[Check Periodo Ref.]:[Check Periodo Ref.]]="Dentro",IF(DATOS_[[Check Equiparado]:[Check Equiparado]]="Sí",IF(DATOS!AR$5="Sí",(1/DATOS_[[% anualiz]:[% anualiz]]),1)*IF(DATOS!AR$4="Sí",1/DATOS_[[% normaliz]:[% normaliz]],1)*(DATOS_[Conc.Sal.14])))))))),
0)</f>
        <v>0</v>
      </c>
      <c r="X53" s="109">
        <f t="array" ref="X53">IFERROR(
(AVERAGE((IF(DATOS_[[Sexo]:[Sexo]]=$B53,IF(DATOS_[[AGRUP. CLAS. PROF.]:[AGRUP. CLAS. PROF.]]=$B51,IF(DATOS_[[Check Periodo Ref.]:[Check Periodo Ref.]]="Dentro",IF(DATOS_[[Check Equiparado]:[Check Equiparado]]="Sí",IF(DATOS!AS$5="Sí",(1/DATOS_[[% anualiz]:[% anualiz]]),1)*IF(DATOS!AS$4="Sí",1/DATOS_[[% normaliz]:[% normaliz]],1)*(DATOS_[Conc.Sal.15])))))))),
0)</f>
        <v>0</v>
      </c>
      <c r="Y53" s="109">
        <f t="array" ref="Y53">IFERROR(
(AVERAGE((IF(DATOS_[[Sexo]:[Sexo]]=$B53,IF(DATOS_[[AGRUP. CLAS. PROF.]:[AGRUP. CLAS. PROF.]]=$B51,IF(DATOS_[[Check Periodo Ref.]:[Check Periodo Ref.]]="Dentro",IF(DATOS_[[Check Equiparado]:[Check Equiparado]]="Sí",IF(DATOS!AT$5="Sí",(1/DATOS_[[% anualiz]:[% anualiz]]),1)*IF(DATOS!AT$4="Sí",1/DATOS_[[% normaliz]:[% normaliz]],1)*(DATOS_[Conc.Sal.16])))))))),
0)</f>
        <v>0</v>
      </c>
      <c r="Z53" s="109">
        <f t="array" ref="Z53">IFERROR(
(AVERAGE((IF(DATOS_[[Sexo]:[Sexo]]=$B53,IF(DATOS_[[AGRUP. CLAS. PROF.]:[AGRUP. CLAS. PROF.]]=$B51,IF(DATOS_[[Check Periodo Ref.]:[Check Periodo Ref.]]="Dentro",IF(DATOS_[[Check Equiparado]:[Check Equiparado]]="Sí",IF(DATOS!AU$5="Sí",(1/DATOS_[[% anualiz]:[% anualiz]]),1)*IF(DATOS!AU$4="Sí",1/DATOS_[[% normaliz]:[% normaliz]],1)*(DATOS_[Conc.Sal.17])))))))),
0)</f>
        <v>0</v>
      </c>
      <c r="AA53" s="109">
        <f t="array" ref="AA53">IFERROR(
(AVERAGE((IF(DATOS_[[Sexo]:[Sexo]]=$B53,IF(DATOS_[[AGRUP. CLAS. PROF.]:[AGRUP. CLAS. PROF.]]=$B51,IF(DATOS_[[Check Periodo Ref.]:[Check Periodo Ref.]]="Dentro",IF(DATOS_[[Check Equiparado]:[Check Equiparado]]="Sí",IF(DATOS!AV$5="Sí",(1/DATOS_[[% anualiz]:[% anualiz]]),1)*IF(DATOS!AV$4="Sí",1/DATOS_[[% normaliz]:[% normaliz]],1)*(DATOS_[Conc.Sal.18])))))))),
0)</f>
        <v>0</v>
      </c>
      <c r="AB53" s="109">
        <f t="array" ref="AB53">IFERROR(
(AVERAGE((IF(DATOS_[[Sexo]:[Sexo]]=$B53,IF(DATOS_[[AGRUP. CLAS. PROF.]:[AGRUP. CLAS. PROF.]]=$B51,IF(DATOS_[[Check Periodo Ref.]:[Check Periodo Ref.]]="Dentro",IF(DATOS_[[Check Equiparado]:[Check Equiparado]]="Sí",IF(DATOS!AW$5="Sí",(1/DATOS_[[% anualiz]:[% anualiz]]),1)*IF(DATOS!AW$4="Sí",1/DATOS_[[% normaliz]:[% normaliz]],1)*(DATOS_[Conc.Sal.19])))))))),
0)</f>
        <v>0</v>
      </c>
      <c r="AC53" s="109">
        <f t="array" ref="AC53">IFERROR(
(AVERAGE((IF(DATOS_[[Sexo]:[Sexo]]=$B53,IF(DATOS_[[AGRUP. CLAS. PROF.]:[AGRUP. CLAS. PROF.]]=$B51,IF(DATOS_[[Check Periodo Ref.]:[Check Periodo Ref.]]="Dentro",IF(DATOS_[[Check Equiparado]:[Check Equiparado]]="Sí",IF(DATOS!AX$5="Sí",(1/DATOS_[[% anualiz]:[% anualiz]]),1)*IF(DATOS!AX$4="Sí",1/DATOS_[[% normaliz]:[% normaliz]],1)*(DATOS_[Conc.Sal.20])))))))),
0)</f>
        <v>0</v>
      </c>
      <c r="AD53" s="109">
        <f t="array" ref="AD53">IFERROR(
(AVERAGE((IF(DATOS_[[Sexo]:[Sexo]]=$B53,IF(DATOS_[[AGRUP. CLAS. PROF.]:[AGRUP. CLAS. PROF.]]=$B51,IF(DATOS_[[Check Periodo Ref.]:[Check Periodo Ref.]]="Dentro",IF(DATOS_[[Check Equiparado]:[Check Equiparado]]="Sí",IF(DATOS!AY$5="Sí",(1/DATOS_[[% anualiz]:[% anualiz]]),1)*IF(DATOS!AY$4="Sí",1/DATOS_[[% normaliz]:[% normaliz]],1)*(DATOS_[Conc.Sal.21])))))))),
0)</f>
        <v>0</v>
      </c>
      <c r="AE53" s="109">
        <f t="array" ref="AE53">IFERROR(
(AVERAGE((IF(DATOS_[[Sexo]:[Sexo]]=$B53,IF(DATOS_[[AGRUP. CLAS. PROF.]:[AGRUP. CLAS. PROF.]]=$B51,IF(DATOS_[[Check Periodo Ref.]:[Check Periodo Ref.]]="Dentro",IF(DATOS_[[Check Equiparado]:[Check Equiparado]]="Sí",IF(DATOS!AZ$5="Sí",(1/DATOS_[[% anualiz]:[% anualiz]]),1)*IF(DATOS!AZ$4="Sí",1/DATOS_[[% normaliz]:[% normaliz]],1)*(DATOS_[Conc.Sal.22])))))))),
0)</f>
        <v>0</v>
      </c>
      <c r="AF53" s="109">
        <f t="array" ref="AF53">IFERROR(
(AVERAGE((IF(DATOS_[[Sexo]:[Sexo]]=$B53,IF(DATOS_[[AGRUP. CLAS. PROF.]:[AGRUP. CLAS. PROF.]]=$B51,IF(DATOS_[[Check Periodo Ref.]:[Check Periodo Ref.]]="Dentro",IF(DATOS_[[Check Equiparado]:[Check Equiparado]]="Sí",IF(DATOS!BA$5="Sí",(1/DATOS_[[% anualiz]:[% anualiz]]),1)*IF(DATOS!BA$4="Sí",1/DATOS_[[% normaliz]:[% normaliz]],1)*(DATOS_[Conc.Sal.23])))))))),
0)</f>
        <v>0</v>
      </c>
      <c r="AG53" s="109">
        <f t="array" ref="AG53">IFERROR(
(AVERAGE((IF(DATOS_[[Sexo]:[Sexo]]=$B53,IF(DATOS_[[AGRUP. CLAS. PROF.]:[AGRUP. CLAS. PROF.]]=$B51,IF(DATOS_[[Check Periodo Ref.]:[Check Periodo Ref.]]="Dentro",IF(DATOS_[[Check Equiparado]:[Check Equiparado]]="Sí",IF(DATOS!BB$5="Sí",(1/DATOS_[[% anualiz]:[% anualiz]]),1)*IF(DATOS!BB$4="Sí",1/DATOS_[[% normaliz]:[% normaliz]],1)*(DATOS_[Conc.Sal.24])))))))),
0)</f>
        <v>0</v>
      </c>
      <c r="AH53" s="109">
        <f t="array" ref="AH53">IFERROR(
(AVERAGE((IF(DATOS_[[Sexo]:[Sexo]]=$B53,IF(DATOS_[[AGRUP. CLAS. PROF.]:[AGRUP. CLAS. PROF.]]=$B51,IF(DATOS_[[Check Periodo Ref.]:[Check Periodo Ref.]]="Dentro",IF(DATOS_[[Check Equiparado]:[Check Equiparado]]="Sí",IF(DATOS!BC$5="Sí",(1/DATOS_[[% anualiz]:[% anualiz]]),1)*IF(DATOS!BC$4="Sí",1/DATOS_[[% normaliz]:[% normaliz]],1)*(DATOS_[Conc.Sal.25])))))))),
0)</f>
        <v>0</v>
      </c>
      <c r="AI53" s="109">
        <f t="array" ref="AI53">IFERROR(
(AVERAGE((IF(DATOS_[[Sexo]:[Sexo]]=$B53,IF(DATOS_[[AGRUP. CLAS. PROF.]:[AGRUP. CLAS. PROF.]]=$B51,IF(DATOS_[[Check Periodo Ref.]:[Check Periodo Ref.]]="Dentro",IF(DATOS_[[Check Equiparado]:[Check Equiparado]]="Sí",IF(DATOS!BD$5="Sí",(1/DATOS_[[% anualiz]:[% anualiz]]),1)*IF(DATOS!BD$4="Sí",1/DATOS_[[% normaliz]:[% normaliz]],1)*(DATOS_[Conc.Sal.26])))))))),
0)</f>
        <v>0</v>
      </c>
      <c r="AJ53" s="109">
        <f t="array" ref="AJ53">IFERROR(
(AVERAGE((IF(DATOS_[[Sexo]:[Sexo]]=$B53,IF(DATOS_[[AGRUP. CLAS. PROF.]:[AGRUP. CLAS. PROF.]]=$B51,IF(DATOS_[[Check Periodo Ref.]:[Check Periodo Ref.]]="Dentro",IF(DATOS_[[Check Equiparado]:[Check Equiparado]]="Sí",IF(DATOS!BE$5="Sí",(1/DATOS_[[% anualiz]:[% anualiz]]),1)*IF(DATOS!BE$4="Sí",1/DATOS_[[% normaliz]:[% normaliz]],1)*(DATOS_[Conc.Sal.27])))))))),
0)</f>
        <v>0</v>
      </c>
      <c r="AK53" s="109">
        <f t="array" ref="AK53">IFERROR(
(AVERAGE((IF(DATOS_[[Sexo]:[Sexo]]=$B53,IF(DATOS_[[AGRUP. CLAS. PROF.]:[AGRUP. CLAS. PROF.]]=$B51,IF(DATOS_[[Check Periodo Ref.]:[Check Periodo Ref.]]="Dentro",IF(DATOS_[[Check Equiparado]:[Check Equiparado]]="Sí",IF(DATOS!BF$5="Sí",(1/DATOS_[[% anualiz]:[% anualiz]]),1)*IF(DATOS!BF$4="Sí",1/DATOS_[[% normaliz]:[% normaliz]],1)*(DATOS_[Conc.Sal.28])))))))),
0)</f>
        <v>0</v>
      </c>
      <c r="AL53" s="109">
        <f t="array" ref="AL53">IFERROR(
(AVERAGE((IF(DATOS_[[Sexo]:[Sexo]]=$B53,IF(DATOS_[[AGRUP. CLAS. PROF.]:[AGRUP. CLAS. PROF.]]=$B51,IF(DATOS_[[Check Periodo Ref.]:[Check Periodo Ref.]]="Dentro",IF(DATOS_[[Check Equiparado]:[Check Equiparado]]="Sí",IF(DATOS!BG$5="Sí",(1/DATOS_[[% anualiz]:[% anualiz]]),1)*IF(DATOS!BG$4="Sí",1/DATOS_[[% normaliz]:[% normaliz]],1)*(DATOS_[Conc.Sal.29])))))))),
0)</f>
        <v>0</v>
      </c>
      <c r="AM53" s="109">
        <f t="array" ref="AM53">IFERROR(
(AVERAGE((IF(DATOS_[[Sexo]:[Sexo]]=$B53,IF(DATOS_[[AGRUP. CLAS. PROF.]:[AGRUP. CLAS. PROF.]]=$B51,IF(DATOS_[[Check Periodo Ref.]:[Check Periodo Ref.]]="Dentro",IF(DATOS_[[Check Equiparado]:[Check Equiparado]]="Sí",IF(DATOS!BH$5="Sí",(1/DATOS_[[% anualiz]:[% anualiz]]),1)*IF(DATOS!BH$4="Sí",1/DATOS_[[% normaliz]:[% normaliz]],1)*(DATOS_[Conc.Sal.30])))))))),
0)</f>
        <v>0</v>
      </c>
      <c r="AN53" s="110">
        <f t="array" ref="AN53">IFERROR(
AVERAGE(IF(DATOS_[Sexo]=$B53,IF(DATOS_[[AGRUP. CLAS. PROF.]:[AGRUP. CLAS. PROF.]]=$B51,IF(DATOS_[Check Equiparado]="Sí",IF(DATOS_[Check Periodo Ref.]="Dentro",DATOS_[Tot COMPL.SAL Eq],FALSE))))),
0)</f>
        <v>0</v>
      </c>
      <c r="AO53" s="111">
        <f t="array" ref="AO53">IFERROR(
AVERAGE(IF(DATOS_[Sexo]=$B53,IF(DATOS_[[AGRUP. CLAS. PROF.]:[AGRUP. CLAS. PROF.]]=$B51,IF(DATOS_[Check Equiparado]="Sí",IF(DATOS_[Check Periodo Ref.]="Dentro",DATOS_[TOTAL SALARIO Eq],FALSE))))),
0)</f>
        <v>0</v>
      </c>
      <c r="AP53" s="112">
        <f t="array" ref="AP53">IFERROR(
(AVERAGE((IF(DATOS_[[Sexo]:[Sexo]]=$B53,IF(DATOS_[[AGRUP. CLAS. PROF.]:[AGRUP. CLAS. PROF.]]=$B51,IF(DATOS_[[Check Periodo Ref.]:[Check Periodo Ref.]]="Dentro",IF(DATOS_[[Check Equiparado]:[Check Equiparado]]="Sí",IF(DATOS!BI$5="Sí",(1/DATOS_[[% anualiz]:[% anualiz]]),1)*IF(DATOS!BI$4="Sí",1/DATOS_[[% normaliz]:[% normaliz]],1)*(DATOS_[C.Extra.01])))))))),
0)</f>
        <v>0</v>
      </c>
      <c r="AQ53" s="112">
        <f t="array" ref="AQ53">IFERROR(
(AVERAGE((IF(DATOS_[[Sexo]:[Sexo]]=$B53,IF(DATOS_[[AGRUP. CLAS. PROF.]:[AGRUP. CLAS. PROF.]]=$B51,IF(DATOS_[[Check Periodo Ref.]:[Check Periodo Ref.]]="Dentro",IF(DATOS_[[Check Equiparado]:[Check Equiparado]]="Sí",IF(DATOS!BJ$5="Sí",(1/DATOS_[[% anualiz]:[% anualiz]]),1)*IF(DATOS!BJ$4="Sí",1/DATOS_[[% normaliz]:[% normaliz]],1)*(DATOS_[C.Extra.02])))))))),
0)</f>
        <v>0</v>
      </c>
      <c r="AR53" s="112">
        <f t="array" ref="AR53">IFERROR(
(AVERAGE((IF(DATOS_[[Sexo]:[Sexo]]=$B53,IF(DATOS_[[AGRUP. CLAS. PROF.]:[AGRUP. CLAS. PROF.]]=$B51,IF(DATOS_[[Check Periodo Ref.]:[Check Periodo Ref.]]="Dentro",IF(DATOS_[[Check Equiparado]:[Check Equiparado]]="Sí",IF(DATOS!BK$5="Sí",(1/DATOS_[[% anualiz]:[% anualiz]]),1)*IF(DATOS!BK$4="Sí",1/DATOS_[[% normaliz]:[% normaliz]],1)*(DATOS_[C.Extra.03])))))))),
0)</f>
        <v>0</v>
      </c>
      <c r="AS53" s="112">
        <f t="array" ref="AS53">IFERROR(
(AVERAGE((IF(DATOS_[[Sexo]:[Sexo]]=$B53,IF(DATOS_[[AGRUP. CLAS. PROF.]:[AGRUP. CLAS. PROF.]]=$B51,IF(DATOS_[[Check Periodo Ref.]:[Check Periodo Ref.]]="Dentro",IF(DATOS_[[Check Equiparado]:[Check Equiparado]]="Sí",IF(DATOS!BL$5="Sí",(1/DATOS_[[% anualiz]:[% anualiz]]),1)*IF(DATOS!BL$4="Sí",1/DATOS_[[% normaliz]:[% normaliz]],1)*(DATOS_[C.Extra.04])))))))),
0)</f>
        <v>0</v>
      </c>
      <c r="AT53" s="112">
        <f t="array" ref="AT53">IFERROR(
(AVERAGE((IF(DATOS_[[Sexo]:[Sexo]]=$B53,IF(DATOS_[[AGRUP. CLAS. PROF.]:[AGRUP. CLAS. PROF.]]=$B51,IF(DATOS_[[Check Periodo Ref.]:[Check Periodo Ref.]]="Dentro",IF(DATOS_[[Check Equiparado]:[Check Equiparado]]="Sí",IF(DATOS!BM$5="Sí",(1/DATOS_[[% anualiz]:[% anualiz]]),1)*IF(DATOS!BM$4="Sí",1/DATOS_[[% normaliz]:[% normaliz]],1)*(DATOS_[C.Extra.05])))))))),
0)</f>
        <v>0</v>
      </c>
      <c r="AU53" s="113">
        <f t="array" ref="AU53">IFERROR(
AVERAGE(IF(DATOS_[Sexo]=$B53,IF(DATOS_[[AGRUP. CLAS. PROF.]:[AGRUP. CLAS. PROF.]]=$B51,IF(DATOS_[Check Equiparado]="Sí",IF(DATOS_[Check Periodo Ref.]="Dentro",DATOS_[Tot Extrasalarial Eq],FALSE))))),
0)</f>
        <v>0</v>
      </c>
      <c r="AV53" s="114">
        <f t="array" ref="AV53">IFERROR(
AVERAGE(IF(DATOS_[Sexo]=$B53,IF(DATOS_[[AGRUP. CLAS. PROF.]:[AGRUP. CLAS. PROF.]]=$B51,IF(DATOS_[Check Equiparado]="Sí",IF(DATOS_[Check Periodo Ref.]="Dentro",DATOS_[TOTAL Retrib Eq],FALSE))))),
0)</f>
        <v>0</v>
      </c>
    </row>
    <row r="54" spans="1:48" ht="17.25" thickBot="1" x14ac:dyDescent="0.35">
      <c r="A54" s="60" t="str">
        <f t="shared" ref="A54" si="55">+A55</f>
        <v>[ocultar]</v>
      </c>
      <c r="B54" s="70" t="s">
        <v>230</v>
      </c>
      <c r="C54" s="107"/>
      <c r="D54" s="71"/>
      <c r="E54" s="71"/>
      <c r="F54" s="71"/>
      <c r="G54" s="71"/>
      <c r="H54" s="71"/>
      <c r="I54" s="137" t="str">
        <f t="shared" ref="I54:AV54" si="56">IFERROR((I55-I56)/I55,"")</f>
        <v/>
      </c>
      <c r="J54" s="138" t="str">
        <f t="shared" si="56"/>
        <v/>
      </c>
      <c r="K54" s="139" t="str">
        <f t="shared" si="56"/>
        <v/>
      </c>
      <c r="L54" s="139" t="str">
        <f t="shared" si="56"/>
        <v/>
      </c>
      <c r="M54" s="139" t="str">
        <f t="shared" si="56"/>
        <v/>
      </c>
      <c r="N54" s="140" t="str">
        <f t="shared" si="56"/>
        <v/>
      </c>
      <c r="O54" s="141" t="str">
        <f t="shared" si="56"/>
        <v/>
      </c>
      <c r="P54" s="141" t="str">
        <f t="shared" si="56"/>
        <v/>
      </c>
      <c r="Q54" s="141" t="str">
        <f t="shared" si="56"/>
        <v/>
      </c>
      <c r="R54" s="141" t="str">
        <f t="shared" si="56"/>
        <v/>
      </c>
      <c r="S54" s="141" t="str">
        <f t="shared" si="56"/>
        <v/>
      </c>
      <c r="T54" s="141" t="str">
        <f t="shared" si="56"/>
        <v/>
      </c>
      <c r="U54" s="141" t="str">
        <f t="shared" si="56"/>
        <v/>
      </c>
      <c r="V54" s="141" t="str">
        <f t="shared" si="56"/>
        <v/>
      </c>
      <c r="W54" s="141" t="str">
        <f t="shared" si="56"/>
        <v/>
      </c>
      <c r="X54" s="141" t="str">
        <f t="shared" si="56"/>
        <v/>
      </c>
      <c r="Y54" s="141" t="str">
        <f t="shared" si="56"/>
        <v/>
      </c>
      <c r="Z54" s="140" t="str">
        <f t="shared" si="56"/>
        <v/>
      </c>
      <c r="AA54" s="140" t="str">
        <f t="shared" si="56"/>
        <v/>
      </c>
      <c r="AB54" s="140" t="str">
        <f t="shared" si="56"/>
        <v/>
      </c>
      <c r="AC54" s="140" t="str">
        <f t="shared" si="56"/>
        <v/>
      </c>
      <c r="AD54" s="140" t="str">
        <f t="shared" si="56"/>
        <v/>
      </c>
      <c r="AE54" s="140" t="str">
        <f t="shared" si="56"/>
        <v/>
      </c>
      <c r="AF54" s="140" t="str">
        <f t="shared" si="56"/>
        <v/>
      </c>
      <c r="AG54" s="140" t="str">
        <f t="shared" si="56"/>
        <v/>
      </c>
      <c r="AH54" s="140" t="str">
        <f t="shared" si="56"/>
        <v/>
      </c>
      <c r="AI54" s="140" t="str">
        <f t="shared" si="56"/>
        <v/>
      </c>
      <c r="AJ54" s="140" t="str">
        <f t="shared" si="56"/>
        <v/>
      </c>
      <c r="AK54" s="140" t="str">
        <f t="shared" si="56"/>
        <v/>
      </c>
      <c r="AL54" s="140" t="str">
        <f t="shared" si="56"/>
        <v/>
      </c>
      <c r="AM54" s="140" t="str">
        <f t="shared" si="56"/>
        <v/>
      </c>
      <c r="AN54" s="142" t="str">
        <f t="shared" si="56"/>
        <v/>
      </c>
      <c r="AO54" s="146" t="str">
        <f t="shared" si="56"/>
        <v/>
      </c>
      <c r="AP54" s="143" t="str">
        <f t="shared" si="56"/>
        <v/>
      </c>
      <c r="AQ54" s="143" t="str">
        <f t="shared" si="56"/>
        <v/>
      </c>
      <c r="AR54" s="143" t="str">
        <f t="shared" si="56"/>
        <v/>
      </c>
      <c r="AS54" s="143" t="str">
        <f t="shared" si="56"/>
        <v/>
      </c>
      <c r="AT54" s="143" t="str">
        <f t="shared" si="56"/>
        <v/>
      </c>
      <c r="AU54" s="144" t="str">
        <f t="shared" si="56"/>
        <v/>
      </c>
      <c r="AV54" s="145" t="str">
        <f t="shared" si="56"/>
        <v/>
      </c>
    </row>
    <row r="55" spans="1:48" x14ac:dyDescent="0.3">
      <c r="A55" s="60" t="str">
        <f t="shared" ref="A55" si="57">+IF(C55+C56=0,"[ocultar]","")</f>
        <v>[ocultar]</v>
      </c>
      <c r="B55" s="64" t="s">
        <v>162</v>
      </c>
      <c r="C55" s="65">
        <f t="array" ref="C55">SUM(IF($B55=DATOS_[Sexo],
IF($B54=DATOS_[AGRUP. CLAS. PROF.],
IF("Dentro"=DATOS_[Check Periodo Ref.],
1/(COUNTIFS(DATOS_[Sexo],$B55,DATOS_[AGRUP. CLAS. PROF.],$B54,DATOS_[Check Periodo Ref.],"Dentro",DATOS_[id],DATOS_[id]))))))</f>
        <v>0</v>
      </c>
      <c r="D55" s="66">
        <f>COUNTIFS(DATOS_[AGRUP. CLAS. PROF.],$B54,DATOS_[Sexo],$B55,DATOS_[Check Periodo Ref.],"Dentro")</f>
        <v>0</v>
      </c>
      <c r="E55" s="66">
        <f>COUNTIFS(DATOS_[AGRUP. CLAS. PROF.],$B54,DATOS_[Sexo],$B55,DATOS_[Check Periodo Ref.],"Dentro",DATOS_[Check Nº SC Norm],"Sí")</f>
        <v>0</v>
      </c>
      <c r="F55" s="66">
        <f>COUNTIFS(DATOS_[AGRUP. CLAS. PROF.],$B54,DATOS_[Sexo],$B55,DATOS_[Check Periodo Ref.],"Dentro",DATOS_[Check Nº SC Anualiz],"Sí")</f>
        <v>0</v>
      </c>
      <c r="G55" s="66">
        <f>COUNTIFS(DATOS_[AGRUP. CLAS. PROF.],$B54,DATOS_[Sexo],$B55,DATOS_[Check Periodo Ref.],"Dentro",DATOS_[Check Nº SC Norm y Anualiz],"Sí")</f>
        <v>0</v>
      </c>
      <c r="H55" s="66">
        <f>COUNTIFS(DATOS_[AGRUP. CLAS. PROF.],$B54,DATOS_[Sexo],$B55,DATOS_[Check Periodo Ref.],"Dentro",DATOS_[Check Equiparación],"Sí")</f>
        <v>0</v>
      </c>
      <c r="I55" s="108">
        <f t="array" ref="I55">IFERROR(
AVERAGE(IF(DATOS_[Sexo]=$B55,IF(DATOS_[[AGRUP. CLAS. PROF.]:[AGRUP. CLAS. PROF.]]=$B54,IF(DATOS_[Check Equiparado]="Sí",IF(DATOS_[Check Periodo Ref.]="Dentro",DATOS_[SALARIO BASE Eq],FALSE))))),
0)</f>
        <v>0</v>
      </c>
      <c r="J55" s="109">
        <f t="array" ref="J55">IFERROR(
(AVERAGE((IF(DATOS_[[Sexo]:[Sexo]]=$B55,IF(DATOS_[[AGRUP. CLAS. PROF.]:[AGRUP. CLAS. PROF.]]=$B54,IF(DATOS_[[Check Periodo Ref.]:[Check Periodo Ref.]]="Dentro",IF(DATOS_[[Check Equiparado]:[Check Equiparado]]="Sí",IF(DATOS!AE$5="Sí",(1/DATOS_[[% anualiz]:[% anualiz]]),1)*IF(DATOS!AE$4="Sí",1/DATOS_[[% normaliz]:[% normaliz]],1)*(DATOS_[Conc.Sal.01])))))))),
0)</f>
        <v>0</v>
      </c>
      <c r="K55" s="109">
        <f t="array" ref="K55">IFERROR(
(AVERAGE((IF(DATOS_[[Sexo]:[Sexo]]=$B55,IF(DATOS_[[AGRUP. CLAS. PROF.]:[AGRUP. CLAS. PROF.]]=$B54,IF(DATOS_[[Check Periodo Ref.]:[Check Periodo Ref.]]="Dentro",IF(DATOS_[[Check Equiparado]:[Check Equiparado]]="Sí",IF(DATOS!AF$5="Sí",(1/DATOS_[[% anualiz]:[% anualiz]]),1)*IF(DATOS!AF$4="Sí",1/DATOS_[[% normaliz]:[% normaliz]],1)*(DATOS_[Conc.Sal.02])))))))),
0)</f>
        <v>0</v>
      </c>
      <c r="L55" s="109">
        <f t="array" ref="L55">IFERROR(
(AVERAGE((IF(DATOS_[[Sexo]:[Sexo]]=$B55,IF(DATOS_[[AGRUP. CLAS. PROF.]:[AGRUP. CLAS. PROF.]]=$B54,IF(DATOS_[[Check Periodo Ref.]:[Check Periodo Ref.]]="Dentro",IF(DATOS_[[Check Equiparado]:[Check Equiparado]]="Sí",IF(DATOS!AG$5="Sí",(1/DATOS_[[% anualiz]:[% anualiz]]),1)*IF(DATOS!AG$4="Sí",1/DATOS_[[% normaliz]:[% normaliz]],1)*(DATOS_[Conc.Sal.03])))))))),
0)</f>
        <v>0</v>
      </c>
      <c r="M55" s="109">
        <f t="array" ref="M55">IFERROR(
(AVERAGE((IF(DATOS_[[Sexo]:[Sexo]]=$B55,IF(DATOS_[[AGRUP. CLAS. PROF.]:[AGRUP. CLAS. PROF.]]=$B54,IF(DATOS_[[Check Periodo Ref.]:[Check Periodo Ref.]]="Dentro",IF(DATOS_[[Check Equiparado]:[Check Equiparado]]="Sí",IF(DATOS!AH$5="Sí",(1/DATOS_[[% anualiz]:[% anualiz]]),1)*IF(DATOS!AH$4="Sí",1/DATOS_[[% normaliz]:[% normaliz]],1)*(DATOS_[Conc.Sal.04])))))))),
0)</f>
        <v>0</v>
      </c>
      <c r="N55" s="109">
        <f t="array" ref="N55">IFERROR(
(AVERAGE((IF(DATOS_[[Sexo]:[Sexo]]=$B55,IF(DATOS_[[AGRUP. CLAS. PROF.]:[AGRUP. CLAS. PROF.]]=$B54,IF(DATOS_[[Check Periodo Ref.]:[Check Periodo Ref.]]="Dentro",IF(DATOS_[[Check Equiparado]:[Check Equiparado]]="Sí",IF(DATOS!AI$5="Sí",(1/DATOS_[[% anualiz]:[% anualiz]]),1)*IF(DATOS!AI$4="Sí",1/DATOS_[[% normaliz]:[% normaliz]],1)*(DATOS_[Conc.Sal.05])))))))),
0)</f>
        <v>0</v>
      </c>
      <c r="O55" s="109">
        <f t="array" ref="O55">IFERROR(
(AVERAGE((IF(DATOS_[[Sexo]:[Sexo]]=$B55,IF(DATOS_[[AGRUP. CLAS. PROF.]:[AGRUP. CLAS. PROF.]]=$B54,IF(DATOS_[[Check Periodo Ref.]:[Check Periodo Ref.]]="Dentro",IF(DATOS_[[Check Equiparado]:[Check Equiparado]]="Sí",IF(DATOS!AJ$5="Sí",(1/DATOS_[[% anualiz]:[% anualiz]]),1)*IF(DATOS!AJ$4="Sí",1/DATOS_[[% normaliz]:[% normaliz]],1)*(DATOS_[Conc.Sal.06])))))))),
0)</f>
        <v>0</v>
      </c>
      <c r="P55" s="109">
        <f t="array" ref="P55">IFERROR(
(AVERAGE((IF(DATOS_[[Sexo]:[Sexo]]=$B55,IF(DATOS_[[AGRUP. CLAS. PROF.]:[AGRUP. CLAS. PROF.]]=$B54,IF(DATOS_[[Check Periodo Ref.]:[Check Periodo Ref.]]="Dentro",IF(DATOS_[[Check Equiparado]:[Check Equiparado]]="Sí",IF(DATOS!AK$5="Sí",(1/DATOS_[[% anualiz]:[% anualiz]]),1)*IF(DATOS!AK$4="Sí",1/DATOS_[[% normaliz]:[% normaliz]],1)*(DATOS_[Conc.Sal.07])))))))),
0)</f>
        <v>0</v>
      </c>
      <c r="Q55" s="109">
        <f t="array" ref="Q55">IFERROR(
(AVERAGE((IF(DATOS_[[Sexo]:[Sexo]]=$B55,IF(DATOS_[[AGRUP. CLAS. PROF.]:[AGRUP. CLAS. PROF.]]=$B54,IF(DATOS_[[Check Periodo Ref.]:[Check Periodo Ref.]]="Dentro",IF(DATOS_[[Check Equiparado]:[Check Equiparado]]="Sí",IF(DATOS!AL$5="Sí",(1/DATOS_[[% anualiz]:[% anualiz]]),1)*IF(DATOS!AL$4="Sí",1/DATOS_[[% normaliz]:[% normaliz]],1)*(DATOS_[Conc.Sal.08])))))))),
0)</f>
        <v>0</v>
      </c>
      <c r="R55" s="109">
        <f t="array" ref="R55">IFERROR(
(AVERAGE((IF(DATOS_[[Sexo]:[Sexo]]=$B55,IF(DATOS_[[AGRUP. CLAS. PROF.]:[AGRUP. CLAS. PROF.]]=$B54,IF(DATOS_[[Check Periodo Ref.]:[Check Periodo Ref.]]="Dentro",IF(DATOS_[[Check Equiparado]:[Check Equiparado]]="Sí",IF(DATOS!AM$5="Sí",(1/DATOS_[[% anualiz]:[% anualiz]]),1)*IF(DATOS!AM$4="Sí",1/DATOS_[[% normaliz]:[% normaliz]],1)*(DATOS_[Conc.Sal.09])))))))),
0)</f>
        <v>0</v>
      </c>
      <c r="S55" s="109">
        <f t="array" ref="S55">IFERROR(
(AVERAGE((IF(DATOS_[[Sexo]:[Sexo]]=$B55,IF(DATOS_[[AGRUP. CLAS. PROF.]:[AGRUP. CLAS. PROF.]]=$B54,IF(DATOS_[[Check Periodo Ref.]:[Check Periodo Ref.]]="Dentro",IF(DATOS_[[Check Equiparado]:[Check Equiparado]]="Sí",IF(DATOS!AN$5="Sí",(1/DATOS_[[% anualiz]:[% anualiz]]),1)*IF(DATOS!AN$4="Sí",1/DATOS_[[% normaliz]:[% normaliz]],1)*(DATOS_[Conc.Sal.10])))))))),
0)</f>
        <v>0</v>
      </c>
      <c r="T55" s="109">
        <f t="array" ref="T55">IFERROR(
(AVERAGE((IF(DATOS_[[Sexo]:[Sexo]]=$B55,IF(DATOS_[[AGRUP. CLAS. PROF.]:[AGRUP. CLAS. PROF.]]=$B54,IF(DATOS_[[Check Periodo Ref.]:[Check Periodo Ref.]]="Dentro",IF(DATOS_[[Check Equiparado]:[Check Equiparado]]="Sí",IF(DATOS!AO$5="Sí",(1/DATOS_[[% anualiz]:[% anualiz]]),1)*IF(DATOS!AO$4="Sí",1/DATOS_[[% normaliz]:[% normaliz]],1)*(DATOS_[Conc.Sal.11])))))))),
0)</f>
        <v>0</v>
      </c>
      <c r="U55" s="109">
        <f t="array" ref="U55">IFERROR(
(AVERAGE((IF(DATOS_[[Sexo]:[Sexo]]=$B55,IF(DATOS_[[AGRUP. CLAS. PROF.]:[AGRUP. CLAS. PROF.]]=$B54,IF(DATOS_[[Check Periodo Ref.]:[Check Periodo Ref.]]="Dentro",IF(DATOS_[[Check Equiparado]:[Check Equiparado]]="Sí",IF(DATOS!AP$5="Sí",(1/DATOS_[[% anualiz]:[% anualiz]]),1)*IF(DATOS!AP$4="Sí",1/DATOS_[[% normaliz]:[% normaliz]],1)*(DATOS_[Conc.Sal.12])))))))),
0)</f>
        <v>0</v>
      </c>
      <c r="V55" s="109">
        <f t="array" ref="V55">IFERROR(
(AVERAGE((IF(DATOS_[[Sexo]:[Sexo]]=$B55,IF(DATOS_[[AGRUP. CLAS. PROF.]:[AGRUP. CLAS. PROF.]]=$B54,IF(DATOS_[[Check Periodo Ref.]:[Check Periodo Ref.]]="Dentro",IF(DATOS_[[Check Equiparado]:[Check Equiparado]]="Sí",IF(DATOS!AQ$5="Sí",(1/DATOS_[[% anualiz]:[% anualiz]]),1)*IF(DATOS!AQ$4="Sí",1/DATOS_[[% normaliz]:[% normaliz]],1)*(DATOS_[Conc.Sal.13])))))))),
0)</f>
        <v>0</v>
      </c>
      <c r="W55" s="109">
        <f t="array" ref="W55">IFERROR(
(AVERAGE((IF(DATOS_[[Sexo]:[Sexo]]=$B55,IF(DATOS_[[AGRUP. CLAS. PROF.]:[AGRUP. CLAS. PROF.]]=$B54,IF(DATOS_[[Check Periodo Ref.]:[Check Periodo Ref.]]="Dentro",IF(DATOS_[[Check Equiparado]:[Check Equiparado]]="Sí",IF(DATOS!AR$5="Sí",(1/DATOS_[[% anualiz]:[% anualiz]]),1)*IF(DATOS!AR$4="Sí",1/DATOS_[[% normaliz]:[% normaliz]],1)*(DATOS_[Conc.Sal.14])))))))),
0)</f>
        <v>0</v>
      </c>
      <c r="X55" s="109">
        <f t="array" ref="X55">IFERROR(
(AVERAGE((IF(DATOS_[[Sexo]:[Sexo]]=$B55,IF(DATOS_[[AGRUP. CLAS. PROF.]:[AGRUP. CLAS. PROF.]]=$B54,IF(DATOS_[[Check Periodo Ref.]:[Check Periodo Ref.]]="Dentro",IF(DATOS_[[Check Equiparado]:[Check Equiparado]]="Sí",IF(DATOS!AS$5="Sí",(1/DATOS_[[% anualiz]:[% anualiz]]),1)*IF(DATOS!AS$4="Sí",1/DATOS_[[% normaliz]:[% normaliz]],1)*(DATOS_[Conc.Sal.15])))))))),
0)</f>
        <v>0</v>
      </c>
      <c r="Y55" s="109">
        <f t="array" ref="Y55">IFERROR(
(AVERAGE((IF(DATOS_[[Sexo]:[Sexo]]=$B55,IF(DATOS_[[AGRUP. CLAS. PROF.]:[AGRUP. CLAS. PROF.]]=$B54,IF(DATOS_[[Check Periodo Ref.]:[Check Periodo Ref.]]="Dentro",IF(DATOS_[[Check Equiparado]:[Check Equiparado]]="Sí",IF(DATOS!AT$5="Sí",(1/DATOS_[[% anualiz]:[% anualiz]]),1)*IF(DATOS!AT$4="Sí",1/DATOS_[[% normaliz]:[% normaliz]],1)*(DATOS_[Conc.Sal.16])))))))),
0)</f>
        <v>0</v>
      </c>
      <c r="Z55" s="109">
        <f t="array" ref="Z55">IFERROR(
(AVERAGE((IF(DATOS_[[Sexo]:[Sexo]]=$B55,IF(DATOS_[[AGRUP. CLAS. PROF.]:[AGRUP. CLAS. PROF.]]=$B54,IF(DATOS_[[Check Periodo Ref.]:[Check Periodo Ref.]]="Dentro",IF(DATOS_[[Check Equiparado]:[Check Equiparado]]="Sí",IF(DATOS!AU$5="Sí",(1/DATOS_[[% anualiz]:[% anualiz]]),1)*IF(DATOS!AU$4="Sí",1/DATOS_[[% normaliz]:[% normaliz]],1)*(DATOS_[Conc.Sal.17])))))))),
0)</f>
        <v>0</v>
      </c>
      <c r="AA55" s="109">
        <f t="array" ref="AA55">IFERROR(
(AVERAGE((IF(DATOS_[[Sexo]:[Sexo]]=$B55,IF(DATOS_[[AGRUP. CLAS. PROF.]:[AGRUP. CLAS. PROF.]]=$B54,IF(DATOS_[[Check Periodo Ref.]:[Check Periodo Ref.]]="Dentro",IF(DATOS_[[Check Equiparado]:[Check Equiparado]]="Sí",IF(DATOS!AV$5="Sí",(1/DATOS_[[% anualiz]:[% anualiz]]),1)*IF(DATOS!AV$4="Sí",1/DATOS_[[% normaliz]:[% normaliz]],1)*(DATOS_[Conc.Sal.18])))))))),
0)</f>
        <v>0</v>
      </c>
      <c r="AB55" s="109">
        <f t="array" ref="AB55">IFERROR(
(AVERAGE((IF(DATOS_[[Sexo]:[Sexo]]=$B55,IF(DATOS_[[AGRUP. CLAS. PROF.]:[AGRUP. CLAS. PROF.]]=$B54,IF(DATOS_[[Check Periodo Ref.]:[Check Periodo Ref.]]="Dentro",IF(DATOS_[[Check Equiparado]:[Check Equiparado]]="Sí",IF(DATOS!AW$5="Sí",(1/DATOS_[[% anualiz]:[% anualiz]]),1)*IF(DATOS!AW$4="Sí",1/DATOS_[[% normaliz]:[% normaliz]],1)*(DATOS_[Conc.Sal.19])))))))),
0)</f>
        <v>0</v>
      </c>
      <c r="AC55" s="109">
        <f t="array" ref="AC55">IFERROR(
(AVERAGE((IF(DATOS_[[Sexo]:[Sexo]]=$B55,IF(DATOS_[[AGRUP. CLAS. PROF.]:[AGRUP. CLAS. PROF.]]=$B54,IF(DATOS_[[Check Periodo Ref.]:[Check Periodo Ref.]]="Dentro",IF(DATOS_[[Check Equiparado]:[Check Equiparado]]="Sí",IF(DATOS!AX$5="Sí",(1/DATOS_[[% anualiz]:[% anualiz]]),1)*IF(DATOS!AX$4="Sí",1/DATOS_[[% normaliz]:[% normaliz]],1)*(DATOS_[Conc.Sal.20])))))))),
0)</f>
        <v>0</v>
      </c>
      <c r="AD55" s="109">
        <f t="array" ref="AD55">IFERROR(
(AVERAGE((IF(DATOS_[[Sexo]:[Sexo]]=$B55,IF(DATOS_[[AGRUP. CLAS. PROF.]:[AGRUP. CLAS. PROF.]]=$B54,IF(DATOS_[[Check Periodo Ref.]:[Check Periodo Ref.]]="Dentro",IF(DATOS_[[Check Equiparado]:[Check Equiparado]]="Sí",IF(DATOS!AY$5="Sí",(1/DATOS_[[% anualiz]:[% anualiz]]),1)*IF(DATOS!AY$4="Sí",1/DATOS_[[% normaliz]:[% normaliz]],1)*(DATOS_[Conc.Sal.21])))))))),
0)</f>
        <v>0</v>
      </c>
      <c r="AE55" s="109">
        <f t="array" ref="AE55">IFERROR(
(AVERAGE((IF(DATOS_[[Sexo]:[Sexo]]=$B55,IF(DATOS_[[AGRUP. CLAS. PROF.]:[AGRUP. CLAS. PROF.]]=$B54,IF(DATOS_[[Check Periodo Ref.]:[Check Periodo Ref.]]="Dentro",IF(DATOS_[[Check Equiparado]:[Check Equiparado]]="Sí",IF(DATOS!AZ$5="Sí",(1/DATOS_[[% anualiz]:[% anualiz]]),1)*IF(DATOS!AZ$4="Sí",1/DATOS_[[% normaliz]:[% normaliz]],1)*(DATOS_[Conc.Sal.22])))))))),
0)</f>
        <v>0</v>
      </c>
      <c r="AF55" s="109">
        <f t="array" ref="AF55">IFERROR(
(AVERAGE((IF(DATOS_[[Sexo]:[Sexo]]=$B55,IF(DATOS_[[AGRUP. CLAS. PROF.]:[AGRUP. CLAS. PROF.]]=$B54,IF(DATOS_[[Check Periodo Ref.]:[Check Periodo Ref.]]="Dentro",IF(DATOS_[[Check Equiparado]:[Check Equiparado]]="Sí",IF(DATOS!BA$5="Sí",(1/DATOS_[[% anualiz]:[% anualiz]]),1)*IF(DATOS!BA$4="Sí",1/DATOS_[[% normaliz]:[% normaliz]],1)*(DATOS_[Conc.Sal.23])))))))),
0)</f>
        <v>0</v>
      </c>
      <c r="AG55" s="109">
        <f t="array" ref="AG55">IFERROR(
(AVERAGE((IF(DATOS_[[Sexo]:[Sexo]]=$B55,IF(DATOS_[[AGRUP. CLAS. PROF.]:[AGRUP. CLAS. PROF.]]=$B54,IF(DATOS_[[Check Periodo Ref.]:[Check Periodo Ref.]]="Dentro",IF(DATOS_[[Check Equiparado]:[Check Equiparado]]="Sí",IF(DATOS!BB$5="Sí",(1/DATOS_[[% anualiz]:[% anualiz]]),1)*IF(DATOS!BB$4="Sí",1/DATOS_[[% normaliz]:[% normaliz]],1)*(DATOS_[Conc.Sal.24])))))))),
0)</f>
        <v>0</v>
      </c>
      <c r="AH55" s="109">
        <f t="array" ref="AH55">IFERROR(
(AVERAGE((IF(DATOS_[[Sexo]:[Sexo]]=$B55,IF(DATOS_[[AGRUP. CLAS. PROF.]:[AGRUP. CLAS. PROF.]]=$B54,IF(DATOS_[[Check Periodo Ref.]:[Check Periodo Ref.]]="Dentro",IF(DATOS_[[Check Equiparado]:[Check Equiparado]]="Sí",IF(DATOS!BC$5="Sí",(1/DATOS_[[% anualiz]:[% anualiz]]),1)*IF(DATOS!BC$4="Sí",1/DATOS_[[% normaliz]:[% normaliz]],1)*(DATOS_[Conc.Sal.25])))))))),
0)</f>
        <v>0</v>
      </c>
      <c r="AI55" s="109">
        <f t="array" ref="AI55">IFERROR(
(AVERAGE((IF(DATOS_[[Sexo]:[Sexo]]=$B55,IF(DATOS_[[AGRUP. CLAS. PROF.]:[AGRUP. CLAS. PROF.]]=$B54,IF(DATOS_[[Check Periodo Ref.]:[Check Periodo Ref.]]="Dentro",IF(DATOS_[[Check Equiparado]:[Check Equiparado]]="Sí",IF(DATOS!BD$5="Sí",(1/DATOS_[[% anualiz]:[% anualiz]]),1)*IF(DATOS!BD$4="Sí",1/DATOS_[[% normaliz]:[% normaliz]],1)*(DATOS_[Conc.Sal.26])))))))),
0)</f>
        <v>0</v>
      </c>
      <c r="AJ55" s="109">
        <f t="array" ref="AJ55">IFERROR(
(AVERAGE((IF(DATOS_[[Sexo]:[Sexo]]=$B55,IF(DATOS_[[AGRUP. CLAS. PROF.]:[AGRUP. CLAS. PROF.]]=$B54,IF(DATOS_[[Check Periodo Ref.]:[Check Periodo Ref.]]="Dentro",IF(DATOS_[[Check Equiparado]:[Check Equiparado]]="Sí",IF(DATOS!BE$5="Sí",(1/DATOS_[[% anualiz]:[% anualiz]]),1)*IF(DATOS!BE$4="Sí",1/DATOS_[[% normaliz]:[% normaliz]],1)*(DATOS_[Conc.Sal.27])))))))),
0)</f>
        <v>0</v>
      </c>
      <c r="AK55" s="109">
        <f t="array" ref="AK55">IFERROR(
(AVERAGE((IF(DATOS_[[Sexo]:[Sexo]]=$B55,IF(DATOS_[[AGRUP. CLAS. PROF.]:[AGRUP. CLAS. PROF.]]=$B54,IF(DATOS_[[Check Periodo Ref.]:[Check Periodo Ref.]]="Dentro",IF(DATOS_[[Check Equiparado]:[Check Equiparado]]="Sí",IF(DATOS!BF$5="Sí",(1/DATOS_[[% anualiz]:[% anualiz]]),1)*IF(DATOS!BF$4="Sí",1/DATOS_[[% normaliz]:[% normaliz]],1)*(DATOS_[Conc.Sal.28])))))))),
0)</f>
        <v>0</v>
      </c>
      <c r="AL55" s="109">
        <f t="array" ref="AL55">IFERROR(
(AVERAGE((IF(DATOS_[[Sexo]:[Sexo]]=$B55,IF(DATOS_[[AGRUP. CLAS. PROF.]:[AGRUP. CLAS. PROF.]]=$B54,IF(DATOS_[[Check Periodo Ref.]:[Check Periodo Ref.]]="Dentro",IF(DATOS_[[Check Equiparado]:[Check Equiparado]]="Sí",IF(DATOS!BG$5="Sí",(1/DATOS_[[% anualiz]:[% anualiz]]),1)*IF(DATOS!BG$4="Sí",1/DATOS_[[% normaliz]:[% normaliz]],1)*(DATOS_[Conc.Sal.29])))))))),
0)</f>
        <v>0</v>
      </c>
      <c r="AM55" s="109">
        <f t="array" ref="AM55">IFERROR(
(AVERAGE((IF(DATOS_[[Sexo]:[Sexo]]=$B55,IF(DATOS_[[AGRUP. CLAS. PROF.]:[AGRUP. CLAS. PROF.]]=$B54,IF(DATOS_[[Check Periodo Ref.]:[Check Periodo Ref.]]="Dentro",IF(DATOS_[[Check Equiparado]:[Check Equiparado]]="Sí",IF(DATOS!BH$5="Sí",(1/DATOS_[[% anualiz]:[% anualiz]]),1)*IF(DATOS!BH$4="Sí",1/DATOS_[[% normaliz]:[% normaliz]],1)*(DATOS_[Conc.Sal.30])))))))),
0)</f>
        <v>0</v>
      </c>
      <c r="AN55" s="110">
        <f t="array" ref="AN55">IFERROR(
AVERAGE(IF(DATOS_[Sexo]=$B55,IF(DATOS_[[AGRUP. CLAS. PROF.]:[AGRUP. CLAS. PROF.]]=$B54,IF(DATOS_[Check Equiparado]="Sí",IF(DATOS_[Check Periodo Ref.]="Dentro",DATOS_[Tot COMPL.SAL Eq],FALSE))))),
0)</f>
        <v>0</v>
      </c>
      <c r="AO55" s="111">
        <f t="array" ref="AO55">IFERROR(
AVERAGE(IF(DATOS_[Sexo]=$B55,IF(DATOS_[[AGRUP. CLAS. PROF.]:[AGRUP. CLAS. PROF.]]=$B54,IF(DATOS_[Check Equiparado]="Sí",IF(DATOS_[Check Periodo Ref.]="Dentro",DATOS_[TOTAL SALARIO Eq],FALSE))))),
0)</f>
        <v>0</v>
      </c>
      <c r="AP55" s="112">
        <f t="array" ref="AP55">IFERROR(
(AVERAGE((IF(DATOS_[[Sexo]:[Sexo]]=$B55,IF(DATOS_[[AGRUP. CLAS. PROF.]:[AGRUP. CLAS. PROF.]]=$B54,IF(DATOS_[[Check Periodo Ref.]:[Check Periodo Ref.]]="Dentro",IF(DATOS_[[Check Equiparado]:[Check Equiparado]]="Sí",IF(DATOS!BI$5="Sí",(1/DATOS_[[% anualiz]:[% anualiz]]),1)*IF(DATOS!BI$4="Sí",1/DATOS_[[% normaliz]:[% normaliz]],1)*(DATOS_[C.Extra.01])))))))),
0)</f>
        <v>0</v>
      </c>
      <c r="AQ55" s="112">
        <f t="array" ref="AQ55">IFERROR(
(AVERAGE((IF(DATOS_[[Sexo]:[Sexo]]=$B55,IF(DATOS_[[AGRUP. CLAS. PROF.]:[AGRUP. CLAS. PROF.]]=$B54,IF(DATOS_[[Check Periodo Ref.]:[Check Periodo Ref.]]="Dentro",IF(DATOS_[[Check Equiparado]:[Check Equiparado]]="Sí",IF(DATOS!BJ$5="Sí",(1/DATOS_[[% anualiz]:[% anualiz]]),1)*IF(DATOS!BJ$4="Sí",1/DATOS_[[% normaliz]:[% normaliz]],1)*(DATOS_[C.Extra.02])))))))),
0)</f>
        <v>0</v>
      </c>
      <c r="AR55" s="112">
        <f t="array" ref="AR55">IFERROR(
(AVERAGE((IF(DATOS_[[Sexo]:[Sexo]]=$B55,IF(DATOS_[[AGRUP. CLAS. PROF.]:[AGRUP. CLAS. PROF.]]=$B54,IF(DATOS_[[Check Periodo Ref.]:[Check Periodo Ref.]]="Dentro",IF(DATOS_[[Check Equiparado]:[Check Equiparado]]="Sí",IF(DATOS!BK$5="Sí",(1/DATOS_[[% anualiz]:[% anualiz]]),1)*IF(DATOS!BK$4="Sí",1/DATOS_[[% normaliz]:[% normaliz]],1)*(DATOS_[C.Extra.03])))))))),
0)</f>
        <v>0</v>
      </c>
      <c r="AS55" s="112">
        <f t="array" ref="AS55">IFERROR(
(AVERAGE((IF(DATOS_[[Sexo]:[Sexo]]=$B55,IF(DATOS_[[AGRUP. CLAS. PROF.]:[AGRUP. CLAS. PROF.]]=$B54,IF(DATOS_[[Check Periodo Ref.]:[Check Periodo Ref.]]="Dentro",IF(DATOS_[[Check Equiparado]:[Check Equiparado]]="Sí",IF(DATOS!BL$5="Sí",(1/DATOS_[[% anualiz]:[% anualiz]]),1)*IF(DATOS!BL$4="Sí",1/DATOS_[[% normaliz]:[% normaliz]],1)*(DATOS_[C.Extra.04])))))))),
0)</f>
        <v>0</v>
      </c>
      <c r="AT55" s="112">
        <f t="array" ref="AT55">IFERROR(
(AVERAGE((IF(DATOS_[[Sexo]:[Sexo]]=$B55,IF(DATOS_[[AGRUP. CLAS. PROF.]:[AGRUP. CLAS. PROF.]]=$B54,IF(DATOS_[[Check Periodo Ref.]:[Check Periodo Ref.]]="Dentro",IF(DATOS_[[Check Equiparado]:[Check Equiparado]]="Sí",IF(DATOS!BM$5="Sí",(1/DATOS_[[% anualiz]:[% anualiz]]),1)*IF(DATOS!BM$4="Sí",1/DATOS_[[% normaliz]:[% normaliz]],1)*(DATOS_[C.Extra.05])))))))),
0)</f>
        <v>0</v>
      </c>
      <c r="AU55" s="113">
        <f t="array" ref="AU55">IFERROR(
AVERAGE(IF(DATOS_[Sexo]=$B55,IF(DATOS_[[AGRUP. CLAS. PROF.]:[AGRUP. CLAS. PROF.]]=$B54,IF(DATOS_[Check Equiparado]="Sí",IF(DATOS_[Check Periodo Ref.]="Dentro",DATOS_[Tot Extrasalarial Eq],FALSE))))),
0)</f>
        <v>0</v>
      </c>
      <c r="AV55" s="114">
        <f t="array" ref="AV55">IFERROR(
AVERAGE(IF(DATOS_[Sexo]=$B55,IF(DATOS_[[AGRUP. CLAS. PROF.]:[AGRUP. CLAS. PROF.]]=$B54,IF(DATOS_[Check Equiparado]="Sí",IF(DATOS_[Check Periodo Ref.]="Dentro",DATOS_[TOTAL Retrib Eq],FALSE))))),
0)</f>
        <v>0</v>
      </c>
    </row>
    <row r="56" spans="1:48" x14ac:dyDescent="0.3">
      <c r="A56" s="60" t="str">
        <f t="shared" ref="A56" si="58">+A55</f>
        <v>[ocultar]</v>
      </c>
      <c r="B56" s="64" t="s">
        <v>163</v>
      </c>
      <c r="C56" s="65">
        <f t="array" ref="C56">SUM(IF($B56=DATOS_[Sexo],
IF($B54=DATOS_[AGRUP. CLAS. PROF.],
IF("Dentro"=DATOS_[Check Periodo Ref.],
1/(COUNTIFS(DATOS_[Sexo],$B56,DATOS_[AGRUP. CLAS. PROF.],$B54,DATOS_[Check Periodo Ref.],"Dentro",DATOS_[id],DATOS_[id]))))))</f>
        <v>0</v>
      </c>
      <c r="D56" s="66">
        <f>COUNTIFS(DATOS_[AGRUP. CLAS. PROF.],$B54,DATOS_[Sexo],$B56,DATOS_[Check Periodo Ref.],"Dentro")</f>
        <v>0</v>
      </c>
      <c r="E56" s="66">
        <f>COUNTIFS(DATOS_[AGRUP. CLAS. PROF.],$B54,DATOS_[Sexo],$B56,DATOS_[Check Periodo Ref.],"Dentro",DATOS_[Check Nº SC Norm],"Sí")</f>
        <v>0</v>
      </c>
      <c r="F56" s="66">
        <f>COUNTIFS(DATOS_[AGRUP. CLAS. PROF.],$B54,DATOS_[Sexo],$B56,DATOS_[Check Periodo Ref.],"Dentro",DATOS_[Check Nº SC Anualiz],"Sí")</f>
        <v>0</v>
      </c>
      <c r="G56" s="66">
        <f>COUNTIFS(DATOS_[AGRUP. CLAS. PROF.],$B54,DATOS_[Sexo],$B56,DATOS_[Check Periodo Ref.],"Dentro",DATOS_[Check Nº SC Norm y Anualiz],"Sí")</f>
        <v>0</v>
      </c>
      <c r="H56" s="66">
        <f>COUNTIFS(DATOS_[AGRUP. CLAS. PROF.],$B54,DATOS_[Sexo],$B56,DATOS_[Check Periodo Ref.],"Dentro",DATOS_[Check Equiparación],"Sí")</f>
        <v>0</v>
      </c>
      <c r="I56" s="108" cm="1">
        <f t="array" ref="I56">IFERROR(
AVERAGE(IF(DATOS_[Sexo]=$B56,IF(DATOS_[[AGRUP. CLAS. PROF.]:[AGRUP. CLAS. PROF.]]=$B54,IF(DATOS_[Check Equiparado]="Sí",IF(DATOS_[Check Periodo Ref.]="Dentro",DATOS_[SALARIO BASE Eq],FALSE))))),
0)</f>
        <v>0</v>
      </c>
      <c r="J56" s="109">
        <f t="array" ref="J56">IFERROR(
(AVERAGE((IF(DATOS_[[Sexo]:[Sexo]]=$B56,IF(DATOS_[[AGRUP. CLAS. PROF.]:[AGRUP. CLAS. PROF.]]=$B54,IF(DATOS_[[Check Periodo Ref.]:[Check Periodo Ref.]]="Dentro",IF(DATOS_[[Check Equiparado]:[Check Equiparado]]="Sí",IF(DATOS!AE$5="Sí",(1/DATOS_[[% anualiz]:[% anualiz]]),1)*IF(DATOS!AE$4="Sí",1/DATOS_[[% normaliz]:[% normaliz]],1)*(DATOS_[Conc.Sal.01])))))))),
0)</f>
        <v>0</v>
      </c>
      <c r="K56" s="109">
        <f t="array" ref="K56">IFERROR(
(AVERAGE((IF(DATOS_[[Sexo]:[Sexo]]=$B56,IF(DATOS_[[AGRUP. CLAS. PROF.]:[AGRUP. CLAS. PROF.]]=$B54,IF(DATOS_[[Check Periodo Ref.]:[Check Periodo Ref.]]="Dentro",IF(DATOS_[[Check Equiparado]:[Check Equiparado]]="Sí",IF(DATOS!AF$5="Sí",(1/DATOS_[[% anualiz]:[% anualiz]]),1)*IF(DATOS!AF$4="Sí",1/DATOS_[[% normaliz]:[% normaliz]],1)*(DATOS_[Conc.Sal.02])))))))),
0)</f>
        <v>0</v>
      </c>
      <c r="L56" s="109">
        <f t="array" ref="L56">IFERROR(
(AVERAGE((IF(DATOS_[[Sexo]:[Sexo]]=$B56,IF(DATOS_[[AGRUP. CLAS. PROF.]:[AGRUP. CLAS. PROF.]]=$B54,IF(DATOS_[[Check Periodo Ref.]:[Check Periodo Ref.]]="Dentro",IF(DATOS_[[Check Equiparado]:[Check Equiparado]]="Sí",IF(DATOS!AG$5="Sí",(1/DATOS_[[% anualiz]:[% anualiz]]),1)*IF(DATOS!AG$4="Sí",1/DATOS_[[% normaliz]:[% normaliz]],1)*(DATOS_[Conc.Sal.03])))))))),
0)</f>
        <v>0</v>
      </c>
      <c r="M56" s="109">
        <f t="array" ref="M56">IFERROR(
(AVERAGE((IF(DATOS_[[Sexo]:[Sexo]]=$B56,IF(DATOS_[[AGRUP. CLAS. PROF.]:[AGRUP. CLAS. PROF.]]=$B54,IF(DATOS_[[Check Periodo Ref.]:[Check Periodo Ref.]]="Dentro",IF(DATOS_[[Check Equiparado]:[Check Equiparado]]="Sí",IF(DATOS!AH$5="Sí",(1/DATOS_[[% anualiz]:[% anualiz]]),1)*IF(DATOS!AH$4="Sí",1/DATOS_[[% normaliz]:[% normaliz]],1)*(DATOS_[Conc.Sal.04])))))))),
0)</f>
        <v>0</v>
      </c>
      <c r="N56" s="109">
        <f t="array" ref="N56">IFERROR(
(AVERAGE((IF(DATOS_[[Sexo]:[Sexo]]=$B56,IF(DATOS_[[AGRUP. CLAS. PROF.]:[AGRUP. CLAS. PROF.]]=$B54,IF(DATOS_[[Check Periodo Ref.]:[Check Periodo Ref.]]="Dentro",IF(DATOS_[[Check Equiparado]:[Check Equiparado]]="Sí",IF(DATOS!AI$5="Sí",(1/DATOS_[[% anualiz]:[% anualiz]]),1)*IF(DATOS!AI$4="Sí",1/DATOS_[[% normaliz]:[% normaliz]],1)*(DATOS_[Conc.Sal.05])))))))),
0)</f>
        <v>0</v>
      </c>
      <c r="O56" s="109">
        <f t="array" ref="O56">IFERROR(
(AVERAGE((IF(DATOS_[[Sexo]:[Sexo]]=$B56,IF(DATOS_[[AGRUP. CLAS. PROF.]:[AGRUP. CLAS. PROF.]]=$B54,IF(DATOS_[[Check Periodo Ref.]:[Check Periodo Ref.]]="Dentro",IF(DATOS_[[Check Equiparado]:[Check Equiparado]]="Sí",IF(DATOS!AJ$5="Sí",(1/DATOS_[[% anualiz]:[% anualiz]]),1)*IF(DATOS!AJ$4="Sí",1/DATOS_[[% normaliz]:[% normaliz]],1)*(DATOS_[Conc.Sal.06])))))))),
0)</f>
        <v>0</v>
      </c>
      <c r="P56" s="109">
        <f t="array" ref="P56">IFERROR(
(AVERAGE((IF(DATOS_[[Sexo]:[Sexo]]=$B56,IF(DATOS_[[AGRUP. CLAS. PROF.]:[AGRUP. CLAS. PROF.]]=$B54,IF(DATOS_[[Check Periodo Ref.]:[Check Periodo Ref.]]="Dentro",IF(DATOS_[[Check Equiparado]:[Check Equiparado]]="Sí",IF(DATOS!AK$5="Sí",(1/DATOS_[[% anualiz]:[% anualiz]]),1)*IF(DATOS!AK$4="Sí",1/DATOS_[[% normaliz]:[% normaliz]],1)*(DATOS_[Conc.Sal.07])))))))),
0)</f>
        <v>0</v>
      </c>
      <c r="Q56" s="109">
        <f t="array" ref="Q56">IFERROR(
(AVERAGE((IF(DATOS_[[Sexo]:[Sexo]]=$B56,IF(DATOS_[[AGRUP. CLAS. PROF.]:[AGRUP. CLAS. PROF.]]=$B54,IF(DATOS_[[Check Periodo Ref.]:[Check Periodo Ref.]]="Dentro",IF(DATOS_[[Check Equiparado]:[Check Equiparado]]="Sí",IF(DATOS!AL$5="Sí",(1/DATOS_[[% anualiz]:[% anualiz]]),1)*IF(DATOS!AL$4="Sí",1/DATOS_[[% normaliz]:[% normaliz]],1)*(DATOS_[Conc.Sal.08])))))))),
0)</f>
        <v>0</v>
      </c>
      <c r="R56" s="109">
        <f t="array" ref="R56">IFERROR(
(AVERAGE((IF(DATOS_[[Sexo]:[Sexo]]=$B56,IF(DATOS_[[AGRUP. CLAS. PROF.]:[AGRUP. CLAS. PROF.]]=$B54,IF(DATOS_[[Check Periodo Ref.]:[Check Periodo Ref.]]="Dentro",IF(DATOS_[[Check Equiparado]:[Check Equiparado]]="Sí",IF(DATOS!AM$5="Sí",(1/DATOS_[[% anualiz]:[% anualiz]]),1)*IF(DATOS!AM$4="Sí",1/DATOS_[[% normaliz]:[% normaliz]],1)*(DATOS_[Conc.Sal.09])))))))),
0)</f>
        <v>0</v>
      </c>
      <c r="S56" s="109">
        <f t="array" ref="S56">IFERROR(
(AVERAGE((IF(DATOS_[[Sexo]:[Sexo]]=$B56,IF(DATOS_[[AGRUP. CLAS. PROF.]:[AGRUP. CLAS. PROF.]]=$B54,IF(DATOS_[[Check Periodo Ref.]:[Check Periodo Ref.]]="Dentro",IF(DATOS_[[Check Equiparado]:[Check Equiparado]]="Sí",IF(DATOS!AN$5="Sí",(1/DATOS_[[% anualiz]:[% anualiz]]),1)*IF(DATOS!AN$4="Sí",1/DATOS_[[% normaliz]:[% normaliz]],1)*(DATOS_[Conc.Sal.10])))))))),
0)</f>
        <v>0</v>
      </c>
      <c r="T56" s="109">
        <f t="array" ref="T56">IFERROR(
(AVERAGE((IF(DATOS_[[Sexo]:[Sexo]]=$B56,IF(DATOS_[[AGRUP. CLAS. PROF.]:[AGRUP. CLAS. PROF.]]=$B54,IF(DATOS_[[Check Periodo Ref.]:[Check Periodo Ref.]]="Dentro",IF(DATOS_[[Check Equiparado]:[Check Equiparado]]="Sí",IF(DATOS!AO$5="Sí",(1/DATOS_[[% anualiz]:[% anualiz]]),1)*IF(DATOS!AO$4="Sí",1/DATOS_[[% normaliz]:[% normaliz]],1)*(DATOS_[Conc.Sal.11])))))))),
0)</f>
        <v>0</v>
      </c>
      <c r="U56" s="109">
        <f t="array" ref="U56">IFERROR(
(AVERAGE((IF(DATOS_[[Sexo]:[Sexo]]=$B56,IF(DATOS_[[AGRUP. CLAS. PROF.]:[AGRUP. CLAS. PROF.]]=$B54,IF(DATOS_[[Check Periodo Ref.]:[Check Periodo Ref.]]="Dentro",IF(DATOS_[[Check Equiparado]:[Check Equiparado]]="Sí",IF(DATOS!AP$5="Sí",(1/DATOS_[[% anualiz]:[% anualiz]]),1)*IF(DATOS!AP$4="Sí",1/DATOS_[[% normaliz]:[% normaliz]],1)*(DATOS_[Conc.Sal.12])))))))),
0)</f>
        <v>0</v>
      </c>
      <c r="V56" s="109">
        <f t="array" ref="V56">IFERROR(
(AVERAGE((IF(DATOS_[[Sexo]:[Sexo]]=$B56,IF(DATOS_[[AGRUP. CLAS. PROF.]:[AGRUP. CLAS. PROF.]]=$B54,IF(DATOS_[[Check Periodo Ref.]:[Check Periodo Ref.]]="Dentro",IF(DATOS_[[Check Equiparado]:[Check Equiparado]]="Sí",IF(DATOS!AQ$5="Sí",(1/DATOS_[[% anualiz]:[% anualiz]]),1)*IF(DATOS!AQ$4="Sí",1/DATOS_[[% normaliz]:[% normaliz]],1)*(DATOS_[Conc.Sal.13])))))))),
0)</f>
        <v>0</v>
      </c>
      <c r="W56" s="109">
        <f t="array" ref="W56">IFERROR(
(AVERAGE((IF(DATOS_[[Sexo]:[Sexo]]=$B56,IF(DATOS_[[AGRUP. CLAS. PROF.]:[AGRUP. CLAS. PROF.]]=$B54,IF(DATOS_[[Check Periodo Ref.]:[Check Periodo Ref.]]="Dentro",IF(DATOS_[[Check Equiparado]:[Check Equiparado]]="Sí",IF(DATOS!AR$5="Sí",(1/DATOS_[[% anualiz]:[% anualiz]]),1)*IF(DATOS!AR$4="Sí",1/DATOS_[[% normaliz]:[% normaliz]],1)*(DATOS_[Conc.Sal.14])))))))),
0)</f>
        <v>0</v>
      </c>
      <c r="X56" s="109">
        <f t="array" ref="X56">IFERROR(
(AVERAGE((IF(DATOS_[[Sexo]:[Sexo]]=$B56,IF(DATOS_[[AGRUP. CLAS. PROF.]:[AGRUP. CLAS. PROF.]]=$B54,IF(DATOS_[[Check Periodo Ref.]:[Check Periodo Ref.]]="Dentro",IF(DATOS_[[Check Equiparado]:[Check Equiparado]]="Sí",IF(DATOS!AS$5="Sí",(1/DATOS_[[% anualiz]:[% anualiz]]),1)*IF(DATOS!AS$4="Sí",1/DATOS_[[% normaliz]:[% normaliz]],1)*(DATOS_[Conc.Sal.15])))))))),
0)</f>
        <v>0</v>
      </c>
      <c r="Y56" s="109">
        <f t="array" ref="Y56">IFERROR(
(AVERAGE((IF(DATOS_[[Sexo]:[Sexo]]=$B56,IF(DATOS_[[AGRUP. CLAS. PROF.]:[AGRUP. CLAS. PROF.]]=$B54,IF(DATOS_[[Check Periodo Ref.]:[Check Periodo Ref.]]="Dentro",IF(DATOS_[[Check Equiparado]:[Check Equiparado]]="Sí",IF(DATOS!AT$5="Sí",(1/DATOS_[[% anualiz]:[% anualiz]]),1)*IF(DATOS!AT$4="Sí",1/DATOS_[[% normaliz]:[% normaliz]],1)*(DATOS_[Conc.Sal.16])))))))),
0)</f>
        <v>0</v>
      </c>
      <c r="Z56" s="109">
        <f t="array" ref="Z56">IFERROR(
(AVERAGE((IF(DATOS_[[Sexo]:[Sexo]]=$B56,IF(DATOS_[[AGRUP. CLAS. PROF.]:[AGRUP. CLAS. PROF.]]=$B54,IF(DATOS_[[Check Periodo Ref.]:[Check Periodo Ref.]]="Dentro",IF(DATOS_[[Check Equiparado]:[Check Equiparado]]="Sí",IF(DATOS!AU$5="Sí",(1/DATOS_[[% anualiz]:[% anualiz]]),1)*IF(DATOS!AU$4="Sí",1/DATOS_[[% normaliz]:[% normaliz]],1)*(DATOS_[Conc.Sal.17])))))))),
0)</f>
        <v>0</v>
      </c>
      <c r="AA56" s="109">
        <f t="array" ref="AA56">IFERROR(
(AVERAGE((IF(DATOS_[[Sexo]:[Sexo]]=$B56,IF(DATOS_[[AGRUP. CLAS. PROF.]:[AGRUP. CLAS. PROF.]]=$B54,IF(DATOS_[[Check Periodo Ref.]:[Check Periodo Ref.]]="Dentro",IF(DATOS_[[Check Equiparado]:[Check Equiparado]]="Sí",IF(DATOS!AV$5="Sí",(1/DATOS_[[% anualiz]:[% anualiz]]),1)*IF(DATOS!AV$4="Sí",1/DATOS_[[% normaliz]:[% normaliz]],1)*(DATOS_[Conc.Sal.18])))))))),
0)</f>
        <v>0</v>
      </c>
      <c r="AB56" s="109">
        <f t="array" ref="AB56">IFERROR(
(AVERAGE((IF(DATOS_[[Sexo]:[Sexo]]=$B56,IF(DATOS_[[AGRUP. CLAS. PROF.]:[AGRUP. CLAS. PROF.]]=$B54,IF(DATOS_[[Check Periodo Ref.]:[Check Periodo Ref.]]="Dentro",IF(DATOS_[[Check Equiparado]:[Check Equiparado]]="Sí",IF(DATOS!AW$5="Sí",(1/DATOS_[[% anualiz]:[% anualiz]]),1)*IF(DATOS!AW$4="Sí",1/DATOS_[[% normaliz]:[% normaliz]],1)*(DATOS_[Conc.Sal.19])))))))),
0)</f>
        <v>0</v>
      </c>
      <c r="AC56" s="109">
        <f t="array" ref="AC56">IFERROR(
(AVERAGE((IF(DATOS_[[Sexo]:[Sexo]]=$B56,IF(DATOS_[[AGRUP. CLAS. PROF.]:[AGRUP. CLAS. PROF.]]=$B54,IF(DATOS_[[Check Periodo Ref.]:[Check Periodo Ref.]]="Dentro",IF(DATOS_[[Check Equiparado]:[Check Equiparado]]="Sí",IF(DATOS!AX$5="Sí",(1/DATOS_[[% anualiz]:[% anualiz]]),1)*IF(DATOS!AX$4="Sí",1/DATOS_[[% normaliz]:[% normaliz]],1)*(DATOS_[Conc.Sal.20])))))))),
0)</f>
        <v>0</v>
      </c>
      <c r="AD56" s="109">
        <f t="array" ref="AD56">IFERROR(
(AVERAGE((IF(DATOS_[[Sexo]:[Sexo]]=$B56,IF(DATOS_[[AGRUP. CLAS. PROF.]:[AGRUP. CLAS. PROF.]]=$B54,IF(DATOS_[[Check Periodo Ref.]:[Check Periodo Ref.]]="Dentro",IF(DATOS_[[Check Equiparado]:[Check Equiparado]]="Sí",IF(DATOS!AY$5="Sí",(1/DATOS_[[% anualiz]:[% anualiz]]),1)*IF(DATOS!AY$4="Sí",1/DATOS_[[% normaliz]:[% normaliz]],1)*(DATOS_[Conc.Sal.21])))))))),
0)</f>
        <v>0</v>
      </c>
      <c r="AE56" s="109">
        <f t="array" ref="AE56">IFERROR(
(AVERAGE((IF(DATOS_[[Sexo]:[Sexo]]=$B56,IF(DATOS_[[AGRUP. CLAS. PROF.]:[AGRUP. CLAS. PROF.]]=$B54,IF(DATOS_[[Check Periodo Ref.]:[Check Periodo Ref.]]="Dentro",IF(DATOS_[[Check Equiparado]:[Check Equiparado]]="Sí",IF(DATOS!AZ$5="Sí",(1/DATOS_[[% anualiz]:[% anualiz]]),1)*IF(DATOS!AZ$4="Sí",1/DATOS_[[% normaliz]:[% normaliz]],1)*(DATOS_[Conc.Sal.22])))))))),
0)</f>
        <v>0</v>
      </c>
      <c r="AF56" s="109">
        <f t="array" ref="AF56">IFERROR(
(AVERAGE((IF(DATOS_[[Sexo]:[Sexo]]=$B56,IF(DATOS_[[AGRUP. CLAS. PROF.]:[AGRUP. CLAS. PROF.]]=$B54,IF(DATOS_[[Check Periodo Ref.]:[Check Periodo Ref.]]="Dentro",IF(DATOS_[[Check Equiparado]:[Check Equiparado]]="Sí",IF(DATOS!BA$5="Sí",(1/DATOS_[[% anualiz]:[% anualiz]]),1)*IF(DATOS!BA$4="Sí",1/DATOS_[[% normaliz]:[% normaliz]],1)*(DATOS_[Conc.Sal.23])))))))),
0)</f>
        <v>0</v>
      </c>
      <c r="AG56" s="109">
        <f t="array" ref="AG56">IFERROR(
(AVERAGE((IF(DATOS_[[Sexo]:[Sexo]]=$B56,IF(DATOS_[[AGRUP. CLAS. PROF.]:[AGRUP. CLAS. PROF.]]=$B54,IF(DATOS_[[Check Periodo Ref.]:[Check Periodo Ref.]]="Dentro",IF(DATOS_[[Check Equiparado]:[Check Equiparado]]="Sí",IF(DATOS!BB$5="Sí",(1/DATOS_[[% anualiz]:[% anualiz]]),1)*IF(DATOS!BB$4="Sí",1/DATOS_[[% normaliz]:[% normaliz]],1)*(DATOS_[Conc.Sal.24])))))))),
0)</f>
        <v>0</v>
      </c>
      <c r="AH56" s="109">
        <f t="array" ref="AH56">IFERROR(
(AVERAGE((IF(DATOS_[[Sexo]:[Sexo]]=$B56,IF(DATOS_[[AGRUP. CLAS. PROF.]:[AGRUP. CLAS. PROF.]]=$B54,IF(DATOS_[[Check Periodo Ref.]:[Check Periodo Ref.]]="Dentro",IF(DATOS_[[Check Equiparado]:[Check Equiparado]]="Sí",IF(DATOS!BC$5="Sí",(1/DATOS_[[% anualiz]:[% anualiz]]),1)*IF(DATOS!BC$4="Sí",1/DATOS_[[% normaliz]:[% normaliz]],1)*(DATOS_[Conc.Sal.25])))))))),
0)</f>
        <v>0</v>
      </c>
      <c r="AI56" s="109">
        <f t="array" ref="AI56">IFERROR(
(AVERAGE((IF(DATOS_[[Sexo]:[Sexo]]=$B56,IF(DATOS_[[AGRUP. CLAS. PROF.]:[AGRUP. CLAS. PROF.]]=$B54,IF(DATOS_[[Check Periodo Ref.]:[Check Periodo Ref.]]="Dentro",IF(DATOS_[[Check Equiparado]:[Check Equiparado]]="Sí",IF(DATOS!BD$5="Sí",(1/DATOS_[[% anualiz]:[% anualiz]]),1)*IF(DATOS!BD$4="Sí",1/DATOS_[[% normaliz]:[% normaliz]],1)*(DATOS_[Conc.Sal.26])))))))),
0)</f>
        <v>0</v>
      </c>
      <c r="AJ56" s="109">
        <f t="array" ref="AJ56">IFERROR(
(AVERAGE((IF(DATOS_[[Sexo]:[Sexo]]=$B56,IF(DATOS_[[AGRUP. CLAS. PROF.]:[AGRUP. CLAS. PROF.]]=$B54,IF(DATOS_[[Check Periodo Ref.]:[Check Periodo Ref.]]="Dentro",IF(DATOS_[[Check Equiparado]:[Check Equiparado]]="Sí",IF(DATOS!BE$5="Sí",(1/DATOS_[[% anualiz]:[% anualiz]]),1)*IF(DATOS!BE$4="Sí",1/DATOS_[[% normaliz]:[% normaliz]],1)*(DATOS_[Conc.Sal.27])))))))),
0)</f>
        <v>0</v>
      </c>
      <c r="AK56" s="109">
        <f t="array" ref="AK56">IFERROR(
(AVERAGE((IF(DATOS_[[Sexo]:[Sexo]]=$B56,IF(DATOS_[[AGRUP. CLAS. PROF.]:[AGRUP. CLAS. PROF.]]=$B54,IF(DATOS_[[Check Periodo Ref.]:[Check Periodo Ref.]]="Dentro",IF(DATOS_[[Check Equiparado]:[Check Equiparado]]="Sí",IF(DATOS!BF$5="Sí",(1/DATOS_[[% anualiz]:[% anualiz]]),1)*IF(DATOS!BF$4="Sí",1/DATOS_[[% normaliz]:[% normaliz]],1)*(DATOS_[Conc.Sal.28])))))))),
0)</f>
        <v>0</v>
      </c>
      <c r="AL56" s="109">
        <f t="array" ref="AL56">IFERROR(
(AVERAGE((IF(DATOS_[[Sexo]:[Sexo]]=$B56,IF(DATOS_[[AGRUP. CLAS. PROF.]:[AGRUP. CLAS. PROF.]]=$B54,IF(DATOS_[[Check Periodo Ref.]:[Check Periodo Ref.]]="Dentro",IF(DATOS_[[Check Equiparado]:[Check Equiparado]]="Sí",IF(DATOS!BG$5="Sí",(1/DATOS_[[% anualiz]:[% anualiz]]),1)*IF(DATOS!BG$4="Sí",1/DATOS_[[% normaliz]:[% normaliz]],1)*(DATOS_[Conc.Sal.29])))))))),
0)</f>
        <v>0</v>
      </c>
      <c r="AM56" s="109">
        <f t="array" ref="AM56">IFERROR(
(AVERAGE((IF(DATOS_[[Sexo]:[Sexo]]=$B56,IF(DATOS_[[AGRUP. CLAS. PROF.]:[AGRUP. CLAS. PROF.]]=$B54,IF(DATOS_[[Check Periodo Ref.]:[Check Periodo Ref.]]="Dentro",IF(DATOS_[[Check Equiparado]:[Check Equiparado]]="Sí",IF(DATOS!BH$5="Sí",(1/DATOS_[[% anualiz]:[% anualiz]]),1)*IF(DATOS!BH$4="Sí",1/DATOS_[[% normaliz]:[% normaliz]],1)*(DATOS_[Conc.Sal.30])))))))),
0)</f>
        <v>0</v>
      </c>
      <c r="AN56" s="110">
        <f t="array" ref="AN56">IFERROR(
AVERAGE(IF(DATOS_[Sexo]=$B56,IF(DATOS_[[AGRUP. CLAS. PROF.]:[AGRUP. CLAS. PROF.]]=$B54,IF(DATOS_[Check Equiparado]="Sí",IF(DATOS_[Check Periodo Ref.]="Dentro",DATOS_[Tot COMPL.SAL Eq],FALSE))))),
0)</f>
        <v>0</v>
      </c>
      <c r="AO56" s="111">
        <f t="array" ref="AO56">IFERROR(
AVERAGE(IF(DATOS_[Sexo]=$B56,IF(DATOS_[[AGRUP. CLAS. PROF.]:[AGRUP. CLAS. PROF.]]=$B54,IF(DATOS_[Check Equiparado]="Sí",IF(DATOS_[Check Periodo Ref.]="Dentro",DATOS_[TOTAL SALARIO Eq],FALSE))))),
0)</f>
        <v>0</v>
      </c>
      <c r="AP56" s="112">
        <f t="array" ref="AP56">IFERROR(
(AVERAGE((IF(DATOS_[[Sexo]:[Sexo]]=$B56,IF(DATOS_[[AGRUP. CLAS. PROF.]:[AGRUP. CLAS. PROF.]]=$B54,IF(DATOS_[[Check Periodo Ref.]:[Check Periodo Ref.]]="Dentro",IF(DATOS_[[Check Equiparado]:[Check Equiparado]]="Sí",IF(DATOS!BI$5="Sí",(1/DATOS_[[% anualiz]:[% anualiz]]),1)*IF(DATOS!BI$4="Sí",1/DATOS_[[% normaliz]:[% normaliz]],1)*(DATOS_[C.Extra.01])))))))),
0)</f>
        <v>0</v>
      </c>
      <c r="AQ56" s="112">
        <f t="array" ref="AQ56">IFERROR(
(AVERAGE((IF(DATOS_[[Sexo]:[Sexo]]=$B56,IF(DATOS_[[AGRUP. CLAS. PROF.]:[AGRUP. CLAS. PROF.]]=$B54,IF(DATOS_[[Check Periodo Ref.]:[Check Periodo Ref.]]="Dentro",IF(DATOS_[[Check Equiparado]:[Check Equiparado]]="Sí",IF(DATOS!BJ$5="Sí",(1/DATOS_[[% anualiz]:[% anualiz]]),1)*IF(DATOS!BJ$4="Sí",1/DATOS_[[% normaliz]:[% normaliz]],1)*(DATOS_[C.Extra.02])))))))),
0)</f>
        <v>0</v>
      </c>
      <c r="AR56" s="112">
        <f t="array" ref="AR56">IFERROR(
(AVERAGE((IF(DATOS_[[Sexo]:[Sexo]]=$B56,IF(DATOS_[[AGRUP. CLAS. PROF.]:[AGRUP. CLAS. PROF.]]=$B54,IF(DATOS_[[Check Periodo Ref.]:[Check Periodo Ref.]]="Dentro",IF(DATOS_[[Check Equiparado]:[Check Equiparado]]="Sí",IF(DATOS!BK$5="Sí",(1/DATOS_[[% anualiz]:[% anualiz]]),1)*IF(DATOS!BK$4="Sí",1/DATOS_[[% normaliz]:[% normaliz]],1)*(DATOS_[C.Extra.03])))))))),
0)</f>
        <v>0</v>
      </c>
      <c r="AS56" s="112">
        <f t="array" ref="AS56">IFERROR(
(AVERAGE((IF(DATOS_[[Sexo]:[Sexo]]=$B56,IF(DATOS_[[AGRUP. CLAS. PROF.]:[AGRUP. CLAS. PROF.]]=$B54,IF(DATOS_[[Check Periodo Ref.]:[Check Periodo Ref.]]="Dentro",IF(DATOS_[[Check Equiparado]:[Check Equiparado]]="Sí",IF(DATOS!BL$5="Sí",(1/DATOS_[[% anualiz]:[% anualiz]]),1)*IF(DATOS!BL$4="Sí",1/DATOS_[[% normaliz]:[% normaliz]],1)*(DATOS_[C.Extra.04])))))))),
0)</f>
        <v>0</v>
      </c>
      <c r="AT56" s="112">
        <f t="array" ref="AT56">IFERROR(
(AVERAGE((IF(DATOS_[[Sexo]:[Sexo]]=$B56,IF(DATOS_[[AGRUP. CLAS. PROF.]:[AGRUP. CLAS. PROF.]]=$B54,IF(DATOS_[[Check Periodo Ref.]:[Check Periodo Ref.]]="Dentro",IF(DATOS_[[Check Equiparado]:[Check Equiparado]]="Sí",IF(DATOS!BM$5="Sí",(1/DATOS_[[% anualiz]:[% anualiz]]),1)*IF(DATOS!BM$4="Sí",1/DATOS_[[% normaliz]:[% normaliz]],1)*(DATOS_[C.Extra.05])))))))),
0)</f>
        <v>0</v>
      </c>
      <c r="AU56" s="113">
        <f t="array" ref="AU56">IFERROR(
AVERAGE(IF(DATOS_[Sexo]=$B56,IF(DATOS_[[AGRUP. CLAS. PROF.]:[AGRUP. CLAS. PROF.]]=$B54,IF(DATOS_[Check Equiparado]="Sí",IF(DATOS_[Check Periodo Ref.]="Dentro",DATOS_[Tot Extrasalarial Eq],FALSE))))),
0)</f>
        <v>0</v>
      </c>
      <c r="AV56" s="114">
        <f t="array" ref="AV56">IFERROR(
AVERAGE(IF(DATOS_[Sexo]=$B56,IF(DATOS_[[AGRUP. CLAS. PROF.]:[AGRUP. CLAS. PROF.]]=$B54,IF(DATOS_[Check Equiparado]="Sí",IF(DATOS_[Check Periodo Ref.]="Dentro",DATOS_[TOTAL Retrib Eq],FALSE))))),
0)</f>
        <v>0</v>
      </c>
    </row>
    <row r="57" spans="1:48" ht="17.25" thickBot="1" x14ac:dyDescent="0.35">
      <c r="A57" s="60" t="str">
        <f t="shared" ref="A57" si="59">+A58</f>
        <v>[ocultar]</v>
      </c>
      <c r="B57" s="70" t="s">
        <v>231</v>
      </c>
      <c r="C57" s="107"/>
      <c r="D57" s="71"/>
      <c r="E57" s="71"/>
      <c r="F57" s="71"/>
      <c r="G57" s="71"/>
      <c r="H57" s="71"/>
      <c r="I57" s="137" t="str">
        <f t="shared" ref="I57:AV57" si="60">IFERROR((I58-I59)/I58,"")</f>
        <v/>
      </c>
      <c r="J57" s="138" t="str">
        <f t="shared" si="60"/>
        <v/>
      </c>
      <c r="K57" s="139" t="str">
        <f t="shared" si="60"/>
        <v/>
      </c>
      <c r="L57" s="139" t="str">
        <f t="shared" si="60"/>
        <v/>
      </c>
      <c r="M57" s="139" t="str">
        <f t="shared" si="60"/>
        <v/>
      </c>
      <c r="N57" s="140" t="str">
        <f t="shared" si="60"/>
        <v/>
      </c>
      <c r="O57" s="141" t="str">
        <f t="shared" si="60"/>
        <v/>
      </c>
      <c r="P57" s="141" t="str">
        <f t="shared" si="60"/>
        <v/>
      </c>
      <c r="Q57" s="141" t="str">
        <f t="shared" si="60"/>
        <v/>
      </c>
      <c r="R57" s="141" t="str">
        <f t="shared" si="60"/>
        <v/>
      </c>
      <c r="S57" s="141" t="str">
        <f t="shared" si="60"/>
        <v/>
      </c>
      <c r="T57" s="141" t="str">
        <f t="shared" si="60"/>
        <v/>
      </c>
      <c r="U57" s="141" t="str">
        <f t="shared" si="60"/>
        <v/>
      </c>
      <c r="V57" s="141" t="str">
        <f t="shared" si="60"/>
        <v/>
      </c>
      <c r="W57" s="141" t="str">
        <f t="shared" si="60"/>
        <v/>
      </c>
      <c r="X57" s="141" t="str">
        <f t="shared" si="60"/>
        <v/>
      </c>
      <c r="Y57" s="141" t="str">
        <f t="shared" si="60"/>
        <v/>
      </c>
      <c r="Z57" s="140" t="str">
        <f t="shared" si="60"/>
        <v/>
      </c>
      <c r="AA57" s="140" t="str">
        <f t="shared" si="60"/>
        <v/>
      </c>
      <c r="AB57" s="140" t="str">
        <f t="shared" si="60"/>
        <v/>
      </c>
      <c r="AC57" s="140" t="str">
        <f t="shared" si="60"/>
        <v/>
      </c>
      <c r="AD57" s="140" t="str">
        <f t="shared" si="60"/>
        <v/>
      </c>
      <c r="AE57" s="140" t="str">
        <f t="shared" si="60"/>
        <v/>
      </c>
      <c r="AF57" s="140" t="str">
        <f t="shared" si="60"/>
        <v/>
      </c>
      <c r="AG57" s="140" t="str">
        <f t="shared" si="60"/>
        <v/>
      </c>
      <c r="AH57" s="140" t="str">
        <f t="shared" si="60"/>
        <v/>
      </c>
      <c r="AI57" s="140" t="str">
        <f t="shared" si="60"/>
        <v/>
      </c>
      <c r="AJ57" s="140" t="str">
        <f t="shared" si="60"/>
        <v/>
      </c>
      <c r="AK57" s="140" t="str">
        <f t="shared" si="60"/>
        <v/>
      </c>
      <c r="AL57" s="140" t="str">
        <f t="shared" si="60"/>
        <v/>
      </c>
      <c r="AM57" s="140" t="str">
        <f t="shared" si="60"/>
        <v/>
      </c>
      <c r="AN57" s="142" t="str">
        <f t="shared" si="60"/>
        <v/>
      </c>
      <c r="AO57" s="146" t="str">
        <f t="shared" si="60"/>
        <v/>
      </c>
      <c r="AP57" s="143" t="str">
        <f t="shared" si="60"/>
        <v/>
      </c>
      <c r="AQ57" s="143" t="str">
        <f t="shared" si="60"/>
        <v/>
      </c>
      <c r="AR57" s="143" t="str">
        <f t="shared" si="60"/>
        <v/>
      </c>
      <c r="AS57" s="143" t="str">
        <f t="shared" si="60"/>
        <v/>
      </c>
      <c r="AT57" s="143" t="str">
        <f t="shared" si="60"/>
        <v/>
      </c>
      <c r="AU57" s="144" t="str">
        <f t="shared" si="60"/>
        <v/>
      </c>
      <c r="AV57" s="145" t="str">
        <f t="shared" si="60"/>
        <v/>
      </c>
    </row>
    <row r="58" spans="1:48" x14ac:dyDescent="0.3">
      <c r="A58" s="60" t="str">
        <f t="shared" ref="A58" si="61">+IF(C58+C59=0,"[ocultar]","")</f>
        <v>[ocultar]</v>
      </c>
      <c r="B58" s="64" t="s">
        <v>162</v>
      </c>
      <c r="C58" s="65">
        <f t="array" ref="C58">SUM(IF($B58=DATOS_[Sexo],
IF($B57=DATOS_[AGRUP. CLAS. PROF.],
IF("Dentro"=DATOS_[Check Periodo Ref.],
1/(COUNTIFS(DATOS_[Sexo],$B58,DATOS_[AGRUP. CLAS. PROF.],$B57,DATOS_[Check Periodo Ref.],"Dentro",DATOS_[id],DATOS_[id]))))))</f>
        <v>0</v>
      </c>
      <c r="D58" s="66">
        <f>COUNTIFS(DATOS_[AGRUP. CLAS. PROF.],$B57,DATOS_[Sexo],$B58,DATOS_[Check Periodo Ref.],"Dentro")</f>
        <v>0</v>
      </c>
      <c r="E58" s="66">
        <f>COUNTIFS(DATOS_[AGRUP. CLAS. PROF.],$B57,DATOS_[Sexo],$B58,DATOS_[Check Periodo Ref.],"Dentro",DATOS_[Check Nº SC Norm],"Sí")</f>
        <v>0</v>
      </c>
      <c r="F58" s="66">
        <f>COUNTIFS(DATOS_[AGRUP. CLAS. PROF.],$B57,DATOS_[Sexo],$B58,DATOS_[Check Periodo Ref.],"Dentro",DATOS_[Check Nº SC Anualiz],"Sí")</f>
        <v>0</v>
      </c>
      <c r="G58" s="66">
        <f>COUNTIFS(DATOS_[AGRUP. CLAS. PROF.],$B57,DATOS_[Sexo],$B58,DATOS_[Check Periodo Ref.],"Dentro",DATOS_[Check Nº SC Norm y Anualiz],"Sí")</f>
        <v>0</v>
      </c>
      <c r="H58" s="66">
        <f>COUNTIFS(DATOS_[AGRUP. CLAS. PROF.],$B57,DATOS_[Sexo],$B58,DATOS_[Check Periodo Ref.],"Dentro",DATOS_[Check Equiparación],"Sí")</f>
        <v>0</v>
      </c>
      <c r="I58" s="108">
        <f t="array" ref="I58">IFERROR(
AVERAGE(IF(DATOS_[Sexo]=$B58,IF(DATOS_[[AGRUP. CLAS. PROF.]:[AGRUP. CLAS. PROF.]]=$B57,IF(DATOS_[Check Equiparado]="Sí",IF(DATOS_[Check Periodo Ref.]="Dentro",DATOS_[SALARIO BASE Eq],FALSE))))),
0)</f>
        <v>0</v>
      </c>
      <c r="J58" s="109">
        <f t="array" ref="J58">IFERROR(
(AVERAGE((IF(DATOS_[[Sexo]:[Sexo]]=$B58,IF(DATOS_[[AGRUP. CLAS. PROF.]:[AGRUP. CLAS. PROF.]]=$B57,IF(DATOS_[[Check Periodo Ref.]:[Check Periodo Ref.]]="Dentro",IF(DATOS_[[Check Equiparado]:[Check Equiparado]]="Sí",IF(DATOS!AE$5="Sí",(1/DATOS_[[% anualiz]:[% anualiz]]),1)*IF(DATOS!AE$4="Sí",1/DATOS_[[% normaliz]:[% normaliz]],1)*(DATOS_[Conc.Sal.01])))))))),
0)</f>
        <v>0</v>
      </c>
      <c r="K58" s="109">
        <f t="array" ref="K58">IFERROR(
(AVERAGE((IF(DATOS_[[Sexo]:[Sexo]]=$B58,IF(DATOS_[[AGRUP. CLAS. PROF.]:[AGRUP. CLAS. PROF.]]=$B57,IF(DATOS_[[Check Periodo Ref.]:[Check Periodo Ref.]]="Dentro",IF(DATOS_[[Check Equiparado]:[Check Equiparado]]="Sí",IF(DATOS!AF$5="Sí",(1/DATOS_[[% anualiz]:[% anualiz]]),1)*IF(DATOS!AF$4="Sí",1/DATOS_[[% normaliz]:[% normaliz]],1)*(DATOS_[Conc.Sal.02])))))))),
0)</f>
        <v>0</v>
      </c>
      <c r="L58" s="109">
        <f t="array" ref="L58">IFERROR(
(AVERAGE((IF(DATOS_[[Sexo]:[Sexo]]=$B58,IF(DATOS_[[AGRUP. CLAS. PROF.]:[AGRUP. CLAS. PROF.]]=$B57,IF(DATOS_[[Check Periodo Ref.]:[Check Periodo Ref.]]="Dentro",IF(DATOS_[[Check Equiparado]:[Check Equiparado]]="Sí",IF(DATOS!AG$5="Sí",(1/DATOS_[[% anualiz]:[% anualiz]]),1)*IF(DATOS!AG$4="Sí",1/DATOS_[[% normaliz]:[% normaliz]],1)*(DATOS_[Conc.Sal.03])))))))),
0)</f>
        <v>0</v>
      </c>
      <c r="M58" s="109">
        <f t="array" ref="M58">IFERROR(
(AVERAGE((IF(DATOS_[[Sexo]:[Sexo]]=$B58,IF(DATOS_[[AGRUP. CLAS. PROF.]:[AGRUP. CLAS. PROF.]]=$B57,IF(DATOS_[[Check Periodo Ref.]:[Check Periodo Ref.]]="Dentro",IF(DATOS_[[Check Equiparado]:[Check Equiparado]]="Sí",IF(DATOS!AH$5="Sí",(1/DATOS_[[% anualiz]:[% anualiz]]),1)*IF(DATOS!AH$4="Sí",1/DATOS_[[% normaliz]:[% normaliz]],1)*(DATOS_[Conc.Sal.04])))))))),
0)</f>
        <v>0</v>
      </c>
      <c r="N58" s="109">
        <f t="array" ref="N58">IFERROR(
(AVERAGE((IF(DATOS_[[Sexo]:[Sexo]]=$B58,IF(DATOS_[[AGRUP. CLAS. PROF.]:[AGRUP. CLAS. PROF.]]=$B57,IF(DATOS_[[Check Periodo Ref.]:[Check Periodo Ref.]]="Dentro",IF(DATOS_[[Check Equiparado]:[Check Equiparado]]="Sí",IF(DATOS!AI$5="Sí",(1/DATOS_[[% anualiz]:[% anualiz]]),1)*IF(DATOS!AI$4="Sí",1/DATOS_[[% normaliz]:[% normaliz]],1)*(DATOS_[Conc.Sal.05])))))))),
0)</f>
        <v>0</v>
      </c>
      <c r="O58" s="109">
        <f t="array" ref="O58">IFERROR(
(AVERAGE((IF(DATOS_[[Sexo]:[Sexo]]=$B58,IF(DATOS_[[AGRUP. CLAS. PROF.]:[AGRUP. CLAS. PROF.]]=$B57,IF(DATOS_[[Check Periodo Ref.]:[Check Periodo Ref.]]="Dentro",IF(DATOS_[[Check Equiparado]:[Check Equiparado]]="Sí",IF(DATOS!AJ$5="Sí",(1/DATOS_[[% anualiz]:[% anualiz]]),1)*IF(DATOS!AJ$4="Sí",1/DATOS_[[% normaliz]:[% normaliz]],1)*(DATOS_[Conc.Sal.06])))))))),
0)</f>
        <v>0</v>
      </c>
      <c r="P58" s="109">
        <f t="array" ref="P58">IFERROR(
(AVERAGE((IF(DATOS_[[Sexo]:[Sexo]]=$B58,IF(DATOS_[[AGRUP. CLAS. PROF.]:[AGRUP. CLAS. PROF.]]=$B57,IF(DATOS_[[Check Periodo Ref.]:[Check Periodo Ref.]]="Dentro",IF(DATOS_[[Check Equiparado]:[Check Equiparado]]="Sí",IF(DATOS!AK$5="Sí",(1/DATOS_[[% anualiz]:[% anualiz]]),1)*IF(DATOS!AK$4="Sí",1/DATOS_[[% normaliz]:[% normaliz]],1)*(DATOS_[Conc.Sal.07])))))))),
0)</f>
        <v>0</v>
      </c>
      <c r="Q58" s="109">
        <f t="array" ref="Q58">IFERROR(
(AVERAGE((IF(DATOS_[[Sexo]:[Sexo]]=$B58,IF(DATOS_[[AGRUP. CLAS. PROF.]:[AGRUP. CLAS. PROF.]]=$B57,IF(DATOS_[[Check Periodo Ref.]:[Check Periodo Ref.]]="Dentro",IF(DATOS_[[Check Equiparado]:[Check Equiparado]]="Sí",IF(DATOS!AL$5="Sí",(1/DATOS_[[% anualiz]:[% anualiz]]),1)*IF(DATOS!AL$4="Sí",1/DATOS_[[% normaliz]:[% normaliz]],1)*(DATOS_[Conc.Sal.08])))))))),
0)</f>
        <v>0</v>
      </c>
      <c r="R58" s="109">
        <f t="array" ref="R58">IFERROR(
(AVERAGE((IF(DATOS_[[Sexo]:[Sexo]]=$B58,IF(DATOS_[[AGRUP. CLAS. PROF.]:[AGRUP. CLAS. PROF.]]=$B57,IF(DATOS_[[Check Periodo Ref.]:[Check Periodo Ref.]]="Dentro",IF(DATOS_[[Check Equiparado]:[Check Equiparado]]="Sí",IF(DATOS!AM$5="Sí",(1/DATOS_[[% anualiz]:[% anualiz]]),1)*IF(DATOS!AM$4="Sí",1/DATOS_[[% normaliz]:[% normaliz]],1)*(DATOS_[Conc.Sal.09])))))))),
0)</f>
        <v>0</v>
      </c>
      <c r="S58" s="109">
        <f t="array" ref="S58">IFERROR(
(AVERAGE((IF(DATOS_[[Sexo]:[Sexo]]=$B58,IF(DATOS_[[AGRUP. CLAS. PROF.]:[AGRUP. CLAS. PROF.]]=$B57,IF(DATOS_[[Check Periodo Ref.]:[Check Periodo Ref.]]="Dentro",IF(DATOS_[[Check Equiparado]:[Check Equiparado]]="Sí",IF(DATOS!AN$5="Sí",(1/DATOS_[[% anualiz]:[% anualiz]]),1)*IF(DATOS!AN$4="Sí",1/DATOS_[[% normaliz]:[% normaliz]],1)*(DATOS_[Conc.Sal.10])))))))),
0)</f>
        <v>0</v>
      </c>
      <c r="T58" s="109">
        <f t="array" ref="T58">IFERROR(
(AVERAGE((IF(DATOS_[[Sexo]:[Sexo]]=$B58,IF(DATOS_[[AGRUP. CLAS. PROF.]:[AGRUP. CLAS. PROF.]]=$B57,IF(DATOS_[[Check Periodo Ref.]:[Check Periodo Ref.]]="Dentro",IF(DATOS_[[Check Equiparado]:[Check Equiparado]]="Sí",IF(DATOS!AO$5="Sí",(1/DATOS_[[% anualiz]:[% anualiz]]),1)*IF(DATOS!AO$4="Sí",1/DATOS_[[% normaliz]:[% normaliz]],1)*(DATOS_[Conc.Sal.11])))))))),
0)</f>
        <v>0</v>
      </c>
      <c r="U58" s="109">
        <f t="array" ref="U58">IFERROR(
(AVERAGE((IF(DATOS_[[Sexo]:[Sexo]]=$B58,IF(DATOS_[[AGRUP. CLAS. PROF.]:[AGRUP. CLAS. PROF.]]=$B57,IF(DATOS_[[Check Periodo Ref.]:[Check Periodo Ref.]]="Dentro",IF(DATOS_[[Check Equiparado]:[Check Equiparado]]="Sí",IF(DATOS!AP$5="Sí",(1/DATOS_[[% anualiz]:[% anualiz]]),1)*IF(DATOS!AP$4="Sí",1/DATOS_[[% normaliz]:[% normaliz]],1)*(DATOS_[Conc.Sal.12])))))))),
0)</f>
        <v>0</v>
      </c>
      <c r="V58" s="109">
        <f t="array" ref="V58">IFERROR(
(AVERAGE((IF(DATOS_[[Sexo]:[Sexo]]=$B58,IF(DATOS_[[AGRUP. CLAS. PROF.]:[AGRUP. CLAS. PROF.]]=$B57,IF(DATOS_[[Check Periodo Ref.]:[Check Periodo Ref.]]="Dentro",IF(DATOS_[[Check Equiparado]:[Check Equiparado]]="Sí",IF(DATOS!AQ$5="Sí",(1/DATOS_[[% anualiz]:[% anualiz]]),1)*IF(DATOS!AQ$4="Sí",1/DATOS_[[% normaliz]:[% normaliz]],1)*(DATOS_[Conc.Sal.13])))))))),
0)</f>
        <v>0</v>
      </c>
      <c r="W58" s="109">
        <f t="array" ref="W58">IFERROR(
(AVERAGE((IF(DATOS_[[Sexo]:[Sexo]]=$B58,IF(DATOS_[[AGRUP. CLAS. PROF.]:[AGRUP. CLAS. PROF.]]=$B57,IF(DATOS_[[Check Periodo Ref.]:[Check Periodo Ref.]]="Dentro",IF(DATOS_[[Check Equiparado]:[Check Equiparado]]="Sí",IF(DATOS!AR$5="Sí",(1/DATOS_[[% anualiz]:[% anualiz]]),1)*IF(DATOS!AR$4="Sí",1/DATOS_[[% normaliz]:[% normaliz]],1)*(DATOS_[Conc.Sal.14])))))))),
0)</f>
        <v>0</v>
      </c>
      <c r="X58" s="109">
        <f t="array" ref="X58">IFERROR(
(AVERAGE((IF(DATOS_[[Sexo]:[Sexo]]=$B58,IF(DATOS_[[AGRUP. CLAS. PROF.]:[AGRUP. CLAS. PROF.]]=$B57,IF(DATOS_[[Check Periodo Ref.]:[Check Periodo Ref.]]="Dentro",IF(DATOS_[[Check Equiparado]:[Check Equiparado]]="Sí",IF(DATOS!AS$5="Sí",(1/DATOS_[[% anualiz]:[% anualiz]]),1)*IF(DATOS!AS$4="Sí",1/DATOS_[[% normaliz]:[% normaliz]],1)*(DATOS_[Conc.Sal.15])))))))),
0)</f>
        <v>0</v>
      </c>
      <c r="Y58" s="109">
        <f t="array" ref="Y58">IFERROR(
(AVERAGE((IF(DATOS_[[Sexo]:[Sexo]]=$B58,IF(DATOS_[[AGRUP. CLAS. PROF.]:[AGRUP. CLAS. PROF.]]=$B57,IF(DATOS_[[Check Periodo Ref.]:[Check Periodo Ref.]]="Dentro",IF(DATOS_[[Check Equiparado]:[Check Equiparado]]="Sí",IF(DATOS!AT$5="Sí",(1/DATOS_[[% anualiz]:[% anualiz]]),1)*IF(DATOS!AT$4="Sí",1/DATOS_[[% normaliz]:[% normaliz]],1)*(DATOS_[Conc.Sal.16])))))))),
0)</f>
        <v>0</v>
      </c>
      <c r="Z58" s="109">
        <f t="array" ref="Z58">IFERROR(
(AVERAGE((IF(DATOS_[[Sexo]:[Sexo]]=$B58,IF(DATOS_[[AGRUP. CLAS. PROF.]:[AGRUP. CLAS. PROF.]]=$B57,IF(DATOS_[[Check Periodo Ref.]:[Check Periodo Ref.]]="Dentro",IF(DATOS_[[Check Equiparado]:[Check Equiparado]]="Sí",IF(DATOS!AU$5="Sí",(1/DATOS_[[% anualiz]:[% anualiz]]),1)*IF(DATOS!AU$4="Sí",1/DATOS_[[% normaliz]:[% normaliz]],1)*(DATOS_[Conc.Sal.17])))))))),
0)</f>
        <v>0</v>
      </c>
      <c r="AA58" s="109">
        <f t="array" ref="AA58">IFERROR(
(AVERAGE((IF(DATOS_[[Sexo]:[Sexo]]=$B58,IF(DATOS_[[AGRUP. CLAS. PROF.]:[AGRUP. CLAS. PROF.]]=$B57,IF(DATOS_[[Check Periodo Ref.]:[Check Periodo Ref.]]="Dentro",IF(DATOS_[[Check Equiparado]:[Check Equiparado]]="Sí",IF(DATOS!AV$5="Sí",(1/DATOS_[[% anualiz]:[% anualiz]]),1)*IF(DATOS!AV$4="Sí",1/DATOS_[[% normaliz]:[% normaliz]],1)*(DATOS_[Conc.Sal.18])))))))),
0)</f>
        <v>0</v>
      </c>
      <c r="AB58" s="109">
        <f t="array" ref="AB58">IFERROR(
(AVERAGE((IF(DATOS_[[Sexo]:[Sexo]]=$B58,IF(DATOS_[[AGRUP. CLAS. PROF.]:[AGRUP. CLAS. PROF.]]=$B57,IF(DATOS_[[Check Periodo Ref.]:[Check Periodo Ref.]]="Dentro",IF(DATOS_[[Check Equiparado]:[Check Equiparado]]="Sí",IF(DATOS!AW$5="Sí",(1/DATOS_[[% anualiz]:[% anualiz]]),1)*IF(DATOS!AW$4="Sí",1/DATOS_[[% normaliz]:[% normaliz]],1)*(DATOS_[Conc.Sal.19])))))))),
0)</f>
        <v>0</v>
      </c>
      <c r="AC58" s="109">
        <f t="array" ref="AC58">IFERROR(
(AVERAGE((IF(DATOS_[[Sexo]:[Sexo]]=$B58,IF(DATOS_[[AGRUP. CLAS. PROF.]:[AGRUP. CLAS. PROF.]]=$B57,IF(DATOS_[[Check Periodo Ref.]:[Check Periodo Ref.]]="Dentro",IF(DATOS_[[Check Equiparado]:[Check Equiparado]]="Sí",IF(DATOS!AX$5="Sí",(1/DATOS_[[% anualiz]:[% anualiz]]),1)*IF(DATOS!AX$4="Sí",1/DATOS_[[% normaliz]:[% normaliz]],1)*(DATOS_[Conc.Sal.20])))))))),
0)</f>
        <v>0</v>
      </c>
      <c r="AD58" s="109">
        <f t="array" ref="AD58">IFERROR(
(AVERAGE((IF(DATOS_[[Sexo]:[Sexo]]=$B58,IF(DATOS_[[AGRUP. CLAS. PROF.]:[AGRUP. CLAS. PROF.]]=$B57,IF(DATOS_[[Check Periodo Ref.]:[Check Periodo Ref.]]="Dentro",IF(DATOS_[[Check Equiparado]:[Check Equiparado]]="Sí",IF(DATOS!AY$5="Sí",(1/DATOS_[[% anualiz]:[% anualiz]]),1)*IF(DATOS!AY$4="Sí",1/DATOS_[[% normaliz]:[% normaliz]],1)*(DATOS_[Conc.Sal.21])))))))),
0)</f>
        <v>0</v>
      </c>
      <c r="AE58" s="109">
        <f t="array" ref="AE58">IFERROR(
(AVERAGE((IF(DATOS_[[Sexo]:[Sexo]]=$B58,IF(DATOS_[[AGRUP. CLAS. PROF.]:[AGRUP. CLAS. PROF.]]=$B57,IF(DATOS_[[Check Periodo Ref.]:[Check Periodo Ref.]]="Dentro",IF(DATOS_[[Check Equiparado]:[Check Equiparado]]="Sí",IF(DATOS!AZ$5="Sí",(1/DATOS_[[% anualiz]:[% anualiz]]),1)*IF(DATOS!AZ$4="Sí",1/DATOS_[[% normaliz]:[% normaliz]],1)*(DATOS_[Conc.Sal.22])))))))),
0)</f>
        <v>0</v>
      </c>
      <c r="AF58" s="109">
        <f t="array" ref="AF58">IFERROR(
(AVERAGE((IF(DATOS_[[Sexo]:[Sexo]]=$B58,IF(DATOS_[[AGRUP. CLAS. PROF.]:[AGRUP. CLAS. PROF.]]=$B57,IF(DATOS_[[Check Periodo Ref.]:[Check Periodo Ref.]]="Dentro",IF(DATOS_[[Check Equiparado]:[Check Equiparado]]="Sí",IF(DATOS!BA$5="Sí",(1/DATOS_[[% anualiz]:[% anualiz]]),1)*IF(DATOS!BA$4="Sí",1/DATOS_[[% normaliz]:[% normaliz]],1)*(DATOS_[Conc.Sal.23])))))))),
0)</f>
        <v>0</v>
      </c>
      <c r="AG58" s="109">
        <f t="array" ref="AG58">IFERROR(
(AVERAGE((IF(DATOS_[[Sexo]:[Sexo]]=$B58,IF(DATOS_[[AGRUP. CLAS. PROF.]:[AGRUP. CLAS. PROF.]]=$B57,IF(DATOS_[[Check Periodo Ref.]:[Check Periodo Ref.]]="Dentro",IF(DATOS_[[Check Equiparado]:[Check Equiparado]]="Sí",IF(DATOS!BB$5="Sí",(1/DATOS_[[% anualiz]:[% anualiz]]),1)*IF(DATOS!BB$4="Sí",1/DATOS_[[% normaliz]:[% normaliz]],1)*(DATOS_[Conc.Sal.24])))))))),
0)</f>
        <v>0</v>
      </c>
      <c r="AH58" s="109">
        <f t="array" ref="AH58">IFERROR(
(AVERAGE((IF(DATOS_[[Sexo]:[Sexo]]=$B58,IF(DATOS_[[AGRUP. CLAS. PROF.]:[AGRUP. CLAS. PROF.]]=$B57,IF(DATOS_[[Check Periodo Ref.]:[Check Periodo Ref.]]="Dentro",IF(DATOS_[[Check Equiparado]:[Check Equiparado]]="Sí",IF(DATOS!BC$5="Sí",(1/DATOS_[[% anualiz]:[% anualiz]]),1)*IF(DATOS!BC$4="Sí",1/DATOS_[[% normaliz]:[% normaliz]],1)*(DATOS_[Conc.Sal.25])))))))),
0)</f>
        <v>0</v>
      </c>
      <c r="AI58" s="109">
        <f t="array" ref="AI58">IFERROR(
(AVERAGE((IF(DATOS_[[Sexo]:[Sexo]]=$B58,IF(DATOS_[[AGRUP. CLAS. PROF.]:[AGRUP. CLAS. PROF.]]=$B57,IF(DATOS_[[Check Periodo Ref.]:[Check Periodo Ref.]]="Dentro",IF(DATOS_[[Check Equiparado]:[Check Equiparado]]="Sí",IF(DATOS!BD$5="Sí",(1/DATOS_[[% anualiz]:[% anualiz]]),1)*IF(DATOS!BD$4="Sí",1/DATOS_[[% normaliz]:[% normaliz]],1)*(DATOS_[Conc.Sal.26])))))))),
0)</f>
        <v>0</v>
      </c>
      <c r="AJ58" s="109">
        <f t="array" ref="AJ58">IFERROR(
(AVERAGE((IF(DATOS_[[Sexo]:[Sexo]]=$B58,IF(DATOS_[[AGRUP. CLAS. PROF.]:[AGRUP. CLAS. PROF.]]=$B57,IF(DATOS_[[Check Periodo Ref.]:[Check Periodo Ref.]]="Dentro",IF(DATOS_[[Check Equiparado]:[Check Equiparado]]="Sí",IF(DATOS!BE$5="Sí",(1/DATOS_[[% anualiz]:[% anualiz]]),1)*IF(DATOS!BE$4="Sí",1/DATOS_[[% normaliz]:[% normaliz]],1)*(DATOS_[Conc.Sal.27])))))))),
0)</f>
        <v>0</v>
      </c>
      <c r="AK58" s="109">
        <f t="array" ref="AK58">IFERROR(
(AVERAGE((IF(DATOS_[[Sexo]:[Sexo]]=$B58,IF(DATOS_[[AGRUP. CLAS. PROF.]:[AGRUP. CLAS. PROF.]]=$B57,IF(DATOS_[[Check Periodo Ref.]:[Check Periodo Ref.]]="Dentro",IF(DATOS_[[Check Equiparado]:[Check Equiparado]]="Sí",IF(DATOS!BF$5="Sí",(1/DATOS_[[% anualiz]:[% anualiz]]),1)*IF(DATOS!BF$4="Sí",1/DATOS_[[% normaliz]:[% normaliz]],1)*(DATOS_[Conc.Sal.28])))))))),
0)</f>
        <v>0</v>
      </c>
      <c r="AL58" s="109">
        <f t="array" ref="AL58">IFERROR(
(AVERAGE((IF(DATOS_[[Sexo]:[Sexo]]=$B58,IF(DATOS_[[AGRUP. CLAS. PROF.]:[AGRUP. CLAS. PROF.]]=$B57,IF(DATOS_[[Check Periodo Ref.]:[Check Periodo Ref.]]="Dentro",IF(DATOS_[[Check Equiparado]:[Check Equiparado]]="Sí",IF(DATOS!BG$5="Sí",(1/DATOS_[[% anualiz]:[% anualiz]]),1)*IF(DATOS!BG$4="Sí",1/DATOS_[[% normaliz]:[% normaliz]],1)*(DATOS_[Conc.Sal.29])))))))),
0)</f>
        <v>0</v>
      </c>
      <c r="AM58" s="109">
        <f t="array" ref="AM58">IFERROR(
(AVERAGE((IF(DATOS_[[Sexo]:[Sexo]]=$B58,IF(DATOS_[[AGRUP. CLAS. PROF.]:[AGRUP. CLAS. PROF.]]=$B57,IF(DATOS_[[Check Periodo Ref.]:[Check Periodo Ref.]]="Dentro",IF(DATOS_[[Check Equiparado]:[Check Equiparado]]="Sí",IF(DATOS!BH$5="Sí",(1/DATOS_[[% anualiz]:[% anualiz]]),1)*IF(DATOS!BH$4="Sí",1/DATOS_[[% normaliz]:[% normaliz]],1)*(DATOS_[Conc.Sal.30])))))))),
0)</f>
        <v>0</v>
      </c>
      <c r="AN58" s="110">
        <f t="array" ref="AN58">IFERROR(
AVERAGE(IF(DATOS_[Sexo]=$B58,IF(DATOS_[[AGRUP. CLAS. PROF.]:[AGRUP. CLAS. PROF.]]=$B57,IF(DATOS_[Check Equiparado]="Sí",IF(DATOS_[Check Periodo Ref.]="Dentro",DATOS_[Tot COMPL.SAL Eq],FALSE))))),
0)</f>
        <v>0</v>
      </c>
      <c r="AO58" s="111">
        <f t="array" ref="AO58">IFERROR(
AVERAGE(IF(DATOS_[Sexo]=$B58,IF(DATOS_[[AGRUP. CLAS. PROF.]:[AGRUP. CLAS. PROF.]]=$B57,IF(DATOS_[Check Equiparado]="Sí",IF(DATOS_[Check Periodo Ref.]="Dentro",DATOS_[TOTAL SALARIO Eq],FALSE))))),
0)</f>
        <v>0</v>
      </c>
      <c r="AP58" s="112">
        <f t="array" ref="AP58">IFERROR(
(AVERAGE((IF(DATOS_[[Sexo]:[Sexo]]=$B58,IF(DATOS_[[AGRUP. CLAS. PROF.]:[AGRUP. CLAS. PROF.]]=$B57,IF(DATOS_[[Check Periodo Ref.]:[Check Periodo Ref.]]="Dentro",IF(DATOS_[[Check Equiparado]:[Check Equiparado]]="Sí",IF(DATOS!BI$5="Sí",(1/DATOS_[[% anualiz]:[% anualiz]]),1)*IF(DATOS!BI$4="Sí",1/DATOS_[[% normaliz]:[% normaliz]],1)*(DATOS_[C.Extra.01])))))))),
0)</f>
        <v>0</v>
      </c>
      <c r="AQ58" s="112">
        <f t="array" ref="AQ58">IFERROR(
(AVERAGE((IF(DATOS_[[Sexo]:[Sexo]]=$B58,IF(DATOS_[[AGRUP. CLAS. PROF.]:[AGRUP. CLAS. PROF.]]=$B57,IF(DATOS_[[Check Periodo Ref.]:[Check Periodo Ref.]]="Dentro",IF(DATOS_[[Check Equiparado]:[Check Equiparado]]="Sí",IF(DATOS!BJ$5="Sí",(1/DATOS_[[% anualiz]:[% anualiz]]),1)*IF(DATOS!BJ$4="Sí",1/DATOS_[[% normaliz]:[% normaliz]],1)*(DATOS_[C.Extra.02])))))))),
0)</f>
        <v>0</v>
      </c>
      <c r="AR58" s="112">
        <f t="array" ref="AR58">IFERROR(
(AVERAGE((IF(DATOS_[[Sexo]:[Sexo]]=$B58,IF(DATOS_[[AGRUP. CLAS. PROF.]:[AGRUP. CLAS. PROF.]]=$B57,IF(DATOS_[[Check Periodo Ref.]:[Check Periodo Ref.]]="Dentro",IF(DATOS_[[Check Equiparado]:[Check Equiparado]]="Sí",IF(DATOS!BK$5="Sí",(1/DATOS_[[% anualiz]:[% anualiz]]),1)*IF(DATOS!BK$4="Sí",1/DATOS_[[% normaliz]:[% normaliz]],1)*(DATOS_[C.Extra.03])))))))),
0)</f>
        <v>0</v>
      </c>
      <c r="AS58" s="112">
        <f t="array" ref="AS58">IFERROR(
(AVERAGE((IF(DATOS_[[Sexo]:[Sexo]]=$B58,IF(DATOS_[[AGRUP. CLAS. PROF.]:[AGRUP. CLAS. PROF.]]=$B57,IF(DATOS_[[Check Periodo Ref.]:[Check Periodo Ref.]]="Dentro",IF(DATOS_[[Check Equiparado]:[Check Equiparado]]="Sí",IF(DATOS!BL$5="Sí",(1/DATOS_[[% anualiz]:[% anualiz]]),1)*IF(DATOS!BL$4="Sí",1/DATOS_[[% normaliz]:[% normaliz]],1)*(DATOS_[C.Extra.04])))))))),
0)</f>
        <v>0</v>
      </c>
      <c r="AT58" s="112">
        <f t="array" ref="AT58">IFERROR(
(AVERAGE((IF(DATOS_[[Sexo]:[Sexo]]=$B58,IF(DATOS_[[AGRUP. CLAS. PROF.]:[AGRUP. CLAS. PROF.]]=$B57,IF(DATOS_[[Check Periodo Ref.]:[Check Periodo Ref.]]="Dentro",IF(DATOS_[[Check Equiparado]:[Check Equiparado]]="Sí",IF(DATOS!BM$5="Sí",(1/DATOS_[[% anualiz]:[% anualiz]]),1)*IF(DATOS!BM$4="Sí",1/DATOS_[[% normaliz]:[% normaliz]],1)*(DATOS_[C.Extra.05])))))))),
0)</f>
        <v>0</v>
      </c>
      <c r="AU58" s="113">
        <f t="array" ref="AU58">IFERROR(
AVERAGE(IF(DATOS_[Sexo]=$B58,IF(DATOS_[[AGRUP. CLAS. PROF.]:[AGRUP. CLAS. PROF.]]=$B57,IF(DATOS_[Check Equiparado]="Sí",IF(DATOS_[Check Periodo Ref.]="Dentro",DATOS_[Tot Extrasalarial Eq],FALSE))))),
0)</f>
        <v>0</v>
      </c>
      <c r="AV58" s="114">
        <f t="array" ref="AV58">IFERROR(
AVERAGE(IF(DATOS_[Sexo]=$B58,IF(DATOS_[[AGRUP. CLAS. PROF.]:[AGRUP. CLAS. PROF.]]=$B57,IF(DATOS_[Check Equiparado]="Sí",IF(DATOS_[Check Periodo Ref.]="Dentro",DATOS_[TOTAL Retrib Eq],FALSE))))),
0)</f>
        <v>0</v>
      </c>
    </row>
    <row r="59" spans="1:48" x14ac:dyDescent="0.3">
      <c r="A59" s="60" t="str">
        <f t="shared" ref="A59" si="62">+A58</f>
        <v>[ocultar]</v>
      </c>
      <c r="B59" s="64" t="s">
        <v>163</v>
      </c>
      <c r="C59" s="65">
        <f t="array" ref="C59">SUM(IF($B59=DATOS_[Sexo],
IF($B57=DATOS_[AGRUP. CLAS. PROF.],
IF("Dentro"=DATOS_[Check Periodo Ref.],
1/(COUNTIFS(DATOS_[Sexo],$B59,DATOS_[AGRUP. CLAS. PROF.],$B57,DATOS_[Check Periodo Ref.],"Dentro",DATOS_[id],DATOS_[id]))))))</f>
        <v>0</v>
      </c>
      <c r="D59" s="66">
        <f>COUNTIFS(DATOS_[AGRUP. CLAS. PROF.],$B57,DATOS_[Sexo],$B59,DATOS_[Check Periodo Ref.],"Dentro")</f>
        <v>0</v>
      </c>
      <c r="E59" s="66">
        <f>COUNTIFS(DATOS_[AGRUP. CLAS. PROF.],$B57,DATOS_[Sexo],$B59,DATOS_[Check Periodo Ref.],"Dentro",DATOS_[Check Nº SC Norm],"Sí")</f>
        <v>0</v>
      </c>
      <c r="F59" s="66">
        <f>COUNTIFS(DATOS_[AGRUP. CLAS. PROF.],$B57,DATOS_[Sexo],$B59,DATOS_[Check Periodo Ref.],"Dentro",DATOS_[Check Nº SC Anualiz],"Sí")</f>
        <v>0</v>
      </c>
      <c r="G59" s="66">
        <f>COUNTIFS(DATOS_[AGRUP. CLAS. PROF.],$B57,DATOS_[Sexo],$B59,DATOS_[Check Periodo Ref.],"Dentro",DATOS_[Check Nº SC Norm y Anualiz],"Sí")</f>
        <v>0</v>
      </c>
      <c r="H59" s="66">
        <f>COUNTIFS(DATOS_[AGRUP. CLAS. PROF.],$B57,DATOS_[Sexo],$B59,DATOS_[Check Periodo Ref.],"Dentro",DATOS_[Check Equiparación],"Sí")</f>
        <v>0</v>
      </c>
      <c r="I59" s="108" cm="1">
        <f t="array" ref="I59">IFERROR(
AVERAGE(IF(DATOS_[Sexo]=$B59,IF(DATOS_[[AGRUP. CLAS. PROF.]:[AGRUP. CLAS. PROF.]]=$B57,IF(DATOS_[Check Equiparado]="Sí",IF(DATOS_[Check Periodo Ref.]="Dentro",DATOS_[SALARIO BASE Eq],FALSE))))),
0)</f>
        <v>0</v>
      </c>
      <c r="J59" s="109">
        <f t="array" ref="J59">IFERROR(
(AVERAGE((IF(DATOS_[[Sexo]:[Sexo]]=$B59,IF(DATOS_[[AGRUP. CLAS. PROF.]:[AGRUP. CLAS. PROF.]]=$B57,IF(DATOS_[[Check Periodo Ref.]:[Check Periodo Ref.]]="Dentro",IF(DATOS_[[Check Equiparado]:[Check Equiparado]]="Sí",IF(DATOS!AE$5="Sí",(1/DATOS_[[% anualiz]:[% anualiz]]),1)*IF(DATOS!AE$4="Sí",1/DATOS_[[% normaliz]:[% normaliz]],1)*(DATOS_[Conc.Sal.01])))))))),
0)</f>
        <v>0</v>
      </c>
      <c r="K59" s="109">
        <f t="array" ref="K59">IFERROR(
(AVERAGE((IF(DATOS_[[Sexo]:[Sexo]]=$B59,IF(DATOS_[[AGRUP. CLAS. PROF.]:[AGRUP. CLAS. PROF.]]=$B57,IF(DATOS_[[Check Periodo Ref.]:[Check Periodo Ref.]]="Dentro",IF(DATOS_[[Check Equiparado]:[Check Equiparado]]="Sí",IF(DATOS!AF$5="Sí",(1/DATOS_[[% anualiz]:[% anualiz]]),1)*IF(DATOS!AF$4="Sí",1/DATOS_[[% normaliz]:[% normaliz]],1)*(DATOS_[Conc.Sal.02])))))))),
0)</f>
        <v>0</v>
      </c>
      <c r="L59" s="109">
        <f t="array" ref="L59">IFERROR(
(AVERAGE((IF(DATOS_[[Sexo]:[Sexo]]=$B59,IF(DATOS_[[AGRUP. CLAS. PROF.]:[AGRUP. CLAS. PROF.]]=$B57,IF(DATOS_[[Check Periodo Ref.]:[Check Periodo Ref.]]="Dentro",IF(DATOS_[[Check Equiparado]:[Check Equiparado]]="Sí",IF(DATOS!AG$5="Sí",(1/DATOS_[[% anualiz]:[% anualiz]]),1)*IF(DATOS!AG$4="Sí",1/DATOS_[[% normaliz]:[% normaliz]],1)*(DATOS_[Conc.Sal.03])))))))),
0)</f>
        <v>0</v>
      </c>
      <c r="M59" s="109">
        <f t="array" ref="M59">IFERROR(
(AVERAGE((IF(DATOS_[[Sexo]:[Sexo]]=$B59,IF(DATOS_[[AGRUP. CLAS. PROF.]:[AGRUP. CLAS. PROF.]]=$B57,IF(DATOS_[[Check Periodo Ref.]:[Check Periodo Ref.]]="Dentro",IF(DATOS_[[Check Equiparado]:[Check Equiparado]]="Sí",IF(DATOS!AH$5="Sí",(1/DATOS_[[% anualiz]:[% anualiz]]),1)*IF(DATOS!AH$4="Sí",1/DATOS_[[% normaliz]:[% normaliz]],1)*(DATOS_[Conc.Sal.04])))))))),
0)</f>
        <v>0</v>
      </c>
      <c r="N59" s="109">
        <f t="array" ref="N59">IFERROR(
(AVERAGE((IF(DATOS_[[Sexo]:[Sexo]]=$B59,IF(DATOS_[[AGRUP. CLAS. PROF.]:[AGRUP. CLAS. PROF.]]=$B57,IF(DATOS_[[Check Periodo Ref.]:[Check Periodo Ref.]]="Dentro",IF(DATOS_[[Check Equiparado]:[Check Equiparado]]="Sí",IF(DATOS!AI$5="Sí",(1/DATOS_[[% anualiz]:[% anualiz]]),1)*IF(DATOS!AI$4="Sí",1/DATOS_[[% normaliz]:[% normaliz]],1)*(DATOS_[Conc.Sal.05])))))))),
0)</f>
        <v>0</v>
      </c>
      <c r="O59" s="109">
        <f t="array" ref="O59">IFERROR(
(AVERAGE((IF(DATOS_[[Sexo]:[Sexo]]=$B59,IF(DATOS_[[AGRUP. CLAS. PROF.]:[AGRUP. CLAS. PROF.]]=$B57,IF(DATOS_[[Check Periodo Ref.]:[Check Periodo Ref.]]="Dentro",IF(DATOS_[[Check Equiparado]:[Check Equiparado]]="Sí",IF(DATOS!AJ$5="Sí",(1/DATOS_[[% anualiz]:[% anualiz]]),1)*IF(DATOS!AJ$4="Sí",1/DATOS_[[% normaliz]:[% normaliz]],1)*(DATOS_[Conc.Sal.06])))))))),
0)</f>
        <v>0</v>
      </c>
      <c r="P59" s="109">
        <f t="array" ref="P59">IFERROR(
(AVERAGE((IF(DATOS_[[Sexo]:[Sexo]]=$B59,IF(DATOS_[[AGRUP. CLAS. PROF.]:[AGRUP. CLAS. PROF.]]=$B57,IF(DATOS_[[Check Periodo Ref.]:[Check Periodo Ref.]]="Dentro",IF(DATOS_[[Check Equiparado]:[Check Equiparado]]="Sí",IF(DATOS!AK$5="Sí",(1/DATOS_[[% anualiz]:[% anualiz]]),1)*IF(DATOS!AK$4="Sí",1/DATOS_[[% normaliz]:[% normaliz]],1)*(DATOS_[Conc.Sal.07])))))))),
0)</f>
        <v>0</v>
      </c>
      <c r="Q59" s="109">
        <f t="array" ref="Q59">IFERROR(
(AVERAGE((IF(DATOS_[[Sexo]:[Sexo]]=$B59,IF(DATOS_[[AGRUP. CLAS. PROF.]:[AGRUP. CLAS. PROF.]]=$B57,IF(DATOS_[[Check Periodo Ref.]:[Check Periodo Ref.]]="Dentro",IF(DATOS_[[Check Equiparado]:[Check Equiparado]]="Sí",IF(DATOS!AL$5="Sí",(1/DATOS_[[% anualiz]:[% anualiz]]),1)*IF(DATOS!AL$4="Sí",1/DATOS_[[% normaliz]:[% normaliz]],1)*(DATOS_[Conc.Sal.08])))))))),
0)</f>
        <v>0</v>
      </c>
      <c r="R59" s="109">
        <f t="array" ref="R59">IFERROR(
(AVERAGE((IF(DATOS_[[Sexo]:[Sexo]]=$B59,IF(DATOS_[[AGRUP. CLAS. PROF.]:[AGRUP. CLAS. PROF.]]=$B57,IF(DATOS_[[Check Periodo Ref.]:[Check Periodo Ref.]]="Dentro",IF(DATOS_[[Check Equiparado]:[Check Equiparado]]="Sí",IF(DATOS!AM$5="Sí",(1/DATOS_[[% anualiz]:[% anualiz]]),1)*IF(DATOS!AM$4="Sí",1/DATOS_[[% normaliz]:[% normaliz]],1)*(DATOS_[Conc.Sal.09])))))))),
0)</f>
        <v>0</v>
      </c>
      <c r="S59" s="109">
        <f t="array" ref="S59">IFERROR(
(AVERAGE((IF(DATOS_[[Sexo]:[Sexo]]=$B59,IF(DATOS_[[AGRUP. CLAS. PROF.]:[AGRUP. CLAS. PROF.]]=$B57,IF(DATOS_[[Check Periodo Ref.]:[Check Periodo Ref.]]="Dentro",IF(DATOS_[[Check Equiparado]:[Check Equiparado]]="Sí",IF(DATOS!AN$5="Sí",(1/DATOS_[[% anualiz]:[% anualiz]]),1)*IF(DATOS!AN$4="Sí",1/DATOS_[[% normaliz]:[% normaliz]],1)*(DATOS_[Conc.Sal.10])))))))),
0)</f>
        <v>0</v>
      </c>
      <c r="T59" s="109">
        <f t="array" ref="T59">IFERROR(
(AVERAGE((IF(DATOS_[[Sexo]:[Sexo]]=$B59,IF(DATOS_[[AGRUP. CLAS. PROF.]:[AGRUP. CLAS. PROF.]]=$B57,IF(DATOS_[[Check Periodo Ref.]:[Check Periodo Ref.]]="Dentro",IF(DATOS_[[Check Equiparado]:[Check Equiparado]]="Sí",IF(DATOS!AO$5="Sí",(1/DATOS_[[% anualiz]:[% anualiz]]),1)*IF(DATOS!AO$4="Sí",1/DATOS_[[% normaliz]:[% normaliz]],1)*(DATOS_[Conc.Sal.11])))))))),
0)</f>
        <v>0</v>
      </c>
      <c r="U59" s="109">
        <f t="array" ref="U59">IFERROR(
(AVERAGE((IF(DATOS_[[Sexo]:[Sexo]]=$B59,IF(DATOS_[[AGRUP. CLAS. PROF.]:[AGRUP. CLAS. PROF.]]=$B57,IF(DATOS_[[Check Periodo Ref.]:[Check Periodo Ref.]]="Dentro",IF(DATOS_[[Check Equiparado]:[Check Equiparado]]="Sí",IF(DATOS!AP$5="Sí",(1/DATOS_[[% anualiz]:[% anualiz]]),1)*IF(DATOS!AP$4="Sí",1/DATOS_[[% normaliz]:[% normaliz]],1)*(DATOS_[Conc.Sal.12])))))))),
0)</f>
        <v>0</v>
      </c>
      <c r="V59" s="109">
        <f t="array" ref="V59">IFERROR(
(AVERAGE((IF(DATOS_[[Sexo]:[Sexo]]=$B59,IF(DATOS_[[AGRUP. CLAS. PROF.]:[AGRUP. CLAS. PROF.]]=$B57,IF(DATOS_[[Check Periodo Ref.]:[Check Periodo Ref.]]="Dentro",IF(DATOS_[[Check Equiparado]:[Check Equiparado]]="Sí",IF(DATOS!AQ$5="Sí",(1/DATOS_[[% anualiz]:[% anualiz]]),1)*IF(DATOS!AQ$4="Sí",1/DATOS_[[% normaliz]:[% normaliz]],1)*(DATOS_[Conc.Sal.13])))))))),
0)</f>
        <v>0</v>
      </c>
      <c r="W59" s="109">
        <f t="array" ref="W59">IFERROR(
(AVERAGE((IF(DATOS_[[Sexo]:[Sexo]]=$B59,IF(DATOS_[[AGRUP. CLAS. PROF.]:[AGRUP. CLAS. PROF.]]=$B57,IF(DATOS_[[Check Periodo Ref.]:[Check Periodo Ref.]]="Dentro",IF(DATOS_[[Check Equiparado]:[Check Equiparado]]="Sí",IF(DATOS!AR$5="Sí",(1/DATOS_[[% anualiz]:[% anualiz]]),1)*IF(DATOS!AR$4="Sí",1/DATOS_[[% normaliz]:[% normaliz]],1)*(DATOS_[Conc.Sal.14])))))))),
0)</f>
        <v>0</v>
      </c>
      <c r="X59" s="109">
        <f t="array" ref="X59">IFERROR(
(AVERAGE((IF(DATOS_[[Sexo]:[Sexo]]=$B59,IF(DATOS_[[AGRUP. CLAS. PROF.]:[AGRUP. CLAS. PROF.]]=$B57,IF(DATOS_[[Check Periodo Ref.]:[Check Periodo Ref.]]="Dentro",IF(DATOS_[[Check Equiparado]:[Check Equiparado]]="Sí",IF(DATOS!AS$5="Sí",(1/DATOS_[[% anualiz]:[% anualiz]]),1)*IF(DATOS!AS$4="Sí",1/DATOS_[[% normaliz]:[% normaliz]],1)*(DATOS_[Conc.Sal.15])))))))),
0)</f>
        <v>0</v>
      </c>
      <c r="Y59" s="109">
        <f t="array" ref="Y59">IFERROR(
(AVERAGE((IF(DATOS_[[Sexo]:[Sexo]]=$B59,IF(DATOS_[[AGRUP. CLAS. PROF.]:[AGRUP. CLAS. PROF.]]=$B57,IF(DATOS_[[Check Periodo Ref.]:[Check Periodo Ref.]]="Dentro",IF(DATOS_[[Check Equiparado]:[Check Equiparado]]="Sí",IF(DATOS!AT$5="Sí",(1/DATOS_[[% anualiz]:[% anualiz]]),1)*IF(DATOS!AT$4="Sí",1/DATOS_[[% normaliz]:[% normaliz]],1)*(DATOS_[Conc.Sal.16])))))))),
0)</f>
        <v>0</v>
      </c>
      <c r="Z59" s="109">
        <f t="array" ref="Z59">IFERROR(
(AVERAGE((IF(DATOS_[[Sexo]:[Sexo]]=$B59,IF(DATOS_[[AGRUP. CLAS. PROF.]:[AGRUP. CLAS. PROF.]]=$B57,IF(DATOS_[[Check Periodo Ref.]:[Check Periodo Ref.]]="Dentro",IF(DATOS_[[Check Equiparado]:[Check Equiparado]]="Sí",IF(DATOS!AU$5="Sí",(1/DATOS_[[% anualiz]:[% anualiz]]),1)*IF(DATOS!AU$4="Sí",1/DATOS_[[% normaliz]:[% normaliz]],1)*(DATOS_[Conc.Sal.17])))))))),
0)</f>
        <v>0</v>
      </c>
      <c r="AA59" s="109">
        <f t="array" ref="AA59">IFERROR(
(AVERAGE((IF(DATOS_[[Sexo]:[Sexo]]=$B59,IF(DATOS_[[AGRUP. CLAS. PROF.]:[AGRUP. CLAS. PROF.]]=$B57,IF(DATOS_[[Check Periodo Ref.]:[Check Periodo Ref.]]="Dentro",IF(DATOS_[[Check Equiparado]:[Check Equiparado]]="Sí",IF(DATOS!AV$5="Sí",(1/DATOS_[[% anualiz]:[% anualiz]]),1)*IF(DATOS!AV$4="Sí",1/DATOS_[[% normaliz]:[% normaliz]],1)*(DATOS_[Conc.Sal.18])))))))),
0)</f>
        <v>0</v>
      </c>
      <c r="AB59" s="109">
        <f t="array" ref="AB59">IFERROR(
(AVERAGE((IF(DATOS_[[Sexo]:[Sexo]]=$B59,IF(DATOS_[[AGRUP. CLAS. PROF.]:[AGRUP. CLAS. PROF.]]=$B57,IF(DATOS_[[Check Periodo Ref.]:[Check Periodo Ref.]]="Dentro",IF(DATOS_[[Check Equiparado]:[Check Equiparado]]="Sí",IF(DATOS!AW$5="Sí",(1/DATOS_[[% anualiz]:[% anualiz]]),1)*IF(DATOS!AW$4="Sí",1/DATOS_[[% normaliz]:[% normaliz]],1)*(DATOS_[Conc.Sal.19])))))))),
0)</f>
        <v>0</v>
      </c>
      <c r="AC59" s="109">
        <f t="array" ref="AC59">IFERROR(
(AVERAGE((IF(DATOS_[[Sexo]:[Sexo]]=$B59,IF(DATOS_[[AGRUP. CLAS. PROF.]:[AGRUP. CLAS. PROF.]]=$B57,IF(DATOS_[[Check Periodo Ref.]:[Check Periodo Ref.]]="Dentro",IF(DATOS_[[Check Equiparado]:[Check Equiparado]]="Sí",IF(DATOS!AX$5="Sí",(1/DATOS_[[% anualiz]:[% anualiz]]),1)*IF(DATOS!AX$4="Sí",1/DATOS_[[% normaliz]:[% normaliz]],1)*(DATOS_[Conc.Sal.20])))))))),
0)</f>
        <v>0</v>
      </c>
      <c r="AD59" s="109">
        <f t="array" ref="AD59">IFERROR(
(AVERAGE((IF(DATOS_[[Sexo]:[Sexo]]=$B59,IF(DATOS_[[AGRUP. CLAS. PROF.]:[AGRUP. CLAS. PROF.]]=$B57,IF(DATOS_[[Check Periodo Ref.]:[Check Periodo Ref.]]="Dentro",IF(DATOS_[[Check Equiparado]:[Check Equiparado]]="Sí",IF(DATOS!AY$5="Sí",(1/DATOS_[[% anualiz]:[% anualiz]]),1)*IF(DATOS!AY$4="Sí",1/DATOS_[[% normaliz]:[% normaliz]],1)*(DATOS_[Conc.Sal.21])))))))),
0)</f>
        <v>0</v>
      </c>
      <c r="AE59" s="109">
        <f t="array" ref="AE59">IFERROR(
(AVERAGE((IF(DATOS_[[Sexo]:[Sexo]]=$B59,IF(DATOS_[[AGRUP. CLAS. PROF.]:[AGRUP. CLAS. PROF.]]=$B57,IF(DATOS_[[Check Periodo Ref.]:[Check Periodo Ref.]]="Dentro",IF(DATOS_[[Check Equiparado]:[Check Equiparado]]="Sí",IF(DATOS!AZ$5="Sí",(1/DATOS_[[% anualiz]:[% anualiz]]),1)*IF(DATOS!AZ$4="Sí",1/DATOS_[[% normaliz]:[% normaliz]],1)*(DATOS_[Conc.Sal.22])))))))),
0)</f>
        <v>0</v>
      </c>
      <c r="AF59" s="109">
        <f t="array" ref="AF59">IFERROR(
(AVERAGE((IF(DATOS_[[Sexo]:[Sexo]]=$B59,IF(DATOS_[[AGRUP. CLAS. PROF.]:[AGRUP. CLAS. PROF.]]=$B57,IF(DATOS_[[Check Periodo Ref.]:[Check Periodo Ref.]]="Dentro",IF(DATOS_[[Check Equiparado]:[Check Equiparado]]="Sí",IF(DATOS!BA$5="Sí",(1/DATOS_[[% anualiz]:[% anualiz]]),1)*IF(DATOS!BA$4="Sí",1/DATOS_[[% normaliz]:[% normaliz]],1)*(DATOS_[Conc.Sal.23])))))))),
0)</f>
        <v>0</v>
      </c>
      <c r="AG59" s="109">
        <f t="array" ref="AG59">IFERROR(
(AVERAGE((IF(DATOS_[[Sexo]:[Sexo]]=$B59,IF(DATOS_[[AGRUP. CLAS. PROF.]:[AGRUP. CLAS. PROF.]]=$B57,IF(DATOS_[[Check Periodo Ref.]:[Check Periodo Ref.]]="Dentro",IF(DATOS_[[Check Equiparado]:[Check Equiparado]]="Sí",IF(DATOS!BB$5="Sí",(1/DATOS_[[% anualiz]:[% anualiz]]),1)*IF(DATOS!BB$4="Sí",1/DATOS_[[% normaliz]:[% normaliz]],1)*(DATOS_[Conc.Sal.24])))))))),
0)</f>
        <v>0</v>
      </c>
      <c r="AH59" s="109">
        <f t="array" ref="AH59">IFERROR(
(AVERAGE((IF(DATOS_[[Sexo]:[Sexo]]=$B59,IF(DATOS_[[AGRUP. CLAS. PROF.]:[AGRUP. CLAS. PROF.]]=$B57,IF(DATOS_[[Check Periodo Ref.]:[Check Periodo Ref.]]="Dentro",IF(DATOS_[[Check Equiparado]:[Check Equiparado]]="Sí",IF(DATOS!BC$5="Sí",(1/DATOS_[[% anualiz]:[% anualiz]]),1)*IF(DATOS!BC$4="Sí",1/DATOS_[[% normaliz]:[% normaliz]],1)*(DATOS_[Conc.Sal.25])))))))),
0)</f>
        <v>0</v>
      </c>
      <c r="AI59" s="109">
        <f t="array" ref="AI59">IFERROR(
(AVERAGE((IF(DATOS_[[Sexo]:[Sexo]]=$B59,IF(DATOS_[[AGRUP. CLAS. PROF.]:[AGRUP. CLAS. PROF.]]=$B57,IF(DATOS_[[Check Periodo Ref.]:[Check Periodo Ref.]]="Dentro",IF(DATOS_[[Check Equiparado]:[Check Equiparado]]="Sí",IF(DATOS!BD$5="Sí",(1/DATOS_[[% anualiz]:[% anualiz]]),1)*IF(DATOS!BD$4="Sí",1/DATOS_[[% normaliz]:[% normaliz]],1)*(DATOS_[Conc.Sal.26])))))))),
0)</f>
        <v>0</v>
      </c>
      <c r="AJ59" s="109">
        <f t="array" ref="AJ59">IFERROR(
(AVERAGE((IF(DATOS_[[Sexo]:[Sexo]]=$B59,IF(DATOS_[[AGRUP. CLAS. PROF.]:[AGRUP. CLAS. PROF.]]=$B57,IF(DATOS_[[Check Periodo Ref.]:[Check Periodo Ref.]]="Dentro",IF(DATOS_[[Check Equiparado]:[Check Equiparado]]="Sí",IF(DATOS!BE$5="Sí",(1/DATOS_[[% anualiz]:[% anualiz]]),1)*IF(DATOS!BE$4="Sí",1/DATOS_[[% normaliz]:[% normaliz]],1)*(DATOS_[Conc.Sal.27])))))))),
0)</f>
        <v>0</v>
      </c>
      <c r="AK59" s="109">
        <f t="array" ref="AK59">IFERROR(
(AVERAGE((IF(DATOS_[[Sexo]:[Sexo]]=$B59,IF(DATOS_[[AGRUP. CLAS. PROF.]:[AGRUP. CLAS. PROF.]]=$B57,IF(DATOS_[[Check Periodo Ref.]:[Check Periodo Ref.]]="Dentro",IF(DATOS_[[Check Equiparado]:[Check Equiparado]]="Sí",IF(DATOS!BF$5="Sí",(1/DATOS_[[% anualiz]:[% anualiz]]),1)*IF(DATOS!BF$4="Sí",1/DATOS_[[% normaliz]:[% normaliz]],1)*(DATOS_[Conc.Sal.28])))))))),
0)</f>
        <v>0</v>
      </c>
      <c r="AL59" s="109">
        <f t="array" ref="AL59">IFERROR(
(AVERAGE((IF(DATOS_[[Sexo]:[Sexo]]=$B59,IF(DATOS_[[AGRUP. CLAS. PROF.]:[AGRUP. CLAS. PROF.]]=$B57,IF(DATOS_[[Check Periodo Ref.]:[Check Periodo Ref.]]="Dentro",IF(DATOS_[[Check Equiparado]:[Check Equiparado]]="Sí",IF(DATOS!BG$5="Sí",(1/DATOS_[[% anualiz]:[% anualiz]]),1)*IF(DATOS!BG$4="Sí",1/DATOS_[[% normaliz]:[% normaliz]],1)*(DATOS_[Conc.Sal.29])))))))),
0)</f>
        <v>0</v>
      </c>
      <c r="AM59" s="109">
        <f t="array" ref="AM59">IFERROR(
(AVERAGE((IF(DATOS_[[Sexo]:[Sexo]]=$B59,IF(DATOS_[[AGRUP. CLAS. PROF.]:[AGRUP. CLAS. PROF.]]=$B57,IF(DATOS_[[Check Periodo Ref.]:[Check Periodo Ref.]]="Dentro",IF(DATOS_[[Check Equiparado]:[Check Equiparado]]="Sí",IF(DATOS!BH$5="Sí",(1/DATOS_[[% anualiz]:[% anualiz]]),1)*IF(DATOS!BH$4="Sí",1/DATOS_[[% normaliz]:[% normaliz]],1)*(DATOS_[Conc.Sal.30])))))))),
0)</f>
        <v>0</v>
      </c>
      <c r="AN59" s="110">
        <f t="array" ref="AN59">IFERROR(
AVERAGE(IF(DATOS_[Sexo]=$B59,IF(DATOS_[[AGRUP. CLAS. PROF.]:[AGRUP. CLAS. PROF.]]=$B57,IF(DATOS_[Check Equiparado]="Sí",IF(DATOS_[Check Periodo Ref.]="Dentro",DATOS_[Tot COMPL.SAL Eq],FALSE))))),
0)</f>
        <v>0</v>
      </c>
      <c r="AO59" s="111">
        <f t="array" ref="AO59">IFERROR(
AVERAGE(IF(DATOS_[Sexo]=$B59,IF(DATOS_[[AGRUP. CLAS. PROF.]:[AGRUP. CLAS. PROF.]]=$B57,IF(DATOS_[Check Equiparado]="Sí",IF(DATOS_[Check Periodo Ref.]="Dentro",DATOS_[TOTAL SALARIO Eq],FALSE))))),
0)</f>
        <v>0</v>
      </c>
      <c r="AP59" s="112">
        <f t="array" ref="AP59">IFERROR(
(AVERAGE((IF(DATOS_[[Sexo]:[Sexo]]=$B59,IF(DATOS_[[AGRUP. CLAS. PROF.]:[AGRUP. CLAS. PROF.]]=$B57,IF(DATOS_[[Check Periodo Ref.]:[Check Periodo Ref.]]="Dentro",IF(DATOS_[[Check Equiparado]:[Check Equiparado]]="Sí",IF(DATOS!BI$5="Sí",(1/DATOS_[[% anualiz]:[% anualiz]]),1)*IF(DATOS!BI$4="Sí",1/DATOS_[[% normaliz]:[% normaliz]],1)*(DATOS_[C.Extra.01])))))))),
0)</f>
        <v>0</v>
      </c>
      <c r="AQ59" s="112">
        <f t="array" ref="AQ59">IFERROR(
(AVERAGE((IF(DATOS_[[Sexo]:[Sexo]]=$B59,IF(DATOS_[[AGRUP. CLAS. PROF.]:[AGRUP. CLAS. PROF.]]=$B57,IF(DATOS_[[Check Periodo Ref.]:[Check Periodo Ref.]]="Dentro",IF(DATOS_[[Check Equiparado]:[Check Equiparado]]="Sí",IF(DATOS!BJ$5="Sí",(1/DATOS_[[% anualiz]:[% anualiz]]),1)*IF(DATOS!BJ$4="Sí",1/DATOS_[[% normaliz]:[% normaliz]],1)*(DATOS_[C.Extra.02])))))))),
0)</f>
        <v>0</v>
      </c>
      <c r="AR59" s="112">
        <f t="array" ref="AR59">IFERROR(
(AVERAGE((IF(DATOS_[[Sexo]:[Sexo]]=$B59,IF(DATOS_[[AGRUP. CLAS. PROF.]:[AGRUP. CLAS. PROF.]]=$B57,IF(DATOS_[[Check Periodo Ref.]:[Check Periodo Ref.]]="Dentro",IF(DATOS_[[Check Equiparado]:[Check Equiparado]]="Sí",IF(DATOS!BK$5="Sí",(1/DATOS_[[% anualiz]:[% anualiz]]),1)*IF(DATOS!BK$4="Sí",1/DATOS_[[% normaliz]:[% normaliz]],1)*(DATOS_[C.Extra.03])))))))),
0)</f>
        <v>0</v>
      </c>
      <c r="AS59" s="112">
        <f t="array" ref="AS59">IFERROR(
(AVERAGE((IF(DATOS_[[Sexo]:[Sexo]]=$B59,IF(DATOS_[[AGRUP. CLAS. PROF.]:[AGRUP. CLAS. PROF.]]=$B57,IF(DATOS_[[Check Periodo Ref.]:[Check Periodo Ref.]]="Dentro",IF(DATOS_[[Check Equiparado]:[Check Equiparado]]="Sí",IF(DATOS!BL$5="Sí",(1/DATOS_[[% anualiz]:[% anualiz]]),1)*IF(DATOS!BL$4="Sí",1/DATOS_[[% normaliz]:[% normaliz]],1)*(DATOS_[C.Extra.04])))))))),
0)</f>
        <v>0</v>
      </c>
      <c r="AT59" s="112">
        <f t="array" ref="AT59">IFERROR(
(AVERAGE((IF(DATOS_[[Sexo]:[Sexo]]=$B59,IF(DATOS_[[AGRUP. CLAS. PROF.]:[AGRUP. CLAS. PROF.]]=$B57,IF(DATOS_[[Check Periodo Ref.]:[Check Periodo Ref.]]="Dentro",IF(DATOS_[[Check Equiparado]:[Check Equiparado]]="Sí",IF(DATOS!BM$5="Sí",(1/DATOS_[[% anualiz]:[% anualiz]]),1)*IF(DATOS!BM$4="Sí",1/DATOS_[[% normaliz]:[% normaliz]],1)*(DATOS_[C.Extra.05])))))))),
0)</f>
        <v>0</v>
      </c>
      <c r="AU59" s="113">
        <f t="array" ref="AU59">IFERROR(
AVERAGE(IF(DATOS_[Sexo]=$B59,IF(DATOS_[[AGRUP. CLAS. PROF.]:[AGRUP. CLAS. PROF.]]=$B57,IF(DATOS_[Check Equiparado]="Sí",IF(DATOS_[Check Periodo Ref.]="Dentro",DATOS_[Tot Extrasalarial Eq],FALSE))))),
0)</f>
        <v>0</v>
      </c>
      <c r="AV59" s="114">
        <f t="array" ref="AV59">IFERROR(
AVERAGE(IF(DATOS_[Sexo]=$B59,IF(DATOS_[[AGRUP. CLAS. PROF.]:[AGRUP. CLAS. PROF.]]=$B57,IF(DATOS_[Check Equiparado]="Sí",IF(DATOS_[Check Periodo Ref.]="Dentro",DATOS_[TOTAL Retrib Eq],FALSE))))),
0)</f>
        <v>0</v>
      </c>
    </row>
    <row r="60" spans="1:48" ht="17.25" thickBot="1" x14ac:dyDescent="0.35">
      <c r="A60" s="60" t="str">
        <f t="shared" ref="A60" si="63">+A61</f>
        <v>[ocultar]</v>
      </c>
      <c r="B60" s="70" t="s">
        <v>232</v>
      </c>
      <c r="C60" s="107"/>
      <c r="D60" s="71"/>
      <c r="E60" s="71"/>
      <c r="F60" s="71"/>
      <c r="G60" s="71"/>
      <c r="H60" s="71"/>
      <c r="I60" s="137" t="str">
        <f t="shared" ref="I60:AV60" si="64">IFERROR((I61-I62)/I61,"")</f>
        <v/>
      </c>
      <c r="J60" s="138" t="str">
        <f t="shared" si="64"/>
        <v/>
      </c>
      <c r="K60" s="139" t="str">
        <f t="shared" si="64"/>
        <v/>
      </c>
      <c r="L60" s="139" t="str">
        <f t="shared" si="64"/>
        <v/>
      </c>
      <c r="M60" s="139" t="str">
        <f t="shared" si="64"/>
        <v/>
      </c>
      <c r="N60" s="140" t="str">
        <f t="shared" si="64"/>
        <v/>
      </c>
      <c r="O60" s="141" t="str">
        <f t="shared" si="64"/>
        <v/>
      </c>
      <c r="P60" s="141" t="str">
        <f t="shared" si="64"/>
        <v/>
      </c>
      <c r="Q60" s="141" t="str">
        <f t="shared" si="64"/>
        <v/>
      </c>
      <c r="R60" s="141" t="str">
        <f t="shared" si="64"/>
        <v/>
      </c>
      <c r="S60" s="141" t="str">
        <f t="shared" si="64"/>
        <v/>
      </c>
      <c r="T60" s="141" t="str">
        <f t="shared" si="64"/>
        <v/>
      </c>
      <c r="U60" s="141" t="str">
        <f t="shared" si="64"/>
        <v/>
      </c>
      <c r="V60" s="141" t="str">
        <f t="shared" si="64"/>
        <v/>
      </c>
      <c r="W60" s="141" t="str">
        <f t="shared" si="64"/>
        <v/>
      </c>
      <c r="X60" s="141" t="str">
        <f t="shared" si="64"/>
        <v/>
      </c>
      <c r="Y60" s="141" t="str">
        <f t="shared" si="64"/>
        <v/>
      </c>
      <c r="Z60" s="140" t="str">
        <f t="shared" si="64"/>
        <v/>
      </c>
      <c r="AA60" s="140" t="str">
        <f t="shared" si="64"/>
        <v/>
      </c>
      <c r="AB60" s="140" t="str">
        <f t="shared" si="64"/>
        <v/>
      </c>
      <c r="AC60" s="140" t="str">
        <f t="shared" si="64"/>
        <v/>
      </c>
      <c r="AD60" s="140" t="str">
        <f t="shared" si="64"/>
        <v/>
      </c>
      <c r="AE60" s="140" t="str">
        <f t="shared" si="64"/>
        <v/>
      </c>
      <c r="AF60" s="140" t="str">
        <f t="shared" si="64"/>
        <v/>
      </c>
      <c r="AG60" s="140" t="str">
        <f t="shared" si="64"/>
        <v/>
      </c>
      <c r="AH60" s="140" t="str">
        <f t="shared" si="64"/>
        <v/>
      </c>
      <c r="AI60" s="140" t="str">
        <f t="shared" si="64"/>
        <v/>
      </c>
      <c r="AJ60" s="140" t="str">
        <f t="shared" si="64"/>
        <v/>
      </c>
      <c r="AK60" s="140" t="str">
        <f t="shared" si="64"/>
        <v/>
      </c>
      <c r="AL60" s="140" t="str">
        <f t="shared" si="64"/>
        <v/>
      </c>
      <c r="AM60" s="140" t="str">
        <f t="shared" si="64"/>
        <v/>
      </c>
      <c r="AN60" s="142" t="str">
        <f t="shared" si="64"/>
        <v/>
      </c>
      <c r="AO60" s="146" t="str">
        <f t="shared" si="64"/>
        <v/>
      </c>
      <c r="AP60" s="143" t="str">
        <f t="shared" si="64"/>
        <v/>
      </c>
      <c r="AQ60" s="143" t="str">
        <f t="shared" si="64"/>
        <v/>
      </c>
      <c r="AR60" s="143" t="str">
        <f t="shared" si="64"/>
        <v/>
      </c>
      <c r="AS60" s="143" t="str">
        <f t="shared" si="64"/>
        <v/>
      </c>
      <c r="AT60" s="143" t="str">
        <f t="shared" si="64"/>
        <v/>
      </c>
      <c r="AU60" s="144" t="str">
        <f t="shared" si="64"/>
        <v/>
      </c>
      <c r="AV60" s="145" t="str">
        <f t="shared" si="64"/>
        <v/>
      </c>
    </row>
    <row r="61" spans="1:48" x14ac:dyDescent="0.3">
      <c r="A61" s="60" t="str">
        <f t="shared" ref="A61" si="65">+IF(C61+C62=0,"[ocultar]","")</f>
        <v>[ocultar]</v>
      </c>
      <c r="B61" s="64" t="s">
        <v>162</v>
      </c>
      <c r="C61" s="65">
        <f t="array" ref="C61">SUM(IF($B61=DATOS_[Sexo],
IF($B60=DATOS_[AGRUP. CLAS. PROF.],
IF("Dentro"=DATOS_[Check Periodo Ref.],
1/(COUNTIFS(DATOS_[Sexo],$B61,DATOS_[AGRUP. CLAS. PROF.],$B60,DATOS_[Check Periodo Ref.],"Dentro",DATOS_[id],DATOS_[id]))))))</f>
        <v>0</v>
      </c>
      <c r="D61" s="66">
        <f>COUNTIFS(DATOS_[AGRUP. CLAS. PROF.],$B60,DATOS_[Sexo],$B61,DATOS_[Check Periodo Ref.],"Dentro")</f>
        <v>0</v>
      </c>
      <c r="E61" s="66">
        <f>COUNTIFS(DATOS_[AGRUP. CLAS. PROF.],$B60,DATOS_[Sexo],$B61,DATOS_[Check Periodo Ref.],"Dentro",DATOS_[Check Nº SC Norm],"Sí")</f>
        <v>0</v>
      </c>
      <c r="F61" s="66">
        <f>COUNTIFS(DATOS_[AGRUP. CLAS. PROF.],$B60,DATOS_[Sexo],$B61,DATOS_[Check Periodo Ref.],"Dentro",DATOS_[Check Nº SC Anualiz],"Sí")</f>
        <v>0</v>
      </c>
      <c r="G61" s="66">
        <f>COUNTIFS(DATOS_[AGRUP. CLAS. PROF.],$B60,DATOS_[Sexo],$B61,DATOS_[Check Periodo Ref.],"Dentro",DATOS_[Check Nº SC Norm y Anualiz],"Sí")</f>
        <v>0</v>
      </c>
      <c r="H61" s="66">
        <f>COUNTIFS(DATOS_[AGRUP. CLAS. PROF.],$B60,DATOS_[Sexo],$B61,DATOS_[Check Periodo Ref.],"Dentro",DATOS_[Check Equiparación],"Sí")</f>
        <v>0</v>
      </c>
      <c r="I61" s="108">
        <f t="array" ref="I61">IFERROR(
AVERAGE(IF(DATOS_[Sexo]=$B61,IF(DATOS_[[AGRUP. CLAS. PROF.]:[AGRUP. CLAS. PROF.]]=$B60,IF(DATOS_[Check Equiparado]="Sí",IF(DATOS_[Check Periodo Ref.]="Dentro",DATOS_[SALARIO BASE Eq],FALSE))))),
0)</f>
        <v>0</v>
      </c>
      <c r="J61" s="109">
        <f t="array" ref="J61">IFERROR(
(AVERAGE((IF(DATOS_[[Sexo]:[Sexo]]=$B61,IF(DATOS_[[AGRUP. CLAS. PROF.]:[AGRUP. CLAS. PROF.]]=$B60,IF(DATOS_[[Check Periodo Ref.]:[Check Periodo Ref.]]="Dentro",IF(DATOS_[[Check Equiparado]:[Check Equiparado]]="Sí",IF(DATOS!AE$5="Sí",(1/DATOS_[[% anualiz]:[% anualiz]]),1)*IF(DATOS!AE$4="Sí",1/DATOS_[[% normaliz]:[% normaliz]],1)*(DATOS_[Conc.Sal.01])))))))),
0)</f>
        <v>0</v>
      </c>
      <c r="K61" s="109">
        <f t="array" ref="K61">IFERROR(
(AVERAGE((IF(DATOS_[[Sexo]:[Sexo]]=$B61,IF(DATOS_[[AGRUP. CLAS. PROF.]:[AGRUP. CLAS. PROF.]]=$B60,IF(DATOS_[[Check Periodo Ref.]:[Check Periodo Ref.]]="Dentro",IF(DATOS_[[Check Equiparado]:[Check Equiparado]]="Sí",IF(DATOS!AF$5="Sí",(1/DATOS_[[% anualiz]:[% anualiz]]),1)*IF(DATOS!AF$4="Sí",1/DATOS_[[% normaliz]:[% normaliz]],1)*(DATOS_[Conc.Sal.02])))))))),
0)</f>
        <v>0</v>
      </c>
      <c r="L61" s="109">
        <f t="array" ref="L61">IFERROR(
(AVERAGE((IF(DATOS_[[Sexo]:[Sexo]]=$B61,IF(DATOS_[[AGRUP. CLAS. PROF.]:[AGRUP. CLAS. PROF.]]=$B60,IF(DATOS_[[Check Periodo Ref.]:[Check Periodo Ref.]]="Dentro",IF(DATOS_[[Check Equiparado]:[Check Equiparado]]="Sí",IF(DATOS!AG$5="Sí",(1/DATOS_[[% anualiz]:[% anualiz]]),1)*IF(DATOS!AG$4="Sí",1/DATOS_[[% normaliz]:[% normaliz]],1)*(DATOS_[Conc.Sal.03])))))))),
0)</f>
        <v>0</v>
      </c>
      <c r="M61" s="109">
        <f t="array" ref="M61">IFERROR(
(AVERAGE((IF(DATOS_[[Sexo]:[Sexo]]=$B61,IF(DATOS_[[AGRUP. CLAS. PROF.]:[AGRUP. CLAS. PROF.]]=$B60,IF(DATOS_[[Check Periodo Ref.]:[Check Periodo Ref.]]="Dentro",IF(DATOS_[[Check Equiparado]:[Check Equiparado]]="Sí",IF(DATOS!AH$5="Sí",(1/DATOS_[[% anualiz]:[% anualiz]]),1)*IF(DATOS!AH$4="Sí",1/DATOS_[[% normaliz]:[% normaliz]],1)*(DATOS_[Conc.Sal.04])))))))),
0)</f>
        <v>0</v>
      </c>
      <c r="N61" s="109">
        <f t="array" ref="N61">IFERROR(
(AVERAGE((IF(DATOS_[[Sexo]:[Sexo]]=$B61,IF(DATOS_[[AGRUP. CLAS. PROF.]:[AGRUP. CLAS. PROF.]]=$B60,IF(DATOS_[[Check Periodo Ref.]:[Check Periodo Ref.]]="Dentro",IF(DATOS_[[Check Equiparado]:[Check Equiparado]]="Sí",IF(DATOS!AI$5="Sí",(1/DATOS_[[% anualiz]:[% anualiz]]),1)*IF(DATOS!AI$4="Sí",1/DATOS_[[% normaliz]:[% normaliz]],1)*(DATOS_[Conc.Sal.05])))))))),
0)</f>
        <v>0</v>
      </c>
      <c r="O61" s="109">
        <f t="array" ref="O61">IFERROR(
(AVERAGE((IF(DATOS_[[Sexo]:[Sexo]]=$B61,IF(DATOS_[[AGRUP. CLAS. PROF.]:[AGRUP. CLAS. PROF.]]=$B60,IF(DATOS_[[Check Periodo Ref.]:[Check Periodo Ref.]]="Dentro",IF(DATOS_[[Check Equiparado]:[Check Equiparado]]="Sí",IF(DATOS!AJ$5="Sí",(1/DATOS_[[% anualiz]:[% anualiz]]),1)*IF(DATOS!AJ$4="Sí",1/DATOS_[[% normaliz]:[% normaliz]],1)*(DATOS_[Conc.Sal.06])))))))),
0)</f>
        <v>0</v>
      </c>
      <c r="P61" s="109">
        <f t="array" ref="P61">IFERROR(
(AVERAGE((IF(DATOS_[[Sexo]:[Sexo]]=$B61,IF(DATOS_[[AGRUP. CLAS. PROF.]:[AGRUP. CLAS. PROF.]]=$B60,IF(DATOS_[[Check Periodo Ref.]:[Check Periodo Ref.]]="Dentro",IF(DATOS_[[Check Equiparado]:[Check Equiparado]]="Sí",IF(DATOS!AK$5="Sí",(1/DATOS_[[% anualiz]:[% anualiz]]),1)*IF(DATOS!AK$4="Sí",1/DATOS_[[% normaliz]:[% normaliz]],1)*(DATOS_[Conc.Sal.07])))))))),
0)</f>
        <v>0</v>
      </c>
      <c r="Q61" s="109">
        <f t="array" ref="Q61">IFERROR(
(AVERAGE((IF(DATOS_[[Sexo]:[Sexo]]=$B61,IF(DATOS_[[AGRUP. CLAS. PROF.]:[AGRUP. CLAS. PROF.]]=$B60,IF(DATOS_[[Check Periodo Ref.]:[Check Periodo Ref.]]="Dentro",IF(DATOS_[[Check Equiparado]:[Check Equiparado]]="Sí",IF(DATOS!AL$5="Sí",(1/DATOS_[[% anualiz]:[% anualiz]]),1)*IF(DATOS!AL$4="Sí",1/DATOS_[[% normaliz]:[% normaliz]],1)*(DATOS_[Conc.Sal.08])))))))),
0)</f>
        <v>0</v>
      </c>
      <c r="R61" s="109">
        <f t="array" ref="R61">IFERROR(
(AVERAGE((IF(DATOS_[[Sexo]:[Sexo]]=$B61,IF(DATOS_[[AGRUP. CLAS. PROF.]:[AGRUP. CLAS. PROF.]]=$B60,IF(DATOS_[[Check Periodo Ref.]:[Check Periodo Ref.]]="Dentro",IF(DATOS_[[Check Equiparado]:[Check Equiparado]]="Sí",IF(DATOS!AM$5="Sí",(1/DATOS_[[% anualiz]:[% anualiz]]),1)*IF(DATOS!AM$4="Sí",1/DATOS_[[% normaliz]:[% normaliz]],1)*(DATOS_[Conc.Sal.09])))))))),
0)</f>
        <v>0</v>
      </c>
      <c r="S61" s="109">
        <f t="array" ref="S61">IFERROR(
(AVERAGE((IF(DATOS_[[Sexo]:[Sexo]]=$B61,IF(DATOS_[[AGRUP. CLAS. PROF.]:[AGRUP. CLAS. PROF.]]=$B60,IF(DATOS_[[Check Periodo Ref.]:[Check Periodo Ref.]]="Dentro",IF(DATOS_[[Check Equiparado]:[Check Equiparado]]="Sí",IF(DATOS!AN$5="Sí",(1/DATOS_[[% anualiz]:[% anualiz]]),1)*IF(DATOS!AN$4="Sí",1/DATOS_[[% normaliz]:[% normaliz]],1)*(DATOS_[Conc.Sal.10])))))))),
0)</f>
        <v>0</v>
      </c>
      <c r="T61" s="109">
        <f t="array" ref="T61">IFERROR(
(AVERAGE((IF(DATOS_[[Sexo]:[Sexo]]=$B61,IF(DATOS_[[AGRUP. CLAS. PROF.]:[AGRUP. CLAS. PROF.]]=$B60,IF(DATOS_[[Check Periodo Ref.]:[Check Periodo Ref.]]="Dentro",IF(DATOS_[[Check Equiparado]:[Check Equiparado]]="Sí",IF(DATOS!AO$5="Sí",(1/DATOS_[[% anualiz]:[% anualiz]]),1)*IF(DATOS!AO$4="Sí",1/DATOS_[[% normaliz]:[% normaliz]],1)*(DATOS_[Conc.Sal.11])))))))),
0)</f>
        <v>0</v>
      </c>
      <c r="U61" s="109">
        <f t="array" ref="U61">IFERROR(
(AVERAGE((IF(DATOS_[[Sexo]:[Sexo]]=$B61,IF(DATOS_[[AGRUP. CLAS. PROF.]:[AGRUP. CLAS. PROF.]]=$B60,IF(DATOS_[[Check Periodo Ref.]:[Check Periodo Ref.]]="Dentro",IF(DATOS_[[Check Equiparado]:[Check Equiparado]]="Sí",IF(DATOS!AP$5="Sí",(1/DATOS_[[% anualiz]:[% anualiz]]),1)*IF(DATOS!AP$4="Sí",1/DATOS_[[% normaliz]:[% normaliz]],1)*(DATOS_[Conc.Sal.12])))))))),
0)</f>
        <v>0</v>
      </c>
      <c r="V61" s="109">
        <f t="array" ref="V61">IFERROR(
(AVERAGE((IF(DATOS_[[Sexo]:[Sexo]]=$B61,IF(DATOS_[[AGRUP. CLAS. PROF.]:[AGRUP. CLAS. PROF.]]=$B60,IF(DATOS_[[Check Periodo Ref.]:[Check Periodo Ref.]]="Dentro",IF(DATOS_[[Check Equiparado]:[Check Equiparado]]="Sí",IF(DATOS!AQ$5="Sí",(1/DATOS_[[% anualiz]:[% anualiz]]),1)*IF(DATOS!AQ$4="Sí",1/DATOS_[[% normaliz]:[% normaliz]],1)*(DATOS_[Conc.Sal.13])))))))),
0)</f>
        <v>0</v>
      </c>
      <c r="W61" s="109">
        <f t="array" ref="W61">IFERROR(
(AVERAGE((IF(DATOS_[[Sexo]:[Sexo]]=$B61,IF(DATOS_[[AGRUP. CLAS. PROF.]:[AGRUP. CLAS. PROF.]]=$B60,IF(DATOS_[[Check Periodo Ref.]:[Check Periodo Ref.]]="Dentro",IF(DATOS_[[Check Equiparado]:[Check Equiparado]]="Sí",IF(DATOS!AR$5="Sí",(1/DATOS_[[% anualiz]:[% anualiz]]),1)*IF(DATOS!AR$4="Sí",1/DATOS_[[% normaliz]:[% normaliz]],1)*(DATOS_[Conc.Sal.14])))))))),
0)</f>
        <v>0</v>
      </c>
      <c r="X61" s="109">
        <f t="array" ref="X61">IFERROR(
(AVERAGE((IF(DATOS_[[Sexo]:[Sexo]]=$B61,IF(DATOS_[[AGRUP. CLAS. PROF.]:[AGRUP. CLAS. PROF.]]=$B60,IF(DATOS_[[Check Periodo Ref.]:[Check Periodo Ref.]]="Dentro",IF(DATOS_[[Check Equiparado]:[Check Equiparado]]="Sí",IF(DATOS!AS$5="Sí",(1/DATOS_[[% anualiz]:[% anualiz]]),1)*IF(DATOS!AS$4="Sí",1/DATOS_[[% normaliz]:[% normaliz]],1)*(DATOS_[Conc.Sal.15])))))))),
0)</f>
        <v>0</v>
      </c>
      <c r="Y61" s="109">
        <f t="array" ref="Y61">IFERROR(
(AVERAGE((IF(DATOS_[[Sexo]:[Sexo]]=$B61,IF(DATOS_[[AGRUP. CLAS. PROF.]:[AGRUP. CLAS. PROF.]]=$B60,IF(DATOS_[[Check Periodo Ref.]:[Check Periodo Ref.]]="Dentro",IF(DATOS_[[Check Equiparado]:[Check Equiparado]]="Sí",IF(DATOS!AT$5="Sí",(1/DATOS_[[% anualiz]:[% anualiz]]),1)*IF(DATOS!AT$4="Sí",1/DATOS_[[% normaliz]:[% normaliz]],1)*(DATOS_[Conc.Sal.16])))))))),
0)</f>
        <v>0</v>
      </c>
      <c r="Z61" s="109">
        <f t="array" ref="Z61">IFERROR(
(AVERAGE((IF(DATOS_[[Sexo]:[Sexo]]=$B61,IF(DATOS_[[AGRUP. CLAS. PROF.]:[AGRUP. CLAS. PROF.]]=$B60,IF(DATOS_[[Check Periodo Ref.]:[Check Periodo Ref.]]="Dentro",IF(DATOS_[[Check Equiparado]:[Check Equiparado]]="Sí",IF(DATOS!AU$5="Sí",(1/DATOS_[[% anualiz]:[% anualiz]]),1)*IF(DATOS!AU$4="Sí",1/DATOS_[[% normaliz]:[% normaliz]],1)*(DATOS_[Conc.Sal.17])))))))),
0)</f>
        <v>0</v>
      </c>
      <c r="AA61" s="109">
        <f t="array" ref="AA61">IFERROR(
(AVERAGE((IF(DATOS_[[Sexo]:[Sexo]]=$B61,IF(DATOS_[[AGRUP. CLAS. PROF.]:[AGRUP. CLAS. PROF.]]=$B60,IF(DATOS_[[Check Periodo Ref.]:[Check Periodo Ref.]]="Dentro",IF(DATOS_[[Check Equiparado]:[Check Equiparado]]="Sí",IF(DATOS!AV$5="Sí",(1/DATOS_[[% anualiz]:[% anualiz]]),1)*IF(DATOS!AV$4="Sí",1/DATOS_[[% normaliz]:[% normaliz]],1)*(DATOS_[Conc.Sal.18])))))))),
0)</f>
        <v>0</v>
      </c>
      <c r="AB61" s="109">
        <f t="array" ref="AB61">IFERROR(
(AVERAGE((IF(DATOS_[[Sexo]:[Sexo]]=$B61,IF(DATOS_[[AGRUP. CLAS. PROF.]:[AGRUP. CLAS. PROF.]]=$B60,IF(DATOS_[[Check Periodo Ref.]:[Check Periodo Ref.]]="Dentro",IF(DATOS_[[Check Equiparado]:[Check Equiparado]]="Sí",IF(DATOS!AW$5="Sí",(1/DATOS_[[% anualiz]:[% anualiz]]),1)*IF(DATOS!AW$4="Sí",1/DATOS_[[% normaliz]:[% normaliz]],1)*(DATOS_[Conc.Sal.19])))))))),
0)</f>
        <v>0</v>
      </c>
      <c r="AC61" s="109">
        <f t="array" ref="AC61">IFERROR(
(AVERAGE((IF(DATOS_[[Sexo]:[Sexo]]=$B61,IF(DATOS_[[AGRUP. CLAS. PROF.]:[AGRUP. CLAS. PROF.]]=$B60,IF(DATOS_[[Check Periodo Ref.]:[Check Periodo Ref.]]="Dentro",IF(DATOS_[[Check Equiparado]:[Check Equiparado]]="Sí",IF(DATOS!AX$5="Sí",(1/DATOS_[[% anualiz]:[% anualiz]]),1)*IF(DATOS!AX$4="Sí",1/DATOS_[[% normaliz]:[% normaliz]],1)*(DATOS_[Conc.Sal.20])))))))),
0)</f>
        <v>0</v>
      </c>
      <c r="AD61" s="109">
        <f t="array" ref="AD61">IFERROR(
(AVERAGE((IF(DATOS_[[Sexo]:[Sexo]]=$B61,IF(DATOS_[[AGRUP. CLAS. PROF.]:[AGRUP. CLAS. PROF.]]=$B60,IF(DATOS_[[Check Periodo Ref.]:[Check Periodo Ref.]]="Dentro",IF(DATOS_[[Check Equiparado]:[Check Equiparado]]="Sí",IF(DATOS!AY$5="Sí",(1/DATOS_[[% anualiz]:[% anualiz]]),1)*IF(DATOS!AY$4="Sí",1/DATOS_[[% normaliz]:[% normaliz]],1)*(DATOS_[Conc.Sal.21])))))))),
0)</f>
        <v>0</v>
      </c>
      <c r="AE61" s="109">
        <f t="array" ref="AE61">IFERROR(
(AVERAGE((IF(DATOS_[[Sexo]:[Sexo]]=$B61,IF(DATOS_[[AGRUP. CLAS. PROF.]:[AGRUP. CLAS. PROF.]]=$B60,IF(DATOS_[[Check Periodo Ref.]:[Check Periodo Ref.]]="Dentro",IF(DATOS_[[Check Equiparado]:[Check Equiparado]]="Sí",IF(DATOS!AZ$5="Sí",(1/DATOS_[[% anualiz]:[% anualiz]]),1)*IF(DATOS!AZ$4="Sí",1/DATOS_[[% normaliz]:[% normaliz]],1)*(DATOS_[Conc.Sal.22])))))))),
0)</f>
        <v>0</v>
      </c>
      <c r="AF61" s="109">
        <f t="array" ref="AF61">IFERROR(
(AVERAGE((IF(DATOS_[[Sexo]:[Sexo]]=$B61,IF(DATOS_[[AGRUP. CLAS. PROF.]:[AGRUP. CLAS. PROF.]]=$B60,IF(DATOS_[[Check Periodo Ref.]:[Check Periodo Ref.]]="Dentro",IF(DATOS_[[Check Equiparado]:[Check Equiparado]]="Sí",IF(DATOS!BA$5="Sí",(1/DATOS_[[% anualiz]:[% anualiz]]),1)*IF(DATOS!BA$4="Sí",1/DATOS_[[% normaliz]:[% normaliz]],1)*(DATOS_[Conc.Sal.23])))))))),
0)</f>
        <v>0</v>
      </c>
      <c r="AG61" s="109">
        <f t="array" ref="AG61">IFERROR(
(AVERAGE((IF(DATOS_[[Sexo]:[Sexo]]=$B61,IF(DATOS_[[AGRUP. CLAS. PROF.]:[AGRUP. CLAS. PROF.]]=$B60,IF(DATOS_[[Check Periodo Ref.]:[Check Periodo Ref.]]="Dentro",IF(DATOS_[[Check Equiparado]:[Check Equiparado]]="Sí",IF(DATOS!BB$5="Sí",(1/DATOS_[[% anualiz]:[% anualiz]]),1)*IF(DATOS!BB$4="Sí",1/DATOS_[[% normaliz]:[% normaliz]],1)*(DATOS_[Conc.Sal.24])))))))),
0)</f>
        <v>0</v>
      </c>
      <c r="AH61" s="109">
        <f t="array" ref="AH61">IFERROR(
(AVERAGE((IF(DATOS_[[Sexo]:[Sexo]]=$B61,IF(DATOS_[[AGRUP. CLAS. PROF.]:[AGRUP. CLAS. PROF.]]=$B60,IF(DATOS_[[Check Periodo Ref.]:[Check Periodo Ref.]]="Dentro",IF(DATOS_[[Check Equiparado]:[Check Equiparado]]="Sí",IF(DATOS!BC$5="Sí",(1/DATOS_[[% anualiz]:[% anualiz]]),1)*IF(DATOS!BC$4="Sí",1/DATOS_[[% normaliz]:[% normaliz]],1)*(DATOS_[Conc.Sal.25])))))))),
0)</f>
        <v>0</v>
      </c>
      <c r="AI61" s="109">
        <f t="array" ref="AI61">IFERROR(
(AVERAGE((IF(DATOS_[[Sexo]:[Sexo]]=$B61,IF(DATOS_[[AGRUP. CLAS. PROF.]:[AGRUP. CLAS. PROF.]]=$B60,IF(DATOS_[[Check Periodo Ref.]:[Check Periodo Ref.]]="Dentro",IF(DATOS_[[Check Equiparado]:[Check Equiparado]]="Sí",IF(DATOS!BD$5="Sí",(1/DATOS_[[% anualiz]:[% anualiz]]),1)*IF(DATOS!BD$4="Sí",1/DATOS_[[% normaliz]:[% normaliz]],1)*(DATOS_[Conc.Sal.26])))))))),
0)</f>
        <v>0</v>
      </c>
      <c r="AJ61" s="109">
        <f t="array" ref="AJ61">IFERROR(
(AVERAGE((IF(DATOS_[[Sexo]:[Sexo]]=$B61,IF(DATOS_[[AGRUP. CLAS. PROF.]:[AGRUP. CLAS. PROF.]]=$B60,IF(DATOS_[[Check Periodo Ref.]:[Check Periodo Ref.]]="Dentro",IF(DATOS_[[Check Equiparado]:[Check Equiparado]]="Sí",IF(DATOS!BE$5="Sí",(1/DATOS_[[% anualiz]:[% anualiz]]),1)*IF(DATOS!BE$4="Sí",1/DATOS_[[% normaliz]:[% normaliz]],1)*(DATOS_[Conc.Sal.27])))))))),
0)</f>
        <v>0</v>
      </c>
      <c r="AK61" s="109">
        <f t="array" ref="AK61">IFERROR(
(AVERAGE((IF(DATOS_[[Sexo]:[Sexo]]=$B61,IF(DATOS_[[AGRUP. CLAS. PROF.]:[AGRUP. CLAS. PROF.]]=$B60,IF(DATOS_[[Check Periodo Ref.]:[Check Periodo Ref.]]="Dentro",IF(DATOS_[[Check Equiparado]:[Check Equiparado]]="Sí",IF(DATOS!BF$5="Sí",(1/DATOS_[[% anualiz]:[% anualiz]]),1)*IF(DATOS!BF$4="Sí",1/DATOS_[[% normaliz]:[% normaliz]],1)*(DATOS_[Conc.Sal.28])))))))),
0)</f>
        <v>0</v>
      </c>
      <c r="AL61" s="109">
        <f t="array" ref="AL61">IFERROR(
(AVERAGE((IF(DATOS_[[Sexo]:[Sexo]]=$B61,IF(DATOS_[[AGRUP. CLAS. PROF.]:[AGRUP. CLAS. PROF.]]=$B60,IF(DATOS_[[Check Periodo Ref.]:[Check Periodo Ref.]]="Dentro",IF(DATOS_[[Check Equiparado]:[Check Equiparado]]="Sí",IF(DATOS!BG$5="Sí",(1/DATOS_[[% anualiz]:[% anualiz]]),1)*IF(DATOS!BG$4="Sí",1/DATOS_[[% normaliz]:[% normaliz]],1)*(DATOS_[Conc.Sal.29])))))))),
0)</f>
        <v>0</v>
      </c>
      <c r="AM61" s="109">
        <f t="array" ref="AM61">IFERROR(
(AVERAGE((IF(DATOS_[[Sexo]:[Sexo]]=$B61,IF(DATOS_[[AGRUP. CLAS. PROF.]:[AGRUP. CLAS. PROF.]]=$B60,IF(DATOS_[[Check Periodo Ref.]:[Check Periodo Ref.]]="Dentro",IF(DATOS_[[Check Equiparado]:[Check Equiparado]]="Sí",IF(DATOS!BH$5="Sí",(1/DATOS_[[% anualiz]:[% anualiz]]),1)*IF(DATOS!BH$4="Sí",1/DATOS_[[% normaliz]:[% normaliz]],1)*(DATOS_[Conc.Sal.30])))))))),
0)</f>
        <v>0</v>
      </c>
      <c r="AN61" s="110">
        <f t="array" ref="AN61">IFERROR(
AVERAGE(IF(DATOS_[Sexo]=$B61,IF(DATOS_[[AGRUP. CLAS. PROF.]:[AGRUP. CLAS. PROF.]]=$B60,IF(DATOS_[Check Equiparado]="Sí",IF(DATOS_[Check Periodo Ref.]="Dentro",DATOS_[Tot COMPL.SAL Eq],FALSE))))),
0)</f>
        <v>0</v>
      </c>
      <c r="AO61" s="111">
        <f t="array" ref="AO61">IFERROR(
AVERAGE(IF(DATOS_[Sexo]=$B61,IF(DATOS_[[AGRUP. CLAS. PROF.]:[AGRUP. CLAS. PROF.]]=$B60,IF(DATOS_[Check Equiparado]="Sí",IF(DATOS_[Check Periodo Ref.]="Dentro",DATOS_[TOTAL SALARIO Eq],FALSE))))),
0)</f>
        <v>0</v>
      </c>
      <c r="AP61" s="112">
        <f t="array" ref="AP61">IFERROR(
(AVERAGE((IF(DATOS_[[Sexo]:[Sexo]]=$B61,IF(DATOS_[[AGRUP. CLAS. PROF.]:[AGRUP. CLAS. PROF.]]=$B60,IF(DATOS_[[Check Periodo Ref.]:[Check Periodo Ref.]]="Dentro",IF(DATOS_[[Check Equiparado]:[Check Equiparado]]="Sí",IF(DATOS!BI$5="Sí",(1/DATOS_[[% anualiz]:[% anualiz]]),1)*IF(DATOS!BI$4="Sí",1/DATOS_[[% normaliz]:[% normaliz]],1)*(DATOS_[C.Extra.01])))))))),
0)</f>
        <v>0</v>
      </c>
      <c r="AQ61" s="112">
        <f t="array" ref="AQ61">IFERROR(
(AVERAGE((IF(DATOS_[[Sexo]:[Sexo]]=$B61,IF(DATOS_[[AGRUP. CLAS. PROF.]:[AGRUP. CLAS. PROF.]]=$B60,IF(DATOS_[[Check Periodo Ref.]:[Check Periodo Ref.]]="Dentro",IF(DATOS_[[Check Equiparado]:[Check Equiparado]]="Sí",IF(DATOS!BJ$5="Sí",(1/DATOS_[[% anualiz]:[% anualiz]]),1)*IF(DATOS!BJ$4="Sí",1/DATOS_[[% normaliz]:[% normaliz]],1)*(DATOS_[C.Extra.02])))))))),
0)</f>
        <v>0</v>
      </c>
      <c r="AR61" s="112">
        <f t="array" ref="AR61">IFERROR(
(AVERAGE((IF(DATOS_[[Sexo]:[Sexo]]=$B61,IF(DATOS_[[AGRUP. CLAS. PROF.]:[AGRUP. CLAS. PROF.]]=$B60,IF(DATOS_[[Check Periodo Ref.]:[Check Periodo Ref.]]="Dentro",IF(DATOS_[[Check Equiparado]:[Check Equiparado]]="Sí",IF(DATOS!BK$5="Sí",(1/DATOS_[[% anualiz]:[% anualiz]]),1)*IF(DATOS!BK$4="Sí",1/DATOS_[[% normaliz]:[% normaliz]],1)*(DATOS_[C.Extra.03])))))))),
0)</f>
        <v>0</v>
      </c>
      <c r="AS61" s="112">
        <f t="array" ref="AS61">IFERROR(
(AVERAGE((IF(DATOS_[[Sexo]:[Sexo]]=$B61,IF(DATOS_[[AGRUP. CLAS. PROF.]:[AGRUP. CLAS. PROF.]]=$B60,IF(DATOS_[[Check Periodo Ref.]:[Check Periodo Ref.]]="Dentro",IF(DATOS_[[Check Equiparado]:[Check Equiparado]]="Sí",IF(DATOS!BL$5="Sí",(1/DATOS_[[% anualiz]:[% anualiz]]),1)*IF(DATOS!BL$4="Sí",1/DATOS_[[% normaliz]:[% normaliz]],1)*(DATOS_[C.Extra.04])))))))),
0)</f>
        <v>0</v>
      </c>
      <c r="AT61" s="112">
        <f t="array" ref="AT61">IFERROR(
(AVERAGE((IF(DATOS_[[Sexo]:[Sexo]]=$B61,IF(DATOS_[[AGRUP. CLAS. PROF.]:[AGRUP. CLAS. PROF.]]=$B60,IF(DATOS_[[Check Periodo Ref.]:[Check Periodo Ref.]]="Dentro",IF(DATOS_[[Check Equiparado]:[Check Equiparado]]="Sí",IF(DATOS!BM$5="Sí",(1/DATOS_[[% anualiz]:[% anualiz]]),1)*IF(DATOS!BM$4="Sí",1/DATOS_[[% normaliz]:[% normaliz]],1)*(DATOS_[C.Extra.05])))))))),
0)</f>
        <v>0</v>
      </c>
      <c r="AU61" s="113">
        <f t="array" ref="AU61">IFERROR(
AVERAGE(IF(DATOS_[Sexo]=$B61,IF(DATOS_[[AGRUP. CLAS. PROF.]:[AGRUP. CLAS. PROF.]]=$B60,IF(DATOS_[Check Equiparado]="Sí",IF(DATOS_[Check Periodo Ref.]="Dentro",DATOS_[Tot Extrasalarial Eq],FALSE))))),
0)</f>
        <v>0</v>
      </c>
      <c r="AV61" s="114">
        <f t="array" ref="AV61">IFERROR(
AVERAGE(IF(DATOS_[Sexo]=$B61,IF(DATOS_[[AGRUP. CLAS. PROF.]:[AGRUP. CLAS. PROF.]]=$B60,IF(DATOS_[Check Equiparado]="Sí",IF(DATOS_[Check Periodo Ref.]="Dentro",DATOS_[TOTAL Retrib Eq],FALSE))))),
0)</f>
        <v>0</v>
      </c>
    </row>
    <row r="62" spans="1:48" x14ac:dyDescent="0.3">
      <c r="A62" s="60" t="str">
        <f t="shared" ref="A62" si="66">+A61</f>
        <v>[ocultar]</v>
      </c>
      <c r="B62" s="64" t="s">
        <v>163</v>
      </c>
      <c r="C62" s="65">
        <f t="array" ref="C62">SUM(IF($B62=DATOS_[Sexo],
IF($B60=DATOS_[AGRUP. CLAS. PROF.],
IF("Dentro"=DATOS_[Check Periodo Ref.],
1/(COUNTIFS(DATOS_[Sexo],$B62,DATOS_[AGRUP. CLAS. PROF.],$B60,DATOS_[Check Periodo Ref.],"Dentro",DATOS_[id],DATOS_[id]))))))</f>
        <v>0</v>
      </c>
      <c r="D62" s="66">
        <f>COUNTIFS(DATOS_[AGRUP. CLAS. PROF.],$B60,DATOS_[Sexo],$B62,DATOS_[Check Periodo Ref.],"Dentro")</f>
        <v>0</v>
      </c>
      <c r="E62" s="66">
        <f>COUNTIFS(DATOS_[AGRUP. CLAS. PROF.],$B60,DATOS_[Sexo],$B62,DATOS_[Check Periodo Ref.],"Dentro",DATOS_[Check Nº SC Norm],"Sí")</f>
        <v>0</v>
      </c>
      <c r="F62" s="66">
        <f>COUNTIFS(DATOS_[AGRUP. CLAS. PROF.],$B60,DATOS_[Sexo],$B62,DATOS_[Check Periodo Ref.],"Dentro",DATOS_[Check Nº SC Anualiz],"Sí")</f>
        <v>0</v>
      </c>
      <c r="G62" s="66">
        <f>COUNTIFS(DATOS_[AGRUP. CLAS. PROF.],$B60,DATOS_[Sexo],$B62,DATOS_[Check Periodo Ref.],"Dentro",DATOS_[Check Nº SC Norm y Anualiz],"Sí")</f>
        <v>0</v>
      </c>
      <c r="H62" s="66">
        <f>COUNTIFS(DATOS_[AGRUP. CLAS. PROF.],$B60,DATOS_[Sexo],$B62,DATOS_[Check Periodo Ref.],"Dentro",DATOS_[Check Equiparación],"Sí")</f>
        <v>0</v>
      </c>
      <c r="I62" s="108" cm="1">
        <f t="array" ref="I62">IFERROR(
AVERAGE(IF(DATOS_[Sexo]=$B62,IF(DATOS_[[AGRUP. CLAS. PROF.]:[AGRUP. CLAS. PROF.]]=$B60,IF(DATOS_[Check Equiparado]="Sí",IF(DATOS_[Check Periodo Ref.]="Dentro",DATOS_[SALARIO BASE Eq],FALSE))))),
0)</f>
        <v>0</v>
      </c>
      <c r="J62" s="109">
        <f t="array" ref="J62">IFERROR(
(AVERAGE((IF(DATOS_[[Sexo]:[Sexo]]=$B62,IF(DATOS_[[AGRUP. CLAS. PROF.]:[AGRUP. CLAS. PROF.]]=$B60,IF(DATOS_[[Check Periodo Ref.]:[Check Periodo Ref.]]="Dentro",IF(DATOS_[[Check Equiparado]:[Check Equiparado]]="Sí",IF(DATOS!AE$5="Sí",(1/DATOS_[[% anualiz]:[% anualiz]]),1)*IF(DATOS!AE$4="Sí",1/DATOS_[[% normaliz]:[% normaliz]],1)*(DATOS_[Conc.Sal.01])))))))),
0)</f>
        <v>0</v>
      </c>
      <c r="K62" s="109">
        <f t="array" ref="K62">IFERROR(
(AVERAGE((IF(DATOS_[[Sexo]:[Sexo]]=$B62,IF(DATOS_[[AGRUP. CLAS. PROF.]:[AGRUP. CLAS. PROF.]]=$B60,IF(DATOS_[[Check Periodo Ref.]:[Check Periodo Ref.]]="Dentro",IF(DATOS_[[Check Equiparado]:[Check Equiparado]]="Sí",IF(DATOS!AF$5="Sí",(1/DATOS_[[% anualiz]:[% anualiz]]),1)*IF(DATOS!AF$4="Sí",1/DATOS_[[% normaliz]:[% normaliz]],1)*(DATOS_[Conc.Sal.02])))))))),
0)</f>
        <v>0</v>
      </c>
      <c r="L62" s="109">
        <f t="array" ref="L62">IFERROR(
(AVERAGE((IF(DATOS_[[Sexo]:[Sexo]]=$B62,IF(DATOS_[[AGRUP. CLAS. PROF.]:[AGRUP. CLAS. PROF.]]=$B60,IF(DATOS_[[Check Periodo Ref.]:[Check Periodo Ref.]]="Dentro",IF(DATOS_[[Check Equiparado]:[Check Equiparado]]="Sí",IF(DATOS!AG$5="Sí",(1/DATOS_[[% anualiz]:[% anualiz]]),1)*IF(DATOS!AG$4="Sí",1/DATOS_[[% normaliz]:[% normaliz]],1)*(DATOS_[Conc.Sal.03])))))))),
0)</f>
        <v>0</v>
      </c>
      <c r="M62" s="109">
        <f t="array" ref="M62">IFERROR(
(AVERAGE((IF(DATOS_[[Sexo]:[Sexo]]=$B62,IF(DATOS_[[AGRUP. CLAS. PROF.]:[AGRUP. CLAS. PROF.]]=$B60,IF(DATOS_[[Check Periodo Ref.]:[Check Periodo Ref.]]="Dentro",IF(DATOS_[[Check Equiparado]:[Check Equiparado]]="Sí",IF(DATOS!AH$5="Sí",(1/DATOS_[[% anualiz]:[% anualiz]]),1)*IF(DATOS!AH$4="Sí",1/DATOS_[[% normaliz]:[% normaliz]],1)*(DATOS_[Conc.Sal.04])))))))),
0)</f>
        <v>0</v>
      </c>
      <c r="N62" s="109">
        <f t="array" ref="N62">IFERROR(
(AVERAGE((IF(DATOS_[[Sexo]:[Sexo]]=$B62,IF(DATOS_[[AGRUP. CLAS. PROF.]:[AGRUP. CLAS. PROF.]]=$B60,IF(DATOS_[[Check Periodo Ref.]:[Check Periodo Ref.]]="Dentro",IF(DATOS_[[Check Equiparado]:[Check Equiparado]]="Sí",IF(DATOS!AI$5="Sí",(1/DATOS_[[% anualiz]:[% anualiz]]),1)*IF(DATOS!AI$4="Sí",1/DATOS_[[% normaliz]:[% normaliz]],1)*(DATOS_[Conc.Sal.05])))))))),
0)</f>
        <v>0</v>
      </c>
      <c r="O62" s="109">
        <f t="array" ref="O62">IFERROR(
(AVERAGE((IF(DATOS_[[Sexo]:[Sexo]]=$B62,IF(DATOS_[[AGRUP. CLAS. PROF.]:[AGRUP. CLAS. PROF.]]=$B60,IF(DATOS_[[Check Periodo Ref.]:[Check Periodo Ref.]]="Dentro",IF(DATOS_[[Check Equiparado]:[Check Equiparado]]="Sí",IF(DATOS!AJ$5="Sí",(1/DATOS_[[% anualiz]:[% anualiz]]),1)*IF(DATOS!AJ$4="Sí",1/DATOS_[[% normaliz]:[% normaliz]],1)*(DATOS_[Conc.Sal.06])))))))),
0)</f>
        <v>0</v>
      </c>
      <c r="P62" s="109">
        <f t="array" ref="P62">IFERROR(
(AVERAGE((IF(DATOS_[[Sexo]:[Sexo]]=$B62,IF(DATOS_[[AGRUP. CLAS. PROF.]:[AGRUP. CLAS. PROF.]]=$B60,IF(DATOS_[[Check Periodo Ref.]:[Check Periodo Ref.]]="Dentro",IF(DATOS_[[Check Equiparado]:[Check Equiparado]]="Sí",IF(DATOS!AK$5="Sí",(1/DATOS_[[% anualiz]:[% anualiz]]),1)*IF(DATOS!AK$4="Sí",1/DATOS_[[% normaliz]:[% normaliz]],1)*(DATOS_[Conc.Sal.07])))))))),
0)</f>
        <v>0</v>
      </c>
      <c r="Q62" s="109">
        <f t="array" ref="Q62">IFERROR(
(AVERAGE((IF(DATOS_[[Sexo]:[Sexo]]=$B62,IF(DATOS_[[AGRUP. CLAS. PROF.]:[AGRUP. CLAS. PROF.]]=$B60,IF(DATOS_[[Check Periodo Ref.]:[Check Periodo Ref.]]="Dentro",IF(DATOS_[[Check Equiparado]:[Check Equiparado]]="Sí",IF(DATOS!AL$5="Sí",(1/DATOS_[[% anualiz]:[% anualiz]]),1)*IF(DATOS!AL$4="Sí",1/DATOS_[[% normaliz]:[% normaliz]],1)*(DATOS_[Conc.Sal.08])))))))),
0)</f>
        <v>0</v>
      </c>
      <c r="R62" s="109">
        <f t="array" ref="R62">IFERROR(
(AVERAGE((IF(DATOS_[[Sexo]:[Sexo]]=$B62,IF(DATOS_[[AGRUP. CLAS. PROF.]:[AGRUP. CLAS. PROF.]]=$B60,IF(DATOS_[[Check Periodo Ref.]:[Check Periodo Ref.]]="Dentro",IF(DATOS_[[Check Equiparado]:[Check Equiparado]]="Sí",IF(DATOS!AM$5="Sí",(1/DATOS_[[% anualiz]:[% anualiz]]),1)*IF(DATOS!AM$4="Sí",1/DATOS_[[% normaliz]:[% normaliz]],1)*(DATOS_[Conc.Sal.09])))))))),
0)</f>
        <v>0</v>
      </c>
      <c r="S62" s="109">
        <f t="array" ref="S62">IFERROR(
(AVERAGE((IF(DATOS_[[Sexo]:[Sexo]]=$B62,IF(DATOS_[[AGRUP. CLAS. PROF.]:[AGRUP. CLAS. PROF.]]=$B60,IF(DATOS_[[Check Periodo Ref.]:[Check Periodo Ref.]]="Dentro",IF(DATOS_[[Check Equiparado]:[Check Equiparado]]="Sí",IF(DATOS!AN$5="Sí",(1/DATOS_[[% anualiz]:[% anualiz]]),1)*IF(DATOS!AN$4="Sí",1/DATOS_[[% normaliz]:[% normaliz]],1)*(DATOS_[Conc.Sal.10])))))))),
0)</f>
        <v>0</v>
      </c>
      <c r="T62" s="109">
        <f t="array" ref="T62">IFERROR(
(AVERAGE((IF(DATOS_[[Sexo]:[Sexo]]=$B62,IF(DATOS_[[AGRUP. CLAS. PROF.]:[AGRUP. CLAS. PROF.]]=$B60,IF(DATOS_[[Check Periodo Ref.]:[Check Periodo Ref.]]="Dentro",IF(DATOS_[[Check Equiparado]:[Check Equiparado]]="Sí",IF(DATOS!AO$5="Sí",(1/DATOS_[[% anualiz]:[% anualiz]]),1)*IF(DATOS!AO$4="Sí",1/DATOS_[[% normaliz]:[% normaliz]],1)*(DATOS_[Conc.Sal.11])))))))),
0)</f>
        <v>0</v>
      </c>
      <c r="U62" s="109">
        <f t="array" ref="U62">IFERROR(
(AVERAGE((IF(DATOS_[[Sexo]:[Sexo]]=$B62,IF(DATOS_[[AGRUP. CLAS. PROF.]:[AGRUP. CLAS. PROF.]]=$B60,IF(DATOS_[[Check Periodo Ref.]:[Check Periodo Ref.]]="Dentro",IF(DATOS_[[Check Equiparado]:[Check Equiparado]]="Sí",IF(DATOS!AP$5="Sí",(1/DATOS_[[% anualiz]:[% anualiz]]),1)*IF(DATOS!AP$4="Sí",1/DATOS_[[% normaliz]:[% normaliz]],1)*(DATOS_[Conc.Sal.12])))))))),
0)</f>
        <v>0</v>
      </c>
      <c r="V62" s="109">
        <f t="array" ref="V62">IFERROR(
(AVERAGE((IF(DATOS_[[Sexo]:[Sexo]]=$B62,IF(DATOS_[[AGRUP. CLAS. PROF.]:[AGRUP. CLAS. PROF.]]=$B60,IF(DATOS_[[Check Periodo Ref.]:[Check Periodo Ref.]]="Dentro",IF(DATOS_[[Check Equiparado]:[Check Equiparado]]="Sí",IF(DATOS!AQ$5="Sí",(1/DATOS_[[% anualiz]:[% anualiz]]),1)*IF(DATOS!AQ$4="Sí",1/DATOS_[[% normaliz]:[% normaliz]],1)*(DATOS_[Conc.Sal.13])))))))),
0)</f>
        <v>0</v>
      </c>
      <c r="W62" s="109">
        <f t="array" ref="W62">IFERROR(
(AVERAGE((IF(DATOS_[[Sexo]:[Sexo]]=$B62,IF(DATOS_[[AGRUP. CLAS. PROF.]:[AGRUP. CLAS. PROF.]]=$B60,IF(DATOS_[[Check Periodo Ref.]:[Check Periodo Ref.]]="Dentro",IF(DATOS_[[Check Equiparado]:[Check Equiparado]]="Sí",IF(DATOS!AR$5="Sí",(1/DATOS_[[% anualiz]:[% anualiz]]),1)*IF(DATOS!AR$4="Sí",1/DATOS_[[% normaliz]:[% normaliz]],1)*(DATOS_[Conc.Sal.14])))))))),
0)</f>
        <v>0</v>
      </c>
      <c r="X62" s="109">
        <f t="array" ref="X62">IFERROR(
(AVERAGE((IF(DATOS_[[Sexo]:[Sexo]]=$B62,IF(DATOS_[[AGRUP. CLAS. PROF.]:[AGRUP. CLAS. PROF.]]=$B60,IF(DATOS_[[Check Periodo Ref.]:[Check Periodo Ref.]]="Dentro",IF(DATOS_[[Check Equiparado]:[Check Equiparado]]="Sí",IF(DATOS!AS$5="Sí",(1/DATOS_[[% anualiz]:[% anualiz]]),1)*IF(DATOS!AS$4="Sí",1/DATOS_[[% normaliz]:[% normaliz]],1)*(DATOS_[Conc.Sal.15])))))))),
0)</f>
        <v>0</v>
      </c>
      <c r="Y62" s="109">
        <f t="array" ref="Y62">IFERROR(
(AVERAGE((IF(DATOS_[[Sexo]:[Sexo]]=$B62,IF(DATOS_[[AGRUP. CLAS. PROF.]:[AGRUP. CLAS. PROF.]]=$B60,IF(DATOS_[[Check Periodo Ref.]:[Check Periodo Ref.]]="Dentro",IF(DATOS_[[Check Equiparado]:[Check Equiparado]]="Sí",IF(DATOS!AT$5="Sí",(1/DATOS_[[% anualiz]:[% anualiz]]),1)*IF(DATOS!AT$4="Sí",1/DATOS_[[% normaliz]:[% normaliz]],1)*(DATOS_[Conc.Sal.16])))))))),
0)</f>
        <v>0</v>
      </c>
      <c r="Z62" s="109">
        <f t="array" ref="Z62">IFERROR(
(AVERAGE((IF(DATOS_[[Sexo]:[Sexo]]=$B62,IF(DATOS_[[AGRUP. CLAS. PROF.]:[AGRUP. CLAS. PROF.]]=$B60,IF(DATOS_[[Check Periodo Ref.]:[Check Periodo Ref.]]="Dentro",IF(DATOS_[[Check Equiparado]:[Check Equiparado]]="Sí",IF(DATOS!AU$5="Sí",(1/DATOS_[[% anualiz]:[% anualiz]]),1)*IF(DATOS!AU$4="Sí",1/DATOS_[[% normaliz]:[% normaliz]],1)*(DATOS_[Conc.Sal.17])))))))),
0)</f>
        <v>0</v>
      </c>
      <c r="AA62" s="109">
        <f t="array" ref="AA62">IFERROR(
(AVERAGE((IF(DATOS_[[Sexo]:[Sexo]]=$B62,IF(DATOS_[[AGRUP. CLAS. PROF.]:[AGRUP. CLAS. PROF.]]=$B60,IF(DATOS_[[Check Periodo Ref.]:[Check Periodo Ref.]]="Dentro",IF(DATOS_[[Check Equiparado]:[Check Equiparado]]="Sí",IF(DATOS!AV$5="Sí",(1/DATOS_[[% anualiz]:[% anualiz]]),1)*IF(DATOS!AV$4="Sí",1/DATOS_[[% normaliz]:[% normaliz]],1)*(DATOS_[Conc.Sal.18])))))))),
0)</f>
        <v>0</v>
      </c>
      <c r="AB62" s="109">
        <f t="array" ref="AB62">IFERROR(
(AVERAGE((IF(DATOS_[[Sexo]:[Sexo]]=$B62,IF(DATOS_[[AGRUP. CLAS. PROF.]:[AGRUP. CLAS. PROF.]]=$B60,IF(DATOS_[[Check Periodo Ref.]:[Check Periodo Ref.]]="Dentro",IF(DATOS_[[Check Equiparado]:[Check Equiparado]]="Sí",IF(DATOS!AW$5="Sí",(1/DATOS_[[% anualiz]:[% anualiz]]),1)*IF(DATOS!AW$4="Sí",1/DATOS_[[% normaliz]:[% normaliz]],1)*(DATOS_[Conc.Sal.19])))))))),
0)</f>
        <v>0</v>
      </c>
      <c r="AC62" s="109">
        <f t="array" ref="AC62">IFERROR(
(AVERAGE((IF(DATOS_[[Sexo]:[Sexo]]=$B62,IF(DATOS_[[AGRUP. CLAS. PROF.]:[AGRUP. CLAS. PROF.]]=$B60,IF(DATOS_[[Check Periodo Ref.]:[Check Periodo Ref.]]="Dentro",IF(DATOS_[[Check Equiparado]:[Check Equiparado]]="Sí",IF(DATOS!AX$5="Sí",(1/DATOS_[[% anualiz]:[% anualiz]]),1)*IF(DATOS!AX$4="Sí",1/DATOS_[[% normaliz]:[% normaliz]],1)*(DATOS_[Conc.Sal.20])))))))),
0)</f>
        <v>0</v>
      </c>
      <c r="AD62" s="109">
        <f t="array" ref="AD62">IFERROR(
(AVERAGE((IF(DATOS_[[Sexo]:[Sexo]]=$B62,IF(DATOS_[[AGRUP. CLAS. PROF.]:[AGRUP. CLAS. PROF.]]=$B60,IF(DATOS_[[Check Periodo Ref.]:[Check Periodo Ref.]]="Dentro",IF(DATOS_[[Check Equiparado]:[Check Equiparado]]="Sí",IF(DATOS!AY$5="Sí",(1/DATOS_[[% anualiz]:[% anualiz]]),1)*IF(DATOS!AY$4="Sí",1/DATOS_[[% normaliz]:[% normaliz]],1)*(DATOS_[Conc.Sal.21])))))))),
0)</f>
        <v>0</v>
      </c>
      <c r="AE62" s="109">
        <f t="array" ref="AE62">IFERROR(
(AVERAGE((IF(DATOS_[[Sexo]:[Sexo]]=$B62,IF(DATOS_[[AGRUP. CLAS. PROF.]:[AGRUP. CLAS. PROF.]]=$B60,IF(DATOS_[[Check Periodo Ref.]:[Check Periodo Ref.]]="Dentro",IF(DATOS_[[Check Equiparado]:[Check Equiparado]]="Sí",IF(DATOS!AZ$5="Sí",(1/DATOS_[[% anualiz]:[% anualiz]]),1)*IF(DATOS!AZ$4="Sí",1/DATOS_[[% normaliz]:[% normaliz]],1)*(DATOS_[Conc.Sal.22])))))))),
0)</f>
        <v>0</v>
      </c>
      <c r="AF62" s="109">
        <f t="array" ref="AF62">IFERROR(
(AVERAGE((IF(DATOS_[[Sexo]:[Sexo]]=$B62,IF(DATOS_[[AGRUP. CLAS. PROF.]:[AGRUP. CLAS. PROF.]]=$B60,IF(DATOS_[[Check Periodo Ref.]:[Check Periodo Ref.]]="Dentro",IF(DATOS_[[Check Equiparado]:[Check Equiparado]]="Sí",IF(DATOS!BA$5="Sí",(1/DATOS_[[% anualiz]:[% anualiz]]),1)*IF(DATOS!BA$4="Sí",1/DATOS_[[% normaliz]:[% normaliz]],1)*(DATOS_[Conc.Sal.23])))))))),
0)</f>
        <v>0</v>
      </c>
      <c r="AG62" s="109">
        <f t="array" ref="AG62">IFERROR(
(AVERAGE((IF(DATOS_[[Sexo]:[Sexo]]=$B62,IF(DATOS_[[AGRUP. CLAS. PROF.]:[AGRUP. CLAS. PROF.]]=$B60,IF(DATOS_[[Check Periodo Ref.]:[Check Periodo Ref.]]="Dentro",IF(DATOS_[[Check Equiparado]:[Check Equiparado]]="Sí",IF(DATOS!BB$5="Sí",(1/DATOS_[[% anualiz]:[% anualiz]]),1)*IF(DATOS!BB$4="Sí",1/DATOS_[[% normaliz]:[% normaliz]],1)*(DATOS_[Conc.Sal.24])))))))),
0)</f>
        <v>0</v>
      </c>
      <c r="AH62" s="109">
        <f t="array" ref="AH62">IFERROR(
(AVERAGE((IF(DATOS_[[Sexo]:[Sexo]]=$B62,IF(DATOS_[[AGRUP. CLAS. PROF.]:[AGRUP. CLAS. PROF.]]=$B60,IF(DATOS_[[Check Periodo Ref.]:[Check Periodo Ref.]]="Dentro",IF(DATOS_[[Check Equiparado]:[Check Equiparado]]="Sí",IF(DATOS!BC$5="Sí",(1/DATOS_[[% anualiz]:[% anualiz]]),1)*IF(DATOS!BC$4="Sí",1/DATOS_[[% normaliz]:[% normaliz]],1)*(DATOS_[Conc.Sal.25])))))))),
0)</f>
        <v>0</v>
      </c>
      <c r="AI62" s="109">
        <f t="array" ref="AI62">IFERROR(
(AVERAGE((IF(DATOS_[[Sexo]:[Sexo]]=$B62,IF(DATOS_[[AGRUP. CLAS. PROF.]:[AGRUP. CLAS. PROF.]]=$B60,IF(DATOS_[[Check Periodo Ref.]:[Check Periodo Ref.]]="Dentro",IF(DATOS_[[Check Equiparado]:[Check Equiparado]]="Sí",IF(DATOS!BD$5="Sí",(1/DATOS_[[% anualiz]:[% anualiz]]),1)*IF(DATOS!BD$4="Sí",1/DATOS_[[% normaliz]:[% normaliz]],1)*(DATOS_[Conc.Sal.26])))))))),
0)</f>
        <v>0</v>
      </c>
      <c r="AJ62" s="109">
        <f t="array" ref="AJ62">IFERROR(
(AVERAGE((IF(DATOS_[[Sexo]:[Sexo]]=$B62,IF(DATOS_[[AGRUP. CLAS. PROF.]:[AGRUP. CLAS. PROF.]]=$B60,IF(DATOS_[[Check Periodo Ref.]:[Check Periodo Ref.]]="Dentro",IF(DATOS_[[Check Equiparado]:[Check Equiparado]]="Sí",IF(DATOS!BE$5="Sí",(1/DATOS_[[% anualiz]:[% anualiz]]),1)*IF(DATOS!BE$4="Sí",1/DATOS_[[% normaliz]:[% normaliz]],1)*(DATOS_[Conc.Sal.27])))))))),
0)</f>
        <v>0</v>
      </c>
      <c r="AK62" s="109">
        <f t="array" ref="AK62">IFERROR(
(AVERAGE((IF(DATOS_[[Sexo]:[Sexo]]=$B62,IF(DATOS_[[AGRUP. CLAS. PROF.]:[AGRUP. CLAS. PROF.]]=$B60,IF(DATOS_[[Check Periodo Ref.]:[Check Periodo Ref.]]="Dentro",IF(DATOS_[[Check Equiparado]:[Check Equiparado]]="Sí",IF(DATOS!BF$5="Sí",(1/DATOS_[[% anualiz]:[% anualiz]]),1)*IF(DATOS!BF$4="Sí",1/DATOS_[[% normaliz]:[% normaliz]],1)*(DATOS_[Conc.Sal.28])))))))),
0)</f>
        <v>0</v>
      </c>
      <c r="AL62" s="109">
        <f t="array" ref="AL62">IFERROR(
(AVERAGE((IF(DATOS_[[Sexo]:[Sexo]]=$B62,IF(DATOS_[[AGRUP. CLAS. PROF.]:[AGRUP. CLAS. PROF.]]=$B60,IF(DATOS_[[Check Periodo Ref.]:[Check Periodo Ref.]]="Dentro",IF(DATOS_[[Check Equiparado]:[Check Equiparado]]="Sí",IF(DATOS!BG$5="Sí",(1/DATOS_[[% anualiz]:[% anualiz]]),1)*IF(DATOS!BG$4="Sí",1/DATOS_[[% normaliz]:[% normaliz]],1)*(DATOS_[Conc.Sal.29])))))))),
0)</f>
        <v>0</v>
      </c>
      <c r="AM62" s="109">
        <f t="array" ref="AM62">IFERROR(
(AVERAGE((IF(DATOS_[[Sexo]:[Sexo]]=$B62,IF(DATOS_[[AGRUP. CLAS. PROF.]:[AGRUP. CLAS. PROF.]]=$B60,IF(DATOS_[[Check Periodo Ref.]:[Check Periodo Ref.]]="Dentro",IF(DATOS_[[Check Equiparado]:[Check Equiparado]]="Sí",IF(DATOS!BH$5="Sí",(1/DATOS_[[% anualiz]:[% anualiz]]),1)*IF(DATOS!BH$4="Sí",1/DATOS_[[% normaliz]:[% normaliz]],1)*(DATOS_[Conc.Sal.30])))))))),
0)</f>
        <v>0</v>
      </c>
      <c r="AN62" s="110">
        <f t="array" ref="AN62">IFERROR(
AVERAGE(IF(DATOS_[Sexo]=$B62,IF(DATOS_[[AGRUP. CLAS. PROF.]:[AGRUP. CLAS. PROF.]]=$B60,IF(DATOS_[Check Equiparado]="Sí",IF(DATOS_[Check Periodo Ref.]="Dentro",DATOS_[Tot COMPL.SAL Eq],FALSE))))),
0)</f>
        <v>0</v>
      </c>
      <c r="AO62" s="111">
        <f t="array" ref="AO62">IFERROR(
AVERAGE(IF(DATOS_[Sexo]=$B62,IF(DATOS_[[AGRUP. CLAS. PROF.]:[AGRUP. CLAS. PROF.]]=$B60,IF(DATOS_[Check Equiparado]="Sí",IF(DATOS_[Check Periodo Ref.]="Dentro",DATOS_[TOTAL SALARIO Eq],FALSE))))),
0)</f>
        <v>0</v>
      </c>
      <c r="AP62" s="112">
        <f t="array" ref="AP62">IFERROR(
(AVERAGE((IF(DATOS_[[Sexo]:[Sexo]]=$B62,IF(DATOS_[[AGRUP. CLAS. PROF.]:[AGRUP. CLAS. PROF.]]=$B60,IF(DATOS_[[Check Periodo Ref.]:[Check Periodo Ref.]]="Dentro",IF(DATOS_[[Check Equiparado]:[Check Equiparado]]="Sí",IF(DATOS!BI$5="Sí",(1/DATOS_[[% anualiz]:[% anualiz]]),1)*IF(DATOS!BI$4="Sí",1/DATOS_[[% normaliz]:[% normaliz]],1)*(DATOS_[C.Extra.01])))))))),
0)</f>
        <v>0</v>
      </c>
      <c r="AQ62" s="112">
        <f t="array" ref="AQ62">IFERROR(
(AVERAGE((IF(DATOS_[[Sexo]:[Sexo]]=$B62,IF(DATOS_[[AGRUP. CLAS. PROF.]:[AGRUP. CLAS. PROF.]]=$B60,IF(DATOS_[[Check Periodo Ref.]:[Check Periodo Ref.]]="Dentro",IF(DATOS_[[Check Equiparado]:[Check Equiparado]]="Sí",IF(DATOS!BJ$5="Sí",(1/DATOS_[[% anualiz]:[% anualiz]]),1)*IF(DATOS!BJ$4="Sí",1/DATOS_[[% normaliz]:[% normaliz]],1)*(DATOS_[C.Extra.02])))))))),
0)</f>
        <v>0</v>
      </c>
      <c r="AR62" s="112">
        <f t="array" ref="AR62">IFERROR(
(AVERAGE((IF(DATOS_[[Sexo]:[Sexo]]=$B62,IF(DATOS_[[AGRUP. CLAS. PROF.]:[AGRUP. CLAS. PROF.]]=$B60,IF(DATOS_[[Check Periodo Ref.]:[Check Periodo Ref.]]="Dentro",IF(DATOS_[[Check Equiparado]:[Check Equiparado]]="Sí",IF(DATOS!BK$5="Sí",(1/DATOS_[[% anualiz]:[% anualiz]]),1)*IF(DATOS!BK$4="Sí",1/DATOS_[[% normaliz]:[% normaliz]],1)*(DATOS_[C.Extra.03])))))))),
0)</f>
        <v>0</v>
      </c>
      <c r="AS62" s="112">
        <f t="array" ref="AS62">IFERROR(
(AVERAGE((IF(DATOS_[[Sexo]:[Sexo]]=$B62,IF(DATOS_[[AGRUP. CLAS. PROF.]:[AGRUP. CLAS. PROF.]]=$B60,IF(DATOS_[[Check Periodo Ref.]:[Check Periodo Ref.]]="Dentro",IF(DATOS_[[Check Equiparado]:[Check Equiparado]]="Sí",IF(DATOS!BL$5="Sí",(1/DATOS_[[% anualiz]:[% anualiz]]),1)*IF(DATOS!BL$4="Sí",1/DATOS_[[% normaliz]:[% normaliz]],1)*(DATOS_[C.Extra.04])))))))),
0)</f>
        <v>0</v>
      </c>
      <c r="AT62" s="112">
        <f t="array" ref="AT62">IFERROR(
(AVERAGE((IF(DATOS_[[Sexo]:[Sexo]]=$B62,IF(DATOS_[[AGRUP. CLAS. PROF.]:[AGRUP. CLAS. PROF.]]=$B60,IF(DATOS_[[Check Periodo Ref.]:[Check Periodo Ref.]]="Dentro",IF(DATOS_[[Check Equiparado]:[Check Equiparado]]="Sí",IF(DATOS!BM$5="Sí",(1/DATOS_[[% anualiz]:[% anualiz]]),1)*IF(DATOS!BM$4="Sí",1/DATOS_[[% normaliz]:[% normaliz]],1)*(DATOS_[C.Extra.05])))))))),
0)</f>
        <v>0</v>
      </c>
      <c r="AU62" s="113">
        <f t="array" ref="AU62">IFERROR(
AVERAGE(IF(DATOS_[Sexo]=$B62,IF(DATOS_[[AGRUP. CLAS. PROF.]:[AGRUP. CLAS. PROF.]]=$B60,IF(DATOS_[Check Equiparado]="Sí",IF(DATOS_[Check Periodo Ref.]="Dentro",DATOS_[Tot Extrasalarial Eq],FALSE))))),
0)</f>
        <v>0</v>
      </c>
      <c r="AV62" s="114">
        <f t="array" ref="AV62">IFERROR(
AVERAGE(IF(DATOS_[Sexo]=$B62,IF(DATOS_[[AGRUP. CLAS. PROF.]:[AGRUP. CLAS. PROF.]]=$B60,IF(DATOS_[Check Equiparado]="Sí",IF(DATOS_[Check Periodo Ref.]="Dentro",DATOS_[TOTAL Retrib Eq],FALSE))))),
0)</f>
        <v>0</v>
      </c>
    </row>
    <row r="63" spans="1:48" ht="17.25" thickBot="1" x14ac:dyDescent="0.35">
      <c r="A63" s="60" t="str">
        <f t="shared" ref="A63" si="67">+A64</f>
        <v>[ocultar]</v>
      </c>
      <c r="B63" s="70" t="s">
        <v>233</v>
      </c>
      <c r="C63" s="107"/>
      <c r="D63" s="71"/>
      <c r="E63" s="71"/>
      <c r="F63" s="71"/>
      <c r="G63" s="71"/>
      <c r="H63" s="71"/>
      <c r="I63" s="137" t="str">
        <f t="shared" ref="I63:AV63" si="68">IFERROR((I64-I65)/I64,"")</f>
        <v/>
      </c>
      <c r="J63" s="138" t="str">
        <f t="shared" si="68"/>
        <v/>
      </c>
      <c r="K63" s="139" t="str">
        <f t="shared" si="68"/>
        <v/>
      </c>
      <c r="L63" s="139" t="str">
        <f t="shared" si="68"/>
        <v/>
      </c>
      <c r="M63" s="139" t="str">
        <f t="shared" si="68"/>
        <v/>
      </c>
      <c r="N63" s="140" t="str">
        <f t="shared" si="68"/>
        <v/>
      </c>
      <c r="O63" s="141" t="str">
        <f t="shared" si="68"/>
        <v/>
      </c>
      <c r="P63" s="141" t="str">
        <f t="shared" si="68"/>
        <v/>
      </c>
      <c r="Q63" s="141" t="str">
        <f t="shared" si="68"/>
        <v/>
      </c>
      <c r="R63" s="141" t="str">
        <f t="shared" si="68"/>
        <v/>
      </c>
      <c r="S63" s="141" t="str">
        <f t="shared" si="68"/>
        <v/>
      </c>
      <c r="T63" s="141" t="str">
        <f t="shared" si="68"/>
        <v/>
      </c>
      <c r="U63" s="141" t="str">
        <f t="shared" si="68"/>
        <v/>
      </c>
      <c r="V63" s="141" t="str">
        <f t="shared" si="68"/>
        <v/>
      </c>
      <c r="W63" s="141" t="str">
        <f t="shared" si="68"/>
        <v/>
      </c>
      <c r="X63" s="141" t="str">
        <f t="shared" si="68"/>
        <v/>
      </c>
      <c r="Y63" s="141" t="str">
        <f t="shared" si="68"/>
        <v/>
      </c>
      <c r="Z63" s="140" t="str">
        <f t="shared" si="68"/>
        <v/>
      </c>
      <c r="AA63" s="140" t="str">
        <f t="shared" si="68"/>
        <v/>
      </c>
      <c r="AB63" s="140" t="str">
        <f t="shared" si="68"/>
        <v/>
      </c>
      <c r="AC63" s="140" t="str">
        <f t="shared" si="68"/>
        <v/>
      </c>
      <c r="AD63" s="140" t="str">
        <f t="shared" si="68"/>
        <v/>
      </c>
      <c r="AE63" s="140" t="str">
        <f t="shared" si="68"/>
        <v/>
      </c>
      <c r="AF63" s="140" t="str">
        <f t="shared" si="68"/>
        <v/>
      </c>
      <c r="AG63" s="140" t="str">
        <f t="shared" si="68"/>
        <v/>
      </c>
      <c r="AH63" s="140" t="str">
        <f t="shared" si="68"/>
        <v/>
      </c>
      <c r="AI63" s="140" t="str">
        <f t="shared" si="68"/>
        <v/>
      </c>
      <c r="AJ63" s="140" t="str">
        <f t="shared" si="68"/>
        <v/>
      </c>
      <c r="AK63" s="140" t="str">
        <f t="shared" si="68"/>
        <v/>
      </c>
      <c r="AL63" s="140" t="str">
        <f t="shared" si="68"/>
        <v/>
      </c>
      <c r="AM63" s="140" t="str">
        <f t="shared" si="68"/>
        <v/>
      </c>
      <c r="AN63" s="142" t="str">
        <f t="shared" si="68"/>
        <v/>
      </c>
      <c r="AO63" s="146" t="str">
        <f t="shared" si="68"/>
        <v/>
      </c>
      <c r="AP63" s="143" t="str">
        <f t="shared" si="68"/>
        <v/>
      </c>
      <c r="AQ63" s="143" t="str">
        <f t="shared" si="68"/>
        <v/>
      </c>
      <c r="AR63" s="143" t="str">
        <f t="shared" si="68"/>
        <v/>
      </c>
      <c r="AS63" s="143" t="str">
        <f t="shared" si="68"/>
        <v/>
      </c>
      <c r="AT63" s="143" t="str">
        <f t="shared" si="68"/>
        <v/>
      </c>
      <c r="AU63" s="144" t="str">
        <f t="shared" si="68"/>
        <v/>
      </c>
      <c r="AV63" s="145" t="str">
        <f t="shared" si="68"/>
        <v/>
      </c>
    </row>
    <row r="64" spans="1:48" x14ac:dyDescent="0.3">
      <c r="A64" s="60" t="str">
        <f t="shared" ref="A64" si="69">+IF(C64+C65=0,"[ocultar]","")</f>
        <v>[ocultar]</v>
      </c>
      <c r="B64" s="64" t="s">
        <v>162</v>
      </c>
      <c r="C64" s="65">
        <f t="array" ref="C64">SUM(IF($B64=DATOS_[Sexo],
IF($B63=DATOS_[AGRUP. CLAS. PROF.],
IF("Dentro"=DATOS_[Check Periodo Ref.],
1/(COUNTIFS(DATOS_[Sexo],$B64,DATOS_[AGRUP. CLAS. PROF.],$B63,DATOS_[Check Periodo Ref.],"Dentro",DATOS_[id],DATOS_[id]))))))</f>
        <v>0</v>
      </c>
      <c r="D64" s="66">
        <f>COUNTIFS(DATOS_[AGRUP. CLAS. PROF.],$B63,DATOS_[Sexo],$B64,DATOS_[Check Periodo Ref.],"Dentro")</f>
        <v>0</v>
      </c>
      <c r="E64" s="66">
        <f>COUNTIFS(DATOS_[AGRUP. CLAS. PROF.],$B63,DATOS_[Sexo],$B64,DATOS_[Check Periodo Ref.],"Dentro",DATOS_[Check Nº SC Norm],"Sí")</f>
        <v>0</v>
      </c>
      <c r="F64" s="66">
        <f>COUNTIFS(DATOS_[AGRUP. CLAS. PROF.],$B63,DATOS_[Sexo],$B64,DATOS_[Check Periodo Ref.],"Dentro",DATOS_[Check Nº SC Anualiz],"Sí")</f>
        <v>0</v>
      </c>
      <c r="G64" s="66">
        <f>COUNTIFS(DATOS_[AGRUP. CLAS. PROF.],$B63,DATOS_[Sexo],$B64,DATOS_[Check Periodo Ref.],"Dentro",DATOS_[Check Nº SC Norm y Anualiz],"Sí")</f>
        <v>0</v>
      </c>
      <c r="H64" s="66">
        <f>COUNTIFS(DATOS_[AGRUP. CLAS. PROF.],$B63,DATOS_[Sexo],$B64,DATOS_[Check Periodo Ref.],"Dentro",DATOS_[Check Equiparación],"Sí")</f>
        <v>0</v>
      </c>
      <c r="I64" s="108">
        <f t="array" ref="I64">IFERROR(
AVERAGE(IF(DATOS_[Sexo]=$B64,IF(DATOS_[[AGRUP. CLAS. PROF.]:[AGRUP. CLAS. PROF.]]=$B63,IF(DATOS_[Check Equiparado]="Sí",IF(DATOS_[Check Periodo Ref.]="Dentro",DATOS_[SALARIO BASE Eq],FALSE))))),
0)</f>
        <v>0</v>
      </c>
      <c r="J64" s="109">
        <f t="array" ref="J64">IFERROR(
(AVERAGE((IF(DATOS_[[Sexo]:[Sexo]]=$B64,IF(DATOS_[[AGRUP. CLAS. PROF.]:[AGRUP. CLAS. PROF.]]=$B63,IF(DATOS_[[Check Periodo Ref.]:[Check Periodo Ref.]]="Dentro",IF(DATOS_[[Check Equiparado]:[Check Equiparado]]="Sí",IF(DATOS!AE$5="Sí",(1/DATOS_[[% anualiz]:[% anualiz]]),1)*IF(DATOS!AE$4="Sí",1/DATOS_[[% normaliz]:[% normaliz]],1)*(DATOS_[Conc.Sal.01])))))))),
0)</f>
        <v>0</v>
      </c>
      <c r="K64" s="109">
        <f t="array" ref="K64">IFERROR(
(AVERAGE((IF(DATOS_[[Sexo]:[Sexo]]=$B64,IF(DATOS_[[AGRUP. CLAS. PROF.]:[AGRUP. CLAS. PROF.]]=$B63,IF(DATOS_[[Check Periodo Ref.]:[Check Periodo Ref.]]="Dentro",IF(DATOS_[[Check Equiparado]:[Check Equiparado]]="Sí",IF(DATOS!AF$5="Sí",(1/DATOS_[[% anualiz]:[% anualiz]]),1)*IF(DATOS!AF$4="Sí",1/DATOS_[[% normaliz]:[% normaliz]],1)*(DATOS_[Conc.Sal.02])))))))),
0)</f>
        <v>0</v>
      </c>
      <c r="L64" s="109">
        <f t="array" ref="L64">IFERROR(
(AVERAGE((IF(DATOS_[[Sexo]:[Sexo]]=$B64,IF(DATOS_[[AGRUP. CLAS. PROF.]:[AGRUP. CLAS. PROF.]]=$B63,IF(DATOS_[[Check Periodo Ref.]:[Check Periodo Ref.]]="Dentro",IF(DATOS_[[Check Equiparado]:[Check Equiparado]]="Sí",IF(DATOS!AG$5="Sí",(1/DATOS_[[% anualiz]:[% anualiz]]),1)*IF(DATOS!AG$4="Sí",1/DATOS_[[% normaliz]:[% normaliz]],1)*(DATOS_[Conc.Sal.03])))))))),
0)</f>
        <v>0</v>
      </c>
      <c r="M64" s="109">
        <f t="array" ref="M64">IFERROR(
(AVERAGE((IF(DATOS_[[Sexo]:[Sexo]]=$B64,IF(DATOS_[[AGRUP. CLAS. PROF.]:[AGRUP. CLAS. PROF.]]=$B63,IF(DATOS_[[Check Periodo Ref.]:[Check Periodo Ref.]]="Dentro",IF(DATOS_[[Check Equiparado]:[Check Equiparado]]="Sí",IF(DATOS!AH$5="Sí",(1/DATOS_[[% anualiz]:[% anualiz]]),1)*IF(DATOS!AH$4="Sí",1/DATOS_[[% normaliz]:[% normaliz]],1)*(DATOS_[Conc.Sal.04])))))))),
0)</f>
        <v>0</v>
      </c>
      <c r="N64" s="109">
        <f t="array" ref="N64">IFERROR(
(AVERAGE((IF(DATOS_[[Sexo]:[Sexo]]=$B64,IF(DATOS_[[AGRUP. CLAS. PROF.]:[AGRUP. CLAS. PROF.]]=$B63,IF(DATOS_[[Check Periodo Ref.]:[Check Periodo Ref.]]="Dentro",IF(DATOS_[[Check Equiparado]:[Check Equiparado]]="Sí",IF(DATOS!AI$5="Sí",(1/DATOS_[[% anualiz]:[% anualiz]]),1)*IF(DATOS!AI$4="Sí",1/DATOS_[[% normaliz]:[% normaliz]],1)*(DATOS_[Conc.Sal.05])))))))),
0)</f>
        <v>0</v>
      </c>
      <c r="O64" s="109">
        <f t="array" ref="O64">IFERROR(
(AVERAGE((IF(DATOS_[[Sexo]:[Sexo]]=$B64,IF(DATOS_[[AGRUP. CLAS. PROF.]:[AGRUP. CLAS. PROF.]]=$B63,IF(DATOS_[[Check Periodo Ref.]:[Check Periodo Ref.]]="Dentro",IF(DATOS_[[Check Equiparado]:[Check Equiparado]]="Sí",IF(DATOS!AJ$5="Sí",(1/DATOS_[[% anualiz]:[% anualiz]]),1)*IF(DATOS!AJ$4="Sí",1/DATOS_[[% normaliz]:[% normaliz]],1)*(DATOS_[Conc.Sal.06])))))))),
0)</f>
        <v>0</v>
      </c>
      <c r="P64" s="109">
        <f t="array" ref="P64">IFERROR(
(AVERAGE((IF(DATOS_[[Sexo]:[Sexo]]=$B64,IF(DATOS_[[AGRUP. CLAS. PROF.]:[AGRUP. CLAS. PROF.]]=$B63,IF(DATOS_[[Check Periodo Ref.]:[Check Periodo Ref.]]="Dentro",IF(DATOS_[[Check Equiparado]:[Check Equiparado]]="Sí",IF(DATOS!AK$5="Sí",(1/DATOS_[[% anualiz]:[% anualiz]]),1)*IF(DATOS!AK$4="Sí",1/DATOS_[[% normaliz]:[% normaliz]],1)*(DATOS_[Conc.Sal.07])))))))),
0)</f>
        <v>0</v>
      </c>
      <c r="Q64" s="109">
        <f t="array" ref="Q64">IFERROR(
(AVERAGE((IF(DATOS_[[Sexo]:[Sexo]]=$B64,IF(DATOS_[[AGRUP. CLAS. PROF.]:[AGRUP. CLAS. PROF.]]=$B63,IF(DATOS_[[Check Periodo Ref.]:[Check Periodo Ref.]]="Dentro",IF(DATOS_[[Check Equiparado]:[Check Equiparado]]="Sí",IF(DATOS!AL$5="Sí",(1/DATOS_[[% anualiz]:[% anualiz]]),1)*IF(DATOS!AL$4="Sí",1/DATOS_[[% normaliz]:[% normaliz]],1)*(DATOS_[Conc.Sal.08])))))))),
0)</f>
        <v>0</v>
      </c>
      <c r="R64" s="109">
        <f t="array" ref="R64">IFERROR(
(AVERAGE((IF(DATOS_[[Sexo]:[Sexo]]=$B64,IF(DATOS_[[AGRUP. CLAS. PROF.]:[AGRUP. CLAS. PROF.]]=$B63,IF(DATOS_[[Check Periodo Ref.]:[Check Periodo Ref.]]="Dentro",IF(DATOS_[[Check Equiparado]:[Check Equiparado]]="Sí",IF(DATOS!AM$5="Sí",(1/DATOS_[[% anualiz]:[% anualiz]]),1)*IF(DATOS!AM$4="Sí",1/DATOS_[[% normaliz]:[% normaliz]],1)*(DATOS_[Conc.Sal.09])))))))),
0)</f>
        <v>0</v>
      </c>
      <c r="S64" s="109">
        <f t="array" ref="S64">IFERROR(
(AVERAGE((IF(DATOS_[[Sexo]:[Sexo]]=$B64,IF(DATOS_[[AGRUP. CLAS. PROF.]:[AGRUP. CLAS. PROF.]]=$B63,IF(DATOS_[[Check Periodo Ref.]:[Check Periodo Ref.]]="Dentro",IF(DATOS_[[Check Equiparado]:[Check Equiparado]]="Sí",IF(DATOS!AN$5="Sí",(1/DATOS_[[% anualiz]:[% anualiz]]),1)*IF(DATOS!AN$4="Sí",1/DATOS_[[% normaliz]:[% normaliz]],1)*(DATOS_[Conc.Sal.10])))))))),
0)</f>
        <v>0</v>
      </c>
      <c r="T64" s="109">
        <f t="array" ref="T64">IFERROR(
(AVERAGE((IF(DATOS_[[Sexo]:[Sexo]]=$B64,IF(DATOS_[[AGRUP. CLAS. PROF.]:[AGRUP. CLAS. PROF.]]=$B63,IF(DATOS_[[Check Periodo Ref.]:[Check Periodo Ref.]]="Dentro",IF(DATOS_[[Check Equiparado]:[Check Equiparado]]="Sí",IF(DATOS!AO$5="Sí",(1/DATOS_[[% anualiz]:[% anualiz]]),1)*IF(DATOS!AO$4="Sí",1/DATOS_[[% normaliz]:[% normaliz]],1)*(DATOS_[Conc.Sal.11])))))))),
0)</f>
        <v>0</v>
      </c>
      <c r="U64" s="109">
        <f t="array" ref="U64">IFERROR(
(AVERAGE((IF(DATOS_[[Sexo]:[Sexo]]=$B64,IF(DATOS_[[AGRUP. CLAS. PROF.]:[AGRUP. CLAS. PROF.]]=$B63,IF(DATOS_[[Check Periodo Ref.]:[Check Periodo Ref.]]="Dentro",IF(DATOS_[[Check Equiparado]:[Check Equiparado]]="Sí",IF(DATOS!AP$5="Sí",(1/DATOS_[[% anualiz]:[% anualiz]]),1)*IF(DATOS!AP$4="Sí",1/DATOS_[[% normaliz]:[% normaliz]],1)*(DATOS_[Conc.Sal.12])))))))),
0)</f>
        <v>0</v>
      </c>
      <c r="V64" s="109">
        <f t="array" ref="V64">IFERROR(
(AVERAGE((IF(DATOS_[[Sexo]:[Sexo]]=$B64,IF(DATOS_[[AGRUP. CLAS. PROF.]:[AGRUP. CLAS. PROF.]]=$B63,IF(DATOS_[[Check Periodo Ref.]:[Check Periodo Ref.]]="Dentro",IF(DATOS_[[Check Equiparado]:[Check Equiparado]]="Sí",IF(DATOS!AQ$5="Sí",(1/DATOS_[[% anualiz]:[% anualiz]]),1)*IF(DATOS!AQ$4="Sí",1/DATOS_[[% normaliz]:[% normaliz]],1)*(DATOS_[Conc.Sal.13])))))))),
0)</f>
        <v>0</v>
      </c>
      <c r="W64" s="109">
        <f t="array" ref="W64">IFERROR(
(AVERAGE((IF(DATOS_[[Sexo]:[Sexo]]=$B64,IF(DATOS_[[AGRUP. CLAS. PROF.]:[AGRUP. CLAS. PROF.]]=$B63,IF(DATOS_[[Check Periodo Ref.]:[Check Periodo Ref.]]="Dentro",IF(DATOS_[[Check Equiparado]:[Check Equiparado]]="Sí",IF(DATOS!AR$5="Sí",(1/DATOS_[[% anualiz]:[% anualiz]]),1)*IF(DATOS!AR$4="Sí",1/DATOS_[[% normaliz]:[% normaliz]],1)*(DATOS_[Conc.Sal.14])))))))),
0)</f>
        <v>0</v>
      </c>
      <c r="X64" s="109">
        <f t="array" ref="X64">IFERROR(
(AVERAGE((IF(DATOS_[[Sexo]:[Sexo]]=$B64,IF(DATOS_[[AGRUP. CLAS. PROF.]:[AGRUP. CLAS. PROF.]]=$B63,IF(DATOS_[[Check Periodo Ref.]:[Check Periodo Ref.]]="Dentro",IF(DATOS_[[Check Equiparado]:[Check Equiparado]]="Sí",IF(DATOS!AS$5="Sí",(1/DATOS_[[% anualiz]:[% anualiz]]),1)*IF(DATOS!AS$4="Sí",1/DATOS_[[% normaliz]:[% normaliz]],1)*(DATOS_[Conc.Sal.15])))))))),
0)</f>
        <v>0</v>
      </c>
      <c r="Y64" s="109">
        <f t="array" ref="Y64">IFERROR(
(AVERAGE((IF(DATOS_[[Sexo]:[Sexo]]=$B64,IF(DATOS_[[AGRUP. CLAS. PROF.]:[AGRUP. CLAS. PROF.]]=$B63,IF(DATOS_[[Check Periodo Ref.]:[Check Periodo Ref.]]="Dentro",IF(DATOS_[[Check Equiparado]:[Check Equiparado]]="Sí",IF(DATOS!AT$5="Sí",(1/DATOS_[[% anualiz]:[% anualiz]]),1)*IF(DATOS!AT$4="Sí",1/DATOS_[[% normaliz]:[% normaliz]],1)*(DATOS_[Conc.Sal.16])))))))),
0)</f>
        <v>0</v>
      </c>
      <c r="Z64" s="109">
        <f t="array" ref="Z64">IFERROR(
(AVERAGE((IF(DATOS_[[Sexo]:[Sexo]]=$B64,IF(DATOS_[[AGRUP. CLAS. PROF.]:[AGRUP. CLAS. PROF.]]=$B63,IF(DATOS_[[Check Periodo Ref.]:[Check Periodo Ref.]]="Dentro",IF(DATOS_[[Check Equiparado]:[Check Equiparado]]="Sí",IF(DATOS!AU$5="Sí",(1/DATOS_[[% anualiz]:[% anualiz]]),1)*IF(DATOS!AU$4="Sí",1/DATOS_[[% normaliz]:[% normaliz]],1)*(DATOS_[Conc.Sal.17])))))))),
0)</f>
        <v>0</v>
      </c>
      <c r="AA64" s="109">
        <f t="array" ref="AA64">IFERROR(
(AVERAGE((IF(DATOS_[[Sexo]:[Sexo]]=$B64,IF(DATOS_[[AGRUP. CLAS. PROF.]:[AGRUP. CLAS. PROF.]]=$B63,IF(DATOS_[[Check Periodo Ref.]:[Check Periodo Ref.]]="Dentro",IF(DATOS_[[Check Equiparado]:[Check Equiparado]]="Sí",IF(DATOS!AV$5="Sí",(1/DATOS_[[% anualiz]:[% anualiz]]),1)*IF(DATOS!AV$4="Sí",1/DATOS_[[% normaliz]:[% normaliz]],1)*(DATOS_[Conc.Sal.18])))))))),
0)</f>
        <v>0</v>
      </c>
      <c r="AB64" s="109">
        <f t="array" ref="AB64">IFERROR(
(AVERAGE((IF(DATOS_[[Sexo]:[Sexo]]=$B64,IF(DATOS_[[AGRUP. CLAS. PROF.]:[AGRUP. CLAS. PROF.]]=$B63,IF(DATOS_[[Check Periodo Ref.]:[Check Periodo Ref.]]="Dentro",IF(DATOS_[[Check Equiparado]:[Check Equiparado]]="Sí",IF(DATOS!AW$5="Sí",(1/DATOS_[[% anualiz]:[% anualiz]]),1)*IF(DATOS!AW$4="Sí",1/DATOS_[[% normaliz]:[% normaliz]],1)*(DATOS_[Conc.Sal.19])))))))),
0)</f>
        <v>0</v>
      </c>
      <c r="AC64" s="109">
        <f t="array" ref="AC64">IFERROR(
(AVERAGE((IF(DATOS_[[Sexo]:[Sexo]]=$B64,IF(DATOS_[[AGRUP. CLAS. PROF.]:[AGRUP. CLAS. PROF.]]=$B63,IF(DATOS_[[Check Periodo Ref.]:[Check Periodo Ref.]]="Dentro",IF(DATOS_[[Check Equiparado]:[Check Equiparado]]="Sí",IF(DATOS!AX$5="Sí",(1/DATOS_[[% anualiz]:[% anualiz]]),1)*IF(DATOS!AX$4="Sí",1/DATOS_[[% normaliz]:[% normaliz]],1)*(DATOS_[Conc.Sal.20])))))))),
0)</f>
        <v>0</v>
      </c>
      <c r="AD64" s="109">
        <f t="array" ref="AD64">IFERROR(
(AVERAGE((IF(DATOS_[[Sexo]:[Sexo]]=$B64,IF(DATOS_[[AGRUP. CLAS. PROF.]:[AGRUP. CLAS. PROF.]]=$B63,IF(DATOS_[[Check Periodo Ref.]:[Check Periodo Ref.]]="Dentro",IF(DATOS_[[Check Equiparado]:[Check Equiparado]]="Sí",IF(DATOS!AY$5="Sí",(1/DATOS_[[% anualiz]:[% anualiz]]),1)*IF(DATOS!AY$4="Sí",1/DATOS_[[% normaliz]:[% normaliz]],1)*(DATOS_[Conc.Sal.21])))))))),
0)</f>
        <v>0</v>
      </c>
      <c r="AE64" s="109">
        <f t="array" ref="AE64">IFERROR(
(AVERAGE((IF(DATOS_[[Sexo]:[Sexo]]=$B64,IF(DATOS_[[AGRUP. CLAS. PROF.]:[AGRUP. CLAS. PROF.]]=$B63,IF(DATOS_[[Check Periodo Ref.]:[Check Periodo Ref.]]="Dentro",IF(DATOS_[[Check Equiparado]:[Check Equiparado]]="Sí",IF(DATOS!AZ$5="Sí",(1/DATOS_[[% anualiz]:[% anualiz]]),1)*IF(DATOS!AZ$4="Sí",1/DATOS_[[% normaliz]:[% normaliz]],1)*(DATOS_[Conc.Sal.22])))))))),
0)</f>
        <v>0</v>
      </c>
      <c r="AF64" s="109">
        <f t="array" ref="AF64">IFERROR(
(AVERAGE((IF(DATOS_[[Sexo]:[Sexo]]=$B64,IF(DATOS_[[AGRUP. CLAS. PROF.]:[AGRUP. CLAS. PROF.]]=$B63,IF(DATOS_[[Check Periodo Ref.]:[Check Periodo Ref.]]="Dentro",IF(DATOS_[[Check Equiparado]:[Check Equiparado]]="Sí",IF(DATOS!BA$5="Sí",(1/DATOS_[[% anualiz]:[% anualiz]]),1)*IF(DATOS!BA$4="Sí",1/DATOS_[[% normaliz]:[% normaliz]],1)*(DATOS_[Conc.Sal.23])))))))),
0)</f>
        <v>0</v>
      </c>
      <c r="AG64" s="109">
        <f t="array" ref="AG64">IFERROR(
(AVERAGE((IF(DATOS_[[Sexo]:[Sexo]]=$B64,IF(DATOS_[[AGRUP. CLAS. PROF.]:[AGRUP. CLAS. PROF.]]=$B63,IF(DATOS_[[Check Periodo Ref.]:[Check Periodo Ref.]]="Dentro",IF(DATOS_[[Check Equiparado]:[Check Equiparado]]="Sí",IF(DATOS!BB$5="Sí",(1/DATOS_[[% anualiz]:[% anualiz]]),1)*IF(DATOS!BB$4="Sí",1/DATOS_[[% normaliz]:[% normaliz]],1)*(DATOS_[Conc.Sal.24])))))))),
0)</f>
        <v>0</v>
      </c>
      <c r="AH64" s="109">
        <f t="array" ref="AH64">IFERROR(
(AVERAGE((IF(DATOS_[[Sexo]:[Sexo]]=$B64,IF(DATOS_[[AGRUP. CLAS. PROF.]:[AGRUP. CLAS. PROF.]]=$B63,IF(DATOS_[[Check Periodo Ref.]:[Check Periodo Ref.]]="Dentro",IF(DATOS_[[Check Equiparado]:[Check Equiparado]]="Sí",IF(DATOS!BC$5="Sí",(1/DATOS_[[% anualiz]:[% anualiz]]),1)*IF(DATOS!BC$4="Sí",1/DATOS_[[% normaliz]:[% normaliz]],1)*(DATOS_[Conc.Sal.25])))))))),
0)</f>
        <v>0</v>
      </c>
      <c r="AI64" s="109">
        <f t="array" ref="AI64">IFERROR(
(AVERAGE((IF(DATOS_[[Sexo]:[Sexo]]=$B64,IF(DATOS_[[AGRUP. CLAS. PROF.]:[AGRUP. CLAS. PROF.]]=$B63,IF(DATOS_[[Check Periodo Ref.]:[Check Periodo Ref.]]="Dentro",IF(DATOS_[[Check Equiparado]:[Check Equiparado]]="Sí",IF(DATOS!BD$5="Sí",(1/DATOS_[[% anualiz]:[% anualiz]]),1)*IF(DATOS!BD$4="Sí",1/DATOS_[[% normaliz]:[% normaliz]],1)*(DATOS_[Conc.Sal.26])))))))),
0)</f>
        <v>0</v>
      </c>
      <c r="AJ64" s="109">
        <f t="array" ref="AJ64">IFERROR(
(AVERAGE((IF(DATOS_[[Sexo]:[Sexo]]=$B64,IF(DATOS_[[AGRUP. CLAS. PROF.]:[AGRUP. CLAS. PROF.]]=$B63,IF(DATOS_[[Check Periodo Ref.]:[Check Periodo Ref.]]="Dentro",IF(DATOS_[[Check Equiparado]:[Check Equiparado]]="Sí",IF(DATOS!BE$5="Sí",(1/DATOS_[[% anualiz]:[% anualiz]]),1)*IF(DATOS!BE$4="Sí",1/DATOS_[[% normaliz]:[% normaliz]],1)*(DATOS_[Conc.Sal.27])))))))),
0)</f>
        <v>0</v>
      </c>
      <c r="AK64" s="109">
        <f t="array" ref="AK64">IFERROR(
(AVERAGE((IF(DATOS_[[Sexo]:[Sexo]]=$B64,IF(DATOS_[[AGRUP. CLAS. PROF.]:[AGRUP. CLAS. PROF.]]=$B63,IF(DATOS_[[Check Periodo Ref.]:[Check Periodo Ref.]]="Dentro",IF(DATOS_[[Check Equiparado]:[Check Equiparado]]="Sí",IF(DATOS!BF$5="Sí",(1/DATOS_[[% anualiz]:[% anualiz]]),1)*IF(DATOS!BF$4="Sí",1/DATOS_[[% normaliz]:[% normaliz]],1)*(DATOS_[Conc.Sal.28])))))))),
0)</f>
        <v>0</v>
      </c>
      <c r="AL64" s="109">
        <f t="array" ref="AL64">IFERROR(
(AVERAGE((IF(DATOS_[[Sexo]:[Sexo]]=$B64,IF(DATOS_[[AGRUP. CLAS. PROF.]:[AGRUP. CLAS. PROF.]]=$B63,IF(DATOS_[[Check Periodo Ref.]:[Check Periodo Ref.]]="Dentro",IF(DATOS_[[Check Equiparado]:[Check Equiparado]]="Sí",IF(DATOS!BG$5="Sí",(1/DATOS_[[% anualiz]:[% anualiz]]),1)*IF(DATOS!BG$4="Sí",1/DATOS_[[% normaliz]:[% normaliz]],1)*(DATOS_[Conc.Sal.29])))))))),
0)</f>
        <v>0</v>
      </c>
      <c r="AM64" s="109">
        <f t="array" ref="AM64">IFERROR(
(AVERAGE((IF(DATOS_[[Sexo]:[Sexo]]=$B64,IF(DATOS_[[AGRUP. CLAS. PROF.]:[AGRUP. CLAS. PROF.]]=$B63,IF(DATOS_[[Check Periodo Ref.]:[Check Periodo Ref.]]="Dentro",IF(DATOS_[[Check Equiparado]:[Check Equiparado]]="Sí",IF(DATOS!BH$5="Sí",(1/DATOS_[[% anualiz]:[% anualiz]]),1)*IF(DATOS!BH$4="Sí",1/DATOS_[[% normaliz]:[% normaliz]],1)*(DATOS_[Conc.Sal.30])))))))),
0)</f>
        <v>0</v>
      </c>
      <c r="AN64" s="110">
        <f t="array" ref="AN64">IFERROR(
AVERAGE(IF(DATOS_[Sexo]=$B64,IF(DATOS_[[AGRUP. CLAS. PROF.]:[AGRUP. CLAS. PROF.]]=$B63,IF(DATOS_[Check Equiparado]="Sí",IF(DATOS_[Check Periodo Ref.]="Dentro",DATOS_[Tot COMPL.SAL Eq],FALSE))))),
0)</f>
        <v>0</v>
      </c>
      <c r="AO64" s="111">
        <f t="array" ref="AO64">IFERROR(
AVERAGE(IF(DATOS_[Sexo]=$B64,IF(DATOS_[[AGRUP. CLAS. PROF.]:[AGRUP. CLAS. PROF.]]=$B63,IF(DATOS_[Check Equiparado]="Sí",IF(DATOS_[Check Periodo Ref.]="Dentro",DATOS_[TOTAL SALARIO Eq],FALSE))))),
0)</f>
        <v>0</v>
      </c>
      <c r="AP64" s="112">
        <f t="array" ref="AP64">IFERROR(
(AVERAGE((IF(DATOS_[[Sexo]:[Sexo]]=$B64,IF(DATOS_[[AGRUP. CLAS. PROF.]:[AGRUP. CLAS. PROF.]]=$B63,IF(DATOS_[[Check Periodo Ref.]:[Check Periodo Ref.]]="Dentro",IF(DATOS_[[Check Equiparado]:[Check Equiparado]]="Sí",IF(DATOS!BI$5="Sí",(1/DATOS_[[% anualiz]:[% anualiz]]),1)*IF(DATOS!BI$4="Sí",1/DATOS_[[% normaliz]:[% normaliz]],1)*(DATOS_[C.Extra.01])))))))),
0)</f>
        <v>0</v>
      </c>
      <c r="AQ64" s="112">
        <f t="array" ref="AQ64">IFERROR(
(AVERAGE((IF(DATOS_[[Sexo]:[Sexo]]=$B64,IF(DATOS_[[AGRUP. CLAS. PROF.]:[AGRUP. CLAS. PROF.]]=$B63,IF(DATOS_[[Check Periodo Ref.]:[Check Periodo Ref.]]="Dentro",IF(DATOS_[[Check Equiparado]:[Check Equiparado]]="Sí",IF(DATOS!BJ$5="Sí",(1/DATOS_[[% anualiz]:[% anualiz]]),1)*IF(DATOS!BJ$4="Sí",1/DATOS_[[% normaliz]:[% normaliz]],1)*(DATOS_[C.Extra.02])))))))),
0)</f>
        <v>0</v>
      </c>
      <c r="AR64" s="112">
        <f t="array" ref="AR64">IFERROR(
(AVERAGE((IF(DATOS_[[Sexo]:[Sexo]]=$B64,IF(DATOS_[[AGRUP. CLAS. PROF.]:[AGRUP. CLAS. PROF.]]=$B63,IF(DATOS_[[Check Periodo Ref.]:[Check Periodo Ref.]]="Dentro",IF(DATOS_[[Check Equiparado]:[Check Equiparado]]="Sí",IF(DATOS!BK$5="Sí",(1/DATOS_[[% anualiz]:[% anualiz]]),1)*IF(DATOS!BK$4="Sí",1/DATOS_[[% normaliz]:[% normaliz]],1)*(DATOS_[C.Extra.03])))))))),
0)</f>
        <v>0</v>
      </c>
      <c r="AS64" s="112">
        <f t="array" ref="AS64">IFERROR(
(AVERAGE((IF(DATOS_[[Sexo]:[Sexo]]=$B64,IF(DATOS_[[AGRUP. CLAS. PROF.]:[AGRUP. CLAS. PROF.]]=$B63,IF(DATOS_[[Check Periodo Ref.]:[Check Periodo Ref.]]="Dentro",IF(DATOS_[[Check Equiparado]:[Check Equiparado]]="Sí",IF(DATOS!BL$5="Sí",(1/DATOS_[[% anualiz]:[% anualiz]]),1)*IF(DATOS!BL$4="Sí",1/DATOS_[[% normaliz]:[% normaliz]],1)*(DATOS_[C.Extra.04])))))))),
0)</f>
        <v>0</v>
      </c>
      <c r="AT64" s="112">
        <f t="array" ref="AT64">IFERROR(
(AVERAGE((IF(DATOS_[[Sexo]:[Sexo]]=$B64,IF(DATOS_[[AGRUP. CLAS. PROF.]:[AGRUP. CLAS. PROF.]]=$B63,IF(DATOS_[[Check Periodo Ref.]:[Check Periodo Ref.]]="Dentro",IF(DATOS_[[Check Equiparado]:[Check Equiparado]]="Sí",IF(DATOS!BM$5="Sí",(1/DATOS_[[% anualiz]:[% anualiz]]),1)*IF(DATOS!BM$4="Sí",1/DATOS_[[% normaliz]:[% normaliz]],1)*(DATOS_[C.Extra.05])))))))),
0)</f>
        <v>0</v>
      </c>
      <c r="AU64" s="113">
        <f t="array" ref="AU64">IFERROR(
AVERAGE(IF(DATOS_[Sexo]=$B64,IF(DATOS_[[AGRUP. CLAS. PROF.]:[AGRUP. CLAS. PROF.]]=$B63,IF(DATOS_[Check Equiparado]="Sí",IF(DATOS_[Check Periodo Ref.]="Dentro",DATOS_[Tot Extrasalarial Eq],FALSE))))),
0)</f>
        <v>0</v>
      </c>
      <c r="AV64" s="114">
        <f t="array" ref="AV64">IFERROR(
AVERAGE(IF(DATOS_[Sexo]=$B64,IF(DATOS_[[AGRUP. CLAS. PROF.]:[AGRUP. CLAS. PROF.]]=$B63,IF(DATOS_[Check Equiparado]="Sí",IF(DATOS_[Check Periodo Ref.]="Dentro",DATOS_[TOTAL Retrib Eq],FALSE))))),
0)</f>
        <v>0</v>
      </c>
    </row>
    <row r="65" spans="1:48" x14ac:dyDescent="0.3">
      <c r="A65" s="60" t="str">
        <f t="shared" ref="A65" si="70">+A64</f>
        <v>[ocultar]</v>
      </c>
      <c r="B65" s="64" t="s">
        <v>163</v>
      </c>
      <c r="C65" s="65">
        <f t="array" ref="C65">SUM(IF($B65=DATOS_[Sexo],
IF($B63=DATOS_[AGRUP. CLAS. PROF.],
IF("Dentro"=DATOS_[Check Periodo Ref.],
1/(COUNTIFS(DATOS_[Sexo],$B65,DATOS_[AGRUP. CLAS. PROF.],$B63,DATOS_[Check Periodo Ref.],"Dentro",DATOS_[id],DATOS_[id]))))))</f>
        <v>0</v>
      </c>
      <c r="D65" s="66">
        <f>COUNTIFS(DATOS_[AGRUP. CLAS. PROF.],$B63,DATOS_[Sexo],$B65,DATOS_[Check Periodo Ref.],"Dentro")</f>
        <v>0</v>
      </c>
      <c r="E65" s="66">
        <f>COUNTIFS(DATOS_[AGRUP. CLAS. PROF.],$B63,DATOS_[Sexo],$B65,DATOS_[Check Periodo Ref.],"Dentro",DATOS_[Check Nº SC Norm],"Sí")</f>
        <v>0</v>
      </c>
      <c r="F65" s="66">
        <f>COUNTIFS(DATOS_[AGRUP. CLAS. PROF.],$B63,DATOS_[Sexo],$B65,DATOS_[Check Periodo Ref.],"Dentro",DATOS_[Check Nº SC Anualiz],"Sí")</f>
        <v>0</v>
      </c>
      <c r="G65" s="66">
        <f>COUNTIFS(DATOS_[AGRUP. CLAS. PROF.],$B63,DATOS_[Sexo],$B65,DATOS_[Check Periodo Ref.],"Dentro",DATOS_[Check Nº SC Norm y Anualiz],"Sí")</f>
        <v>0</v>
      </c>
      <c r="H65" s="66">
        <f>COUNTIFS(DATOS_[AGRUP. CLAS. PROF.],$B63,DATOS_[Sexo],$B65,DATOS_[Check Periodo Ref.],"Dentro",DATOS_[Check Equiparación],"Sí")</f>
        <v>0</v>
      </c>
      <c r="I65" s="108" cm="1">
        <f t="array" ref="I65">IFERROR(
AVERAGE(IF(DATOS_[Sexo]=$B65,IF(DATOS_[[AGRUP. CLAS. PROF.]:[AGRUP. CLAS. PROF.]]=$B63,IF(DATOS_[Check Equiparado]="Sí",IF(DATOS_[Check Periodo Ref.]="Dentro",DATOS_[SALARIO BASE Eq],FALSE))))),
0)</f>
        <v>0</v>
      </c>
      <c r="J65" s="109">
        <f t="array" ref="J65">IFERROR(
(AVERAGE((IF(DATOS_[[Sexo]:[Sexo]]=$B65,IF(DATOS_[[AGRUP. CLAS. PROF.]:[AGRUP. CLAS. PROF.]]=$B63,IF(DATOS_[[Check Periodo Ref.]:[Check Periodo Ref.]]="Dentro",IF(DATOS_[[Check Equiparado]:[Check Equiparado]]="Sí",IF(DATOS!AE$5="Sí",(1/DATOS_[[% anualiz]:[% anualiz]]),1)*IF(DATOS!AE$4="Sí",1/DATOS_[[% normaliz]:[% normaliz]],1)*(DATOS_[Conc.Sal.01])))))))),
0)</f>
        <v>0</v>
      </c>
      <c r="K65" s="109">
        <f t="array" ref="K65">IFERROR(
(AVERAGE((IF(DATOS_[[Sexo]:[Sexo]]=$B65,IF(DATOS_[[AGRUP. CLAS. PROF.]:[AGRUP. CLAS. PROF.]]=$B63,IF(DATOS_[[Check Periodo Ref.]:[Check Periodo Ref.]]="Dentro",IF(DATOS_[[Check Equiparado]:[Check Equiparado]]="Sí",IF(DATOS!AF$5="Sí",(1/DATOS_[[% anualiz]:[% anualiz]]),1)*IF(DATOS!AF$4="Sí",1/DATOS_[[% normaliz]:[% normaliz]],1)*(DATOS_[Conc.Sal.02])))))))),
0)</f>
        <v>0</v>
      </c>
      <c r="L65" s="109">
        <f t="array" ref="L65">IFERROR(
(AVERAGE((IF(DATOS_[[Sexo]:[Sexo]]=$B65,IF(DATOS_[[AGRUP. CLAS. PROF.]:[AGRUP. CLAS. PROF.]]=$B63,IF(DATOS_[[Check Periodo Ref.]:[Check Periodo Ref.]]="Dentro",IF(DATOS_[[Check Equiparado]:[Check Equiparado]]="Sí",IF(DATOS!AG$5="Sí",(1/DATOS_[[% anualiz]:[% anualiz]]),1)*IF(DATOS!AG$4="Sí",1/DATOS_[[% normaliz]:[% normaliz]],1)*(DATOS_[Conc.Sal.03])))))))),
0)</f>
        <v>0</v>
      </c>
      <c r="M65" s="109">
        <f t="array" ref="M65">IFERROR(
(AVERAGE((IF(DATOS_[[Sexo]:[Sexo]]=$B65,IF(DATOS_[[AGRUP. CLAS. PROF.]:[AGRUP. CLAS. PROF.]]=$B63,IF(DATOS_[[Check Periodo Ref.]:[Check Periodo Ref.]]="Dentro",IF(DATOS_[[Check Equiparado]:[Check Equiparado]]="Sí",IF(DATOS!AH$5="Sí",(1/DATOS_[[% anualiz]:[% anualiz]]),1)*IF(DATOS!AH$4="Sí",1/DATOS_[[% normaliz]:[% normaliz]],1)*(DATOS_[Conc.Sal.04])))))))),
0)</f>
        <v>0</v>
      </c>
      <c r="N65" s="109">
        <f t="array" ref="N65">IFERROR(
(AVERAGE((IF(DATOS_[[Sexo]:[Sexo]]=$B65,IF(DATOS_[[AGRUP. CLAS. PROF.]:[AGRUP. CLAS. PROF.]]=$B63,IF(DATOS_[[Check Periodo Ref.]:[Check Periodo Ref.]]="Dentro",IF(DATOS_[[Check Equiparado]:[Check Equiparado]]="Sí",IF(DATOS!AI$5="Sí",(1/DATOS_[[% anualiz]:[% anualiz]]),1)*IF(DATOS!AI$4="Sí",1/DATOS_[[% normaliz]:[% normaliz]],1)*(DATOS_[Conc.Sal.05])))))))),
0)</f>
        <v>0</v>
      </c>
      <c r="O65" s="109">
        <f t="array" ref="O65">IFERROR(
(AVERAGE((IF(DATOS_[[Sexo]:[Sexo]]=$B65,IF(DATOS_[[AGRUP. CLAS. PROF.]:[AGRUP. CLAS. PROF.]]=$B63,IF(DATOS_[[Check Periodo Ref.]:[Check Periodo Ref.]]="Dentro",IF(DATOS_[[Check Equiparado]:[Check Equiparado]]="Sí",IF(DATOS!AJ$5="Sí",(1/DATOS_[[% anualiz]:[% anualiz]]),1)*IF(DATOS!AJ$4="Sí",1/DATOS_[[% normaliz]:[% normaliz]],1)*(DATOS_[Conc.Sal.06])))))))),
0)</f>
        <v>0</v>
      </c>
      <c r="P65" s="109">
        <f t="array" ref="P65">IFERROR(
(AVERAGE((IF(DATOS_[[Sexo]:[Sexo]]=$B65,IF(DATOS_[[AGRUP. CLAS. PROF.]:[AGRUP. CLAS. PROF.]]=$B63,IF(DATOS_[[Check Periodo Ref.]:[Check Periodo Ref.]]="Dentro",IF(DATOS_[[Check Equiparado]:[Check Equiparado]]="Sí",IF(DATOS!AK$5="Sí",(1/DATOS_[[% anualiz]:[% anualiz]]),1)*IF(DATOS!AK$4="Sí",1/DATOS_[[% normaliz]:[% normaliz]],1)*(DATOS_[Conc.Sal.07])))))))),
0)</f>
        <v>0</v>
      </c>
      <c r="Q65" s="109">
        <f t="array" ref="Q65">IFERROR(
(AVERAGE((IF(DATOS_[[Sexo]:[Sexo]]=$B65,IF(DATOS_[[AGRUP. CLAS. PROF.]:[AGRUP. CLAS. PROF.]]=$B63,IF(DATOS_[[Check Periodo Ref.]:[Check Periodo Ref.]]="Dentro",IF(DATOS_[[Check Equiparado]:[Check Equiparado]]="Sí",IF(DATOS!AL$5="Sí",(1/DATOS_[[% anualiz]:[% anualiz]]),1)*IF(DATOS!AL$4="Sí",1/DATOS_[[% normaliz]:[% normaliz]],1)*(DATOS_[Conc.Sal.08])))))))),
0)</f>
        <v>0</v>
      </c>
      <c r="R65" s="109">
        <f t="array" ref="R65">IFERROR(
(AVERAGE((IF(DATOS_[[Sexo]:[Sexo]]=$B65,IF(DATOS_[[AGRUP. CLAS. PROF.]:[AGRUP. CLAS. PROF.]]=$B63,IF(DATOS_[[Check Periodo Ref.]:[Check Periodo Ref.]]="Dentro",IF(DATOS_[[Check Equiparado]:[Check Equiparado]]="Sí",IF(DATOS!AM$5="Sí",(1/DATOS_[[% anualiz]:[% anualiz]]),1)*IF(DATOS!AM$4="Sí",1/DATOS_[[% normaliz]:[% normaliz]],1)*(DATOS_[Conc.Sal.09])))))))),
0)</f>
        <v>0</v>
      </c>
      <c r="S65" s="109">
        <f t="array" ref="S65">IFERROR(
(AVERAGE((IF(DATOS_[[Sexo]:[Sexo]]=$B65,IF(DATOS_[[AGRUP. CLAS. PROF.]:[AGRUP. CLAS. PROF.]]=$B63,IF(DATOS_[[Check Periodo Ref.]:[Check Periodo Ref.]]="Dentro",IF(DATOS_[[Check Equiparado]:[Check Equiparado]]="Sí",IF(DATOS!AN$5="Sí",(1/DATOS_[[% anualiz]:[% anualiz]]),1)*IF(DATOS!AN$4="Sí",1/DATOS_[[% normaliz]:[% normaliz]],1)*(DATOS_[Conc.Sal.10])))))))),
0)</f>
        <v>0</v>
      </c>
      <c r="T65" s="109">
        <f t="array" ref="T65">IFERROR(
(AVERAGE((IF(DATOS_[[Sexo]:[Sexo]]=$B65,IF(DATOS_[[AGRUP. CLAS. PROF.]:[AGRUP. CLAS. PROF.]]=$B63,IF(DATOS_[[Check Periodo Ref.]:[Check Periodo Ref.]]="Dentro",IF(DATOS_[[Check Equiparado]:[Check Equiparado]]="Sí",IF(DATOS!AO$5="Sí",(1/DATOS_[[% anualiz]:[% anualiz]]),1)*IF(DATOS!AO$4="Sí",1/DATOS_[[% normaliz]:[% normaliz]],1)*(DATOS_[Conc.Sal.11])))))))),
0)</f>
        <v>0</v>
      </c>
      <c r="U65" s="109">
        <f t="array" ref="U65">IFERROR(
(AVERAGE((IF(DATOS_[[Sexo]:[Sexo]]=$B65,IF(DATOS_[[AGRUP. CLAS. PROF.]:[AGRUP. CLAS. PROF.]]=$B63,IF(DATOS_[[Check Periodo Ref.]:[Check Periodo Ref.]]="Dentro",IF(DATOS_[[Check Equiparado]:[Check Equiparado]]="Sí",IF(DATOS!AP$5="Sí",(1/DATOS_[[% anualiz]:[% anualiz]]),1)*IF(DATOS!AP$4="Sí",1/DATOS_[[% normaliz]:[% normaliz]],1)*(DATOS_[Conc.Sal.12])))))))),
0)</f>
        <v>0</v>
      </c>
      <c r="V65" s="109">
        <f t="array" ref="V65">IFERROR(
(AVERAGE((IF(DATOS_[[Sexo]:[Sexo]]=$B65,IF(DATOS_[[AGRUP. CLAS. PROF.]:[AGRUP. CLAS. PROF.]]=$B63,IF(DATOS_[[Check Periodo Ref.]:[Check Periodo Ref.]]="Dentro",IF(DATOS_[[Check Equiparado]:[Check Equiparado]]="Sí",IF(DATOS!AQ$5="Sí",(1/DATOS_[[% anualiz]:[% anualiz]]),1)*IF(DATOS!AQ$4="Sí",1/DATOS_[[% normaliz]:[% normaliz]],1)*(DATOS_[Conc.Sal.13])))))))),
0)</f>
        <v>0</v>
      </c>
      <c r="W65" s="109">
        <f t="array" ref="W65">IFERROR(
(AVERAGE((IF(DATOS_[[Sexo]:[Sexo]]=$B65,IF(DATOS_[[AGRUP. CLAS. PROF.]:[AGRUP. CLAS. PROF.]]=$B63,IF(DATOS_[[Check Periodo Ref.]:[Check Periodo Ref.]]="Dentro",IF(DATOS_[[Check Equiparado]:[Check Equiparado]]="Sí",IF(DATOS!AR$5="Sí",(1/DATOS_[[% anualiz]:[% anualiz]]),1)*IF(DATOS!AR$4="Sí",1/DATOS_[[% normaliz]:[% normaliz]],1)*(DATOS_[Conc.Sal.14])))))))),
0)</f>
        <v>0</v>
      </c>
      <c r="X65" s="109">
        <f t="array" ref="X65">IFERROR(
(AVERAGE((IF(DATOS_[[Sexo]:[Sexo]]=$B65,IF(DATOS_[[AGRUP. CLAS. PROF.]:[AGRUP. CLAS. PROF.]]=$B63,IF(DATOS_[[Check Periodo Ref.]:[Check Periodo Ref.]]="Dentro",IF(DATOS_[[Check Equiparado]:[Check Equiparado]]="Sí",IF(DATOS!AS$5="Sí",(1/DATOS_[[% anualiz]:[% anualiz]]),1)*IF(DATOS!AS$4="Sí",1/DATOS_[[% normaliz]:[% normaliz]],1)*(DATOS_[Conc.Sal.15])))))))),
0)</f>
        <v>0</v>
      </c>
      <c r="Y65" s="109">
        <f t="array" ref="Y65">IFERROR(
(AVERAGE((IF(DATOS_[[Sexo]:[Sexo]]=$B65,IF(DATOS_[[AGRUP. CLAS. PROF.]:[AGRUP. CLAS. PROF.]]=$B63,IF(DATOS_[[Check Periodo Ref.]:[Check Periodo Ref.]]="Dentro",IF(DATOS_[[Check Equiparado]:[Check Equiparado]]="Sí",IF(DATOS!AT$5="Sí",(1/DATOS_[[% anualiz]:[% anualiz]]),1)*IF(DATOS!AT$4="Sí",1/DATOS_[[% normaliz]:[% normaliz]],1)*(DATOS_[Conc.Sal.16])))))))),
0)</f>
        <v>0</v>
      </c>
      <c r="Z65" s="109">
        <f t="array" ref="Z65">IFERROR(
(AVERAGE((IF(DATOS_[[Sexo]:[Sexo]]=$B65,IF(DATOS_[[AGRUP. CLAS. PROF.]:[AGRUP. CLAS. PROF.]]=$B63,IF(DATOS_[[Check Periodo Ref.]:[Check Periodo Ref.]]="Dentro",IF(DATOS_[[Check Equiparado]:[Check Equiparado]]="Sí",IF(DATOS!AU$5="Sí",(1/DATOS_[[% anualiz]:[% anualiz]]),1)*IF(DATOS!AU$4="Sí",1/DATOS_[[% normaliz]:[% normaliz]],1)*(DATOS_[Conc.Sal.17])))))))),
0)</f>
        <v>0</v>
      </c>
      <c r="AA65" s="109">
        <f t="array" ref="AA65">IFERROR(
(AVERAGE((IF(DATOS_[[Sexo]:[Sexo]]=$B65,IF(DATOS_[[AGRUP. CLAS. PROF.]:[AGRUP. CLAS. PROF.]]=$B63,IF(DATOS_[[Check Periodo Ref.]:[Check Periodo Ref.]]="Dentro",IF(DATOS_[[Check Equiparado]:[Check Equiparado]]="Sí",IF(DATOS!AV$5="Sí",(1/DATOS_[[% anualiz]:[% anualiz]]),1)*IF(DATOS!AV$4="Sí",1/DATOS_[[% normaliz]:[% normaliz]],1)*(DATOS_[Conc.Sal.18])))))))),
0)</f>
        <v>0</v>
      </c>
      <c r="AB65" s="109">
        <f t="array" ref="AB65">IFERROR(
(AVERAGE((IF(DATOS_[[Sexo]:[Sexo]]=$B65,IF(DATOS_[[AGRUP. CLAS. PROF.]:[AGRUP. CLAS. PROF.]]=$B63,IF(DATOS_[[Check Periodo Ref.]:[Check Periodo Ref.]]="Dentro",IF(DATOS_[[Check Equiparado]:[Check Equiparado]]="Sí",IF(DATOS!AW$5="Sí",(1/DATOS_[[% anualiz]:[% anualiz]]),1)*IF(DATOS!AW$4="Sí",1/DATOS_[[% normaliz]:[% normaliz]],1)*(DATOS_[Conc.Sal.19])))))))),
0)</f>
        <v>0</v>
      </c>
      <c r="AC65" s="109">
        <f t="array" ref="AC65">IFERROR(
(AVERAGE((IF(DATOS_[[Sexo]:[Sexo]]=$B65,IF(DATOS_[[AGRUP. CLAS. PROF.]:[AGRUP. CLAS. PROF.]]=$B63,IF(DATOS_[[Check Periodo Ref.]:[Check Periodo Ref.]]="Dentro",IF(DATOS_[[Check Equiparado]:[Check Equiparado]]="Sí",IF(DATOS!AX$5="Sí",(1/DATOS_[[% anualiz]:[% anualiz]]),1)*IF(DATOS!AX$4="Sí",1/DATOS_[[% normaliz]:[% normaliz]],1)*(DATOS_[Conc.Sal.20])))))))),
0)</f>
        <v>0</v>
      </c>
      <c r="AD65" s="109">
        <f t="array" ref="AD65">IFERROR(
(AVERAGE((IF(DATOS_[[Sexo]:[Sexo]]=$B65,IF(DATOS_[[AGRUP. CLAS. PROF.]:[AGRUP. CLAS. PROF.]]=$B63,IF(DATOS_[[Check Periodo Ref.]:[Check Periodo Ref.]]="Dentro",IF(DATOS_[[Check Equiparado]:[Check Equiparado]]="Sí",IF(DATOS!AY$5="Sí",(1/DATOS_[[% anualiz]:[% anualiz]]),1)*IF(DATOS!AY$4="Sí",1/DATOS_[[% normaliz]:[% normaliz]],1)*(DATOS_[Conc.Sal.21])))))))),
0)</f>
        <v>0</v>
      </c>
      <c r="AE65" s="109">
        <f t="array" ref="AE65">IFERROR(
(AVERAGE((IF(DATOS_[[Sexo]:[Sexo]]=$B65,IF(DATOS_[[AGRUP. CLAS. PROF.]:[AGRUP. CLAS. PROF.]]=$B63,IF(DATOS_[[Check Periodo Ref.]:[Check Periodo Ref.]]="Dentro",IF(DATOS_[[Check Equiparado]:[Check Equiparado]]="Sí",IF(DATOS!AZ$5="Sí",(1/DATOS_[[% anualiz]:[% anualiz]]),1)*IF(DATOS!AZ$4="Sí",1/DATOS_[[% normaliz]:[% normaliz]],1)*(DATOS_[Conc.Sal.22])))))))),
0)</f>
        <v>0</v>
      </c>
      <c r="AF65" s="109">
        <f t="array" ref="AF65">IFERROR(
(AVERAGE((IF(DATOS_[[Sexo]:[Sexo]]=$B65,IF(DATOS_[[AGRUP. CLAS. PROF.]:[AGRUP. CLAS. PROF.]]=$B63,IF(DATOS_[[Check Periodo Ref.]:[Check Periodo Ref.]]="Dentro",IF(DATOS_[[Check Equiparado]:[Check Equiparado]]="Sí",IF(DATOS!BA$5="Sí",(1/DATOS_[[% anualiz]:[% anualiz]]),1)*IF(DATOS!BA$4="Sí",1/DATOS_[[% normaliz]:[% normaliz]],1)*(DATOS_[Conc.Sal.23])))))))),
0)</f>
        <v>0</v>
      </c>
      <c r="AG65" s="109">
        <f t="array" ref="AG65">IFERROR(
(AVERAGE((IF(DATOS_[[Sexo]:[Sexo]]=$B65,IF(DATOS_[[AGRUP. CLAS. PROF.]:[AGRUP. CLAS. PROF.]]=$B63,IF(DATOS_[[Check Periodo Ref.]:[Check Periodo Ref.]]="Dentro",IF(DATOS_[[Check Equiparado]:[Check Equiparado]]="Sí",IF(DATOS!BB$5="Sí",(1/DATOS_[[% anualiz]:[% anualiz]]),1)*IF(DATOS!BB$4="Sí",1/DATOS_[[% normaliz]:[% normaliz]],1)*(DATOS_[Conc.Sal.24])))))))),
0)</f>
        <v>0</v>
      </c>
      <c r="AH65" s="109">
        <f t="array" ref="AH65">IFERROR(
(AVERAGE((IF(DATOS_[[Sexo]:[Sexo]]=$B65,IF(DATOS_[[AGRUP. CLAS. PROF.]:[AGRUP. CLAS. PROF.]]=$B63,IF(DATOS_[[Check Periodo Ref.]:[Check Periodo Ref.]]="Dentro",IF(DATOS_[[Check Equiparado]:[Check Equiparado]]="Sí",IF(DATOS!BC$5="Sí",(1/DATOS_[[% anualiz]:[% anualiz]]),1)*IF(DATOS!BC$4="Sí",1/DATOS_[[% normaliz]:[% normaliz]],1)*(DATOS_[Conc.Sal.25])))))))),
0)</f>
        <v>0</v>
      </c>
      <c r="AI65" s="109">
        <f t="array" ref="AI65">IFERROR(
(AVERAGE((IF(DATOS_[[Sexo]:[Sexo]]=$B65,IF(DATOS_[[AGRUP. CLAS. PROF.]:[AGRUP. CLAS. PROF.]]=$B63,IF(DATOS_[[Check Periodo Ref.]:[Check Periodo Ref.]]="Dentro",IF(DATOS_[[Check Equiparado]:[Check Equiparado]]="Sí",IF(DATOS!BD$5="Sí",(1/DATOS_[[% anualiz]:[% anualiz]]),1)*IF(DATOS!BD$4="Sí",1/DATOS_[[% normaliz]:[% normaliz]],1)*(DATOS_[Conc.Sal.26])))))))),
0)</f>
        <v>0</v>
      </c>
      <c r="AJ65" s="109">
        <f t="array" ref="AJ65">IFERROR(
(AVERAGE((IF(DATOS_[[Sexo]:[Sexo]]=$B65,IF(DATOS_[[AGRUP. CLAS. PROF.]:[AGRUP. CLAS. PROF.]]=$B63,IF(DATOS_[[Check Periodo Ref.]:[Check Periodo Ref.]]="Dentro",IF(DATOS_[[Check Equiparado]:[Check Equiparado]]="Sí",IF(DATOS!BE$5="Sí",(1/DATOS_[[% anualiz]:[% anualiz]]),1)*IF(DATOS!BE$4="Sí",1/DATOS_[[% normaliz]:[% normaliz]],1)*(DATOS_[Conc.Sal.27])))))))),
0)</f>
        <v>0</v>
      </c>
      <c r="AK65" s="109">
        <f t="array" ref="AK65">IFERROR(
(AVERAGE((IF(DATOS_[[Sexo]:[Sexo]]=$B65,IF(DATOS_[[AGRUP. CLAS. PROF.]:[AGRUP. CLAS. PROF.]]=$B63,IF(DATOS_[[Check Periodo Ref.]:[Check Periodo Ref.]]="Dentro",IF(DATOS_[[Check Equiparado]:[Check Equiparado]]="Sí",IF(DATOS!BF$5="Sí",(1/DATOS_[[% anualiz]:[% anualiz]]),1)*IF(DATOS!BF$4="Sí",1/DATOS_[[% normaliz]:[% normaliz]],1)*(DATOS_[Conc.Sal.28])))))))),
0)</f>
        <v>0</v>
      </c>
      <c r="AL65" s="109">
        <f t="array" ref="AL65">IFERROR(
(AVERAGE((IF(DATOS_[[Sexo]:[Sexo]]=$B65,IF(DATOS_[[AGRUP. CLAS. PROF.]:[AGRUP. CLAS. PROF.]]=$B63,IF(DATOS_[[Check Periodo Ref.]:[Check Periodo Ref.]]="Dentro",IF(DATOS_[[Check Equiparado]:[Check Equiparado]]="Sí",IF(DATOS!BG$5="Sí",(1/DATOS_[[% anualiz]:[% anualiz]]),1)*IF(DATOS!BG$4="Sí",1/DATOS_[[% normaliz]:[% normaliz]],1)*(DATOS_[Conc.Sal.29])))))))),
0)</f>
        <v>0</v>
      </c>
      <c r="AM65" s="109">
        <f t="array" ref="AM65">IFERROR(
(AVERAGE((IF(DATOS_[[Sexo]:[Sexo]]=$B65,IF(DATOS_[[AGRUP. CLAS. PROF.]:[AGRUP. CLAS. PROF.]]=$B63,IF(DATOS_[[Check Periodo Ref.]:[Check Periodo Ref.]]="Dentro",IF(DATOS_[[Check Equiparado]:[Check Equiparado]]="Sí",IF(DATOS!BH$5="Sí",(1/DATOS_[[% anualiz]:[% anualiz]]),1)*IF(DATOS!BH$4="Sí",1/DATOS_[[% normaliz]:[% normaliz]],1)*(DATOS_[Conc.Sal.30])))))))),
0)</f>
        <v>0</v>
      </c>
      <c r="AN65" s="110">
        <f t="array" ref="AN65">IFERROR(
AVERAGE(IF(DATOS_[Sexo]=$B65,IF(DATOS_[[AGRUP. CLAS. PROF.]:[AGRUP. CLAS. PROF.]]=$B63,IF(DATOS_[Check Equiparado]="Sí",IF(DATOS_[Check Periodo Ref.]="Dentro",DATOS_[Tot COMPL.SAL Eq],FALSE))))),
0)</f>
        <v>0</v>
      </c>
      <c r="AO65" s="111">
        <f t="array" ref="AO65">IFERROR(
AVERAGE(IF(DATOS_[Sexo]=$B65,IF(DATOS_[[AGRUP. CLAS. PROF.]:[AGRUP. CLAS. PROF.]]=$B63,IF(DATOS_[Check Equiparado]="Sí",IF(DATOS_[Check Periodo Ref.]="Dentro",DATOS_[TOTAL SALARIO Eq],FALSE))))),
0)</f>
        <v>0</v>
      </c>
      <c r="AP65" s="112">
        <f t="array" ref="AP65">IFERROR(
(AVERAGE((IF(DATOS_[[Sexo]:[Sexo]]=$B65,IF(DATOS_[[AGRUP. CLAS. PROF.]:[AGRUP. CLAS. PROF.]]=$B63,IF(DATOS_[[Check Periodo Ref.]:[Check Periodo Ref.]]="Dentro",IF(DATOS_[[Check Equiparado]:[Check Equiparado]]="Sí",IF(DATOS!BI$5="Sí",(1/DATOS_[[% anualiz]:[% anualiz]]),1)*IF(DATOS!BI$4="Sí",1/DATOS_[[% normaliz]:[% normaliz]],1)*(DATOS_[C.Extra.01])))))))),
0)</f>
        <v>0</v>
      </c>
      <c r="AQ65" s="112">
        <f t="array" ref="AQ65">IFERROR(
(AVERAGE((IF(DATOS_[[Sexo]:[Sexo]]=$B65,IF(DATOS_[[AGRUP. CLAS. PROF.]:[AGRUP. CLAS. PROF.]]=$B63,IF(DATOS_[[Check Periodo Ref.]:[Check Periodo Ref.]]="Dentro",IF(DATOS_[[Check Equiparado]:[Check Equiparado]]="Sí",IF(DATOS!BJ$5="Sí",(1/DATOS_[[% anualiz]:[% anualiz]]),1)*IF(DATOS!BJ$4="Sí",1/DATOS_[[% normaliz]:[% normaliz]],1)*(DATOS_[C.Extra.02])))))))),
0)</f>
        <v>0</v>
      </c>
      <c r="AR65" s="112">
        <f t="array" ref="AR65">IFERROR(
(AVERAGE((IF(DATOS_[[Sexo]:[Sexo]]=$B65,IF(DATOS_[[AGRUP. CLAS. PROF.]:[AGRUP. CLAS. PROF.]]=$B63,IF(DATOS_[[Check Periodo Ref.]:[Check Periodo Ref.]]="Dentro",IF(DATOS_[[Check Equiparado]:[Check Equiparado]]="Sí",IF(DATOS!BK$5="Sí",(1/DATOS_[[% anualiz]:[% anualiz]]),1)*IF(DATOS!BK$4="Sí",1/DATOS_[[% normaliz]:[% normaliz]],1)*(DATOS_[C.Extra.03])))))))),
0)</f>
        <v>0</v>
      </c>
      <c r="AS65" s="112">
        <f t="array" ref="AS65">IFERROR(
(AVERAGE((IF(DATOS_[[Sexo]:[Sexo]]=$B65,IF(DATOS_[[AGRUP. CLAS. PROF.]:[AGRUP. CLAS. PROF.]]=$B63,IF(DATOS_[[Check Periodo Ref.]:[Check Periodo Ref.]]="Dentro",IF(DATOS_[[Check Equiparado]:[Check Equiparado]]="Sí",IF(DATOS!BL$5="Sí",(1/DATOS_[[% anualiz]:[% anualiz]]),1)*IF(DATOS!BL$4="Sí",1/DATOS_[[% normaliz]:[% normaliz]],1)*(DATOS_[C.Extra.04])))))))),
0)</f>
        <v>0</v>
      </c>
      <c r="AT65" s="112">
        <f t="array" ref="AT65">IFERROR(
(AVERAGE((IF(DATOS_[[Sexo]:[Sexo]]=$B65,IF(DATOS_[[AGRUP. CLAS. PROF.]:[AGRUP. CLAS. PROF.]]=$B63,IF(DATOS_[[Check Periodo Ref.]:[Check Periodo Ref.]]="Dentro",IF(DATOS_[[Check Equiparado]:[Check Equiparado]]="Sí",IF(DATOS!BM$5="Sí",(1/DATOS_[[% anualiz]:[% anualiz]]),1)*IF(DATOS!BM$4="Sí",1/DATOS_[[% normaliz]:[% normaliz]],1)*(DATOS_[C.Extra.05])))))))),
0)</f>
        <v>0</v>
      </c>
      <c r="AU65" s="113">
        <f t="array" ref="AU65">IFERROR(
AVERAGE(IF(DATOS_[Sexo]=$B65,IF(DATOS_[[AGRUP. CLAS. PROF.]:[AGRUP. CLAS. PROF.]]=$B63,IF(DATOS_[Check Equiparado]="Sí",IF(DATOS_[Check Periodo Ref.]="Dentro",DATOS_[Tot Extrasalarial Eq],FALSE))))),
0)</f>
        <v>0</v>
      </c>
      <c r="AV65" s="114">
        <f t="array" ref="AV65">IFERROR(
AVERAGE(IF(DATOS_[Sexo]=$B65,IF(DATOS_[[AGRUP. CLAS. PROF.]:[AGRUP. CLAS. PROF.]]=$B63,IF(DATOS_[Check Equiparado]="Sí",IF(DATOS_[Check Periodo Ref.]="Dentro",DATOS_[TOTAL Retrib Eq],FALSE))))),
0)</f>
        <v>0</v>
      </c>
    </row>
    <row r="66" spans="1:48" ht="17.25" thickBot="1" x14ac:dyDescent="0.35">
      <c r="A66" s="60" t="str">
        <f t="shared" ref="A66" si="71">+A67</f>
        <v>[ocultar]</v>
      </c>
      <c r="B66" s="70" t="s">
        <v>234</v>
      </c>
      <c r="C66" s="107"/>
      <c r="D66" s="71"/>
      <c r="E66" s="71"/>
      <c r="F66" s="71"/>
      <c r="G66" s="71"/>
      <c r="H66" s="71"/>
      <c r="I66" s="137" t="str">
        <f t="shared" ref="I66:AV66" si="72">IFERROR((I67-I68)/I67,"")</f>
        <v/>
      </c>
      <c r="J66" s="138" t="str">
        <f t="shared" si="72"/>
        <v/>
      </c>
      <c r="K66" s="139" t="str">
        <f t="shared" si="72"/>
        <v/>
      </c>
      <c r="L66" s="139" t="str">
        <f t="shared" si="72"/>
        <v/>
      </c>
      <c r="M66" s="139" t="str">
        <f t="shared" si="72"/>
        <v/>
      </c>
      <c r="N66" s="140" t="str">
        <f t="shared" si="72"/>
        <v/>
      </c>
      <c r="O66" s="141" t="str">
        <f t="shared" si="72"/>
        <v/>
      </c>
      <c r="P66" s="141" t="str">
        <f t="shared" si="72"/>
        <v/>
      </c>
      <c r="Q66" s="141" t="str">
        <f t="shared" si="72"/>
        <v/>
      </c>
      <c r="R66" s="141" t="str">
        <f t="shared" si="72"/>
        <v/>
      </c>
      <c r="S66" s="141" t="str">
        <f t="shared" si="72"/>
        <v/>
      </c>
      <c r="T66" s="141" t="str">
        <f t="shared" si="72"/>
        <v/>
      </c>
      <c r="U66" s="141" t="str">
        <f t="shared" si="72"/>
        <v/>
      </c>
      <c r="V66" s="141" t="str">
        <f t="shared" si="72"/>
        <v/>
      </c>
      <c r="W66" s="141" t="str">
        <f t="shared" si="72"/>
        <v/>
      </c>
      <c r="X66" s="141" t="str">
        <f t="shared" si="72"/>
        <v/>
      </c>
      <c r="Y66" s="141" t="str">
        <f t="shared" si="72"/>
        <v/>
      </c>
      <c r="Z66" s="140" t="str">
        <f t="shared" si="72"/>
        <v/>
      </c>
      <c r="AA66" s="140" t="str">
        <f t="shared" si="72"/>
        <v/>
      </c>
      <c r="AB66" s="140" t="str">
        <f t="shared" si="72"/>
        <v/>
      </c>
      <c r="AC66" s="140" t="str">
        <f t="shared" si="72"/>
        <v/>
      </c>
      <c r="AD66" s="140" t="str">
        <f t="shared" si="72"/>
        <v/>
      </c>
      <c r="AE66" s="140" t="str">
        <f t="shared" si="72"/>
        <v/>
      </c>
      <c r="AF66" s="140" t="str">
        <f t="shared" si="72"/>
        <v/>
      </c>
      <c r="AG66" s="140" t="str">
        <f t="shared" si="72"/>
        <v/>
      </c>
      <c r="AH66" s="140" t="str">
        <f t="shared" si="72"/>
        <v/>
      </c>
      <c r="AI66" s="140" t="str">
        <f t="shared" si="72"/>
        <v/>
      </c>
      <c r="AJ66" s="140" t="str">
        <f t="shared" si="72"/>
        <v/>
      </c>
      <c r="AK66" s="140" t="str">
        <f t="shared" si="72"/>
        <v/>
      </c>
      <c r="AL66" s="140" t="str">
        <f t="shared" si="72"/>
        <v/>
      </c>
      <c r="AM66" s="140" t="str">
        <f t="shared" si="72"/>
        <v/>
      </c>
      <c r="AN66" s="142" t="str">
        <f t="shared" si="72"/>
        <v/>
      </c>
      <c r="AO66" s="146" t="str">
        <f t="shared" si="72"/>
        <v/>
      </c>
      <c r="AP66" s="143" t="str">
        <f t="shared" si="72"/>
        <v/>
      </c>
      <c r="AQ66" s="143" t="str">
        <f t="shared" si="72"/>
        <v/>
      </c>
      <c r="AR66" s="143" t="str">
        <f t="shared" si="72"/>
        <v/>
      </c>
      <c r="AS66" s="143" t="str">
        <f t="shared" si="72"/>
        <v/>
      </c>
      <c r="AT66" s="143" t="str">
        <f t="shared" si="72"/>
        <v/>
      </c>
      <c r="AU66" s="144" t="str">
        <f t="shared" si="72"/>
        <v/>
      </c>
      <c r="AV66" s="145" t="str">
        <f t="shared" si="72"/>
        <v/>
      </c>
    </row>
    <row r="67" spans="1:48" x14ac:dyDescent="0.3">
      <c r="A67" s="60" t="str">
        <f t="shared" ref="A67" si="73">+IF(C67+C68=0,"[ocultar]","")</f>
        <v>[ocultar]</v>
      </c>
      <c r="B67" s="64" t="s">
        <v>162</v>
      </c>
      <c r="C67" s="65">
        <f t="array" ref="C67">SUM(IF($B67=DATOS_[Sexo],
IF($B66=DATOS_[AGRUP. CLAS. PROF.],
IF("Dentro"=DATOS_[Check Periodo Ref.],
1/(COUNTIFS(DATOS_[Sexo],$B67,DATOS_[AGRUP. CLAS. PROF.],$B66,DATOS_[Check Periodo Ref.],"Dentro",DATOS_[id],DATOS_[id]))))))</f>
        <v>0</v>
      </c>
      <c r="D67" s="66">
        <f>COUNTIFS(DATOS_[AGRUP. CLAS. PROF.],$B66,DATOS_[Sexo],$B67,DATOS_[Check Periodo Ref.],"Dentro")</f>
        <v>0</v>
      </c>
      <c r="E67" s="66">
        <f>COUNTIFS(DATOS_[AGRUP. CLAS. PROF.],$B66,DATOS_[Sexo],$B67,DATOS_[Check Periodo Ref.],"Dentro",DATOS_[Check Nº SC Norm],"Sí")</f>
        <v>0</v>
      </c>
      <c r="F67" s="66">
        <f>COUNTIFS(DATOS_[AGRUP. CLAS. PROF.],$B66,DATOS_[Sexo],$B67,DATOS_[Check Periodo Ref.],"Dentro",DATOS_[Check Nº SC Anualiz],"Sí")</f>
        <v>0</v>
      </c>
      <c r="G67" s="66">
        <f>COUNTIFS(DATOS_[AGRUP. CLAS. PROF.],$B66,DATOS_[Sexo],$B67,DATOS_[Check Periodo Ref.],"Dentro",DATOS_[Check Nº SC Norm y Anualiz],"Sí")</f>
        <v>0</v>
      </c>
      <c r="H67" s="66">
        <f>COUNTIFS(DATOS_[AGRUP. CLAS. PROF.],$B66,DATOS_[Sexo],$B67,DATOS_[Check Periodo Ref.],"Dentro",DATOS_[Check Equiparación],"Sí")</f>
        <v>0</v>
      </c>
      <c r="I67" s="108">
        <f t="array" ref="I67">IFERROR(
AVERAGE(IF(DATOS_[Sexo]=$B67,IF(DATOS_[[AGRUP. CLAS. PROF.]:[AGRUP. CLAS. PROF.]]=$B66,IF(DATOS_[Check Equiparado]="Sí",IF(DATOS_[Check Periodo Ref.]="Dentro",DATOS_[SALARIO BASE Eq],FALSE))))),
0)</f>
        <v>0</v>
      </c>
      <c r="J67" s="109">
        <f t="array" ref="J67">IFERROR(
(AVERAGE((IF(DATOS_[[Sexo]:[Sexo]]=$B67,IF(DATOS_[[AGRUP. CLAS. PROF.]:[AGRUP. CLAS. PROF.]]=$B66,IF(DATOS_[[Check Periodo Ref.]:[Check Periodo Ref.]]="Dentro",IF(DATOS_[[Check Equiparado]:[Check Equiparado]]="Sí",IF(DATOS!AE$5="Sí",(1/DATOS_[[% anualiz]:[% anualiz]]),1)*IF(DATOS!AE$4="Sí",1/DATOS_[[% normaliz]:[% normaliz]],1)*(DATOS_[Conc.Sal.01])))))))),
0)</f>
        <v>0</v>
      </c>
      <c r="K67" s="109">
        <f t="array" ref="K67">IFERROR(
(AVERAGE((IF(DATOS_[[Sexo]:[Sexo]]=$B67,IF(DATOS_[[AGRUP. CLAS. PROF.]:[AGRUP. CLAS. PROF.]]=$B66,IF(DATOS_[[Check Periodo Ref.]:[Check Periodo Ref.]]="Dentro",IF(DATOS_[[Check Equiparado]:[Check Equiparado]]="Sí",IF(DATOS!AF$5="Sí",(1/DATOS_[[% anualiz]:[% anualiz]]),1)*IF(DATOS!AF$4="Sí",1/DATOS_[[% normaliz]:[% normaliz]],1)*(DATOS_[Conc.Sal.02])))))))),
0)</f>
        <v>0</v>
      </c>
      <c r="L67" s="109">
        <f t="array" ref="L67">IFERROR(
(AVERAGE((IF(DATOS_[[Sexo]:[Sexo]]=$B67,IF(DATOS_[[AGRUP. CLAS. PROF.]:[AGRUP. CLAS. PROF.]]=$B66,IF(DATOS_[[Check Periodo Ref.]:[Check Periodo Ref.]]="Dentro",IF(DATOS_[[Check Equiparado]:[Check Equiparado]]="Sí",IF(DATOS!AG$5="Sí",(1/DATOS_[[% anualiz]:[% anualiz]]),1)*IF(DATOS!AG$4="Sí",1/DATOS_[[% normaliz]:[% normaliz]],1)*(DATOS_[Conc.Sal.03])))))))),
0)</f>
        <v>0</v>
      </c>
      <c r="M67" s="109">
        <f t="array" ref="M67">IFERROR(
(AVERAGE((IF(DATOS_[[Sexo]:[Sexo]]=$B67,IF(DATOS_[[AGRUP. CLAS. PROF.]:[AGRUP. CLAS. PROF.]]=$B66,IF(DATOS_[[Check Periodo Ref.]:[Check Periodo Ref.]]="Dentro",IF(DATOS_[[Check Equiparado]:[Check Equiparado]]="Sí",IF(DATOS!AH$5="Sí",(1/DATOS_[[% anualiz]:[% anualiz]]),1)*IF(DATOS!AH$4="Sí",1/DATOS_[[% normaliz]:[% normaliz]],1)*(DATOS_[Conc.Sal.04])))))))),
0)</f>
        <v>0</v>
      </c>
      <c r="N67" s="109">
        <f t="array" ref="N67">IFERROR(
(AVERAGE((IF(DATOS_[[Sexo]:[Sexo]]=$B67,IF(DATOS_[[AGRUP. CLAS. PROF.]:[AGRUP. CLAS. PROF.]]=$B66,IF(DATOS_[[Check Periodo Ref.]:[Check Periodo Ref.]]="Dentro",IF(DATOS_[[Check Equiparado]:[Check Equiparado]]="Sí",IF(DATOS!AI$5="Sí",(1/DATOS_[[% anualiz]:[% anualiz]]),1)*IF(DATOS!AI$4="Sí",1/DATOS_[[% normaliz]:[% normaliz]],1)*(DATOS_[Conc.Sal.05])))))))),
0)</f>
        <v>0</v>
      </c>
      <c r="O67" s="109">
        <f t="array" ref="O67">IFERROR(
(AVERAGE((IF(DATOS_[[Sexo]:[Sexo]]=$B67,IF(DATOS_[[AGRUP. CLAS. PROF.]:[AGRUP. CLAS. PROF.]]=$B66,IF(DATOS_[[Check Periodo Ref.]:[Check Periodo Ref.]]="Dentro",IF(DATOS_[[Check Equiparado]:[Check Equiparado]]="Sí",IF(DATOS!AJ$5="Sí",(1/DATOS_[[% anualiz]:[% anualiz]]),1)*IF(DATOS!AJ$4="Sí",1/DATOS_[[% normaliz]:[% normaliz]],1)*(DATOS_[Conc.Sal.06])))))))),
0)</f>
        <v>0</v>
      </c>
      <c r="P67" s="109">
        <f t="array" ref="P67">IFERROR(
(AVERAGE((IF(DATOS_[[Sexo]:[Sexo]]=$B67,IF(DATOS_[[AGRUP. CLAS. PROF.]:[AGRUP. CLAS. PROF.]]=$B66,IF(DATOS_[[Check Periodo Ref.]:[Check Periodo Ref.]]="Dentro",IF(DATOS_[[Check Equiparado]:[Check Equiparado]]="Sí",IF(DATOS!AK$5="Sí",(1/DATOS_[[% anualiz]:[% anualiz]]),1)*IF(DATOS!AK$4="Sí",1/DATOS_[[% normaliz]:[% normaliz]],1)*(DATOS_[Conc.Sal.07])))))))),
0)</f>
        <v>0</v>
      </c>
      <c r="Q67" s="109">
        <f t="array" ref="Q67">IFERROR(
(AVERAGE((IF(DATOS_[[Sexo]:[Sexo]]=$B67,IF(DATOS_[[AGRUP. CLAS. PROF.]:[AGRUP. CLAS. PROF.]]=$B66,IF(DATOS_[[Check Periodo Ref.]:[Check Periodo Ref.]]="Dentro",IF(DATOS_[[Check Equiparado]:[Check Equiparado]]="Sí",IF(DATOS!AL$5="Sí",(1/DATOS_[[% anualiz]:[% anualiz]]),1)*IF(DATOS!AL$4="Sí",1/DATOS_[[% normaliz]:[% normaliz]],1)*(DATOS_[Conc.Sal.08])))))))),
0)</f>
        <v>0</v>
      </c>
      <c r="R67" s="109">
        <f t="array" ref="R67">IFERROR(
(AVERAGE((IF(DATOS_[[Sexo]:[Sexo]]=$B67,IF(DATOS_[[AGRUP. CLAS. PROF.]:[AGRUP. CLAS. PROF.]]=$B66,IF(DATOS_[[Check Periodo Ref.]:[Check Periodo Ref.]]="Dentro",IF(DATOS_[[Check Equiparado]:[Check Equiparado]]="Sí",IF(DATOS!AM$5="Sí",(1/DATOS_[[% anualiz]:[% anualiz]]),1)*IF(DATOS!AM$4="Sí",1/DATOS_[[% normaliz]:[% normaliz]],1)*(DATOS_[Conc.Sal.09])))))))),
0)</f>
        <v>0</v>
      </c>
      <c r="S67" s="109">
        <f t="array" ref="S67">IFERROR(
(AVERAGE((IF(DATOS_[[Sexo]:[Sexo]]=$B67,IF(DATOS_[[AGRUP. CLAS. PROF.]:[AGRUP. CLAS. PROF.]]=$B66,IF(DATOS_[[Check Periodo Ref.]:[Check Periodo Ref.]]="Dentro",IF(DATOS_[[Check Equiparado]:[Check Equiparado]]="Sí",IF(DATOS!AN$5="Sí",(1/DATOS_[[% anualiz]:[% anualiz]]),1)*IF(DATOS!AN$4="Sí",1/DATOS_[[% normaliz]:[% normaliz]],1)*(DATOS_[Conc.Sal.10])))))))),
0)</f>
        <v>0</v>
      </c>
      <c r="T67" s="109">
        <f t="array" ref="T67">IFERROR(
(AVERAGE((IF(DATOS_[[Sexo]:[Sexo]]=$B67,IF(DATOS_[[AGRUP. CLAS. PROF.]:[AGRUP. CLAS. PROF.]]=$B66,IF(DATOS_[[Check Periodo Ref.]:[Check Periodo Ref.]]="Dentro",IF(DATOS_[[Check Equiparado]:[Check Equiparado]]="Sí",IF(DATOS!AO$5="Sí",(1/DATOS_[[% anualiz]:[% anualiz]]),1)*IF(DATOS!AO$4="Sí",1/DATOS_[[% normaliz]:[% normaliz]],1)*(DATOS_[Conc.Sal.11])))))))),
0)</f>
        <v>0</v>
      </c>
      <c r="U67" s="109">
        <f t="array" ref="U67">IFERROR(
(AVERAGE((IF(DATOS_[[Sexo]:[Sexo]]=$B67,IF(DATOS_[[AGRUP. CLAS. PROF.]:[AGRUP. CLAS. PROF.]]=$B66,IF(DATOS_[[Check Periodo Ref.]:[Check Periodo Ref.]]="Dentro",IF(DATOS_[[Check Equiparado]:[Check Equiparado]]="Sí",IF(DATOS!AP$5="Sí",(1/DATOS_[[% anualiz]:[% anualiz]]),1)*IF(DATOS!AP$4="Sí",1/DATOS_[[% normaliz]:[% normaliz]],1)*(DATOS_[Conc.Sal.12])))))))),
0)</f>
        <v>0</v>
      </c>
      <c r="V67" s="109">
        <f t="array" ref="V67">IFERROR(
(AVERAGE((IF(DATOS_[[Sexo]:[Sexo]]=$B67,IF(DATOS_[[AGRUP. CLAS. PROF.]:[AGRUP. CLAS. PROF.]]=$B66,IF(DATOS_[[Check Periodo Ref.]:[Check Periodo Ref.]]="Dentro",IF(DATOS_[[Check Equiparado]:[Check Equiparado]]="Sí",IF(DATOS!AQ$5="Sí",(1/DATOS_[[% anualiz]:[% anualiz]]),1)*IF(DATOS!AQ$4="Sí",1/DATOS_[[% normaliz]:[% normaliz]],1)*(DATOS_[Conc.Sal.13])))))))),
0)</f>
        <v>0</v>
      </c>
      <c r="W67" s="109">
        <f t="array" ref="W67">IFERROR(
(AVERAGE((IF(DATOS_[[Sexo]:[Sexo]]=$B67,IF(DATOS_[[AGRUP. CLAS. PROF.]:[AGRUP. CLAS. PROF.]]=$B66,IF(DATOS_[[Check Periodo Ref.]:[Check Periodo Ref.]]="Dentro",IF(DATOS_[[Check Equiparado]:[Check Equiparado]]="Sí",IF(DATOS!AR$5="Sí",(1/DATOS_[[% anualiz]:[% anualiz]]),1)*IF(DATOS!AR$4="Sí",1/DATOS_[[% normaliz]:[% normaliz]],1)*(DATOS_[Conc.Sal.14])))))))),
0)</f>
        <v>0</v>
      </c>
      <c r="X67" s="109">
        <f t="array" ref="X67">IFERROR(
(AVERAGE((IF(DATOS_[[Sexo]:[Sexo]]=$B67,IF(DATOS_[[AGRUP. CLAS. PROF.]:[AGRUP. CLAS. PROF.]]=$B66,IF(DATOS_[[Check Periodo Ref.]:[Check Periodo Ref.]]="Dentro",IF(DATOS_[[Check Equiparado]:[Check Equiparado]]="Sí",IF(DATOS!AS$5="Sí",(1/DATOS_[[% anualiz]:[% anualiz]]),1)*IF(DATOS!AS$4="Sí",1/DATOS_[[% normaliz]:[% normaliz]],1)*(DATOS_[Conc.Sal.15])))))))),
0)</f>
        <v>0</v>
      </c>
      <c r="Y67" s="109">
        <f t="array" ref="Y67">IFERROR(
(AVERAGE((IF(DATOS_[[Sexo]:[Sexo]]=$B67,IF(DATOS_[[AGRUP. CLAS. PROF.]:[AGRUP. CLAS. PROF.]]=$B66,IF(DATOS_[[Check Periodo Ref.]:[Check Periodo Ref.]]="Dentro",IF(DATOS_[[Check Equiparado]:[Check Equiparado]]="Sí",IF(DATOS!AT$5="Sí",(1/DATOS_[[% anualiz]:[% anualiz]]),1)*IF(DATOS!AT$4="Sí",1/DATOS_[[% normaliz]:[% normaliz]],1)*(DATOS_[Conc.Sal.16])))))))),
0)</f>
        <v>0</v>
      </c>
      <c r="Z67" s="109">
        <f t="array" ref="Z67">IFERROR(
(AVERAGE((IF(DATOS_[[Sexo]:[Sexo]]=$B67,IF(DATOS_[[AGRUP. CLAS. PROF.]:[AGRUP. CLAS. PROF.]]=$B66,IF(DATOS_[[Check Periodo Ref.]:[Check Periodo Ref.]]="Dentro",IF(DATOS_[[Check Equiparado]:[Check Equiparado]]="Sí",IF(DATOS!AU$5="Sí",(1/DATOS_[[% anualiz]:[% anualiz]]),1)*IF(DATOS!AU$4="Sí",1/DATOS_[[% normaliz]:[% normaliz]],1)*(DATOS_[Conc.Sal.17])))))))),
0)</f>
        <v>0</v>
      </c>
      <c r="AA67" s="109">
        <f t="array" ref="AA67">IFERROR(
(AVERAGE((IF(DATOS_[[Sexo]:[Sexo]]=$B67,IF(DATOS_[[AGRUP. CLAS. PROF.]:[AGRUP. CLAS. PROF.]]=$B66,IF(DATOS_[[Check Periodo Ref.]:[Check Periodo Ref.]]="Dentro",IF(DATOS_[[Check Equiparado]:[Check Equiparado]]="Sí",IF(DATOS!AV$5="Sí",(1/DATOS_[[% anualiz]:[% anualiz]]),1)*IF(DATOS!AV$4="Sí",1/DATOS_[[% normaliz]:[% normaliz]],1)*(DATOS_[Conc.Sal.18])))))))),
0)</f>
        <v>0</v>
      </c>
      <c r="AB67" s="109">
        <f t="array" ref="AB67">IFERROR(
(AVERAGE((IF(DATOS_[[Sexo]:[Sexo]]=$B67,IF(DATOS_[[AGRUP. CLAS. PROF.]:[AGRUP. CLAS. PROF.]]=$B66,IF(DATOS_[[Check Periodo Ref.]:[Check Periodo Ref.]]="Dentro",IF(DATOS_[[Check Equiparado]:[Check Equiparado]]="Sí",IF(DATOS!AW$5="Sí",(1/DATOS_[[% anualiz]:[% anualiz]]),1)*IF(DATOS!AW$4="Sí",1/DATOS_[[% normaliz]:[% normaliz]],1)*(DATOS_[Conc.Sal.19])))))))),
0)</f>
        <v>0</v>
      </c>
      <c r="AC67" s="109">
        <f t="array" ref="AC67">IFERROR(
(AVERAGE((IF(DATOS_[[Sexo]:[Sexo]]=$B67,IF(DATOS_[[AGRUP. CLAS. PROF.]:[AGRUP. CLAS. PROF.]]=$B66,IF(DATOS_[[Check Periodo Ref.]:[Check Periodo Ref.]]="Dentro",IF(DATOS_[[Check Equiparado]:[Check Equiparado]]="Sí",IF(DATOS!AX$5="Sí",(1/DATOS_[[% anualiz]:[% anualiz]]),1)*IF(DATOS!AX$4="Sí",1/DATOS_[[% normaliz]:[% normaliz]],1)*(DATOS_[Conc.Sal.20])))))))),
0)</f>
        <v>0</v>
      </c>
      <c r="AD67" s="109">
        <f t="array" ref="AD67">IFERROR(
(AVERAGE((IF(DATOS_[[Sexo]:[Sexo]]=$B67,IF(DATOS_[[AGRUP. CLAS. PROF.]:[AGRUP. CLAS. PROF.]]=$B66,IF(DATOS_[[Check Periodo Ref.]:[Check Periodo Ref.]]="Dentro",IF(DATOS_[[Check Equiparado]:[Check Equiparado]]="Sí",IF(DATOS!AY$5="Sí",(1/DATOS_[[% anualiz]:[% anualiz]]),1)*IF(DATOS!AY$4="Sí",1/DATOS_[[% normaliz]:[% normaliz]],1)*(DATOS_[Conc.Sal.21])))))))),
0)</f>
        <v>0</v>
      </c>
      <c r="AE67" s="109">
        <f t="array" ref="AE67">IFERROR(
(AVERAGE((IF(DATOS_[[Sexo]:[Sexo]]=$B67,IF(DATOS_[[AGRUP. CLAS. PROF.]:[AGRUP. CLAS. PROF.]]=$B66,IF(DATOS_[[Check Periodo Ref.]:[Check Periodo Ref.]]="Dentro",IF(DATOS_[[Check Equiparado]:[Check Equiparado]]="Sí",IF(DATOS!AZ$5="Sí",(1/DATOS_[[% anualiz]:[% anualiz]]),1)*IF(DATOS!AZ$4="Sí",1/DATOS_[[% normaliz]:[% normaliz]],1)*(DATOS_[Conc.Sal.22])))))))),
0)</f>
        <v>0</v>
      </c>
      <c r="AF67" s="109">
        <f t="array" ref="AF67">IFERROR(
(AVERAGE((IF(DATOS_[[Sexo]:[Sexo]]=$B67,IF(DATOS_[[AGRUP. CLAS. PROF.]:[AGRUP. CLAS. PROF.]]=$B66,IF(DATOS_[[Check Periodo Ref.]:[Check Periodo Ref.]]="Dentro",IF(DATOS_[[Check Equiparado]:[Check Equiparado]]="Sí",IF(DATOS!BA$5="Sí",(1/DATOS_[[% anualiz]:[% anualiz]]),1)*IF(DATOS!BA$4="Sí",1/DATOS_[[% normaliz]:[% normaliz]],1)*(DATOS_[Conc.Sal.23])))))))),
0)</f>
        <v>0</v>
      </c>
      <c r="AG67" s="109">
        <f t="array" ref="AG67">IFERROR(
(AVERAGE((IF(DATOS_[[Sexo]:[Sexo]]=$B67,IF(DATOS_[[AGRUP. CLAS. PROF.]:[AGRUP. CLAS. PROF.]]=$B66,IF(DATOS_[[Check Periodo Ref.]:[Check Periodo Ref.]]="Dentro",IF(DATOS_[[Check Equiparado]:[Check Equiparado]]="Sí",IF(DATOS!BB$5="Sí",(1/DATOS_[[% anualiz]:[% anualiz]]),1)*IF(DATOS!BB$4="Sí",1/DATOS_[[% normaliz]:[% normaliz]],1)*(DATOS_[Conc.Sal.24])))))))),
0)</f>
        <v>0</v>
      </c>
      <c r="AH67" s="109">
        <f t="array" ref="AH67">IFERROR(
(AVERAGE((IF(DATOS_[[Sexo]:[Sexo]]=$B67,IF(DATOS_[[AGRUP. CLAS. PROF.]:[AGRUP. CLAS. PROF.]]=$B66,IF(DATOS_[[Check Periodo Ref.]:[Check Periodo Ref.]]="Dentro",IF(DATOS_[[Check Equiparado]:[Check Equiparado]]="Sí",IF(DATOS!BC$5="Sí",(1/DATOS_[[% anualiz]:[% anualiz]]),1)*IF(DATOS!BC$4="Sí",1/DATOS_[[% normaliz]:[% normaliz]],1)*(DATOS_[Conc.Sal.25])))))))),
0)</f>
        <v>0</v>
      </c>
      <c r="AI67" s="109">
        <f t="array" ref="AI67">IFERROR(
(AVERAGE((IF(DATOS_[[Sexo]:[Sexo]]=$B67,IF(DATOS_[[AGRUP. CLAS. PROF.]:[AGRUP. CLAS. PROF.]]=$B66,IF(DATOS_[[Check Periodo Ref.]:[Check Periodo Ref.]]="Dentro",IF(DATOS_[[Check Equiparado]:[Check Equiparado]]="Sí",IF(DATOS!BD$5="Sí",(1/DATOS_[[% anualiz]:[% anualiz]]),1)*IF(DATOS!BD$4="Sí",1/DATOS_[[% normaliz]:[% normaliz]],1)*(DATOS_[Conc.Sal.26])))))))),
0)</f>
        <v>0</v>
      </c>
      <c r="AJ67" s="109">
        <f t="array" ref="AJ67">IFERROR(
(AVERAGE((IF(DATOS_[[Sexo]:[Sexo]]=$B67,IF(DATOS_[[AGRUP. CLAS. PROF.]:[AGRUP. CLAS. PROF.]]=$B66,IF(DATOS_[[Check Periodo Ref.]:[Check Periodo Ref.]]="Dentro",IF(DATOS_[[Check Equiparado]:[Check Equiparado]]="Sí",IF(DATOS!BE$5="Sí",(1/DATOS_[[% anualiz]:[% anualiz]]),1)*IF(DATOS!BE$4="Sí",1/DATOS_[[% normaliz]:[% normaliz]],1)*(DATOS_[Conc.Sal.27])))))))),
0)</f>
        <v>0</v>
      </c>
      <c r="AK67" s="109">
        <f t="array" ref="AK67">IFERROR(
(AVERAGE((IF(DATOS_[[Sexo]:[Sexo]]=$B67,IF(DATOS_[[AGRUP. CLAS. PROF.]:[AGRUP. CLAS. PROF.]]=$B66,IF(DATOS_[[Check Periodo Ref.]:[Check Periodo Ref.]]="Dentro",IF(DATOS_[[Check Equiparado]:[Check Equiparado]]="Sí",IF(DATOS!BF$5="Sí",(1/DATOS_[[% anualiz]:[% anualiz]]),1)*IF(DATOS!BF$4="Sí",1/DATOS_[[% normaliz]:[% normaliz]],1)*(DATOS_[Conc.Sal.28])))))))),
0)</f>
        <v>0</v>
      </c>
      <c r="AL67" s="109">
        <f t="array" ref="AL67">IFERROR(
(AVERAGE((IF(DATOS_[[Sexo]:[Sexo]]=$B67,IF(DATOS_[[AGRUP. CLAS. PROF.]:[AGRUP. CLAS. PROF.]]=$B66,IF(DATOS_[[Check Periodo Ref.]:[Check Periodo Ref.]]="Dentro",IF(DATOS_[[Check Equiparado]:[Check Equiparado]]="Sí",IF(DATOS!BG$5="Sí",(1/DATOS_[[% anualiz]:[% anualiz]]),1)*IF(DATOS!BG$4="Sí",1/DATOS_[[% normaliz]:[% normaliz]],1)*(DATOS_[Conc.Sal.29])))))))),
0)</f>
        <v>0</v>
      </c>
      <c r="AM67" s="109">
        <f t="array" ref="AM67">IFERROR(
(AVERAGE((IF(DATOS_[[Sexo]:[Sexo]]=$B67,IF(DATOS_[[AGRUP. CLAS. PROF.]:[AGRUP. CLAS. PROF.]]=$B66,IF(DATOS_[[Check Periodo Ref.]:[Check Periodo Ref.]]="Dentro",IF(DATOS_[[Check Equiparado]:[Check Equiparado]]="Sí",IF(DATOS!BH$5="Sí",(1/DATOS_[[% anualiz]:[% anualiz]]),1)*IF(DATOS!BH$4="Sí",1/DATOS_[[% normaliz]:[% normaliz]],1)*(DATOS_[Conc.Sal.30])))))))),
0)</f>
        <v>0</v>
      </c>
      <c r="AN67" s="110">
        <f t="array" ref="AN67">IFERROR(
AVERAGE(IF(DATOS_[Sexo]=$B67,IF(DATOS_[[AGRUP. CLAS. PROF.]:[AGRUP. CLAS. PROF.]]=$B66,IF(DATOS_[Check Equiparado]="Sí",IF(DATOS_[Check Periodo Ref.]="Dentro",DATOS_[Tot COMPL.SAL Eq],FALSE))))),
0)</f>
        <v>0</v>
      </c>
      <c r="AO67" s="111">
        <f t="array" ref="AO67">IFERROR(
AVERAGE(IF(DATOS_[Sexo]=$B67,IF(DATOS_[[AGRUP. CLAS. PROF.]:[AGRUP. CLAS. PROF.]]=$B66,IF(DATOS_[Check Equiparado]="Sí",IF(DATOS_[Check Periodo Ref.]="Dentro",DATOS_[TOTAL SALARIO Eq],FALSE))))),
0)</f>
        <v>0</v>
      </c>
      <c r="AP67" s="112">
        <f t="array" ref="AP67">IFERROR(
(AVERAGE((IF(DATOS_[[Sexo]:[Sexo]]=$B67,IF(DATOS_[[AGRUP. CLAS. PROF.]:[AGRUP. CLAS. PROF.]]=$B66,IF(DATOS_[[Check Periodo Ref.]:[Check Periodo Ref.]]="Dentro",IF(DATOS_[[Check Equiparado]:[Check Equiparado]]="Sí",IF(DATOS!BI$5="Sí",(1/DATOS_[[% anualiz]:[% anualiz]]),1)*IF(DATOS!BI$4="Sí",1/DATOS_[[% normaliz]:[% normaliz]],1)*(DATOS_[C.Extra.01])))))))),
0)</f>
        <v>0</v>
      </c>
      <c r="AQ67" s="112">
        <f t="array" ref="AQ67">IFERROR(
(AVERAGE((IF(DATOS_[[Sexo]:[Sexo]]=$B67,IF(DATOS_[[AGRUP. CLAS. PROF.]:[AGRUP. CLAS. PROF.]]=$B66,IF(DATOS_[[Check Periodo Ref.]:[Check Periodo Ref.]]="Dentro",IF(DATOS_[[Check Equiparado]:[Check Equiparado]]="Sí",IF(DATOS!BJ$5="Sí",(1/DATOS_[[% anualiz]:[% anualiz]]),1)*IF(DATOS!BJ$4="Sí",1/DATOS_[[% normaliz]:[% normaliz]],1)*(DATOS_[C.Extra.02])))))))),
0)</f>
        <v>0</v>
      </c>
      <c r="AR67" s="112">
        <f t="array" ref="AR67">IFERROR(
(AVERAGE((IF(DATOS_[[Sexo]:[Sexo]]=$B67,IF(DATOS_[[AGRUP. CLAS. PROF.]:[AGRUP. CLAS. PROF.]]=$B66,IF(DATOS_[[Check Periodo Ref.]:[Check Periodo Ref.]]="Dentro",IF(DATOS_[[Check Equiparado]:[Check Equiparado]]="Sí",IF(DATOS!BK$5="Sí",(1/DATOS_[[% anualiz]:[% anualiz]]),1)*IF(DATOS!BK$4="Sí",1/DATOS_[[% normaliz]:[% normaliz]],1)*(DATOS_[C.Extra.03])))))))),
0)</f>
        <v>0</v>
      </c>
      <c r="AS67" s="112">
        <f t="array" ref="AS67">IFERROR(
(AVERAGE((IF(DATOS_[[Sexo]:[Sexo]]=$B67,IF(DATOS_[[AGRUP. CLAS. PROF.]:[AGRUP. CLAS. PROF.]]=$B66,IF(DATOS_[[Check Periodo Ref.]:[Check Periodo Ref.]]="Dentro",IF(DATOS_[[Check Equiparado]:[Check Equiparado]]="Sí",IF(DATOS!BL$5="Sí",(1/DATOS_[[% anualiz]:[% anualiz]]),1)*IF(DATOS!BL$4="Sí",1/DATOS_[[% normaliz]:[% normaliz]],1)*(DATOS_[C.Extra.04])))))))),
0)</f>
        <v>0</v>
      </c>
      <c r="AT67" s="112">
        <f t="array" ref="AT67">IFERROR(
(AVERAGE((IF(DATOS_[[Sexo]:[Sexo]]=$B67,IF(DATOS_[[AGRUP. CLAS. PROF.]:[AGRUP. CLAS. PROF.]]=$B66,IF(DATOS_[[Check Periodo Ref.]:[Check Periodo Ref.]]="Dentro",IF(DATOS_[[Check Equiparado]:[Check Equiparado]]="Sí",IF(DATOS!BM$5="Sí",(1/DATOS_[[% anualiz]:[% anualiz]]),1)*IF(DATOS!BM$4="Sí",1/DATOS_[[% normaliz]:[% normaliz]],1)*(DATOS_[C.Extra.05])))))))),
0)</f>
        <v>0</v>
      </c>
      <c r="AU67" s="113">
        <f t="array" ref="AU67">IFERROR(
AVERAGE(IF(DATOS_[Sexo]=$B67,IF(DATOS_[[AGRUP. CLAS. PROF.]:[AGRUP. CLAS. PROF.]]=$B66,IF(DATOS_[Check Equiparado]="Sí",IF(DATOS_[Check Periodo Ref.]="Dentro",DATOS_[Tot Extrasalarial Eq],FALSE))))),
0)</f>
        <v>0</v>
      </c>
      <c r="AV67" s="114">
        <f t="array" ref="AV67">IFERROR(
AVERAGE(IF(DATOS_[Sexo]=$B67,IF(DATOS_[[AGRUP. CLAS. PROF.]:[AGRUP. CLAS. PROF.]]=$B66,IF(DATOS_[Check Equiparado]="Sí",IF(DATOS_[Check Periodo Ref.]="Dentro",DATOS_[TOTAL Retrib Eq],FALSE))))),
0)</f>
        <v>0</v>
      </c>
    </row>
    <row r="68" spans="1:48" x14ac:dyDescent="0.3">
      <c r="A68" s="60" t="str">
        <f t="shared" ref="A68" si="74">+A67</f>
        <v>[ocultar]</v>
      </c>
      <c r="B68" s="64" t="s">
        <v>163</v>
      </c>
      <c r="C68" s="65">
        <f t="array" ref="C68">SUM(IF($B68=DATOS_[Sexo],
IF($B66=DATOS_[AGRUP. CLAS. PROF.],
IF("Dentro"=DATOS_[Check Periodo Ref.],
1/(COUNTIFS(DATOS_[Sexo],$B68,DATOS_[AGRUP. CLAS. PROF.],$B66,DATOS_[Check Periodo Ref.],"Dentro",DATOS_[id],DATOS_[id]))))))</f>
        <v>0</v>
      </c>
      <c r="D68" s="66">
        <f>COUNTIFS(DATOS_[AGRUP. CLAS. PROF.],$B66,DATOS_[Sexo],$B68,DATOS_[Check Periodo Ref.],"Dentro")</f>
        <v>0</v>
      </c>
      <c r="E68" s="66">
        <f>COUNTIFS(DATOS_[AGRUP. CLAS. PROF.],$B66,DATOS_[Sexo],$B68,DATOS_[Check Periodo Ref.],"Dentro",DATOS_[Check Nº SC Norm],"Sí")</f>
        <v>0</v>
      </c>
      <c r="F68" s="66">
        <f>COUNTIFS(DATOS_[AGRUP. CLAS. PROF.],$B66,DATOS_[Sexo],$B68,DATOS_[Check Periodo Ref.],"Dentro",DATOS_[Check Nº SC Anualiz],"Sí")</f>
        <v>0</v>
      </c>
      <c r="G68" s="66">
        <f>COUNTIFS(DATOS_[AGRUP. CLAS. PROF.],$B66,DATOS_[Sexo],$B68,DATOS_[Check Periodo Ref.],"Dentro",DATOS_[Check Nº SC Norm y Anualiz],"Sí")</f>
        <v>0</v>
      </c>
      <c r="H68" s="66">
        <f>COUNTIFS(DATOS_[AGRUP. CLAS. PROF.],$B66,DATOS_[Sexo],$B68,DATOS_[Check Periodo Ref.],"Dentro",DATOS_[Check Equiparación],"Sí")</f>
        <v>0</v>
      </c>
      <c r="I68" s="108" cm="1">
        <f t="array" ref="I68">IFERROR(
AVERAGE(IF(DATOS_[Sexo]=$B68,IF(DATOS_[[AGRUP. CLAS. PROF.]:[AGRUP. CLAS. PROF.]]=$B66,IF(DATOS_[Check Equiparado]="Sí",IF(DATOS_[Check Periodo Ref.]="Dentro",DATOS_[SALARIO BASE Eq],FALSE))))),
0)</f>
        <v>0</v>
      </c>
      <c r="J68" s="109">
        <f t="array" ref="J68">IFERROR(
(AVERAGE((IF(DATOS_[[Sexo]:[Sexo]]=$B68,IF(DATOS_[[AGRUP. CLAS. PROF.]:[AGRUP. CLAS. PROF.]]=$B66,IF(DATOS_[[Check Periodo Ref.]:[Check Periodo Ref.]]="Dentro",IF(DATOS_[[Check Equiparado]:[Check Equiparado]]="Sí",IF(DATOS!AE$5="Sí",(1/DATOS_[[% anualiz]:[% anualiz]]),1)*IF(DATOS!AE$4="Sí",1/DATOS_[[% normaliz]:[% normaliz]],1)*(DATOS_[Conc.Sal.01])))))))),
0)</f>
        <v>0</v>
      </c>
      <c r="K68" s="109">
        <f t="array" ref="K68">IFERROR(
(AVERAGE((IF(DATOS_[[Sexo]:[Sexo]]=$B68,IF(DATOS_[[AGRUP. CLAS. PROF.]:[AGRUP. CLAS. PROF.]]=$B66,IF(DATOS_[[Check Periodo Ref.]:[Check Periodo Ref.]]="Dentro",IF(DATOS_[[Check Equiparado]:[Check Equiparado]]="Sí",IF(DATOS!AF$5="Sí",(1/DATOS_[[% anualiz]:[% anualiz]]),1)*IF(DATOS!AF$4="Sí",1/DATOS_[[% normaliz]:[% normaliz]],1)*(DATOS_[Conc.Sal.02])))))))),
0)</f>
        <v>0</v>
      </c>
      <c r="L68" s="109">
        <f t="array" ref="L68">IFERROR(
(AVERAGE((IF(DATOS_[[Sexo]:[Sexo]]=$B68,IF(DATOS_[[AGRUP. CLAS. PROF.]:[AGRUP. CLAS. PROF.]]=$B66,IF(DATOS_[[Check Periodo Ref.]:[Check Periodo Ref.]]="Dentro",IF(DATOS_[[Check Equiparado]:[Check Equiparado]]="Sí",IF(DATOS!AG$5="Sí",(1/DATOS_[[% anualiz]:[% anualiz]]),1)*IF(DATOS!AG$4="Sí",1/DATOS_[[% normaliz]:[% normaliz]],1)*(DATOS_[Conc.Sal.03])))))))),
0)</f>
        <v>0</v>
      </c>
      <c r="M68" s="109">
        <f t="array" ref="M68">IFERROR(
(AVERAGE((IF(DATOS_[[Sexo]:[Sexo]]=$B68,IF(DATOS_[[AGRUP. CLAS. PROF.]:[AGRUP. CLAS. PROF.]]=$B66,IF(DATOS_[[Check Periodo Ref.]:[Check Periodo Ref.]]="Dentro",IF(DATOS_[[Check Equiparado]:[Check Equiparado]]="Sí",IF(DATOS!AH$5="Sí",(1/DATOS_[[% anualiz]:[% anualiz]]),1)*IF(DATOS!AH$4="Sí",1/DATOS_[[% normaliz]:[% normaliz]],1)*(DATOS_[Conc.Sal.04])))))))),
0)</f>
        <v>0</v>
      </c>
      <c r="N68" s="109">
        <f t="array" ref="N68">IFERROR(
(AVERAGE((IF(DATOS_[[Sexo]:[Sexo]]=$B68,IF(DATOS_[[AGRUP. CLAS. PROF.]:[AGRUP. CLAS. PROF.]]=$B66,IF(DATOS_[[Check Periodo Ref.]:[Check Periodo Ref.]]="Dentro",IF(DATOS_[[Check Equiparado]:[Check Equiparado]]="Sí",IF(DATOS!AI$5="Sí",(1/DATOS_[[% anualiz]:[% anualiz]]),1)*IF(DATOS!AI$4="Sí",1/DATOS_[[% normaliz]:[% normaliz]],1)*(DATOS_[Conc.Sal.05])))))))),
0)</f>
        <v>0</v>
      </c>
      <c r="O68" s="109">
        <f t="array" ref="O68">IFERROR(
(AVERAGE((IF(DATOS_[[Sexo]:[Sexo]]=$B68,IF(DATOS_[[AGRUP. CLAS. PROF.]:[AGRUP. CLAS. PROF.]]=$B66,IF(DATOS_[[Check Periodo Ref.]:[Check Periodo Ref.]]="Dentro",IF(DATOS_[[Check Equiparado]:[Check Equiparado]]="Sí",IF(DATOS!AJ$5="Sí",(1/DATOS_[[% anualiz]:[% anualiz]]),1)*IF(DATOS!AJ$4="Sí",1/DATOS_[[% normaliz]:[% normaliz]],1)*(DATOS_[Conc.Sal.06])))))))),
0)</f>
        <v>0</v>
      </c>
      <c r="P68" s="109">
        <f t="array" ref="P68">IFERROR(
(AVERAGE((IF(DATOS_[[Sexo]:[Sexo]]=$B68,IF(DATOS_[[AGRUP. CLAS. PROF.]:[AGRUP. CLAS. PROF.]]=$B66,IF(DATOS_[[Check Periodo Ref.]:[Check Periodo Ref.]]="Dentro",IF(DATOS_[[Check Equiparado]:[Check Equiparado]]="Sí",IF(DATOS!AK$5="Sí",(1/DATOS_[[% anualiz]:[% anualiz]]),1)*IF(DATOS!AK$4="Sí",1/DATOS_[[% normaliz]:[% normaliz]],1)*(DATOS_[Conc.Sal.07])))))))),
0)</f>
        <v>0</v>
      </c>
      <c r="Q68" s="109">
        <f t="array" ref="Q68">IFERROR(
(AVERAGE((IF(DATOS_[[Sexo]:[Sexo]]=$B68,IF(DATOS_[[AGRUP. CLAS. PROF.]:[AGRUP. CLAS. PROF.]]=$B66,IF(DATOS_[[Check Periodo Ref.]:[Check Periodo Ref.]]="Dentro",IF(DATOS_[[Check Equiparado]:[Check Equiparado]]="Sí",IF(DATOS!AL$5="Sí",(1/DATOS_[[% anualiz]:[% anualiz]]),1)*IF(DATOS!AL$4="Sí",1/DATOS_[[% normaliz]:[% normaliz]],1)*(DATOS_[Conc.Sal.08])))))))),
0)</f>
        <v>0</v>
      </c>
      <c r="R68" s="109">
        <f t="array" ref="R68">IFERROR(
(AVERAGE((IF(DATOS_[[Sexo]:[Sexo]]=$B68,IF(DATOS_[[AGRUP. CLAS. PROF.]:[AGRUP. CLAS. PROF.]]=$B66,IF(DATOS_[[Check Periodo Ref.]:[Check Periodo Ref.]]="Dentro",IF(DATOS_[[Check Equiparado]:[Check Equiparado]]="Sí",IF(DATOS!AM$5="Sí",(1/DATOS_[[% anualiz]:[% anualiz]]),1)*IF(DATOS!AM$4="Sí",1/DATOS_[[% normaliz]:[% normaliz]],1)*(DATOS_[Conc.Sal.09])))))))),
0)</f>
        <v>0</v>
      </c>
      <c r="S68" s="109">
        <f t="array" ref="S68">IFERROR(
(AVERAGE((IF(DATOS_[[Sexo]:[Sexo]]=$B68,IF(DATOS_[[AGRUP. CLAS. PROF.]:[AGRUP. CLAS. PROF.]]=$B66,IF(DATOS_[[Check Periodo Ref.]:[Check Periodo Ref.]]="Dentro",IF(DATOS_[[Check Equiparado]:[Check Equiparado]]="Sí",IF(DATOS!AN$5="Sí",(1/DATOS_[[% anualiz]:[% anualiz]]),1)*IF(DATOS!AN$4="Sí",1/DATOS_[[% normaliz]:[% normaliz]],1)*(DATOS_[Conc.Sal.10])))))))),
0)</f>
        <v>0</v>
      </c>
      <c r="T68" s="109">
        <f t="array" ref="T68">IFERROR(
(AVERAGE((IF(DATOS_[[Sexo]:[Sexo]]=$B68,IF(DATOS_[[AGRUP. CLAS. PROF.]:[AGRUP. CLAS. PROF.]]=$B66,IF(DATOS_[[Check Periodo Ref.]:[Check Periodo Ref.]]="Dentro",IF(DATOS_[[Check Equiparado]:[Check Equiparado]]="Sí",IF(DATOS!AO$5="Sí",(1/DATOS_[[% anualiz]:[% anualiz]]),1)*IF(DATOS!AO$4="Sí",1/DATOS_[[% normaliz]:[% normaliz]],1)*(DATOS_[Conc.Sal.11])))))))),
0)</f>
        <v>0</v>
      </c>
      <c r="U68" s="109">
        <f t="array" ref="U68">IFERROR(
(AVERAGE((IF(DATOS_[[Sexo]:[Sexo]]=$B68,IF(DATOS_[[AGRUP. CLAS. PROF.]:[AGRUP. CLAS. PROF.]]=$B66,IF(DATOS_[[Check Periodo Ref.]:[Check Periodo Ref.]]="Dentro",IF(DATOS_[[Check Equiparado]:[Check Equiparado]]="Sí",IF(DATOS!AP$5="Sí",(1/DATOS_[[% anualiz]:[% anualiz]]),1)*IF(DATOS!AP$4="Sí",1/DATOS_[[% normaliz]:[% normaliz]],1)*(DATOS_[Conc.Sal.12])))))))),
0)</f>
        <v>0</v>
      </c>
      <c r="V68" s="109">
        <f t="array" ref="V68">IFERROR(
(AVERAGE((IF(DATOS_[[Sexo]:[Sexo]]=$B68,IF(DATOS_[[AGRUP. CLAS. PROF.]:[AGRUP. CLAS. PROF.]]=$B66,IF(DATOS_[[Check Periodo Ref.]:[Check Periodo Ref.]]="Dentro",IF(DATOS_[[Check Equiparado]:[Check Equiparado]]="Sí",IF(DATOS!AQ$5="Sí",(1/DATOS_[[% anualiz]:[% anualiz]]),1)*IF(DATOS!AQ$4="Sí",1/DATOS_[[% normaliz]:[% normaliz]],1)*(DATOS_[Conc.Sal.13])))))))),
0)</f>
        <v>0</v>
      </c>
      <c r="W68" s="109">
        <f t="array" ref="W68">IFERROR(
(AVERAGE((IF(DATOS_[[Sexo]:[Sexo]]=$B68,IF(DATOS_[[AGRUP. CLAS. PROF.]:[AGRUP. CLAS. PROF.]]=$B66,IF(DATOS_[[Check Periodo Ref.]:[Check Periodo Ref.]]="Dentro",IF(DATOS_[[Check Equiparado]:[Check Equiparado]]="Sí",IF(DATOS!AR$5="Sí",(1/DATOS_[[% anualiz]:[% anualiz]]),1)*IF(DATOS!AR$4="Sí",1/DATOS_[[% normaliz]:[% normaliz]],1)*(DATOS_[Conc.Sal.14])))))))),
0)</f>
        <v>0</v>
      </c>
      <c r="X68" s="109">
        <f t="array" ref="X68">IFERROR(
(AVERAGE((IF(DATOS_[[Sexo]:[Sexo]]=$B68,IF(DATOS_[[AGRUP. CLAS. PROF.]:[AGRUP. CLAS. PROF.]]=$B66,IF(DATOS_[[Check Periodo Ref.]:[Check Periodo Ref.]]="Dentro",IF(DATOS_[[Check Equiparado]:[Check Equiparado]]="Sí",IF(DATOS!AS$5="Sí",(1/DATOS_[[% anualiz]:[% anualiz]]),1)*IF(DATOS!AS$4="Sí",1/DATOS_[[% normaliz]:[% normaliz]],1)*(DATOS_[Conc.Sal.15])))))))),
0)</f>
        <v>0</v>
      </c>
      <c r="Y68" s="109">
        <f t="array" ref="Y68">IFERROR(
(AVERAGE((IF(DATOS_[[Sexo]:[Sexo]]=$B68,IF(DATOS_[[AGRUP. CLAS. PROF.]:[AGRUP. CLAS. PROF.]]=$B66,IF(DATOS_[[Check Periodo Ref.]:[Check Periodo Ref.]]="Dentro",IF(DATOS_[[Check Equiparado]:[Check Equiparado]]="Sí",IF(DATOS!AT$5="Sí",(1/DATOS_[[% anualiz]:[% anualiz]]),1)*IF(DATOS!AT$4="Sí",1/DATOS_[[% normaliz]:[% normaliz]],1)*(DATOS_[Conc.Sal.16])))))))),
0)</f>
        <v>0</v>
      </c>
      <c r="Z68" s="109">
        <f t="array" ref="Z68">IFERROR(
(AVERAGE((IF(DATOS_[[Sexo]:[Sexo]]=$B68,IF(DATOS_[[AGRUP. CLAS. PROF.]:[AGRUP. CLAS. PROF.]]=$B66,IF(DATOS_[[Check Periodo Ref.]:[Check Periodo Ref.]]="Dentro",IF(DATOS_[[Check Equiparado]:[Check Equiparado]]="Sí",IF(DATOS!AU$5="Sí",(1/DATOS_[[% anualiz]:[% anualiz]]),1)*IF(DATOS!AU$4="Sí",1/DATOS_[[% normaliz]:[% normaliz]],1)*(DATOS_[Conc.Sal.17])))))))),
0)</f>
        <v>0</v>
      </c>
      <c r="AA68" s="109">
        <f t="array" ref="AA68">IFERROR(
(AVERAGE((IF(DATOS_[[Sexo]:[Sexo]]=$B68,IF(DATOS_[[AGRUP. CLAS. PROF.]:[AGRUP. CLAS. PROF.]]=$B66,IF(DATOS_[[Check Periodo Ref.]:[Check Periodo Ref.]]="Dentro",IF(DATOS_[[Check Equiparado]:[Check Equiparado]]="Sí",IF(DATOS!AV$5="Sí",(1/DATOS_[[% anualiz]:[% anualiz]]),1)*IF(DATOS!AV$4="Sí",1/DATOS_[[% normaliz]:[% normaliz]],1)*(DATOS_[Conc.Sal.18])))))))),
0)</f>
        <v>0</v>
      </c>
      <c r="AB68" s="109">
        <f t="array" ref="AB68">IFERROR(
(AVERAGE((IF(DATOS_[[Sexo]:[Sexo]]=$B68,IF(DATOS_[[AGRUP. CLAS. PROF.]:[AGRUP. CLAS. PROF.]]=$B66,IF(DATOS_[[Check Periodo Ref.]:[Check Periodo Ref.]]="Dentro",IF(DATOS_[[Check Equiparado]:[Check Equiparado]]="Sí",IF(DATOS!AW$5="Sí",(1/DATOS_[[% anualiz]:[% anualiz]]),1)*IF(DATOS!AW$4="Sí",1/DATOS_[[% normaliz]:[% normaliz]],1)*(DATOS_[Conc.Sal.19])))))))),
0)</f>
        <v>0</v>
      </c>
      <c r="AC68" s="109">
        <f t="array" ref="AC68">IFERROR(
(AVERAGE((IF(DATOS_[[Sexo]:[Sexo]]=$B68,IF(DATOS_[[AGRUP. CLAS. PROF.]:[AGRUP. CLAS. PROF.]]=$B66,IF(DATOS_[[Check Periodo Ref.]:[Check Periodo Ref.]]="Dentro",IF(DATOS_[[Check Equiparado]:[Check Equiparado]]="Sí",IF(DATOS!AX$5="Sí",(1/DATOS_[[% anualiz]:[% anualiz]]),1)*IF(DATOS!AX$4="Sí",1/DATOS_[[% normaliz]:[% normaliz]],1)*(DATOS_[Conc.Sal.20])))))))),
0)</f>
        <v>0</v>
      </c>
      <c r="AD68" s="109">
        <f t="array" ref="AD68">IFERROR(
(AVERAGE((IF(DATOS_[[Sexo]:[Sexo]]=$B68,IF(DATOS_[[AGRUP. CLAS. PROF.]:[AGRUP. CLAS. PROF.]]=$B66,IF(DATOS_[[Check Periodo Ref.]:[Check Periodo Ref.]]="Dentro",IF(DATOS_[[Check Equiparado]:[Check Equiparado]]="Sí",IF(DATOS!AY$5="Sí",(1/DATOS_[[% anualiz]:[% anualiz]]),1)*IF(DATOS!AY$4="Sí",1/DATOS_[[% normaliz]:[% normaliz]],1)*(DATOS_[Conc.Sal.21])))))))),
0)</f>
        <v>0</v>
      </c>
      <c r="AE68" s="109">
        <f t="array" ref="AE68">IFERROR(
(AVERAGE((IF(DATOS_[[Sexo]:[Sexo]]=$B68,IF(DATOS_[[AGRUP. CLAS. PROF.]:[AGRUP. CLAS. PROF.]]=$B66,IF(DATOS_[[Check Periodo Ref.]:[Check Periodo Ref.]]="Dentro",IF(DATOS_[[Check Equiparado]:[Check Equiparado]]="Sí",IF(DATOS!AZ$5="Sí",(1/DATOS_[[% anualiz]:[% anualiz]]),1)*IF(DATOS!AZ$4="Sí",1/DATOS_[[% normaliz]:[% normaliz]],1)*(DATOS_[Conc.Sal.22])))))))),
0)</f>
        <v>0</v>
      </c>
      <c r="AF68" s="109">
        <f t="array" ref="AF68">IFERROR(
(AVERAGE((IF(DATOS_[[Sexo]:[Sexo]]=$B68,IF(DATOS_[[AGRUP. CLAS. PROF.]:[AGRUP. CLAS. PROF.]]=$B66,IF(DATOS_[[Check Periodo Ref.]:[Check Periodo Ref.]]="Dentro",IF(DATOS_[[Check Equiparado]:[Check Equiparado]]="Sí",IF(DATOS!BA$5="Sí",(1/DATOS_[[% anualiz]:[% anualiz]]),1)*IF(DATOS!BA$4="Sí",1/DATOS_[[% normaliz]:[% normaliz]],1)*(DATOS_[Conc.Sal.23])))))))),
0)</f>
        <v>0</v>
      </c>
      <c r="AG68" s="109">
        <f t="array" ref="AG68">IFERROR(
(AVERAGE((IF(DATOS_[[Sexo]:[Sexo]]=$B68,IF(DATOS_[[AGRUP. CLAS. PROF.]:[AGRUP. CLAS. PROF.]]=$B66,IF(DATOS_[[Check Periodo Ref.]:[Check Periodo Ref.]]="Dentro",IF(DATOS_[[Check Equiparado]:[Check Equiparado]]="Sí",IF(DATOS!BB$5="Sí",(1/DATOS_[[% anualiz]:[% anualiz]]),1)*IF(DATOS!BB$4="Sí",1/DATOS_[[% normaliz]:[% normaliz]],1)*(DATOS_[Conc.Sal.24])))))))),
0)</f>
        <v>0</v>
      </c>
      <c r="AH68" s="109">
        <f t="array" ref="AH68">IFERROR(
(AVERAGE((IF(DATOS_[[Sexo]:[Sexo]]=$B68,IF(DATOS_[[AGRUP. CLAS. PROF.]:[AGRUP. CLAS. PROF.]]=$B66,IF(DATOS_[[Check Periodo Ref.]:[Check Periodo Ref.]]="Dentro",IF(DATOS_[[Check Equiparado]:[Check Equiparado]]="Sí",IF(DATOS!BC$5="Sí",(1/DATOS_[[% anualiz]:[% anualiz]]),1)*IF(DATOS!BC$4="Sí",1/DATOS_[[% normaliz]:[% normaliz]],1)*(DATOS_[Conc.Sal.25])))))))),
0)</f>
        <v>0</v>
      </c>
      <c r="AI68" s="109">
        <f t="array" ref="AI68">IFERROR(
(AVERAGE((IF(DATOS_[[Sexo]:[Sexo]]=$B68,IF(DATOS_[[AGRUP. CLAS. PROF.]:[AGRUP. CLAS. PROF.]]=$B66,IF(DATOS_[[Check Periodo Ref.]:[Check Periodo Ref.]]="Dentro",IF(DATOS_[[Check Equiparado]:[Check Equiparado]]="Sí",IF(DATOS!BD$5="Sí",(1/DATOS_[[% anualiz]:[% anualiz]]),1)*IF(DATOS!BD$4="Sí",1/DATOS_[[% normaliz]:[% normaliz]],1)*(DATOS_[Conc.Sal.26])))))))),
0)</f>
        <v>0</v>
      </c>
      <c r="AJ68" s="109">
        <f t="array" ref="AJ68">IFERROR(
(AVERAGE((IF(DATOS_[[Sexo]:[Sexo]]=$B68,IF(DATOS_[[AGRUP. CLAS. PROF.]:[AGRUP. CLAS. PROF.]]=$B66,IF(DATOS_[[Check Periodo Ref.]:[Check Periodo Ref.]]="Dentro",IF(DATOS_[[Check Equiparado]:[Check Equiparado]]="Sí",IF(DATOS!BE$5="Sí",(1/DATOS_[[% anualiz]:[% anualiz]]),1)*IF(DATOS!BE$4="Sí",1/DATOS_[[% normaliz]:[% normaliz]],1)*(DATOS_[Conc.Sal.27])))))))),
0)</f>
        <v>0</v>
      </c>
      <c r="AK68" s="109">
        <f t="array" ref="AK68">IFERROR(
(AVERAGE((IF(DATOS_[[Sexo]:[Sexo]]=$B68,IF(DATOS_[[AGRUP. CLAS. PROF.]:[AGRUP. CLAS. PROF.]]=$B66,IF(DATOS_[[Check Periodo Ref.]:[Check Periodo Ref.]]="Dentro",IF(DATOS_[[Check Equiparado]:[Check Equiparado]]="Sí",IF(DATOS!BF$5="Sí",(1/DATOS_[[% anualiz]:[% anualiz]]),1)*IF(DATOS!BF$4="Sí",1/DATOS_[[% normaliz]:[% normaliz]],1)*(DATOS_[Conc.Sal.28])))))))),
0)</f>
        <v>0</v>
      </c>
      <c r="AL68" s="109">
        <f t="array" ref="AL68">IFERROR(
(AVERAGE((IF(DATOS_[[Sexo]:[Sexo]]=$B68,IF(DATOS_[[AGRUP. CLAS. PROF.]:[AGRUP. CLAS. PROF.]]=$B66,IF(DATOS_[[Check Periodo Ref.]:[Check Periodo Ref.]]="Dentro",IF(DATOS_[[Check Equiparado]:[Check Equiparado]]="Sí",IF(DATOS!BG$5="Sí",(1/DATOS_[[% anualiz]:[% anualiz]]),1)*IF(DATOS!BG$4="Sí",1/DATOS_[[% normaliz]:[% normaliz]],1)*(DATOS_[Conc.Sal.29])))))))),
0)</f>
        <v>0</v>
      </c>
      <c r="AM68" s="109">
        <f t="array" ref="AM68">IFERROR(
(AVERAGE((IF(DATOS_[[Sexo]:[Sexo]]=$B68,IF(DATOS_[[AGRUP. CLAS. PROF.]:[AGRUP. CLAS. PROF.]]=$B66,IF(DATOS_[[Check Periodo Ref.]:[Check Periodo Ref.]]="Dentro",IF(DATOS_[[Check Equiparado]:[Check Equiparado]]="Sí",IF(DATOS!BH$5="Sí",(1/DATOS_[[% anualiz]:[% anualiz]]),1)*IF(DATOS!BH$4="Sí",1/DATOS_[[% normaliz]:[% normaliz]],1)*(DATOS_[Conc.Sal.30])))))))),
0)</f>
        <v>0</v>
      </c>
      <c r="AN68" s="110">
        <f t="array" ref="AN68">IFERROR(
AVERAGE(IF(DATOS_[Sexo]=$B68,IF(DATOS_[[AGRUP. CLAS. PROF.]:[AGRUP. CLAS. PROF.]]=$B66,IF(DATOS_[Check Equiparado]="Sí",IF(DATOS_[Check Periodo Ref.]="Dentro",DATOS_[Tot COMPL.SAL Eq],FALSE))))),
0)</f>
        <v>0</v>
      </c>
      <c r="AO68" s="111">
        <f t="array" ref="AO68">IFERROR(
AVERAGE(IF(DATOS_[Sexo]=$B68,IF(DATOS_[[AGRUP. CLAS. PROF.]:[AGRUP. CLAS. PROF.]]=$B66,IF(DATOS_[Check Equiparado]="Sí",IF(DATOS_[Check Periodo Ref.]="Dentro",DATOS_[TOTAL SALARIO Eq],FALSE))))),
0)</f>
        <v>0</v>
      </c>
      <c r="AP68" s="112">
        <f t="array" ref="AP68">IFERROR(
(AVERAGE((IF(DATOS_[[Sexo]:[Sexo]]=$B68,IF(DATOS_[[AGRUP. CLAS. PROF.]:[AGRUP. CLAS. PROF.]]=$B66,IF(DATOS_[[Check Periodo Ref.]:[Check Periodo Ref.]]="Dentro",IF(DATOS_[[Check Equiparado]:[Check Equiparado]]="Sí",IF(DATOS!BI$5="Sí",(1/DATOS_[[% anualiz]:[% anualiz]]),1)*IF(DATOS!BI$4="Sí",1/DATOS_[[% normaliz]:[% normaliz]],1)*(DATOS_[C.Extra.01])))))))),
0)</f>
        <v>0</v>
      </c>
      <c r="AQ68" s="112">
        <f t="array" ref="AQ68">IFERROR(
(AVERAGE((IF(DATOS_[[Sexo]:[Sexo]]=$B68,IF(DATOS_[[AGRUP. CLAS. PROF.]:[AGRUP. CLAS. PROF.]]=$B66,IF(DATOS_[[Check Periodo Ref.]:[Check Periodo Ref.]]="Dentro",IF(DATOS_[[Check Equiparado]:[Check Equiparado]]="Sí",IF(DATOS!BJ$5="Sí",(1/DATOS_[[% anualiz]:[% anualiz]]),1)*IF(DATOS!BJ$4="Sí",1/DATOS_[[% normaliz]:[% normaliz]],1)*(DATOS_[C.Extra.02])))))))),
0)</f>
        <v>0</v>
      </c>
      <c r="AR68" s="112">
        <f t="array" ref="AR68">IFERROR(
(AVERAGE((IF(DATOS_[[Sexo]:[Sexo]]=$B68,IF(DATOS_[[AGRUP. CLAS. PROF.]:[AGRUP. CLAS. PROF.]]=$B66,IF(DATOS_[[Check Periodo Ref.]:[Check Periodo Ref.]]="Dentro",IF(DATOS_[[Check Equiparado]:[Check Equiparado]]="Sí",IF(DATOS!BK$5="Sí",(1/DATOS_[[% anualiz]:[% anualiz]]),1)*IF(DATOS!BK$4="Sí",1/DATOS_[[% normaliz]:[% normaliz]],1)*(DATOS_[C.Extra.03])))))))),
0)</f>
        <v>0</v>
      </c>
      <c r="AS68" s="112">
        <f t="array" ref="AS68">IFERROR(
(AVERAGE((IF(DATOS_[[Sexo]:[Sexo]]=$B68,IF(DATOS_[[AGRUP. CLAS. PROF.]:[AGRUP. CLAS. PROF.]]=$B66,IF(DATOS_[[Check Periodo Ref.]:[Check Periodo Ref.]]="Dentro",IF(DATOS_[[Check Equiparado]:[Check Equiparado]]="Sí",IF(DATOS!BL$5="Sí",(1/DATOS_[[% anualiz]:[% anualiz]]),1)*IF(DATOS!BL$4="Sí",1/DATOS_[[% normaliz]:[% normaliz]],1)*(DATOS_[C.Extra.04])))))))),
0)</f>
        <v>0</v>
      </c>
      <c r="AT68" s="112">
        <f t="array" ref="AT68">IFERROR(
(AVERAGE((IF(DATOS_[[Sexo]:[Sexo]]=$B68,IF(DATOS_[[AGRUP. CLAS. PROF.]:[AGRUP. CLAS. PROF.]]=$B66,IF(DATOS_[[Check Periodo Ref.]:[Check Periodo Ref.]]="Dentro",IF(DATOS_[[Check Equiparado]:[Check Equiparado]]="Sí",IF(DATOS!BM$5="Sí",(1/DATOS_[[% anualiz]:[% anualiz]]),1)*IF(DATOS!BM$4="Sí",1/DATOS_[[% normaliz]:[% normaliz]],1)*(DATOS_[C.Extra.05])))))))),
0)</f>
        <v>0</v>
      </c>
      <c r="AU68" s="113">
        <f t="array" ref="AU68">IFERROR(
AVERAGE(IF(DATOS_[Sexo]=$B68,IF(DATOS_[[AGRUP. CLAS. PROF.]:[AGRUP. CLAS. PROF.]]=$B66,IF(DATOS_[Check Equiparado]="Sí",IF(DATOS_[Check Periodo Ref.]="Dentro",DATOS_[Tot Extrasalarial Eq],FALSE))))),
0)</f>
        <v>0</v>
      </c>
      <c r="AV68" s="114">
        <f t="array" ref="AV68">IFERROR(
AVERAGE(IF(DATOS_[Sexo]=$B68,IF(DATOS_[[AGRUP. CLAS. PROF.]:[AGRUP. CLAS. PROF.]]=$B66,IF(DATOS_[Check Equiparado]="Sí",IF(DATOS_[Check Periodo Ref.]="Dentro",DATOS_[TOTAL Retrib Eq],FALSE))))),
0)</f>
        <v>0</v>
      </c>
    </row>
    <row r="69" spans="1:48" ht="17.25" thickBot="1" x14ac:dyDescent="0.35">
      <c r="A69" s="60" t="str">
        <f t="shared" ref="A69" si="75">+A70</f>
        <v>[ocultar]</v>
      </c>
      <c r="B69" s="70" t="s">
        <v>235</v>
      </c>
      <c r="C69" s="107"/>
      <c r="D69" s="71"/>
      <c r="E69" s="71"/>
      <c r="F69" s="71"/>
      <c r="G69" s="71"/>
      <c r="H69" s="71"/>
      <c r="I69" s="137" t="str">
        <f t="shared" ref="I69:AV69" si="76">IFERROR((I70-I71)/I70,"")</f>
        <v/>
      </c>
      <c r="J69" s="138" t="str">
        <f t="shared" si="76"/>
        <v/>
      </c>
      <c r="K69" s="139" t="str">
        <f t="shared" si="76"/>
        <v/>
      </c>
      <c r="L69" s="139" t="str">
        <f t="shared" si="76"/>
        <v/>
      </c>
      <c r="M69" s="139" t="str">
        <f t="shared" si="76"/>
        <v/>
      </c>
      <c r="N69" s="140" t="str">
        <f t="shared" si="76"/>
        <v/>
      </c>
      <c r="O69" s="141" t="str">
        <f t="shared" si="76"/>
        <v/>
      </c>
      <c r="P69" s="141" t="str">
        <f t="shared" si="76"/>
        <v/>
      </c>
      <c r="Q69" s="141" t="str">
        <f t="shared" si="76"/>
        <v/>
      </c>
      <c r="R69" s="141" t="str">
        <f t="shared" si="76"/>
        <v/>
      </c>
      <c r="S69" s="141" t="str">
        <f t="shared" si="76"/>
        <v/>
      </c>
      <c r="T69" s="141" t="str">
        <f t="shared" si="76"/>
        <v/>
      </c>
      <c r="U69" s="141" t="str">
        <f t="shared" si="76"/>
        <v/>
      </c>
      <c r="V69" s="141" t="str">
        <f t="shared" si="76"/>
        <v/>
      </c>
      <c r="W69" s="141" t="str">
        <f t="shared" si="76"/>
        <v/>
      </c>
      <c r="X69" s="141" t="str">
        <f t="shared" si="76"/>
        <v/>
      </c>
      <c r="Y69" s="141" t="str">
        <f t="shared" si="76"/>
        <v/>
      </c>
      <c r="Z69" s="140" t="str">
        <f t="shared" si="76"/>
        <v/>
      </c>
      <c r="AA69" s="140" t="str">
        <f t="shared" si="76"/>
        <v/>
      </c>
      <c r="AB69" s="140" t="str">
        <f t="shared" si="76"/>
        <v/>
      </c>
      <c r="AC69" s="140" t="str">
        <f t="shared" si="76"/>
        <v/>
      </c>
      <c r="AD69" s="140" t="str">
        <f t="shared" si="76"/>
        <v/>
      </c>
      <c r="AE69" s="140" t="str">
        <f t="shared" si="76"/>
        <v/>
      </c>
      <c r="AF69" s="140" t="str">
        <f t="shared" si="76"/>
        <v/>
      </c>
      <c r="AG69" s="140" t="str">
        <f t="shared" si="76"/>
        <v/>
      </c>
      <c r="AH69" s="140" t="str">
        <f t="shared" si="76"/>
        <v/>
      </c>
      <c r="AI69" s="140" t="str">
        <f t="shared" si="76"/>
        <v/>
      </c>
      <c r="AJ69" s="140" t="str">
        <f t="shared" si="76"/>
        <v/>
      </c>
      <c r="AK69" s="140" t="str">
        <f t="shared" si="76"/>
        <v/>
      </c>
      <c r="AL69" s="140" t="str">
        <f t="shared" si="76"/>
        <v/>
      </c>
      <c r="AM69" s="140" t="str">
        <f t="shared" si="76"/>
        <v/>
      </c>
      <c r="AN69" s="142" t="str">
        <f t="shared" si="76"/>
        <v/>
      </c>
      <c r="AO69" s="146" t="str">
        <f t="shared" si="76"/>
        <v/>
      </c>
      <c r="AP69" s="143" t="str">
        <f t="shared" si="76"/>
        <v/>
      </c>
      <c r="AQ69" s="143" t="str">
        <f t="shared" si="76"/>
        <v/>
      </c>
      <c r="AR69" s="143" t="str">
        <f t="shared" si="76"/>
        <v/>
      </c>
      <c r="AS69" s="143" t="str">
        <f t="shared" si="76"/>
        <v/>
      </c>
      <c r="AT69" s="143" t="str">
        <f t="shared" si="76"/>
        <v/>
      </c>
      <c r="AU69" s="144" t="str">
        <f t="shared" si="76"/>
        <v/>
      </c>
      <c r="AV69" s="145" t="str">
        <f t="shared" si="76"/>
        <v/>
      </c>
    </row>
    <row r="70" spans="1:48" x14ac:dyDescent="0.3">
      <c r="A70" s="60" t="str">
        <f t="shared" ref="A70" si="77">+IF(C70+C71=0,"[ocultar]","")</f>
        <v>[ocultar]</v>
      </c>
      <c r="B70" s="64" t="s">
        <v>162</v>
      </c>
      <c r="C70" s="65">
        <f t="array" ref="C70">SUM(IF($B70=DATOS_[Sexo],
IF($B69=DATOS_[AGRUP. CLAS. PROF.],
IF("Dentro"=DATOS_[Check Periodo Ref.],
1/(COUNTIFS(DATOS_[Sexo],$B70,DATOS_[AGRUP. CLAS. PROF.],$B69,DATOS_[Check Periodo Ref.],"Dentro",DATOS_[id],DATOS_[id]))))))</f>
        <v>0</v>
      </c>
      <c r="D70" s="66">
        <f>COUNTIFS(DATOS_[AGRUP. CLAS. PROF.],$B69,DATOS_[Sexo],$B70,DATOS_[Check Periodo Ref.],"Dentro")</f>
        <v>0</v>
      </c>
      <c r="E70" s="66">
        <f>COUNTIFS(DATOS_[AGRUP. CLAS. PROF.],$B69,DATOS_[Sexo],$B70,DATOS_[Check Periodo Ref.],"Dentro",DATOS_[Check Nº SC Norm],"Sí")</f>
        <v>0</v>
      </c>
      <c r="F70" s="66">
        <f>COUNTIFS(DATOS_[AGRUP. CLAS. PROF.],$B69,DATOS_[Sexo],$B70,DATOS_[Check Periodo Ref.],"Dentro",DATOS_[Check Nº SC Anualiz],"Sí")</f>
        <v>0</v>
      </c>
      <c r="G70" s="66">
        <f>COUNTIFS(DATOS_[AGRUP. CLAS. PROF.],$B69,DATOS_[Sexo],$B70,DATOS_[Check Periodo Ref.],"Dentro",DATOS_[Check Nº SC Norm y Anualiz],"Sí")</f>
        <v>0</v>
      </c>
      <c r="H70" s="66">
        <f>COUNTIFS(DATOS_[AGRUP. CLAS. PROF.],$B69,DATOS_[Sexo],$B70,DATOS_[Check Periodo Ref.],"Dentro",DATOS_[Check Equiparación],"Sí")</f>
        <v>0</v>
      </c>
      <c r="I70" s="108">
        <f t="array" ref="I70">IFERROR(
AVERAGE(IF(DATOS_[Sexo]=$B70,IF(DATOS_[[AGRUP. CLAS. PROF.]:[AGRUP. CLAS. PROF.]]=$B69,IF(DATOS_[Check Equiparado]="Sí",IF(DATOS_[Check Periodo Ref.]="Dentro",DATOS_[SALARIO BASE Eq],FALSE))))),
0)</f>
        <v>0</v>
      </c>
      <c r="J70" s="109">
        <f t="array" ref="J70">IFERROR(
(AVERAGE((IF(DATOS_[[Sexo]:[Sexo]]=$B70,IF(DATOS_[[AGRUP. CLAS. PROF.]:[AGRUP. CLAS. PROF.]]=$B69,IF(DATOS_[[Check Periodo Ref.]:[Check Periodo Ref.]]="Dentro",IF(DATOS_[[Check Equiparado]:[Check Equiparado]]="Sí",IF(DATOS!AE$5="Sí",(1/DATOS_[[% anualiz]:[% anualiz]]),1)*IF(DATOS!AE$4="Sí",1/DATOS_[[% normaliz]:[% normaliz]],1)*(DATOS_[Conc.Sal.01])))))))),
0)</f>
        <v>0</v>
      </c>
      <c r="K70" s="109">
        <f t="array" ref="K70">IFERROR(
(AVERAGE((IF(DATOS_[[Sexo]:[Sexo]]=$B70,IF(DATOS_[[AGRUP. CLAS. PROF.]:[AGRUP. CLAS. PROF.]]=$B69,IF(DATOS_[[Check Periodo Ref.]:[Check Periodo Ref.]]="Dentro",IF(DATOS_[[Check Equiparado]:[Check Equiparado]]="Sí",IF(DATOS!AF$5="Sí",(1/DATOS_[[% anualiz]:[% anualiz]]),1)*IF(DATOS!AF$4="Sí",1/DATOS_[[% normaliz]:[% normaliz]],1)*(DATOS_[Conc.Sal.02])))))))),
0)</f>
        <v>0</v>
      </c>
      <c r="L70" s="109">
        <f t="array" ref="L70">IFERROR(
(AVERAGE((IF(DATOS_[[Sexo]:[Sexo]]=$B70,IF(DATOS_[[AGRUP. CLAS. PROF.]:[AGRUP. CLAS. PROF.]]=$B69,IF(DATOS_[[Check Periodo Ref.]:[Check Periodo Ref.]]="Dentro",IF(DATOS_[[Check Equiparado]:[Check Equiparado]]="Sí",IF(DATOS!AG$5="Sí",(1/DATOS_[[% anualiz]:[% anualiz]]),1)*IF(DATOS!AG$4="Sí",1/DATOS_[[% normaliz]:[% normaliz]],1)*(DATOS_[Conc.Sal.03])))))))),
0)</f>
        <v>0</v>
      </c>
      <c r="M70" s="109">
        <f t="array" ref="M70">IFERROR(
(AVERAGE((IF(DATOS_[[Sexo]:[Sexo]]=$B70,IF(DATOS_[[AGRUP. CLAS. PROF.]:[AGRUP. CLAS. PROF.]]=$B69,IF(DATOS_[[Check Periodo Ref.]:[Check Periodo Ref.]]="Dentro",IF(DATOS_[[Check Equiparado]:[Check Equiparado]]="Sí",IF(DATOS!AH$5="Sí",(1/DATOS_[[% anualiz]:[% anualiz]]),1)*IF(DATOS!AH$4="Sí",1/DATOS_[[% normaliz]:[% normaliz]],1)*(DATOS_[Conc.Sal.04])))))))),
0)</f>
        <v>0</v>
      </c>
      <c r="N70" s="109">
        <f t="array" ref="N70">IFERROR(
(AVERAGE((IF(DATOS_[[Sexo]:[Sexo]]=$B70,IF(DATOS_[[AGRUP. CLAS. PROF.]:[AGRUP. CLAS. PROF.]]=$B69,IF(DATOS_[[Check Periodo Ref.]:[Check Periodo Ref.]]="Dentro",IF(DATOS_[[Check Equiparado]:[Check Equiparado]]="Sí",IF(DATOS!AI$5="Sí",(1/DATOS_[[% anualiz]:[% anualiz]]),1)*IF(DATOS!AI$4="Sí",1/DATOS_[[% normaliz]:[% normaliz]],1)*(DATOS_[Conc.Sal.05])))))))),
0)</f>
        <v>0</v>
      </c>
      <c r="O70" s="109">
        <f t="array" ref="O70">IFERROR(
(AVERAGE((IF(DATOS_[[Sexo]:[Sexo]]=$B70,IF(DATOS_[[AGRUP. CLAS. PROF.]:[AGRUP. CLAS. PROF.]]=$B69,IF(DATOS_[[Check Periodo Ref.]:[Check Periodo Ref.]]="Dentro",IF(DATOS_[[Check Equiparado]:[Check Equiparado]]="Sí",IF(DATOS!AJ$5="Sí",(1/DATOS_[[% anualiz]:[% anualiz]]),1)*IF(DATOS!AJ$4="Sí",1/DATOS_[[% normaliz]:[% normaliz]],1)*(DATOS_[Conc.Sal.06])))))))),
0)</f>
        <v>0</v>
      </c>
      <c r="P70" s="109">
        <f t="array" ref="P70">IFERROR(
(AVERAGE((IF(DATOS_[[Sexo]:[Sexo]]=$B70,IF(DATOS_[[AGRUP. CLAS. PROF.]:[AGRUP. CLAS. PROF.]]=$B69,IF(DATOS_[[Check Periodo Ref.]:[Check Periodo Ref.]]="Dentro",IF(DATOS_[[Check Equiparado]:[Check Equiparado]]="Sí",IF(DATOS!AK$5="Sí",(1/DATOS_[[% anualiz]:[% anualiz]]),1)*IF(DATOS!AK$4="Sí",1/DATOS_[[% normaliz]:[% normaliz]],1)*(DATOS_[Conc.Sal.07])))))))),
0)</f>
        <v>0</v>
      </c>
      <c r="Q70" s="109">
        <f t="array" ref="Q70">IFERROR(
(AVERAGE((IF(DATOS_[[Sexo]:[Sexo]]=$B70,IF(DATOS_[[AGRUP. CLAS. PROF.]:[AGRUP. CLAS. PROF.]]=$B69,IF(DATOS_[[Check Periodo Ref.]:[Check Periodo Ref.]]="Dentro",IF(DATOS_[[Check Equiparado]:[Check Equiparado]]="Sí",IF(DATOS!AL$5="Sí",(1/DATOS_[[% anualiz]:[% anualiz]]),1)*IF(DATOS!AL$4="Sí",1/DATOS_[[% normaliz]:[% normaliz]],1)*(DATOS_[Conc.Sal.08])))))))),
0)</f>
        <v>0</v>
      </c>
      <c r="R70" s="109">
        <f t="array" ref="R70">IFERROR(
(AVERAGE((IF(DATOS_[[Sexo]:[Sexo]]=$B70,IF(DATOS_[[AGRUP. CLAS. PROF.]:[AGRUP. CLAS. PROF.]]=$B69,IF(DATOS_[[Check Periodo Ref.]:[Check Periodo Ref.]]="Dentro",IF(DATOS_[[Check Equiparado]:[Check Equiparado]]="Sí",IF(DATOS!AM$5="Sí",(1/DATOS_[[% anualiz]:[% anualiz]]),1)*IF(DATOS!AM$4="Sí",1/DATOS_[[% normaliz]:[% normaliz]],1)*(DATOS_[Conc.Sal.09])))))))),
0)</f>
        <v>0</v>
      </c>
      <c r="S70" s="109">
        <f t="array" ref="S70">IFERROR(
(AVERAGE((IF(DATOS_[[Sexo]:[Sexo]]=$B70,IF(DATOS_[[AGRUP. CLAS. PROF.]:[AGRUP. CLAS. PROF.]]=$B69,IF(DATOS_[[Check Periodo Ref.]:[Check Periodo Ref.]]="Dentro",IF(DATOS_[[Check Equiparado]:[Check Equiparado]]="Sí",IF(DATOS!AN$5="Sí",(1/DATOS_[[% anualiz]:[% anualiz]]),1)*IF(DATOS!AN$4="Sí",1/DATOS_[[% normaliz]:[% normaliz]],1)*(DATOS_[Conc.Sal.10])))))))),
0)</f>
        <v>0</v>
      </c>
      <c r="T70" s="109">
        <f t="array" ref="T70">IFERROR(
(AVERAGE((IF(DATOS_[[Sexo]:[Sexo]]=$B70,IF(DATOS_[[AGRUP. CLAS. PROF.]:[AGRUP. CLAS. PROF.]]=$B69,IF(DATOS_[[Check Periodo Ref.]:[Check Periodo Ref.]]="Dentro",IF(DATOS_[[Check Equiparado]:[Check Equiparado]]="Sí",IF(DATOS!AO$5="Sí",(1/DATOS_[[% anualiz]:[% anualiz]]),1)*IF(DATOS!AO$4="Sí",1/DATOS_[[% normaliz]:[% normaliz]],1)*(DATOS_[Conc.Sal.11])))))))),
0)</f>
        <v>0</v>
      </c>
      <c r="U70" s="109">
        <f t="array" ref="U70">IFERROR(
(AVERAGE((IF(DATOS_[[Sexo]:[Sexo]]=$B70,IF(DATOS_[[AGRUP. CLAS. PROF.]:[AGRUP. CLAS. PROF.]]=$B69,IF(DATOS_[[Check Periodo Ref.]:[Check Periodo Ref.]]="Dentro",IF(DATOS_[[Check Equiparado]:[Check Equiparado]]="Sí",IF(DATOS!AP$5="Sí",(1/DATOS_[[% anualiz]:[% anualiz]]),1)*IF(DATOS!AP$4="Sí",1/DATOS_[[% normaliz]:[% normaliz]],1)*(DATOS_[Conc.Sal.12])))))))),
0)</f>
        <v>0</v>
      </c>
      <c r="V70" s="109">
        <f t="array" ref="V70">IFERROR(
(AVERAGE((IF(DATOS_[[Sexo]:[Sexo]]=$B70,IF(DATOS_[[AGRUP. CLAS. PROF.]:[AGRUP. CLAS. PROF.]]=$B69,IF(DATOS_[[Check Periodo Ref.]:[Check Periodo Ref.]]="Dentro",IF(DATOS_[[Check Equiparado]:[Check Equiparado]]="Sí",IF(DATOS!AQ$5="Sí",(1/DATOS_[[% anualiz]:[% anualiz]]),1)*IF(DATOS!AQ$4="Sí",1/DATOS_[[% normaliz]:[% normaliz]],1)*(DATOS_[Conc.Sal.13])))))))),
0)</f>
        <v>0</v>
      </c>
      <c r="W70" s="109">
        <f t="array" ref="W70">IFERROR(
(AVERAGE((IF(DATOS_[[Sexo]:[Sexo]]=$B70,IF(DATOS_[[AGRUP. CLAS. PROF.]:[AGRUP. CLAS. PROF.]]=$B69,IF(DATOS_[[Check Periodo Ref.]:[Check Periodo Ref.]]="Dentro",IF(DATOS_[[Check Equiparado]:[Check Equiparado]]="Sí",IF(DATOS!AR$5="Sí",(1/DATOS_[[% anualiz]:[% anualiz]]),1)*IF(DATOS!AR$4="Sí",1/DATOS_[[% normaliz]:[% normaliz]],1)*(DATOS_[Conc.Sal.14])))))))),
0)</f>
        <v>0</v>
      </c>
      <c r="X70" s="109">
        <f t="array" ref="X70">IFERROR(
(AVERAGE((IF(DATOS_[[Sexo]:[Sexo]]=$B70,IF(DATOS_[[AGRUP. CLAS. PROF.]:[AGRUP. CLAS. PROF.]]=$B69,IF(DATOS_[[Check Periodo Ref.]:[Check Periodo Ref.]]="Dentro",IF(DATOS_[[Check Equiparado]:[Check Equiparado]]="Sí",IF(DATOS!AS$5="Sí",(1/DATOS_[[% anualiz]:[% anualiz]]),1)*IF(DATOS!AS$4="Sí",1/DATOS_[[% normaliz]:[% normaliz]],1)*(DATOS_[Conc.Sal.15])))))))),
0)</f>
        <v>0</v>
      </c>
      <c r="Y70" s="109">
        <f t="array" ref="Y70">IFERROR(
(AVERAGE((IF(DATOS_[[Sexo]:[Sexo]]=$B70,IF(DATOS_[[AGRUP. CLAS. PROF.]:[AGRUP. CLAS. PROF.]]=$B69,IF(DATOS_[[Check Periodo Ref.]:[Check Periodo Ref.]]="Dentro",IF(DATOS_[[Check Equiparado]:[Check Equiparado]]="Sí",IF(DATOS!AT$5="Sí",(1/DATOS_[[% anualiz]:[% anualiz]]),1)*IF(DATOS!AT$4="Sí",1/DATOS_[[% normaliz]:[% normaliz]],1)*(DATOS_[Conc.Sal.16])))))))),
0)</f>
        <v>0</v>
      </c>
      <c r="Z70" s="109">
        <f t="array" ref="Z70">IFERROR(
(AVERAGE((IF(DATOS_[[Sexo]:[Sexo]]=$B70,IF(DATOS_[[AGRUP. CLAS. PROF.]:[AGRUP. CLAS. PROF.]]=$B69,IF(DATOS_[[Check Periodo Ref.]:[Check Periodo Ref.]]="Dentro",IF(DATOS_[[Check Equiparado]:[Check Equiparado]]="Sí",IF(DATOS!AU$5="Sí",(1/DATOS_[[% anualiz]:[% anualiz]]),1)*IF(DATOS!AU$4="Sí",1/DATOS_[[% normaliz]:[% normaliz]],1)*(DATOS_[Conc.Sal.17])))))))),
0)</f>
        <v>0</v>
      </c>
      <c r="AA70" s="109">
        <f t="array" ref="AA70">IFERROR(
(AVERAGE((IF(DATOS_[[Sexo]:[Sexo]]=$B70,IF(DATOS_[[AGRUP. CLAS. PROF.]:[AGRUP. CLAS. PROF.]]=$B69,IF(DATOS_[[Check Periodo Ref.]:[Check Periodo Ref.]]="Dentro",IF(DATOS_[[Check Equiparado]:[Check Equiparado]]="Sí",IF(DATOS!AV$5="Sí",(1/DATOS_[[% anualiz]:[% anualiz]]),1)*IF(DATOS!AV$4="Sí",1/DATOS_[[% normaliz]:[% normaliz]],1)*(DATOS_[Conc.Sal.18])))))))),
0)</f>
        <v>0</v>
      </c>
      <c r="AB70" s="109">
        <f t="array" ref="AB70">IFERROR(
(AVERAGE((IF(DATOS_[[Sexo]:[Sexo]]=$B70,IF(DATOS_[[AGRUP. CLAS. PROF.]:[AGRUP. CLAS. PROF.]]=$B69,IF(DATOS_[[Check Periodo Ref.]:[Check Periodo Ref.]]="Dentro",IF(DATOS_[[Check Equiparado]:[Check Equiparado]]="Sí",IF(DATOS!AW$5="Sí",(1/DATOS_[[% anualiz]:[% anualiz]]),1)*IF(DATOS!AW$4="Sí",1/DATOS_[[% normaliz]:[% normaliz]],1)*(DATOS_[Conc.Sal.19])))))))),
0)</f>
        <v>0</v>
      </c>
      <c r="AC70" s="109">
        <f t="array" ref="AC70">IFERROR(
(AVERAGE((IF(DATOS_[[Sexo]:[Sexo]]=$B70,IF(DATOS_[[AGRUP. CLAS. PROF.]:[AGRUP. CLAS. PROF.]]=$B69,IF(DATOS_[[Check Periodo Ref.]:[Check Periodo Ref.]]="Dentro",IF(DATOS_[[Check Equiparado]:[Check Equiparado]]="Sí",IF(DATOS!AX$5="Sí",(1/DATOS_[[% anualiz]:[% anualiz]]),1)*IF(DATOS!AX$4="Sí",1/DATOS_[[% normaliz]:[% normaliz]],1)*(DATOS_[Conc.Sal.20])))))))),
0)</f>
        <v>0</v>
      </c>
      <c r="AD70" s="109">
        <f t="array" ref="AD70">IFERROR(
(AVERAGE((IF(DATOS_[[Sexo]:[Sexo]]=$B70,IF(DATOS_[[AGRUP. CLAS. PROF.]:[AGRUP. CLAS. PROF.]]=$B69,IF(DATOS_[[Check Periodo Ref.]:[Check Periodo Ref.]]="Dentro",IF(DATOS_[[Check Equiparado]:[Check Equiparado]]="Sí",IF(DATOS!AY$5="Sí",(1/DATOS_[[% anualiz]:[% anualiz]]),1)*IF(DATOS!AY$4="Sí",1/DATOS_[[% normaliz]:[% normaliz]],1)*(DATOS_[Conc.Sal.21])))))))),
0)</f>
        <v>0</v>
      </c>
      <c r="AE70" s="109">
        <f t="array" ref="AE70">IFERROR(
(AVERAGE((IF(DATOS_[[Sexo]:[Sexo]]=$B70,IF(DATOS_[[AGRUP. CLAS. PROF.]:[AGRUP. CLAS. PROF.]]=$B69,IF(DATOS_[[Check Periodo Ref.]:[Check Periodo Ref.]]="Dentro",IF(DATOS_[[Check Equiparado]:[Check Equiparado]]="Sí",IF(DATOS!AZ$5="Sí",(1/DATOS_[[% anualiz]:[% anualiz]]),1)*IF(DATOS!AZ$4="Sí",1/DATOS_[[% normaliz]:[% normaliz]],1)*(DATOS_[Conc.Sal.22])))))))),
0)</f>
        <v>0</v>
      </c>
      <c r="AF70" s="109">
        <f t="array" ref="AF70">IFERROR(
(AVERAGE((IF(DATOS_[[Sexo]:[Sexo]]=$B70,IF(DATOS_[[AGRUP. CLAS. PROF.]:[AGRUP. CLAS. PROF.]]=$B69,IF(DATOS_[[Check Periodo Ref.]:[Check Periodo Ref.]]="Dentro",IF(DATOS_[[Check Equiparado]:[Check Equiparado]]="Sí",IF(DATOS!BA$5="Sí",(1/DATOS_[[% anualiz]:[% anualiz]]),1)*IF(DATOS!BA$4="Sí",1/DATOS_[[% normaliz]:[% normaliz]],1)*(DATOS_[Conc.Sal.23])))))))),
0)</f>
        <v>0</v>
      </c>
      <c r="AG70" s="109">
        <f t="array" ref="AG70">IFERROR(
(AVERAGE((IF(DATOS_[[Sexo]:[Sexo]]=$B70,IF(DATOS_[[AGRUP. CLAS. PROF.]:[AGRUP. CLAS. PROF.]]=$B69,IF(DATOS_[[Check Periodo Ref.]:[Check Periodo Ref.]]="Dentro",IF(DATOS_[[Check Equiparado]:[Check Equiparado]]="Sí",IF(DATOS!BB$5="Sí",(1/DATOS_[[% anualiz]:[% anualiz]]),1)*IF(DATOS!BB$4="Sí",1/DATOS_[[% normaliz]:[% normaliz]],1)*(DATOS_[Conc.Sal.24])))))))),
0)</f>
        <v>0</v>
      </c>
      <c r="AH70" s="109">
        <f t="array" ref="AH70">IFERROR(
(AVERAGE((IF(DATOS_[[Sexo]:[Sexo]]=$B70,IF(DATOS_[[AGRUP. CLAS. PROF.]:[AGRUP. CLAS. PROF.]]=$B69,IF(DATOS_[[Check Periodo Ref.]:[Check Periodo Ref.]]="Dentro",IF(DATOS_[[Check Equiparado]:[Check Equiparado]]="Sí",IF(DATOS!BC$5="Sí",(1/DATOS_[[% anualiz]:[% anualiz]]),1)*IF(DATOS!BC$4="Sí",1/DATOS_[[% normaliz]:[% normaliz]],1)*(DATOS_[Conc.Sal.25])))))))),
0)</f>
        <v>0</v>
      </c>
      <c r="AI70" s="109">
        <f t="array" ref="AI70">IFERROR(
(AVERAGE((IF(DATOS_[[Sexo]:[Sexo]]=$B70,IF(DATOS_[[AGRUP. CLAS. PROF.]:[AGRUP. CLAS. PROF.]]=$B69,IF(DATOS_[[Check Periodo Ref.]:[Check Periodo Ref.]]="Dentro",IF(DATOS_[[Check Equiparado]:[Check Equiparado]]="Sí",IF(DATOS!BD$5="Sí",(1/DATOS_[[% anualiz]:[% anualiz]]),1)*IF(DATOS!BD$4="Sí",1/DATOS_[[% normaliz]:[% normaliz]],1)*(DATOS_[Conc.Sal.26])))))))),
0)</f>
        <v>0</v>
      </c>
      <c r="AJ70" s="109">
        <f t="array" ref="AJ70">IFERROR(
(AVERAGE((IF(DATOS_[[Sexo]:[Sexo]]=$B70,IF(DATOS_[[AGRUP. CLAS. PROF.]:[AGRUP. CLAS. PROF.]]=$B69,IF(DATOS_[[Check Periodo Ref.]:[Check Periodo Ref.]]="Dentro",IF(DATOS_[[Check Equiparado]:[Check Equiparado]]="Sí",IF(DATOS!BE$5="Sí",(1/DATOS_[[% anualiz]:[% anualiz]]),1)*IF(DATOS!BE$4="Sí",1/DATOS_[[% normaliz]:[% normaliz]],1)*(DATOS_[Conc.Sal.27])))))))),
0)</f>
        <v>0</v>
      </c>
      <c r="AK70" s="109">
        <f t="array" ref="AK70">IFERROR(
(AVERAGE((IF(DATOS_[[Sexo]:[Sexo]]=$B70,IF(DATOS_[[AGRUP. CLAS. PROF.]:[AGRUP. CLAS. PROF.]]=$B69,IF(DATOS_[[Check Periodo Ref.]:[Check Periodo Ref.]]="Dentro",IF(DATOS_[[Check Equiparado]:[Check Equiparado]]="Sí",IF(DATOS!BF$5="Sí",(1/DATOS_[[% anualiz]:[% anualiz]]),1)*IF(DATOS!BF$4="Sí",1/DATOS_[[% normaliz]:[% normaliz]],1)*(DATOS_[Conc.Sal.28])))))))),
0)</f>
        <v>0</v>
      </c>
      <c r="AL70" s="109">
        <f t="array" ref="AL70">IFERROR(
(AVERAGE((IF(DATOS_[[Sexo]:[Sexo]]=$B70,IF(DATOS_[[AGRUP. CLAS. PROF.]:[AGRUP. CLAS. PROF.]]=$B69,IF(DATOS_[[Check Periodo Ref.]:[Check Periodo Ref.]]="Dentro",IF(DATOS_[[Check Equiparado]:[Check Equiparado]]="Sí",IF(DATOS!BG$5="Sí",(1/DATOS_[[% anualiz]:[% anualiz]]),1)*IF(DATOS!BG$4="Sí",1/DATOS_[[% normaliz]:[% normaliz]],1)*(DATOS_[Conc.Sal.29])))))))),
0)</f>
        <v>0</v>
      </c>
      <c r="AM70" s="109">
        <f t="array" ref="AM70">IFERROR(
(AVERAGE((IF(DATOS_[[Sexo]:[Sexo]]=$B70,IF(DATOS_[[AGRUP. CLAS. PROF.]:[AGRUP. CLAS. PROF.]]=$B69,IF(DATOS_[[Check Periodo Ref.]:[Check Periodo Ref.]]="Dentro",IF(DATOS_[[Check Equiparado]:[Check Equiparado]]="Sí",IF(DATOS!BH$5="Sí",(1/DATOS_[[% anualiz]:[% anualiz]]),1)*IF(DATOS!BH$4="Sí",1/DATOS_[[% normaliz]:[% normaliz]],1)*(DATOS_[Conc.Sal.30])))))))),
0)</f>
        <v>0</v>
      </c>
      <c r="AN70" s="110">
        <f t="array" ref="AN70">IFERROR(
AVERAGE(IF(DATOS_[Sexo]=$B70,IF(DATOS_[[AGRUP. CLAS. PROF.]:[AGRUP. CLAS. PROF.]]=$B69,IF(DATOS_[Check Equiparado]="Sí",IF(DATOS_[Check Periodo Ref.]="Dentro",DATOS_[Tot COMPL.SAL Eq],FALSE))))),
0)</f>
        <v>0</v>
      </c>
      <c r="AO70" s="111">
        <f t="array" ref="AO70">IFERROR(
AVERAGE(IF(DATOS_[Sexo]=$B70,IF(DATOS_[[AGRUP. CLAS. PROF.]:[AGRUP. CLAS. PROF.]]=$B69,IF(DATOS_[Check Equiparado]="Sí",IF(DATOS_[Check Periodo Ref.]="Dentro",DATOS_[TOTAL SALARIO Eq],FALSE))))),
0)</f>
        <v>0</v>
      </c>
      <c r="AP70" s="112">
        <f t="array" ref="AP70">IFERROR(
(AVERAGE((IF(DATOS_[[Sexo]:[Sexo]]=$B70,IF(DATOS_[[AGRUP. CLAS. PROF.]:[AGRUP. CLAS. PROF.]]=$B69,IF(DATOS_[[Check Periodo Ref.]:[Check Periodo Ref.]]="Dentro",IF(DATOS_[[Check Equiparado]:[Check Equiparado]]="Sí",IF(DATOS!BI$5="Sí",(1/DATOS_[[% anualiz]:[% anualiz]]),1)*IF(DATOS!BI$4="Sí",1/DATOS_[[% normaliz]:[% normaliz]],1)*(DATOS_[C.Extra.01])))))))),
0)</f>
        <v>0</v>
      </c>
      <c r="AQ70" s="112">
        <f t="array" ref="AQ70">IFERROR(
(AVERAGE((IF(DATOS_[[Sexo]:[Sexo]]=$B70,IF(DATOS_[[AGRUP. CLAS. PROF.]:[AGRUP. CLAS. PROF.]]=$B69,IF(DATOS_[[Check Periodo Ref.]:[Check Periodo Ref.]]="Dentro",IF(DATOS_[[Check Equiparado]:[Check Equiparado]]="Sí",IF(DATOS!BJ$5="Sí",(1/DATOS_[[% anualiz]:[% anualiz]]),1)*IF(DATOS!BJ$4="Sí",1/DATOS_[[% normaliz]:[% normaliz]],1)*(DATOS_[C.Extra.02])))))))),
0)</f>
        <v>0</v>
      </c>
      <c r="AR70" s="112">
        <f t="array" ref="AR70">IFERROR(
(AVERAGE((IF(DATOS_[[Sexo]:[Sexo]]=$B70,IF(DATOS_[[AGRUP. CLAS. PROF.]:[AGRUP. CLAS. PROF.]]=$B69,IF(DATOS_[[Check Periodo Ref.]:[Check Periodo Ref.]]="Dentro",IF(DATOS_[[Check Equiparado]:[Check Equiparado]]="Sí",IF(DATOS!BK$5="Sí",(1/DATOS_[[% anualiz]:[% anualiz]]),1)*IF(DATOS!BK$4="Sí",1/DATOS_[[% normaliz]:[% normaliz]],1)*(DATOS_[C.Extra.03])))))))),
0)</f>
        <v>0</v>
      </c>
      <c r="AS70" s="112">
        <f t="array" ref="AS70">IFERROR(
(AVERAGE((IF(DATOS_[[Sexo]:[Sexo]]=$B70,IF(DATOS_[[AGRUP. CLAS. PROF.]:[AGRUP. CLAS. PROF.]]=$B69,IF(DATOS_[[Check Periodo Ref.]:[Check Periodo Ref.]]="Dentro",IF(DATOS_[[Check Equiparado]:[Check Equiparado]]="Sí",IF(DATOS!BL$5="Sí",(1/DATOS_[[% anualiz]:[% anualiz]]),1)*IF(DATOS!BL$4="Sí",1/DATOS_[[% normaliz]:[% normaliz]],1)*(DATOS_[C.Extra.04])))))))),
0)</f>
        <v>0</v>
      </c>
      <c r="AT70" s="112">
        <f t="array" ref="AT70">IFERROR(
(AVERAGE((IF(DATOS_[[Sexo]:[Sexo]]=$B70,IF(DATOS_[[AGRUP. CLAS. PROF.]:[AGRUP. CLAS. PROF.]]=$B69,IF(DATOS_[[Check Periodo Ref.]:[Check Periodo Ref.]]="Dentro",IF(DATOS_[[Check Equiparado]:[Check Equiparado]]="Sí",IF(DATOS!BM$5="Sí",(1/DATOS_[[% anualiz]:[% anualiz]]),1)*IF(DATOS!BM$4="Sí",1/DATOS_[[% normaliz]:[% normaliz]],1)*(DATOS_[C.Extra.05])))))))),
0)</f>
        <v>0</v>
      </c>
      <c r="AU70" s="113">
        <f t="array" ref="AU70">IFERROR(
AVERAGE(IF(DATOS_[Sexo]=$B70,IF(DATOS_[[AGRUP. CLAS. PROF.]:[AGRUP. CLAS. PROF.]]=$B69,IF(DATOS_[Check Equiparado]="Sí",IF(DATOS_[Check Periodo Ref.]="Dentro",DATOS_[Tot Extrasalarial Eq],FALSE))))),
0)</f>
        <v>0</v>
      </c>
      <c r="AV70" s="114">
        <f t="array" ref="AV70">IFERROR(
AVERAGE(IF(DATOS_[Sexo]=$B70,IF(DATOS_[[AGRUP. CLAS. PROF.]:[AGRUP. CLAS. PROF.]]=$B69,IF(DATOS_[Check Equiparado]="Sí",IF(DATOS_[Check Periodo Ref.]="Dentro",DATOS_[TOTAL Retrib Eq],FALSE))))),
0)</f>
        <v>0</v>
      </c>
    </row>
    <row r="71" spans="1:48" x14ac:dyDescent="0.3">
      <c r="A71" s="60" t="str">
        <f t="shared" ref="A71" si="78">+A70</f>
        <v>[ocultar]</v>
      </c>
      <c r="B71" s="64" t="s">
        <v>163</v>
      </c>
      <c r="C71" s="65">
        <f t="array" ref="C71">SUM(IF($B71=DATOS_[Sexo],
IF($B69=DATOS_[AGRUP. CLAS. PROF.],
IF("Dentro"=DATOS_[Check Periodo Ref.],
1/(COUNTIFS(DATOS_[Sexo],$B71,DATOS_[AGRUP. CLAS. PROF.],$B69,DATOS_[Check Periodo Ref.],"Dentro",DATOS_[id],DATOS_[id]))))))</f>
        <v>0</v>
      </c>
      <c r="D71" s="66">
        <f>COUNTIFS(DATOS_[AGRUP. CLAS. PROF.],$B69,DATOS_[Sexo],$B71,DATOS_[Check Periodo Ref.],"Dentro")</f>
        <v>0</v>
      </c>
      <c r="E71" s="66">
        <f>COUNTIFS(DATOS_[AGRUP. CLAS. PROF.],$B69,DATOS_[Sexo],$B71,DATOS_[Check Periodo Ref.],"Dentro",DATOS_[Check Nº SC Norm],"Sí")</f>
        <v>0</v>
      </c>
      <c r="F71" s="66">
        <f>COUNTIFS(DATOS_[AGRUP. CLAS. PROF.],$B69,DATOS_[Sexo],$B71,DATOS_[Check Periodo Ref.],"Dentro",DATOS_[Check Nº SC Anualiz],"Sí")</f>
        <v>0</v>
      </c>
      <c r="G71" s="66">
        <f>COUNTIFS(DATOS_[AGRUP. CLAS. PROF.],$B69,DATOS_[Sexo],$B71,DATOS_[Check Periodo Ref.],"Dentro",DATOS_[Check Nº SC Norm y Anualiz],"Sí")</f>
        <v>0</v>
      </c>
      <c r="H71" s="66">
        <f>COUNTIFS(DATOS_[AGRUP. CLAS. PROF.],$B69,DATOS_[Sexo],$B71,DATOS_[Check Periodo Ref.],"Dentro",DATOS_[Check Equiparación],"Sí")</f>
        <v>0</v>
      </c>
      <c r="I71" s="108" cm="1">
        <f t="array" ref="I71">IFERROR(
AVERAGE(IF(DATOS_[Sexo]=$B71,IF(DATOS_[[AGRUP. CLAS. PROF.]:[AGRUP. CLAS. PROF.]]=$B69,IF(DATOS_[Check Equiparado]="Sí",IF(DATOS_[Check Periodo Ref.]="Dentro",DATOS_[SALARIO BASE Eq],FALSE))))),
0)</f>
        <v>0</v>
      </c>
      <c r="J71" s="109">
        <f t="array" ref="J71">IFERROR(
(AVERAGE((IF(DATOS_[[Sexo]:[Sexo]]=$B71,IF(DATOS_[[AGRUP. CLAS. PROF.]:[AGRUP. CLAS. PROF.]]=$B69,IF(DATOS_[[Check Periodo Ref.]:[Check Periodo Ref.]]="Dentro",IF(DATOS_[[Check Equiparado]:[Check Equiparado]]="Sí",IF(DATOS!AE$5="Sí",(1/DATOS_[[% anualiz]:[% anualiz]]),1)*IF(DATOS!AE$4="Sí",1/DATOS_[[% normaliz]:[% normaliz]],1)*(DATOS_[Conc.Sal.01])))))))),
0)</f>
        <v>0</v>
      </c>
      <c r="K71" s="109">
        <f t="array" ref="K71">IFERROR(
(AVERAGE((IF(DATOS_[[Sexo]:[Sexo]]=$B71,IF(DATOS_[[AGRUP. CLAS. PROF.]:[AGRUP. CLAS. PROF.]]=$B69,IF(DATOS_[[Check Periodo Ref.]:[Check Periodo Ref.]]="Dentro",IF(DATOS_[[Check Equiparado]:[Check Equiparado]]="Sí",IF(DATOS!AF$5="Sí",(1/DATOS_[[% anualiz]:[% anualiz]]),1)*IF(DATOS!AF$4="Sí",1/DATOS_[[% normaliz]:[% normaliz]],1)*(DATOS_[Conc.Sal.02])))))))),
0)</f>
        <v>0</v>
      </c>
      <c r="L71" s="109">
        <f t="array" ref="L71">IFERROR(
(AVERAGE((IF(DATOS_[[Sexo]:[Sexo]]=$B71,IF(DATOS_[[AGRUP. CLAS. PROF.]:[AGRUP. CLAS. PROF.]]=$B69,IF(DATOS_[[Check Periodo Ref.]:[Check Periodo Ref.]]="Dentro",IF(DATOS_[[Check Equiparado]:[Check Equiparado]]="Sí",IF(DATOS!AG$5="Sí",(1/DATOS_[[% anualiz]:[% anualiz]]),1)*IF(DATOS!AG$4="Sí",1/DATOS_[[% normaliz]:[% normaliz]],1)*(DATOS_[Conc.Sal.03])))))))),
0)</f>
        <v>0</v>
      </c>
      <c r="M71" s="109">
        <f t="array" ref="M71">IFERROR(
(AVERAGE((IF(DATOS_[[Sexo]:[Sexo]]=$B71,IF(DATOS_[[AGRUP. CLAS. PROF.]:[AGRUP. CLAS. PROF.]]=$B69,IF(DATOS_[[Check Periodo Ref.]:[Check Periodo Ref.]]="Dentro",IF(DATOS_[[Check Equiparado]:[Check Equiparado]]="Sí",IF(DATOS!AH$5="Sí",(1/DATOS_[[% anualiz]:[% anualiz]]),1)*IF(DATOS!AH$4="Sí",1/DATOS_[[% normaliz]:[% normaliz]],1)*(DATOS_[Conc.Sal.04])))))))),
0)</f>
        <v>0</v>
      </c>
      <c r="N71" s="109">
        <f t="array" ref="N71">IFERROR(
(AVERAGE((IF(DATOS_[[Sexo]:[Sexo]]=$B71,IF(DATOS_[[AGRUP. CLAS. PROF.]:[AGRUP. CLAS. PROF.]]=$B69,IF(DATOS_[[Check Periodo Ref.]:[Check Periodo Ref.]]="Dentro",IF(DATOS_[[Check Equiparado]:[Check Equiparado]]="Sí",IF(DATOS!AI$5="Sí",(1/DATOS_[[% anualiz]:[% anualiz]]),1)*IF(DATOS!AI$4="Sí",1/DATOS_[[% normaliz]:[% normaliz]],1)*(DATOS_[Conc.Sal.05])))))))),
0)</f>
        <v>0</v>
      </c>
      <c r="O71" s="109">
        <f t="array" ref="O71">IFERROR(
(AVERAGE((IF(DATOS_[[Sexo]:[Sexo]]=$B71,IF(DATOS_[[AGRUP. CLAS. PROF.]:[AGRUP. CLAS. PROF.]]=$B69,IF(DATOS_[[Check Periodo Ref.]:[Check Periodo Ref.]]="Dentro",IF(DATOS_[[Check Equiparado]:[Check Equiparado]]="Sí",IF(DATOS!AJ$5="Sí",(1/DATOS_[[% anualiz]:[% anualiz]]),1)*IF(DATOS!AJ$4="Sí",1/DATOS_[[% normaliz]:[% normaliz]],1)*(DATOS_[Conc.Sal.06])))))))),
0)</f>
        <v>0</v>
      </c>
      <c r="P71" s="109">
        <f t="array" ref="P71">IFERROR(
(AVERAGE((IF(DATOS_[[Sexo]:[Sexo]]=$B71,IF(DATOS_[[AGRUP. CLAS. PROF.]:[AGRUP. CLAS. PROF.]]=$B69,IF(DATOS_[[Check Periodo Ref.]:[Check Periodo Ref.]]="Dentro",IF(DATOS_[[Check Equiparado]:[Check Equiparado]]="Sí",IF(DATOS!AK$5="Sí",(1/DATOS_[[% anualiz]:[% anualiz]]),1)*IF(DATOS!AK$4="Sí",1/DATOS_[[% normaliz]:[% normaliz]],1)*(DATOS_[Conc.Sal.07])))))))),
0)</f>
        <v>0</v>
      </c>
      <c r="Q71" s="109">
        <f t="array" ref="Q71">IFERROR(
(AVERAGE((IF(DATOS_[[Sexo]:[Sexo]]=$B71,IF(DATOS_[[AGRUP. CLAS. PROF.]:[AGRUP. CLAS. PROF.]]=$B69,IF(DATOS_[[Check Periodo Ref.]:[Check Periodo Ref.]]="Dentro",IF(DATOS_[[Check Equiparado]:[Check Equiparado]]="Sí",IF(DATOS!AL$5="Sí",(1/DATOS_[[% anualiz]:[% anualiz]]),1)*IF(DATOS!AL$4="Sí",1/DATOS_[[% normaliz]:[% normaliz]],1)*(DATOS_[Conc.Sal.08])))))))),
0)</f>
        <v>0</v>
      </c>
      <c r="R71" s="109">
        <f t="array" ref="R71">IFERROR(
(AVERAGE((IF(DATOS_[[Sexo]:[Sexo]]=$B71,IF(DATOS_[[AGRUP. CLAS. PROF.]:[AGRUP. CLAS. PROF.]]=$B69,IF(DATOS_[[Check Periodo Ref.]:[Check Periodo Ref.]]="Dentro",IF(DATOS_[[Check Equiparado]:[Check Equiparado]]="Sí",IF(DATOS!AM$5="Sí",(1/DATOS_[[% anualiz]:[% anualiz]]),1)*IF(DATOS!AM$4="Sí",1/DATOS_[[% normaliz]:[% normaliz]],1)*(DATOS_[Conc.Sal.09])))))))),
0)</f>
        <v>0</v>
      </c>
      <c r="S71" s="109">
        <f t="array" ref="S71">IFERROR(
(AVERAGE((IF(DATOS_[[Sexo]:[Sexo]]=$B71,IF(DATOS_[[AGRUP. CLAS. PROF.]:[AGRUP. CLAS. PROF.]]=$B69,IF(DATOS_[[Check Periodo Ref.]:[Check Periodo Ref.]]="Dentro",IF(DATOS_[[Check Equiparado]:[Check Equiparado]]="Sí",IF(DATOS!AN$5="Sí",(1/DATOS_[[% anualiz]:[% anualiz]]),1)*IF(DATOS!AN$4="Sí",1/DATOS_[[% normaliz]:[% normaliz]],1)*(DATOS_[Conc.Sal.10])))))))),
0)</f>
        <v>0</v>
      </c>
      <c r="T71" s="109">
        <f t="array" ref="T71">IFERROR(
(AVERAGE((IF(DATOS_[[Sexo]:[Sexo]]=$B71,IF(DATOS_[[AGRUP. CLAS. PROF.]:[AGRUP. CLAS. PROF.]]=$B69,IF(DATOS_[[Check Periodo Ref.]:[Check Periodo Ref.]]="Dentro",IF(DATOS_[[Check Equiparado]:[Check Equiparado]]="Sí",IF(DATOS!AO$5="Sí",(1/DATOS_[[% anualiz]:[% anualiz]]),1)*IF(DATOS!AO$4="Sí",1/DATOS_[[% normaliz]:[% normaliz]],1)*(DATOS_[Conc.Sal.11])))))))),
0)</f>
        <v>0</v>
      </c>
      <c r="U71" s="109">
        <f t="array" ref="U71">IFERROR(
(AVERAGE((IF(DATOS_[[Sexo]:[Sexo]]=$B71,IF(DATOS_[[AGRUP. CLAS. PROF.]:[AGRUP. CLAS. PROF.]]=$B69,IF(DATOS_[[Check Periodo Ref.]:[Check Periodo Ref.]]="Dentro",IF(DATOS_[[Check Equiparado]:[Check Equiparado]]="Sí",IF(DATOS!AP$5="Sí",(1/DATOS_[[% anualiz]:[% anualiz]]),1)*IF(DATOS!AP$4="Sí",1/DATOS_[[% normaliz]:[% normaliz]],1)*(DATOS_[Conc.Sal.12])))))))),
0)</f>
        <v>0</v>
      </c>
      <c r="V71" s="109">
        <f t="array" ref="V71">IFERROR(
(AVERAGE((IF(DATOS_[[Sexo]:[Sexo]]=$B71,IF(DATOS_[[AGRUP. CLAS. PROF.]:[AGRUP. CLAS. PROF.]]=$B69,IF(DATOS_[[Check Periodo Ref.]:[Check Periodo Ref.]]="Dentro",IF(DATOS_[[Check Equiparado]:[Check Equiparado]]="Sí",IF(DATOS!AQ$5="Sí",(1/DATOS_[[% anualiz]:[% anualiz]]),1)*IF(DATOS!AQ$4="Sí",1/DATOS_[[% normaliz]:[% normaliz]],1)*(DATOS_[Conc.Sal.13])))))))),
0)</f>
        <v>0</v>
      </c>
      <c r="W71" s="109">
        <f t="array" ref="W71">IFERROR(
(AVERAGE((IF(DATOS_[[Sexo]:[Sexo]]=$B71,IF(DATOS_[[AGRUP. CLAS. PROF.]:[AGRUP. CLAS. PROF.]]=$B69,IF(DATOS_[[Check Periodo Ref.]:[Check Periodo Ref.]]="Dentro",IF(DATOS_[[Check Equiparado]:[Check Equiparado]]="Sí",IF(DATOS!AR$5="Sí",(1/DATOS_[[% anualiz]:[% anualiz]]),1)*IF(DATOS!AR$4="Sí",1/DATOS_[[% normaliz]:[% normaliz]],1)*(DATOS_[Conc.Sal.14])))))))),
0)</f>
        <v>0</v>
      </c>
      <c r="X71" s="109">
        <f t="array" ref="X71">IFERROR(
(AVERAGE((IF(DATOS_[[Sexo]:[Sexo]]=$B71,IF(DATOS_[[AGRUP. CLAS. PROF.]:[AGRUP. CLAS. PROF.]]=$B69,IF(DATOS_[[Check Periodo Ref.]:[Check Periodo Ref.]]="Dentro",IF(DATOS_[[Check Equiparado]:[Check Equiparado]]="Sí",IF(DATOS!AS$5="Sí",(1/DATOS_[[% anualiz]:[% anualiz]]),1)*IF(DATOS!AS$4="Sí",1/DATOS_[[% normaliz]:[% normaliz]],1)*(DATOS_[Conc.Sal.15])))))))),
0)</f>
        <v>0</v>
      </c>
      <c r="Y71" s="109">
        <f t="array" ref="Y71">IFERROR(
(AVERAGE((IF(DATOS_[[Sexo]:[Sexo]]=$B71,IF(DATOS_[[AGRUP. CLAS. PROF.]:[AGRUP. CLAS. PROF.]]=$B69,IF(DATOS_[[Check Periodo Ref.]:[Check Periodo Ref.]]="Dentro",IF(DATOS_[[Check Equiparado]:[Check Equiparado]]="Sí",IF(DATOS!AT$5="Sí",(1/DATOS_[[% anualiz]:[% anualiz]]),1)*IF(DATOS!AT$4="Sí",1/DATOS_[[% normaliz]:[% normaliz]],1)*(DATOS_[Conc.Sal.16])))))))),
0)</f>
        <v>0</v>
      </c>
      <c r="Z71" s="109">
        <f t="array" ref="Z71">IFERROR(
(AVERAGE((IF(DATOS_[[Sexo]:[Sexo]]=$B71,IF(DATOS_[[AGRUP. CLAS. PROF.]:[AGRUP. CLAS. PROF.]]=$B69,IF(DATOS_[[Check Periodo Ref.]:[Check Periodo Ref.]]="Dentro",IF(DATOS_[[Check Equiparado]:[Check Equiparado]]="Sí",IF(DATOS!AU$5="Sí",(1/DATOS_[[% anualiz]:[% anualiz]]),1)*IF(DATOS!AU$4="Sí",1/DATOS_[[% normaliz]:[% normaliz]],1)*(DATOS_[Conc.Sal.17])))))))),
0)</f>
        <v>0</v>
      </c>
      <c r="AA71" s="109">
        <f t="array" ref="AA71">IFERROR(
(AVERAGE((IF(DATOS_[[Sexo]:[Sexo]]=$B71,IF(DATOS_[[AGRUP. CLAS. PROF.]:[AGRUP. CLAS. PROF.]]=$B69,IF(DATOS_[[Check Periodo Ref.]:[Check Periodo Ref.]]="Dentro",IF(DATOS_[[Check Equiparado]:[Check Equiparado]]="Sí",IF(DATOS!AV$5="Sí",(1/DATOS_[[% anualiz]:[% anualiz]]),1)*IF(DATOS!AV$4="Sí",1/DATOS_[[% normaliz]:[% normaliz]],1)*(DATOS_[Conc.Sal.18])))))))),
0)</f>
        <v>0</v>
      </c>
      <c r="AB71" s="109">
        <f t="array" ref="AB71">IFERROR(
(AVERAGE((IF(DATOS_[[Sexo]:[Sexo]]=$B71,IF(DATOS_[[AGRUP. CLAS. PROF.]:[AGRUP. CLAS. PROF.]]=$B69,IF(DATOS_[[Check Periodo Ref.]:[Check Periodo Ref.]]="Dentro",IF(DATOS_[[Check Equiparado]:[Check Equiparado]]="Sí",IF(DATOS!AW$5="Sí",(1/DATOS_[[% anualiz]:[% anualiz]]),1)*IF(DATOS!AW$4="Sí",1/DATOS_[[% normaliz]:[% normaliz]],1)*(DATOS_[Conc.Sal.19])))))))),
0)</f>
        <v>0</v>
      </c>
      <c r="AC71" s="109">
        <f t="array" ref="AC71">IFERROR(
(AVERAGE((IF(DATOS_[[Sexo]:[Sexo]]=$B71,IF(DATOS_[[AGRUP. CLAS. PROF.]:[AGRUP. CLAS. PROF.]]=$B69,IF(DATOS_[[Check Periodo Ref.]:[Check Periodo Ref.]]="Dentro",IF(DATOS_[[Check Equiparado]:[Check Equiparado]]="Sí",IF(DATOS!AX$5="Sí",(1/DATOS_[[% anualiz]:[% anualiz]]),1)*IF(DATOS!AX$4="Sí",1/DATOS_[[% normaliz]:[% normaliz]],1)*(DATOS_[Conc.Sal.20])))))))),
0)</f>
        <v>0</v>
      </c>
      <c r="AD71" s="109">
        <f t="array" ref="AD71">IFERROR(
(AVERAGE((IF(DATOS_[[Sexo]:[Sexo]]=$B71,IF(DATOS_[[AGRUP. CLAS. PROF.]:[AGRUP. CLAS. PROF.]]=$B69,IF(DATOS_[[Check Periodo Ref.]:[Check Periodo Ref.]]="Dentro",IF(DATOS_[[Check Equiparado]:[Check Equiparado]]="Sí",IF(DATOS!AY$5="Sí",(1/DATOS_[[% anualiz]:[% anualiz]]),1)*IF(DATOS!AY$4="Sí",1/DATOS_[[% normaliz]:[% normaliz]],1)*(DATOS_[Conc.Sal.21])))))))),
0)</f>
        <v>0</v>
      </c>
      <c r="AE71" s="109">
        <f t="array" ref="AE71">IFERROR(
(AVERAGE((IF(DATOS_[[Sexo]:[Sexo]]=$B71,IF(DATOS_[[AGRUP. CLAS. PROF.]:[AGRUP. CLAS. PROF.]]=$B69,IF(DATOS_[[Check Periodo Ref.]:[Check Periodo Ref.]]="Dentro",IF(DATOS_[[Check Equiparado]:[Check Equiparado]]="Sí",IF(DATOS!AZ$5="Sí",(1/DATOS_[[% anualiz]:[% anualiz]]),1)*IF(DATOS!AZ$4="Sí",1/DATOS_[[% normaliz]:[% normaliz]],1)*(DATOS_[Conc.Sal.22])))))))),
0)</f>
        <v>0</v>
      </c>
      <c r="AF71" s="109">
        <f t="array" ref="AF71">IFERROR(
(AVERAGE((IF(DATOS_[[Sexo]:[Sexo]]=$B71,IF(DATOS_[[AGRUP. CLAS. PROF.]:[AGRUP. CLAS. PROF.]]=$B69,IF(DATOS_[[Check Periodo Ref.]:[Check Periodo Ref.]]="Dentro",IF(DATOS_[[Check Equiparado]:[Check Equiparado]]="Sí",IF(DATOS!BA$5="Sí",(1/DATOS_[[% anualiz]:[% anualiz]]),1)*IF(DATOS!BA$4="Sí",1/DATOS_[[% normaliz]:[% normaliz]],1)*(DATOS_[Conc.Sal.23])))))))),
0)</f>
        <v>0</v>
      </c>
      <c r="AG71" s="109">
        <f t="array" ref="AG71">IFERROR(
(AVERAGE((IF(DATOS_[[Sexo]:[Sexo]]=$B71,IF(DATOS_[[AGRUP. CLAS. PROF.]:[AGRUP. CLAS. PROF.]]=$B69,IF(DATOS_[[Check Periodo Ref.]:[Check Periodo Ref.]]="Dentro",IF(DATOS_[[Check Equiparado]:[Check Equiparado]]="Sí",IF(DATOS!BB$5="Sí",(1/DATOS_[[% anualiz]:[% anualiz]]),1)*IF(DATOS!BB$4="Sí",1/DATOS_[[% normaliz]:[% normaliz]],1)*(DATOS_[Conc.Sal.24])))))))),
0)</f>
        <v>0</v>
      </c>
      <c r="AH71" s="109">
        <f t="array" ref="AH71">IFERROR(
(AVERAGE((IF(DATOS_[[Sexo]:[Sexo]]=$B71,IF(DATOS_[[AGRUP. CLAS. PROF.]:[AGRUP. CLAS. PROF.]]=$B69,IF(DATOS_[[Check Periodo Ref.]:[Check Periodo Ref.]]="Dentro",IF(DATOS_[[Check Equiparado]:[Check Equiparado]]="Sí",IF(DATOS!BC$5="Sí",(1/DATOS_[[% anualiz]:[% anualiz]]),1)*IF(DATOS!BC$4="Sí",1/DATOS_[[% normaliz]:[% normaliz]],1)*(DATOS_[Conc.Sal.25])))))))),
0)</f>
        <v>0</v>
      </c>
      <c r="AI71" s="109">
        <f t="array" ref="AI71">IFERROR(
(AVERAGE((IF(DATOS_[[Sexo]:[Sexo]]=$B71,IF(DATOS_[[AGRUP. CLAS. PROF.]:[AGRUP. CLAS. PROF.]]=$B69,IF(DATOS_[[Check Periodo Ref.]:[Check Periodo Ref.]]="Dentro",IF(DATOS_[[Check Equiparado]:[Check Equiparado]]="Sí",IF(DATOS!BD$5="Sí",(1/DATOS_[[% anualiz]:[% anualiz]]),1)*IF(DATOS!BD$4="Sí",1/DATOS_[[% normaliz]:[% normaliz]],1)*(DATOS_[Conc.Sal.26])))))))),
0)</f>
        <v>0</v>
      </c>
      <c r="AJ71" s="109">
        <f t="array" ref="AJ71">IFERROR(
(AVERAGE((IF(DATOS_[[Sexo]:[Sexo]]=$B71,IF(DATOS_[[AGRUP. CLAS. PROF.]:[AGRUP. CLAS. PROF.]]=$B69,IF(DATOS_[[Check Periodo Ref.]:[Check Periodo Ref.]]="Dentro",IF(DATOS_[[Check Equiparado]:[Check Equiparado]]="Sí",IF(DATOS!BE$5="Sí",(1/DATOS_[[% anualiz]:[% anualiz]]),1)*IF(DATOS!BE$4="Sí",1/DATOS_[[% normaliz]:[% normaliz]],1)*(DATOS_[Conc.Sal.27])))))))),
0)</f>
        <v>0</v>
      </c>
      <c r="AK71" s="109">
        <f t="array" ref="AK71">IFERROR(
(AVERAGE((IF(DATOS_[[Sexo]:[Sexo]]=$B71,IF(DATOS_[[AGRUP. CLAS. PROF.]:[AGRUP. CLAS. PROF.]]=$B69,IF(DATOS_[[Check Periodo Ref.]:[Check Periodo Ref.]]="Dentro",IF(DATOS_[[Check Equiparado]:[Check Equiparado]]="Sí",IF(DATOS!BF$5="Sí",(1/DATOS_[[% anualiz]:[% anualiz]]),1)*IF(DATOS!BF$4="Sí",1/DATOS_[[% normaliz]:[% normaliz]],1)*(DATOS_[Conc.Sal.28])))))))),
0)</f>
        <v>0</v>
      </c>
      <c r="AL71" s="109">
        <f t="array" ref="AL71">IFERROR(
(AVERAGE((IF(DATOS_[[Sexo]:[Sexo]]=$B71,IF(DATOS_[[AGRUP. CLAS. PROF.]:[AGRUP. CLAS. PROF.]]=$B69,IF(DATOS_[[Check Periodo Ref.]:[Check Periodo Ref.]]="Dentro",IF(DATOS_[[Check Equiparado]:[Check Equiparado]]="Sí",IF(DATOS!BG$5="Sí",(1/DATOS_[[% anualiz]:[% anualiz]]),1)*IF(DATOS!BG$4="Sí",1/DATOS_[[% normaliz]:[% normaliz]],1)*(DATOS_[Conc.Sal.29])))))))),
0)</f>
        <v>0</v>
      </c>
      <c r="AM71" s="109">
        <f t="array" ref="AM71">IFERROR(
(AVERAGE((IF(DATOS_[[Sexo]:[Sexo]]=$B71,IF(DATOS_[[AGRUP. CLAS. PROF.]:[AGRUP. CLAS. PROF.]]=$B69,IF(DATOS_[[Check Periodo Ref.]:[Check Periodo Ref.]]="Dentro",IF(DATOS_[[Check Equiparado]:[Check Equiparado]]="Sí",IF(DATOS!BH$5="Sí",(1/DATOS_[[% anualiz]:[% anualiz]]),1)*IF(DATOS!BH$4="Sí",1/DATOS_[[% normaliz]:[% normaliz]],1)*(DATOS_[Conc.Sal.30])))))))),
0)</f>
        <v>0</v>
      </c>
      <c r="AN71" s="110">
        <f t="array" ref="AN71">IFERROR(
AVERAGE(IF(DATOS_[Sexo]=$B71,IF(DATOS_[[AGRUP. CLAS. PROF.]:[AGRUP. CLAS. PROF.]]=$B69,IF(DATOS_[Check Equiparado]="Sí",IF(DATOS_[Check Periodo Ref.]="Dentro",DATOS_[Tot COMPL.SAL Eq],FALSE))))),
0)</f>
        <v>0</v>
      </c>
      <c r="AO71" s="111">
        <f t="array" ref="AO71">IFERROR(
AVERAGE(IF(DATOS_[Sexo]=$B71,IF(DATOS_[[AGRUP. CLAS. PROF.]:[AGRUP. CLAS. PROF.]]=$B69,IF(DATOS_[Check Equiparado]="Sí",IF(DATOS_[Check Periodo Ref.]="Dentro",DATOS_[TOTAL SALARIO Eq],FALSE))))),
0)</f>
        <v>0</v>
      </c>
      <c r="AP71" s="112">
        <f t="array" ref="AP71">IFERROR(
(AVERAGE((IF(DATOS_[[Sexo]:[Sexo]]=$B71,IF(DATOS_[[AGRUP. CLAS. PROF.]:[AGRUP. CLAS. PROF.]]=$B69,IF(DATOS_[[Check Periodo Ref.]:[Check Periodo Ref.]]="Dentro",IF(DATOS_[[Check Equiparado]:[Check Equiparado]]="Sí",IF(DATOS!BI$5="Sí",(1/DATOS_[[% anualiz]:[% anualiz]]),1)*IF(DATOS!BI$4="Sí",1/DATOS_[[% normaliz]:[% normaliz]],1)*(DATOS_[C.Extra.01])))))))),
0)</f>
        <v>0</v>
      </c>
      <c r="AQ71" s="112">
        <f t="array" ref="AQ71">IFERROR(
(AVERAGE((IF(DATOS_[[Sexo]:[Sexo]]=$B71,IF(DATOS_[[AGRUP. CLAS. PROF.]:[AGRUP. CLAS. PROF.]]=$B69,IF(DATOS_[[Check Periodo Ref.]:[Check Periodo Ref.]]="Dentro",IF(DATOS_[[Check Equiparado]:[Check Equiparado]]="Sí",IF(DATOS!BJ$5="Sí",(1/DATOS_[[% anualiz]:[% anualiz]]),1)*IF(DATOS!BJ$4="Sí",1/DATOS_[[% normaliz]:[% normaliz]],1)*(DATOS_[C.Extra.02])))))))),
0)</f>
        <v>0</v>
      </c>
      <c r="AR71" s="112">
        <f t="array" ref="AR71">IFERROR(
(AVERAGE((IF(DATOS_[[Sexo]:[Sexo]]=$B71,IF(DATOS_[[AGRUP. CLAS. PROF.]:[AGRUP. CLAS. PROF.]]=$B69,IF(DATOS_[[Check Periodo Ref.]:[Check Periodo Ref.]]="Dentro",IF(DATOS_[[Check Equiparado]:[Check Equiparado]]="Sí",IF(DATOS!BK$5="Sí",(1/DATOS_[[% anualiz]:[% anualiz]]),1)*IF(DATOS!BK$4="Sí",1/DATOS_[[% normaliz]:[% normaliz]],1)*(DATOS_[C.Extra.03])))))))),
0)</f>
        <v>0</v>
      </c>
      <c r="AS71" s="112">
        <f t="array" ref="AS71">IFERROR(
(AVERAGE((IF(DATOS_[[Sexo]:[Sexo]]=$B71,IF(DATOS_[[AGRUP. CLAS. PROF.]:[AGRUP. CLAS. PROF.]]=$B69,IF(DATOS_[[Check Periodo Ref.]:[Check Periodo Ref.]]="Dentro",IF(DATOS_[[Check Equiparado]:[Check Equiparado]]="Sí",IF(DATOS!BL$5="Sí",(1/DATOS_[[% anualiz]:[% anualiz]]),1)*IF(DATOS!BL$4="Sí",1/DATOS_[[% normaliz]:[% normaliz]],1)*(DATOS_[C.Extra.04])))))))),
0)</f>
        <v>0</v>
      </c>
      <c r="AT71" s="112">
        <f t="array" ref="AT71">IFERROR(
(AVERAGE((IF(DATOS_[[Sexo]:[Sexo]]=$B71,IF(DATOS_[[AGRUP. CLAS. PROF.]:[AGRUP. CLAS. PROF.]]=$B69,IF(DATOS_[[Check Periodo Ref.]:[Check Periodo Ref.]]="Dentro",IF(DATOS_[[Check Equiparado]:[Check Equiparado]]="Sí",IF(DATOS!BM$5="Sí",(1/DATOS_[[% anualiz]:[% anualiz]]),1)*IF(DATOS!BM$4="Sí",1/DATOS_[[% normaliz]:[% normaliz]],1)*(DATOS_[C.Extra.05])))))))),
0)</f>
        <v>0</v>
      </c>
      <c r="AU71" s="113">
        <f t="array" ref="AU71">IFERROR(
AVERAGE(IF(DATOS_[Sexo]=$B71,IF(DATOS_[[AGRUP. CLAS. PROF.]:[AGRUP. CLAS. PROF.]]=$B69,IF(DATOS_[Check Equiparado]="Sí",IF(DATOS_[Check Periodo Ref.]="Dentro",DATOS_[Tot Extrasalarial Eq],FALSE))))),
0)</f>
        <v>0</v>
      </c>
      <c r="AV71" s="114">
        <f t="array" ref="AV71">IFERROR(
AVERAGE(IF(DATOS_[Sexo]=$B71,IF(DATOS_[[AGRUP. CLAS. PROF.]:[AGRUP. CLAS. PROF.]]=$B69,IF(DATOS_[Check Equiparado]="Sí",IF(DATOS_[Check Periodo Ref.]="Dentro",DATOS_[TOTAL Retrib Eq],FALSE))))),
0)</f>
        <v>0</v>
      </c>
    </row>
    <row r="72" spans="1:48" ht="17.25" thickBot="1" x14ac:dyDescent="0.35">
      <c r="A72" s="60" t="str">
        <f t="shared" ref="A72" si="79">+A73</f>
        <v>[ocultar]</v>
      </c>
      <c r="B72" s="70" t="s">
        <v>236</v>
      </c>
      <c r="C72" s="107"/>
      <c r="D72" s="71"/>
      <c r="E72" s="71"/>
      <c r="F72" s="71"/>
      <c r="G72" s="71"/>
      <c r="H72" s="71"/>
      <c r="I72" s="137" t="str">
        <f t="shared" ref="I72:AV72" si="80">IFERROR((I73-I74)/I73,"")</f>
        <v/>
      </c>
      <c r="J72" s="138" t="str">
        <f t="shared" si="80"/>
        <v/>
      </c>
      <c r="K72" s="139" t="str">
        <f t="shared" si="80"/>
        <v/>
      </c>
      <c r="L72" s="139" t="str">
        <f t="shared" si="80"/>
        <v/>
      </c>
      <c r="M72" s="139" t="str">
        <f t="shared" si="80"/>
        <v/>
      </c>
      <c r="N72" s="140" t="str">
        <f t="shared" si="80"/>
        <v/>
      </c>
      <c r="O72" s="141" t="str">
        <f t="shared" si="80"/>
        <v/>
      </c>
      <c r="P72" s="141" t="str">
        <f t="shared" si="80"/>
        <v/>
      </c>
      <c r="Q72" s="141" t="str">
        <f t="shared" si="80"/>
        <v/>
      </c>
      <c r="R72" s="141" t="str">
        <f t="shared" si="80"/>
        <v/>
      </c>
      <c r="S72" s="141" t="str">
        <f t="shared" si="80"/>
        <v/>
      </c>
      <c r="T72" s="141" t="str">
        <f t="shared" si="80"/>
        <v/>
      </c>
      <c r="U72" s="141" t="str">
        <f t="shared" si="80"/>
        <v/>
      </c>
      <c r="V72" s="141" t="str">
        <f t="shared" si="80"/>
        <v/>
      </c>
      <c r="W72" s="141" t="str">
        <f t="shared" si="80"/>
        <v/>
      </c>
      <c r="X72" s="141" t="str">
        <f t="shared" si="80"/>
        <v/>
      </c>
      <c r="Y72" s="141" t="str">
        <f t="shared" si="80"/>
        <v/>
      </c>
      <c r="Z72" s="140" t="str">
        <f t="shared" si="80"/>
        <v/>
      </c>
      <c r="AA72" s="140" t="str">
        <f t="shared" si="80"/>
        <v/>
      </c>
      <c r="AB72" s="140" t="str">
        <f t="shared" si="80"/>
        <v/>
      </c>
      <c r="AC72" s="140" t="str">
        <f t="shared" si="80"/>
        <v/>
      </c>
      <c r="AD72" s="140" t="str">
        <f t="shared" si="80"/>
        <v/>
      </c>
      <c r="AE72" s="140" t="str">
        <f t="shared" si="80"/>
        <v/>
      </c>
      <c r="AF72" s="140" t="str">
        <f t="shared" si="80"/>
        <v/>
      </c>
      <c r="AG72" s="140" t="str">
        <f t="shared" si="80"/>
        <v/>
      </c>
      <c r="AH72" s="140" t="str">
        <f t="shared" si="80"/>
        <v/>
      </c>
      <c r="AI72" s="140" t="str">
        <f t="shared" si="80"/>
        <v/>
      </c>
      <c r="AJ72" s="140" t="str">
        <f t="shared" si="80"/>
        <v/>
      </c>
      <c r="AK72" s="140" t="str">
        <f t="shared" si="80"/>
        <v/>
      </c>
      <c r="AL72" s="140" t="str">
        <f t="shared" si="80"/>
        <v/>
      </c>
      <c r="AM72" s="140" t="str">
        <f t="shared" si="80"/>
        <v/>
      </c>
      <c r="AN72" s="142" t="str">
        <f t="shared" si="80"/>
        <v/>
      </c>
      <c r="AO72" s="146" t="str">
        <f t="shared" si="80"/>
        <v/>
      </c>
      <c r="AP72" s="143" t="str">
        <f t="shared" si="80"/>
        <v/>
      </c>
      <c r="AQ72" s="143" t="str">
        <f t="shared" si="80"/>
        <v/>
      </c>
      <c r="AR72" s="143" t="str">
        <f t="shared" si="80"/>
        <v/>
      </c>
      <c r="AS72" s="143" t="str">
        <f t="shared" si="80"/>
        <v/>
      </c>
      <c r="AT72" s="143" t="str">
        <f t="shared" si="80"/>
        <v/>
      </c>
      <c r="AU72" s="144" t="str">
        <f t="shared" si="80"/>
        <v/>
      </c>
      <c r="AV72" s="145" t="str">
        <f t="shared" si="80"/>
        <v/>
      </c>
    </row>
    <row r="73" spans="1:48" x14ac:dyDescent="0.3">
      <c r="A73" s="60" t="str">
        <f t="shared" ref="A73" si="81">+IF(C73+C74=0,"[ocultar]","")</f>
        <v>[ocultar]</v>
      </c>
      <c r="B73" s="64" t="s">
        <v>162</v>
      </c>
      <c r="C73" s="65">
        <f t="array" ref="C73">SUM(IF($B73=DATOS_[Sexo],
IF($B72=DATOS_[AGRUP. CLAS. PROF.],
IF("Dentro"=DATOS_[Check Periodo Ref.],
1/(COUNTIFS(DATOS_[Sexo],$B73,DATOS_[AGRUP. CLAS. PROF.],$B72,DATOS_[Check Periodo Ref.],"Dentro",DATOS_[id],DATOS_[id]))))))</f>
        <v>0</v>
      </c>
      <c r="D73" s="66">
        <f>COUNTIFS(DATOS_[AGRUP. CLAS. PROF.],$B72,DATOS_[Sexo],$B73,DATOS_[Check Periodo Ref.],"Dentro")</f>
        <v>0</v>
      </c>
      <c r="E73" s="66">
        <f>COUNTIFS(DATOS_[AGRUP. CLAS. PROF.],$B72,DATOS_[Sexo],$B73,DATOS_[Check Periodo Ref.],"Dentro",DATOS_[Check Nº SC Norm],"Sí")</f>
        <v>0</v>
      </c>
      <c r="F73" s="66">
        <f>COUNTIFS(DATOS_[AGRUP. CLAS. PROF.],$B72,DATOS_[Sexo],$B73,DATOS_[Check Periodo Ref.],"Dentro",DATOS_[Check Nº SC Anualiz],"Sí")</f>
        <v>0</v>
      </c>
      <c r="G73" s="66">
        <f>COUNTIFS(DATOS_[AGRUP. CLAS. PROF.],$B72,DATOS_[Sexo],$B73,DATOS_[Check Periodo Ref.],"Dentro",DATOS_[Check Nº SC Norm y Anualiz],"Sí")</f>
        <v>0</v>
      </c>
      <c r="H73" s="66">
        <f>COUNTIFS(DATOS_[AGRUP. CLAS. PROF.],$B72,DATOS_[Sexo],$B73,DATOS_[Check Periodo Ref.],"Dentro",DATOS_[Check Equiparación],"Sí")</f>
        <v>0</v>
      </c>
      <c r="I73" s="108">
        <f t="array" ref="I73">IFERROR(
AVERAGE(IF(DATOS_[Sexo]=$B73,IF(DATOS_[[AGRUP. CLAS. PROF.]:[AGRUP. CLAS. PROF.]]=$B72,IF(DATOS_[Check Equiparado]="Sí",IF(DATOS_[Check Periodo Ref.]="Dentro",DATOS_[SALARIO BASE Eq],FALSE))))),
0)</f>
        <v>0</v>
      </c>
      <c r="J73" s="109">
        <f t="array" ref="J73">IFERROR(
(AVERAGE((IF(DATOS_[[Sexo]:[Sexo]]=$B73,IF(DATOS_[[AGRUP. CLAS. PROF.]:[AGRUP. CLAS. PROF.]]=$B72,IF(DATOS_[[Check Periodo Ref.]:[Check Periodo Ref.]]="Dentro",IF(DATOS_[[Check Equiparado]:[Check Equiparado]]="Sí",IF(DATOS!AE$5="Sí",(1/DATOS_[[% anualiz]:[% anualiz]]),1)*IF(DATOS!AE$4="Sí",1/DATOS_[[% normaliz]:[% normaliz]],1)*(DATOS_[Conc.Sal.01])))))))),
0)</f>
        <v>0</v>
      </c>
      <c r="K73" s="109">
        <f t="array" ref="K73">IFERROR(
(AVERAGE((IF(DATOS_[[Sexo]:[Sexo]]=$B73,IF(DATOS_[[AGRUP. CLAS. PROF.]:[AGRUP. CLAS. PROF.]]=$B72,IF(DATOS_[[Check Periodo Ref.]:[Check Periodo Ref.]]="Dentro",IF(DATOS_[[Check Equiparado]:[Check Equiparado]]="Sí",IF(DATOS!AF$5="Sí",(1/DATOS_[[% anualiz]:[% anualiz]]),1)*IF(DATOS!AF$4="Sí",1/DATOS_[[% normaliz]:[% normaliz]],1)*(DATOS_[Conc.Sal.02])))))))),
0)</f>
        <v>0</v>
      </c>
      <c r="L73" s="109">
        <f t="array" ref="L73">IFERROR(
(AVERAGE((IF(DATOS_[[Sexo]:[Sexo]]=$B73,IF(DATOS_[[AGRUP. CLAS. PROF.]:[AGRUP. CLAS. PROF.]]=$B72,IF(DATOS_[[Check Periodo Ref.]:[Check Periodo Ref.]]="Dentro",IF(DATOS_[[Check Equiparado]:[Check Equiparado]]="Sí",IF(DATOS!AG$5="Sí",(1/DATOS_[[% anualiz]:[% anualiz]]),1)*IF(DATOS!AG$4="Sí",1/DATOS_[[% normaliz]:[% normaliz]],1)*(DATOS_[Conc.Sal.03])))))))),
0)</f>
        <v>0</v>
      </c>
      <c r="M73" s="109">
        <f t="array" ref="M73">IFERROR(
(AVERAGE((IF(DATOS_[[Sexo]:[Sexo]]=$B73,IF(DATOS_[[AGRUP. CLAS. PROF.]:[AGRUP. CLAS. PROF.]]=$B72,IF(DATOS_[[Check Periodo Ref.]:[Check Periodo Ref.]]="Dentro",IF(DATOS_[[Check Equiparado]:[Check Equiparado]]="Sí",IF(DATOS!AH$5="Sí",(1/DATOS_[[% anualiz]:[% anualiz]]),1)*IF(DATOS!AH$4="Sí",1/DATOS_[[% normaliz]:[% normaliz]],1)*(DATOS_[Conc.Sal.04])))))))),
0)</f>
        <v>0</v>
      </c>
      <c r="N73" s="109">
        <f t="array" ref="N73">IFERROR(
(AVERAGE((IF(DATOS_[[Sexo]:[Sexo]]=$B73,IF(DATOS_[[AGRUP. CLAS. PROF.]:[AGRUP. CLAS. PROF.]]=$B72,IF(DATOS_[[Check Periodo Ref.]:[Check Periodo Ref.]]="Dentro",IF(DATOS_[[Check Equiparado]:[Check Equiparado]]="Sí",IF(DATOS!AI$5="Sí",(1/DATOS_[[% anualiz]:[% anualiz]]),1)*IF(DATOS!AI$4="Sí",1/DATOS_[[% normaliz]:[% normaliz]],1)*(DATOS_[Conc.Sal.05])))))))),
0)</f>
        <v>0</v>
      </c>
      <c r="O73" s="109">
        <f t="array" ref="O73">IFERROR(
(AVERAGE((IF(DATOS_[[Sexo]:[Sexo]]=$B73,IF(DATOS_[[AGRUP. CLAS. PROF.]:[AGRUP. CLAS. PROF.]]=$B72,IF(DATOS_[[Check Periodo Ref.]:[Check Periodo Ref.]]="Dentro",IF(DATOS_[[Check Equiparado]:[Check Equiparado]]="Sí",IF(DATOS!AJ$5="Sí",(1/DATOS_[[% anualiz]:[% anualiz]]),1)*IF(DATOS!AJ$4="Sí",1/DATOS_[[% normaliz]:[% normaliz]],1)*(DATOS_[Conc.Sal.06])))))))),
0)</f>
        <v>0</v>
      </c>
      <c r="P73" s="109">
        <f t="array" ref="P73">IFERROR(
(AVERAGE((IF(DATOS_[[Sexo]:[Sexo]]=$B73,IF(DATOS_[[AGRUP. CLAS. PROF.]:[AGRUP. CLAS. PROF.]]=$B72,IF(DATOS_[[Check Periodo Ref.]:[Check Periodo Ref.]]="Dentro",IF(DATOS_[[Check Equiparado]:[Check Equiparado]]="Sí",IF(DATOS!AK$5="Sí",(1/DATOS_[[% anualiz]:[% anualiz]]),1)*IF(DATOS!AK$4="Sí",1/DATOS_[[% normaliz]:[% normaliz]],1)*(DATOS_[Conc.Sal.07])))))))),
0)</f>
        <v>0</v>
      </c>
      <c r="Q73" s="109">
        <f t="array" ref="Q73">IFERROR(
(AVERAGE((IF(DATOS_[[Sexo]:[Sexo]]=$B73,IF(DATOS_[[AGRUP. CLAS. PROF.]:[AGRUP. CLAS. PROF.]]=$B72,IF(DATOS_[[Check Periodo Ref.]:[Check Periodo Ref.]]="Dentro",IF(DATOS_[[Check Equiparado]:[Check Equiparado]]="Sí",IF(DATOS!AL$5="Sí",(1/DATOS_[[% anualiz]:[% anualiz]]),1)*IF(DATOS!AL$4="Sí",1/DATOS_[[% normaliz]:[% normaliz]],1)*(DATOS_[Conc.Sal.08])))))))),
0)</f>
        <v>0</v>
      </c>
      <c r="R73" s="109">
        <f t="array" ref="R73">IFERROR(
(AVERAGE((IF(DATOS_[[Sexo]:[Sexo]]=$B73,IF(DATOS_[[AGRUP. CLAS. PROF.]:[AGRUP. CLAS. PROF.]]=$B72,IF(DATOS_[[Check Periodo Ref.]:[Check Periodo Ref.]]="Dentro",IF(DATOS_[[Check Equiparado]:[Check Equiparado]]="Sí",IF(DATOS!AM$5="Sí",(1/DATOS_[[% anualiz]:[% anualiz]]),1)*IF(DATOS!AM$4="Sí",1/DATOS_[[% normaliz]:[% normaliz]],1)*(DATOS_[Conc.Sal.09])))))))),
0)</f>
        <v>0</v>
      </c>
      <c r="S73" s="109">
        <f t="array" ref="S73">IFERROR(
(AVERAGE((IF(DATOS_[[Sexo]:[Sexo]]=$B73,IF(DATOS_[[AGRUP. CLAS. PROF.]:[AGRUP. CLAS. PROF.]]=$B72,IF(DATOS_[[Check Periodo Ref.]:[Check Periodo Ref.]]="Dentro",IF(DATOS_[[Check Equiparado]:[Check Equiparado]]="Sí",IF(DATOS!AN$5="Sí",(1/DATOS_[[% anualiz]:[% anualiz]]),1)*IF(DATOS!AN$4="Sí",1/DATOS_[[% normaliz]:[% normaliz]],1)*(DATOS_[Conc.Sal.10])))))))),
0)</f>
        <v>0</v>
      </c>
      <c r="T73" s="109">
        <f t="array" ref="T73">IFERROR(
(AVERAGE((IF(DATOS_[[Sexo]:[Sexo]]=$B73,IF(DATOS_[[AGRUP. CLAS. PROF.]:[AGRUP. CLAS. PROF.]]=$B72,IF(DATOS_[[Check Periodo Ref.]:[Check Periodo Ref.]]="Dentro",IF(DATOS_[[Check Equiparado]:[Check Equiparado]]="Sí",IF(DATOS!AO$5="Sí",(1/DATOS_[[% anualiz]:[% anualiz]]),1)*IF(DATOS!AO$4="Sí",1/DATOS_[[% normaliz]:[% normaliz]],1)*(DATOS_[Conc.Sal.11])))))))),
0)</f>
        <v>0</v>
      </c>
      <c r="U73" s="109">
        <f t="array" ref="U73">IFERROR(
(AVERAGE((IF(DATOS_[[Sexo]:[Sexo]]=$B73,IF(DATOS_[[AGRUP. CLAS. PROF.]:[AGRUP. CLAS. PROF.]]=$B72,IF(DATOS_[[Check Periodo Ref.]:[Check Periodo Ref.]]="Dentro",IF(DATOS_[[Check Equiparado]:[Check Equiparado]]="Sí",IF(DATOS!AP$5="Sí",(1/DATOS_[[% anualiz]:[% anualiz]]),1)*IF(DATOS!AP$4="Sí",1/DATOS_[[% normaliz]:[% normaliz]],1)*(DATOS_[Conc.Sal.12])))))))),
0)</f>
        <v>0</v>
      </c>
      <c r="V73" s="109">
        <f t="array" ref="V73">IFERROR(
(AVERAGE((IF(DATOS_[[Sexo]:[Sexo]]=$B73,IF(DATOS_[[AGRUP. CLAS. PROF.]:[AGRUP. CLAS. PROF.]]=$B72,IF(DATOS_[[Check Periodo Ref.]:[Check Periodo Ref.]]="Dentro",IF(DATOS_[[Check Equiparado]:[Check Equiparado]]="Sí",IF(DATOS!AQ$5="Sí",(1/DATOS_[[% anualiz]:[% anualiz]]),1)*IF(DATOS!AQ$4="Sí",1/DATOS_[[% normaliz]:[% normaliz]],1)*(DATOS_[Conc.Sal.13])))))))),
0)</f>
        <v>0</v>
      </c>
      <c r="W73" s="109">
        <f t="array" ref="W73">IFERROR(
(AVERAGE((IF(DATOS_[[Sexo]:[Sexo]]=$B73,IF(DATOS_[[AGRUP. CLAS. PROF.]:[AGRUP. CLAS. PROF.]]=$B72,IF(DATOS_[[Check Periodo Ref.]:[Check Periodo Ref.]]="Dentro",IF(DATOS_[[Check Equiparado]:[Check Equiparado]]="Sí",IF(DATOS!AR$5="Sí",(1/DATOS_[[% anualiz]:[% anualiz]]),1)*IF(DATOS!AR$4="Sí",1/DATOS_[[% normaliz]:[% normaliz]],1)*(DATOS_[Conc.Sal.14])))))))),
0)</f>
        <v>0</v>
      </c>
      <c r="X73" s="109">
        <f t="array" ref="X73">IFERROR(
(AVERAGE((IF(DATOS_[[Sexo]:[Sexo]]=$B73,IF(DATOS_[[AGRUP. CLAS. PROF.]:[AGRUP. CLAS. PROF.]]=$B72,IF(DATOS_[[Check Periodo Ref.]:[Check Periodo Ref.]]="Dentro",IF(DATOS_[[Check Equiparado]:[Check Equiparado]]="Sí",IF(DATOS!AS$5="Sí",(1/DATOS_[[% anualiz]:[% anualiz]]),1)*IF(DATOS!AS$4="Sí",1/DATOS_[[% normaliz]:[% normaliz]],1)*(DATOS_[Conc.Sal.15])))))))),
0)</f>
        <v>0</v>
      </c>
      <c r="Y73" s="109">
        <f t="array" ref="Y73">IFERROR(
(AVERAGE((IF(DATOS_[[Sexo]:[Sexo]]=$B73,IF(DATOS_[[AGRUP. CLAS. PROF.]:[AGRUP. CLAS. PROF.]]=$B72,IF(DATOS_[[Check Periodo Ref.]:[Check Periodo Ref.]]="Dentro",IF(DATOS_[[Check Equiparado]:[Check Equiparado]]="Sí",IF(DATOS!AT$5="Sí",(1/DATOS_[[% anualiz]:[% anualiz]]),1)*IF(DATOS!AT$4="Sí",1/DATOS_[[% normaliz]:[% normaliz]],1)*(DATOS_[Conc.Sal.16])))))))),
0)</f>
        <v>0</v>
      </c>
      <c r="Z73" s="109">
        <f t="array" ref="Z73">IFERROR(
(AVERAGE((IF(DATOS_[[Sexo]:[Sexo]]=$B73,IF(DATOS_[[AGRUP. CLAS. PROF.]:[AGRUP. CLAS. PROF.]]=$B72,IF(DATOS_[[Check Periodo Ref.]:[Check Periodo Ref.]]="Dentro",IF(DATOS_[[Check Equiparado]:[Check Equiparado]]="Sí",IF(DATOS!AU$5="Sí",(1/DATOS_[[% anualiz]:[% anualiz]]),1)*IF(DATOS!AU$4="Sí",1/DATOS_[[% normaliz]:[% normaliz]],1)*(DATOS_[Conc.Sal.17])))))))),
0)</f>
        <v>0</v>
      </c>
      <c r="AA73" s="109">
        <f t="array" ref="AA73">IFERROR(
(AVERAGE((IF(DATOS_[[Sexo]:[Sexo]]=$B73,IF(DATOS_[[AGRUP. CLAS. PROF.]:[AGRUP. CLAS. PROF.]]=$B72,IF(DATOS_[[Check Periodo Ref.]:[Check Periodo Ref.]]="Dentro",IF(DATOS_[[Check Equiparado]:[Check Equiparado]]="Sí",IF(DATOS!AV$5="Sí",(1/DATOS_[[% anualiz]:[% anualiz]]),1)*IF(DATOS!AV$4="Sí",1/DATOS_[[% normaliz]:[% normaliz]],1)*(DATOS_[Conc.Sal.18])))))))),
0)</f>
        <v>0</v>
      </c>
      <c r="AB73" s="109">
        <f t="array" ref="AB73">IFERROR(
(AVERAGE((IF(DATOS_[[Sexo]:[Sexo]]=$B73,IF(DATOS_[[AGRUP. CLAS. PROF.]:[AGRUP. CLAS. PROF.]]=$B72,IF(DATOS_[[Check Periodo Ref.]:[Check Periodo Ref.]]="Dentro",IF(DATOS_[[Check Equiparado]:[Check Equiparado]]="Sí",IF(DATOS!AW$5="Sí",(1/DATOS_[[% anualiz]:[% anualiz]]),1)*IF(DATOS!AW$4="Sí",1/DATOS_[[% normaliz]:[% normaliz]],1)*(DATOS_[Conc.Sal.19])))))))),
0)</f>
        <v>0</v>
      </c>
      <c r="AC73" s="109">
        <f t="array" ref="AC73">IFERROR(
(AVERAGE((IF(DATOS_[[Sexo]:[Sexo]]=$B73,IF(DATOS_[[AGRUP. CLAS. PROF.]:[AGRUP. CLAS. PROF.]]=$B72,IF(DATOS_[[Check Periodo Ref.]:[Check Periodo Ref.]]="Dentro",IF(DATOS_[[Check Equiparado]:[Check Equiparado]]="Sí",IF(DATOS!AX$5="Sí",(1/DATOS_[[% anualiz]:[% anualiz]]),1)*IF(DATOS!AX$4="Sí",1/DATOS_[[% normaliz]:[% normaliz]],1)*(DATOS_[Conc.Sal.20])))))))),
0)</f>
        <v>0</v>
      </c>
      <c r="AD73" s="109">
        <f t="array" ref="AD73">IFERROR(
(AVERAGE((IF(DATOS_[[Sexo]:[Sexo]]=$B73,IF(DATOS_[[AGRUP. CLAS. PROF.]:[AGRUP. CLAS. PROF.]]=$B72,IF(DATOS_[[Check Periodo Ref.]:[Check Periodo Ref.]]="Dentro",IF(DATOS_[[Check Equiparado]:[Check Equiparado]]="Sí",IF(DATOS!AY$5="Sí",(1/DATOS_[[% anualiz]:[% anualiz]]),1)*IF(DATOS!AY$4="Sí",1/DATOS_[[% normaliz]:[% normaliz]],1)*(DATOS_[Conc.Sal.21])))))))),
0)</f>
        <v>0</v>
      </c>
      <c r="AE73" s="109">
        <f t="array" ref="AE73">IFERROR(
(AVERAGE((IF(DATOS_[[Sexo]:[Sexo]]=$B73,IF(DATOS_[[AGRUP. CLAS. PROF.]:[AGRUP. CLAS. PROF.]]=$B72,IF(DATOS_[[Check Periodo Ref.]:[Check Periodo Ref.]]="Dentro",IF(DATOS_[[Check Equiparado]:[Check Equiparado]]="Sí",IF(DATOS!AZ$5="Sí",(1/DATOS_[[% anualiz]:[% anualiz]]),1)*IF(DATOS!AZ$4="Sí",1/DATOS_[[% normaliz]:[% normaliz]],1)*(DATOS_[Conc.Sal.22])))))))),
0)</f>
        <v>0</v>
      </c>
      <c r="AF73" s="109">
        <f t="array" ref="AF73">IFERROR(
(AVERAGE((IF(DATOS_[[Sexo]:[Sexo]]=$B73,IF(DATOS_[[AGRUP. CLAS. PROF.]:[AGRUP. CLAS. PROF.]]=$B72,IF(DATOS_[[Check Periodo Ref.]:[Check Periodo Ref.]]="Dentro",IF(DATOS_[[Check Equiparado]:[Check Equiparado]]="Sí",IF(DATOS!BA$5="Sí",(1/DATOS_[[% anualiz]:[% anualiz]]),1)*IF(DATOS!BA$4="Sí",1/DATOS_[[% normaliz]:[% normaliz]],1)*(DATOS_[Conc.Sal.23])))))))),
0)</f>
        <v>0</v>
      </c>
      <c r="AG73" s="109">
        <f t="array" ref="AG73">IFERROR(
(AVERAGE((IF(DATOS_[[Sexo]:[Sexo]]=$B73,IF(DATOS_[[AGRUP. CLAS. PROF.]:[AGRUP. CLAS. PROF.]]=$B72,IF(DATOS_[[Check Periodo Ref.]:[Check Periodo Ref.]]="Dentro",IF(DATOS_[[Check Equiparado]:[Check Equiparado]]="Sí",IF(DATOS!BB$5="Sí",(1/DATOS_[[% anualiz]:[% anualiz]]),1)*IF(DATOS!BB$4="Sí",1/DATOS_[[% normaliz]:[% normaliz]],1)*(DATOS_[Conc.Sal.24])))))))),
0)</f>
        <v>0</v>
      </c>
      <c r="AH73" s="109">
        <f t="array" ref="AH73">IFERROR(
(AVERAGE((IF(DATOS_[[Sexo]:[Sexo]]=$B73,IF(DATOS_[[AGRUP. CLAS. PROF.]:[AGRUP. CLAS. PROF.]]=$B72,IF(DATOS_[[Check Periodo Ref.]:[Check Periodo Ref.]]="Dentro",IF(DATOS_[[Check Equiparado]:[Check Equiparado]]="Sí",IF(DATOS!BC$5="Sí",(1/DATOS_[[% anualiz]:[% anualiz]]),1)*IF(DATOS!BC$4="Sí",1/DATOS_[[% normaliz]:[% normaliz]],1)*(DATOS_[Conc.Sal.25])))))))),
0)</f>
        <v>0</v>
      </c>
      <c r="AI73" s="109">
        <f t="array" ref="AI73">IFERROR(
(AVERAGE((IF(DATOS_[[Sexo]:[Sexo]]=$B73,IF(DATOS_[[AGRUP. CLAS. PROF.]:[AGRUP. CLAS. PROF.]]=$B72,IF(DATOS_[[Check Periodo Ref.]:[Check Periodo Ref.]]="Dentro",IF(DATOS_[[Check Equiparado]:[Check Equiparado]]="Sí",IF(DATOS!BD$5="Sí",(1/DATOS_[[% anualiz]:[% anualiz]]),1)*IF(DATOS!BD$4="Sí",1/DATOS_[[% normaliz]:[% normaliz]],1)*(DATOS_[Conc.Sal.26])))))))),
0)</f>
        <v>0</v>
      </c>
      <c r="AJ73" s="109">
        <f t="array" ref="AJ73">IFERROR(
(AVERAGE((IF(DATOS_[[Sexo]:[Sexo]]=$B73,IF(DATOS_[[AGRUP. CLAS. PROF.]:[AGRUP. CLAS. PROF.]]=$B72,IF(DATOS_[[Check Periodo Ref.]:[Check Periodo Ref.]]="Dentro",IF(DATOS_[[Check Equiparado]:[Check Equiparado]]="Sí",IF(DATOS!BE$5="Sí",(1/DATOS_[[% anualiz]:[% anualiz]]),1)*IF(DATOS!BE$4="Sí",1/DATOS_[[% normaliz]:[% normaliz]],1)*(DATOS_[Conc.Sal.27])))))))),
0)</f>
        <v>0</v>
      </c>
      <c r="AK73" s="109">
        <f t="array" ref="AK73">IFERROR(
(AVERAGE((IF(DATOS_[[Sexo]:[Sexo]]=$B73,IF(DATOS_[[AGRUP. CLAS. PROF.]:[AGRUP. CLAS. PROF.]]=$B72,IF(DATOS_[[Check Periodo Ref.]:[Check Periodo Ref.]]="Dentro",IF(DATOS_[[Check Equiparado]:[Check Equiparado]]="Sí",IF(DATOS!BF$5="Sí",(1/DATOS_[[% anualiz]:[% anualiz]]),1)*IF(DATOS!BF$4="Sí",1/DATOS_[[% normaliz]:[% normaliz]],1)*(DATOS_[Conc.Sal.28])))))))),
0)</f>
        <v>0</v>
      </c>
      <c r="AL73" s="109">
        <f t="array" ref="AL73">IFERROR(
(AVERAGE((IF(DATOS_[[Sexo]:[Sexo]]=$B73,IF(DATOS_[[AGRUP. CLAS. PROF.]:[AGRUP. CLAS. PROF.]]=$B72,IF(DATOS_[[Check Periodo Ref.]:[Check Periodo Ref.]]="Dentro",IF(DATOS_[[Check Equiparado]:[Check Equiparado]]="Sí",IF(DATOS!BG$5="Sí",(1/DATOS_[[% anualiz]:[% anualiz]]),1)*IF(DATOS!BG$4="Sí",1/DATOS_[[% normaliz]:[% normaliz]],1)*(DATOS_[Conc.Sal.29])))))))),
0)</f>
        <v>0</v>
      </c>
      <c r="AM73" s="109">
        <f t="array" ref="AM73">IFERROR(
(AVERAGE((IF(DATOS_[[Sexo]:[Sexo]]=$B73,IF(DATOS_[[AGRUP. CLAS. PROF.]:[AGRUP. CLAS. PROF.]]=$B72,IF(DATOS_[[Check Periodo Ref.]:[Check Periodo Ref.]]="Dentro",IF(DATOS_[[Check Equiparado]:[Check Equiparado]]="Sí",IF(DATOS!BH$5="Sí",(1/DATOS_[[% anualiz]:[% anualiz]]),1)*IF(DATOS!BH$4="Sí",1/DATOS_[[% normaliz]:[% normaliz]],1)*(DATOS_[Conc.Sal.30])))))))),
0)</f>
        <v>0</v>
      </c>
      <c r="AN73" s="110">
        <f t="array" ref="AN73">IFERROR(
AVERAGE(IF(DATOS_[Sexo]=$B73,IF(DATOS_[[AGRUP. CLAS. PROF.]:[AGRUP. CLAS. PROF.]]=$B72,IF(DATOS_[Check Equiparado]="Sí",IF(DATOS_[Check Periodo Ref.]="Dentro",DATOS_[Tot COMPL.SAL Eq],FALSE))))),
0)</f>
        <v>0</v>
      </c>
      <c r="AO73" s="111">
        <f t="array" ref="AO73">IFERROR(
AVERAGE(IF(DATOS_[Sexo]=$B73,IF(DATOS_[[AGRUP. CLAS. PROF.]:[AGRUP. CLAS. PROF.]]=$B72,IF(DATOS_[Check Equiparado]="Sí",IF(DATOS_[Check Periodo Ref.]="Dentro",DATOS_[TOTAL SALARIO Eq],FALSE))))),
0)</f>
        <v>0</v>
      </c>
      <c r="AP73" s="112">
        <f t="array" ref="AP73">IFERROR(
(AVERAGE((IF(DATOS_[[Sexo]:[Sexo]]=$B73,IF(DATOS_[[AGRUP. CLAS. PROF.]:[AGRUP. CLAS. PROF.]]=$B72,IF(DATOS_[[Check Periodo Ref.]:[Check Periodo Ref.]]="Dentro",IF(DATOS_[[Check Equiparado]:[Check Equiparado]]="Sí",IF(DATOS!BI$5="Sí",(1/DATOS_[[% anualiz]:[% anualiz]]),1)*IF(DATOS!BI$4="Sí",1/DATOS_[[% normaliz]:[% normaliz]],1)*(DATOS_[C.Extra.01])))))))),
0)</f>
        <v>0</v>
      </c>
      <c r="AQ73" s="112">
        <f t="array" ref="AQ73">IFERROR(
(AVERAGE((IF(DATOS_[[Sexo]:[Sexo]]=$B73,IF(DATOS_[[AGRUP. CLAS. PROF.]:[AGRUP. CLAS. PROF.]]=$B72,IF(DATOS_[[Check Periodo Ref.]:[Check Periodo Ref.]]="Dentro",IF(DATOS_[[Check Equiparado]:[Check Equiparado]]="Sí",IF(DATOS!BJ$5="Sí",(1/DATOS_[[% anualiz]:[% anualiz]]),1)*IF(DATOS!BJ$4="Sí",1/DATOS_[[% normaliz]:[% normaliz]],1)*(DATOS_[C.Extra.02])))))))),
0)</f>
        <v>0</v>
      </c>
      <c r="AR73" s="112">
        <f t="array" ref="AR73">IFERROR(
(AVERAGE((IF(DATOS_[[Sexo]:[Sexo]]=$B73,IF(DATOS_[[AGRUP. CLAS. PROF.]:[AGRUP. CLAS. PROF.]]=$B72,IF(DATOS_[[Check Periodo Ref.]:[Check Periodo Ref.]]="Dentro",IF(DATOS_[[Check Equiparado]:[Check Equiparado]]="Sí",IF(DATOS!BK$5="Sí",(1/DATOS_[[% anualiz]:[% anualiz]]),1)*IF(DATOS!BK$4="Sí",1/DATOS_[[% normaliz]:[% normaliz]],1)*(DATOS_[C.Extra.03])))))))),
0)</f>
        <v>0</v>
      </c>
      <c r="AS73" s="112">
        <f t="array" ref="AS73">IFERROR(
(AVERAGE((IF(DATOS_[[Sexo]:[Sexo]]=$B73,IF(DATOS_[[AGRUP. CLAS. PROF.]:[AGRUP. CLAS. PROF.]]=$B72,IF(DATOS_[[Check Periodo Ref.]:[Check Periodo Ref.]]="Dentro",IF(DATOS_[[Check Equiparado]:[Check Equiparado]]="Sí",IF(DATOS!BL$5="Sí",(1/DATOS_[[% anualiz]:[% anualiz]]),1)*IF(DATOS!BL$4="Sí",1/DATOS_[[% normaliz]:[% normaliz]],1)*(DATOS_[C.Extra.04])))))))),
0)</f>
        <v>0</v>
      </c>
      <c r="AT73" s="112">
        <f t="array" ref="AT73">IFERROR(
(AVERAGE((IF(DATOS_[[Sexo]:[Sexo]]=$B73,IF(DATOS_[[AGRUP. CLAS. PROF.]:[AGRUP. CLAS. PROF.]]=$B72,IF(DATOS_[[Check Periodo Ref.]:[Check Periodo Ref.]]="Dentro",IF(DATOS_[[Check Equiparado]:[Check Equiparado]]="Sí",IF(DATOS!BM$5="Sí",(1/DATOS_[[% anualiz]:[% anualiz]]),1)*IF(DATOS!BM$4="Sí",1/DATOS_[[% normaliz]:[% normaliz]],1)*(DATOS_[C.Extra.05])))))))),
0)</f>
        <v>0</v>
      </c>
      <c r="AU73" s="113">
        <f t="array" ref="AU73">IFERROR(
AVERAGE(IF(DATOS_[Sexo]=$B73,IF(DATOS_[[AGRUP. CLAS. PROF.]:[AGRUP. CLAS. PROF.]]=$B72,IF(DATOS_[Check Equiparado]="Sí",IF(DATOS_[Check Periodo Ref.]="Dentro",DATOS_[Tot Extrasalarial Eq],FALSE))))),
0)</f>
        <v>0</v>
      </c>
      <c r="AV73" s="114">
        <f t="array" ref="AV73">IFERROR(
AVERAGE(IF(DATOS_[Sexo]=$B73,IF(DATOS_[[AGRUP. CLAS. PROF.]:[AGRUP. CLAS. PROF.]]=$B72,IF(DATOS_[Check Equiparado]="Sí",IF(DATOS_[Check Periodo Ref.]="Dentro",DATOS_[TOTAL Retrib Eq],FALSE))))),
0)</f>
        <v>0</v>
      </c>
    </row>
    <row r="74" spans="1:48" x14ac:dyDescent="0.3">
      <c r="A74" s="60" t="str">
        <f t="shared" ref="A74" si="82">+A73</f>
        <v>[ocultar]</v>
      </c>
      <c r="B74" s="64" t="s">
        <v>163</v>
      </c>
      <c r="C74" s="65">
        <f t="array" ref="C74">SUM(IF($B74=DATOS_[Sexo],
IF($B72=DATOS_[AGRUP. CLAS. PROF.],
IF("Dentro"=DATOS_[Check Periodo Ref.],
1/(COUNTIFS(DATOS_[Sexo],$B74,DATOS_[AGRUP. CLAS. PROF.],$B72,DATOS_[Check Periodo Ref.],"Dentro",DATOS_[id],DATOS_[id]))))))</f>
        <v>0</v>
      </c>
      <c r="D74" s="66">
        <f>COUNTIFS(DATOS_[AGRUP. CLAS. PROF.],$B72,DATOS_[Sexo],$B74,DATOS_[Check Periodo Ref.],"Dentro")</f>
        <v>0</v>
      </c>
      <c r="E74" s="66">
        <f>COUNTIFS(DATOS_[AGRUP. CLAS. PROF.],$B72,DATOS_[Sexo],$B74,DATOS_[Check Periodo Ref.],"Dentro",DATOS_[Check Nº SC Norm],"Sí")</f>
        <v>0</v>
      </c>
      <c r="F74" s="66">
        <f>COUNTIFS(DATOS_[AGRUP. CLAS. PROF.],$B72,DATOS_[Sexo],$B74,DATOS_[Check Periodo Ref.],"Dentro",DATOS_[Check Nº SC Anualiz],"Sí")</f>
        <v>0</v>
      </c>
      <c r="G74" s="66">
        <f>COUNTIFS(DATOS_[AGRUP. CLAS. PROF.],$B72,DATOS_[Sexo],$B74,DATOS_[Check Periodo Ref.],"Dentro",DATOS_[Check Nº SC Norm y Anualiz],"Sí")</f>
        <v>0</v>
      </c>
      <c r="H74" s="66">
        <f>COUNTIFS(DATOS_[AGRUP. CLAS. PROF.],$B72,DATOS_[Sexo],$B74,DATOS_[Check Periodo Ref.],"Dentro",DATOS_[Check Equiparación],"Sí")</f>
        <v>0</v>
      </c>
      <c r="I74" s="108" cm="1">
        <f t="array" ref="I74">IFERROR(
AVERAGE(IF(DATOS_[Sexo]=$B74,IF(DATOS_[[AGRUP. CLAS. PROF.]:[AGRUP. CLAS. PROF.]]=$B72,IF(DATOS_[Check Equiparado]="Sí",IF(DATOS_[Check Periodo Ref.]="Dentro",DATOS_[SALARIO BASE Eq],FALSE))))),
0)</f>
        <v>0</v>
      </c>
      <c r="J74" s="109">
        <f t="array" ref="J74">IFERROR(
(AVERAGE((IF(DATOS_[[Sexo]:[Sexo]]=$B74,IF(DATOS_[[AGRUP. CLAS. PROF.]:[AGRUP. CLAS. PROF.]]=$B72,IF(DATOS_[[Check Periodo Ref.]:[Check Periodo Ref.]]="Dentro",IF(DATOS_[[Check Equiparado]:[Check Equiparado]]="Sí",IF(DATOS!AE$5="Sí",(1/DATOS_[[% anualiz]:[% anualiz]]),1)*IF(DATOS!AE$4="Sí",1/DATOS_[[% normaliz]:[% normaliz]],1)*(DATOS_[Conc.Sal.01])))))))),
0)</f>
        <v>0</v>
      </c>
      <c r="K74" s="109">
        <f t="array" ref="K74">IFERROR(
(AVERAGE((IF(DATOS_[[Sexo]:[Sexo]]=$B74,IF(DATOS_[[AGRUP. CLAS. PROF.]:[AGRUP. CLAS. PROF.]]=$B72,IF(DATOS_[[Check Periodo Ref.]:[Check Periodo Ref.]]="Dentro",IF(DATOS_[[Check Equiparado]:[Check Equiparado]]="Sí",IF(DATOS!AF$5="Sí",(1/DATOS_[[% anualiz]:[% anualiz]]),1)*IF(DATOS!AF$4="Sí",1/DATOS_[[% normaliz]:[% normaliz]],1)*(DATOS_[Conc.Sal.02])))))))),
0)</f>
        <v>0</v>
      </c>
      <c r="L74" s="109">
        <f t="array" ref="L74">IFERROR(
(AVERAGE((IF(DATOS_[[Sexo]:[Sexo]]=$B74,IF(DATOS_[[AGRUP. CLAS. PROF.]:[AGRUP. CLAS. PROF.]]=$B72,IF(DATOS_[[Check Periodo Ref.]:[Check Periodo Ref.]]="Dentro",IF(DATOS_[[Check Equiparado]:[Check Equiparado]]="Sí",IF(DATOS!AG$5="Sí",(1/DATOS_[[% anualiz]:[% anualiz]]),1)*IF(DATOS!AG$4="Sí",1/DATOS_[[% normaliz]:[% normaliz]],1)*(DATOS_[Conc.Sal.03])))))))),
0)</f>
        <v>0</v>
      </c>
      <c r="M74" s="109">
        <f t="array" ref="M74">IFERROR(
(AVERAGE((IF(DATOS_[[Sexo]:[Sexo]]=$B74,IF(DATOS_[[AGRUP. CLAS. PROF.]:[AGRUP. CLAS. PROF.]]=$B72,IF(DATOS_[[Check Periodo Ref.]:[Check Periodo Ref.]]="Dentro",IF(DATOS_[[Check Equiparado]:[Check Equiparado]]="Sí",IF(DATOS!AH$5="Sí",(1/DATOS_[[% anualiz]:[% anualiz]]),1)*IF(DATOS!AH$4="Sí",1/DATOS_[[% normaliz]:[% normaliz]],1)*(DATOS_[Conc.Sal.04])))))))),
0)</f>
        <v>0</v>
      </c>
      <c r="N74" s="109">
        <f t="array" ref="N74">IFERROR(
(AVERAGE((IF(DATOS_[[Sexo]:[Sexo]]=$B74,IF(DATOS_[[AGRUP. CLAS. PROF.]:[AGRUP. CLAS. PROF.]]=$B72,IF(DATOS_[[Check Periodo Ref.]:[Check Periodo Ref.]]="Dentro",IF(DATOS_[[Check Equiparado]:[Check Equiparado]]="Sí",IF(DATOS!AI$5="Sí",(1/DATOS_[[% anualiz]:[% anualiz]]),1)*IF(DATOS!AI$4="Sí",1/DATOS_[[% normaliz]:[% normaliz]],1)*(DATOS_[Conc.Sal.05])))))))),
0)</f>
        <v>0</v>
      </c>
      <c r="O74" s="109">
        <f t="array" ref="O74">IFERROR(
(AVERAGE((IF(DATOS_[[Sexo]:[Sexo]]=$B74,IF(DATOS_[[AGRUP. CLAS. PROF.]:[AGRUP. CLAS. PROF.]]=$B72,IF(DATOS_[[Check Periodo Ref.]:[Check Periodo Ref.]]="Dentro",IF(DATOS_[[Check Equiparado]:[Check Equiparado]]="Sí",IF(DATOS!AJ$5="Sí",(1/DATOS_[[% anualiz]:[% anualiz]]),1)*IF(DATOS!AJ$4="Sí",1/DATOS_[[% normaliz]:[% normaliz]],1)*(DATOS_[Conc.Sal.06])))))))),
0)</f>
        <v>0</v>
      </c>
      <c r="P74" s="109">
        <f t="array" ref="P74">IFERROR(
(AVERAGE((IF(DATOS_[[Sexo]:[Sexo]]=$B74,IF(DATOS_[[AGRUP. CLAS. PROF.]:[AGRUP. CLAS. PROF.]]=$B72,IF(DATOS_[[Check Periodo Ref.]:[Check Periodo Ref.]]="Dentro",IF(DATOS_[[Check Equiparado]:[Check Equiparado]]="Sí",IF(DATOS!AK$5="Sí",(1/DATOS_[[% anualiz]:[% anualiz]]),1)*IF(DATOS!AK$4="Sí",1/DATOS_[[% normaliz]:[% normaliz]],1)*(DATOS_[Conc.Sal.07])))))))),
0)</f>
        <v>0</v>
      </c>
      <c r="Q74" s="109">
        <f t="array" ref="Q74">IFERROR(
(AVERAGE((IF(DATOS_[[Sexo]:[Sexo]]=$B74,IF(DATOS_[[AGRUP. CLAS. PROF.]:[AGRUP. CLAS. PROF.]]=$B72,IF(DATOS_[[Check Periodo Ref.]:[Check Periodo Ref.]]="Dentro",IF(DATOS_[[Check Equiparado]:[Check Equiparado]]="Sí",IF(DATOS!AL$5="Sí",(1/DATOS_[[% anualiz]:[% anualiz]]),1)*IF(DATOS!AL$4="Sí",1/DATOS_[[% normaliz]:[% normaliz]],1)*(DATOS_[Conc.Sal.08])))))))),
0)</f>
        <v>0</v>
      </c>
      <c r="R74" s="109">
        <f t="array" ref="R74">IFERROR(
(AVERAGE((IF(DATOS_[[Sexo]:[Sexo]]=$B74,IF(DATOS_[[AGRUP. CLAS. PROF.]:[AGRUP. CLAS. PROF.]]=$B72,IF(DATOS_[[Check Periodo Ref.]:[Check Periodo Ref.]]="Dentro",IF(DATOS_[[Check Equiparado]:[Check Equiparado]]="Sí",IF(DATOS!AM$5="Sí",(1/DATOS_[[% anualiz]:[% anualiz]]),1)*IF(DATOS!AM$4="Sí",1/DATOS_[[% normaliz]:[% normaliz]],1)*(DATOS_[Conc.Sal.09])))))))),
0)</f>
        <v>0</v>
      </c>
      <c r="S74" s="109">
        <f t="array" ref="S74">IFERROR(
(AVERAGE((IF(DATOS_[[Sexo]:[Sexo]]=$B74,IF(DATOS_[[AGRUP. CLAS. PROF.]:[AGRUP. CLAS. PROF.]]=$B72,IF(DATOS_[[Check Periodo Ref.]:[Check Periodo Ref.]]="Dentro",IF(DATOS_[[Check Equiparado]:[Check Equiparado]]="Sí",IF(DATOS!AN$5="Sí",(1/DATOS_[[% anualiz]:[% anualiz]]),1)*IF(DATOS!AN$4="Sí",1/DATOS_[[% normaliz]:[% normaliz]],1)*(DATOS_[Conc.Sal.10])))))))),
0)</f>
        <v>0</v>
      </c>
      <c r="T74" s="109">
        <f t="array" ref="T74">IFERROR(
(AVERAGE((IF(DATOS_[[Sexo]:[Sexo]]=$B74,IF(DATOS_[[AGRUP. CLAS. PROF.]:[AGRUP. CLAS. PROF.]]=$B72,IF(DATOS_[[Check Periodo Ref.]:[Check Periodo Ref.]]="Dentro",IF(DATOS_[[Check Equiparado]:[Check Equiparado]]="Sí",IF(DATOS!AO$5="Sí",(1/DATOS_[[% anualiz]:[% anualiz]]),1)*IF(DATOS!AO$4="Sí",1/DATOS_[[% normaliz]:[% normaliz]],1)*(DATOS_[Conc.Sal.11])))))))),
0)</f>
        <v>0</v>
      </c>
      <c r="U74" s="109">
        <f t="array" ref="U74">IFERROR(
(AVERAGE((IF(DATOS_[[Sexo]:[Sexo]]=$B74,IF(DATOS_[[AGRUP. CLAS. PROF.]:[AGRUP. CLAS. PROF.]]=$B72,IF(DATOS_[[Check Periodo Ref.]:[Check Periodo Ref.]]="Dentro",IF(DATOS_[[Check Equiparado]:[Check Equiparado]]="Sí",IF(DATOS!AP$5="Sí",(1/DATOS_[[% anualiz]:[% anualiz]]),1)*IF(DATOS!AP$4="Sí",1/DATOS_[[% normaliz]:[% normaliz]],1)*(DATOS_[Conc.Sal.12])))))))),
0)</f>
        <v>0</v>
      </c>
      <c r="V74" s="109">
        <f t="array" ref="V74">IFERROR(
(AVERAGE((IF(DATOS_[[Sexo]:[Sexo]]=$B74,IF(DATOS_[[AGRUP. CLAS. PROF.]:[AGRUP. CLAS. PROF.]]=$B72,IF(DATOS_[[Check Periodo Ref.]:[Check Periodo Ref.]]="Dentro",IF(DATOS_[[Check Equiparado]:[Check Equiparado]]="Sí",IF(DATOS!AQ$5="Sí",(1/DATOS_[[% anualiz]:[% anualiz]]),1)*IF(DATOS!AQ$4="Sí",1/DATOS_[[% normaliz]:[% normaliz]],1)*(DATOS_[Conc.Sal.13])))))))),
0)</f>
        <v>0</v>
      </c>
      <c r="W74" s="109">
        <f t="array" ref="W74">IFERROR(
(AVERAGE((IF(DATOS_[[Sexo]:[Sexo]]=$B74,IF(DATOS_[[AGRUP. CLAS. PROF.]:[AGRUP. CLAS. PROF.]]=$B72,IF(DATOS_[[Check Periodo Ref.]:[Check Periodo Ref.]]="Dentro",IF(DATOS_[[Check Equiparado]:[Check Equiparado]]="Sí",IF(DATOS!AR$5="Sí",(1/DATOS_[[% anualiz]:[% anualiz]]),1)*IF(DATOS!AR$4="Sí",1/DATOS_[[% normaliz]:[% normaliz]],1)*(DATOS_[Conc.Sal.14])))))))),
0)</f>
        <v>0</v>
      </c>
      <c r="X74" s="109">
        <f t="array" ref="X74">IFERROR(
(AVERAGE((IF(DATOS_[[Sexo]:[Sexo]]=$B74,IF(DATOS_[[AGRUP. CLAS. PROF.]:[AGRUP. CLAS. PROF.]]=$B72,IF(DATOS_[[Check Periodo Ref.]:[Check Periodo Ref.]]="Dentro",IF(DATOS_[[Check Equiparado]:[Check Equiparado]]="Sí",IF(DATOS!AS$5="Sí",(1/DATOS_[[% anualiz]:[% anualiz]]),1)*IF(DATOS!AS$4="Sí",1/DATOS_[[% normaliz]:[% normaliz]],1)*(DATOS_[Conc.Sal.15])))))))),
0)</f>
        <v>0</v>
      </c>
      <c r="Y74" s="109">
        <f t="array" ref="Y74">IFERROR(
(AVERAGE((IF(DATOS_[[Sexo]:[Sexo]]=$B74,IF(DATOS_[[AGRUP. CLAS. PROF.]:[AGRUP. CLAS. PROF.]]=$B72,IF(DATOS_[[Check Periodo Ref.]:[Check Periodo Ref.]]="Dentro",IF(DATOS_[[Check Equiparado]:[Check Equiparado]]="Sí",IF(DATOS!AT$5="Sí",(1/DATOS_[[% anualiz]:[% anualiz]]),1)*IF(DATOS!AT$4="Sí",1/DATOS_[[% normaliz]:[% normaliz]],1)*(DATOS_[Conc.Sal.16])))))))),
0)</f>
        <v>0</v>
      </c>
      <c r="Z74" s="109">
        <f t="array" ref="Z74">IFERROR(
(AVERAGE((IF(DATOS_[[Sexo]:[Sexo]]=$B74,IF(DATOS_[[AGRUP. CLAS. PROF.]:[AGRUP. CLAS. PROF.]]=$B72,IF(DATOS_[[Check Periodo Ref.]:[Check Periodo Ref.]]="Dentro",IF(DATOS_[[Check Equiparado]:[Check Equiparado]]="Sí",IF(DATOS!AU$5="Sí",(1/DATOS_[[% anualiz]:[% anualiz]]),1)*IF(DATOS!AU$4="Sí",1/DATOS_[[% normaliz]:[% normaliz]],1)*(DATOS_[Conc.Sal.17])))))))),
0)</f>
        <v>0</v>
      </c>
      <c r="AA74" s="109">
        <f t="array" ref="AA74">IFERROR(
(AVERAGE((IF(DATOS_[[Sexo]:[Sexo]]=$B74,IF(DATOS_[[AGRUP. CLAS. PROF.]:[AGRUP. CLAS. PROF.]]=$B72,IF(DATOS_[[Check Periodo Ref.]:[Check Periodo Ref.]]="Dentro",IF(DATOS_[[Check Equiparado]:[Check Equiparado]]="Sí",IF(DATOS!AV$5="Sí",(1/DATOS_[[% anualiz]:[% anualiz]]),1)*IF(DATOS!AV$4="Sí",1/DATOS_[[% normaliz]:[% normaliz]],1)*(DATOS_[Conc.Sal.18])))))))),
0)</f>
        <v>0</v>
      </c>
      <c r="AB74" s="109">
        <f t="array" ref="AB74">IFERROR(
(AVERAGE((IF(DATOS_[[Sexo]:[Sexo]]=$B74,IF(DATOS_[[AGRUP. CLAS. PROF.]:[AGRUP. CLAS. PROF.]]=$B72,IF(DATOS_[[Check Periodo Ref.]:[Check Periodo Ref.]]="Dentro",IF(DATOS_[[Check Equiparado]:[Check Equiparado]]="Sí",IF(DATOS!AW$5="Sí",(1/DATOS_[[% anualiz]:[% anualiz]]),1)*IF(DATOS!AW$4="Sí",1/DATOS_[[% normaliz]:[% normaliz]],1)*(DATOS_[Conc.Sal.19])))))))),
0)</f>
        <v>0</v>
      </c>
      <c r="AC74" s="109">
        <f t="array" ref="AC74">IFERROR(
(AVERAGE((IF(DATOS_[[Sexo]:[Sexo]]=$B74,IF(DATOS_[[AGRUP. CLAS. PROF.]:[AGRUP. CLAS. PROF.]]=$B72,IF(DATOS_[[Check Periodo Ref.]:[Check Periodo Ref.]]="Dentro",IF(DATOS_[[Check Equiparado]:[Check Equiparado]]="Sí",IF(DATOS!AX$5="Sí",(1/DATOS_[[% anualiz]:[% anualiz]]),1)*IF(DATOS!AX$4="Sí",1/DATOS_[[% normaliz]:[% normaliz]],1)*(DATOS_[Conc.Sal.20])))))))),
0)</f>
        <v>0</v>
      </c>
      <c r="AD74" s="109">
        <f t="array" ref="AD74">IFERROR(
(AVERAGE((IF(DATOS_[[Sexo]:[Sexo]]=$B74,IF(DATOS_[[AGRUP. CLAS. PROF.]:[AGRUP. CLAS. PROF.]]=$B72,IF(DATOS_[[Check Periodo Ref.]:[Check Periodo Ref.]]="Dentro",IF(DATOS_[[Check Equiparado]:[Check Equiparado]]="Sí",IF(DATOS!AY$5="Sí",(1/DATOS_[[% anualiz]:[% anualiz]]),1)*IF(DATOS!AY$4="Sí",1/DATOS_[[% normaliz]:[% normaliz]],1)*(DATOS_[Conc.Sal.21])))))))),
0)</f>
        <v>0</v>
      </c>
      <c r="AE74" s="109">
        <f t="array" ref="AE74">IFERROR(
(AVERAGE((IF(DATOS_[[Sexo]:[Sexo]]=$B74,IF(DATOS_[[AGRUP. CLAS. PROF.]:[AGRUP. CLAS. PROF.]]=$B72,IF(DATOS_[[Check Periodo Ref.]:[Check Periodo Ref.]]="Dentro",IF(DATOS_[[Check Equiparado]:[Check Equiparado]]="Sí",IF(DATOS!AZ$5="Sí",(1/DATOS_[[% anualiz]:[% anualiz]]),1)*IF(DATOS!AZ$4="Sí",1/DATOS_[[% normaliz]:[% normaliz]],1)*(DATOS_[Conc.Sal.22])))))))),
0)</f>
        <v>0</v>
      </c>
      <c r="AF74" s="109">
        <f t="array" ref="AF74">IFERROR(
(AVERAGE((IF(DATOS_[[Sexo]:[Sexo]]=$B74,IF(DATOS_[[AGRUP. CLAS. PROF.]:[AGRUP. CLAS. PROF.]]=$B72,IF(DATOS_[[Check Periodo Ref.]:[Check Periodo Ref.]]="Dentro",IF(DATOS_[[Check Equiparado]:[Check Equiparado]]="Sí",IF(DATOS!BA$5="Sí",(1/DATOS_[[% anualiz]:[% anualiz]]),1)*IF(DATOS!BA$4="Sí",1/DATOS_[[% normaliz]:[% normaliz]],1)*(DATOS_[Conc.Sal.23])))))))),
0)</f>
        <v>0</v>
      </c>
      <c r="AG74" s="109">
        <f t="array" ref="AG74">IFERROR(
(AVERAGE((IF(DATOS_[[Sexo]:[Sexo]]=$B74,IF(DATOS_[[AGRUP. CLAS. PROF.]:[AGRUP. CLAS. PROF.]]=$B72,IF(DATOS_[[Check Periodo Ref.]:[Check Periodo Ref.]]="Dentro",IF(DATOS_[[Check Equiparado]:[Check Equiparado]]="Sí",IF(DATOS!BB$5="Sí",(1/DATOS_[[% anualiz]:[% anualiz]]),1)*IF(DATOS!BB$4="Sí",1/DATOS_[[% normaliz]:[% normaliz]],1)*(DATOS_[Conc.Sal.24])))))))),
0)</f>
        <v>0</v>
      </c>
      <c r="AH74" s="109">
        <f t="array" ref="AH74">IFERROR(
(AVERAGE((IF(DATOS_[[Sexo]:[Sexo]]=$B74,IF(DATOS_[[AGRUP. CLAS. PROF.]:[AGRUP. CLAS. PROF.]]=$B72,IF(DATOS_[[Check Periodo Ref.]:[Check Periodo Ref.]]="Dentro",IF(DATOS_[[Check Equiparado]:[Check Equiparado]]="Sí",IF(DATOS!BC$5="Sí",(1/DATOS_[[% anualiz]:[% anualiz]]),1)*IF(DATOS!BC$4="Sí",1/DATOS_[[% normaliz]:[% normaliz]],1)*(DATOS_[Conc.Sal.25])))))))),
0)</f>
        <v>0</v>
      </c>
      <c r="AI74" s="109">
        <f t="array" ref="AI74">IFERROR(
(AVERAGE((IF(DATOS_[[Sexo]:[Sexo]]=$B74,IF(DATOS_[[AGRUP. CLAS. PROF.]:[AGRUP. CLAS. PROF.]]=$B72,IF(DATOS_[[Check Periodo Ref.]:[Check Periodo Ref.]]="Dentro",IF(DATOS_[[Check Equiparado]:[Check Equiparado]]="Sí",IF(DATOS!BD$5="Sí",(1/DATOS_[[% anualiz]:[% anualiz]]),1)*IF(DATOS!BD$4="Sí",1/DATOS_[[% normaliz]:[% normaliz]],1)*(DATOS_[Conc.Sal.26])))))))),
0)</f>
        <v>0</v>
      </c>
      <c r="AJ74" s="109">
        <f t="array" ref="AJ74">IFERROR(
(AVERAGE((IF(DATOS_[[Sexo]:[Sexo]]=$B74,IF(DATOS_[[AGRUP. CLAS. PROF.]:[AGRUP. CLAS. PROF.]]=$B72,IF(DATOS_[[Check Periodo Ref.]:[Check Periodo Ref.]]="Dentro",IF(DATOS_[[Check Equiparado]:[Check Equiparado]]="Sí",IF(DATOS!BE$5="Sí",(1/DATOS_[[% anualiz]:[% anualiz]]),1)*IF(DATOS!BE$4="Sí",1/DATOS_[[% normaliz]:[% normaliz]],1)*(DATOS_[Conc.Sal.27])))))))),
0)</f>
        <v>0</v>
      </c>
      <c r="AK74" s="109">
        <f t="array" ref="AK74">IFERROR(
(AVERAGE((IF(DATOS_[[Sexo]:[Sexo]]=$B74,IF(DATOS_[[AGRUP. CLAS. PROF.]:[AGRUP. CLAS. PROF.]]=$B72,IF(DATOS_[[Check Periodo Ref.]:[Check Periodo Ref.]]="Dentro",IF(DATOS_[[Check Equiparado]:[Check Equiparado]]="Sí",IF(DATOS!BF$5="Sí",(1/DATOS_[[% anualiz]:[% anualiz]]),1)*IF(DATOS!BF$4="Sí",1/DATOS_[[% normaliz]:[% normaliz]],1)*(DATOS_[Conc.Sal.28])))))))),
0)</f>
        <v>0</v>
      </c>
      <c r="AL74" s="109">
        <f t="array" ref="AL74">IFERROR(
(AVERAGE((IF(DATOS_[[Sexo]:[Sexo]]=$B74,IF(DATOS_[[AGRUP. CLAS. PROF.]:[AGRUP. CLAS. PROF.]]=$B72,IF(DATOS_[[Check Periodo Ref.]:[Check Periodo Ref.]]="Dentro",IF(DATOS_[[Check Equiparado]:[Check Equiparado]]="Sí",IF(DATOS!BG$5="Sí",(1/DATOS_[[% anualiz]:[% anualiz]]),1)*IF(DATOS!BG$4="Sí",1/DATOS_[[% normaliz]:[% normaliz]],1)*(DATOS_[Conc.Sal.29])))))))),
0)</f>
        <v>0</v>
      </c>
      <c r="AM74" s="109">
        <f t="array" ref="AM74">IFERROR(
(AVERAGE((IF(DATOS_[[Sexo]:[Sexo]]=$B74,IF(DATOS_[[AGRUP. CLAS. PROF.]:[AGRUP. CLAS. PROF.]]=$B72,IF(DATOS_[[Check Periodo Ref.]:[Check Periodo Ref.]]="Dentro",IF(DATOS_[[Check Equiparado]:[Check Equiparado]]="Sí",IF(DATOS!BH$5="Sí",(1/DATOS_[[% anualiz]:[% anualiz]]),1)*IF(DATOS!BH$4="Sí",1/DATOS_[[% normaliz]:[% normaliz]],1)*(DATOS_[Conc.Sal.30])))))))),
0)</f>
        <v>0</v>
      </c>
      <c r="AN74" s="110">
        <f t="array" ref="AN74">IFERROR(
AVERAGE(IF(DATOS_[Sexo]=$B74,IF(DATOS_[[AGRUP. CLAS. PROF.]:[AGRUP. CLAS. PROF.]]=$B72,IF(DATOS_[Check Equiparado]="Sí",IF(DATOS_[Check Periodo Ref.]="Dentro",DATOS_[Tot COMPL.SAL Eq],FALSE))))),
0)</f>
        <v>0</v>
      </c>
      <c r="AO74" s="111">
        <f t="array" ref="AO74">IFERROR(
AVERAGE(IF(DATOS_[Sexo]=$B74,IF(DATOS_[[AGRUP. CLAS. PROF.]:[AGRUP. CLAS. PROF.]]=$B72,IF(DATOS_[Check Equiparado]="Sí",IF(DATOS_[Check Periodo Ref.]="Dentro",DATOS_[TOTAL SALARIO Eq],FALSE))))),
0)</f>
        <v>0</v>
      </c>
      <c r="AP74" s="112">
        <f t="array" ref="AP74">IFERROR(
(AVERAGE((IF(DATOS_[[Sexo]:[Sexo]]=$B74,IF(DATOS_[[AGRUP. CLAS. PROF.]:[AGRUP. CLAS. PROF.]]=$B72,IF(DATOS_[[Check Periodo Ref.]:[Check Periodo Ref.]]="Dentro",IF(DATOS_[[Check Equiparado]:[Check Equiparado]]="Sí",IF(DATOS!BI$5="Sí",(1/DATOS_[[% anualiz]:[% anualiz]]),1)*IF(DATOS!BI$4="Sí",1/DATOS_[[% normaliz]:[% normaliz]],1)*(DATOS_[C.Extra.01])))))))),
0)</f>
        <v>0</v>
      </c>
      <c r="AQ74" s="112">
        <f t="array" ref="AQ74">IFERROR(
(AVERAGE((IF(DATOS_[[Sexo]:[Sexo]]=$B74,IF(DATOS_[[AGRUP. CLAS. PROF.]:[AGRUP. CLAS. PROF.]]=$B72,IF(DATOS_[[Check Periodo Ref.]:[Check Periodo Ref.]]="Dentro",IF(DATOS_[[Check Equiparado]:[Check Equiparado]]="Sí",IF(DATOS!BJ$5="Sí",(1/DATOS_[[% anualiz]:[% anualiz]]),1)*IF(DATOS!BJ$4="Sí",1/DATOS_[[% normaliz]:[% normaliz]],1)*(DATOS_[C.Extra.02])))))))),
0)</f>
        <v>0</v>
      </c>
      <c r="AR74" s="112">
        <f t="array" ref="AR74">IFERROR(
(AVERAGE((IF(DATOS_[[Sexo]:[Sexo]]=$B74,IF(DATOS_[[AGRUP. CLAS. PROF.]:[AGRUP. CLAS. PROF.]]=$B72,IF(DATOS_[[Check Periodo Ref.]:[Check Periodo Ref.]]="Dentro",IF(DATOS_[[Check Equiparado]:[Check Equiparado]]="Sí",IF(DATOS!BK$5="Sí",(1/DATOS_[[% anualiz]:[% anualiz]]),1)*IF(DATOS!BK$4="Sí",1/DATOS_[[% normaliz]:[% normaliz]],1)*(DATOS_[C.Extra.03])))))))),
0)</f>
        <v>0</v>
      </c>
      <c r="AS74" s="112">
        <f t="array" ref="AS74">IFERROR(
(AVERAGE((IF(DATOS_[[Sexo]:[Sexo]]=$B74,IF(DATOS_[[AGRUP. CLAS. PROF.]:[AGRUP. CLAS. PROF.]]=$B72,IF(DATOS_[[Check Periodo Ref.]:[Check Periodo Ref.]]="Dentro",IF(DATOS_[[Check Equiparado]:[Check Equiparado]]="Sí",IF(DATOS!BL$5="Sí",(1/DATOS_[[% anualiz]:[% anualiz]]),1)*IF(DATOS!BL$4="Sí",1/DATOS_[[% normaliz]:[% normaliz]],1)*(DATOS_[C.Extra.04])))))))),
0)</f>
        <v>0</v>
      </c>
      <c r="AT74" s="112">
        <f t="array" ref="AT74">IFERROR(
(AVERAGE((IF(DATOS_[[Sexo]:[Sexo]]=$B74,IF(DATOS_[[AGRUP. CLAS. PROF.]:[AGRUP. CLAS. PROF.]]=$B72,IF(DATOS_[[Check Periodo Ref.]:[Check Periodo Ref.]]="Dentro",IF(DATOS_[[Check Equiparado]:[Check Equiparado]]="Sí",IF(DATOS!BM$5="Sí",(1/DATOS_[[% anualiz]:[% anualiz]]),1)*IF(DATOS!BM$4="Sí",1/DATOS_[[% normaliz]:[% normaliz]],1)*(DATOS_[C.Extra.05])))))))),
0)</f>
        <v>0</v>
      </c>
      <c r="AU74" s="113">
        <f t="array" ref="AU74">IFERROR(
AVERAGE(IF(DATOS_[Sexo]=$B74,IF(DATOS_[[AGRUP. CLAS. PROF.]:[AGRUP. CLAS. PROF.]]=$B72,IF(DATOS_[Check Equiparado]="Sí",IF(DATOS_[Check Periodo Ref.]="Dentro",DATOS_[Tot Extrasalarial Eq],FALSE))))),
0)</f>
        <v>0</v>
      </c>
      <c r="AV74" s="114">
        <f t="array" ref="AV74">IFERROR(
AVERAGE(IF(DATOS_[Sexo]=$B74,IF(DATOS_[[AGRUP. CLAS. PROF.]:[AGRUP. CLAS. PROF.]]=$B72,IF(DATOS_[Check Equiparado]="Sí",IF(DATOS_[Check Periodo Ref.]="Dentro",DATOS_[TOTAL Retrib Eq],FALSE))))),
0)</f>
        <v>0</v>
      </c>
    </row>
    <row r="75" spans="1:48" ht="17.25" thickBot="1" x14ac:dyDescent="0.35">
      <c r="A75" s="60" t="str">
        <f t="shared" ref="A75" si="83">+A76</f>
        <v>[ocultar]</v>
      </c>
      <c r="B75" s="70" t="s">
        <v>237</v>
      </c>
      <c r="C75" s="107"/>
      <c r="D75" s="71"/>
      <c r="E75" s="71"/>
      <c r="F75" s="71"/>
      <c r="G75" s="71"/>
      <c r="H75" s="71"/>
      <c r="I75" s="137" t="str">
        <f t="shared" ref="I75:AV75" si="84">IFERROR((I76-I77)/I76,"")</f>
        <v/>
      </c>
      <c r="J75" s="138" t="str">
        <f t="shared" si="84"/>
        <v/>
      </c>
      <c r="K75" s="139" t="str">
        <f t="shared" si="84"/>
        <v/>
      </c>
      <c r="L75" s="139" t="str">
        <f t="shared" si="84"/>
        <v/>
      </c>
      <c r="M75" s="139" t="str">
        <f t="shared" si="84"/>
        <v/>
      </c>
      <c r="N75" s="140" t="str">
        <f t="shared" si="84"/>
        <v/>
      </c>
      <c r="O75" s="141" t="str">
        <f t="shared" si="84"/>
        <v/>
      </c>
      <c r="P75" s="141" t="str">
        <f t="shared" si="84"/>
        <v/>
      </c>
      <c r="Q75" s="141" t="str">
        <f t="shared" si="84"/>
        <v/>
      </c>
      <c r="R75" s="141" t="str">
        <f t="shared" si="84"/>
        <v/>
      </c>
      <c r="S75" s="141" t="str">
        <f t="shared" si="84"/>
        <v/>
      </c>
      <c r="T75" s="141" t="str">
        <f t="shared" si="84"/>
        <v/>
      </c>
      <c r="U75" s="141" t="str">
        <f t="shared" si="84"/>
        <v/>
      </c>
      <c r="V75" s="141" t="str">
        <f t="shared" si="84"/>
        <v/>
      </c>
      <c r="W75" s="141" t="str">
        <f t="shared" si="84"/>
        <v/>
      </c>
      <c r="X75" s="141" t="str">
        <f t="shared" si="84"/>
        <v/>
      </c>
      <c r="Y75" s="141" t="str">
        <f t="shared" si="84"/>
        <v/>
      </c>
      <c r="Z75" s="140" t="str">
        <f t="shared" si="84"/>
        <v/>
      </c>
      <c r="AA75" s="140" t="str">
        <f t="shared" si="84"/>
        <v/>
      </c>
      <c r="AB75" s="140" t="str">
        <f t="shared" si="84"/>
        <v/>
      </c>
      <c r="AC75" s="140" t="str">
        <f t="shared" si="84"/>
        <v/>
      </c>
      <c r="AD75" s="140" t="str">
        <f t="shared" si="84"/>
        <v/>
      </c>
      <c r="AE75" s="140" t="str">
        <f t="shared" si="84"/>
        <v/>
      </c>
      <c r="AF75" s="140" t="str">
        <f t="shared" si="84"/>
        <v/>
      </c>
      <c r="AG75" s="140" t="str">
        <f t="shared" si="84"/>
        <v/>
      </c>
      <c r="AH75" s="140" t="str">
        <f t="shared" si="84"/>
        <v/>
      </c>
      <c r="AI75" s="140" t="str">
        <f t="shared" si="84"/>
        <v/>
      </c>
      <c r="AJ75" s="140" t="str">
        <f t="shared" si="84"/>
        <v/>
      </c>
      <c r="AK75" s="140" t="str">
        <f t="shared" si="84"/>
        <v/>
      </c>
      <c r="AL75" s="140" t="str">
        <f t="shared" si="84"/>
        <v/>
      </c>
      <c r="AM75" s="140" t="str">
        <f t="shared" si="84"/>
        <v/>
      </c>
      <c r="AN75" s="142" t="str">
        <f t="shared" si="84"/>
        <v/>
      </c>
      <c r="AO75" s="146" t="str">
        <f t="shared" si="84"/>
        <v/>
      </c>
      <c r="AP75" s="143" t="str">
        <f t="shared" si="84"/>
        <v/>
      </c>
      <c r="AQ75" s="143" t="str">
        <f t="shared" si="84"/>
        <v/>
      </c>
      <c r="AR75" s="143" t="str">
        <f t="shared" si="84"/>
        <v/>
      </c>
      <c r="AS75" s="143" t="str">
        <f t="shared" si="84"/>
        <v/>
      </c>
      <c r="AT75" s="143" t="str">
        <f t="shared" si="84"/>
        <v/>
      </c>
      <c r="AU75" s="144" t="str">
        <f t="shared" si="84"/>
        <v/>
      </c>
      <c r="AV75" s="145" t="str">
        <f t="shared" si="84"/>
        <v/>
      </c>
    </row>
    <row r="76" spans="1:48" x14ac:dyDescent="0.3">
      <c r="A76" s="60" t="str">
        <f t="shared" ref="A76" si="85">+IF(C76+C77=0,"[ocultar]","")</f>
        <v>[ocultar]</v>
      </c>
      <c r="B76" s="64" t="s">
        <v>162</v>
      </c>
      <c r="C76" s="65">
        <f t="array" ref="C76">SUM(IF($B76=DATOS_[Sexo],
IF($B75=DATOS_[AGRUP. CLAS. PROF.],
IF("Dentro"=DATOS_[Check Periodo Ref.],
1/(COUNTIFS(DATOS_[Sexo],$B76,DATOS_[AGRUP. CLAS. PROF.],$B75,DATOS_[Check Periodo Ref.],"Dentro",DATOS_[id],DATOS_[id]))))))</f>
        <v>0</v>
      </c>
      <c r="D76" s="66">
        <f>COUNTIFS(DATOS_[AGRUP. CLAS. PROF.],$B75,DATOS_[Sexo],$B76,DATOS_[Check Periodo Ref.],"Dentro")</f>
        <v>0</v>
      </c>
      <c r="E76" s="66">
        <f>COUNTIFS(DATOS_[AGRUP. CLAS. PROF.],$B75,DATOS_[Sexo],$B76,DATOS_[Check Periodo Ref.],"Dentro",DATOS_[Check Nº SC Norm],"Sí")</f>
        <v>0</v>
      </c>
      <c r="F76" s="66">
        <f>COUNTIFS(DATOS_[AGRUP. CLAS. PROF.],$B75,DATOS_[Sexo],$B76,DATOS_[Check Periodo Ref.],"Dentro",DATOS_[Check Nº SC Anualiz],"Sí")</f>
        <v>0</v>
      </c>
      <c r="G76" s="66">
        <f>COUNTIFS(DATOS_[AGRUP. CLAS. PROF.],$B75,DATOS_[Sexo],$B76,DATOS_[Check Periodo Ref.],"Dentro",DATOS_[Check Nº SC Norm y Anualiz],"Sí")</f>
        <v>0</v>
      </c>
      <c r="H76" s="66">
        <f>COUNTIFS(DATOS_[AGRUP. CLAS. PROF.],$B75,DATOS_[Sexo],$B76,DATOS_[Check Periodo Ref.],"Dentro",DATOS_[Check Equiparación],"Sí")</f>
        <v>0</v>
      </c>
      <c r="I76" s="108">
        <f t="array" ref="I76">IFERROR(
AVERAGE(IF(DATOS_[Sexo]=$B76,IF(DATOS_[[AGRUP. CLAS. PROF.]:[AGRUP. CLAS. PROF.]]=$B75,IF(DATOS_[Check Equiparado]="Sí",IF(DATOS_[Check Periodo Ref.]="Dentro",DATOS_[SALARIO BASE Eq],FALSE))))),
0)</f>
        <v>0</v>
      </c>
      <c r="J76" s="109">
        <f t="array" ref="J76">IFERROR(
(AVERAGE((IF(DATOS_[[Sexo]:[Sexo]]=$B76,IF(DATOS_[[AGRUP. CLAS. PROF.]:[AGRUP. CLAS. PROF.]]=$B75,IF(DATOS_[[Check Periodo Ref.]:[Check Periodo Ref.]]="Dentro",IF(DATOS_[[Check Equiparado]:[Check Equiparado]]="Sí",IF(DATOS!AE$5="Sí",(1/DATOS_[[% anualiz]:[% anualiz]]),1)*IF(DATOS!AE$4="Sí",1/DATOS_[[% normaliz]:[% normaliz]],1)*(DATOS_[Conc.Sal.01])))))))),
0)</f>
        <v>0</v>
      </c>
      <c r="K76" s="109">
        <f t="array" ref="K76">IFERROR(
(AVERAGE((IF(DATOS_[[Sexo]:[Sexo]]=$B76,IF(DATOS_[[AGRUP. CLAS. PROF.]:[AGRUP. CLAS. PROF.]]=$B75,IF(DATOS_[[Check Periodo Ref.]:[Check Periodo Ref.]]="Dentro",IF(DATOS_[[Check Equiparado]:[Check Equiparado]]="Sí",IF(DATOS!AF$5="Sí",(1/DATOS_[[% anualiz]:[% anualiz]]),1)*IF(DATOS!AF$4="Sí",1/DATOS_[[% normaliz]:[% normaliz]],1)*(DATOS_[Conc.Sal.02])))))))),
0)</f>
        <v>0</v>
      </c>
      <c r="L76" s="109">
        <f t="array" ref="L76">IFERROR(
(AVERAGE((IF(DATOS_[[Sexo]:[Sexo]]=$B76,IF(DATOS_[[AGRUP. CLAS. PROF.]:[AGRUP. CLAS. PROF.]]=$B75,IF(DATOS_[[Check Periodo Ref.]:[Check Periodo Ref.]]="Dentro",IF(DATOS_[[Check Equiparado]:[Check Equiparado]]="Sí",IF(DATOS!AG$5="Sí",(1/DATOS_[[% anualiz]:[% anualiz]]),1)*IF(DATOS!AG$4="Sí",1/DATOS_[[% normaliz]:[% normaliz]],1)*(DATOS_[Conc.Sal.03])))))))),
0)</f>
        <v>0</v>
      </c>
      <c r="M76" s="109">
        <f t="array" ref="M76">IFERROR(
(AVERAGE((IF(DATOS_[[Sexo]:[Sexo]]=$B76,IF(DATOS_[[AGRUP. CLAS. PROF.]:[AGRUP. CLAS. PROF.]]=$B75,IF(DATOS_[[Check Periodo Ref.]:[Check Periodo Ref.]]="Dentro",IF(DATOS_[[Check Equiparado]:[Check Equiparado]]="Sí",IF(DATOS!AH$5="Sí",(1/DATOS_[[% anualiz]:[% anualiz]]),1)*IF(DATOS!AH$4="Sí",1/DATOS_[[% normaliz]:[% normaliz]],1)*(DATOS_[Conc.Sal.04])))))))),
0)</f>
        <v>0</v>
      </c>
      <c r="N76" s="109">
        <f t="array" ref="N76">IFERROR(
(AVERAGE((IF(DATOS_[[Sexo]:[Sexo]]=$B76,IF(DATOS_[[AGRUP. CLAS. PROF.]:[AGRUP. CLAS. PROF.]]=$B75,IF(DATOS_[[Check Periodo Ref.]:[Check Periodo Ref.]]="Dentro",IF(DATOS_[[Check Equiparado]:[Check Equiparado]]="Sí",IF(DATOS!AI$5="Sí",(1/DATOS_[[% anualiz]:[% anualiz]]),1)*IF(DATOS!AI$4="Sí",1/DATOS_[[% normaliz]:[% normaliz]],1)*(DATOS_[Conc.Sal.05])))))))),
0)</f>
        <v>0</v>
      </c>
      <c r="O76" s="109">
        <f t="array" ref="O76">IFERROR(
(AVERAGE((IF(DATOS_[[Sexo]:[Sexo]]=$B76,IF(DATOS_[[AGRUP. CLAS. PROF.]:[AGRUP. CLAS. PROF.]]=$B75,IF(DATOS_[[Check Periodo Ref.]:[Check Periodo Ref.]]="Dentro",IF(DATOS_[[Check Equiparado]:[Check Equiparado]]="Sí",IF(DATOS!AJ$5="Sí",(1/DATOS_[[% anualiz]:[% anualiz]]),1)*IF(DATOS!AJ$4="Sí",1/DATOS_[[% normaliz]:[% normaliz]],1)*(DATOS_[Conc.Sal.06])))))))),
0)</f>
        <v>0</v>
      </c>
      <c r="P76" s="109">
        <f t="array" ref="P76">IFERROR(
(AVERAGE((IF(DATOS_[[Sexo]:[Sexo]]=$B76,IF(DATOS_[[AGRUP. CLAS. PROF.]:[AGRUP. CLAS. PROF.]]=$B75,IF(DATOS_[[Check Periodo Ref.]:[Check Periodo Ref.]]="Dentro",IF(DATOS_[[Check Equiparado]:[Check Equiparado]]="Sí",IF(DATOS!AK$5="Sí",(1/DATOS_[[% anualiz]:[% anualiz]]),1)*IF(DATOS!AK$4="Sí",1/DATOS_[[% normaliz]:[% normaliz]],1)*(DATOS_[Conc.Sal.07])))))))),
0)</f>
        <v>0</v>
      </c>
      <c r="Q76" s="109">
        <f t="array" ref="Q76">IFERROR(
(AVERAGE((IF(DATOS_[[Sexo]:[Sexo]]=$B76,IF(DATOS_[[AGRUP. CLAS. PROF.]:[AGRUP. CLAS. PROF.]]=$B75,IF(DATOS_[[Check Periodo Ref.]:[Check Periodo Ref.]]="Dentro",IF(DATOS_[[Check Equiparado]:[Check Equiparado]]="Sí",IF(DATOS!AL$5="Sí",(1/DATOS_[[% anualiz]:[% anualiz]]),1)*IF(DATOS!AL$4="Sí",1/DATOS_[[% normaliz]:[% normaliz]],1)*(DATOS_[Conc.Sal.08])))))))),
0)</f>
        <v>0</v>
      </c>
      <c r="R76" s="109">
        <f t="array" ref="R76">IFERROR(
(AVERAGE((IF(DATOS_[[Sexo]:[Sexo]]=$B76,IF(DATOS_[[AGRUP. CLAS. PROF.]:[AGRUP. CLAS. PROF.]]=$B75,IF(DATOS_[[Check Periodo Ref.]:[Check Periodo Ref.]]="Dentro",IF(DATOS_[[Check Equiparado]:[Check Equiparado]]="Sí",IF(DATOS!AM$5="Sí",(1/DATOS_[[% anualiz]:[% anualiz]]),1)*IF(DATOS!AM$4="Sí",1/DATOS_[[% normaliz]:[% normaliz]],1)*(DATOS_[Conc.Sal.09])))))))),
0)</f>
        <v>0</v>
      </c>
      <c r="S76" s="109">
        <f t="array" ref="S76">IFERROR(
(AVERAGE((IF(DATOS_[[Sexo]:[Sexo]]=$B76,IF(DATOS_[[AGRUP. CLAS. PROF.]:[AGRUP. CLAS. PROF.]]=$B75,IF(DATOS_[[Check Periodo Ref.]:[Check Periodo Ref.]]="Dentro",IF(DATOS_[[Check Equiparado]:[Check Equiparado]]="Sí",IF(DATOS!AN$5="Sí",(1/DATOS_[[% anualiz]:[% anualiz]]),1)*IF(DATOS!AN$4="Sí",1/DATOS_[[% normaliz]:[% normaliz]],1)*(DATOS_[Conc.Sal.10])))))))),
0)</f>
        <v>0</v>
      </c>
      <c r="T76" s="109">
        <f t="array" ref="T76">IFERROR(
(AVERAGE((IF(DATOS_[[Sexo]:[Sexo]]=$B76,IF(DATOS_[[AGRUP. CLAS. PROF.]:[AGRUP. CLAS. PROF.]]=$B75,IF(DATOS_[[Check Periodo Ref.]:[Check Periodo Ref.]]="Dentro",IF(DATOS_[[Check Equiparado]:[Check Equiparado]]="Sí",IF(DATOS!AO$5="Sí",(1/DATOS_[[% anualiz]:[% anualiz]]),1)*IF(DATOS!AO$4="Sí",1/DATOS_[[% normaliz]:[% normaliz]],1)*(DATOS_[Conc.Sal.11])))))))),
0)</f>
        <v>0</v>
      </c>
      <c r="U76" s="109">
        <f t="array" ref="U76">IFERROR(
(AVERAGE((IF(DATOS_[[Sexo]:[Sexo]]=$B76,IF(DATOS_[[AGRUP. CLAS. PROF.]:[AGRUP. CLAS. PROF.]]=$B75,IF(DATOS_[[Check Periodo Ref.]:[Check Periodo Ref.]]="Dentro",IF(DATOS_[[Check Equiparado]:[Check Equiparado]]="Sí",IF(DATOS!AP$5="Sí",(1/DATOS_[[% anualiz]:[% anualiz]]),1)*IF(DATOS!AP$4="Sí",1/DATOS_[[% normaliz]:[% normaliz]],1)*(DATOS_[Conc.Sal.12])))))))),
0)</f>
        <v>0</v>
      </c>
      <c r="V76" s="109">
        <f t="array" ref="V76">IFERROR(
(AVERAGE((IF(DATOS_[[Sexo]:[Sexo]]=$B76,IF(DATOS_[[AGRUP. CLAS. PROF.]:[AGRUP. CLAS. PROF.]]=$B75,IF(DATOS_[[Check Periodo Ref.]:[Check Periodo Ref.]]="Dentro",IF(DATOS_[[Check Equiparado]:[Check Equiparado]]="Sí",IF(DATOS!AQ$5="Sí",(1/DATOS_[[% anualiz]:[% anualiz]]),1)*IF(DATOS!AQ$4="Sí",1/DATOS_[[% normaliz]:[% normaliz]],1)*(DATOS_[Conc.Sal.13])))))))),
0)</f>
        <v>0</v>
      </c>
      <c r="W76" s="109">
        <f t="array" ref="W76">IFERROR(
(AVERAGE((IF(DATOS_[[Sexo]:[Sexo]]=$B76,IF(DATOS_[[AGRUP. CLAS. PROF.]:[AGRUP. CLAS. PROF.]]=$B75,IF(DATOS_[[Check Periodo Ref.]:[Check Periodo Ref.]]="Dentro",IF(DATOS_[[Check Equiparado]:[Check Equiparado]]="Sí",IF(DATOS!AR$5="Sí",(1/DATOS_[[% anualiz]:[% anualiz]]),1)*IF(DATOS!AR$4="Sí",1/DATOS_[[% normaliz]:[% normaliz]],1)*(DATOS_[Conc.Sal.14])))))))),
0)</f>
        <v>0</v>
      </c>
      <c r="X76" s="109">
        <f t="array" ref="X76">IFERROR(
(AVERAGE((IF(DATOS_[[Sexo]:[Sexo]]=$B76,IF(DATOS_[[AGRUP. CLAS. PROF.]:[AGRUP. CLAS. PROF.]]=$B75,IF(DATOS_[[Check Periodo Ref.]:[Check Periodo Ref.]]="Dentro",IF(DATOS_[[Check Equiparado]:[Check Equiparado]]="Sí",IF(DATOS!AS$5="Sí",(1/DATOS_[[% anualiz]:[% anualiz]]),1)*IF(DATOS!AS$4="Sí",1/DATOS_[[% normaliz]:[% normaliz]],1)*(DATOS_[Conc.Sal.15])))))))),
0)</f>
        <v>0</v>
      </c>
      <c r="Y76" s="109">
        <f t="array" ref="Y76">IFERROR(
(AVERAGE((IF(DATOS_[[Sexo]:[Sexo]]=$B76,IF(DATOS_[[AGRUP. CLAS. PROF.]:[AGRUP. CLAS. PROF.]]=$B75,IF(DATOS_[[Check Periodo Ref.]:[Check Periodo Ref.]]="Dentro",IF(DATOS_[[Check Equiparado]:[Check Equiparado]]="Sí",IF(DATOS!AT$5="Sí",(1/DATOS_[[% anualiz]:[% anualiz]]),1)*IF(DATOS!AT$4="Sí",1/DATOS_[[% normaliz]:[% normaliz]],1)*(DATOS_[Conc.Sal.16])))))))),
0)</f>
        <v>0</v>
      </c>
      <c r="Z76" s="109">
        <f t="array" ref="Z76">IFERROR(
(AVERAGE((IF(DATOS_[[Sexo]:[Sexo]]=$B76,IF(DATOS_[[AGRUP. CLAS. PROF.]:[AGRUP. CLAS. PROF.]]=$B75,IF(DATOS_[[Check Periodo Ref.]:[Check Periodo Ref.]]="Dentro",IF(DATOS_[[Check Equiparado]:[Check Equiparado]]="Sí",IF(DATOS!AU$5="Sí",(1/DATOS_[[% anualiz]:[% anualiz]]),1)*IF(DATOS!AU$4="Sí",1/DATOS_[[% normaliz]:[% normaliz]],1)*(DATOS_[Conc.Sal.17])))))))),
0)</f>
        <v>0</v>
      </c>
      <c r="AA76" s="109">
        <f t="array" ref="AA76">IFERROR(
(AVERAGE((IF(DATOS_[[Sexo]:[Sexo]]=$B76,IF(DATOS_[[AGRUP. CLAS. PROF.]:[AGRUP. CLAS. PROF.]]=$B75,IF(DATOS_[[Check Periodo Ref.]:[Check Periodo Ref.]]="Dentro",IF(DATOS_[[Check Equiparado]:[Check Equiparado]]="Sí",IF(DATOS!AV$5="Sí",(1/DATOS_[[% anualiz]:[% anualiz]]),1)*IF(DATOS!AV$4="Sí",1/DATOS_[[% normaliz]:[% normaliz]],1)*(DATOS_[Conc.Sal.18])))))))),
0)</f>
        <v>0</v>
      </c>
      <c r="AB76" s="109">
        <f t="array" ref="AB76">IFERROR(
(AVERAGE((IF(DATOS_[[Sexo]:[Sexo]]=$B76,IF(DATOS_[[AGRUP. CLAS. PROF.]:[AGRUP. CLAS. PROF.]]=$B75,IF(DATOS_[[Check Periodo Ref.]:[Check Periodo Ref.]]="Dentro",IF(DATOS_[[Check Equiparado]:[Check Equiparado]]="Sí",IF(DATOS!AW$5="Sí",(1/DATOS_[[% anualiz]:[% anualiz]]),1)*IF(DATOS!AW$4="Sí",1/DATOS_[[% normaliz]:[% normaliz]],1)*(DATOS_[Conc.Sal.19])))))))),
0)</f>
        <v>0</v>
      </c>
      <c r="AC76" s="109">
        <f t="array" ref="AC76">IFERROR(
(AVERAGE((IF(DATOS_[[Sexo]:[Sexo]]=$B76,IF(DATOS_[[AGRUP. CLAS. PROF.]:[AGRUP. CLAS. PROF.]]=$B75,IF(DATOS_[[Check Periodo Ref.]:[Check Periodo Ref.]]="Dentro",IF(DATOS_[[Check Equiparado]:[Check Equiparado]]="Sí",IF(DATOS!AX$5="Sí",(1/DATOS_[[% anualiz]:[% anualiz]]),1)*IF(DATOS!AX$4="Sí",1/DATOS_[[% normaliz]:[% normaliz]],1)*(DATOS_[Conc.Sal.20])))))))),
0)</f>
        <v>0</v>
      </c>
      <c r="AD76" s="109">
        <f t="array" ref="AD76">IFERROR(
(AVERAGE((IF(DATOS_[[Sexo]:[Sexo]]=$B76,IF(DATOS_[[AGRUP. CLAS. PROF.]:[AGRUP. CLAS. PROF.]]=$B75,IF(DATOS_[[Check Periodo Ref.]:[Check Periodo Ref.]]="Dentro",IF(DATOS_[[Check Equiparado]:[Check Equiparado]]="Sí",IF(DATOS!AY$5="Sí",(1/DATOS_[[% anualiz]:[% anualiz]]),1)*IF(DATOS!AY$4="Sí",1/DATOS_[[% normaliz]:[% normaliz]],1)*(DATOS_[Conc.Sal.21])))))))),
0)</f>
        <v>0</v>
      </c>
      <c r="AE76" s="109">
        <f t="array" ref="AE76">IFERROR(
(AVERAGE((IF(DATOS_[[Sexo]:[Sexo]]=$B76,IF(DATOS_[[AGRUP. CLAS. PROF.]:[AGRUP. CLAS. PROF.]]=$B75,IF(DATOS_[[Check Periodo Ref.]:[Check Periodo Ref.]]="Dentro",IF(DATOS_[[Check Equiparado]:[Check Equiparado]]="Sí",IF(DATOS!AZ$5="Sí",(1/DATOS_[[% anualiz]:[% anualiz]]),1)*IF(DATOS!AZ$4="Sí",1/DATOS_[[% normaliz]:[% normaliz]],1)*(DATOS_[Conc.Sal.22])))))))),
0)</f>
        <v>0</v>
      </c>
      <c r="AF76" s="109">
        <f t="array" ref="AF76">IFERROR(
(AVERAGE((IF(DATOS_[[Sexo]:[Sexo]]=$B76,IF(DATOS_[[AGRUP. CLAS. PROF.]:[AGRUP. CLAS. PROF.]]=$B75,IF(DATOS_[[Check Periodo Ref.]:[Check Periodo Ref.]]="Dentro",IF(DATOS_[[Check Equiparado]:[Check Equiparado]]="Sí",IF(DATOS!BA$5="Sí",(1/DATOS_[[% anualiz]:[% anualiz]]),1)*IF(DATOS!BA$4="Sí",1/DATOS_[[% normaliz]:[% normaliz]],1)*(DATOS_[Conc.Sal.23])))))))),
0)</f>
        <v>0</v>
      </c>
      <c r="AG76" s="109">
        <f t="array" ref="AG76">IFERROR(
(AVERAGE((IF(DATOS_[[Sexo]:[Sexo]]=$B76,IF(DATOS_[[AGRUP. CLAS. PROF.]:[AGRUP. CLAS. PROF.]]=$B75,IF(DATOS_[[Check Periodo Ref.]:[Check Periodo Ref.]]="Dentro",IF(DATOS_[[Check Equiparado]:[Check Equiparado]]="Sí",IF(DATOS!BB$5="Sí",(1/DATOS_[[% anualiz]:[% anualiz]]),1)*IF(DATOS!BB$4="Sí",1/DATOS_[[% normaliz]:[% normaliz]],1)*(DATOS_[Conc.Sal.24])))))))),
0)</f>
        <v>0</v>
      </c>
      <c r="AH76" s="109">
        <f t="array" ref="AH76">IFERROR(
(AVERAGE((IF(DATOS_[[Sexo]:[Sexo]]=$B76,IF(DATOS_[[AGRUP. CLAS. PROF.]:[AGRUP. CLAS. PROF.]]=$B75,IF(DATOS_[[Check Periodo Ref.]:[Check Periodo Ref.]]="Dentro",IF(DATOS_[[Check Equiparado]:[Check Equiparado]]="Sí",IF(DATOS!BC$5="Sí",(1/DATOS_[[% anualiz]:[% anualiz]]),1)*IF(DATOS!BC$4="Sí",1/DATOS_[[% normaliz]:[% normaliz]],1)*(DATOS_[Conc.Sal.25])))))))),
0)</f>
        <v>0</v>
      </c>
      <c r="AI76" s="109">
        <f t="array" ref="AI76">IFERROR(
(AVERAGE((IF(DATOS_[[Sexo]:[Sexo]]=$B76,IF(DATOS_[[AGRUP. CLAS. PROF.]:[AGRUP. CLAS. PROF.]]=$B75,IF(DATOS_[[Check Periodo Ref.]:[Check Periodo Ref.]]="Dentro",IF(DATOS_[[Check Equiparado]:[Check Equiparado]]="Sí",IF(DATOS!BD$5="Sí",(1/DATOS_[[% anualiz]:[% anualiz]]),1)*IF(DATOS!BD$4="Sí",1/DATOS_[[% normaliz]:[% normaliz]],1)*(DATOS_[Conc.Sal.26])))))))),
0)</f>
        <v>0</v>
      </c>
      <c r="AJ76" s="109">
        <f t="array" ref="AJ76">IFERROR(
(AVERAGE((IF(DATOS_[[Sexo]:[Sexo]]=$B76,IF(DATOS_[[AGRUP. CLAS. PROF.]:[AGRUP. CLAS. PROF.]]=$B75,IF(DATOS_[[Check Periodo Ref.]:[Check Periodo Ref.]]="Dentro",IF(DATOS_[[Check Equiparado]:[Check Equiparado]]="Sí",IF(DATOS!BE$5="Sí",(1/DATOS_[[% anualiz]:[% anualiz]]),1)*IF(DATOS!BE$4="Sí",1/DATOS_[[% normaliz]:[% normaliz]],1)*(DATOS_[Conc.Sal.27])))))))),
0)</f>
        <v>0</v>
      </c>
      <c r="AK76" s="109">
        <f t="array" ref="AK76">IFERROR(
(AVERAGE((IF(DATOS_[[Sexo]:[Sexo]]=$B76,IF(DATOS_[[AGRUP. CLAS. PROF.]:[AGRUP. CLAS. PROF.]]=$B75,IF(DATOS_[[Check Periodo Ref.]:[Check Periodo Ref.]]="Dentro",IF(DATOS_[[Check Equiparado]:[Check Equiparado]]="Sí",IF(DATOS!BF$5="Sí",(1/DATOS_[[% anualiz]:[% anualiz]]),1)*IF(DATOS!BF$4="Sí",1/DATOS_[[% normaliz]:[% normaliz]],1)*(DATOS_[Conc.Sal.28])))))))),
0)</f>
        <v>0</v>
      </c>
      <c r="AL76" s="109">
        <f t="array" ref="AL76">IFERROR(
(AVERAGE((IF(DATOS_[[Sexo]:[Sexo]]=$B76,IF(DATOS_[[AGRUP. CLAS. PROF.]:[AGRUP. CLAS. PROF.]]=$B75,IF(DATOS_[[Check Periodo Ref.]:[Check Periodo Ref.]]="Dentro",IF(DATOS_[[Check Equiparado]:[Check Equiparado]]="Sí",IF(DATOS!BG$5="Sí",(1/DATOS_[[% anualiz]:[% anualiz]]),1)*IF(DATOS!BG$4="Sí",1/DATOS_[[% normaliz]:[% normaliz]],1)*(DATOS_[Conc.Sal.29])))))))),
0)</f>
        <v>0</v>
      </c>
      <c r="AM76" s="109">
        <f t="array" ref="AM76">IFERROR(
(AVERAGE((IF(DATOS_[[Sexo]:[Sexo]]=$B76,IF(DATOS_[[AGRUP. CLAS. PROF.]:[AGRUP. CLAS. PROF.]]=$B75,IF(DATOS_[[Check Periodo Ref.]:[Check Periodo Ref.]]="Dentro",IF(DATOS_[[Check Equiparado]:[Check Equiparado]]="Sí",IF(DATOS!BH$5="Sí",(1/DATOS_[[% anualiz]:[% anualiz]]),1)*IF(DATOS!BH$4="Sí",1/DATOS_[[% normaliz]:[% normaliz]],1)*(DATOS_[Conc.Sal.30])))))))),
0)</f>
        <v>0</v>
      </c>
      <c r="AN76" s="110">
        <f t="array" ref="AN76">IFERROR(
AVERAGE(IF(DATOS_[Sexo]=$B76,IF(DATOS_[[AGRUP. CLAS. PROF.]:[AGRUP. CLAS. PROF.]]=$B75,IF(DATOS_[Check Equiparado]="Sí",IF(DATOS_[Check Periodo Ref.]="Dentro",DATOS_[Tot COMPL.SAL Eq],FALSE))))),
0)</f>
        <v>0</v>
      </c>
      <c r="AO76" s="111">
        <f t="array" ref="AO76">IFERROR(
AVERAGE(IF(DATOS_[Sexo]=$B76,IF(DATOS_[[AGRUP. CLAS. PROF.]:[AGRUP. CLAS. PROF.]]=$B75,IF(DATOS_[Check Equiparado]="Sí",IF(DATOS_[Check Periodo Ref.]="Dentro",DATOS_[TOTAL SALARIO Eq],FALSE))))),
0)</f>
        <v>0</v>
      </c>
      <c r="AP76" s="112">
        <f t="array" ref="AP76">IFERROR(
(AVERAGE((IF(DATOS_[[Sexo]:[Sexo]]=$B76,IF(DATOS_[[AGRUP. CLAS. PROF.]:[AGRUP. CLAS. PROF.]]=$B75,IF(DATOS_[[Check Periodo Ref.]:[Check Periodo Ref.]]="Dentro",IF(DATOS_[[Check Equiparado]:[Check Equiparado]]="Sí",IF(DATOS!BI$5="Sí",(1/DATOS_[[% anualiz]:[% anualiz]]),1)*IF(DATOS!BI$4="Sí",1/DATOS_[[% normaliz]:[% normaliz]],1)*(DATOS_[C.Extra.01])))))))),
0)</f>
        <v>0</v>
      </c>
      <c r="AQ76" s="112">
        <f t="array" ref="AQ76">IFERROR(
(AVERAGE((IF(DATOS_[[Sexo]:[Sexo]]=$B76,IF(DATOS_[[AGRUP. CLAS. PROF.]:[AGRUP. CLAS. PROF.]]=$B75,IF(DATOS_[[Check Periodo Ref.]:[Check Periodo Ref.]]="Dentro",IF(DATOS_[[Check Equiparado]:[Check Equiparado]]="Sí",IF(DATOS!BJ$5="Sí",(1/DATOS_[[% anualiz]:[% anualiz]]),1)*IF(DATOS!BJ$4="Sí",1/DATOS_[[% normaliz]:[% normaliz]],1)*(DATOS_[C.Extra.02])))))))),
0)</f>
        <v>0</v>
      </c>
      <c r="AR76" s="112">
        <f t="array" ref="AR76">IFERROR(
(AVERAGE((IF(DATOS_[[Sexo]:[Sexo]]=$B76,IF(DATOS_[[AGRUP. CLAS. PROF.]:[AGRUP. CLAS. PROF.]]=$B75,IF(DATOS_[[Check Periodo Ref.]:[Check Periodo Ref.]]="Dentro",IF(DATOS_[[Check Equiparado]:[Check Equiparado]]="Sí",IF(DATOS!BK$5="Sí",(1/DATOS_[[% anualiz]:[% anualiz]]),1)*IF(DATOS!BK$4="Sí",1/DATOS_[[% normaliz]:[% normaliz]],1)*(DATOS_[C.Extra.03])))))))),
0)</f>
        <v>0</v>
      </c>
      <c r="AS76" s="112">
        <f t="array" ref="AS76">IFERROR(
(AVERAGE((IF(DATOS_[[Sexo]:[Sexo]]=$B76,IF(DATOS_[[AGRUP. CLAS. PROF.]:[AGRUP. CLAS. PROF.]]=$B75,IF(DATOS_[[Check Periodo Ref.]:[Check Periodo Ref.]]="Dentro",IF(DATOS_[[Check Equiparado]:[Check Equiparado]]="Sí",IF(DATOS!BL$5="Sí",(1/DATOS_[[% anualiz]:[% anualiz]]),1)*IF(DATOS!BL$4="Sí",1/DATOS_[[% normaliz]:[% normaliz]],1)*(DATOS_[C.Extra.04])))))))),
0)</f>
        <v>0</v>
      </c>
      <c r="AT76" s="112">
        <f t="array" ref="AT76">IFERROR(
(AVERAGE((IF(DATOS_[[Sexo]:[Sexo]]=$B76,IF(DATOS_[[AGRUP. CLAS. PROF.]:[AGRUP. CLAS. PROF.]]=$B75,IF(DATOS_[[Check Periodo Ref.]:[Check Periodo Ref.]]="Dentro",IF(DATOS_[[Check Equiparado]:[Check Equiparado]]="Sí",IF(DATOS!BM$5="Sí",(1/DATOS_[[% anualiz]:[% anualiz]]),1)*IF(DATOS!BM$4="Sí",1/DATOS_[[% normaliz]:[% normaliz]],1)*(DATOS_[C.Extra.05])))))))),
0)</f>
        <v>0</v>
      </c>
      <c r="AU76" s="113">
        <f t="array" ref="AU76">IFERROR(
AVERAGE(IF(DATOS_[Sexo]=$B76,IF(DATOS_[[AGRUP. CLAS. PROF.]:[AGRUP. CLAS. PROF.]]=$B75,IF(DATOS_[Check Equiparado]="Sí",IF(DATOS_[Check Periodo Ref.]="Dentro",DATOS_[Tot Extrasalarial Eq],FALSE))))),
0)</f>
        <v>0</v>
      </c>
      <c r="AV76" s="114">
        <f t="array" ref="AV76">IFERROR(
AVERAGE(IF(DATOS_[Sexo]=$B76,IF(DATOS_[[AGRUP. CLAS. PROF.]:[AGRUP. CLAS. PROF.]]=$B75,IF(DATOS_[Check Equiparado]="Sí",IF(DATOS_[Check Periodo Ref.]="Dentro",DATOS_[TOTAL Retrib Eq],FALSE))))),
0)</f>
        <v>0</v>
      </c>
    </row>
    <row r="77" spans="1:48" x14ac:dyDescent="0.3">
      <c r="A77" s="60" t="str">
        <f t="shared" ref="A77" si="86">+A76</f>
        <v>[ocultar]</v>
      </c>
      <c r="B77" s="64" t="s">
        <v>163</v>
      </c>
      <c r="C77" s="65">
        <f t="array" ref="C77">SUM(IF($B77=DATOS_[Sexo],
IF($B75=DATOS_[AGRUP. CLAS. PROF.],
IF("Dentro"=DATOS_[Check Periodo Ref.],
1/(COUNTIFS(DATOS_[Sexo],$B77,DATOS_[AGRUP. CLAS. PROF.],$B75,DATOS_[Check Periodo Ref.],"Dentro",DATOS_[id],DATOS_[id]))))))</f>
        <v>0</v>
      </c>
      <c r="D77" s="66">
        <f>COUNTIFS(DATOS_[AGRUP. CLAS. PROF.],$B75,DATOS_[Sexo],$B77,DATOS_[Check Periodo Ref.],"Dentro")</f>
        <v>0</v>
      </c>
      <c r="E77" s="66">
        <f>COUNTIFS(DATOS_[AGRUP. CLAS. PROF.],$B75,DATOS_[Sexo],$B77,DATOS_[Check Periodo Ref.],"Dentro",DATOS_[Check Nº SC Norm],"Sí")</f>
        <v>0</v>
      </c>
      <c r="F77" s="66">
        <f>COUNTIFS(DATOS_[AGRUP. CLAS. PROF.],$B75,DATOS_[Sexo],$B77,DATOS_[Check Periodo Ref.],"Dentro",DATOS_[Check Nº SC Anualiz],"Sí")</f>
        <v>0</v>
      </c>
      <c r="G77" s="66">
        <f>COUNTIFS(DATOS_[AGRUP. CLAS. PROF.],$B75,DATOS_[Sexo],$B77,DATOS_[Check Periodo Ref.],"Dentro",DATOS_[Check Nº SC Norm y Anualiz],"Sí")</f>
        <v>0</v>
      </c>
      <c r="H77" s="66">
        <f>COUNTIFS(DATOS_[AGRUP. CLAS. PROF.],$B75,DATOS_[Sexo],$B77,DATOS_[Check Periodo Ref.],"Dentro",DATOS_[Check Equiparación],"Sí")</f>
        <v>0</v>
      </c>
      <c r="I77" s="108" cm="1">
        <f t="array" ref="I77">IFERROR(
AVERAGE(IF(DATOS_[Sexo]=$B77,IF(DATOS_[[AGRUP. CLAS. PROF.]:[AGRUP. CLAS. PROF.]]=$B75,IF(DATOS_[Check Equiparado]="Sí",IF(DATOS_[Check Periodo Ref.]="Dentro",DATOS_[SALARIO BASE Eq],FALSE))))),
0)</f>
        <v>0</v>
      </c>
      <c r="J77" s="109">
        <f t="array" ref="J77">IFERROR(
(AVERAGE((IF(DATOS_[[Sexo]:[Sexo]]=$B77,IF(DATOS_[[AGRUP. CLAS. PROF.]:[AGRUP. CLAS. PROF.]]=$B75,IF(DATOS_[[Check Periodo Ref.]:[Check Periodo Ref.]]="Dentro",IF(DATOS_[[Check Equiparado]:[Check Equiparado]]="Sí",IF(DATOS!AE$5="Sí",(1/DATOS_[[% anualiz]:[% anualiz]]),1)*IF(DATOS!AE$4="Sí",1/DATOS_[[% normaliz]:[% normaliz]],1)*(DATOS_[Conc.Sal.01])))))))),
0)</f>
        <v>0</v>
      </c>
      <c r="K77" s="109">
        <f t="array" ref="K77">IFERROR(
(AVERAGE((IF(DATOS_[[Sexo]:[Sexo]]=$B77,IF(DATOS_[[AGRUP. CLAS. PROF.]:[AGRUP. CLAS. PROF.]]=$B75,IF(DATOS_[[Check Periodo Ref.]:[Check Periodo Ref.]]="Dentro",IF(DATOS_[[Check Equiparado]:[Check Equiparado]]="Sí",IF(DATOS!AF$5="Sí",(1/DATOS_[[% anualiz]:[% anualiz]]),1)*IF(DATOS!AF$4="Sí",1/DATOS_[[% normaliz]:[% normaliz]],1)*(DATOS_[Conc.Sal.02])))))))),
0)</f>
        <v>0</v>
      </c>
      <c r="L77" s="109">
        <f t="array" ref="L77">IFERROR(
(AVERAGE((IF(DATOS_[[Sexo]:[Sexo]]=$B77,IF(DATOS_[[AGRUP. CLAS. PROF.]:[AGRUP. CLAS. PROF.]]=$B75,IF(DATOS_[[Check Periodo Ref.]:[Check Periodo Ref.]]="Dentro",IF(DATOS_[[Check Equiparado]:[Check Equiparado]]="Sí",IF(DATOS!AG$5="Sí",(1/DATOS_[[% anualiz]:[% anualiz]]),1)*IF(DATOS!AG$4="Sí",1/DATOS_[[% normaliz]:[% normaliz]],1)*(DATOS_[Conc.Sal.03])))))))),
0)</f>
        <v>0</v>
      </c>
      <c r="M77" s="109">
        <f t="array" ref="M77">IFERROR(
(AVERAGE((IF(DATOS_[[Sexo]:[Sexo]]=$B77,IF(DATOS_[[AGRUP. CLAS. PROF.]:[AGRUP. CLAS. PROF.]]=$B75,IF(DATOS_[[Check Periodo Ref.]:[Check Periodo Ref.]]="Dentro",IF(DATOS_[[Check Equiparado]:[Check Equiparado]]="Sí",IF(DATOS!AH$5="Sí",(1/DATOS_[[% anualiz]:[% anualiz]]),1)*IF(DATOS!AH$4="Sí",1/DATOS_[[% normaliz]:[% normaliz]],1)*(DATOS_[Conc.Sal.04])))))))),
0)</f>
        <v>0</v>
      </c>
      <c r="N77" s="109">
        <f t="array" ref="N77">IFERROR(
(AVERAGE((IF(DATOS_[[Sexo]:[Sexo]]=$B77,IF(DATOS_[[AGRUP. CLAS. PROF.]:[AGRUP. CLAS. PROF.]]=$B75,IF(DATOS_[[Check Periodo Ref.]:[Check Periodo Ref.]]="Dentro",IF(DATOS_[[Check Equiparado]:[Check Equiparado]]="Sí",IF(DATOS!AI$5="Sí",(1/DATOS_[[% anualiz]:[% anualiz]]),1)*IF(DATOS!AI$4="Sí",1/DATOS_[[% normaliz]:[% normaliz]],1)*(DATOS_[Conc.Sal.05])))))))),
0)</f>
        <v>0</v>
      </c>
      <c r="O77" s="109">
        <f t="array" ref="O77">IFERROR(
(AVERAGE((IF(DATOS_[[Sexo]:[Sexo]]=$B77,IF(DATOS_[[AGRUP. CLAS. PROF.]:[AGRUP. CLAS. PROF.]]=$B75,IF(DATOS_[[Check Periodo Ref.]:[Check Periodo Ref.]]="Dentro",IF(DATOS_[[Check Equiparado]:[Check Equiparado]]="Sí",IF(DATOS!AJ$5="Sí",(1/DATOS_[[% anualiz]:[% anualiz]]),1)*IF(DATOS!AJ$4="Sí",1/DATOS_[[% normaliz]:[% normaliz]],1)*(DATOS_[Conc.Sal.06])))))))),
0)</f>
        <v>0</v>
      </c>
      <c r="P77" s="109">
        <f t="array" ref="P77">IFERROR(
(AVERAGE((IF(DATOS_[[Sexo]:[Sexo]]=$B77,IF(DATOS_[[AGRUP. CLAS. PROF.]:[AGRUP. CLAS. PROF.]]=$B75,IF(DATOS_[[Check Periodo Ref.]:[Check Periodo Ref.]]="Dentro",IF(DATOS_[[Check Equiparado]:[Check Equiparado]]="Sí",IF(DATOS!AK$5="Sí",(1/DATOS_[[% anualiz]:[% anualiz]]),1)*IF(DATOS!AK$4="Sí",1/DATOS_[[% normaliz]:[% normaliz]],1)*(DATOS_[Conc.Sal.07])))))))),
0)</f>
        <v>0</v>
      </c>
      <c r="Q77" s="109">
        <f t="array" ref="Q77">IFERROR(
(AVERAGE((IF(DATOS_[[Sexo]:[Sexo]]=$B77,IF(DATOS_[[AGRUP. CLAS. PROF.]:[AGRUP. CLAS. PROF.]]=$B75,IF(DATOS_[[Check Periodo Ref.]:[Check Periodo Ref.]]="Dentro",IF(DATOS_[[Check Equiparado]:[Check Equiparado]]="Sí",IF(DATOS!AL$5="Sí",(1/DATOS_[[% anualiz]:[% anualiz]]),1)*IF(DATOS!AL$4="Sí",1/DATOS_[[% normaliz]:[% normaliz]],1)*(DATOS_[Conc.Sal.08])))))))),
0)</f>
        <v>0</v>
      </c>
      <c r="R77" s="109">
        <f t="array" ref="R77">IFERROR(
(AVERAGE((IF(DATOS_[[Sexo]:[Sexo]]=$B77,IF(DATOS_[[AGRUP. CLAS. PROF.]:[AGRUP. CLAS. PROF.]]=$B75,IF(DATOS_[[Check Periodo Ref.]:[Check Periodo Ref.]]="Dentro",IF(DATOS_[[Check Equiparado]:[Check Equiparado]]="Sí",IF(DATOS!AM$5="Sí",(1/DATOS_[[% anualiz]:[% anualiz]]),1)*IF(DATOS!AM$4="Sí",1/DATOS_[[% normaliz]:[% normaliz]],1)*(DATOS_[Conc.Sal.09])))))))),
0)</f>
        <v>0</v>
      </c>
      <c r="S77" s="109">
        <f t="array" ref="S77">IFERROR(
(AVERAGE((IF(DATOS_[[Sexo]:[Sexo]]=$B77,IF(DATOS_[[AGRUP. CLAS. PROF.]:[AGRUP. CLAS. PROF.]]=$B75,IF(DATOS_[[Check Periodo Ref.]:[Check Periodo Ref.]]="Dentro",IF(DATOS_[[Check Equiparado]:[Check Equiparado]]="Sí",IF(DATOS!AN$5="Sí",(1/DATOS_[[% anualiz]:[% anualiz]]),1)*IF(DATOS!AN$4="Sí",1/DATOS_[[% normaliz]:[% normaliz]],1)*(DATOS_[Conc.Sal.10])))))))),
0)</f>
        <v>0</v>
      </c>
      <c r="T77" s="109">
        <f t="array" ref="T77">IFERROR(
(AVERAGE((IF(DATOS_[[Sexo]:[Sexo]]=$B77,IF(DATOS_[[AGRUP. CLAS. PROF.]:[AGRUP. CLAS. PROF.]]=$B75,IF(DATOS_[[Check Periodo Ref.]:[Check Periodo Ref.]]="Dentro",IF(DATOS_[[Check Equiparado]:[Check Equiparado]]="Sí",IF(DATOS!AO$5="Sí",(1/DATOS_[[% anualiz]:[% anualiz]]),1)*IF(DATOS!AO$4="Sí",1/DATOS_[[% normaliz]:[% normaliz]],1)*(DATOS_[Conc.Sal.11])))))))),
0)</f>
        <v>0</v>
      </c>
      <c r="U77" s="109">
        <f t="array" ref="U77">IFERROR(
(AVERAGE((IF(DATOS_[[Sexo]:[Sexo]]=$B77,IF(DATOS_[[AGRUP. CLAS. PROF.]:[AGRUP. CLAS. PROF.]]=$B75,IF(DATOS_[[Check Periodo Ref.]:[Check Periodo Ref.]]="Dentro",IF(DATOS_[[Check Equiparado]:[Check Equiparado]]="Sí",IF(DATOS!AP$5="Sí",(1/DATOS_[[% anualiz]:[% anualiz]]),1)*IF(DATOS!AP$4="Sí",1/DATOS_[[% normaliz]:[% normaliz]],1)*(DATOS_[Conc.Sal.12])))))))),
0)</f>
        <v>0</v>
      </c>
      <c r="V77" s="109">
        <f t="array" ref="V77">IFERROR(
(AVERAGE((IF(DATOS_[[Sexo]:[Sexo]]=$B77,IF(DATOS_[[AGRUP. CLAS. PROF.]:[AGRUP. CLAS. PROF.]]=$B75,IF(DATOS_[[Check Periodo Ref.]:[Check Periodo Ref.]]="Dentro",IF(DATOS_[[Check Equiparado]:[Check Equiparado]]="Sí",IF(DATOS!AQ$5="Sí",(1/DATOS_[[% anualiz]:[% anualiz]]),1)*IF(DATOS!AQ$4="Sí",1/DATOS_[[% normaliz]:[% normaliz]],1)*(DATOS_[Conc.Sal.13])))))))),
0)</f>
        <v>0</v>
      </c>
      <c r="W77" s="109">
        <f t="array" ref="W77">IFERROR(
(AVERAGE((IF(DATOS_[[Sexo]:[Sexo]]=$B77,IF(DATOS_[[AGRUP. CLAS. PROF.]:[AGRUP. CLAS. PROF.]]=$B75,IF(DATOS_[[Check Periodo Ref.]:[Check Periodo Ref.]]="Dentro",IF(DATOS_[[Check Equiparado]:[Check Equiparado]]="Sí",IF(DATOS!AR$5="Sí",(1/DATOS_[[% anualiz]:[% anualiz]]),1)*IF(DATOS!AR$4="Sí",1/DATOS_[[% normaliz]:[% normaliz]],1)*(DATOS_[Conc.Sal.14])))))))),
0)</f>
        <v>0</v>
      </c>
      <c r="X77" s="109">
        <f t="array" ref="X77">IFERROR(
(AVERAGE((IF(DATOS_[[Sexo]:[Sexo]]=$B77,IF(DATOS_[[AGRUP. CLAS. PROF.]:[AGRUP. CLAS. PROF.]]=$B75,IF(DATOS_[[Check Periodo Ref.]:[Check Periodo Ref.]]="Dentro",IF(DATOS_[[Check Equiparado]:[Check Equiparado]]="Sí",IF(DATOS!AS$5="Sí",(1/DATOS_[[% anualiz]:[% anualiz]]),1)*IF(DATOS!AS$4="Sí",1/DATOS_[[% normaliz]:[% normaliz]],1)*(DATOS_[Conc.Sal.15])))))))),
0)</f>
        <v>0</v>
      </c>
      <c r="Y77" s="109">
        <f t="array" ref="Y77">IFERROR(
(AVERAGE((IF(DATOS_[[Sexo]:[Sexo]]=$B77,IF(DATOS_[[AGRUP. CLAS. PROF.]:[AGRUP. CLAS. PROF.]]=$B75,IF(DATOS_[[Check Periodo Ref.]:[Check Periodo Ref.]]="Dentro",IF(DATOS_[[Check Equiparado]:[Check Equiparado]]="Sí",IF(DATOS!AT$5="Sí",(1/DATOS_[[% anualiz]:[% anualiz]]),1)*IF(DATOS!AT$4="Sí",1/DATOS_[[% normaliz]:[% normaliz]],1)*(DATOS_[Conc.Sal.16])))))))),
0)</f>
        <v>0</v>
      </c>
      <c r="Z77" s="109">
        <f t="array" ref="Z77">IFERROR(
(AVERAGE((IF(DATOS_[[Sexo]:[Sexo]]=$B77,IF(DATOS_[[AGRUP. CLAS. PROF.]:[AGRUP. CLAS. PROF.]]=$B75,IF(DATOS_[[Check Periodo Ref.]:[Check Periodo Ref.]]="Dentro",IF(DATOS_[[Check Equiparado]:[Check Equiparado]]="Sí",IF(DATOS!AU$5="Sí",(1/DATOS_[[% anualiz]:[% anualiz]]),1)*IF(DATOS!AU$4="Sí",1/DATOS_[[% normaliz]:[% normaliz]],1)*(DATOS_[Conc.Sal.17])))))))),
0)</f>
        <v>0</v>
      </c>
      <c r="AA77" s="109">
        <f t="array" ref="AA77">IFERROR(
(AVERAGE((IF(DATOS_[[Sexo]:[Sexo]]=$B77,IF(DATOS_[[AGRUP. CLAS. PROF.]:[AGRUP. CLAS. PROF.]]=$B75,IF(DATOS_[[Check Periodo Ref.]:[Check Periodo Ref.]]="Dentro",IF(DATOS_[[Check Equiparado]:[Check Equiparado]]="Sí",IF(DATOS!AV$5="Sí",(1/DATOS_[[% anualiz]:[% anualiz]]),1)*IF(DATOS!AV$4="Sí",1/DATOS_[[% normaliz]:[% normaliz]],1)*(DATOS_[Conc.Sal.18])))))))),
0)</f>
        <v>0</v>
      </c>
      <c r="AB77" s="109">
        <f t="array" ref="AB77">IFERROR(
(AVERAGE((IF(DATOS_[[Sexo]:[Sexo]]=$B77,IF(DATOS_[[AGRUP. CLAS. PROF.]:[AGRUP. CLAS. PROF.]]=$B75,IF(DATOS_[[Check Periodo Ref.]:[Check Periodo Ref.]]="Dentro",IF(DATOS_[[Check Equiparado]:[Check Equiparado]]="Sí",IF(DATOS!AW$5="Sí",(1/DATOS_[[% anualiz]:[% anualiz]]),1)*IF(DATOS!AW$4="Sí",1/DATOS_[[% normaliz]:[% normaliz]],1)*(DATOS_[Conc.Sal.19])))))))),
0)</f>
        <v>0</v>
      </c>
      <c r="AC77" s="109">
        <f t="array" ref="AC77">IFERROR(
(AVERAGE((IF(DATOS_[[Sexo]:[Sexo]]=$B77,IF(DATOS_[[AGRUP. CLAS. PROF.]:[AGRUP. CLAS. PROF.]]=$B75,IF(DATOS_[[Check Periodo Ref.]:[Check Periodo Ref.]]="Dentro",IF(DATOS_[[Check Equiparado]:[Check Equiparado]]="Sí",IF(DATOS!AX$5="Sí",(1/DATOS_[[% anualiz]:[% anualiz]]),1)*IF(DATOS!AX$4="Sí",1/DATOS_[[% normaliz]:[% normaliz]],1)*(DATOS_[Conc.Sal.20])))))))),
0)</f>
        <v>0</v>
      </c>
      <c r="AD77" s="109">
        <f t="array" ref="AD77">IFERROR(
(AVERAGE((IF(DATOS_[[Sexo]:[Sexo]]=$B77,IF(DATOS_[[AGRUP. CLAS. PROF.]:[AGRUP. CLAS. PROF.]]=$B75,IF(DATOS_[[Check Periodo Ref.]:[Check Periodo Ref.]]="Dentro",IF(DATOS_[[Check Equiparado]:[Check Equiparado]]="Sí",IF(DATOS!AY$5="Sí",(1/DATOS_[[% anualiz]:[% anualiz]]),1)*IF(DATOS!AY$4="Sí",1/DATOS_[[% normaliz]:[% normaliz]],1)*(DATOS_[Conc.Sal.21])))))))),
0)</f>
        <v>0</v>
      </c>
      <c r="AE77" s="109">
        <f t="array" ref="AE77">IFERROR(
(AVERAGE((IF(DATOS_[[Sexo]:[Sexo]]=$B77,IF(DATOS_[[AGRUP. CLAS. PROF.]:[AGRUP. CLAS. PROF.]]=$B75,IF(DATOS_[[Check Periodo Ref.]:[Check Periodo Ref.]]="Dentro",IF(DATOS_[[Check Equiparado]:[Check Equiparado]]="Sí",IF(DATOS!AZ$5="Sí",(1/DATOS_[[% anualiz]:[% anualiz]]),1)*IF(DATOS!AZ$4="Sí",1/DATOS_[[% normaliz]:[% normaliz]],1)*(DATOS_[Conc.Sal.22])))))))),
0)</f>
        <v>0</v>
      </c>
      <c r="AF77" s="109">
        <f t="array" ref="AF77">IFERROR(
(AVERAGE((IF(DATOS_[[Sexo]:[Sexo]]=$B77,IF(DATOS_[[AGRUP. CLAS. PROF.]:[AGRUP. CLAS. PROF.]]=$B75,IF(DATOS_[[Check Periodo Ref.]:[Check Periodo Ref.]]="Dentro",IF(DATOS_[[Check Equiparado]:[Check Equiparado]]="Sí",IF(DATOS!BA$5="Sí",(1/DATOS_[[% anualiz]:[% anualiz]]),1)*IF(DATOS!BA$4="Sí",1/DATOS_[[% normaliz]:[% normaliz]],1)*(DATOS_[Conc.Sal.23])))))))),
0)</f>
        <v>0</v>
      </c>
      <c r="AG77" s="109">
        <f t="array" ref="AG77">IFERROR(
(AVERAGE((IF(DATOS_[[Sexo]:[Sexo]]=$B77,IF(DATOS_[[AGRUP. CLAS. PROF.]:[AGRUP. CLAS. PROF.]]=$B75,IF(DATOS_[[Check Periodo Ref.]:[Check Periodo Ref.]]="Dentro",IF(DATOS_[[Check Equiparado]:[Check Equiparado]]="Sí",IF(DATOS!BB$5="Sí",(1/DATOS_[[% anualiz]:[% anualiz]]),1)*IF(DATOS!BB$4="Sí",1/DATOS_[[% normaliz]:[% normaliz]],1)*(DATOS_[Conc.Sal.24])))))))),
0)</f>
        <v>0</v>
      </c>
      <c r="AH77" s="109">
        <f t="array" ref="AH77">IFERROR(
(AVERAGE((IF(DATOS_[[Sexo]:[Sexo]]=$B77,IF(DATOS_[[AGRUP. CLAS. PROF.]:[AGRUP. CLAS. PROF.]]=$B75,IF(DATOS_[[Check Periodo Ref.]:[Check Periodo Ref.]]="Dentro",IF(DATOS_[[Check Equiparado]:[Check Equiparado]]="Sí",IF(DATOS!BC$5="Sí",(1/DATOS_[[% anualiz]:[% anualiz]]),1)*IF(DATOS!BC$4="Sí",1/DATOS_[[% normaliz]:[% normaliz]],1)*(DATOS_[Conc.Sal.25])))))))),
0)</f>
        <v>0</v>
      </c>
      <c r="AI77" s="109">
        <f t="array" ref="AI77">IFERROR(
(AVERAGE((IF(DATOS_[[Sexo]:[Sexo]]=$B77,IF(DATOS_[[AGRUP. CLAS. PROF.]:[AGRUP. CLAS. PROF.]]=$B75,IF(DATOS_[[Check Periodo Ref.]:[Check Periodo Ref.]]="Dentro",IF(DATOS_[[Check Equiparado]:[Check Equiparado]]="Sí",IF(DATOS!BD$5="Sí",(1/DATOS_[[% anualiz]:[% anualiz]]),1)*IF(DATOS!BD$4="Sí",1/DATOS_[[% normaliz]:[% normaliz]],1)*(DATOS_[Conc.Sal.26])))))))),
0)</f>
        <v>0</v>
      </c>
      <c r="AJ77" s="109">
        <f t="array" ref="AJ77">IFERROR(
(AVERAGE((IF(DATOS_[[Sexo]:[Sexo]]=$B77,IF(DATOS_[[AGRUP. CLAS. PROF.]:[AGRUP. CLAS. PROF.]]=$B75,IF(DATOS_[[Check Periodo Ref.]:[Check Periodo Ref.]]="Dentro",IF(DATOS_[[Check Equiparado]:[Check Equiparado]]="Sí",IF(DATOS!BE$5="Sí",(1/DATOS_[[% anualiz]:[% anualiz]]),1)*IF(DATOS!BE$4="Sí",1/DATOS_[[% normaliz]:[% normaliz]],1)*(DATOS_[Conc.Sal.27])))))))),
0)</f>
        <v>0</v>
      </c>
      <c r="AK77" s="109">
        <f t="array" ref="AK77">IFERROR(
(AVERAGE((IF(DATOS_[[Sexo]:[Sexo]]=$B77,IF(DATOS_[[AGRUP. CLAS. PROF.]:[AGRUP. CLAS. PROF.]]=$B75,IF(DATOS_[[Check Periodo Ref.]:[Check Periodo Ref.]]="Dentro",IF(DATOS_[[Check Equiparado]:[Check Equiparado]]="Sí",IF(DATOS!BF$5="Sí",(1/DATOS_[[% anualiz]:[% anualiz]]),1)*IF(DATOS!BF$4="Sí",1/DATOS_[[% normaliz]:[% normaliz]],1)*(DATOS_[Conc.Sal.28])))))))),
0)</f>
        <v>0</v>
      </c>
      <c r="AL77" s="109">
        <f t="array" ref="AL77">IFERROR(
(AVERAGE((IF(DATOS_[[Sexo]:[Sexo]]=$B77,IF(DATOS_[[AGRUP. CLAS. PROF.]:[AGRUP. CLAS. PROF.]]=$B75,IF(DATOS_[[Check Periodo Ref.]:[Check Periodo Ref.]]="Dentro",IF(DATOS_[[Check Equiparado]:[Check Equiparado]]="Sí",IF(DATOS!BG$5="Sí",(1/DATOS_[[% anualiz]:[% anualiz]]),1)*IF(DATOS!BG$4="Sí",1/DATOS_[[% normaliz]:[% normaliz]],1)*(DATOS_[Conc.Sal.29])))))))),
0)</f>
        <v>0</v>
      </c>
      <c r="AM77" s="109">
        <f t="array" ref="AM77">IFERROR(
(AVERAGE((IF(DATOS_[[Sexo]:[Sexo]]=$B77,IF(DATOS_[[AGRUP. CLAS. PROF.]:[AGRUP. CLAS. PROF.]]=$B75,IF(DATOS_[[Check Periodo Ref.]:[Check Periodo Ref.]]="Dentro",IF(DATOS_[[Check Equiparado]:[Check Equiparado]]="Sí",IF(DATOS!BH$5="Sí",(1/DATOS_[[% anualiz]:[% anualiz]]),1)*IF(DATOS!BH$4="Sí",1/DATOS_[[% normaliz]:[% normaliz]],1)*(DATOS_[Conc.Sal.30])))))))),
0)</f>
        <v>0</v>
      </c>
      <c r="AN77" s="110">
        <f t="array" ref="AN77">IFERROR(
AVERAGE(IF(DATOS_[Sexo]=$B77,IF(DATOS_[[AGRUP. CLAS. PROF.]:[AGRUP. CLAS. PROF.]]=$B75,IF(DATOS_[Check Equiparado]="Sí",IF(DATOS_[Check Periodo Ref.]="Dentro",DATOS_[Tot COMPL.SAL Eq],FALSE))))),
0)</f>
        <v>0</v>
      </c>
      <c r="AO77" s="111">
        <f t="array" ref="AO77">IFERROR(
AVERAGE(IF(DATOS_[Sexo]=$B77,IF(DATOS_[[AGRUP. CLAS. PROF.]:[AGRUP. CLAS. PROF.]]=$B75,IF(DATOS_[Check Equiparado]="Sí",IF(DATOS_[Check Periodo Ref.]="Dentro",DATOS_[TOTAL SALARIO Eq],FALSE))))),
0)</f>
        <v>0</v>
      </c>
      <c r="AP77" s="112">
        <f t="array" ref="AP77">IFERROR(
(AVERAGE((IF(DATOS_[[Sexo]:[Sexo]]=$B77,IF(DATOS_[[AGRUP. CLAS. PROF.]:[AGRUP. CLAS. PROF.]]=$B75,IF(DATOS_[[Check Periodo Ref.]:[Check Periodo Ref.]]="Dentro",IF(DATOS_[[Check Equiparado]:[Check Equiparado]]="Sí",IF(DATOS!BI$5="Sí",(1/DATOS_[[% anualiz]:[% anualiz]]),1)*IF(DATOS!BI$4="Sí",1/DATOS_[[% normaliz]:[% normaliz]],1)*(DATOS_[C.Extra.01])))))))),
0)</f>
        <v>0</v>
      </c>
      <c r="AQ77" s="112">
        <f t="array" ref="AQ77">IFERROR(
(AVERAGE((IF(DATOS_[[Sexo]:[Sexo]]=$B77,IF(DATOS_[[AGRUP. CLAS. PROF.]:[AGRUP. CLAS. PROF.]]=$B75,IF(DATOS_[[Check Periodo Ref.]:[Check Periodo Ref.]]="Dentro",IF(DATOS_[[Check Equiparado]:[Check Equiparado]]="Sí",IF(DATOS!BJ$5="Sí",(1/DATOS_[[% anualiz]:[% anualiz]]),1)*IF(DATOS!BJ$4="Sí",1/DATOS_[[% normaliz]:[% normaliz]],1)*(DATOS_[C.Extra.02])))))))),
0)</f>
        <v>0</v>
      </c>
      <c r="AR77" s="112">
        <f t="array" ref="AR77">IFERROR(
(AVERAGE((IF(DATOS_[[Sexo]:[Sexo]]=$B77,IF(DATOS_[[AGRUP. CLAS. PROF.]:[AGRUP. CLAS. PROF.]]=$B75,IF(DATOS_[[Check Periodo Ref.]:[Check Periodo Ref.]]="Dentro",IF(DATOS_[[Check Equiparado]:[Check Equiparado]]="Sí",IF(DATOS!BK$5="Sí",(1/DATOS_[[% anualiz]:[% anualiz]]),1)*IF(DATOS!BK$4="Sí",1/DATOS_[[% normaliz]:[% normaliz]],1)*(DATOS_[C.Extra.03])))))))),
0)</f>
        <v>0</v>
      </c>
      <c r="AS77" s="112">
        <f t="array" ref="AS77">IFERROR(
(AVERAGE((IF(DATOS_[[Sexo]:[Sexo]]=$B77,IF(DATOS_[[AGRUP. CLAS. PROF.]:[AGRUP. CLAS. PROF.]]=$B75,IF(DATOS_[[Check Periodo Ref.]:[Check Periodo Ref.]]="Dentro",IF(DATOS_[[Check Equiparado]:[Check Equiparado]]="Sí",IF(DATOS!BL$5="Sí",(1/DATOS_[[% anualiz]:[% anualiz]]),1)*IF(DATOS!BL$4="Sí",1/DATOS_[[% normaliz]:[% normaliz]],1)*(DATOS_[C.Extra.04])))))))),
0)</f>
        <v>0</v>
      </c>
      <c r="AT77" s="112">
        <f t="array" ref="AT77">IFERROR(
(AVERAGE((IF(DATOS_[[Sexo]:[Sexo]]=$B77,IF(DATOS_[[AGRUP. CLAS. PROF.]:[AGRUP. CLAS. PROF.]]=$B75,IF(DATOS_[[Check Periodo Ref.]:[Check Periodo Ref.]]="Dentro",IF(DATOS_[[Check Equiparado]:[Check Equiparado]]="Sí",IF(DATOS!BM$5="Sí",(1/DATOS_[[% anualiz]:[% anualiz]]),1)*IF(DATOS!BM$4="Sí",1/DATOS_[[% normaliz]:[% normaliz]],1)*(DATOS_[C.Extra.05])))))))),
0)</f>
        <v>0</v>
      </c>
      <c r="AU77" s="113">
        <f t="array" ref="AU77">IFERROR(
AVERAGE(IF(DATOS_[Sexo]=$B77,IF(DATOS_[[AGRUP. CLAS. PROF.]:[AGRUP. CLAS. PROF.]]=$B75,IF(DATOS_[Check Equiparado]="Sí",IF(DATOS_[Check Periodo Ref.]="Dentro",DATOS_[Tot Extrasalarial Eq],FALSE))))),
0)</f>
        <v>0</v>
      </c>
      <c r="AV77" s="114">
        <f t="array" ref="AV77">IFERROR(
AVERAGE(IF(DATOS_[Sexo]=$B77,IF(DATOS_[[AGRUP. CLAS. PROF.]:[AGRUP. CLAS. PROF.]]=$B75,IF(DATOS_[Check Equiparado]="Sí",IF(DATOS_[Check Periodo Ref.]="Dentro",DATOS_[TOTAL Retrib Eq],FALSE))))),
0)</f>
        <v>0</v>
      </c>
    </row>
    <row r="78" spans="1:48" ht="17.25" thickBot="1" x14ac:dyDescent="0.35">
      <c r="A78" s="60" t="str">
        <f t="shared" ref="A78" si="87">+A79</f>
        <v>[ocultar]</v>
      </c>
      <c r="B78" s="70" t="s">
        <v>238</v>
      </c>
      <c r="C78" s="107"/>
      <c r="D78" s="71"/>
      <c r="E78" s="71"/>
      <c r="F78" s="71"/>
      <c r="G78" s="71"/>
      <c r="H78" s="71"/>
      <c r="I78" s="137" t="str">
        <f t="shared" ref="I78:AV78" si="88">IFERROR((I79-I80)/I79,"")</f>
        <v/>
      </c>
      <c r="J78" s="138" t="str">
        <f t="shared" si="88"/>
        <v/>
      </c>
      <c r="K78" s="139" t="str">
        <f t="shared" si="88"/>
        <v/>
      </c>
      <c r="L78" s="139" t="str">
        <f t="shared" si="88"/>
        <v/>
      </c>
      <c r="M78" s="139" t="str">
        <f t="shared" si="88"/>
        <v/>
      </c>
      <c r="N78" s="140" t="str">
        <f t="shared" si="88"/>
        <v/>
      </c>
      <c r="O78" s="141" t="str">
        <f t="shared" si="88"/>
        <v/>
      </c>
      <c r="P78" s="141" t="str">
        <f t="shared" si="88"/>
        <v/>
      </c>
      <c r="Q78" s="141" t="str">
        <f t="shared" si="88"/>
        <v/>
      </c>
      <c r="R78" s="141" t="str">
        <f t="shared" si="88"/>
        <v/>
      </c>
      <c r="S78" s="141" t="str">
        <f t="shared" si="88"/>
        <v/>
      </c>
      <c r="T78" s="141" t="str">
        <f t="shared" si="88"/>
        <v/>
      </c>
      <c r="U78" s="141" t="str">
        <f t="shared" si="88"/>
        <v/>
      </c>
      <c r="V78" s="141" t="str">
        <f t="shared" si="88"/>
        <v/>
      </c>
      <c r="W78" s="141" t="str">
        <f t="shared" si="88"/>
        <v/>
      </c>
      <c r="X78" s="141" t="str">
        <f t="shared" si="88"/>
        <v/>
      </c>
      <c r="Y78" s="141" t="str">
        <f t="shared" si="88"/>
        <v/>
      </c>
      <c r="Z78" s="140" t="str">
        <f t="shared" si="88"/>
        <v/>
      </c>
      <c r="AA78" s="140" t="str">
        <f t="shared" si="88"/>
        <v/>
      </c>
      <c r="AB78" s="140" t="str">
        <f t="shared" si="88"/>
        <v/>
      </c>
      <c r="AC78" s="140" t="str">
        <f t="shared" si="88"/>
        <v/>
      </c>
      <c r="AD78" s="140" t="str">
        <f t="shared" si="88"/>
        <v/>
      </c>
      <c r="AE78" s="140" t="str">
        <f t="shared" si="88"/>
        <v/>
      </c>
      <c r="AF78" s="140" t="str">
        <f t="shared" si="88"/>
        <v/>
      </c>
      <c r="AG78" s="140" t="str">
        <f t="shared" si="88"/>
        <v/>
      </c>
      <c r="AH78" s="140" t="str">
        <f t="shared" si="88"/>
        <v/>
      </c>
      <c r="AI78" s="140" t="str">
        <f t="shared" si="88"/>
        <v/>
      </c>
      <c r="AJ78" s="140" t="str">
        <f t="shared" si="88"/>
        <v/>
      </c>
      <c r="AK78" s="140" t="str">
        <f t="shared" si="88"/>
        <v/>
      </c>
      <c r="AL78" s="140" t="str">
        <f t="shared" si="88"/>
        <v/>
      </c>
      <c r="AM78" s="140" t="str">
        <f t="shared" si="88"/>
        <v/>
      </c>
      <c r="AN78" s="142" t="str">
        <f t="shared" si="88"/>
        <v/>
      </c>
      <c r="AO78" s="146" t="str">
        <f t="shared" si="88"/>
        <v/>
      </c>
      <c r="AP78" s="143" t="str">
        <f t="shared" si="88"/>
        <v/>
      </c>
      <c r="AQ78" s="143" t="str">
        <f t="shared" si="88"/>
        <v/>
      </c>
      <c r="AR78" s="143" t="str">
        <f t="shared" si="88"/>
        <v/>
      </c>
      <c r="AS78" s="143" t="str">
        <f t="shared" si="88"/>
        <v/>
      </c>
      <c r="AT78" s="143" t="str">
        <f t="shared" si="88"/>
        <v/>
      </c>
      <c r="AU78" s="144" t="str">
        <f t="shared" si="88"/>
        <v/>
      </c>
      <c r="AV78" s="145" t="str">
        <f t="shared" si="88"/>
        <v/>
      </c>
    </row>
    <row r="79" spans="1:48" x14ac:dyDescent="0.3">
      <c r="A79" s="60" t="str">
        <f t="shared" ref="A79" si="89">+IF(C79+C80=0,"[ocultar]","")</f>
        <v>[ocultar]</v>
      </c>
      <c r="B79" s="64" t="s">
        <v>162</v>
      </c>
      <c r="C79" s="65">
        <f t="array" ref="C79">SUM(IF($B79=DATOS_[Sexo],
IF($B78=DATOS_[AGRUP. CLAS. PROF.],
IF("Dentro"=DATOS_[Check Periodo Ref.],
1/(COUNTIFS(DATOS_[Sexo],$B79,DATOS_[AGRUP. CLAS. PROF.],$B78,DATOS_[Check Periodo Ref.],"Dentro",DATOS_[id],DATOS_[id]))))))</f>
        <v>0</v>
      </c>
      <c r="D79" s="66">
        <f>COUNTIFS(DATOS_[AGRUP. CLAS. PROF.],$B78,DATOS_[Sexo],$B79,DATOS_[Check Periodo Ref.],"Dentro")</f>
        <v>0</v>
      </c>
      <c r="E79" s="66">
        <f>COUNTIFS(DATOS_[AGRUP. CLAS. PROF.],$B78,DATOS_[Sexo],$B79,DATOS_[Check Periodo Ref.],"Dentro",DATOS_[Check Nº SC Norm],"Sí")</f>
        <v>0</v>
      </c>
      <c r="F79" s="66">
        <f>COUNTIFS(DATOS_[AGRUP. CLAS. PROF.],$B78,DATOS_[Sexo],$B79,DATOS_[Check Periodo Ref.],"Dentro",DATOS_[Check Nº SC Anualiz],"Sí")</f>
        <v>0</v>
      </c>
      <c r="G79" s="66">
        <f>COUNTIFS(DATOS_[AGRUP. CLAS. PROF.],$B78,DATOS_[Sexo],$B79,DATOS_[Check Periodo Ref.],"Dentro",DATOS_[Check Nº SC Norm y Anualiz],"Sí")</f>
        <v>0</v>
      </c>
      <c r="H79" s="66">
        <f>COUNTIFS(DATOS_[AGRUP. CLAS. PROF.],$B78,DATOS_[Sexo],$B79,DATOS_[Check Periodo Ref.],"Dentro",DATOS_[Check Equiparación],"Sí")</f>
        <v>0</v>
      </c>
      <c r="I79" s="108">
        <f t="array" ref="I79">IFERROR(
AVERAGE(IF(DATOS_[Sexo]=$B79,IF(DATOS_[[AGRUP. CLAS. PROF.]:[AGRUP. CLAS. PROF.]]=$B78,IF(DATOS_[Check Equiparado]="Sí",IF(DATOS_[Check Periodo Ref.]="Dentro",DATOS_[SALARIO BASE Eq],FALSE))))),
0)</f>
        <v>0</v>
      </c>
      <c r="J79" s="109">
        <f t="array" ref="J79">IFERROR(
(AVERAGE((IF(DATOS_[[Sexo]:[Sexo]]=$B79,IF(DATOS_[[AGRUP. CLAS. PROF.]:[AGRUP. CLAS. PROF.]]=$B78,IF(DATOS_[[Check Periodo Ref.]:[Check Periodo Ref.]]="Dentro",IF(DATOS_[[Check Equiparado]:[Check Equiparado]]="Sí",IF(DATOS!AE$5="Sí",(1/DATOS_[[% anualiz]:[% anualiz]]),1)*IF(DATOS!AE$4="Sí",1/DATOS_[[% normaliz]:[% normaliz]],1)*(DATOS_[Conc.Sal.01])))))))),
0)</f>
        <v>0</v>
      </c>
      <c r="K79" s="109">
        <f t="array" ref="K79">IFERROR(
(AVERAGE((IF(DATOS_[[Sexo]:[Sexo]]=$B79,IF(DATOS_[[AGRUP. CLAS. PROF.]:[AGRUP. CLAS. PROF.]]=$B78,IF(DATOS_[[Check Periodo Ref.]:[Check Periodo Ref.]]="Dentro",IF(DATOS_[[Check Equiparado]:[Check Equiparado]]="Sí",IF(DATOS!AF$5="Sí",(1/DATOS_[[% anualiz]:[% anualiz]]),1)*IF(DATOS!AF$4="Sí",1/DATOS_[[% normaliz]:[% normaliz]],1)*(DATOS_[Conc.Sal.02])))))))),
0)</f>
        <v>0</v>
      </c>
      <c r="L79" s="109">
        <f t="array" ref="L79">IFERROR(
(AVERAGE((IF(DATOS_[[Sexo]:[Sexo]]=$B79,IF(DATOS_[[AGRUP. CLAS. PROF.]:[AGRUP. CLAS. PROF.]]=$B78,IF(DATOS_[[Check Periodo Ref.]:[Check Periodo Ref.]]="Dentro",IF(DATOS_[[Check Equiparado]:[Check Equiparado]]="Sí",IF(DATOS!AG$5="Sí",(1/DATOS_[[% anualiz]:[% anualiz]]),1)*IF(DATOS!AG$4="Sí",1/DATOS_[[% normaliz]:[% normaliz]],1)*(DATOS_[Conc.Sal.03])))))))),
0)</f>
        <v>0</v>
      </c>
      <c r="M79" s="109">
        <f t="array" ref="M79">IFERROR(
(AVERAGE((IF(DATOS_[[Sexo]:[Sexo]]=$B79,IF(DATOS_[[AGRUP. CLAS. PROF.]:[AGRUP. CLAS. PROF.]]=$B78,IF(DATOS_[[Check Periodo Ref.]:[Check Periodo Ref.]]="Dentro",IF(DATOS_[[Check Equiparado]:[Check Equiparado]]="Sí",IF(DATOS!AH$5="Sí",(1/DATOS_[[% anualiz]:[% anualiz]]),1)*IF(DATOS!AH$4="Sí",1/DATOS_[[% normaliz]:[% normaliz]],1)*(DATOS_[Conc.Sal.04])))))))),
0)</f>
        <v>0</v>
      </c>
      <c r="N79" s="109">
        <f t="array" ref="N79">IFERROR(
(AVERAGE((IF(DATOS_[[Sexo]:[Sexo]]=$B79,IF(DATOS_[[AGRUP. CLAS. PROF.]:[AGRUP. CLAS. PROF.]]=$B78,IF(DATOS_[[Check Periodo Ref.]:[Check Periodo Ref.]]="Dentro",IF(DATOS_[[Check Equiparado]:[Check Equiparado]]="Sí",IF(DATOS!AI$5="Sí",(1/DATOS_[[% anualiz]:[% anualiz]]),1)*IF(DATOS!AI$4="Sí",1/DATOS_[[% normaliz]:[% normaliz]],1)*(DATOS_[Conc.Sal.05])))))))),
0)</f>
        <v>0</v>
      </c>
      <c r="O79" s="109">
        <f t="array" ref="O79">IFERROR(
(AVERAGE((IF(DATOS_[[Sexo]:[Sexo]]=$B79,IF(DATOS_[[AGRUP. CLAS. PROF.]:[AGRUP. CLAS. PROF.]]=$B78,IF(DATOS_[[Check Periodo Ref.]:[Check Periodo Ref.]]="Dentro",IF(DATOS_[[Check Equiparado]:[Check Equiparado]]="Sí",IF(DATOS!AJ$5="Sí",(1/DATOS_[[% anualiz]:[% anualiz]]),1)*IF(DATOS!AJ$4="Sí",1/DATOS_[[% normaliz]:[% normaliz]],1)*(DATOS_[Conc.Sal.06])))))))),
0)</f>
        <v>0</v>
      </c>
      <c r="P79" s="109">
        <f t="array" ref="P79">IFERROR(
(AVERAGE((IF(DATOS_[[Sexo]:[Sexo]]=$B79,IF(DATOS_[[AGRUP. CLAS. PROF.]:[AGRUP. CLAS. PROF.]]=$B78,IF(DATOS_[[Check Periodo Ref.]:[Check Periodo Ref.]]="Dentro",IF(DATOS_[[Check Equiparado]:[Check Equiparado]]="Sí",IF(DATOS!AK$5="Sí",(1/DATOS_[[% anualiz]:[% anualiz]]),1)*IF(DATOS!AK$4="Sí",1/DATOS_[[% normaliz]:[% normaliz]],1)*(DATOS_[Conc.Sal.07])))))))),
0)</f>
        <v>0</v>
      </c>
      <c r="Q79" s="109">
        <f t="array" ref="Q79">IFERROR(
(AVERAGE((IF(DATOS_[[Sexo]:[Sexo]]=$B79,IF(DATOS_[[AGRUP. CLAS. PROF.]:[AGRUP. CLAS. PROF.]]=$B78,IF(DATOS_[[Check Periodo Ref.]:[Check Periodo Ref.]]="Dentro",IF(DATOS_[[Check Equiparado]:[Check Equiparado]]="Sí",IF(DATOS!AL$5="Sí",(1/DATOS_[[% anualiz]:[% anualiz]]),1)*IF(DATOS!AL$4="Sí",1/DATOS_[[% normaliz]:[% normaliz]],1)*(DATOS_[Conc.Sal.08])))))))),
0)</f>
        <v>0</v>
      </c>
      <c r="R79" s="109">
        <f t="array" ref="R79">IFERROR(
(AVERAGE((IF(DATOS_[[Sexo]:[Sexo]]=$B79,IF(DATOS_[[AGRUP. CLAS. PROF.]:[AGRUP. CLAS. PROF.]]=$B78,IF(DATOS_[[Check Periodo Ref.]:[Check Periodo Ref.]]="Dentro",IF(DATOS_[[Check Equiparado]:[Check Equiparado]]="Sí",IF(DATOS!AM$5="Sí",(1/DATOS_[[% anualiz]:[% anualiz]]),1)*IF(DATOS!AM$4="Sí",1/DATOS_[[% normaliz]:[% normaliz]],1)*(DATOS_[Conc.Sal.09])))))))),
0)</f>
        <v>0</v>
      </c>
      <c r="S79" s="109">
        <f t="array" ref="S79">IFERROR(
(AVERAGE((IF(DATOS_[[Sexo]:[Sexo]]=$B79,IF(DATOS_[[AGRUP. CLAS. PROF.]:[AGRUP. CLAS. PROF.]]=$B78,IF(DATOS_[[Check Periodo Ref.]:[Check Periodo Ref.]]="Dentro",IF(DATOS_[[Check Equiparado]:[Check Equiparado]]="Sí",IF(DATOS!AN$5="Sí",(1/DATOS_[[% anualiz]:[% anualiz]]),1)*IF(DATOS!AN$4="Sí",1/DATOS_[[% normaliz]:[% normaliz]],1)*(DATOS_[Conc.Sal.10])))))))),
0)</f>
        <v>0</v>
      </c>
      <c r="T79" s="109">
        <f t="array" ref="T79">IFERROR(
(AVERAGE((IF(DATOS_[[Sexo]:[Sexo]]=$B79,IF(DATOS_[[AGRUP. CLAS. PROF.]:[AGRUP. CLAS. PROF.]]=$B78,IF(DATOS_[[Check Periodo Ref.]:[Check Periodo Ref.]]="Dentro",IF(DATOS_[[Check Equiparado]:[Check Equiparado]]="Sí",IF(DATOS!AO$5="Sí",(1/DATOS_[[% anualiz]:[% anualiz]]),1)*IF(DATOS!AO$4="Sí",1/DATOS_[[% normaliz]:[% normaliz]],1)*(DATOS_[Conc.Sal.11])))))))),
0)</f>
        <v>0</v>
      </c>
      <c r="U79" s="109">
        <f t="array" ref="U79">IFERROR(
(AVERAGE((IF(DATOS_[[Sexo]:[Sexo]]=$B79,IF(DATOS_[[AGRUP. CLAS. PROF.]:[AGRUP. CLAS. PROF.]]=$B78,IF(DATOS_[[Check Periodo Ref.]:[Check Periodo Ref.]]="Dentro",IF(DATOS_[[Check Equiparado]:[Check Equiparado]]="Sí",IF(DATOS!AP$5="Sí",(1/DATOS_[[% anualiz]:[% anualiz]]),1)*IF(DATOS!AP$4="Sí",1/DATOS_[[% normaliz]:[% normaliz]],1)*(DATOS_[Conc.Sal.12])))))))),
0)</f>
        <v>0</v>
      </c>
      <c r="V79" s="109">
        <f t="array" ref="V79">IFERROR(
(AVERAGE((IF(DATOS_[[Sexo]:[Sexo]]=$B79,IF(DATOS_[[AGRUP. CLAS. PROF.]:[AGRUP. CLAS. PROF.]]=$B78,IF(DATOS_[[Check Periodo Ref.]:[Check Periodo Ref.]]="Dentro",IF(DATOS_[[Check Equiparado]:[Check Equiparado]]="Sí",IF(DATOS!AQ$5="Sí",(1/DATOS_[[% anualiz]:[% anualiz]]),1)*IF(DATOS!AQ$4="Sí",1/DATOS_[[% normaliz]:[% normaliz]],1)*(DATOS_[Conc.Sal.13])))))))),
0)</f>
        <v>0</v>
      </c>
      <c r="W79" s="109">
        <f t="array" ref="W79">IFERROR(
(AVERAGE((IF(DATOS_[[Sexo]:[Sexo]]=$B79,IF(DATOS_[[AGRUP. CLAS. PROF.]:[AGRUP. CLAS. PROF.]]=$B78,IF(DATOS_[[Check Periodo Ref.]:[Check Periodo Ref.]]="Dentro",IF(DATOS_[[Check Equiparado]:[Check Equiparado]]="Sí",IF(DATOS!AR$5="Sí",(1/DATOS_[[% anualiz]:[% anualiz]]),1)*IF(DATOS!AR$4="Sí",1/DATOS_[[% normaliz]:[% normaliz]],1)*(DATOS_[Conc.Sal.14])))))))),
0)</f>
        <v>0</v>
      </c>
      <c r="X79" s="109">
        <f t="array" ref="X79">IFERROR(
(AVERAGE((IF(DATOS_[[Sexo]:[Sexo]]=$B79,IF(DATOS_[[AGRUP. CLAS. PROF.]:[AGRUP. CLAS. PROF.]]=$B78,IF(DATOS_[[Check Periodo Ref.]:[Check Periodo Ref.]]="Dentro",IF(DATOS_[[Check Equiparado]:[Check Equiparado]]="Sí",IF(DATOS!AS$5="Sí",(1/DATOS_[[% anualiz]:[% anualiz]]),1)*IF(DATOS!AS$4="Sí",1/DATOS_[[% normaliz]:[% normaliz]],1)*(DATOS_[Conc.Sal.15])))))))),
0)</f>
        <v>0</v>
      </c>
      <c r="Y79" s="109">
        <f t="array" ref="Y79">IFERROR(
(AVERAGE((IF(DATOS_[[Sexo]:[Sexo]]=$B79,IF(DATOS_[[AGRUP. CLAS. PROF.]:[AGRUP. CLAS. PROF.]]=$B78,IF(DATOS_[[Check Periodo Ref.]:[Check Periodo Ref.]]="Dentro",IF(DATOS_[[Check Equiparado]:[Check Equiparado]]="Sí",IF(DATOS!AT$5="Sí",(1/DATOS_[[% anualiz]:[% anualiz]]),1)*IF(DATOS!AT$4="Sí",1/DATOS_[[% normaliz]:[% normaliz]],1)*(DATOS_[Conc.Sal.16])))))))),
0)</f>
        <v>0</v>
      </c>
      <c r="Z79" s="109">
        <f t="array" ref="Z79">IFERROR(
(AVERAGE((IF(DATOS_[[Sexo]:[Sexo]]=$B79,IF(DATOS_[[AGRUP. CLAS. PROF.]:[AGRUP. CLAS. PROF.]]=$B78,IF(DATOS_[[Check Periodo Ref.]:[Check Periodo Ref.]]="Dentro",IF(DATOS_[[Check Equiparado]:[Check Equiparado]]="Sí",IF(DATOS!AU$5="Sí",(1/DATOS_[[% anualiz]:[% anualiz]]),1)*IF(DATOS!AU$4="Sí",1/DATOS_[[% normaliz]:[% normaliz]],1)*(DATOS_[Conc.Sal.17])))))))),
0)</f>
        <v>0</v>
      </c>
      <c r="AA79" s="109">
        <f t="array" ref="AA79">IFERROR(
(AVERAGE((IF(DATOS_[[Sexo]:[Sexo]]=$B79,IF(DATOS_[[AGRUP. CLAS. PROF.]:[AGRUP. CLAS. PROF.]]=$B78,IF(DATOS_[[Check Periodo Ref.]:[Check Periodo Ref.]]="Dentro",IF(DATOS_[[Check Equiparado]:[Check Equiparado]]="Sí",IF(DATOS!AV$5="Sí",(1/DATOS_[[% anualiz]:[% anualiz]]),1)*IF(DATOS!AV$4="Sí",1/DATOS_[[% normaliz]:[% normaliz]],1)*(DATOS_[Conc.Sal.18])))))))),
0)</f>
        <v>0</v>
      </c>
      <c r="AB79" s="109">
        <f t="array" ref="AB79">IFERROR(
(AVERAGE((IF(DATOS_[[Sexo]:[Sexo]]=$B79,IF(DATOS_[[AGRUP. CLAS. PROF.]:[AGRUP. CLAS. PROF.]]=$B78,IF(DATOS_[[Check Periodo Ref.]:[Check Periodo Ref.]]="Dentro",IF(DATOS_[[Check Equiparado]:[Check Equiparado]]="Sí",IF(DATOS!AW$5="Sí",(1/DATOS_[[% anualiz]:[% anualiz]]),1)*IF(DATOS!AW$4="Sí",1/DATOS_[[% normaliz]:[% normaliz]],1)*(DATOS_[Conc.Sal.19])))))))),
0)</f>
        <v>0</v>
      </c>
      <c r="AC79" s="109">
        <f t="array" ref="AC79">IFERROR(
(AVERAGE((IF(DATOS_[[Sexo]:[Sexo]]=$B79,IF(DATOS_[[AGRUP. CLAS. PROF.]:[AGRUP. CLAS. PROF.]]=$B78,IF(DATOS_[[Check Periodo Ref.]:[Check Periodo Ref.]]="Dentro",IF(DATOS_[[Check Equiparado]:[Check Equiparado]]="Sí",IF(DATOS!AX$5="Sí",(1/DATOS_[[% anualiz]:[% anualiz]]),1)*IF(DATOS!AX$4="Sí",1/DATOS_[[% normaliz]:[% normaliz]],1)*(DATOS_[Conc.Sal.20])))))))),
0)</f>
        <v>0</v>
      </c>
      <c r="AD79" s="109">
        <f t="array" ref="AD79">IFERROR(
(AVERAGE((IF(DATOS_[[Sexo]:[Sexo]]=$B79,IF(DATOS_[[AGRUP. CLAS. PROF.]:[AGRUP. CLAS. PROF.]]=$B78,IF(DATOS_[[Check Periodo Ref.]:[Check Periodo Ref.]]="Dentro",IF(DATOS_[[Check Equiparado]:[Check Equiparado]]="Sí",IF(DATOS!AY$5="Sí",(1/DATOS_[[% anualiz]:[% anualiz]]),1)*IF(DATOS!AY$4="Sí",1/DATOS_[[% normaliz]:[% normaliz]],1)*(DATOS_[Conc.Sal.21])))))))),
0)</f>
        <v>0</v>
      </c>
      <c r="AE79" s="109">
        <f t="array" ref="AE79">IFERROR(
(AVERAGE((IF(DATOS_[[Sexo]:[Sexo]]=$B79,IF(DATOS_[[AGRUP. CLAS. PROF.]:[AGRUP. CLAS. PROF.]]=$B78,IF(DATOS_[[Check Periodo Ref.]:[Check Periodo Ref.]]="Dentro",IF(DATOS_[[Check Equiparado]:[Check Equiparado]]="Sí",IF(DATOS!AZ$5="Sí",(1/DATOS_[[% anualiz]:[% anualiz]]),1)*IF(DATOS!AZ$4="Sí",1/DATOS_[[% normaliz]:[% normaliz]],1)*(DATOS_[Conc.Sal.22])))))))),
0)</f>
        <v>0</v>
      </c>
      <c r="AF79" s="109">
        <f t="array" ref="AF79">IFERROR(
(AVERAGE((IF(DATOS_[[Sexo]:[Sexo]]=$B79,IF(DATOS_[[AGRUP. CLAS. PROF.]:[AGRUP. CLAS. PROF.]]=$B78,IF(DATOS_[[Check Periodo Ref.]:[Check Periodo Ref.]]="Dentro",IF(DATOS_[[Check Equiparado]:[Check Equiparado]]="Sí",IF(DATOS!BA$5="Sí",(1/DATOS_[[% anualiz]:[% anualiz]]),1)*IF(DATOS!BA$4="Sí",1/DATOS_[[% normaliz]:[% normaliz]],1)*(DATOS_[Conc.Sal.23])))))))),
0)</f>
        <v>0</v>
      </c>
      <c r="AG79" s="109">
        <f t="array" ref="AG79">IFERROR(
(AVERAGE((IF(DATOS_[[Sexo]:[Sexo]]=$B79,IF(DATOS_[[AGRUP. CLAS. PROF.]:[AGRUP. CLAS. PROF.]]=$B78,IF(DATOS_[[Check Periodo Ref.]:[Check Periodo Ref.]]="Dentro",IF(DATOS_[[Check Equiparado]:[Check Equiparado]]="Sí",IF(DATOS!BB$5="Sí",(1/DATOS_[[% anualiz]:[% anualiz]]),1)*IF(DATOS!BB$4="Sí",1/DATOS_[[% normaliz]:[% normaliz]],1)*(DATOS_[Conc.Sal.24])))))))),
0)</f>
        <v>0</v>
      </c>
      <c r="AH79" s="109">
        <f t="array" ref="AH79">IFERROR(
(AVERAGE((IF(DATOS_[[Sexo]:[Sexo]]=$B79,IF(DATOS_[[AGRUP. CLAS. PROF.]:[AGRUP. CLAS. PROF.]]=$B78,IF(DATOS_[[Check Periodo Ref.]:[Check Periodo Ref.]]="Dentro",IF(DATOS_[[Check Equiparado]:[Check Equiparado]]="Sí",IF(DATOS!BC$5="Sí",(1/DATOS_[[% anualiz]:[% anualiz]]),1)*IF(DATOS!BC$4="Sí",1/DATOS_[[% normaliz]:[% normaliz]],1)*(DATOS_[Conc.Sal.25])))))))),
0)</f>
        <v>0</v>
      </c>
      <c r="AI79" s="109">
        <f t="array" ref="AI79">IFERROR(
(AVERAGE((IF(DATOS_[[Sexo]:[Sexo]]=$B79,IF(DATOS_[[AGRUP. CLAS. PROF.]:[AGRUP. CLAS. PROF.]]=$B78,IF(DATOS_[[Check Periodo Ref.]:[Check Periodo Ref.]]="Dentro",IF(DATOS_[[Check Equiparado]:[Check Equiparado]]="Sí",IF(DATOS!BD$5="Sí",(1/DATOS_[[% anualiz]:[% anualiz]]),1)*IF(DATOS!BD$4="Sí",1/DATOS_[[% normaliz]:[% normaliz]],1)*(DATOS_[Conc.Sal.26])))))))),
0)</f>
        <v>0</v>
      </c>
      <c r="AJ79" s="109">
        <f t="array" ref="AJ79">IFERROR(
(AVERAGE((IF(DATOS_[[Sexo]:[Sexo]]=$B79,IF(DATOS_[[AGRUP. CLAS. PROF.]:[AGRUP. CLAS. PROF.]]=$B78,IF(DATOS_[[Check Periodo Ref.]:[Check Periodo Ref.]]="Dentro",IF(DATOS_[[Check Equiparado]:[Check Equiparado]]="Sí",IF(DATOS!BE$5="Sí",(1/DATOS_[[% anualiz]:[% anualiz]]),1)*IF(DATOS!BE$4="Sí",1/DATOS_[[% normaliz]:[% normaliz]],1)*(DATOS_[Conc.Sal.27])))))))),
0)</f>
        <v>0</v>
      </c>
      <c r="AK79" s="109">
        <f t="array" ref="AK79">IFERROR(
(AVERAGE((IF(DATOS_[[Sexo]:[Sexo]]=$B79,IF(DATOS_[[AGRUP. CLAS. PROF.]:[AGRUP. CLAS. PROF.]]=$B78,IF(DATOS_[[Check Periodo Ref.]:[Check Periodo Ref.]]="Dentro",IF(DATOS_[[Check Equiparado]:[Check Equiparado]]="Sí",IF(DATOS!BF$5="Sí",(1/DATOS_[[% anualiz]:[% anualiz]]),1)*IF(DATOS!BF$4="Sí",1/DATOS_[[% normaliz]:[% normaliz]],1)*(DATOS_[Conc.Sal.28])))))))),
0)</f>
        <v>0</v>
      </c>
      <c r="AL79" s="109">
        <f t="array" ref="AL79">IFERROR(
(AVERAGE((IF(DATOS_[[Sexo]:[Sexo]]=$B79,IF(DATOS_[[AGRUP. CLAS. PROF.]:[AGRUP. CLAS. PROF.]]=$B78,IF(DATOS_[[Check Periodo Ref.]:[Check Periodo Ref.]]="Dentro",IF(DATOS_[[Check Equiparado]:[Check Equiparado]]="Sí",IF(DATOS!BG$5="Sí",(1/DATOS_[[% anualiz]:[% anualiz]]),1)*IF(DATOS!BG$4="Sí",1/DATOS_[[% normaliz]:[% normaliz]],1)*(DATOS_[Conc.Sal.29])))))))),
0)</f>
        <v>0</v>
      </c>
      <c r="AM79" s="109">
        <f t="array" ref="AM79">IFERROR(
(AVERAGE((IF(DATOS_[[Sexo]:[Sexo]]=$B79,IF(DATOS_[[AGRUP. CLAS. PROF.]:[AGRUP. CLAS. PROF.]]=$B78,IF(DATOS_[[Check Periodo Ref.]:[Check Periodo Ref.]]="Dentro",IF(DATOS_[[Check Equiparado]:[Check Equiparado]]="Sí",IF(DATOS!BH$5="Sí",(1/DATOS_[[% anualiz]:[% anualiz]]),1)*IF(DATOS!BH$4="Sí",1/DATOS_[[% normaliz]:[% normaliz]],1)*(DATOS_[Conc.Sal.30])))))))),
0)</f>
        <v>0</v>
      </c>
      <c r="AN79" s="110">
        <f t="array" ref="AN79">IFERROR(
AVERAGE(IF(DATOS_[Sexo]=$B79,IF(DATOS_[[AGRUP. CLAS. PROF.]:[AGRUP. CLAS. PROF.]]=$B78,IF(DATOS_[Check Equiparado]="Sí",IF(DATOS_[Check Periodo Ref.]="Dentro",DATOS_[Tot COMPL.SAL Eq],FALSE))))),
0)</f>
        <v>0</v>
      </c>
      <c r="AO79" s="111">
        <f t="array" ref="AO79">IFERROR(
AVERAGE(IF(DATOS_[Sexo]=$B79,IF(DATOS_[[AGRUP. CLAS. PROF.]:[AGRUP. CLAS. PROF.]]=$B78,IF(DATOS_[Check Equiparado]="Sí",IF(DATOS_[Check Periodo Ref.]="Dentro",DATOS_[TOTAL SALARIO Eq],FALSE))))),
0)</f>
        <v>0</v>
      </c>
      <c r="AP79" s="112">
        <f t="array" ref="AP79">IFERROR(
(AVERAGE((IF(DATOS_[[Sexo]:[Sexo]]=$B79,IF(DATOS_[[AGRUP. CLAS. PROF.]:[AGRUP. CLAS. PROF.]]=$B78,IF(DATOS_[[Check Periodo Ref.]:[Check Periodo Ref.]]="Dentro",IF(DATOS_[[Check Equiparado]:[Check Equiparado]]="Sí",IF(DATOS!BI$5="Sí",(1/DATOS_[[% anualiz]:[% anualiz]]),1)*IF(DATOS!BI$4="Sí",1/DATOS_[[% normaliz]:[% normaliz]],1)*(DATOS_[C.Extra.01])))))))),
0)</f>
        <v>0</v>
      </c>
      <c r="AQ79" s="112">
        <f t="array" ref="AQ79">IFERROR(
(AVERAGE((IF(DATOS_[[Sexo]:[Sexo]]=$B79,IF(DATOS_[[AGRUP. CLAS. PROF.]:[AGRUP. CLAS. PROF.]]=$B78,IF(DATOS_[[Check Periodo Ref.]:[Check Periodo Ref.]]="Dentro",IF(DATOS_[[Check Equiparado]:[Check Equiparado]]="Sí",IF(DATOS!BJ$5="Sí",(1/DATOS_[[% anualiz]:[% anualiz]]),1)*IF(DATOS!BJ$4="Sí",1/DATOS_[[% normaliz]:[% normaliz]],1)*(DATOS_[C.Extra.02])))))))),
0)</f>
        <v>0</v>
      </c>
      <c r="AR79" s="112">
        <f t="array" ref="AR79">IFERROR(
(AVERAGE((IF(DATOS_[[Sexo]:[Sexo]]=$B79,IF(DATOS_[[AGRUP. CLAS. PROF.]:[AGRUP. CLAS. PROF.]]=$B78,IF(DATOS_[[Check Periodo Ref.]:[Check Periodo Ref.]]="Dentro",IF(DATOS_[[Check Equiparado]:[Check Equiparado]]="Sí",IF(DATOS!BK$5="Sí",(1/DATOS_[[% anualiz]:[% anualiz]]),1)*IF(DATOS!BK$4="Sí",1/DATOS_[[% normaliz]:[% normaliz]],1)*(DATOS_[C.Extra.03])))))))),
0)</f>
        <v>0</v>
      </c>
      <c r="AS79" s="112">
        <f t="array" ref="AS79">IFERROR(
(AVERAGE((IF(DATOS_[[Sexo]:[Sexo]]=$B79,IF(DATOS_[[AGRUP. CLAS. PROF.]:[AGRUP. CLAS. PROF.]]=$B78,IF(DATOS_[[Check Periodo Ref.]:[Check Periodo Ref.]]="Dentro",IF(DATOS_[[Check Equiparado]:[Check Equiparado]]="Sí",IF(DATOS!BL$5="Sí",(1/DATOS_[[% anualiz]:[% anualiz]]),1)*IF(DATOS!BL$4="Sí",1/DATOS_[[% normaliz]:[% normaliz]],1)*(DATOS_[C.Extra.04])))))))),
0)</f>
        <v>0</v>
      </c>
      <c r="AT79" s="112">
        <f t="array" ref="AT79">IFERROR(
(AVERAGE((IF(DATOS_[[Sexo]:[Sexo]]=$B79,IF(DATOS_[[AGRUP. CLAS. PROF.]:[AGRUP. CLAS. PROF.]]=$B78,IF(DATOS_[[Check Periodo Ref.]:[Check Periodo Ref.]]="Dentro",IF(DATOS_[[Check Equiparado]:[Check Equiparado]]="Sí",IF(DATOS!BM$5="Sí",(1/DATOS_[[% anualiz]:[% anualiz]]),1)*IF(DATOS!BM$4="Sí",1/DATOS_[[% normaliz]:[% normaliz]],1)*(DATOS_[C.Extra.05])))))))),
0)</f>
        <v>0</v>
      </c>
      <c r="AU79" s="113">
        <f t="array" ref="AU79">IFERROR(
AVERAGE(IF(DATOS_[Sexo]=$B79,IF(DATOS_[[AGRUP. CLAS. PROF.]:[AGRUP. CLAS. PROF.]]=$B78,IF(DATOS_[Check Equiparado]="Sí",IF(DATOS_[Check Periodo Ref.]="Dentro",DATOS_[Tot Extrasalarial Eq],FALSE))))),
0)</f>
        <v>0</v>
      </c>
      <c r="AV79" s="114">
        <f t="array" ref="AV79">IFERROR(
AVERAGE(IF(DATOS_[Sexo]=$B79,IF(DATOS_[[AGRUP. CLAS. PROF.]:[AGRUP. CLAS. PROF.]]=$B78,IF(DATOS_[Check Equiparado]="Sí",IF(DATOS_[Check Periodo Ref.]="Dentro",DATOS_[TOTAL Retrib Eq],FALSE))))),
0)</f>
        <v>0</v>
      </c>
    </row>
    <row r="80" spans="1:48" x14ac:dyDescent="0.3">
      <c r="A80" s="60" t="str">
        <f t="shared" ref="A80" si="90">+A79</f>
        <v>[ocultar]</v>
      </c>
      <c r="B80" s="64" t="s">
        <v>163</v>
      </c>
      <c r="C80" s="65">
        <f t="array" ref="C80">SUM(IF($B80=DATOS_[Sexo],
IF($B78=DATOS_[AGRUP. CLAS. PROF.],
IF("Dentro"=DATOS_[Check Periodo Ref.],
1/(COUNTIFS(DATOS_[Sexo],$B80,DATOS_[AGRUP. CLAS. PROF.],$B78,DATOS_[Check Periodo Ref.],"Dentro",DATOS_[id],DATOS_[id]))))))</f>
        <v>0</v>
      </c>
      <c r="D80" s="66">
        <f>COUNTIFS(DATOS_[AGRUP. CLAS. PROF.],$B78,DATOS_[Sexo],$B80,DATOS_[Check Periodo Ref.],"Dentro")</f>
        <v>0</v>
      </c>
      <c r="E80" s="66">
        <f>COUNTIFS(DATOS_[AGRUP. CLAS. PROF.],$B78,DATOS_[Sexo],$B80,DATOS_[Check Periodo Ref.],"Dentro",DATOS_[Check Nº SC Norm],"Sí")</f>
        <v>0</v>
      </c>
      <c r="F80" s="66">
        <f>COUNTIFS(DATOS_[AGRUP. CLAS. PROF.],$B78,DATOS_[Sexo],$B80,DATOS_[Check Periodo Ref.],"Dentro",DATOS_[Check Nº SC Anualiz],"Sí")</f>
        <v>0</v>
      </c>
      <c r="G80" s="66">
        <f>COUNTIFS(DATOS_[AGRUP. CLAS. PROF.],$B78,DATOS_[Sexo],$B80,DATOS_[Check Periodo Ref.],"Dentro",DATOS_[Check Nº SC Norm y Anualiz],"Sí")</f>
        <v>0</v>
      </c>
      <c r="H80" s="66">
        <f>COUNTIFS(DATOS_[AGRUP. CLAS. PROF.],$B78,DATOS_[Sexo],$B80,DATOS_[Check Periodo Ref.],"Dentro",DATOS_[Check Equiparación],"Sí")</f>
        <v>0</v>
      </c>
      <c r="I80" s="108" cm="1">
        <f t="array" ref="I80">IFERROR(
AVERAGE(IF(DATOS_[Sexo]=$B80,IF(DATOS_[[AGRUP. CLAS. PROF.]:[AGRUP. CLAS. PROF.]]=$B78,IF(DATOS_[Check Equiparado]="Sí",IF(DATOS_[Check Periodo Ref.]="Dentro",DATOS_[SALARIO BASE Eq],FALSE))))),
0)</f>
        <v>0</v>
      </c>
      <c r="J80" s="109">
        <f t="array" ref="J80">IFERROR(
(AVERAGE((IF(DATOS_[[Sexo]:[Sexo]]=$B80,IF(DATOS_[[AGRUP. CLAS. PROF.]:[AGRUP. CLAS. PROF.]]=$B78,IF(DATOS_[[Check Periodo Ref.]:[Check Periodo Ref.]]="Dentro",IF(DATOS_[[Check Equiparado]:[Check Equiparado]]="Sí",IF(DATOS!AE$5="Sí",(1/DATOS_[[% anualiz]:[% anualiz]]),1)*IF(DATOS!AE$4="Sí",1/DATOS_[[% normaliz]:[% normaliz]],1)*(DATOS_[Conc.Sal.01])))))))),
0)</f>
        <v>0</v>
      </c>
      <c r="K80" s="109">
        <f t="array" ref="K80">IFERROR(
(AVERAGE((IF(DATOS_[[Sexo]:[Sexo]]=$B80,IF(DATOS_[[AGRUP. CLAS. PROF.]:[AGRUP. CLAS. PROF.]]=$B78,IF(DATOS_[[Check Periodo Ref.]:[Check Periodo Ref.]]="Dentro",IF(DATOS_[[Check Equiparado]:[Check Equiparado]]="Sí",IF(DATOS!AF$5="Sí",(1/DATOS_[[% anualiz]:[% anualiz]]),1)*IF(DATOS!AF$4="Sí",1/DATOS_[[% normaliz]:[% normaliz]],1)*(DATOS_[Conc.Sal.02])))))))),
0)</f>
        <v>0</v>
      </c>
      <c r="L80" s="109">
        <f t="array" ref="L80">IFERROR(
(AVERAGE((IF(DATOS_[[Sexo]:[Sexo]]=$B80,IF(DATOS_[[AGRUP. CLAS. PROF.]:[AGRUP. CLAS. PROF.]]=$B78,IF(DATOS_[[Check Periodo Ref.]:[Check Periodo Ref.]]="Dentro",IF(DATOS_[[Check Equiparado]:[Check Equiparado]]="Sí",IF(DATOS!AG$5="Sí",(1/DATOS_[[% anualiz]:[% anualiz]]),1)*IF(DATOS!AG$4="Sí",1/DATOS_[[% normaliz]:[% normaliz]],1)*(DATOS_[Conc.Sal.03])))))))),
0)</f>
        <v>0</v>
      </c>
      <c r="M80" s="109">
        <f t="array" ref="M80">IFERROR(
(AVERAGE((IF(DATOS_[[Sexo]:[Sexo]]=$B80,IF(DATOS_[[AGRUP. CLAS. PROF.]:[AGRUP. CLAS. PROF.]]=$B78,IF(DATOS_[[Check Periodo Ref.]:[Check Periodo Ref.]]="Dentro",IF(DATOS_[[Check Equiparado]:[Check Equiparado]]="Sí",IF(DATOS!AH$5="Sí",(1/DATOS_[[% anualiz]:[% anualiz]]),1)*IF(DATOS!AH$4="Sí",1/DATOS_[[% normaliz]:[% normaliz]],1)*(DATOS_[Conc.Sal.04])))))))),
0)</f>
        <v>0</v>
      </c>
      <c r="N80" s="109">
        <f t="array" ref="N80">IFERROR(
(AVERAGE((IF(DATOS_[[Sexo]:[Sexo]]=$B80,IF(DATOS_[[AGRUP. CLAS. PROF.]:[AGRUP. CLAS. PROF.]]=$B78,IF(DATOS_[[Check Periodo Ref.]:[Check Periodo Ref.]]="Dentro",IF(DATOS_[[Check Equiparado]:[Check Equiparado]]="Sí",IF(DATOS!AI$5="Sí",(1/DATOS_[[% anualiz]:[% anualiz]]),1)*IF(DATOS!AI$4="Sí",1/DATOS_[[% normaliz]:[% normaliz]],1)*(DATOS_[Conc.Sal.05])))))))),
0)</f>
        <v>0</v>
      </c>
      <c r="O80" s="109">
        <f t="array" ref="O80">IFERROR(
(AVERAGE((IF(DATOS_[[Sexo]:[Sexo]]=$B80,IF(DATOS_[[AGRUP. CLAS. PROF.]:[AGRUP. CLAS. PROF.]]=$B78,IF(DATOS_[[Check Periodo Ref.]:[Check Periodo Ref.]]="Dentro",IF(DATOS_[[Check Equiparado]:[Check Equiparado]]="Sí",IF(DATOS!AJ$5="Sí",(1/DATOS_[[% anualiz]:[% anualiz]]),1)*IF(DATOS!AJ$4="Sí",1/DATOS_[[% normaliz]:[% normaliz]],1)*(DATOS_[Conc.Sal.06])))))))),
0)</f>
        <v>0</v>
      </c>
      <c r="P80" s="109">
        <f t="array" ref="P80">IFERROR(
(AVERAGE((IF(DATOS_[[Sexo]:[Sexo]]=$B80,IF(DATOS_[[AGRUP. CLAS. PROF.]:[AGRUP. CLAS. PROF.]]=$B78,IF(DATOS_[[Check Periodo Ref.]:[Check Periodo Ref.]]="Dentro",IF(DATOS_[[Check Equiparado]:[Check Equiparado]]="Sí",IF(DATOS!AK$5="Sí",(1/DATOS_[[% anualiz]:[% anualiz]]),1)*IF(DATOS!AK$4="Sí",1/DATOS_[[% normaliz]:[% normaliz]],1)*(DATOS_[Conc.Sal.07])))))))),
0)</f>
        <v>0</v>
      </c>
      <c r="Q80" s="109">
        <f t="array" ref="Q80">IFERROR(
(AVERAGE((IF(DATOS_[[Sexo]:[Sexo]]=$B80,IF(DATOS_[[AGRUP. CLAS. PROF.]:[AGRUP. CLAS. PROF.]]=$B78,IF(DATOS_[[Check Periodo Ref.]:[Check Periodo Ref.]]="Dentro",IF(DATOS_[[Check Equiparado]:[Check Equiparado]]="Sí",IF(DATOS!AL$5="Sí",(1/DATOS_[[% anualiz]:[% anualiz]]),1)*IF(DATOS!AL$4="Sí",1/DATOS_[[% normaliz]:[% normaliz]],1)*(DATOS_[Conc.Sal.08])))))))),
0)</f>
        <v>0</v>
      </c>
      <c r="R80" s="109">
        <f t="array" ref="R80">IFERROR(
(AVERAGE((IF(DATOS_[[Sexo]:[Sexo]]=$B80,IF(DATOS_[[AGRUP. CLAS. PROF.]:[AGRUP. CLAS. PROF.]]=$B78,IF(DATOS_[[Check Periodo Ref.]:[Check Periodo Ref.]]="Dentro",IF(DATOS_[[Check Equiparado]:[Check Equiparado]]="Sí",IF(DATOS!AM$5="Sí",(1/DATOS_[[% anualiz]:[% anualiz]]),1)*IF(DATOS!AM$4="Sí",1/DATOS_[[% normaliz]:[% normaliz]],1)*(DATOS_[Conc.Sal.09])))))))),
0)</f>
        <v>0</v>
      </c>
      <c r="S80" s="109">
        <f t="array" ref="S80">IFERROR(
(AVERAGE((IF(DATOS_[[Sexo]:[Sexo]]=$B80,IF(DATOS_[[AGRUP. CLAS. PROF.]:[AGRUP. CLAS. PROF.]]=$B78,IF(DATOS_[[Check Periodo Ref.]:[Check Periodo Ref.]]="Dentro",IF(DATOS_[[Check Equiparado]:[Check Equiparado]]="Sí",IF(DATOS!AN$5="Sí",(1/DATOS_[[% anualiz]:[% anualiz]]),1)*IF(DATOS!AN$4="Sí",1/DATOS_[[% normaliz]:[% normaliz]],1)*(DATOS_[Conc.Sal.10])))))))),
0)</f>
        <v>0</v>
      </c>
      <c r="T80" s="109">
        <f t="array" ref="T80">IFERROR(
(AVERAGE((IF(DATOS_[[Sexo]:[Sexo]]=$B80,IF(DATOS_[[AGRUP. CLAS. PROF.]:[AGRUP. CLAS. PROF.]]=$B78,IF(DATOS_[[Check Periodo Ref.]:[Check Periodo Ref.]]="Dentro",IF(DATOS_[[Check Equiparado]:[Check Equiparado]]="Sí",IF(DATOS!AO$5="Sí",(1/DATOS_[[% anualiz]:[% anualiz]]),1)*IF(DATOS!AO$4="Sí",1/DATOS_[[% normaliz]:[% normaliz]],1)*(DATOS_[Conc.Sal.11])))))))),
0)</f>
        <v>0</v>
      </c>
      <c r="U80" s="109">
        <f t="array" ref="U80">IFERROR(
(AVERAGE((IF(DATOS_[[Sexo]:[Sexo]]=$B80,IF(DATOS_[[AGRUP. CLAS. PROF.]:[AGRUP. CLAS. PROF.]]=$B78,IF(DATOS_[[Check Periodo Ref.]:[Check Periodo Ref.]]="Dentro",IF(DATOS_[[Check Equiparado]:[Check Equiparado]]="Sí",IF(DATOS!AP$5="Sí",(1/DATOS_[[% anualiz]:[% anualiz]]),1)*IF(DATOS!AP$4="Sí",1/DATOS_[[% normaliz]:[% normaliz]],1)*(DATOS_[Conc.Sal.12])))))))),
0)</f>
        <v>0</v>
      </c>
      <c r="V80" s="109">
        <f t="array" ref="V80">IFERROR(
(AVERAGE((IF(DATOS_[[Sexo]:[Sexo]]=$B80,IF(DATOS_[[AGRUP. CLAS. PROF.]:[AGRUP. CLAS. PROF.]]=$B78,IF(DATOS_[[Check Periodo Ref.]:[Check Periodo Ref.]]="Dentro",IF(DATOS_[[Check Equiparado]:[Check Equiparado]]="Sí",IF(DATOS!AQ$5="Sí",(1/DATOS_[[% anualiz]:[% anualiz]]),1)*IF(DATOS!AQ$4="Sí",1/DATOS_[[% normaliz]:[% normaliz]],1)*(DATOS_[Conc.Sal.13])))))))),
0)</f>
        <v>0</v>
      </c>
      <c r="W80" s="109">
        <f t="array" ref="W80">IFERROR(
(AVERAGE((IF(DATOS_[[Sexo]:[Sexo]]=$B80,IF(DATOS_[[AGRUP. CLAS. PROF.]:[AGRUP. CLAS. PROF.]]=$B78,IF(DATOS_[[Check Periodo Ref.]:[Check Periodo Ref.]]="Dentro",IF(DATOS_[[Check Equiparado]:[Check Equiparado]]="Sí",IF(DATOS!AR$5="Sí",(1/DATOS_[[% anualiz]:[% anualiz]]),1)*IF(DATOS!AR$4="Sí",1/DATOS_[[% normaliz]:[% normaliz]],1)*(DATOS_[Conc.Sal.14])))))))),
0)</f>
        <v>0</v>
      </c>
      <c r="X80" s="109">
        <f t="array" ref="X80">IFERROR(
(AVERAGE((IF(DATOS_[[Sexo]:[Sexo]]=$B80,IF(DATOS_[[AGRUP. CLAS. PROF.]:[AGRUP. CLAS. PROF.]]=$B78,IF(DATOS_[[Check Periodo Ref.]:[Check Periodo Ref.]]="Dentro",IF(DATOS_[[Check Equiparado]:[Check Equiparado]]="Sí",IF(DATOS!AS$5="Sí",(1/DATOS_[[% anualiz]:[% anualiz]]),1)*IF(DATOS!AS$4="Sí",1/DATOS_[[% normaliz]:[% normaliz]],1)*(DATOS_[Conc.Sal.15])))))))),
0)</f>
        <v>0</v>
      </c>
      <c r="Y80" s="109">
        <f t="array" ref="Y80">IFERROR(
(AVERAGE((IF(DATOS_[[Sexo]:[Sexo]]=$B80,IF(DATOS_[[AGRUP. CLAS. PROF.]:[AGRUP. CLAS. PROF.]]=$B78,IF(DATOS_[[Check Periodo Ref.]:[Check Periodo Ref.]]="Dentro",IF(DATOS_[[Check Equiparado]:[Check Equiparado]]="Sí",IF(DATOS!AT$5="Sí",(1/DATOS_[[% anualiz]:[% anualiz]]),1)*IF(DATOS!AT$4="Sí",1/DATOS_[[% normaliz]:[% normaliz]],1)*(DATOS_[Conc.Sal.16])))))))),
0)</f>
        <v>0</v>
      </c>
      <c r="Z80" s="109">
        <f t="array" ref="Z80">IFERROR(
(AVERAGE((IF(DATOS_[[Sexo]:[Sexo]]=$B80,IF(DATOS_[[AGRUP. CLAS. PROF.]:[AGRUP. CLAS. PROF.]]=$B78,IF(DATOS_[[Check Periodo Ref.]:[Check Periodo Ref.]]="Dentro",IF(DATOS_[[Check Equiparado]:[Check Equiparado]]="Sí",IF(DATOS!AU$5="Sí",(1/DATOS_[[% anualiz]:[% anualiz]]),1)*IF(DATOS!AU$4="Sí",1/DATOS_[[% normaliz]:[% normaliz]],1)*(DATOS_[Conc.Sal.17])))))))),
0)</f>
        <v>0</v>
      </c>
      <c r="AA80" s="109">
        <f t="array" ref="AA80">IFERROR(
(AVERAGE((IF(DATOS_[[Sexo]:[Sexo]]=$B80,IF(DATOS_[[AGRUP. CLAS. PROF.]:[AGRUP. CLAS. PROF.]]=$B78,IF(DATOS_[[Check Periodo Ref.]:[Check Periodo Ref.]]="Dentro",IF(DATOS_[[Check Equiparado]:[Check Equiparado]]="Sí",IF(DATOS!AV$5="Sí",(1/DATOS_[[% anualiz]:[% anualiz]]),1)*IF(DATOS!AV$4="Sí",1/DATOS_[[% normaliz]:[% normaliz]],1)*(DATOS_[Conc.Sal.18])))))))),
0)</f>
        <v>0</v>
      </c>
      <c r="AB80" s="109">
        <f t="array" ref="AB80">IFERROR(
(AVERAGE((IF(DATOS_[[Sexo]:[Sexo]]=$B80,IF(DATOS_[[AGRUP. CLAS. PROF.]:[AGRUP. CLAS. PROF.]]=$B78,IF(DATOS_[[Check Periodo Ref.]:[Check Periodo Ref.]]="Dentro",IF(DATOS_[[Check Equiparado]:[Check Equiparado]]="Sí",IF(DATOS!AW$5="Sí",(1/DATOS_[[% anualiz]:[% anualiz]]),1)*IF(DATOS!AW$4="Sí",1/DATOS_[[% normaliz]:[% normaliz]],1)*(DATOS_[Conc.Sal.19])))))))),
0)</f>
        <v>0</v>
      </c>
      <c r="AC80" s="109">
        <f t="array" ref="AC80">IFERROR(
(AVERAGE((IF(DATOS_[[Sexo]:[Sexo]]=$B80,IF(DATOS_[[AGRUP. CLAS. PROF.]:[AGRUP. CLAS. PROF.]]=$B78,IF(DATOS_[[Check Periodo Ref.]:[Check Periodo Ref.]]="Dentro",IF(DATOS_[[Check Equiparado]:[Check Equiparado]]="Sí",IF(DATOS!AX$5="Sí",(1/DATOS_[[% anualiz]:[% anualiz]]),1)*IF(DATOS!AX$4="Sí",1/DATOS_[[% normaliz]:[% normaliz]],1)*(DATOS_[Conc.Sal.20])))))))),
0)</f>
        <v>0</v>
      </c>
      <c r="AD80" s="109">
        <f t="array" ref="AD80">IFERROR(
(AVERAGE((IF(DATOS_[[Sexo]:[Sexo]]=$B80,IF(DATOS_[[AGRUP. CLAS. PROF.]:[AGRUP. CLAS. PROF.]]=$B78,IF(DATOS_[[Check Periodo Ref.]:[Check Periodo Ref.]]="Dentro",IF(DATOS_[[Check Equiparado]:[Check Equiparado]]="Sí",IF(DATOS!AY$5="Sí",(1/DATOS_[[% anualiz]:[% anualiz]]),1)*IF(DATOS!AY$4="Sí",1/DATOS_[[% normaliz]:[% normaliz]],1)*(DATOS_[Conc.Sal.21])))))))),
0)</f>
        <v>0</v>
      </c>
      <c r="AE80" s="109">
        <f t="array" ref="AE80">IFERROR(
(AVERAGE((IF(DATOS_[[Sexo]:[Sexo]]=$B80,IF(DATOS_[[AGRUP. CLAS. PROF.]:[AGRUP. CLAS. PROF.]]=$B78,IF(DATOS_[[Check Periodo Ref.]:[Check Periodo Ref.]]="Dentro",IF(DATOS_[[Check Equiparado]:[Check Equiparado]]="Sí",IF(DATOS!AZ$5="Sí",(1/DATOS_[[% anualiz]:[% anualiz]]),1)*IF(DATOS!AZ$4="Sí",1/DATOS_[[% normaliz]:[% normaliz]],1)*(DATOS_[Conc.Sal.22])))))))),
0)</f>
        <v>0</v>
      </c>
      <c r="AF80" s="109">
        <f t="array" ref="AF80">IFERROR(
(AVERAGE((IF(DATOS_[[Sexo]:[Sexo]]=$B80,IF(DATOS_[[AGRUP. CLAS. PROF.]:[AGRUP. CLAS. PROF.]]=$B78,IF(DATOS_[[Check Periodo Ref.]:[Check Periodo Ref.]]="Dentro",IF(DATOS_[[Check Equiparado]:[Check Equiparado]]="Sí",IF(DATOS!BA$5="Sí",(1/DATOS_[[% anualiz]:[% anualiz]]),1)*IF(DATOS!BA$4="Sí",1/DATOS_[[% normaliz]:[% normaliz]],1)*(DATOS_[Conc.Sal.23])))))))),
0)</f>
        <v>0</v>
      </c>
      <c r="AG80" s="109">
        <f t="array" ref="AG80">IFERROR(
(AVERAGE((IF(DATOS_[[Sexo]:[Sexo]]=$B80,IF(DATOS_[[AGRUP. CLAS. PROF.]:[AGRUP. CLAS. PROF.]]=$B78,IF(DATOS_[[Check Periodo Ref.]:[Check Periodo Ref.]]="Dentro",IF(DATOS_[[Check Equiparado]:[Check Equiparado]]="Sí",IF(DATOS!BB$5="Sí",(1/DATOS_[[% anualiz]:[% anualiz]]),1)*IF(DATOS!BB$4="Sí",1/DATOS_[[% normaliz]:[% normaliz]],1)*(DATOS_[Conc.Sal.24])))))))),
0)</f>
        <v>0</v>
      </c>
      <c r="AH80" s="109">
        <f t="array" ref="AH80">IFERROR(
(AVERAGE((IF(DATOS_[[Sexo]:[Sexo]]=$B80,IF(DATOS_[[AGRUP. CLAS. PROF.]:[AGRUP. CLAS. PROF.]]=$B78,IF(DATOS_[[Check Periodo Ref.]:[Check Periodo Ref.]]="Dentro",IF(DATOS_[[Check Equiparado]:[Check Equiparado]]="Sí",IF(DATOS!BC$5="Sí",(1/DATOS_[[% anualiz]:[% anualiz]]),1)*IF(DATOS!BC$4="Sí",1/DATOS_[[% normaliz]:[% normaliz]],1)*(DATOS_[Conc.Sal.25])))))))),
0)</f>
        <v>0</v>
      </c>
      <c r="AI80" s="109">
        <f t="array" ref="AI80">IFERROR(
(AVERAGE((IF(DATOS_[[Sexo]:[Sexo]]=$B80,IF(DATOS_[[AGRUP. CLAS. PROF.]:[AGRUP. CLAS. PROF.]]=$B78,IF(DATOS_[[Check Periodo Ref.]:[Check Periodo Ref.]]="Dentro",IF(DATOS_[[Check Equiparado]:[Check Equiparado]]="Sí",IF(DATOS!BD$5="Sí",(1/DATOS_[[% anualiz]:[% anualiz]]),1)*IF(DATOS!BD$4="Sí",1/DATOS_[[% normaliz]:[% normaliz]],1)*(DATOS_[Conc.Sal.26])))))))),
0)</f>
        <v>0</v>
      </c>
      <c r="AJ80" s="109">
        <f t="array" ref="AJ80">IFERROR(
(AVERAGE((IF(DATOS_[[Sexo]:[Sexo]]=$B80,IF(DATOS_[[AGRUP. CLAS. PROF.]:[AGRUP. CLAS. PROF.]]=$B78,IF(DATOS_[[Check Periodo Ref.]:[Check Periodo Ref.]]="Dentro",IF(DATOS_[[Check Equiparado]:[Check Equiparado]]="Sí",IF(DATOS!BE$5="Sí",(1/DATOS_[[% anualiz]:[% anualiz]]),1)*IF(DATOS!BE$4="Sí",1/DATOS_[[% normaliz]:[% normaliz]],1)*(DATOS_[Conc.Sal.27])))))))),
0)</f>
        <v>0</v>
      </c>
      <c r="AK80" s="109">
        <f t="array" ref="AK80">IFERROR(
(AVERAGE((IF(DATOS_[[Sexo]:[Sexo]]=$B80,IF(DATOS_[[AGRUP. CLAS. PROF.]:[AGRUP. CLAS. PROF.]]=$B78,IF(DATOS_[[Check Periodo Ref.]:[Check Periodo Ref.]]="Dentro",IF(DATOS_[[Check Equiparado]:[Check Equiparado]]="Sí",IF(DATOS!BF$5="Sí",(1/DATOS_[[% anualiz]:[% anualiz]]),1)*IF(DATOS!BF$4="Sí",1/DATOS_[[% normaliz]:[% normaliz]],1)*(DATOS_[Conc.Sal.28])))))))),
0)</f>
        <v>0</v>
      </c>
      <c r="AL80" s="109">
        <f t="array" ref="AL80">IFERROR(
(AVERAGE((IF(DATOS_[[Sexo]:[Sexo]]=$B80,IF(DATOS_[[AGRUP. CLAS. PROF.]:[AGRUP. CLAS. PROF.]]=$B78,IF(DATOS_[[Check Periodo Ref.]:[Check Periodo Ref.]]="Dentro",IF(DATOS_[[Check Equiparado]:[Check Equiparado]]="Sí",IF(DATOS!BG$5="Sí",(1/DATOS_[[% anualiz]:[% anualiz]]),1)*IF(DATOS!BG$4="Sí",1/DATOS_[[% normaliz]:[% normaliz]],1)*(DATOS_[Conc.Sal.29])))))))),
0)</f>
        <v>0</v>
      </c>
      <c r="AM80" s="109">
        <f t="array" ref="AM80">IFERROR(
(AVERAGE((IF(DATOS_[[Sexo]:[Sexo]]=$B80,IF(DATOS_[[AGRUP. CLAS. PROF.]:[AGRUP. CLAS. PROF.]]=$B78,IF(DATOS_[[Check Periodo Ref.]:[Check Periodo Ref.]]="Dentro",IF(DATOS_[[Check Equiparado]:[Check Equiparado]]="Sí",IF(DATOS!BH$5="Sí",(1/DATOS_[[% anualiz]:[% anualiz]]),1)*IF(DATOS!BH$4="Sí",1/DATOS_[[% normaliz]:[% normaliz]],1)*(DATOS_[Conc.Sal.30])))))))),
0)</f>
        <v>0</v>
      </c>
      <c r="AN80" s="110">
        <f t="array" ref="AN80">IFERROR(
AVERAGE(IF(DATOS_[Sexo]=$B80,IF(DATOS_[[AGRUP. CLAS. PROF.]:[AGRUP. CLAS. PROF.]]=$B78,IF(DATOS_[Check Equiparado]="Sí",IF(DATOS_[Check Periodo Ref.]="Dentro",DATOS_[Tot COMPL.SAL Eq],FALSE))))),
0)</f>
        <v>0</v>
      </c>
      <c r="AO80" s="111">
        <f t="array" ref="AO80">IFERROR(
AVERAGE(IF(DATOS_[Sexo]=$B80,IF(DATOS_[[AGRUP. CLAS. PROF.]:[AGRUP. CLAS. PROF.]]=$B78,IF(DATOS_[Check Equiparado]="Sí",IF(DATOS_[Check Periodo Ref.]="Dentro",DATOS_[TOTAL SALARIO Eq],FALSE))))),
0)</f>
        <v>0</v>
      </c>
      <c r="AP80" s="112">
        <f t="array" ref="AP80">IFERROR(
(AVERAGE((IF(DATOS_[[Sexo]:[Sexo]]=$B80,IF(DATOS_[[AGRUP. CLAS. PROF.]:[AGRUP. CLAS. PROF.]]=$B78,IF(DATOS_[[Check Periodo Ref.]:[Check Periodo Ref.]]="Dentro",IF(DATOS_[[Check Equiparado]:[Check Equiparado]]="Sí",IF(DATOS!BI$5="Sí",(1/DATOS_[[% anualiz]:[% anualiz]]),1)*IF(DATOS!BI$4="Sí",1/DATOS_[[% normaliz]:[% normaliz]],1)*(DATOS_[C.Extra.01])))))))),
0)</f>
        <v>0</v>
      </c>
      <c r="AQ80" s="112">
        <f t="array" ref="AQ80">IFERROR(
(AVERAGE((IF(DATOS_[[Sexo]:[Sexo]]=$B80,IF(DATOS_[[AGRUP. CLAS. PROF.]:[AGRUP. CLAS. PROF.]]=$B78,IF(DATOS_[[Check Periodo Ref.]:[Check Periodo Ref.]]="Dentro",IF(DATOS_[[Check Equiparado]:[Check Equiparado]]="Sí",IF(DATOS!BJ$5="Sí",(1/DATOS_[[% anualiz]:[% anualiz]]),1)*IF(DATOS!BJ$4="Sí",1/DATOS_[[% normaliz]:[% normaliz]],1)*(DATOS_[C.Extra.02])))))))),
0)</f>
        <v>0</v>
      </c>
      <c r="AR80" s="112">
        <f t="array" ref="AR80">IFERROR(
(AVERAGE((IF(DATOS_[[Sexo]:[Sexo]]=$B80,IF(DATOS_[[AGRUP. CLAS. PROF.]:[AGRUP. CLAS. PROF.]]=$B78,IF(DATOS_[[Check Periodo Ref.]:[Check Periodo Ref.]]="Dentro",IF(DATOS_[[Check Equiparado]:[Check Equiparado]]="Sí",IF(DATOS!BK$5="Sí",(1/DATOS_[[% anualiz]:[% anualiz]]),1)*IF(DATOS!BK$4="Sí",1/DATOS_[[% normaliz]:[% normaliz]],1)*(DATOS_[C.Extra.03])))))))),
0)</f>
        <v>0</v>
      </c>
      <c r="AS80" s="112">
        <f t="array" ref="AS80">IFERROR(
(AVERAGE((IF(DATOS_[[Sexo]:[Sexo]]=$B80,IF(DATOS_[[AGRUP. CLAS. PROF.]:[AGRUP. CLAS. PROF.]]=$B78,IF(DATOS_[[Check Periodo Ref.]:[Check Periodo Ref.]]="Dentro",IF(DATOS_[[Check Equiparado]:[Check Equiparado]]="Sí",IF(DATOS!BL$5="Sí",(1/DATOS_[[% anualiz]:[% anualiz]]),1)*IF(DATOS!BL$4="Sí",1/DATOS_[[% normaliz]:[% normaliz]],1)*(DATOS_[C.Extra.04])))))))),
0)</f>
        <v>0</v>
      </c>
      <c r="AT80" s="112">
        <f t="array" ref="AT80">IFERROR(
(AVERAGE((IF(DATOS_[[Sexo]:[Sexo]]=$B80,IF(DATOS_[[AGRUP. CLAS. PROF.]:[AGRUP. CLAS. PROF.]]=$B78,IF(DATOS_[[Check Periodo Ref.]:[Check Periodo Ref.]]="Dentro",IF(DATOS_[[Check Equiparado]:[Check Equiparado]]="Sí",IF(DATOS!BM$5="Sí",(1/DATOS_[[% anualiz]:[% anualiz]]),1)*IF(DATOS!BM$4="Sí",1/DATOS_[[% normaliz]:[% normaliz]],1)*(DATOS_[C.Extra.05])))))))),
0)</f>
        <v>0</v>
      </c>
      <c r="AU80" s="113">
        <f t="array" ref="AU80">IFERROR(
AVERAGE(IF(DATOS_[Sexo]=$B80,IF(DATOS_[[AGRUP. CLAS. PROF.]:[AGRUP. CLAS. PROF.]]=$B78,IF(DATOS_[Check Equiparado]="Sí",IF(DATOS_[Check Periodo Ref.]="Dentro",DATOS_[Tot Extrasalarial Eq],FALSE))))),
0)</f>
        <v>0</v>
      </c>
      <c r="AV80" s="114">
        <f t="array" ref="AV80">IFERROR(
AVERAGE(IF(DATOS_[Sexo]=$B80,IF(DATOS_[[AGRUP. CLAS. PROF.]:[AGRUP. CLAS. PROF.]]=$B78,IF(DATOS_[Check Equiparado]="Sí",IF(DATOS_[Check Periodo Ref.]="Dentro",DATOS_[TOTAL Retrib Eq],FALSE))))),
0)</f>
        <v>0</v>
      </c>
    </row>
    <row r="81" spans="1:48" ht="17.25" thickBot="1" x14ac:dyDescent="0.35">
      <c r="A81" s="60" t="str">
        <f t="shared" ref="A81" si="91">+A82</f>
        <v>[ocultar]</v>
      </c>
      <c r="B81" s="70" t="s">
        <v>239</v>
      </c>
      <c r="C81" s="107"/>
      <c r="D81" s="71"/>
      <c r="E81" s="71"/>
      <c r="F81" s="71"/>
      <c r="G81" s="71"/>
      <c r="H81" s="71"/>
      <c r="I81" s="137" t="str">
        <f t="shared" ref="I81:AV81" si="92">IFERROR((I82-I83)/I82,"")</f>
        <v/>
      </c>
      <c r="J81" s="138" t="str">
        <f t="shared" si="92"/>
        <v/>
      </c>
      <c r="K81" s="139" t="str">
        <f t="shared" si="92"/>
        <v/>
      </c>
      <c r="L81" s="139" t="str">
        <f t="shared" si="92"/>
        <v/>
      </c>
      <c r="M81" s="139" t="str">
        <f t="shared" si="92"/>
        <v/>
      </c>
      <c r="N81" s="140" t="str">
        <f t="shared" si="92"/>
        <v/>
      </c>
      <c r="O81" s="141" t="str">
        <f t="shared" si="92"/>
        <v/>
      </c>
      <c r="P81" s="141" t="str">
        <f t="shared" si="92"/>
        <v/>
      </c>
      <c r="Q81" s="141" t="str">
        <f t="shared" si="92"/>
        <v/>
      </c>
      <c r="R81" s="141" t="str">
        <f t="shared" si="92"/>
        <v/>
      </c>
      <c r="S81" s="141" t="str">
        <f t="shared" si="92"/>
        <v/>
      </c>
      <c r="T81" s="141" t="str">
        <f t="shared" si="92"/>
        <v/>
      </c>
      <c r="U81" s="141" t="str">
        <f t="shared" si="92"/>
        <v/>
      </c>
      <c r="V81" s="141" t="str">
        <f t="shared" si="92"/>
        <v/>
      </c>
      <c r="W81" s="141" t="str">
        <f t="shared" si="92"/>
        <v/>
      </c>
      <c r="X81" s="141" t="str">
        <f t="shared" si="92"/>
        <v/>
      </c>
      <c r="Y81" s="141" t="str">
        <f t="shared" si="92"/>
        <v/>
      </c>
      <c r="Z81" s="140" t="str">
        <f t="shared" si="92"/>
        <v/>
      </c>
      <c r="AA81" s="140" t="str">
        <f t="shared" si="92"/>
        <v/>
      </c>
      <c r="AB81" s="140" t="str">
        <f t="shared" si="92"/>
        <v/>
      </c>
      <c r="AC81" s="140" t="str">
        <f t="shared" si="92"/>
        <v/>
      </c>
      <c r="AD81" s="140" t="str">
        <f t="shared" si="92"/>
        <v/>
      </c>
      <c r="AE81" s="140" t="str">
        <f t="shared" si="92"/>
        <v/>
      </c>
      <c r="AF81" s="140" t="str">
        <f t="shared" si="92"/>
        <v/>
      </c>
      <c r="AG81" s="140" t="str">
        <f t="shared" si="92"/>
        <v/>
      </c>
      <c r="AH81" s="140" t="str">
        <f t="shared" si="92"/>
        <v/>
      </c>
      <c r="AI81" s="140" t="str">
        <f t="shared" si="92"/>
        <v/>
      </c>
      <c r="AJ81" s="140" t="str">
        <f t="shared" si="92"/>
        <v/>
      </c>
      <c r="AK81" s="140" t="str">
        <f t="shared" si="92"/>
        <v/>
      </c>
      <c r="AL81" s="140" t="str">
        <f t="shared" si="92"/>
        <v/>
      </c>
      <c r="AM81" s="140" t="str">
        <f t="shared" si="92"/>
        <v/>
      </c>
      <c r="AN81" s="142" t="str">
        <f t="shared" si="92"/>
        <v/>
      </c>
      <c r="AO81" s="146" t="str">
        <f t="shared" si="92"/>
        <v/>
      </c>
      <c r="AP81" s="143" t="str">
        <f t="shared" si="92"/>
        <v/>
      </c>
      <c r="AQ81" s="143" t="str">
        <f t="shared" si="92"/>
        <v/>
      </c>
      <c r="AR81" s="143" t="str">
        <f t="shared" si="92"/>
        <v/>
      </c>
      <c r="AS81" s="143" t="str">
        <f t="shared" si="92"/>
        <v/>
      </c>
      <c r="AT81" s="143" t="str">
        <f t="shared" si="92"/>
        <v/>
      </c>
      <c r="AU81" s="144" t="str">
        <f t="shared" si="92"/>
        <v/>
      </c>
      <c r="AV81" s="145" t="str">
        <f t="shared" si="92"/>
        <v/>
      </c>
    </row>
    <row r="82" spans="1:48" x14ac:dyDescent="0.3">
      <c r="A82" s="60" t="str">
        <f t="shared" ref="A82" si="93">+IF(C82+C83=0,"[ocultar]","")</f>
        <v>[ocultar]</v>
      </c>
      <c r="B82" s="64" t="s">
        <v>162</v>
      </c>
      <c r="C82" s="65">
        <f t="array" ref="C82">SUM(IF($B82=DATOS_[Sexo],
IF($B81=DATOS_[AGRUP. CLAS. PROF.],
IF("Dentro"=DATOS_[Check Periodo Ref.],
1/(COUNTIFS(DATOS_[Sexo],$B82,DATOS_[AGRUP. CLAS. PROF.],$B81,DATOS_[Check Periodo Ref.],"Dentro",DATOS_[id],DATOS_[id]))))))</f>
        <v>0</v>
      </c>
      <c r="D82" s="66">
        <f>COUNTIFS(DATOS_[AGRUP. CLAS. PROF.],$B81,DATOS_[Sexo],$B82,DATOS_[Check Periodo Ref.],"Dentro")</f>
        <v>0</v>
      </c>
      <c r="E82" s="66">
        <f>COUNTIFS(DATOS_[AGRUP. CLAS. PROF.],$B81,DATOS_[Sexo],$B82,DATOS_[Check Periodo Ref.],"Dentro",DATOS_[Check Nº SC Norm],"Sí")</f>
        <v>0</v>
      </c>
      <c r="F82" s="66">
        <f>COUNTIFS(DATOS_[AGRUP. CLAS. PROF.],$B81,DATOS_[Sexo],$B82,DATOS_[Check Periodo Ref.],"Dentro",DATOS_[Check Nº SC Anualiz],"Sí")</f>
        <v>0</v>
      </c>
      <c r="G82" s="66">
        <f>COUNTIFS(DATOS_[AGRUP. CLAS. PROF.],$B81,DATOS_[Sexo],$B82,DATOS_[Check Periodo Ref.],"Dentro",DATOS_[Check Nº SC Norm y Anualiz],"Sí")</f>
        <v>0</v>
      </c>
      <c r="H82" s="66">
        <f>COUNTIFS(DATOS_[AGRUP. CLAS. PROF.],$B81,DATOS_[Sexo],$B82,DATOS_[Check Periodo Ref.],"Dentro",DATOS_[Check Equiparación],"Sí")</f>
        <v>0</v>
      </c>
      <c r="I82" s="108">
        <f t="array" ref="I82">IFERROR(
AVERAGE(IF(DATOS_[Sexo]=$B82,IF(DATOS_[[AGRUP. CLAS. PROF.]:[AGRUP. CLAS. PROF.]]=$B81,IF(DATOS_[Check Equiparado]="Sí",IF(DATOS_[Check Periodo Ref.]="Dentro",DATOS_[SALARIO BASE Eq],FALSE))))),
0)</f>
        <v>0</v>
      </c>
      <c r="J82" s="109">
        <f t="array" ref="J82">IFERROR(
(AVERAGE((IF(DATOS_[[Sexo]:[Sexo]]=$B82,IF(DATOS_[[AGRUP. CLAS. PROF.]:[AGRUP. CLAS. PROF.]]=$B81,IF(DATOS_[[Check Periodo Ref.]:[Check Periodo Ref.]]="Dentro",IF(DATOS_[[Check Equiparado]:[Check Equiparado]]="Sí",IF(DATOS!AE$5="Sí",(1/DATOS_[[% anualiz]:[% anualiz]]),1)*IF(DATOS!AE$4="Sí",1/DATOS_[[% normaliz]:[% normaliz]],1)*(DATOS_[Conc.Sal.01])))))))),
0)</f>
        <v>0</v>
      </c>
      <c r="K82" s="109">
        <f t="array" ref="K82">IFERROR(
(AVERAGE((IF(DATOS_[[Sexo]:[Sexo]]=$B82,IF(DATOS_[[AGRUP. CLAS. PROF.]:[AGRUP. CLAS. PROF.]]=$B81,IF(DATOS_[[Check Periodo Ref.]:[Check Periodo Ref.]]="Dentro",IF(DATOS_[[Check Equiparado]:[Check Equiparado]]="Sí",IF(DATOS!AF$5="Sí",(1/DATOS_[[% anualiz]:[% anualiz]]),1)*IF(DATOS!AF$4="Sí",1/DATOS_[[% normaliz]:[% normaliz]],1)*(DATOS_[Conc.Sal.02])))))))),
0)</f>
        <v>0</v>
      </c>
      <c r="L82" s="109">
        <f t="array" ref="L82">IFERROR(
(AVERAGE((IF(DATOS_[[Sexo]:[Sexo]]=$B82,IF(DATOS_[[AGRUP. CLAS. PROF.]:[AGRUP. CLAS. PROF.]]=$B81,IF(DATOS_[[Check Periodo Ref.]:[Check Periodo Ref.]]="Dentro",IF(DATOS_[[Check Equiparado]:[Check Equiparado]]="Sí",IF(DATOS!AG$5="Sí",(1/DATOS_[[% anualiz]:[% anualiz]]),1)*IF(DATOS!AG$4="Sí",1/DATOS_[[% normaliz]:[% normaliz]],1)*(DATOS_[Conc.Sal.03])))))))),
0)</f>
        <v>0</v>
      </c>
      <c r="M82" s="109">
        <f t="array" ref="M82">IFERROR(
(AVERAGE((IF(DATOS_[[Sexo]:[Sexo]]=$B82,IF(DATOS_[[AGRUP. CLAS. PROF.]:[AGRUP. CLAS. PROF.]]=$B81,IF(DATOS_[[Check Periodo Ref.]:[Check Periodo Ref.]]="Dentro",IF(DATOS_[[Check Equiparado]:[Check Equiparado]]="Sí",IF(DATOS!AH$5="Sí",(1/DATOS_[[% anualiz]:[% anualiz]]),1)*IF(DATOS!AH$4="Sí",1/DATOS_[[% normaliz]:[% normaliz]],1)*(DATOS_[Conc.Sal.04])))))))),
0)</f>
        <v>0</v>
      </c>
      <c r="N82" s="109">
        <f t="array" ref="N82">IFERROR(
(AVERAGE((IF(DATOS_[[Sexo]:[Sexo]]=$B82,IF(DATOS_[[AGRUP. CLAS. PROF.]:[AGRUP. CLAS. PROF.]]=$B81,IF(DATOS_[[Check Periodo Ref.]:[Check Periodo Ref.]]="Dentro",IF(DATOS_[[Check Equiparado]:[Check Equiparado]]="Sí",IF(DATOS!AI$5="Sí",(1/DATOS_[[% anualiz]:[% anualiz]]),1)*IF(DATOS!AI$4="Sí",1/DATOS_[[% normaliz]:[% normaliz]],1)*(DATOS_[Conc.Sal.05])))))))),
0)</f>
        <v>0</v>
      </c>
      <c r="O82" s="109">
        <f t="array" ref="O82">IFERROR(
(AVERAGE((IF(DATOS_[[Sexo]:[Sexo]]=$B82,IF(DATOS_[[AGRUP. CLAS. PROF.]:[AGRUP. CLAS. PROF.]]=$B81,IF(DATOS_[[Check Periodo Ref.]:[Check Periodo Ref.]]="Dentro",IF(DATOS_[[Check Equiparado]:[Check Equiparado]]="Sí",IF(DATOS!AJ$5="Sí",(1/DATOS_[[% anualiz]:[% anualiz]]),1)*IF(DATOS!AJ$4="Sí",1/DATOS_[[% normaliz]:[% normaliz]],1)*(DATOS_[Conc.Sal.06])))))))),
0)</f>
        <v>0</v>
      </c>
      <c r="P82" s="109">
        <f t="array" ref="P82">IFERROR(
(AVERAGE((IF(DATOS_[[Sexo]:[Sexo]]=$B82,IF(DATOS_[[AGRUP. CLAS. PROF.]:[AGRUP. CLAS. PROF.]]=$B81,IF(DATOS_[[Check Periodo Ref.]:[Check Periodo Ref.]]="Dentro",IF(DATOS_[[Check Equiparado]:[Check Equiparado]]="Sí",IF(DATOS!AK$5="Sí",(1/DATOS_[[% anualiz]:[% anualiz]]),1)*IF(DATOS!AK$4="Sí",1/DATOS_[[% normaliz]:[% normaliz]],1)*(DATOS_[Conc.Sal.07])))))))),
0)</f>
        <v>0</v>
      </c>
      <c r="Q82" s="109">
        <f t="array" ref="Q82">IFERROR(
(AVERAGE((IF(DATOS_[[Sexo]:[Sexo]]=$B82,IF(DATOS_[[AGRUP. CLAS. PROF.]:[AGRUP. CLAS. PROF.]]=$B81,IF(DATOS_[[Check Periodo Ref.]:[Check Periodo Ref.]]="Dentro",IF(DATOS_[[Check Equiparado]:[Check Equiparado]]="Sí",IF(DATOS!AL$5="Sí",(1/DATOS_[[% anualiz]:[% anualiz]]),1)*IF(DATOS!AL$4="Sí",1/DATOS_[[% normaliz]:[% normaliz]],1)*(DATOS_[Conc.Sal.08])))))))),
0)</f>
        <v>0</v>
      </c>
      <c r="R82" s="109">
        <f t="array" ref="R82">IFERROR(
(AVERAGE((IF(DATOS_[[Sexo]:[Sexo]]=$B82,IF(DATOS_[[AGRUP. CLAS. PROF.]:[AGRUP. CLAS. PROF.]]=$B81,IF(DATOS_[[Check Periodo Ref.]:[Check Periodo Ref.]]="Dentro",IF(DATOS_[[Check Equiparado]:[Check Equiparado]]="Sí",IF(DATOS!AM$5="Sí",(1/DATOS_[[% anualiz]:[% anualiz]]),1)*IF(DATOS!AM$4="Sí",1/DATOS_[[% normaliz]:[% normaliz]],1)*(DATOS_[Conc.Sal.09])))))))),
0)</f>
        <v>0</v>
      </c>
      <c r="S82" s="109">
        <f t="array" ref="S82">IFERROR(
(AVERAGE((IF(DATOS_[[Sexo]:[Sexo]]=$B82,IF(DATOS_[[AGRUP. CLAS. PROF.]:[AGRUP. CLAS. PROF.]]=$B81,IF(DATOS_[[Check Periodo Ref.]:[Check Periodo Ref.]]="Dentro",IF(DATOS_[[Check Equiparado]:[Check Equiparado]]="Sí",IF(DATOS!AN$5="Sí",(1/DATOS_[[% anualiz]:[% anualiz]]),1)*IF(DATOS!AN$4="Sí",1/DATOS_[[% normaliz]:[% normaliz]],1)*(DATOS_[Conc.Sal.10])))))))),
0)</f>
        <v>0</v>
      </c>
      <c r="T82" s="109">
        <f t="array" ref="T82">IFERROR(
(AVERAGE((IF(DATOS_[[Sexo]:[Sexo]]=$B82,IF(DATOS_[[AGRUP. CLAS. PROF.]:[AGRUP. CLAS. PROF.]]=$B81,IF(DATOS_[[Check Periodo Ref.]:[Check Periodo Ref.]]="Dentro",IF(DATOS_[[Check Equiparado]:[Check Equiparado]]="Sí",IF(DATOS!AO$5="Sí",(1/DATOS_[[% anualiz]:[% anualiz]]),1)*IF(DATOS!AO$4="Sí",1/DATOS_[[% normaliz]:[% normaliz]],1)*(DATOS_[Conc.Sal.11])))))))),
0)</f>
        <v>0</v>
      </c>
      <c r="U82" s="109">
        <f t="array" ref="U82">IFERROR(
(AVERAGE((IF(DATOS_[[Sexo]:[Sexo]]=$B82,IF(DATOS_[[AGRUP. CLAS. PROF.]:[AGRUP. CLAS. PROF.]]=$B81,IF(DATOS_[[Check Periodo Ref.]:[Check Periodo Ref.]]="Dentro",IF(DATOS_[[Check Equiparado]:[Check Equiparado]]="Sí",IF(DATOS!AP$5="Sí",(1/DATOS_[[% anualiz]:[% anualiz]]),1)*IF(DATOS!AP$4="Sí",1/DATOS_[[% normaliz]:[% normaliz]],1)*(DATOS_[Conc.Sal.12])))))))),
0)</f>
        <v>0</v>
      </c>
      <c r="V82" s="109">
        <f t="array" ref="V82">IFERROR(
(AVERAGE((IF(DATOS_[[Sexo]:[Sexo]]=$B82,IF(DATOS_[[AGRUP. CLAS. PROF.]:[AGRUP. CLAS. PROF.]]=$B81,IF(DATOS_[[Check Periodo Ref.]:[Check Periodo Ref.]]="Dentro",IF(DATOS_[[Check Equiparado]:[Check Equiparado]]="Sí",IF(DATOS!AQ$5="Sí",(1/DATOS_[[% anualiz]:[% anualiz]]),1)*IF(DATOS!AQ$4="Sí",1/DATOS_[[% normaliz]:[% normaliz]],1)*(DATOS_[Conc.Sal.13])))))))),
0)</f>
        <v>0</v>
      </c>
      <c r="W82" s="109">
        <f t="array" ref="W82">IFERROR(
(AVERAGE((IF(DATOS_[[Sexo]:[Sexo]]=$B82,IF(DATOS_[[AGRUP. CLAS. PROF.]:[AGRUP. CLAS. PROF.]]=$B81,IF(DATOS_[[Check Periodo Ref.]:[Check Periodo Ref.]]="Dentro",IF(DATOS_[[Check Equiparado]:[Check Equiparado]]="Sí",IF(DATOS!AR$5="Sí",(1/DATOS_[[% anualiz]:[% anualiz]]),1)*IF(DATOS!AR$4="Sí",1/DATOS_[[% normaliz]:[% normaliz]],1)*(DATOS_[Conc.Sal.14])))))))),
0)</f>
        <v>0</v>
      </c>
      <c r="X82" s="109">
        <f t="array" ref="X82">IFERROR(
(AVERAGE((IF(DATOS_[[Sexo]:[Sexo]]=$B82,IF(DATOS_[[AGRUP. CLAS. PROF.]:[AGRUP. CLAS. PROF.]]=$B81,IF(DATOS_[[Check Periodo Ref.]:[Check Periodo Ref.]]="Dentro",IF(DATOS_[[Check Equiparado]:[Check Equiparado]]="Sí",IF(DATOS!AS$5="Sí",(1/DATOS_[[% anualiz]:[% anualiz]]),1)*IF(DATOS!AS$4="Sí",1/DATOS_[[% normaliz]:[% normaliz]],1)*(DATOS_[Conc.Sal.15])))))))),
0)</f>
        <v>0</v>
      </c>
      <c r="Y82" s="109">
        <f t="array" ref="Y82">IFERROR(
(AVERAGE((IF(DATOS_[[Sexo]:[Sexo]]=$B82,IF(DATOS_[[AGRUP. CLAS. PROF.]:[AGRUP. CLAS. PROF.]]=$B81,IF(DATOS_[[Check Periodo Ref.]:[Check Periodo Ref.]]="Dentro",IF(DATOS_[[Check Equiparado]:[Check Equiparado]]="Sí",IF(DATOS!AT$5="Sí",(1/DATOS_[[% anualiz]:[% anualiz]]),1)*IF(DATOS!AT$4="Sí",1/DATOS_[[% normaliz]:[% normaliz]],1)*(DATOS_[Conc.Sal.16])))))))),
0)</f>
        <v>0</v>
      </c>
      <c r="Z82" s="109">
        <f t="array" ref="Z82">IFERROR(
(AVERAGE((IF(DATOS_[[Sexo]:[Sexo]]=$B82,IF(DATOS_[[AGRUP. CLAS. PROF.]:[AGRUP. CLAS. PROF.]]=$B81,IF(DATOS_[[Check Periodo Ref.]:[Check Periodo Ref.]]="Dentro",IF(DATOS_[[Check Equiparado]:[Check Equiparado]]="Sí",IF(DATOS!AU$5="Sí",(1/DATOS_[[% anualiz]:[% anualiz]]),1)*IF(DATOS!AU$4="Sí",1/DATOS_[[% normaliz]:[% normaliz]],1)*(DATOS_[Conc.Sal.17])))))))),
0)</f>
        <v>0</v>
      </c>
      <c r="AA82" s="109">
        <f t="array" ref="AA82">IFERROR(
(AVERAGE((IF(DATOS_[[Sexo]:[Sexo]]=$B82,IF(DATOS_[[AGRUP. CLAS. PROF.]:[AGRUP. CLAS. PROF.]]=$B81,IF(DATOS_[[Check Periodo Ref.]:[Check Periodo Ref.]]="Dentro",IF(DATOS_[[Check Equiparado]:[Check Equiparado]]="Sí",IF(DATOS!AV$5="Sí",(1/DATOS_[[% anualiz]:[% anualiz]]),1)*IF(DATOS!AV$4="Sí",1/DATOS_[[% normaliz]:[% normaliz]],1)*(DATOS_[Conc.Sal.18])))))))),
0)</f>
        <v>0</v>
      </c>
      <c r="AB82" s="109">
        <f t="array" ref="AB82">IFERROR(
(AVERAGE((IF(DATOS_[[Sexo]:[Sexo]]=$B82,IF(DATOS_[[AGRUP. CLAS. PROF.]:[AGRUP. CLAS. PROF.]]=$B81,IF(DATOS_[[Check Periodo Ref.]:[Check Periodo Ref.]]="Dentro",IF(DATOS_[[Check Equiparado]:[Check Equiparado]]="Sí",IF(DATOS!AW$5="Sí",(1/DATOS_[[% anualiz]:[% anualiz]]),1)*IF(DATOS!AW$4="Sí",1/DATOS_[[% normaliz]:[% normaliz]],1)*(DATOS_[Conc.Sal.19])))))))),
0)</f>
        <v>0</v>
      </c>
      <c r="AC82" s="109">
        <f t="array" ref="AC82">IFERROR(
(AVERAGE((IF(DATOS_[[Sexo]:[Sexo]]=$B82,IF(DATOS_[[AGRUP. CLAS. PROF.]:[AGRUP. CLAS. PROF.]]=$B81,IF(DATOS_[[Check Periodo Ref.]:[Check Periodo Ref.]]="Dentro",IF(DATOS_[[Check Equiparado]:[Check Equiparado]]="Sí",IF(DATOS!AX$5="Sí",(1/DATOS_[[% anualiz]:[% anualiz]]),1)*IF(DATOS!AX$4="Sí",1/DATOS_[[% normaliz]:[% normaliz]],1)*(DATOS_[Conc.Sal.20])))))))),
0)</f>
        <v>0</v>
      </c>
      <c r="AD82" s="109">
        <f t="array" ref="AD82">IFERROR(
(AVERAGE((IF(DATOS_[[Sexo]:[Sexo]]=$B82,IF(DATOS_[[AGRUP. CLAS. PROF.]:[AGRUP. CLAS. PROF.]]=$B81,IF(DATOS_[[Check Periodo Ref.]:[Check Periodo Ref.]]="Dentro",IF(DATOS_[[Check Equiparado]:[Check Equiparado]]="Sí",IF(DATOS!AY$5="Sí",(1/DATOS_[[% anualiz]:[% anualiz]]),1)*IF(DATOS!AY$4="Sí",1/DATOS_[[% normaliz]:[% normaliz]],1)*(DATOS_[Conc.Sal.21])))))))),
0)</f>
        <v>0</v>
      </c>
      <c r="AE82" s="109">
        <f t="array" ref="AE82">IFERROR(
(AVERAGE((IF(DATOS_[[Sexo]:[Sexo]]=$B82,IF(DATOS_[[AGRUP. CLAS. PROF.]:[AGRUP. CLAS. PROF.]]=$B81,IF(DATOS_[[Check Periodo Ref.]:[Check Periodo Ref.]]="Dentro",IF(DATOS_[[Check Equiparado]:[Check Equiparado]]="Sí",IF(DATOS!AZ$5="Sí",(1/DATOS_[[% anualiz]:[% anualiz]]),1)*IF(DATOS!AZ$4="Sí",1/DATOS_[[% normaliz]:[% normaliz]],1)*(DATOS_[Conc.Sal.22])))))))),
0)</f>
        <v>0</v>
      </c>
      <c r="AF82" s="109">
        <f t="array" ref="AF82">IFERROR(
(AVERAGE((IF(DATOS_[[Sexo]:[Sexo]]=$B82,IF(DATOS_[[AGRUP. CLAS. PROF.]:[AGRUP. CLAS. PROF.]]=$B81,IF(DATOS_[[Check Periodo Ref.]:[Check Periodo Ref.]]="Dentro",IF(DATOS_[[Check Equiparado]:[Check Equiparado]]="Sí",IF(DATOS!BA$5="Sí",(1/DATOS_[[% anualiz]:[% anualiz]]),1)*IF(DATOS!BA$4="Sí",1/DATOS_[[% normaliz]:[% normaliz]],1)*(DATOS_[Conc.Sal.23])))))))),
0)</f>
        <v>0</v>
      </c>
      <c r="AG82" s="109">
        <f t="array" ref="AG82">IFERROR(
(AVERAGE((IF(DATOS_[[Sexo]:[Sexo]]=$B82,IF(DATOS_[[AGRUP. CLAS. PROF.]:[AGRUP. CLAS. PROF.]]=$B81,IF(DATOS_[[Check Periodo Ref.]:[Check Periodo Ref.]]="Dentro",IF(DATOS_[[Check Equiparado]:[Check Equiparado]]="Sí",IF(DATOS!BB$5="Sí",(1/DATOS_[[% anualiz]:[% anualiz]]),1)*IF(DATOS!BB$4="Sí",1/DATOS_[[% normaliz]:[% normaliz]],1)*(DATOS_[Conc.Sal.24])))))))),
0)</f>
        <v>0</v>
      </c>
      <c r="AH82" s="109">
        <f t="array" ref="AH82">IFERROR(
(AVERAGE((IF(DATOS_[[Sexo]:[Sexo]]=$B82,IF(DATOS_[[AGRUP. CLAS. PROF.]:[AGRUP. CLAS. PROF.]]=$B81,IF(DATOS_[[Check Periodo Ref.]:[Check Periodo Ref.]]="Dentro",IF(DATOS_[[Check Equiparado]:[Check Equiparado]]="Sí",IF(DATOS!BC$5="Sí",(1/DATOS_[[% anualiz]:[% anualiz]]),1)*IF(DATOS!BC$4="Sí",1/DATOS_[[% normaliz]:[% normaliz]],1)*(DATOS_[Conc.Sal.25])))))))),
0)</f>
        <v>0</v>
      </c>
      <c r="AI82" s="109">
        <f t="array" ref="AI82">IFERROR(
(AVERAGE((IF(DATOS_[[Sexo]:[Sexo]]=$B82,IF(DATOS_[[AGRUP. CLAS. PROF.]:[AGRUP. CLAS. PROF.]]=$B81,IF(DATOS_[[Check Periodo Ref.]:[Check Periodo Ref.]]="Dentro",IF(DATOS_[[Check Equiparado]:[Check Equiparado]]="Sí",IF(DATOS!BD$5="Sí",(1/DATOS_[[% anualiz]:[% anualiz]]),1)*IF(DATOS!BD$4="Sí",1/DATOS_[[% normaliz]:[% normaliz]],1)*(DATOS_[Conc.Sal.26])))))))),
0)</f>
        <v>0</v>
      </c>
      <c r="AJ82" s="109">
        <f t="array" ref="AJ82">IFERROR(
(AVERAGE((IF(DATOS_[[Sexo]:[Sexo]]=$B82,IF(DATOS_[[AGRUP. CLAS. PROF.]:[AGRUP. CLAS. PROF.]]=$B81,IF(DATOS_[[Check Periodo Ref.]:[Check Periodo Ref.]]="Dentro",IF(DATOS_[[Check Equiparado]:[Check Equiparado]]="Sí",IF(DATOS!BE$5="Sí",(1/DATOS_[[% anualiz]:[% anualiz]]),1)*IF(DATOS!BE$4="Sí",1/DATOS_[[% normaliz]:[% normaliz]],1)*(DATOS_[Conc.Sal.27])))))))),
0)</f>
        <v>0</v>
      </c>
      <c r="AK82" s="109">
        <f t="array" ref="AK82">IFERROR(
(AVERAGE((IF(DATOS_[[Sexo]:[Sexo]]=$B82,IF(DATOS_[[AGRUP. CLAS. PROF.]:[AGRUP. CLAS. PROF.]]=$B81,IF(DATOS_[[Check Periodo Ref.]:[Check Periodo Ref.]]="Dentro",IF(DATOS_[[Check Equiparado]:[Check Equiparado]]="Sí",IF(DATOS!BF$5="Sí",(1/DATOS_[[% anualiz]:[% anualiz]]),1)*IF(DATOS!BF$4="Sí",1/DATOS_[[% normaliz]:[% normaliz]],1)*(DATOS_[Conc.Sal.28])))))))),
0)</f>
        <v>0</v>
      </c>
      <c r="AL82" s="109">
        <f t="array" ref="AL82">IFERROR(
(AVERAGE((IF(DATOS_[[Sexo]:[Sexo]]=$B82,IF(DATOS_[[AGRUP. CLAS. PROF.]:[AGRUP. CLAS. PROF.]]=$B81,IF(DATOS_[[Check Periodo Ref.]:[Check Periodo Ref.]]="Dentro",IF(DATOS_[[Check Equiparado]:[Check Equiparado]]="Sí",IF(DATOS!BG$5="Sí",(1/DATOS_[[% anualiz]:[% anualiz]]),1)*IF(DATOS!BG$4="Sí",1/DATOS_[[% normaliz]:[% normaliz]],1)*(DATOS_[Conc.Sal.29])))))))),
0)</f>
        <v>0</v>
      </c>
      <c r="AM82" s="109">
        <f t="array" ref="AM82">IFERROR(
(AVERAGE((IF(DATOS_[[Sexo]:[Sexo]]=$B82,IF(DATOS_[[AGRUP. CLAS. PROF.]:[AGRUP. CLAS. PROF.]]=$B81,IF(DATOS_[[Check Periodo Ref.]:[Check Periodo Ref.]]="Dentro",IF(DATOS_[[Check Equiparado]:[Check Equiparado]]="Sí",IF(DATOS!BH$5="Sí",(1/DATOS_[[% anualiz]:[% anualiz]]),1)*IF(DATOS!BH$4="Sí",1/DATOS_[[% normaliz]:[% normaliz]],1)*(DATOS_[Conc.Sal.30])))))))),
0)</f>
        <v>0</v>
      </c>
      <c r="AN82" s="110">
        <f t="array" ref="AN82">IFERROR(
AVERAGE(IF(DATOS_[Sexo]=$B82,IF(DATOS_[[AGRUP. CLAS. PROF.]:[AGRUP. CLAS. PROF.]]=$B81,IF(DATOS_[Check Equiparado]="Sí",IF(DATOS_[Check Periodo Ref.]="Dentro",DATOS_[Tot COMPL.SAL Eq],FALSE))))),
0)</f>
        <v>0</v>
      </c>
      <c r="AO82" s="111">
        <f t="array" ref="AO82">IFERROR(
AVERAGE(IF(DATOS_[Sexo]=$B82,IF(DATOS_[[AGRUP. CLAS. PROF.]:[AGRUP. CLAS. PROF.]]=$B81,IF(DATOS_[Check Equiparado]="Sí",IF(DATOS_[Check Periodo Ref.]="Dentro",DATOS_[TOTAL SALARIO Eq],FALSE))))),
0)</f>
        <v>0</v>
      </c>
      <c r="AP82" s="112">
        <f t="array" ref="AP82">IFERROR(
(AVERAGE((IF(DATOS_[[Sexo]:[Sexo]]=$B82,IF(DATOS_[[AGRUP. CLAS. PROF.]:[AGRUP. CLAS. PROF.]]=$B81,IF(DATOS_[[Check Periodo Ref.]:[Check Periodo Ref.]]="Dentro",IF(DATOS_[[Check Equiparado]:[Check Equiparado]]="Sí",IF(DATOS!BI$5="Sí",(1/DATOS_[[% anualiz]:[% anualiz]]),1)*IF(DATOS!BI$4="Sí",1/DATOS_[[% normaliz]:[% normaliz]],1)*(DATOS_[C.Extra.01])))))))),
0)</f>
        <v>0</v>
      </c>
      <c r="AQ82" s="112">
        <f t="array" ref="AQ82">IFERROR(
(AVERAGE((IF(DATOS_[[Sexo]:[Sexo]]=$B82,IF(DATOS_[[AGRUP. CLAS. PROF.]:[AGRUP. CLAS. PROF.]]=$B81,IF(DATOS_[[Check Periodo Ref.]:[Check Periodo Ref.]]="Dentro",IF(DATOS_[[Check Equiparado]:[Check Equiparado]]="Sí",IF(DATOS!BJ$5="Sí",(1/DATOS_[[% anualiz]:[% anualiz]]),1)*IF(DATOS!BJ$4="Sí",1/DATOS_[[% normaliz]:[% normaliz]],1)*(DATOS_[C.Extra.02])))))))),
0)</f>
        <v>0</v>
      </c>
      <c r="AR82" s="112">
        <f t="array" ref="AR82">IFERROR(
(AVERAGE((IF(DATOS_[[Sexo]:[Sexo]]=$B82,IF(DATOS_[[AGRUP. CLAS. PROF.]:[AGRUP. CLAS. PROF.]]=$B81,IF(DATOS_[[Check Periodo Ref.]:[Check Periodo Ref.]]="Dentro",IF(DATOS_[[Check Equiparado]:[Check Equiparado]]="Sí",IF(DATOS!BK$5="Sí",(1/DATOS_[[% anualiz]:[% anualiz]]),1)*IF(DATOS!BK$4="Sí",1/DATOS_[[% normaliz]:[% normaliz]],1)*(DATOS_[C.Extra.03])))))))),
0)</f>
        <v>0</v>
      </c>
      <c r="AS82" s="112">
        <f t="array" ref="AS82">IFERROR(
(AVERAGE((IF(DATOS_[[Sexo]:[Sexo]]=$B82,IF(DATOS_[[AGRUP. CLAS. PROF.]:[AGRUP. CLAS. PROF.]]=$B81,IF(DATOS_[[Check Periodo Ref.]:[Check Periodo Ref.]]="Dentro",IF(DATOS_[[Check Equiparado]:[Check Equiparado]]="Sí",IF(DATOS!BL$5="Sí",(1/DATOS_[[% anualiz]:[% anualiz]]),1)*IF(DATOS!BL$4="Sí",1/DATOS_[[% normaliz]:[% normaliz]],1)*(DATOS_[C.Extra.04])))))))),
0)</f>
        <v>0</v>
      </c>
      <c r="AT82" s="112">
        <f t="array" ref="AT82">IFERROR(
(AVERAGE((IF(DATOS_[[Sexo]:[Sexo]]=$B82,IF(DATOS_[[AGRUP. CLAS. PROF.]:[AGRUP. CLAS. PROF.]]=$B81,IF(DATOS_[[Check Periodo Ref.]:[Check Periodo Ref.]]="Dentro",IF(DATOS_[[Check Equiparado]:[Check Equiparado]]="Sí",IF(DATOS!BM$5="Sí",(1/DATOS_[[% anualiz]:[% anualiz]]),1)*IF(DATOS!BM$4="Sí",1/DATOS_[[% normaliz]:[% normaliz]],1)*(DATOS_[C.Extra.05])))))))),
0)</f>
        <v>0</v>
      </c>
      <c r="AU82" s="113">
        <f t="array" ref="AU82">IFERROR(
AVERAGE(IF(DATOS_[Sexo]=$B82,IF(DATOS_[[AGRUP. CLAS. PROF.]:[AGRUP. CLAS. PROF.]]=$B81,IF(DATOS_[Check Equiparado]="Sí",IF(DATOS_[Check Periodo Ref.]="Dentro",DATOS_[Tot Extrasalarial Eq],FALSE))))),
0)</f>
        <v>0</v>
      </c>
      <c r="AV82" s="114">
        <f t="array" ref="AV82">IFERROR(
AVERAGE(IF(DATOS_[Sexo]=$B82,IF(DATOS_[[AGRUP. CLAS. PROF.]:[AGRUP. CLAS. PROF.]]=$B81,IF(DATOS_[Check Equiparado]="Sí",IF(DATOS_[Check Periodo Ref.]="Dentro",DATOS_[TOTAL Retrib Eq],FALSE))))),
0)</f>
        <v>0</v>
      </c>
    </row>
    <row r="83" spans="1:48" x14ac:dyDescent="0.3">
      <c r="A83" s="60" t="str">
        <f t="shared" ref="A83" si="94">+A82</f>
        <v>[ocultar]</v>
      </c>
      <c r="B83" s="64" t="s">
        <v>163</v>
      </c>
      <c r="C83" s="65">
        <f t="array" ref="C83">SUM(IF($B83=DATOS_[Sexo],
IF($B81=DATOS_[AGRUP. CLAS. PROF.],
IF("Dentro"=DATOS_[Check Periodo Ref.],
1/(COUNTIFS(DATOS_[Sexo],$B83,DATOS_[AGRUP. CLAS. PROF.],$B81,DATOS_[Check Periodo Ref.],"Dentro",DATOS_[id],DATOS_[id]))))))</f>
        <v>0</v>
      </c>
      <c r="D83" s="66">
        <f>COUNTIFS(DATOS_[AGRUP. CLAS. PROF.],$B81,DATOS_[Sexo],$B83,DATOS_[Check Periodo Ref.],"Dentro")</f>
        <v>0</v>
      </c>
      <c r="E83" s="66">
        <f>COUNTIFS(DATOS_[AGRUP. CLAS. PROF.],$B81,DATOS_[Sexo],$B83,DATOS_[Check Periodo Ref.],"Dentro",DATOS_[Check Nº SC Norm],"Sí")</f>
        <v>0</v>
      </c>
      <c r="F83" s="66">
        <f>COUNTIFS(DATOS_[AGRUP. CLAS. PROF.],$B81,DATOS_[Sexo],$B83,DATOS_[Check Periodo Ref.],"Dentro",DATOS_[Check Nº SC Anualiz],"Sí")</f>
        <v>0</v>
      </c>
      <c r="G83" s="66">
        <f>COUNTIFS(DATOS_[AGRUP. CLAS. PROF.],$B81,DATOS_[Sexo],$B83,DATOS_[Check Periodo Ref.],"Dentro",DATOS_[Check Nº SC Norm y Anualiz],"Sí")</f>
        <v>0</v>
      </c>
      <c r="H83" s="66">
        <f>COUNTIFS(DATOS_[AGRUP. CLAS. PROF.],$B81,DATOS_[Sexo],$B83,DATOS_[Check Periodo Ref.],"Dentro",DATOS_[Check Equiparación],"Sí")</f>
        <v>0</v>
      </c>
      <c r="I83" s="108" cm="1">
        <f t="array" ref="I83">IFERROR(
AVERAGE(IF(DATOS_[Sexo]=$B83,IF(DATOS_[[AGRUP. CLAS. PROF.]:[AGRUP. CLAS. PROF.]]=$B81,IF(DATOS_[Check Equiparado]="Sí",IF(DATOS_[Check Periodo Ref.]="Dentro",DATOS_[SALARIO BASE Eq],FALSE))))),
0)</f>
        <v>0</v>
      </c>
      <c r="J83" s="109">
        <f t="array" ref="J83">IFERROR(
(AVERAGE((IF(DATOS_[[Sexo]:[Sexo]]=$B83,IF(DATOS_[[AGRUP. CLAS. PROF.]:[AGRUP. CLAS. PROF.]]=$B81,IF(DATOS_[[Check Periodo Ref.]:[Check Periodo Ref.]]="Dentro",IF(DATOS_[[Check Equiparado]:[Check Equiparado]]="Sí",IF(DATOS!AE$5="Sí",(1/DATOS_[[% anualiz]:[% anualiz]]),1)*IF(DATOS!AE$4="Sí",1/DATOS_[[% normaliz]:[% normaliz]],1)*(DATOS_[Conc.Sal.01])))))))),
0)</f>
        <v>0</v>
      </c>
      <c r="K83" s="109">
        <f t="array" ref="K83">IFERROR(
(AVERAGE((IF(DATOS_[[Sexo]:[Sexo]]=$B83,IF(DATOS_[[AGRUP. CLAS. PROF.]:[AGRUP. CLAS. PROF.]]=$B81,IF(DATOS_[[Check Periodo Ref.]:[Check Periodo Ref.]]="Dentro",IF(DATOS_[[Check Equiparado]:[Check Equiparado]]="Sí",IF(DATOS!AF$5="Sí",(1/DATOS_[[% anualiz]:[% anualiz]]),1)*IF(DATOS!AF$4="Sí",1/DATOS_[[% normaliz]:[% normaliz]],1)*(DATOS_[Conc.Sal.02])))))))),
0)</f>
        <v>0</v>
      </c>
      <c r="L83" s="109">
        <f t="array" ref="L83">IFERROR(
(AVERAGE((IF(DATOS_[[Sexo]:[Sexo]]=$B83,IF(DATOS_[[AGRUP. CLAS. PROF.]:[AGRUP. CLAS. PROF.]]=$B81,IF(DATOS_[[Check Periodo Ref.]:[Check Periodo Ref.]]="Dentro",IF(DATOS_[[Check Equiparado]:[Check Equiparado]]="Sí",IF(DATOS!AG$5="Sí",(1/DATOS_[[% anualiz]:[% anualiz]]),1)*IF(DATOS!AG$4="Sí",1/DATOS_[[% normaliz]:[% normaliz]],1)*(DATOS_[Conc.Sal.03])))))))),
0)</f>
        <v>0</v>
      </c>
      <c r="M83" s="109">
        <f t="array" ref="M83">IFERROR(
(AVERAGE((IF(DATOS_[[Sexo]:[Sexo]]=$B83,IF(DATOS_[[AGRUP. CLAS. PROF.]:[AGRUP. CLAS. PROF.]]=$B81,IF(DATOS_[[Check Periodo Ref.]:[Check Periodo Ref.]]="Dentro",IF(DATOS_[[Check Equiparado]:[Check Equiparado]]="Sí",IF(DATOS!AH$5="Sí",(1/DATOS_[[% anualiz]:[% anualiz]]),1)*IF(DATOS!AH$4="Sí",1/DATOS_[[% normaliz]:[% normaliz]],1)*(DATOS_[Conc.Sal.04])))))))),
0)</f>
        <v>0</v>
      </c>
      <c r="N83" s="109">
        <f t="array" ref="N83">IFERROR(
(AVERAGE((IF(DATOS_[[Sexo]:[Sexo]]=$B83,IF(DATOS_[[AGRUP. CLAS. PROF.]:[AGRUP. CLAS. PROF.]]=$B81,IF(DATOS_[[Check Periodo Ref.]:[Check Periodo Ref.]]="Dentro",IF(DATOS_[[Check Equiparado]:[Check Equiparado]]="Sí",IF(DATOS!AI$5="Sí",(1/DATOS_[[% anualiz]:[% anualiz]]),1)*IF(DATOS!AI$4="Sí",1/DATOS_[[% normaliz]:[% normaliz]],1)*(DATOS_[Conc.Sal.05])))))))),
0)</f>
        <v>0</v>
      </c>
      <c r="O83" s="109">
        <f t="array" ref="O83">IFERROR(
(AVERAGE((IF(DATOS_[[Sexo]:[Sexo]]=$B83,IF(DATOS_[[AGRUP. CLAS. PROF.]:[AGRUP. CLAS. PROF.]]=$B81,IF(DATOS_[[Check Periodo Ref.]:[Check Periodo Ref.]]="Dentro",IF(DATOS_[[Check Equiparado]:[Check Equiparado]]="Sí",IF(DATOS!AJ$5="Sí",(1/DATOS_[[% anualiz]:[% anualiz]]),1)*IF(DATOS!AJ$4="Sí",1/DATOS_[[% normaliz]:[% normaliz]],1)*(DATOS_[Conc.Sal.06])))))))),
0)</f>
        <v>0</v>
      </c>
      <c r="P83" s="109">
        <f t="array" ref="P83">IFERROR(
(AVERAGE((IF(DATOS_[[Sexo]:[Sexo]]=$B83,IF(DATOS_[[AGRUP. CLAS. PROF.]:[AGRUP. CLAS. PROF.]]=$B81,IF(DATOS_[[Check Periodo Ref.]:[Check Periodo Ref.]]="Dentro",IF(DATOS_[[Check Equiparado]:[Check Equiparado]]="Sí",IF(DATOS!AK$5="Sí",(1/DATOS_[[% anualiz]:[% anualiz]]),1)*IF(DATOS!AK$4="Sí",1/DATOS_[[% normaliz]:[% normaliz]],1)*(DATOS_[Conc.Sal.07])))))))),
0)</f>
        <v>0</v>
      </c>
      <c r="Q83" s="109">
        <f t="array" ref="Q83">IFERROR(
(AVERAGE((IF(DATOS_[[Sexo]:[Sexo]]=$B83,IF(DATOS_[[AGRUP. CLAS. PROF.]:[AGRUP. CLAS. PROF.]]=$B81,IF(DATOS_[[Check Periodo Ref.]:[Check Periodo Ref.]]="Dentro",IF(DATOS_[[Check Equiparado]:[Check Equiparado]]="Sí",IF(DATOS!AL$5="Sí",(1/DATOS_[[% anualiz]:[% anualiz]]),1)*IF(DATOS!AL$4="Sí",1/DATOS_[[% normaliz]:[% normaliz]],1)*(DATOS_[Conc.Sal.08])))))))),
0)</f>
        <v>0</v>
      </c>
      <c r="R83" s="109">
        <f t="array" ref="R83">IFERROR(
(AVERAGE((IF(DATOS_[[Sexo]:[Sexo]]=$B83,IF(DATOS_[[AGRUP. CLAS. PROF.]:[AGRUP. CLAS. PROF.]]=$B81,IF(DATOS_[[Check Periodo Ref.]:[Check Periodo Ref.]]="Dentro",IF(DATOS_[[Check Equiparado]:[Check Equiparado]]="Sí",IF(DATOS!AM$5="Sí",(1/DATOS_[[% anualiz]:[% anualiz]]),1)*IF(DATOS!AM$4="Sí",1/DATOS_[[% normaliz]:[% normaliz]],1)*(DATOS_[Conc.Sal.09])))))))),
0)</f>
        <v>0</v>
      </c>
      <c r="S83" s="109">
        <f t="array" ref="S83">IFERROR(
(AVERAGE((IF(DATOS_[[Sexo]:[Sexo]]=$B83,IF(DATOS_[[AGRUP. CLAS. PROF.]:[AGRUP. CLAS. PROF.]]=$B81,IF(DATOS_[[Check Periodo Ref.]:[Check Periodo Ref.]]="Dentro",IF(DATOS_[[Check Equiparado]:[Check Equiparado]]="Sí",IF(DATOS!AN$5="Sí",(1/DATOS_[[% anualiz]:[% anualiz]]),1)*IF(DATOS!AN$4="Sí",1/DATOS_[[% normaliz]:[% normaliz]],1)*(DATOS_[Conc.Sal.10])))))))),
0)</f>
        <v>0</v>
      </c>
      <c r="T83" s="109">
        <f t="array" ref="T83">IFERROR(
(AVERAGE((IF(DATOS_[[Sexo]:[Sexo]]=$B83,IF(DATOS_[[AGRUP. CLAS. PROF.]:[AGRUP. CLAS. PROF.]]=$B81,IF(DATOS_[[Check Periodo Ref.]:[Check Periodo Ref.]]="Dentro",IF(DATOS_[[Check Equiparado]:[Check Equiparado]]="Sí",IF(DATOS!AO$5="Sí",(1/DATOS_[[% anualiz]:[% anualiz]]),1)*IF(DATOS!AO$4="Sí",1/DATOS_[[% normaliz]:[% normaliz]],1)*(DATOS_[Conc.Sal.11])))))))),
0)</f>
        <v>0</v>
      </c>
      <c r="U83" s="109">
        <f t="array" ref="U83">IFERROR(
(AVERAGE((IF(DATOS_[[Sexo]:[Sexo]]=$B83,IF(DATOS_[[AGRUP. CLAS. PROF.]:[AGRUP. CLAS. PROF.]]=$B81,IF(DATOS_[[Check Periodo Ref.]:[Check Periodo Ref.]]="Dentro",IF(DATOS_[[Check Equiparado]:[Check Equiparado]]="Sí",IF(DATOS!AP$5="Sí",(1/DATOS_[[% anualiz]:[% anualiz]]),1)*IF(DATOS!AP$4="Sí",1/DATOS_[[% normaliz]:[% normaliz]],1)*(DATOS_[Conc.Sal.12])))))))),
0)</f>
        <v>0</v>
      </c>
      <c r="V83" s="109">
        <f t="array" ref="V83">IFERROR(
(AVERAGE((IF(DATOS_[[Sexo]:[Sexo]]=$B83,IF(DATOS_[[AGRUP. CLAS. PROF.]:[AGRUP. CLAS. PROF.]]=$B81,IF(DATOS_[[Check Periodo Ref.]:[Check Periodo Ref.]]="Dentro",IF(DATOS_[[Check Equiparado]:[Check Equiparado]]="Sí",IF(DATOS!AQ$5="Sí",(1/DATOS_[[% anualiz]:[% anualiz]]),1)*IF(DATOS!AQ$4="Sí",1/DATOS_[[% normaliz]:[% normaliz]],1)*(DATOS_[Conc.Sal.13])))))))),
0)</f>
        <v>0</v>
      </c>
      <c r="W83" s="109">
        <f t="array" ref="W83">IFERROR(
(AVERAGE((IF(DATOS_[[Sexo]:[Sexo]]=$B83,IF(DATOS_[[AGRUP. CLAS. PROF.]:[AGRUP. CLAS. PROF.]]=$B81,IF(DATOS_[[Check Periodo Ref.]:[Check Periodo Ref.]]="Dentro",IF(DATOS_[[Check Equiparado]:[Check Equiparado]]="Sí",IF(DATOS!AR$5="Sí",(1/DATOS_[[% anualiz]:[% anualiz]]),1)*IF(DATOS!AR$4="Sí",1/DATOS_[[% normaliz]:[% normaliz]],1)*(DATOS_[Conc.Sal.14])))))))),
0)</f>
        <v>0</v>
      </c>
      <c r="X83" s="109">
        <f t="array" ref="X83">IFERROR(
(AVERAGE((IF(DATOS_[[Sexo]:[Sexo]]=$B83,IF(DATOS_[[AGRUP. CLAS. PROF.]:[AGRUP. CLAS. PROF.]]=$B81,IF(DATOS_[[Check Periodo Ref.]:[Check Periodo Ref.]]="Dentro",IF(DATOS_[[Check Equiparado]:[Check Equiparado]]="Sí",IF(DATOS!AS$5="Sí",(1/DATOS_[[% anualiz]:[% anualiz]]),1)*IF(DATOS!AS$4="Sí",1/DATOS_[[% normaliz]:[% normaliz]],1)*(DATOS_[Conc.Sal.15])))))))),
0)</f>
        <v>0</v>
      </c>
      <c r="Y83" s="109">
        <f t="array" ref="Y83">IFERROR(
(AVERAGE((IF(DATOS_[[Sexo]:[Sexo]]=$B83,IF(DATOS_[[AGRUP. CLAS. PROF.]:[AGRUP. CLAS. PROF.]]=$B81,IF(DATOS_[[Check Periodo Ref.]:[Check Periodo Ref.]]="Dentro",IF(DATOS_[[Check Equiparado]:[Check Equiparado]]="Sí",IF(DATOS!AT$5="Sí",(1/DATOS_[[% anualiz]:[% anualiz]]),1)*IF(DATOS!AT$4="Sí",1/DATOS_[[% normaliz]:[% normaliz]],1)*(DATOS_[Conc.Sal.16])))))))),
0)</f>
        <v>0</v>
      </c>
      <c r="Z83" s="109">
        <f t="array" ref="Z83">IFERROR(
(AVERAGE((IF(DATOS_[[Sexo]:[Sexo]]=$B83,IF(DATOS_[[AGRUP. CLAS. PROF.]:[AGRUP. CLAS. PROF.]]=$B81,IF(DATOS_[[Check Periodo Ref.]:[Check Periodo Ref.]]="Dentro",IF(DATOS_[[Check Equiparado]:[Check Equiparado]]="Sí",IF(DATOS!AU$5="Sí",(1/DATOS_[[% anualiz]:[% anualiz]]),1)*IF(DATOS!AU$4="Sí",1/DATOS_[[% normaliz]:[% normaliz]],1)*(DATOS_[Conc.Sal.17])))))))),
0)</f>
        <v>0</v>
      </c>
      <c r="AA83" s="109">
        <f t="array" ref="AA83">IFERROR(
(AVERAGE((IF(DATOS_[[Sexo]:[Sexo]]=$B83,IF(DATOS_[[AGRUP. CLAS. PROF.]:[AGRUP. CLAS. PROF.]]=$B81,IF(DATOS_[[Check Periodo Ref.]:[Check Periodo Ref.]]="Dentro",IF(DATOS_[[Check Equiparado]:[Check Equiparado]]="Sí",IF(DATOS!AV$5="Sí",(1/DATOS_[[% anualiz]:[% anualiz]]),1)*IF(DATOS!AV$4="Sí",1/DATOS_[[% normaliz]:[% normaliz]],1)*(DATOS_[Conc.Sal.18])))))))),
0)</f>
        <v>0</v>
      </c>
      <c r="AB83" s="109">
        <f t="array" ref="AB83">IFERROR(
(AVERAGE((IF(DATOS_[[Sexo]:[Sexo]]=$B83,IF(DATOS_[[AGRUP. CLAS. PROF.]:[AGRUP. CLAS. PROF.]]=$B81,IF(DATOS_[[Check Periodo Ref.]:[Check Periodo Ref.]]="Dentro",IF(DATOS_[[Check Equiparado]:[Check Equiparado]]="Sí",IF(DATOS!AW$5="Sí",(1/DATOS_[[% anualiz]:[% anualiz]]),1)*IF(DATOS!AW$4="Sí",1/DATOS_[[% normaliz]:[% normaliz]],1)*(DATOS_[Conc.Sal.19])))))))),
0)</f>
        <v>0</v>
      </c>
      <c r="AC83" s="109">
        <f t="array" ref="AC83">IFERROR(
(AVERAGE((IF(DATOS_[[Sexo]:[Sexo]]=$B83,IF(DATOS_[[AGRUP. CLAS. PROF.]:[AGRUP. CLAS. PROF.]]=$B81,IF(DATOS_[[Check Periodo Ref.]:[Check Periodo Ref.]]="Dentro",IF(DATOS_[[Check Equiparado]:[Check Equiparado]]="Sí",IF(DATOS!AX$5="Sí",(1/DATOS_[[% anualiz]:[% anualiz]]),1)*IF(DATOS!AX$4="Sí",1/DATOS_[[% normaliz]:[% normaliz]],1)*(DATOS_[Conc.Sal.20])))))))),
0)</f>
        <v>0</v>
      </c>
      <c r="AD83" s="109">
        <f t="array" ref="AD83">IFERROR(
(AVERAGE((IF(DATOS_[[Sexo]:[Sexo]]=$B83,IF(DATOS_[[AGRUP. CLAS. PROF.]:[AGRUP. CLAS. PROF.]]=$B81,IF(DATOS_[[Check Periodo Ref.]:[Check Periodo Ref.]]="Dentro",IF(DATOS_[[Check Equiparado]:[Check Equiparado]]="Sí",IF(DATOS!AY$5="Sí",(1/DATOS_[[% anualiz]:[% anualiz]]),1)*IF(DATOS!AY$4="Sí",1/DATOS_[[% normaliz]:[% normaliz]],1)*(DATOS_[Conc.Sal.21])))))))),
0)</f>
        <v>0</v>
      </c>
      <c r="AE83" s="109">
        <f t="array" ref="AE83">IFERROR(
(AVERAGE((IF(DATOS_[[Sexo]:[Sexo]]=$B83,IF(DATOS_[[AGRUP. CLAS. PROF.]:[AGRUP. CLAS. PROF.]]=$B81,IF(DATOS_[[Check Periodo Ref.]:[Check Periodo Ref.]]="Dentro",IF(DATOS_[[Check Equiparado]:[Check Equiparado]]="Sí",IF(DATOS!AZ$5="Sí",(1/DATOS_[[% anualiz]:[% anualiz]]),1)*IF(DATOS!AZ$4="Sí",1/DATOS_[[% normaliz]:[% normaliz]],1)*(DATOS_[Conc.Sal.22])))))))),
0)</f>
        <v>0</v>
      </c>
      <c r="AF83" s="109">
        <f t="array" ref="AF83">IFERROR(
(AVERAGE((IF(DATOS_[[Sexo]:[Sexo]]=$B83,IF(DATOS_[[AGRUP. CLAS. PROF.]:[AGRUP. CLAS. PROF.]]=$B81,IF(DATOS_[[Check Periodo Ref.]:[Check Periodo Ref.]]="Dentro",IF(DATOS_[[Check Equiparado]:[Check Equiparado]]="Sí",IF(DATOS!BA$5="Sí",(1/DATOS_[[% anualiz]:[% anualiz]]),1)*IF(DATOS!BA$4="Sí",1/DATOS_[[% normaliz]:[% normaliz]],1)*(DATOS_[Conc.Sal.23])))))))),
0)</f>
        <v>0</v>
      </c>
      <c r="AG83" s="109">
        <f t="array" ref="AG83">IFERROR(
(AVERAGE((IF(DATOS_[[Sexo]:[Sexo]]=$B83,IF(DATOS_[[AGRUP. CLAS. PROF.]:[AGRUP. CLAS. PROF.]]=$B81,IF(DATOS_[[Check Periodo Ref.]:[Check Periodo Ref.]]="Dentro",IF(DATOS_[[Check Equiparado]:[Check Equiparado]]="Sí",IF(DATOS!BB$5="Sí",(1/DATOS_[[% anualiz]:[% anualiz]]),1)*IF(DATOS!BB$4="Sí",1/DATOS_[[% normaliz]:[% normaliz]],1)*(DATOS_[Conc.Sal.24])))))))),
0)</f>
        <v>0</v>
      </c>
      <c r="AH83" s="109">
        <f t="array" ref="AH83">IFERROR(
(AVERAGE((IF(DATOS_[[Sexo]:[Sexo]]=$B83,IF(DATOS_[[AGRUP. CLAS. PROF.]:[AGRUP. CLAS. PROF.]]=$B81,IF(DATOS_[[Check Periodo Ref.]:[Check Periodo Ref.]]="Dentro",IF(DATOS_[[Check Equiparado]:[Check Equiparado]]="Sí",IF(DATOS!BC$5="Sí",(1/DATOS_[[% anualiz]:[% anualiz]]),1)*IF(DATOS!BC$4="Sí",1/DATOS_[[% normaliz]:[% normaliz]],1)*(DATOS_[Conc.Sal.25])))))))),
0)</f>
        <v>0</v>
      </c>
      <c r="AI83" s="109">
        <f t="array" ref="AI83">IFERROR(
(AVERAGE((IF(DATOS_[[Sexo]:[Sexo]]=$B83,IF(DATOS_[[AGRUP. CLAS. PROF.]:[AGRUP. CLAS. PROF.]]=$B81,IF(DATOS_[[Check Periodo Ref.]:[Check Periodo Ref.]]="Dentro",IF(DATOS_[[Check Equiparado]:[Check Equiparado]]="Sí",IF(DATOS!BD$5="Sí",(1/DATOS_[[% anualiz]:[% anualiz]]),1)*IF(DATOS!BD$4="Sí",1/DATOS_[[% normaliz]:[% normaliz]],1)*(DATOS_[Conc.Sal.26])))))))),
0)</f>
        <v>0</v>
      </c>
      <c r="AJ83" s="109">
        <f t="array" ref="AJ83">IFERROR(
(AVERAGE((IF(DATOS_[[Sexo]:[Sexo]]=$B83,IF(DATOS_[[AGRUP. CLAS. PROF.]:[AGRUP. CLAS. PROF.]]=$B81,IF(DATOS_[[Check Periodo Ref.]:[Check Periodo Ref.]]="Dentro",IF(DATOS_[[Check Equiparado]:[Check Equiparado]]="Sí",IF(DATOS!BE$5="Sí",(1/DATOS_[[% anualiz]:[% anualiz]]),1)*IF(DATOS!BE$4="Sí",1/DATOS_[[% normaliz]:[% normaliz]],1)*(DATOS_[Conc.Sal.27])))))))),
0)</f>
        <v>0</v>
      </c>
      <c r="AK83" s="109">
        <f t="array" ref="AK83">IFERROR(
(AVERAGE((IF(DATOS_[[Sexo]:[Sexo]]=$B83,IF(DATOS_[[AGRUP. CLAS. PROF.]:[AGRUP. CLAS. PROF.]]=$B81,IF(DATOS_[[Check Periodo Ref.]:[Check Periodo Ref.]]="Dentro",IF(DATOS_[[Check Equiparado]:[Check Equiparado]]="Sí",IF(DATOS!BF$5="Sí",(1/DATOS_[[% anualiz]:[% anualiz]]),1)*IF(DATOS!BF$4="Sí",1/DATOS_[[% normaliz]:[% normaliz]],1)*(DATOS_[Conc.Sal.28])))))))),
0)</f>
        <v>0</v>
      </c>
      <c r="AL83" s="109">
        <f t="array" ref="AL83">IFERROR(
(AVERAGE((IF(DATOS_[[Sexo]:[Sexo]]=$B83,IF(DATOS_[[AGRUP. CLAS. PROF.]:[AGRUP. CLAS. PROF.]]=$B81,IF(DATOS_[[Check Periodo Ref.]:[Check Periodo Ref.]]="Dentro",IF(DATOS_[[Check Equiparado]:[Check Equiparado]]="Sí",IF(DATOS!BG$5="Sí",(1/DATOS_[[% anualiz]:[% anualiz]]),1)*IF(DATOS!BG$4="Sí",1/DATOS_[[% normaliz]:[% normaliz]],1)*(DATOS_[Conc.Sal.29])))))))),
0)</f>
        <v>0</v>
      </c>
      <c r="AM83" s="109">
        <f t="array" ref="AM83">IFERROR(
(AVERAGE((IF(DATOS_[[Sexo]:[Sexo]]=$B83,IF(DATOS_[[AGRUP. CLAS. PROF.]:[AGRUP. CLAS. PROF.]]=$B81,IF(DATOS_[[Check Periodo Ref.]:[Check Periodo Ref.]]="Dentro",IF(DATOS_[[Check Equiparado]:[Check Equiparado]]="Sí",IF(DATOS!BH$5="Sí",(1/DATOS_[[% anualiz]:[% anualiz]]),1)*IF(DATOS!BH$4="Sí",1/DATOS_[[% normaliz]:[% normaliz]],1)*(DATOS_[Conc.Sal.30])))))))),
0)</f>
        <v>0</v>
      </c>
      <c r="AN83" s="110">
        <f t="array" ref="AN83">IFERROR(
AVERAGE(IF(DATOS_[Sexo]=$B83,IF(DATOS_[[AGRUP. CLAS. PROF.]:[AGRUP. CLAS. PROF.]]=$B81,IF(DATOS_[Check Equiparado]="Sí",IF(DATOS_[Check Periodo Ref.]="Dentro",DATOS_[Tot COMPL.SAL Eq],FALSE))))),
0)</f>
        <v>0</v>
      </c>
      <c r="AO83" s="111">
        <f t="array" ref="AO83">IFERROR(
AVERAGE(IF(DATOS_[Sexo]=$B83,IF(DATOS_[[AGRUP. CLAS. PROF.]:[AGRUP. CLAS. PROF.]]=$B81,IF(DATOS_[Check Equiparado]="Sí",IF(DATOS_[Check Periodo Ref.]="Dentro",DATOS_[TOTAL SALARIO Eq],FALSE))))),
0)</f>
        <v>0</v>
      </c>
      <c r="AP83" s="112">
        <f t="array" ref="AP83">IFERROR(
(AVERAGE((IF(DATOS_[[Sexo]:[Sexo]]=$B83,IF(DATOS_[[AGRUP. CLAS. PROF.]:[AGRUP. CLAS. PROF.]]=$B81,IF(DATOS_[[Check Periodo Ref.]:[Check Periodo Ref.]]="Dentro",IF(DATOS_[[Check Equiparado]:[Check Equiparado]]="Sí",IF(DATOS!BI$5="Sí",(1/DATOS_[[% anualiz]:[% anualiz]]),1)*IF(DATOS!BI$4="Sí",1/DATOS_[[% normaliz]:[% normaliz]],1)*(DATOS_[C.Extra.01])))))))),
0)</f>
        <v>0</v>
      </c>
      <c r="AQ83" s="112">
        <f t="array" ref="AQ83">IFERROR(
(AVERAGE((IF(DATOS_[[Sexo]:[Sexo]]=$B83,IF(DATOS_[[AGRUP. CLAS. PROF.]:[AGRUP. CLAS. PROF.]]=$B81,IF(DATOS_[[Check Periodo Ref.]:[Check Periodo Ref.]]="Dentro",IF(DATOS_[[Check Equiparado]:[Check Equiparado]]="Sí",IF(DATOS!BJ$5="Sí",(1/DATOS_[[% anualiz]:[% anualiz]]),1)*IF(DATOS!BJ$4="Sí",1/DATOS_[[% normaliz]:[% normaliz]],1)*(DATOS_[C.Extra.02])))))))),
0)</f>
        <v>0</v>
      </c>
      <c r="AR83" s="112">
        <f t="array" ref="AR83">IFERROR(
(AVERAGE((IF(DATOS_[[Sexo]:[Sexo]]=$B83,IF(DATOS_[[AGRUP. CLAS. PROF.]:[AGRUP. CLAS. PROF.]]=$B81,IF(DATOS_[[Check Periodo Ref.]:[Check Periodo Ref.]]="Dentro",IF(DATOS_[[Check Equiparado]:[Check Equiparado]]="Sí",IF(DATOS!BK$5="Sí",(1/DATOS_[[% anualiz]:[% anualiz]]),1)*IF(DATOS!BK$4="Sí",1/DATOS_[[% normaliz]:[% normaliz]],1)*(DATOS_[C.Extra.03])))))))),
0)</f>
        <v>0</v>
      </c>
      <c r="AS83" s="112">
        <f t="array" ref="AS83">IFERROR(
(AVERAGE((IF(DATOS_[[Sexo]:[Sexo]]=$B83,IF(DATOS_[[AGRUP. CLAS. PROF.]:[AGRUP. CLAS. PROF.]]=$B81,IF(DATOS_[[Check Periodo Ref.]:[Check Periodo Ref.]]="Dentro",IF(DATOS_[[Check Equiparado]:[Check Equiparado]]="Sí",IF(DATOS!BL$5="Sí",(1/DATOS_[[% anualiz]:[% anualiz]]),1)*IF(DATOS!BL$4="Sí",1/DATOS_[[% normaliz]:[% normaliz]],1)*(DATOS_[C.Extra.04])))))))),
0)</f>
        <v>0</v>
      </c>
      <c r="AT83" s="112">
        <f t="array" ref="AT83">IFERROR(
(AVERAGE((IF(DATOS_[[Sexo]:[Sexo]]=$B83,IF(DATOS_[[AGRUP. CLAS. PROF.]:[AGRUP. CLAS. PROF.]]=$B81,IF(DATOS_[[Check Periodo Ref.]:[Check Periodo Ref.]]="Dentro",IF(DATOS_[[Check Equiparado]:[Check Equiparado]]="Sí",IF(DATOS!BM$5="Sí",(1/DATOS_[[% anualiz]:[% anualiz]]),1)*IF(DATOS!BM$4="Sí",1/DATOS_[[% normaliz]:[% normaliz]],1)*(DATOS_[C.Extra.05])))))))),
0)</f>
        <v>0</v>
      </c>
      <c r="AU83" s="113">
        <f t="array" ref="AU83">IFERROR(
AVERAGE(IF(DATOS_[Sexo]=$B83,IF(DATOS_[[AGRUP. CLAS. PROF.]:[AGRUP. CLAS. PROF.]]=$B81,IF(DATOS_[Check Equiparado]="Sí",IF(DATOS_[Check Periodo Ref.]="Dentro",DATOS_[Tot Extrasalarial Eq],FALSE))))),
0)</f>
        <v>0</v>
      </c>
      <c r="AV83" s="114">
        <f t="array" ref="AV83">IFERROR(
AVERAGE(IF(DATOS_[Sexo]=$B83,IF(DATOS_[[AGRUP. CLAS. PROF.]:[AGRUP. CLAS. PROF.]]=$B81,IF(DATOS_[Check Equiparado]="Sí",IF(DATOS_[Check Periodo Ref.]="Dentro",DATOS_[TOTAL Retrib Eq],FALSE))))),
0)</f>
        <v>0</v>
      </c>
    </row>
    <row r="84" spans="1:48" ht="17.25" thickBot="1" x14ac:dyDescent="0.35">
      <c r="A84" s="60" t="str">
        <f t="shared" ref="A84" si="95">+A85</f>
        <v>[ocultar]</v>
      </c>
      <c r="B84" s="70" t="s">
        <v>240</v>
      </c>
      <c r="C84" s="107"/>
      <c r="D84" s="71"/>
      <c r="E84" s="71"/>
      <c r="F84" s="71"/>
      <c r="G84" s="71"/>
      <c r="H84" s="71"/>
      <c r="I84" s="137" t="str">
        <f t="shared" ref="I84:AV84" si="96">IFERROR((I85-I86)/I85,"")</f>
        <v/>
      </c>
      <c r="J84" s="138" t="str">
        <f t="shared" si="96"/>
        <v/>
      </c>
      <c r="K84" s="139" t="str">
        <f t="shared" si="96"/>
        <v/>
      </c>
      <c r="L84" s="139" t="str">
        <f t="shared" si="96"/>
        <v/>
      </c>
      <c r="M84" s="139" t="str">
        <f t="shared" si="96"/>
        <v/>
      </c>
      <c r="N84" s="140" t="str">
        <f t="shared" si="96"/>
        <v/>
      </c>
      <c r="O84" s="141" t="str">
        <f t="shared" si="96"/>
        <v/>
      </c>
      <c r="P84" s="141" t="str">
        <f t="shared" si="96"/>
        <v/>
      </c>
      <c r="Q84" s="141" t="str">
        <f t="shared" si="96"/>
        <v/>
      </c>
      <c r="R84" s="141" t="str">
        <f t="shared" si="96"/>
        <v/>
      </c>
      <c r="S84" s="141" t="str">
        <f t="shared" si="96"/>
        <v/>
      </c>
      <c r="T84" s="141" t="str">
        <f t="shared" si="96"/>
        <v/>
      </c>
      <c r="U84" s="141" t="str">
        <f t="shared" si="96"/>
        <v/>
      </c>
      <c r="V84" s="141" t="str">
        <f t="shared" si="96"/>
        <v/>
      </c>
      <c r="W84" s="141" t="str">
        <f t="shared" si="96"/>
        <v/>
      </c>
      <c r="X84" s="141" t="str">
        <f t="shared" si="96"/>
        <v/>
      </c>
      <c r="Y84" s="141" t="str">
        <f t="shared" si="96"/>
        <v/>
      </c>
      <c r="Z84" s="140" t="str">
        <f t="shared" si="96"/>
        <v/>
      </c>
      <c r="AA84" s="140" t="str">
        <f t="shared" si="96"/>
        <v/>
      </c>
      <c r="AB84" s="140" t="str">
        <f t="shared" si="96"/>
        <v/>
      </c>
      <c r="AC84" s="140" t="str">
        <f t="shared" si="96"/>
        <v/>
      </c>
      <c r="AD84" s="140" t="str">
        <f t="shared" si="96"/>
        <v/>
      </c>
      <c r="AE84" s="140" t="str">
        <f t="shared" si="96"/>
        <v/>
      </c>
      <c r="AF84" s="140" t="str">
        <f t="shared" si="96"/>
        <v/>
      </c>
      <c r="AG84" s="140" t="str">
        <f t="shared" si="96"/>
        <v/>
      </c>
      <c r="AH84" s="140" t="str">
        <f t="shared" si="96"/>
        <v/>
      </c>
      <c r="AI84" s="140" t="str">
        <f t="shared" si="96"/>
        <v/>
      </c>
      <c r="AJ84" s="140" t="str">
        <f t="shared" si="96"/>
        <v/>
      </c>
      <c r="AK84" s="140" t="str">
        <f t="shared" si="96"/>
        <v/>
      </c>
      <c r="AL84" s="140" t="str">
        <f t="shared" si="96"/>
        <v/>
      </c>
      <c r="AM84" s="140" t="str">
        <f t="shared" si="96"/>
        <v/>
      </c>
      <c r="AN84" s="142" t="str">
        <f t="shared" si="96"/>
        <v/>
      </c>
      <c r="AO84" s="146" t="str">
        <f t="shared" si="96"/>
        <v/>
      </c>
      <c r="AP84" s="143" t="str">
        <f t="shared" si="96"/>
        <v/>
      </c>
      <c r="AQ84" s="143" t="str">
        <f t="shared" si="96"/>
        <v/>
      </c>
      <c r="AR84" s="143" t="str">
        <f t="shared" si="96"/>
        <v/>
      </c>
      <c r="AS84" s="143" t="str">
        <f t="shared" si="96"/>
        <v/>
      </c>
      <c r="AT84" s="143" t="str">
        <f t="shared" si="96"/>
        <v/>
      </c>
      <c r="AU84" s="144" t="str">
        <f t="shared" si="96"/>
        <v/>
      </c>
      <c r="AV84" s="145" t="str">
        <f t="shared" si="96"/>
        <v/>
      </c>
    </row>
    <row r="85" spans="1:48" x14ac:dyDescent="0.3">
      <c r="A85" s="60" t="str">
        <f t="shared" ref="A85" si="97">+IF(C85+C86=0,"[ocultar]","")</f>
        <v>[ocultar]</v>
      </c>
      <c r="B85" s="64" t="s">
        <v>162</v>
      </c>
      <c r="C85" s="65">
        <f t="array" ref="C85">SUM(IF($B85=DATOS_[Sexo],
IF($B84=DATOS_[AGRUP. CLAS. PROF.],
IF("Dentro"=DATOS_[Check Periodo Ref.],
1/(COUNTIFS(DATOS_[Sexo],$B85,DATOS_[AGRUP. CLAS. PROF.],$B84,DATOS_[Check Periodo Ref.],"Dentro",DATOS_[id],DATOS_[id]))))))</f>
        <v>0</v>
      </c>
      <c r="D85" s="66">
        <f>COUNTIFS(DATOS_[AGRUP. CLAS. PROF.],$B84,DATOS_[Sexo],$B85,DATOS_[Check Periodo Ref.],"Dentro")</f>
        <v>0</v>
      </c>
      <c r="E85" s="66">
        <f>COUNTIFS(DATOS_[AGRUP. CLAS. PROF.],$B84,DATOS_[Sexo],$B85,DATOS_[Check Periodo Ref.],"Dentro",DATOS_[Check Nº SC Norm],"Sí")</f>
        <v>0</v>
      </c>
      <c r="F85" s="66">
        <f>COUNTIFS(DATOS_[AGRUP. CLAS. PROF.],$B84,DATOS_[Sexo],$B85,DATOS_[Check Periodo Ref.],"Dentro",DATOS_[Check Nº SC Anualiz],"Sí")</f>
        <v>0</v>
      </c>
      <c r="G85" s="66">
        <f>COUNTIFS(DATOS_[AGRUP. CLAS. PROF.],$B84,DATOS_[Sexo],$B85,DATOS_[Check Periodo Ref.],"Dentro",DATOS_[Check Nº SC Norm y Anualiz],"Sí")</f>
        <v>0</v>
      </c>
      <c r="H85" s="66">
        <f>COUNTIFS(DATOS_[AGRUP. CLAS. PROF.],$B84,DATOS_[Sexo],$B85,DATOS_[Check Periodo Ref.],"Dentro",DATOS_[Check Equiparación],"Sí")</f>
        <v>0</v>
      </c>
      <c r="I85" s="108">
        <f t="array" ref="I85">IFERROR(
AVERAGE(IF(DATOS_[Sexo]=$B85,IF(DATOS_[[AGRUP. CLAS. PROF.]:[AGRUP. CLAS. PROF.]]=$B84,IF(DATOS_[Check Equiparado]="Sí",IF(DATOS_[Check Periodo Ref.]="Dentro",DATOS_[SALARIO BASE Eq],FALSE))))),
0)</f>
        <v>0</v>
      </c>
      <c r="J85" s="109">
        <f t="array" ref="J85">IFERROR(
(AVERAGE((IF(DATOS_[[Sexo]:[Sexo]]=$B85,IF(DATOS_[[AGRUP. CLAS. PROF.]:[AGRUP. CLAS. PROF.]]=$B84,IF(DATOS_[[Check Periodo Ref.]:[Check Periodo Ref.]]="Dentro",IF(DATOS_[[Check Equiparado]:[Check Equiparado]]="Sí",IF(DATOS!AE$5="Sí",(1/DATOS_[[% anualiz]:[% anualiz]]),1)*IF(DATOS!AE$4="Sí",1/DATOS_[[% normaliz]:[% normaliz]],1)*(DATOS_[Conc.Sal.01])))))))),
0)</f>
        <v>0</v>
      </c>
      <c r="K85" s="109">
        <f t="array" ref="K85">IFERROR(
(AVERAGE((IF(DATOS_[[Sexo]:[Sexo]]=$B85,IF(DATOS_[[AGRUP. CLAS. PROF.]:[AGRUP. CLAS. PROF.]]=$B84,IF(DATOS_[[Check Periodo Ref.]:[Check Periodo Ref.]]="Dentro",IF(DATOS_[[Check Equiparado]:[Check Equiparado]]="Sí",IF(DATOS!AF$5="Sí",(1/DATOS_[[% anualiz]:[% anualiz]]),1)*IF(DATOS!AF$4="Sí",1/DATOS_[[% normaliz]:[% normaliz]],1)*(DATOS_[Conc.Sal.02])))))))),
0)</f>
        <v>0</v>
      </c>
      <c r="L85" s="109">
        <f t="array" ref="L85">IFERROR(
(AVERAGE((IF(DATOS_[[Sexo]:[Sexo]]=$B85,IF(DATOS_[[AGRUP. CLAS. PROF.]:[AGRUP. CLAS. PROF.]]=$B84,IF(DATOS_[[Check Periodo Ref.]:[Check Periodo Ref.]]="Dentro",IF(DATOS_[[Check Equiparado]:[Check Equiparado]]="Sí",IF(DATOS!AG$5="Sí",(1/DATOS_[[% anualiz]:[% anualiz]]),1)*IF(DATOS!AG$4="Sí",1/DATOS_[[% normaliz]:[% normaliz]],1)*(DATOS_[Conc.Sal.03])))))))),
0)</f>
        <v>0</v>
      </c>
      <c r="M85" s="109">
        <f t="array" ref="M85">IFERROR(
(AVERAGE((IF(DATOS_[[Sexo]:[Sexo]]=$B85,IF(DATOS_[[AGRUP. CLAS. PROF.]:[AGRUP. CLAS. PROF.]]=$B84,IF(DATOS_[[Check Periodo Ref.]:[Check Periodo Ref.]]="Dentro",IF(DATOS_[[Check Equiparado]:[Check Equiparado]]="Sí",IF(DATOS!AH$5="Sí",(1/DATOS_[[% anualiz]:[% anualiz]]),1)*IF(DATOS!AH$4="Sí",1/DATOS_[[% normaliz]:[% normaliz]],1)*(DATOS_[Conc.Sal.04])))))))),
0)</f>
        <v>0</v>
      </c>
      <c r="N85" s="109">
        <f t="array" ref="N85">IFERROR(
(AVERAGE((IF(DATOS_[[Sexo]:[Sexo]]=$B85,IF(DATOS_[[AGRUP. CLAS. PROF.]:[AGRUP. CLAS. PROF.]]=$B84,IF(DATOS_[[Check Periodo Ref.]:[Check Periodo Ref.]]="Dentro",IF(DATOS_[[Check Equiparado]:[Check Equiparado]]="Sí",IF(DATOS!AI$5="Sí",(1/DATOS_[[% anualiz]:[% anualiz]]),1)*IF(DATOS!AI$4="Sí",1/DATOS_[[% normaliz]:[% normaliz]],1)*(DATOS_[Conc.Sal.05])))))))),
0)</f>
        <v>0</v>
      </c>
      <c r="O85" s="109">
        <f t="array" ref="O85">IFERROR(
(AVERAGE((IF(DATOS_[[Sexo]:[Sexo]]=$B85,IF(DATOS_[[AGRUP. CLAS. PROF.]:[AGRUP. CLAS. PROF.]]=$B84,IF(DATOS_[[Check Periodo Ref.]:[Check Periodo Ref.]]="Dentro",IF(DATOS_[[Check Equiparado]:[Check Equiparado]]="Sí",IF(DATOS!AJ$5="Sí",(1/DATOS_[[% anualiz]:[% anualiz]]),1)*IF(DATOS!AJ$4="Sí",1/DATOS_[[% normaliz]:[% normaliz]],1)*(DATOS_[Conc.Sal.06])))))))),
0)</f>
        <v>0</v>
      </c>
      <c r="P85" s="109">
        <f t="array" ref="P85">IFERROR(
(AVERAGE((IF(DATOS_[[Sexo]:[Sexo]]=$B85,IF(DATOS_[[AGRUP. CLAS. PROF.]:[AGRUP. CLAS. PROF.]]=$B84,IF(DATOS_[[Check Periodo Ref.]:[Check Periodo Ref.]]="Dentro",IF(DATOS_[[Check Equiparado]:[Check Equiparado]]="Sí",IF(DATOS!AK$5="Sí",(1/DATOS_[[% anualiz]:[% anualiz]]),1)*IF(DATOS!AK$4="Sí",1/DATOS_[[% normaliz]:[% normaliz]],1)*(DATOS_[Conc.Sal.07])))))))),
0)</f>
        <v>0</v>
      </c>
      <c r="Q85" s="109">
        <f t="array" ref="Q85">IFERROR(
(AVERAGE((IF(DATOS_[[Sexo]:[Sexo]]=$B85,IF(DATOS_[[AGRUP. CLAS. PROF.]:[AGRUP. CLAS. PROF.]]=$B84,IF(DATOS_[[Check Periodo Ref.]:[Check Periodo Ref.]]="Dentro",IF(DATOS_[[Check Equiparado]:[Check Equiparado]]="Sí",IF(DATOS!AL$5="Sí",(1/DATOS_[[% anualiz]:[% anualiz]]),1)*IF(DATOS!AL$4="Sí",1/DATOS_[[% normaliz]:[% normaliz]],1)*(DATOS_[Conc.Sal.08])))))))),
0)</f>
        <v>0</v>
      </c>
      <c r="R85" s="109">
        <f t="array" ref="R85">IFERROR(
(AVERAGE((IF(DATOS_[[Sexo]:[Sexo]]=$B85,IF(DATOS_[[AGRUP. CLAS. PROF.]:[AGRUP. CLAS. PROF.]]=$B84,IF(DATOS_[[Check Periodo Ref.]:[Check Periodo Ref.]]="Dentro",IF(DATOS_[[Check Equiparado]:[Check Equiparado]]="Sí",IF(DATOS!AM$5="Sí",(1/DATOS_[[% anualiz]:[% anualiz]]),1)*IF(DATOS!AM$4="Sí",1/DATOS_[[% normaliz]:[% normaliz]],1)*(DATOS_[Conc.Sal.09])))))))),
0)</f>
        <v>0</v>
      </c>
      <c r="S85" s="109">
        <f t="array" ref="S85">IFERROR(
(AVERAGE((IF(DATOS_[[Sexo]:[Sexo]]=$B85,IF(DATOS_[[AGRUP. CLAS. PROF.]:[AGRUP. CLAS. PROF.]]=$B84,IF(DATOS_[[Check Periodo Ref.]:[Check Periodo Ref.]]="Dentro",IF(DATOS_[[Check Equiparado]:[Check Equiparado]]="Sí",IF(DATOS!AN$5="Sí",(1/DATOS_[[% anualiz]:[% anualiz]]),1)*IF(DATOS!AN$4="Sí",1/DATOS_[[% normaliz]:[% normaliz]],1)*(DATOS_[Conc.Sal.10])))))))),
0)</f>
        <v>0</v>
      </c>
      <c r="T85" s="109">
        <f t="array" ref="T85">IFERROR(
(AVERAGE((IF(DATOS_[[Sexo]:[Sexo]]=$B85,IF(DATOS_[[AGRUP. CLAS. PROF.]:[AGRUP. CLAS. PROF.]]=$B84,IF(DATOS_[[Check Periodo Ref.]:[Check Periodo Ref.]]="Dentro",IF(DATOS_[[Check Equiparado]:[Check Equiparado]]="Sí",IF(DATOS!AO$5="Sí",(1/DATOS_[[% anualiz]:[% anualiz]]),1)*IF(DATOS!AO$4="Sí",1/DATOS_[[% normaliz]:[% normaliz]],1)*(DATOS_[Conc.Sal.11])))))))),
0)</f>
        <v>0</v>
      </c>
      <c r="U85" s="109">
        <f t="array" ref="U85">IFERROR(
(AVERAGE((IF(DATOS_[[Sexo]:[Sexo]]=$B85,IF(DATOS_[[AGRUP. CLAS. PROF.]:[AGRUP. CLAS. PROF.]]=$B84,IF(DATOS_[[Check Periodo Ref.]:[Check Periodo Ref.]]="Dentro",IF(DATOS_[[Check Equiparado]:[Check Equiparado]]="Sí",IF(DATOS!AP$5="Sí",(1/DATOS_[[% anualiz]:[% anualiz]]),1)*IF(DATOS!AP$4="Sí",1/DATOS_[[% normaliz]:[% normaliz]],1)*(DATOS_[Conc.Sal.12])))))))),
0)</f>
        <v>0</v>
      </c>
      <c r="V85" s="109">
        <f t="array" ref="V85">IFERROR(
(AVERAGE((IF(DATOS_[[Sexo]:[Sexo]]=$B85,IF(DATOS_[[AGRUP. CLAS. PROF.]:[AGRUP. CLAS. PROF.]]=$B84,IF(DATOS_[[Check Periodo Ref.]:[Check Periodo Ref.]]="Dentro",IF(DATOS_[[Check Equiparado]:[Check Equiparado]]="Sí",IF(DATOS!AQ$5="Sí",(1/DATOS_[[% anualiz]:[% anualiz]]),1)*IF(DATOS!AQ$4="Sí",1/DATOS_[[% normaliz]:[% normaliz]],1)*(DATOS_[Conc.Sal.13])))))))),
0)</f>
        <v>0</v>
      </c>
      <c r="W85" s="109">
        <f t="array" ref="W85">IFERROR(
(AVERAGE((IF(DATOS_[[Sexo]:[Sexo]]=$B85,IF(DATOS_[[AGRUP. CLAS. PROF.]:[AGRUP. CLAS. PROF.]]=$B84,IF(DATOS_[[Check Periodo Ref.]:[Check Periodo Ref.]]="Dentro",IF(DATOS_[[Check Equiparado]:[Check Equiparado]]="Sí",IF(DATOS!AR$5="Sí",(1/DATOS_[[% anualiz]:[% anualiz]]),1)*IF(DATOS!AR$4="Sí",1/DATOS_[[% normaliz]:[% normaliz]],1)*(DATOS_[Conc.Sal.14])))))))),
0)</f>
        <v>0</v>
      </c>
      <c r="X85" s="109">
        <f t="array" ref="X85">IFERROR(
(AVERAGE((IF(DATOS_[[Sexo]:[Sexo]]=$B85,IF(DATOS_[[AGRUP. CLAS. PROF.]:[AGRUP. CLAS. PROF.]]=$B84,IF(DATOS_[[Check Periodo Ref.]:[Check Periodo Ref.]]="Dentro",IF(DATOS_[[Check Equiparado]:[Check Equiparado]]="Sí",IF(DATOS!AS$5="Sí",(1/DATOS_[[% anualiz]:[% anualiz]]),1)*IF(DATOS!AS$4="Sí",1/DATOS_[[% normaliz]:[% normaliz]],1)*(DATOS_[Conc.Sal.15])))))))),
0)</f>
        <v>0</v>
      </c>
      <c r="Y85" s="109">
        <f t="array" ref="Y85">IFERROR(
(AVERAGE((IF(DATOS_[[Sexo]:[Sexo]]=$B85,IF(DATOS_[[AGRUP. CLAS. PROF.]:[AGRUP. CLAS. PROF.]]=$B84,IF(DATOS_[[Check Periodo Ref.]:[Check Periodo Ref.]]="Dentro",IF(DATOS_[[Check Equiparado]:[Check Equiparado]]="Sí",IF(DATOS!AT$5="Sí",(1/DATOS_[[% anualiz]:[% anualiz]]),1)*IF(DATOS!AT$4="Sí",1/DATOS_[[% normaliz]:[% normaliz]],1)*(DATOS_[Conc.Sal.16])))))))),
0)</f>
        <v>0</v>
      </c>
      <c r="Z85" s="109">
        <f t="array" ref="Z85">IFERROR(
(AVERAGE((IF(DATOS_[[Sexo]:[Sexo]]=$B85,IF(DATOS_[[AGRUP. CLAS. PROF.]:[AGRUP. CLAS. PROF.]]=$B84,IF(DATOS_[[Check Periodo Ref.]:[Check Periodo Ref.]]="Dentro",IF(DATOS_[[Check Equiparado]:[Check Equiparado]]="Sí",IF(DATOS!AU$5="Sí",(1/DATOS_[[% anualiz]:[% anualiz]]),1)*IF(DATOS!AU$4="Sí",1/DATOS_[[% normaliz]:[% normaliz]],1)*(DATOS_[Conc.Sal.17])))))))),
0)</f>
        <v>0</v>
      </c>
      <c r="AA85" s="109">
        <f t="array" ref="AA85">IFERROR(
(AVERAGE((IF(DATOS_[[Sexo]:[Sexo]]=$B85,IF(DATOS_[[AGRUP. CLAS. PROF.]:[AGRUP. CLAS. PROF.]]=$B84,IF(DATOS_[[Check Periodo Ref.]:[Check Periodo Ref.]]="Dentro",IF(DATOS_[[Check Equiparado]:[Check Equiparado]]="Sí",IF(DATOS!AV$5="Sí",(1/DATOS_[[% anualiz]:[% anualiz]]),1)*IF(DATOS!AV$4="Sí",1/DATOS_[[% normaliz]:[% normaliz]],1)*(DATOS_[Conc.Sal.18])))))))),
0)</f>
        <v>0</v>
      </c>
      <c r="AB85" s="109">
        <f t="array" ref="AB85">IFERROR(
(AVERAGE((IF(DATOS_[[Sexo]:[Sexo]]=$B85,IF(DATOS_[[AGRUP. CLAS. PROF.]:[AGRUP. CLAS. PROF.]]=$B84,IF(DATOS_[[Check Periodo Ref.]:[Check Periodo Ref.]]="Dentro",IF(DATOS_[[Check Equiparado]:[Check Equiparado]]="Sí",IF(DATOS!AW$5="Sí",(1/DATOS_[[% anualiz]:[% anualiz]]),1)*IF(DATOS!AW$4="Sí",1/DATOS_[[% normaliz]:[% normaliz]],1)*(DATOS_[Conc.Sal.19])))))))),
0)</f>
        <v>0</v>
      </c>
      <c r="AC85" s="109">
        <f t="array" ref="AC85">IFERROR(
(AVERAGE((IF(DATOS_[[Sexo]:[Sexo]]=$B85,IF(DATOS_[[AGRUP. CLAS. PROF.]:[AGRUP. CLAS. PROF.]]=$B84,IF(DATOS_[[Check Periodo Ref.]:[Check Periodo Ref.]]="Dentro",IF(DATOS_[[Check Equiparado]:[Check Equiparado]]="Sí",IF(DATOS!AX$5="Sí",(1/DATOS_[[% anualiz]:[% anualiz]]),1)*IF(DATOS!AX$4="Sí",1/DATOS_[[% normaliz]:[% normaliz]],1)*(DATOS_[Conc.Sal.20])))))))),
0)</f>
        <v>0</v>
      </c>
      <c r="AD85" s="109">
        <f t="array" ref="AD85">IFERROR(
(AVERAGE((IF(DATOS_[[Sexo]:[Sexo]]=$B85,IF(DATOS_[[AGRUP. CLAS. PROF.]:[AGRUP. CLAS. PROF.]]=$B84,IF(DATOS_[[Check Periodo Ref.]:[Check Periodo Ref.]]="Dentro",IF(DATOS_[[Check Equiparado]:[Check Equiparado]]="Sí",IF(DATOS!AY$5="Sí",(1/DATOS_[[% anualiz]:[% anualiz]]),1)*IF(DATOS!AY$4="Sí",1/DATOS_[[% normaliz]:[% normaliz]],1)*(DATOS_[Conc.Sal.21])))))))),
0)</f>
        <v>0</v>
      </c>
      <c r="AE85" s="109">
        <f t="array" ref="AE85">IFERROR(
(AVERAGE((IF(DATOS_[[Sexo]:[Sexo]]=$B85,IF(DATOS_[[AGRUP. CLAS. PROF.]:[AGRUP. CLAS. PROF.]]=$B84,IF(DATOS_[[Check Periodo Ref.]:[Check Periodo Ref.]]="Dentro",IF(DATOS_[[Check Equiparado]:[Check Equiparado]]="Sí",IF(DATOS!AZ$5="Sí",(1/DATOS_[[% anualiz]:[% anualiz]]),1)*IF(DATOS!AZ$4="Sí",1/DATOS_[[% normaliz]:[% normaliz]],1)*(DATOS_[Conc.Sal.22])))))))),
0)</f>
        <v>0</v>
      </c>
      <c r="AF85" s="109">
        <f t="array" ref="AF85">IFERROR(
(AVERAGE((IF(DATOS_[[Sexo]:[Sexo]]=$B85,IF(DATOS_[[AGRUP. CLAS. PROF.]:[AGRUP. CLAS. PROF.]]=$B84,IF(DATOS_[[Check Periodo Ref.]:[Check Periodo Ref.]]="Dentro",IF(DATOS_[[Check Equiparado]:[Check Equiparado]]="Sí",IF(DATOS!BA$5="Sí",(1/DATOS_[[% anualiz]:[% anualiz]]),1)*IF(DATOS!BA$4="Sí",1/DATOS_[[% normaliz]:[% normaliz]],1)*(DATOS_[Conc.Sal.23])))))))),
0)</f>
        <v>0</v>
      </c>
      <c r="AG85" s="109">
        <f t="array" ref="AG85">IFERROR(
(AVERAGE((IF(DATOS_[[Sexo]:[Sexo]]=$B85,IF(DATOS_[[AGRUP. CLAS. PROF.]:[AGRUP. CLAS. PROF.]]=$B84,IF(DATOS_[[Check Periodo Ref.]:[Check Periodo Ref.]]="Dentro",IF(DATOS_[[Check Equiparado]:[Check Equiparado]]="Sí",IF(DATOS!BB$5="Sí",(1/DATOS_[[% anualiz]:[% anualiz]]),1)*IF(DATOS!BB$4="Sí",1/DATOS_[[% normaliz]:[% normaliz]],1)*(DATOS_[Conc.Sal.24])))))))),
0)</f>
        <v>0</v>
      </c>
      <c r="AH85" s="109">
        <f t="array" ref="AH85">IFERROR(
(AVERAGE((IF(DATOS_[[Sexo]:[Sexo]]=$B85,IF(DATOS_[[AGRUP. CLAS. PROF.]:[AGRUP. CLAS. PROF.]]=$B84,IF(DATOS_[[Check Periodo Ref.]:[Check Periodo Ref.]]="Dentro",IF(DATOS_[[Check Equiparado]:[Check Equiparado]]="Sí",IF(DATOS!BC$5="Sí",(1/DATOS_[[% anualiz]:[% anualiz]]),1)*IF(DATOS!BC$4="Sí",1/DATOS_[[% normaliz]:[% normaliz]],1)*(DATOS_[Conc.Sal.25])))))))),
0)</f>
        <v>0</v>
      </c>
      <c r="AI85" s="109">
        <f t="array" ref="AI85">IFERROR(
(AVERAGE((IF(DATOS_[[Sexo]:[Sexo]]=$B85,IF(DATOS_[[AGRUP. CLAS. PROF.]:[AGRUP. CLAS. PROF.]]=$B84,IF(DATOS_[[Check Periodo Ref.]:[Check Periodo Ref.]]="Dentro",IF(DATOS_[[Check Equiparado]:[Check Equiparado]]="Sí",IF(DATOS!BD$5="Sí",(1/DATOS_[[% anualiz]:[% anualiz]]),1)*IF(DATOS!BD$4="Sí",1/DATOS_[[% normaliz]:[% normaliz]],1)*(DATOS_[Conc.Sal.26])))))))),
0)</f>
        <v>0</v>
      </c>
      <c r="AJ85" s="109">
        <f t="array" ref="AJ85">IFERROR(
(AVERAGE((IF(DATOS_[[Sexo]:[Sexo]]=$B85,IF(DATOS_[[AGRUP. CLAS. PROF.]:[AGRUP. CLAS. PROF.]]=$B84,IF(DATOS_[[Check Periodo Ref.]:[Check Periodo Ref.]]="Dentro",IF(DATOS_[[Check Equiparado]:[Check Equiparado]]="Sí",IF(DATOS!BE$5="Sí",(1/DATOS_[[% anualiz]:[% anualiz]]),1)*IF(DATOS!BE$4="Sí",1/DATOS_[[% normaliz]:[% normaliz]],1)*(DATOS_[Conc.Sal.27])))))))),
0)</f>
        <v>0</v>
      </c>
      <c r="AK85" s="109">
        <f t="array" ref="AK85">IFERROR(
(AVERAGE((IF(DATOS_[[Sexo]:[Sexo]]=$B85,IF(DATOS_[[AGRUP. CLAS. PROF.]:[AGRUP. CLAS. PROF.]]=$B84,IF(DATOS_[[Check Periodo Ref.]:[Check Periodo Ref.]]="Dentro",IF(DATOS_[[Check Equiparado]:[Check Equiparado]]="Sí",IF(DATOS!BF$5="Sí",(1/DATOS_[[% anualiz]:[% anualiz]]),1)*IF(DATOS!BF$4="Sí",1/DATOS_[[% normaliz]:[% normaliz]],1)*(DATOS_[Conc.Sal.28])))))))),
0)</f>
        <v>0</v>
      </c>
      <c r="AL85" s="109">
        <f t="array" ref="AL85">IFERROR(
(AVERAGE((IF(DATOS_[[Sexo]:[Sexo]]=$B85,IF(DATOS_[[AGRUP. CLAS. PROF.]:[AGRUP. CLAS. PROF.]]=$B84,IF(DATOS_[[Check Periodo Ref.]:[Check Periodo Ref.]]="Dentro",IF(DATOS_[[Check Equiparado]:[Check Equiparado]]="Sí",IF(DATOS!BG$5="Sí",(1/DATOS_[[% anualiz]:[% anualiz]]),1)*IF(DATOS!BG$4="Sí",1/DATOS_[[% normaliz]:[% normaliz]],1)*(DATOS_[Conc.Sal.29])))))))),
0)</f>
        <v>0</v>
      </c>
      <c r="AM85" s="109">
        <f t="array" ref="AM85">IFERROR(
(AVERAGE((IF(DATOS_[[Sexo]:[Sexo]]=$B85,IF(DATOS_[[AGRUP. CLAS. PROF.]:[AGRUP. CLAS. PROF.]]=$B84,IF(DATOS_[[Check Periodo Ref.]:[Check Periodo Ref.]]="Dentro",IF(DATOS_[[Check Equiparado]:[Check Equiparado]]="Sí",IF(DATOS!BH$5="Sí",(1/DATOS_[[% anualiz]:[% anualiz]]),1)*IF(DATOS!BH$4="Sí",1/DATOS_[[% normaliz]:[% normaliz]],1)*(DATOS_[Conc.Sal.30])))))))),
0)</f>
        <v>0</v>
      </c>
      <c r="AN85" s="110">
        <f t="array" ref="AN85">IFERROR(
AVERAGE(IF(DATOS_[Sexo]=$B85,IF(DATOS_[[AGRUP. CLAS. PROF.]:[AGRUP. CLAS. PROF.]]=$B84,IF(DATOS_[Check Equiparado]="Sí",IF(DATOS_[Check Periodo Ref.]="Dentro",DATOS_[Tot COMPL.SAL Eq],FALSE))))),
0)</f>
        <v>0</v>
      </c>
      <c r="AO85" s="111">
        <f t="array" ref="AO85">IFERROR(
AVERAGE(IF(DATOS_[Sexo]=$B85,IF(DATOS_[[AGRUP. CLAS. PROF.]:[AGRUP. CLAS. PROF.]]=$B84,IF(DATOS_[Check Equiparado]="Sí",IF(DATOS_[Check Periodo Ref.]="Dentro",DATOS_[TOTAL SALARIO Eq],FALSE))))),
0)</f>
        <v>0</v>
      </c>
      <c r="AP85" s="112">
        <f t="array" ref="AP85">IFERROR(
(AVERAGE((IF(DATOS_[[Sexo]:[Sexo]]=$B85,IF(DATOS_[[AGRUP. CLAS. PROF.]:[AGRUP. CLAS. PROF.]]=$B84,IF(DATOS_[[Check Periodo Ref.]:[Check Periodo Ref.]]="Dentro",IF(DATOS_[[Check Equiparado]:[Check Equiparado]]="Sí",IF(DATOS!BI$5="Sí",(1/DATOS_[[% anualiz]:[% anualiz]]),1)*IF(DATOS!BI$4="Sí",1/DATOS_[[% normaliz]:[% normaliz]],1)*(DATOS_[C.Extra.01])))))))),
0)</f>
        <v>0</v>
      </c>
      <c r="AQ85" s="112">
        <f t="array" ref="AQ85">IFERROR(
(AVERAGE((IF(DATOS_[[Sexo]:[Sexo]]=$B85,IF(DATOS_[[AGRUP. CLAS. PROF.]:[AGRUP. CLAS. PROF.]]=$B84,IF(DATOS_[[Check Periodo Ref.]:[Check Periodo Ref.]]="Dentro",IF(DATOS_[[Check Equiparado]:[Check Equiparado]]="Sí",IF(DATOS!BJ$5="Sí",(1/DATOS_[[% anualiz]:[% anualiz]]),1)*IF(DATOS!BJ$4="Sí",1/DATOS_[[% normaliz]:[% normaliz]],1)*(DATOS_[C.Extra.02])))))))),
0)</f>
        <v>0</v>
      </c>
      <c r="AR85" s="112">
        <f t="array" ref="AR85">IFERROR(
(AVERAGE((IF(DATOS_[[Sexo]:[Sexo]]=$B85,IF(DATOS_[[AGRUP. CLAS. PROF.]:[AGRUP. CLAS. PROF.]]=$B84,IF(DATOS_[[Check Periodo Ref.]:[Check Periodo Ref.]]="Dentro",IF(DATOS_[[Check Equiparado]:[Check Equiparado]]="Sí",IF(DATOS!BK$5="Sí",(1/DATOS_[[% anualiz]:[% anualiz]]),1)*IF(DATOS!BK$4="Sí",1/DATOS_[[% normaliz]:[% normaliz]],1)*(DATOS_[C.Extra.03])))))))),
0)</f>
        <v>0</v>
      </c>
      <c r="AS85" s="112">
        <f t="array" ref="AS85">IFERROR(
(AVERAGE((IF(DATOS_[[Sexo]:[Sexo]]=$B85,IF(DATOS_[[AGRUP. CLAS. PROF.]:[AGRUP. CLAS. PROF.]]=$B84,IF(DATOS_[[Check Periodo Ref.]:[Check Periodo Ref.]]="Dentro",IF(DATOS_[[Check Equiparado]:[Check Equiparado]]="Sí",IF(DATOS!BL$5="Sí",(1/DATOS_[[% anualiz]:[% anualiz]]),1)*IF(DATOS!BL$4="Sí",1/DATOS_[[% normaliz]:[% normaliz]],1)*(DATOS_[C.Extra.04])))))))),
0)</f>
        <v>0</v>
      </c>
      <c r="AT85" s="112">
        <f t="array" ref="AT85">IFERROR(
(AVERAGE((IF(DATOS_[[Sexo]:[Sexo]]=$B85,IF(DATOS_[[AGRUP. CLAS. PROF.]:[AGRUP. CLAS. PROF.]]=$B84,IF(DATOS_[[Check Periodo Ref.]:[Check Periodo Ref.]]="Dentro",IF(DATOS_[[Check Equiparado]:[Check Equiparado]]="Sí",IF(DATOS!BM$5="Sí",(1/DATOS_[[% anualiz]:[% anualiz]]),1)*IF(DATOS!BM$4="Sí",1/DATOS_[[% normaliz]:[% normaliz]],1)*(DATOS_[C.Extra.05])))))))),
0)</f>
        <v>0</v>
      </c>
      <c r="AU85" s="113">
        <f t="array" ref="AU85">IFERROR(
AVERAGE(IF(DATOS_[Sexo]=$B85,IF(DATOS_[[AGRUP. CLAS. PROF.]:[AGRUP. CLAS. PROF.]]=$B84,IF(DATOS_[Check Equiparado]="Sí",IF(DATOS_[Check Periodo Ref.]="Dentro",DATOS_[Tot Extrasalarial Eq],FALSE))))),
0)</f>
        <v>0</v>
      </c>
      <c r="AV85" s="114">
        <f t="array" ref="AV85">IFERROR(
AVERAGE(IF(DATOS_[Sexo]=$B85,IF(DATOS_[[AGRUP. CLAS. PROF.]:[AGRUP. CLAS. PROF.]]=$B84,IF(DATOS_[Check Equiparado]="Sí",IF(DATOS_[Check Periodo Ref.]="Dentro",DATOS_[TOTAL Retrib Eq],FALSE))))),
0)</f>
        <v>0</v>
      </c>
    </row>
    <row r="86" spans="1:48" x14ac:dyDescent="0.3">
      <c r="A86" s="60" t="str">
        <f t="shared" ref="A86" si="98">+A85</f>
        <v>[ocultar]</v>
      </c>
      <c r="B86" s="64" t="s">
        <v>163</v>
      </c>
      <c r="C86" s="65">
        <f t="array" ref="C86">SUM(IF($B86=DATOS_[Sexo],
IF($B84=DATOS_[AGRUP. CLAS. PROF.],
IF("Dentro"=DATOS_[Check Periodo Ref.],
1/(COUNTIFS(DATOS_[Sexo],$B86,DATOS_[AGRUP. CLAS. PROF.],$B84,DATOS_[Check Periodo Ref.],"Dentro",DATOS_[id],DATOS_[id]))))))</f>
        <v>0</v>
      </c>
      <c r="D86" s="66">
        <f>COUNTIFS(DATOS_[AGRUP. CLAS. PROF.],$B84,DATOS_[Sexo],$B86,DATOS_[Check Periodo Ref.],"Dentro")</f>
        <v>0</v>
      </c>
      <c r="E86" s="66">
        <f>COUNTIFS(DATOS_[AGRUP. CLAS. PROF.],$B84,DATOS_[Sexo],$B86,DATOS_[Check Periodo Ref.],"Dentro",DATOS_[Check Nº SC Norm],"Sí")</f>
        <v>0</v>
      </c>
      <c r="F86" s="66">
        <f>COUNTIFS(DATOS_[AGRUP. CLAS. PROF.],$B84,DATOS_[Sexo],$B86,DATOS_[Check Periodo Ref.],"Dentro",DATOS_[Check Nº SC Anualiz],"Sí")</f>
        <v>0</v>
      </c>
      <c r="G86" s="66">
        <f>COUNTIFS(DATOS_[AGRUP. CLAS. PROF.],$B84,DATOS_[Sexo],$B86,DATOS_[Check Periodo Ref.],"Dentro",DATOS_[Check Nº SC Norm y Anualiz],"Sí")</f>
        <v>0</v>
      </c>
      <c r="H86" s="66">
        <f>COUNTIFS(DATOS_[AGRUP. CLAS. PROF.],$B84,DATOS_[Sexo],$B86,DATOS_[Check Periodo Ref.],"Dentro",DATOS_[Check Equiparación],"Sí")</f>
        <v>0</v>
      </c>
      <c r="I86" s="108" cm="1">
        <f t="array" ref="I86">IFERROR(
AVERAGE(IF(DATOS_[Sexo]=$B86,IF(DATOS_[[AGRUP. CLAS. PROF.]:[AGRUP. CLAS. PROF.]]=$B84,IF(DATOS_[Check Equiparado]="Sí",IF(DATOS_[Check Periodo Ref.]="Dentro",DATOS_[SALARIO BASE Eq],FALSE))))),
0)</f>
        <v>0</v>
      </c>
      <c r="J86" s="109">
        <f t="array" ref="J86">IFERROR(
(AVERAGE((IF(DATOS_[[Sexo]:[Sexo]]=$B86,IF(DATOS_[[AGRUP. CLAS. PROF.]:[AGRUP. CLAS. PROF.]]=$B84,IF(DATOS_[[Check Periodo Ref.]:[Check Periodo Ref.]]="Dentro",IF(DATOS_[[Check Equiparado]:[Check Equiparado]]="Sí",IF(DATOS!AE$5="Sí",(1/DATOS_[[% anualiz]:[% anualiz]]),1)*IF(DATOS!AE$4="Sí",1/DATOS_[[% normaliz]:[% normaliz]],1)*(DATOS_[Conc.Sal.01])))))))),
0)</f>
        <v>0</v>
      </c>
      <c r="K86" s="109">
        <f t="array" ref="K86">IFERROR(
(AVERAGE((IF(DATOS_[[Sexo]:[Sexo]]=$B86,IF(DATOS_[[AGRUP. CLAS. PROF.]:[AGRUP. CLAS. PROF.]]=$B84,IF(DATOS_[[Check Periodo Ref.]:[Check Periodo Ref.]]="Dentro",IF(DATOS_[[Check Equiparado]:[Check Equiparado]]="Sí",IF(DATOS!AF$5="Sí",(1/DATOS_[[% anualiz]:[% anualiz]]),1)*IF(DATOS!AF$4="Sí",1/DATOS_[[% normaliz]:[% normaliz]],1)*(DATOS_[Conc.Sal.02])))))))),
0)</f>
        <v>0</v>
      </c>
      <c r="L86" s="109">
        <f t="array" ref="L86">IFERROR(
(AVERAGE((IF(DATOS_[[Sexo]:[Sexo]]=$B86,IF(DATOS_[[AGRUP. CLAS. PROF.]:[AGRUP. CLAS. PROF.]]=$B84,IF(DATOS_[[Check Periodo Ref.]:[Check Periodo Ref.]]="Dentro",IF(DATOS_[[Check Equiparado]:[Check Equiparado]]="Sí",IF(DATOS!AG$5="Sí",(1/DATOS_[[% anualiz]:[% anualiz]]),1)*IF(DATOS!AG$4="Sí",1/DATOS_[[% normaliz]:[% normaliz]],1)*(DATOS_[Conc.Sal.03])))))))),
0)</f>
        <v>0</v>
      </c>
      <c r="M86" s="109">
        <f t="array" ref="M86">IFERROR(
(AVERAGE((IF(DATOS_[[Sexo]:[Sexo]]=$B86,IF(DATOS_[[AGRUP. CLAS. PROF.]:[AGRUP. CLAS. PROF.]]=$B84,IF(DATOS_[[Check Periodo Ref.]:[Check Periodo Ref.]]="Dentro",IF(DATOS_[[Check Equiparado]:[Check Equiparado]]="Sí",IF(DATOS!AH$5="Sí",(1/DATOS_[[% anualiz]:[% anualiz]]),1)*IF(DATOS!AH$4="Sí",1/DATOS_[[% normaliz]:[% normaliz]],1)*(DATOS_[Conc.Sal.04])))))))),
0)</f>
        <v>0</v>
      </c>
      <c r="N86" s="109">
        <f t="array" ref="N86">IFERROR(
(AVERAGE((IF(DATOS_[[Sexo]:[Sexo]]=$B86,IF(DATOS_[[AGRUP. CLAS. PROF.]:[AGRUP. CLAS. PROF.]]=$B84,IF(DATOS_[[Check Periodo Ref.]:[Check Periodo Ref.]]="Dentro",IF(DATOS_[[Check Equiparado]:[Check Equiparado]]="Sí",IF(DATOS!AI$5="Sí",(1/DATOS_[[% anualiz]:[% anualiz]]),1)*IF(DATOS!AI$4="Sí",1/DATOS_[[% normaliz]:[% normaliz]],1)*(DATOS_[Conc.Sal.05])))))))),
0)</f>
        <v>0</v>
      </c>
      <c r="O86" s="109">
        <f t="array" ref="O86">IFERROR(
(AVERAGE((IF(DATOS_[[Sexo]:[Sexo]]=$B86,IF(DATOS_[[AGRUP. CLAS. PROF.]:[AGRUP. CLAS. PROF.]]=$B84,IF(DATOS_[[Check Periodo Ref.]:[Check Periodo Ref.]]="Dentro",IF(DATOS_[[Check Equiparado]:[Check Equiparado]]="Sí",IF(DATOS!AJ$5="Sí",(1/DATOS_[[% anualiz]:[% anualiz]]),1)*IF(DATOS!AJ$4="Sí",1/DATOS_[[% normaliz]:[% normaliz]],1)*(DATOS_[Conc.Sal.06])))))))),
0)</f>
        <v>0</v>
      </c>
      <c r="P86" s="109">
        <f t="array" ref="P86">IFERROR(
(AVERAGE((IF(DATOS_[[Sexo]:[Sexo]]=$B86,IF(DATOS_[[AGRUP. CLAS. PROF.]:[AGRUP. CLAS. PROF.]]=$B84,IF(DATOS_[[Check Periodo Ref.]:[Check Periodo Ref.]]="Dentro",IF(DATOS_[[Check Equiparado]:[Check Equiparado]]="Sí",IF(DATOS!AK$5="Sí",(1/DATOS_[[% anualiz]:[% anualiz]]),1)*IF(DATOS!AK$4="Sí",1/DATOS_[[% normaliz]:[% normaliz]],1)*(DATOS_[Conc.Sal.07])))))))),
0)</f>
        <v>0</v>
      </c>
      <c r="Q86" s="109">
        <f t="array" ref="Q86">IFERROR(
(AVERAGE((IF(DATOS_[[Sexo]:[Sexo]]=$B86,IF(DATOS_[[AGRUP. CLAS. PROF.]:[AGRUP. CLAS. PROF.]]=$B84,IF(DATOS_[[Check Periodo Ref.]:[Check Periodo Ref.]]="Dentro",IF(DATOS_[[Check Equiparado]:[Check Equiparado]]="Sí",IF(DATOS!AL$5="Sí",(1/DATOS_[[% anualiz]:[% anualiz]]),1)*IF(DATOS!AL$4="Sí",1/DATOS_[[% normaliz]:[% normaliz]],1)*(DATOS_[Conc.Sal.08])))))))),
0)</f>
        <v>0</v>
      </c>
      <c r="R86" s="109">
        <f t="array" ref="R86">IFERROR(
(AVERAGE((IF(DATOS_[[Sexo]:[Sexo]]=$B86,IF(DATOS_[[AGRUP. CLAS. PROF.]:[AGRUP. CLAS. PROF.]]=$B84,IF(DATOS_[[Check Periodo Ref.]:[Check Periodo Ref.]]="Dentro",IF(DATOS_[[Check Equiparado]:[Check Equiparado]]="Sí",IF(DATOS!AM$5="Sí",(1/DATOS_[[% anualiz]:[% anualiz]]),1)*IF(DATOS!AM$4="Sí",1/DATOS_[[% normaliz]:[% normaliz]],1)*(DATOS_[Conc.Sal.09])))))))),
0)</f>
        <v>0</v>
      </c>
      <c r="S86" s="109">
        <f t="array" ref="S86">IFERROR(
(AVERAGE((IF(DATOS_[[Sexo]:[Sexo]]=$B86,IF(DATOS_[[AGRUP. CLAS. PROF.]:[AGRUP. CLAS. PROF.]]=$B84,IF(DATOS_[[Check Periodo Ref.]:[Check Periodo Ref.]]="Dentro",IF(DATOS_[[Check Equiparado]:[Check Equiparado]]="Sí",IF(DATOS!AN$5="Sí",(1/DATOS_[[% anualiz]:[% anualiz]]),1)*IF(DATOS!AN$4="Sí",1/DATOS_[[% normaliz]:[% normaliz]],1)*(DATOS_[Conc.Sal.10])))))))),
0)</f>
        <v>0</v>
      </c>
      <c r="T86" s="109">
        <f t="array" ref="T86">IFERROR(
(AVERAGE((IF(DATOS_[[Sexo]:[Sexo]]=$B86,IF(DATOS_[[AGRUP. CLAS. PROF.]:[AGRUP. CLAS. PROF.]]=$B84,IF(DATOS_[[Check Periodo Ref.]:[Check Periodo Ref.]]="Dentro",IF(DATOS_[[Check Equiparado]:[Check Equiparado]]="Sí",IF(DATOS!AO$5="Sí",(1/DATOS_[[% anualiz]:[% anualiz]]),1)*IF(DATOS!AO$4="Sí",1/DATOS_[[% normaliz]:[% normaliz]],1)*(DATOS_[Conc.Sal.11])))))))),
0)</f>
        <v>0</v>
      </c>
      <c r="U86" s="109">
        <f t="array" ref="U86">IFERROR(
(AVERAGE((IF(DATOS_[[Sexo]:[Sexo]]=$B86,IF(DATOS_[[AGRUP. CLAS. PROF.]:[AGRUP. CLAS. PROF.]]=$B84,IF(DATOS_[[Check Periodo Ref.]:[Check Periodo Ref.]]="Dentro",IF(DATOS_[[Check Equiparado]:[Check Equiparado]]="Sí",IF(DATOS!AP$5="Sí",(1/DATOS_[[% anualiz]:[% anualiz]]),1)*IF(DATOS!AP$4="Sí",1/DATOS_[[% normaliz]:[% normaliz]],1)*(DATOS_[Conc.Sal.12])))))))),
0)</f>
        <v>0</v>
      </c>
      <c r="V86" s="109">
        <f t="array" ref="V86">IFERROR(
(AVERAGE((IF(DATOS_[[Sexo]:[Sexo]]=$B86,IF(DATOS_[[AGRUP. CLAS. PROF.]:[AGRUP. CLAS. PROF.]]=$B84,IF(DATOS_[[Check Periodo Ref.]:[Check Periodo Ref.]]="Dentro",IF(DATOS_[[Check Equiparado]:[Check Equiparado]]="Sí",IF(DATOS!AQ$5="Sí",(1/DATOS_[[% anualiz]:[% anualiz]]),1)*IF(DATOS!AQ$4="Sí",1/DATOS_[[% normaliz]:[% normaliz]],1)*(DATOS_[Conc.Sal.13])))))))),
0)</f>
        <v>0</v>
      </c>
      <c r="W86" s="109">
        <f t="array" ref="W86">IFERROR(
(AVERAGE((IF(DATOS_[[Sexo]:[Sexo]]=$B86,IF(DATOS_[[AGRUP. CLAS. PROF.]:[AGRUP. CLAS. PROF.]]=$B84,IF(DATOS_[[Check Periodo Ref.]:[Check Periodo Ref.]]="Dentro",IF(DATOS_[[Check Equiparado]:[Check Equiparado]]="Sí",IF(DATOS!AR$5="Sí",(1/DATOS_[[% anualiz]:[% anualiz]]),1)*IF(DATOS!AR$4="Sí",1/DATOS_[[% normaliz]:[% normaliz]],1)*(DATOS_[Conc.Sal.14])))))))),
0)</f>
        <v>0</v>
      </c>
      <c r="X86" s="109">
        <f t="array" ref="X86">IFERROR(
(AVERAGE((IF(DATOS_[[Sexo]:[Sexo]]=$B86,IF(DATOS_[[AGRUP. CLAS. PROF.]:[AGRUP. CLAS. PROF.]]=$B84,IF(DATOS_[[Check Periodo Ref.]:[Check Periodo Ref.]]="Dentro",IF(DATOS_[[Check Equiparado]:[Check Equiparado]]="Sí",IF(DATOS!AS$5="Sí",(1/DATOS_[[% anualiz]:[% anualiz]]),1)*IF(DATOS!AS$4="Sí",1/DATOS_[[% normaliz]:[% normaliz]],1)*(DATOS_[Conc.Sal.15])))))))),
0)</f>
        <v>0</v>
      </c>
      <c r="Y86" s="109">
        <f t="array" ref="Y86">IFERROR(
(AVERAGE((IF(DATOS_[[Sexo]:[Sexo]]=$B86,IF(DATOS_[[AGRUP. CLAS. PROF.]:[AGRUP. CLAS. PROF.]]=$B84,IF(DATOS_[[Check Periodo Ref.]:[Check Periodo Ref.]]="Dentro",IF(DATOS_[[Check Equiparado]:[Check Equiparado]]="Sí",IF(DATOS!AT$5="Sí",(1/DATOS_[[% anualiz]:[% anualiz]]),1)*IF(DATOS!AT$4="Sí",1/DATOS_[[% normaliz]:[% normaliz]],1)*(DATOS_[Conc.Sal.16])))))))),
0)</f>
        <v>0</v>
      </c>
      <c r="Z86" s="109">
        <f t="array" ref="Z86">IFERROR(
(AVERAGE((IF(DATOS_[[Sexo]:[Sexo]]=$B86,IF(DATOS_[[AGRUP. CLAS. PROF.]:[AGRUP. CLAS. PROF.]]=$B84,IF(DATOS_[[Check Periodo Ref.]:[Check Periodo Ref.]]="Dentro",IF(DATOS_[[Check Equiparado]:[Check Equiparado]]="Sí",IF(DATOS!AU$5="Sí",(1/DATOS_[[% anualiz]:[% anualiz]]),1)*IF(DATOS!AU$4="Sí",1/DATOS_[[% normaliz]:[% normaliz]],1)*(DATOS_[Conc.Sal.17])))))))),
0)</f>
        <v>0</v>
      </c>
      <c r="AA86" s="109">
        <f t="array" ref="AA86">IFERROR(
(AVERAGE((IF(DATOS_[[Sexo]:[Sexo]]=$B86,IF(DATOS_[[AGRUP. CLAS. PROF.]:[AGRUP. CLAS. PROF.]]=$B84,IF(DATOS_[[Check Periodo Ref.]:[Check Periodo Ref.]]="Dentro",IF(DATOS_[[Check Equiparado]:[Check Equiparado]]="Sí",IF(DATOS!AV$5="Sí",(1/DATOS_[[% anualiz]:[% anualiz]]),1)*IF(DATOS!AV$4="Sí",1/DATOS_[[% normaliz]:[% normaliz]],1)*(DATOS_[Conc.Sal.18])))))))),
0)</f>
        <v>0</v>
      </c>
      <c r="AB86" s="109">
        <f t="array" ref="AB86">IFERROR(
(AVERAGE((IF(DATOS_[[Sexo]:[Sexo]]=$B86,IF(DATOS_[[AGRUP. CLAS. PROF.]:[AGRUP. CLAS. PROF.]]=$B84,IF(DATOS_[[Check Periodo Ref.]:[Check Periodo Ref.]]="Dentro",IF(DATOS_[[Check Equiparado]:[Check Equiparado]]="Sí",IF(DATOS!AW$5="Sí",(1/DATOS_[[% anualiz]:[% anualiz]]),1)*IF(DATOS!AW$4="Sí",1/DATOS_[[% normaliz]:[% normaliz]],1)*(DATOS_[Conc.Sal.19])))))))),
0)</f>
        <v>0</v>
      </c>
      <c r="AC86" s="109">
        <f t="array" ref="AC86">IFERROR(
(AVERAGE((IF(DATOS_[[Sexo]:[Sexo]]=$B86,IF(DATOS_[[AGRUP. CLAS. PROF.]:[AGRUP. CLAS. PROF.]]=$B84,IF(DATOS_[[Check Periodo Ref.]:[Check Periodo Ref.]]="Dentro",IF(DATOS_[[Check Equiparado]:[Check Equiparado]]="Sí",IF(DATOS!AX$5="Sí",(1/DATOS_[[% anualiz]:[% anualiz]]),1)*IF(DATOS!AX$4="Sí",1/DATOS_[[% normaliz]:[% normaliz]],1)*(DATOS_[Conc.Sal.20])))))))),
0)</f>
        <v>0</v>
      </c>
      <c r="AD86" s="109">
        <f t="array" ref="AD86">IFERROR(
(AVERAGE((IF(DATOS_[[Sexo]:[Sexo]]=$B86,IF(DATOS_[[AGRUP. CLAS. PROF.]:[AGRUP. CLAS. PROF.]]=$B84,IF(DATOS_[[Check Periodo Ref.]:[Check Periodo Ref.]]="Dentro",IF(DATOS_[[Check Equiparado]:[Check Equiparado]]="Sí",IF(DATOS!AY$5="Sí",(1/DATOS_[[% anualiz]:[% anualiz]]),1)*IF(DATOS!AY$4="Sí",1/DATOS_[[% normaliz]:[% normaliz]],1)*(DATOS_[Conc.Sal.21])))))))),
0)</f>
        <v>0</v>
      </c>
      <c r="AE86" s="109">
        <f t="array" ref="AE86">IFERROR(
(AVERAGE((IF(DATOS_[[Sexo]:[Sexo]]=$B86,IF(DATOS_[[AGRUP. CLAS. PROF.]:[AGRUP. CLAS. PROF.]]=$B84,IF(DATOS_[[Check Periodo Ref.]:[Check Periodo Ref.]]="Dentro",IF(DATOS_[[Check Equiparado]:[Check Equiparado]]="Sí",IF(DATOS!AZ$5="Sí",(1/DATOS_[[% anualiz]:[% anualiz]]),1)*IF(DATOS!AZ$4="Sí",1/DATOS_[[% normaliz]:[% normaliz]],1)*(DATOS_[Conc.Sal.22])))))))),
0)</f>
        <v>0</v>
      </c>
      <c r="AF86" s="109">
        <f t="array" ref="AF86">IFERROR(
(AVERAGE((IF(DATOS_[[Sexo]:[Sexo]]=$B86,IF(DATOS_[[AGRUP. CLAS. PROF.]:[AGRUP. CLAS. PROF.]]=$B84,IF(DATOS_[[Check Periodo Ref.]:[Check Periodo Ref.]]="Dentro",IF(DATOS_[[Check Equiparado]:[Check Equiparado]]="Sí",IF(DATOS!BA$5="Sí",(1/DATOS_[[% anualiz]:[% anualiz]]),1)*IF(DATOS!BA$4="Sí",1/DATOS_[[% normaliz]:[% normaliz]],1)*(DATOS_[Conc.Sal.23])))))))),
0)</f>
        <v>0</v>
      </c>
      <c r="AG86" s="109">
        <f t="array" ref="AG86">IFERROR(
(AVERAGE((IF(DATOS_[[Sexo]:[Sexo]]=$B86,IF(DATOS_[[AGRUP. CLAS. PROF.]:[AGRUP. CLAS. PROF.]]=$B84,IF(DATOS_[[Check Periodo Ref.]:[Check Periodo Ref.]]="Dentro",IF(DATOS_[[Check Equiparado]:[Check Equiparado]]="Sí",IF(DATOS!BB$5="Sí",(1/DATOS_[[% anualiz]:[% anualiz]]),1)*IF(DATOS!BB$4="Sí",1/DATOS_[[% normaliz]:[% normaliz]],1)*(DATOS_[Conc.Sal.24])))))))),
0)</f>
        <v>0</v>
      </c>
      <c r="AH86" s="109">
        <f t="array" ref="AH86">IFERROR(
(AVERAGE((IF(DATOS_[[Sexo]:[Sexo]]=$B86,IF(DATOS_[[AGRUP. CLAS. PROF.]:[AGRUP. CLAS. PROF.]]=$B84,IF(DATOS_[[Check Periodo Ref.]:[Check Periodo Ref.]]="Dentro",IF(DATOS_[[Check Equiparado]:[Check Equiparado]]="Sí",IF(DATOS!BC$5="Sí",(1/DATOS_[[% anualiz]:[% anualiz]]),1)*IF(DATOS!BC$4="Sí",1/DATOS_[[% normaliz]:[% normaliz]],1)*(DATOS_[Conc.Sal.25])))))))),
0)</f>
        <v>0</v>
      </c>
      <c r="AI86" s="109">
        <f t="array" ref="AI86">IFERROR(
(AVERAGE((IF(DATOS_[[Sexo]:[Sexo]]=$B86,IF(DATOS_[[AGRUP. CLAS. PROF.]:[AGRUP. CLAS. PROF.]]=$B84,IF(DATOS_[[Check Periodo Ref.]:[Check Periodo Ref.]]="Dentro",IF(DATOS_[[Check Equiparado]:[Check Equiparado]]="Sí",IF(DATOS!BD$5="Sí",(1/DATOS_[[% anualiz]:[% anualiz]]),1)*IF(DATOS!BD$4="Sí",1/DATOS_[[% normaliz]:[% normaliz]],1)*(DATOS_[Conc.Sal.26])))))))),
0)</f>
        <v>0</v>
      </c>
      <c r="AJ86" s="109">
        <f t="array" ref="AJ86">IFERROR(
(AVERAGE((IF(DATOS_[[Sexo]:[Sexo]]=$B86,IF(DATOS_[[AGRUP. CLAS. PROF.]:[AGRUP. CLAS. PROF.]]=$B84,IF(DATOS_[[Check Periodo Ref.]:[Check Periodo Ref.]]="Dentro",IF(DATOS_[[Check Equiparado]:[Check Equiparado]]="Sí",IF(DATOS!BE$5="Sí",(1/DATOS_[[% anualiz]:[% anualiz]]),1)*IF(DATOS!BE$4="Sí",1/DATOS_[[% normaliz]:[% normaliz]],1)*(DATOS_[Conc.Sal.27])))))))),
0)</f>
        <v>0</v>
      </c>
      <c r="AK86" s="109">
        <f t="array" ref="AK86">IFERROR(
(AVERAGE((IF(DATOS_[[Sexo]:[Sexo]]=$B86,IF(DATOS_[[AGRUP. CLAS. PROF.]:[AGRUP. CLAS. PROF.]]=$B84,IF(DATOS_[[Check Periodo Ref.]:[Check Periodo Ref.]]="Dentro",IF(DATOS_[[Check Equiparado]:[Check Equiparado]]="Sí",IF(DATOS!BF$5="Sí",(1/DATOS_[[% anualiz]:[% anualiz]]),1)*IF(DATOS!BF$4="Sí",1/DATOS_[[% normaliz]:[% normaliz]],1)*(DATOS_[Conc.Sal.28])))))))),
0)</f>
        <v>0</v>
      </c>
      <c r="AL86" s="109">
        <f t="array" ref="AL86">IFERROR(
(AVERAGE((IF(DATOS_[[Sexo]:[Sexo]]=$B86,IF(DATOS_[[AGRUP. CLAS. PROF.]:[AGRUP. CLAS. PROF.]]=$B84,IF(DATOS_[[Check Periodo Ref.]:[Check Periodo Ref.]]="Dentro",IF(DATOS_[[Check Equiparado]:[Check Equiparado]]="Sí",IF(DATOS!BG$5="Sí",(1/DATOS_[[% anualiz]:[% anualiz]]),1)*IF(DATOS!BG$4="Sí",1/DATOS_[[% normaliz]:[% normaliz]],1)*(DATOS_[Conc.Sal.29])))))))),
0)</f>
        <v>0</v>
      </c>
      <c r="AM86" s="109">
        <f t="array" ref="AM86">IFERROR(
(AVERAGE((IF(DATOS_[[Sexo]:[Sexo]]=$B86,IF(DATOS_[[AGRUP. CLAS. PROF.]:[AGRUP. CLAS. PROF.]]=$B84,IF(DATOS_[[Check Periodo Ref.]:[Check Periodo Ref.]]="Dentro",IF(DATOS_[[Check Equiparado]:[Check Equiparado]]="Sí",IF(DATOS!BH$5="Sí",(1/DATOS_[[% anualiz]:[% anualiz]]),1)*IF(DATOS!BH$4="Sí",1/DATOS_[[% normaliz]:[% normaliz]],1)*(DATOS_[Conc.Sal.30])))))))),
0)</f>
        <v>0</v>
      </c>
      <c r="AN86" s="110">
        <f t="array" ref="AN86">IFERROR(
AVERAGE(IF(DATOS_[Sexo]=$B86,IF(DATOS_[[AGRUP. CLAS. PROF.]:[AGRUP. CLAS. PROF.]]=$B84,IF(DATOS_[Check Equiparado]="Sí",IF(DATOS_[Check Periodo Ref.]="Dentro",DATOS_[Tot COMPL.SAL Eq],FALSE))))),
0)</f>
        <v>0</v>
      </c>
      <c r="AO86" s="111">
        <f t="array" ref="AO86">IFERROR(
AVERAGE(IF(DATOS_[Sexo]=$B86,IF(DATOS_[[AGRUP. CLAS. PROF.]:[AGRUP. CLAS. PROF.]]=$B84,IF(DATOS_[Check Equiparado]="Sí",IF(DATOS_[Check Periodo Ref.]="Dentro",DATOS_[TOTAL SALARIO Eq],FALSE))))),
0)</f>
        <v>0</v>
      </c>
      <c r="AP86" s="112">
        <f t="array" ref="AP86">IFERROR(
(AVERAGE((IF(DATOS_[[Sexo]:[Sexo]]=$B86,IF(DATOS_[[AGRUP. CLAS. PROF.]:[AGRUP. CLAS. PROF.]]=$B84,IF(DATOS_[[Check Periodo Ref.]:[Check Periodo Ref.]]="Dentro",IF(DATOS_[[Check Equiparado]:[Check Equiparado]]="Sí",IF(DATOS!BI$5="Sí",(1/DATOS_[[% anualiz]:[% anualiz]]),1)*IF(DATOS!BI$4="Sí",1/DATOS_[[% normaliz]:[% normaliz]],1)*(DATOS_[C.Extra.01])))))))),
0)</f>
        <v>0</v>
      </c>
      <c r="AQ86" s="112">
        <f t="array" ref="AQ86">IFERROR(
(AVERAGE((IF(DATOS_[[Sexo]:[Sexo]]=$B86,IF(DATOS_[[AGRUP. CLAS. PROF.]:[AGRUP. CLAS. PROF.]]=$B84,IF(DATOS_[[Check Periodo Ref.]:[Check Periodo Ref.]]="Dentro",IF(DATOS_[[Check Equiparado]:[Check Equiparado]]="Sí",IF(DATOS!BJ$5="Sí",(1/DATOS_[[% anualiz]:[% anualiz]]),1)*IF(DATOS!BJ$4="Sí",1/DATOS_[[% normaliz]:[% normaliz]],1)*(DATOS_[C.Extra.02])))))))),
0)</f>
        <v>0</v>
      </c>
      <c r="AR86" s="112">
        <f t="array" ref="AR86">IFERROR(
(AVERAGE((IF(DATOS_[[Sexo]:[Sexo]]=$B86,IF(DATOS_[[AGRUP. CLAS. PROF.]:[AGRUP. CLAS. PROF.]]=$B84,IF(DATOS_[[Check Periodo Ref.]:[Check Periodo Ref.]]="Dentro",IF(DATOS_[[Check Equiparado]:[Check Equiparado]]="Sí",IF(DATOS!BK$5="Sí",(1/DATOS_[[% anualiz]:[% anualiz]]),1)*IF(DATOS!BK$4="Sí",1/DATOS_[[% normaliz]:[% normaliz]],1)*(DATOS_[C.Extra.03])))))))),
0)</f>
        <v>0</v>
      </c>
      <c r="AS86" s="112">
        <f t="array" ref="AS86">IFERROR(
(AVERAGE((IF(DATOS_[[Sexo]:[Sexo]]=$B86,IF(DATOS_[[AGRUP. CLAS. PROF.]:[AGRUP. CLAS. PROF.]]=$B84,IF(DATOS_[[Check Periodo Ref.]:[Check Periodo Ref.]]="Dentro",IF(DATOS_[[Check Equiparado]:[Check Equiparado]]="Sí",IF(DATOS!BL$5="Sí",(1/DATOS_[[% anualiz]:[% anualiz]]),1)*IF(DATOS!BL$4="Sí",1/DATOS_[[% normaliz]:[% normaliz]],1)*(DATOS_[C.Extra.04])))))))),
0)</f>
        <v>0</v>
      </c>
      <c r="AT86" s="112">
        <f t="array" ref="AT86">IFERROR(
(AVERAGE((IF(DATOS_[[Sexo]:[Sexo]]=$B86,IF(DATOS_[[AGRUP. CLAS. PROF.]:[AGRUP. CLAS. PROF.]]=$B84,IF(DATOS_[[Check Periodo Ref.]:[Check Periodo Ref.]]="Dentro",IF(DATOS_[[Check Equiparado]:[Check Equiparado]]="Sí",IF(DATOS!BM$5="Sí",(1/DATOS_[[% anualiz]:[% anualiz]]),1)*IF(DATOS!BM$4="Sí",1/DATOS_[[% normaliz]:[% normaliz]],1)*(DATOS_[C.Extra.05])))))))),
0)</f>
        <v>0</v>
      </c>
      <c r="AU86" s="113">
        <f t="array" ref="AU86">IFERROR(
AVERAGE(IF(DATOS_[Sexo]=$B86,IF(DATOS_[[AGRUP. CLAS. PROF.]:[AGRUP. CLAS. PROF.]]=$B84,IF(DATOS_[Check Equiparado]="Sí",IF(DATOS_[Check Periodo Ref.]="Dentro",DATOS_[Tot Extrasalarial Eq],FALSE))))),
0)</f>
        <v>0</v>
      </c>
      <c r="AV86" s="114">
        <f t="array" ref="AV86">IFERROR(
AVERAGE(IF(DATOS_[Sexo]=$B86,IF(DATOS_[[AGRUP. CLAS. PROF.]:[AGRUP. CLAS. PROF.]]=$B84,IF(DATOS_[Check Equiparado]="Sí",IF(DATOS_[Check Periodo Ref.]="Dentro",DATOS_[TOTAL Retrib Eq],FALSE))))),
0)</f>
        <v>0</v>
      </c>
    </row>
    <row r="87" spans="1:48" ht="17.25" thickBot="1" x14ac:dyDescent="0.35">
      <c r="A87" s="60" t="str">
        <f t="shared" ref="A87" si="99">+A88</f>
        <v>[ocultar]</v>
      </c>
      <c r="B87" s="70" t="s">
        <v>241</v>
      </c>
      <c r="C87" s="107"/>
      <c r="D87" s="71"/>
      <c r="E87" s="71"/>
      <c r="F87" s="71"/>
      <c r="G87" s="71"/>
      <c r="H87" s="71"/>
      <c r="I87" s="137" t="str">
        <f t="shared" ref="I87:AV87" si="100">IFERROR((I88-I89)/I88,"")</f>
        <v/>
      </c>
      <c r="J87" s="138" t="str">
        <f t="shared" si="100"/>
        <v/>
      </c>
      <c r="K87" s="139" t="str">
        <f t="shared" si="100"/>
        <v/>
      </c>
      <c r="L87" s="139" t="str">
        <f t="shared" si="100"/>
        <v/>
      </c>
      <c r="M87" s="139" t="str">
        <f t="shared" si="100"/>
        <v/>
      </c>
      <c r="N87" s="140" t="str">
        <f t="shared" si="100"/>
        <v/>
      </c>
      <c r="O87" s="141" t="str">
        <f t="shared" si="100"/>
        <v/>
      </c>
      <c r="P87" s="141" t="str">
        <f t="shared" si="100"/>
        <v/>
      </c>
      <c r="Q87" s="141" t="str">
        <f t="shared" si="100"/>
        <v/>
      </c>
      <c r="R87" s="141" t="str">
        <f t="shared" si="100"/>
        <v/>
      </c>
      <c r="S87" s="141" t="str">
        <f t="shared" si="100"/>
        <v/>
      </c>
      <c r="T87" s="141" t="str">
        <f t="shared" si="100"/>
        <v/>
      </c>
      <c r="U87" s="141" t="str">
        <f t="shared" si="100"/>
        <v/>
      </c>
      <c r="V87" s="141" t="str">
        <f t="shared" si="100"/>
        <v/>
      </c>
      <c r="W87" s="141" t="str">
        <f t="shared" si="100"/>
        <v/>
      </c>
      <c r="X87" s="141" t="str">
        <f t="shared" si="100"/>
        <v/>
      </c>
      <c r="Y87" s="141" t="str">
        <f t="shared" si="100"/>
        <v/>
      </c>
      <c r="Z87" s="140" t="str">
        <f t="shared" si="100"/>
        <v/>
      </c>
      <c r="AA87" s="140" t="str">
        <f t="shared" si="100"/>
        <v/>
      </c>
      <c r="AB87" s="140" t="str">
        <f t="shared" si="100"/>
        <v/>
      </c>
      <c r="AC87" s="140" t="str">
        <f t="shared" si="100"/>
        <v/>
      </c>
      <c r="AD87" s="140" t="str">
        <f t="shared" si="100"/>
        <v/>
      </c>
      <c r="AE87" s="140" t="str">
        <f t="shared" si="100"/>
        <v/>
      </c>
      <c r="AF87" s="140" t="str">
        <f t="shared" si="100"/>
        <v/>
      </c>
      <c r="AG87" s="140" t="str">
        <f t="shared" si="100"/>
        <v/>
      </c>
      <c r="AH87" s="140" t="str">
        <f t="shared" si="100"/>
        <v/>
      </c>
      <c r="AI87" s="140" t="str">
        <f t="shared" si="100"/>
        <v/>
      </c>
      <c r="AJ87" s="140" t="str">
        <f t="shared" si="100"/>
        <v/>
      </c>
      <c r="AK87" s="140" t="str">
        <f t="shared" si="100"/>
        <v/>
      </c>
      <c r="AL87" s="140" t="str">
        <f t="shared" si="100"/>
        <v/>
      </c>
      <c r="AM87" s="140" t="str">
        <f t="shared" si="100"/>
        <v/>
      </c>
      <c r="AN87" s="142" t="str">
        <f t="shared" si="100"/>
        <v/>
      </c>
      <c r="AO87" s="146" t="str">
        <f t="shared" si="100"/>
        <v/>
      </c>
      <c r="AP87" s="143" t="str">
        <f t="shared" si="100"/>
        <v/>
      </c>
      <c r="AQ87" s="143" t="str">
        <f t="shared" si="100"/>
        <v/>
      </c>
      <c r="AR87" s="143" t="str">
        <f t="shared" si="100"/>
        <v/>
      </c>
      <c r="AS87" s="143" t="str">
        <f t="shared" si="100"/>
        <v/>
      </c>
      <c r="AT87" s="143" t="str">
        <f t="shared" si="100"/>
        <v/>
      </c>
      <c r="AU87" s="144" t="str">
        <f t="shared" si="100"/>
        <v/>
      </c>
      <c r="AV87" s="145" t="str">
        <f t="shared" si="100"/>
        <v/>
      </c>
    </row>
    <row r="88" spans="1:48" x14ac:dyDescent="0.3">
      <c r="A88" s="60" t="str">
        <f t="shared" ref="A88" si="101">+IF(C88+C89=0,"[ocultar]","")</f>
        <v>[ocultar]</v>
      </c>
      <c r="B88" s="64" t="s">
        <v>162</v>
      </c>
      <c r="C88" s="65">
        <f t="array" ref="C88">SUM(IF($B88=DATOS_[Sexo],
IF($B87=DATOS_[AGRUP. CLAS. PROF.],
IF("Dentro"=DATOS_[Check Periodo Ref.],
1/(COUNTIFS(DATOS_[Sexo],$B88,DATOS_[AGRUP. CLAS. PROF.],$B87,DATOS_[Check Periodo Ref.],"Dentro",DATOS_[id],DATOS_[id]))))))</f>
        <v>0</v>
      </c>
      <c r="D88" s="66">
        <f>COUNTIFS(DATOS_[AGRUP. CLAS. PROF.],$B87,DATOS_[Sexo],$B88,DATOS_[Check Periodo Ref.],"Dentro")</f>
        <v>0</v>
      </c>
      <c r="E88" s="66">
        <f>COUNTIFS(DATOS_[AGRUP. CLAS. PROF.],$B87,DATOS_[Sexo],$B88,DATOS_[Check Periodo Ref.],"Dentro",DATOS_[Check Nº SC Norm],"Sí")</f>
        <v>0</v>
      </c>
      <c r="F88" s="66">
        <f>COUNTIFS(DATOS_[AGRUP. CLAS. PROF.],$B87,DATOS_[Sexo],$B88,DATOS_[Check Periodo Ref.],"Dentro",DATOS_[Check Nº SC Anualiz],"Sí")</f>
        <v>0</v>
      </c>
      <c r="G88" s="66">
        <f>COUNTIFS(DATOS_[AGRUP. CLAS. PROF.],$B87,DATOS_[Sexo],$B88,DATOS_[Check Periodo Ref.],"Dentro",DATOS_[Check Nº SC Norm y Anualiz],"Sí")</f>
        <v>0</v>
      </c>
      <c r="H88" s="66">
        <f>COUNTIFS(DATOS_[AGRUP. CLAS. PROF.],$B87,DATOS_[Sexo],$B88,DATOS_[Check Periodo Ref.],"Dentro",DATOS_[Check Equiparación],"Sí")</f>
        <v>0</v>
      </c>
      <c r="I88" s="108">
        <f t="array" ref="I88">IFERROR(
AVERAGE(IF(DATOS_[Sexo]=$B88,IF(DATOS_[[AGRUP. CLAS. PROF.]:[AGRUP. CLAS. PROF.]]=$B87,IF(DATOS_[Check Equiparado]="Sí",IF(DATOS_[Check Periodo Ref.]="Dentro",DATOS_[SALARIO BASE Eq],FALSE))))),
0)</f>
        <v>0</v>
      </c>
      <c r="J88" s="109">
        <f t="array" ref="J88">IFERROR(
(AVERAGE((IF(DATOS_[[Sexo]:[Sexo]]=$B88,IF(DATOS_[[AGRUP. CLAS. PROF.]:[AGRUP. CLAS. PROF.]]=$B87,IF(DATOS_[[Check Periodo Ref.]:[Check Periodo Ref.]]="Dentro",IF(DATOS_[[Check Equiparado]:[Check Equiparado]]="Sí",IF(DATOS!AE$5="Sí",(1/DATOS_[[% anualiz]:[% anualiz]]),1)*IF(DATOS!AE$4="Sí",1/DATOS_[[% normaliz]:[% normaliz]],1)*(DATOS_[Conc.Sal.01])))))))),
0)</f>
        <v>0</v>
      </c>
      <c r="K88" s="109">
        <f t="array" ref="K88">IFERROR(
(AVERAGE((IF(DATOS_[[Sexo]:[Sexo]]=$B88,IF(DATOS_[[AGRUP. CLAS. PROF.]:[AGRUP. CLAS. PROF.]]=$B87,IF(DATOS_[[Check Periodo Ref.]:[Check Periodo Ref.]]="Dentro",IF(DATOS_[[Check Equiparado]:[Check Equiparado]]="Sí",IF(DATOS!AF$5="Sí",(1/DATOS_[[% anualiz]:[% anualiz]]),1)*IF(DATOS!AF$4="Sí",1/DATOS_[[% normaliz]:[% normaliz]],1)*(DATOS_[Conc.Sal.02])))))))),
0)</f>
        <v>0</v>
      </c>
      <c r="L88" s="109">
        <f t="array" ref="L88">IFERROR(
(AVERAGE((IF(DATOS_[[Sexo]:[Sexo]]=$B88,IF(DATOS_[[AGRUP. CLAS. PROF.]:[AGRUP. CLAS. PROF.]]=$B87,IF(DATOS_[[Check Periodo Ref.]:[Check Periodo Ref.]]="Dentro",IF(DATOS_[[Check Equiparado]:[Check Equiparado]]="Sí",IF(DATOS!AG$5="Sí",(1/DATOS_[[% anualiz]:[% anualiz]]),1)*IF(DATOS!AG$4="Sí",1/DATOS_[[% normaliz]:[% normaliz]],1)*(DATOS_[Conc.Sal.03])))))))),
0)</f>
        <v>0</v>
      </c>
      <c r="M88" s="109">
        <f t="array" ref="M88">IFERROR(
(AVERAGE((IF(DATOS_[[Sexo]:[Sexo]]=$B88,IF(DATOS_[[AGRUP. CLAS. PROF.]:[AGRUP. CLAS. PROF.]]=$B87,IF(DATOS_[[Check Periodo Ref.]:[Check Periodo Ref.]]="Dentro",IF(DATOS_[[Check Equiparado]:[Check Equiparado]]="Sí",IF(DATOS!AH$5="Sí",(1/DATOS_[[% anualiz]:[% anualiz]]),1)*IF(DATOS!AH$4="Sí",1/DATOS_[[% normaliz]:[% normaliz]],1)*(DATOS_[Conc.Sal.04])))))))),
0)</f>
        <v>0</v>
      </c>
      <c r="N88" s="109">
        <f t="array" ref="N88">IFERROR(
(AVERAGE((IF(DATOS_[[Sexo]:[Sexo]]=$B88,IF(DATOS_[[AGRUP. CLAS. PROF.]:[AGRUP. CLAS. PROF.]]=$B87,IF(DATOS_[[Check Periodo Ref.]:[Check Periodo Ref.]]="Dentro",IF(DATOS_[[Check Equiparado]:[Check Equiparado]]="Sí",IF(DATOS!AI$5="Sí",(1/DATOS_[[% anualiz]:[% anualiz]]),1)*IF(DATOS!AI$4="Sí",1/DATOS_[[% normaliz]:[% normaliz]],1)*(DATOS_[Conc.Sal.05])))))))),
0)</f>
        <v>0</v>
      </c>
      <c r="O88" s="109">
        <f t="array" ref="O88">IFERROR(
(AVERAGE((IF(DATOS_[[Sexo]:[Sexo]]=$B88,IF(DATOS_[[AGRUP. CLAS. PROF.]:[AGRUP. CLAS. PROF.]]=$B87,IF(DATOS_[[Check Periodo Ref.]:[Check Periodo Ref.]]="Dentro",IF(DATOS_[[Check Equiparado]:[Check Equiparado]]="Sí",IF(DATOS!AJ$5="Sí",(1/DATOS_[[% anualiz]:[% anualiz]]),1)*IF(DATOS!AJ$4="Sí",1/DATOS_[[% normaliz]:[% normaliz]],1)*(DATOS_[Conc.Sal.06])))))))),
0)</f>
        <v>0</v>
      </c>
      <c r="P88" s="109">
        <f t="array" ref="P88">IFERROR(
(AVERAGE((IF(DATOS_[[Sexo]:[Sexo]]=$B88,IF(DATOS_[[AGRUP. CLAS. PROF.]:[AGRUP. CLAS. PROF.]]=$B87,IF(DATOS_[[Check Periodo Ref.]:[Check Periodo Ref.]]="Dentro",IF(DATOS_[[Check Equiparado]:[Check Equiparado]]="Sí",IF(DATOS!AK$5="Sí",(1/DATOS_[[% anualiz]:[% anualiz]]),1)*IF(DATOS!AK$4="Sí",1/DATOS_[[% normaliz]:[% normaliz]],1)*(DATOS_[Conc.Sal.07])))))))),
0)</f>
        <v>0</v>
      </c>
      <c r="Q88" s="109">
        <f t="array" ref="Q88">IFERROR(
(AVERAGE((IF(DATOS_[[Sexo]:[Sexo]]=$B88,IF(DATOS_[[AGRUP. CLAS. PROF.]:[AGRUP. CLAS. PROF.]]=$B87,IF(DATOS_[[Check Periodo Ref.]:[Check Periodo Ref.]]="Dentro",IF(DATOS_[[Check Equiparado]:[Check Equiparado]]="Sí",IF(DATOS!AL$5="Sí",(1/DATOS_[[% anualiz]:[% anualiz]]),1)*IF(DATOS!AL$4="Sí",1/DATOS_[[% normaliz]:[% normaliz]],1)*(DATOS_[Conc.Sal.08])))))))),
0)</f>
        <v>0</v>
      </c>
      <c r="R88" s="109">
        <f t="array" ref="R88">IFERROR(
(AVERAGE((IF(DATOS_[[Sexo]:[Sexo]]=$B88,IF(DATOS_[[AGRUP. CLAS. PROF.]:[AGRUP. CLAS. PROF.]]=$B87,IF(DATOS_[[Check Periodo Ref.]:[Check Periodo Ref.]]="Dentro",IF(DATOS_[[Check Equiparado]:[Check Equiparado]]="Sí",IF(DATOS!AM$5="Sí",(1/DATOS_[[% anualiz]:[% anualiz]]),1)*IF(DATOS!AM$4="Sí",1/DATOS_[[% normaliz]:[% normaliz]],1)*(DATOS_[Conc.Sal.09])))))))),
0)</f>
        <v>0</v>
      </c>
      <c r="S88" s="109">
        <f t="array" ref="S88">IFERROR(
(AVERAGE((IF(DATOS_[[Sexo]:[Sexo]]=$B88,IF(DATOS_[[AGRUP. CLAS. PROF.]:[AGRUP. CLAS. PROF.]]=$B87,IF(DATOS_[[Check Periodo Ref.]:[Check Periodo Ref.]]="Dentro",IF(DATOS_[[Check Equiparado]:[Check Equiparado]]="Sí",IF(DATOS!AN$5="Sí",(1/DATOS_[[% anualiz]:[% anualiz]]),1)*IF(DATOS!AN$4="Sí",1/DATOS_[[% normaliz]:[% normaliz]],1)*(DATOS_[Conc.Sal.10])))))))),
0)</f>
        <v>0</v>
      </c>
      <c r="T88" s="109">
        <f t="array" ref="T88">IFERROR(
(AVERAGE((IF(DATOS_[[Sexo]:[Sexo]]=$B88,IF(DATOS_[[AGRUP. CLAS. PROF.]:[AGRUP. CLAS. PROF.]]=$B87,IF(DATOS_[[Check Periodo Ref.]:[Check Periodo Ref.]]="Dentro",IF(DATOS_[[Check Equiparado]:[Check Equiparado]]="Sí",IF(DATOS!AO$5="Sí",(1/DATOS_[[% anualiz]:[% anualiz]]),1)*IF(DATOS!AO$4="Sí",1/DATOS_[[% normaliz]:[% normaliz]],1)*(DATOS_[Conc.Sal.11])))))))),
0)</f>
        <v>0</v>
      </c>
      <c r="U88" s="109">
        <f t="array" ref="U88">IFERROR(
(AVERAGE((IF(DATOS_[[Sexo]:[Sexo]]=$B88,IF(DATOS_[[AGRUP. CLAS. PROF.]:[AGRUP. CLAS. PROF.]]=$B87,IF(DATOS_[[Check Periodo Ref.]:[Check Periodo Ref.]]="Dentro",IF(DATOS_[[Check Equiparado]:[Check Equiparado]]="Sí",IF(DATOS!AP$5="Sí",(1/DATOS_[[% anualiz]:[% anualiz]]),1)*IF(DATOS!AP$4="Sí",1/DATOS_[[% normaliz]:[% normaliz]],1)*(DATOS_[Conc.Sal.12])))))))),
0)</f>
        <v>0</v>
      </c>
      <c r="V88" s="109">
        <f t="array" ref="V88">IFERROR(
(AVERAGE((IF(DATOS_[[Sexo]:[Sexo]]=$B88,IF(DATOS_[[AGRUP. CLAS. PROF.]:[AGRUP. CLAS. PROF.]]=$B87,IF(DATOS_[[Check Periodo Ref.]:[Check Periodo Ref.]]="Dentro",IF(DATOS_[[Check Equiparado]:[Check Equiparado]]="Sí",IF(DATOS!AQ$5="Sí",(1/DATOS_[[% anualiz]:[% anualiz]]),1)*IF(DATOS!AQ$4="Sí",1/DATOS_[[% normaliz]:[% normaliz]],1)*(DATOS_[Conc.Sal.13])))))))),
0)</f>
        <v>0</v>
      </c>
      <c r="W88" s="109">
        <f t="array" ref="W88">IFERROR(
(AVERAGE((IF(DATOS_[[Sexo]:[Sexo]]=$B88,IF(DATOS_[[AGRUP. CLAS. PROF.]:[AGRUP. CLAS. PROF.]]=$B87,IF(DATOS_[[Check Periodo Ref.]:[Check Periodo Ref.]]="Dentro",IF(DATOS_[[Check Equiparado]:[Check Equiparado]]="Sí",IF(DATOS!AR$5="Sí",(1/DATOS_[[% anualiz]:[% anualiz]]),1)*IF(DATOS!AR$4="Sí",1/DATOS_[[% normaliz]:[% normaliz]],1)*(DATOS_[Conc.Sal.14])))))))),
0)</f>
        <v>0</v>
      </c>
      <c r="X88" s="109">
        <f t="array" ref="X88">IFERROR(
(AVERAGE((IF(DATOS_[[Sexo]:[Sexo]]=$B88,IF(DATOS_[[AGRUP. CLAS. PROF.]:[AGRUP. CLAS. PROF.]]=$B87,IF(DATOS_[[Check Periodo Ref.]:[Check Periodo Ref.]]="Dentro",IF(DATOS_[[Check Equiparado]:[Check Equiparado]]="Sí",IF(DATOS!AS$5="Sí",(1/DATOS_[[% anualiz]:[% anualiz]]),1)*IF(DATOS!AS$4="Sí",1/DATOS_[[% normaliz]:[% normaliz]],1)*(DATOS_[Conc.Sal.15])))))))),
0)</f>
        <v>0</v>
      </c>
      <c r="Y88" s="109">
        <f t="array" ref="Y88">IFERROR(
(AVERAGE((IF(DATOS_[[Sexo]:[Sexo]]=$B88,IF(DATOS_[[AGRUP. CLAS. PROF.]:[AGRUP. CLAS. PROF.]]=$B87,IF(DATOS_[[Check Periodo Ref.]:[Check Periodo Ref.]]="Dentro",IF(DATOS_[[Check Equiparado]:[Check Equiparado]]="Sí",IF(DATOS!AT$5="Sí",(1/DATOS_[[% anualiz]:[% anualiz]]),1)*IF(DATOS!AT$4="Sí",1/DATOS_[[% normaliz]:[% normaliz]],1)*(DATOS_[Conc.Sal.16])))))))),
0)</f>
        <v>0</v>
      </c>
      <c r="Z88" s="109">
        <f t="array" ref="Z88">IFERROR(
(AVERAGE((IF(DATOS_[[Sexo]:[Sexo]]=$B88,IF(DATOS_[[AGRUP. CLAS. PROF.]:[AGRUP. CLAS. PROF.]]=$B87,IF(DATOS_[[Check Periodo Ref.]:[Check Periodo Ref.]]="Dentro",IF(DATOS_[[Check Equiparado]:[Check Equiparado]]="Sí",IF(DATOS!AU$5="Sí",(1/DATOS_[[% anualiz]:[% anualiz]]),1)*IF(DATOS!AU$4="Sí",1/DATOS_[[% normaliz]:[% normaliz]],1)*(DATOS_[Conc.Sal.17])))))))),
0)</f>
        <v>0</v>
      </c>
      <c r="AA88" s="109">
        <f t="array" ref="AA88">IFERROR(
(AVERAGE((IF(DATOS_[[Sexo]:[Sexo]]=$B88,IF(DATOS_[[AGRUP. CLAS. PROF.]:[AGRUP. CLAS. PROF.]]=$B87,IF(DATOS_[[Check Periodo Ref.]:[Check Periodo Ref.]]="Dentro",IF(DATOS_[[Check Equiparado]:[Check Equiparado]]="Sí",IF(DATOS!AV$5="Sí",(1/DATOS_[[% anualiz]:[% anualiz]]),1)*IF(DATOS!AV$4="Sí",1/DATOS_[[% normaliz]:[% normaliz]],1)*(DATOS_[Conc.Sal.18])))))))),
0)</f>
        <v>0</v>
      </c>
      <c r="AB88" s="109">
        <f t="array" ref="AB88">IFERROR(
(AVERAGE((IF(DATOS_[[Sexo]:[Sexo]]=$B88,IF(DATOS_[[AGRUP. CLAS. PROF.]:[AGRUP. CLAS. PROF.]]=$B87,IF(DATOS_[[Check Periodo Ref.]:[Check Periodo Ref.]]="Dentro",IF(DATOS_[[Check Equiparado]:[Check Equiparado]]="Sí",IF(DATOS!AW$5="Sí",(1/DATOS_[[% anualiz]:[% anualiz]]),1)*IF(DATOS!AW$4="Sí",1/DATOS_[[% normaliz]:[% normaliz]],1)*(DATOS_[Conc.Sal.19])))))))),
0)</f>
        <v>0</v>
      </c>
      <c r="AC88" s="109">
        <f t="array" ref="AC88">IFERROR(
(AVERAGE((IF(DATOS_[[Sexo]:[Sexo]]=$B88,IF(DATOS_[[AGRUP. CLAS. PROF.]:[AGRUP. CLAS. PROF.]]=$B87,IF(DATOS_[[Check Periodo Ref.]:[Check Periodo Ref.]]="Dentro",IF(DATOS_[[Check Equiparado]:[Check Equiparado]]="Sí",IF(DATOS!AX$5="Sí",(1/DATOS_[[% anualiz]:[% anualiz]]),1)*IF(DATOS!AX$4="Sí",1/DATOS_[[% normaliz]:[% normaliz]],1)*(DATOS_[Conc.Sal.20])))))))),
0)</f>
        <v>0</v>
      </c>
      <c r="AD88" s="109">
        <f t="array" ref="AD88">IFERROR(
(AVERAGE((IF(DATOS_[[Sexo]:[Sexo]]=$B88,IF(DATOS_[[AGRUP. CLAS. PROF.]:[AGRUP. CLAS. PROF.]]=$B87,IF(DATOS_[[Check Periodo Ref.]:[Check Periodo Ref.]]="Dentro",IF(DATOS_[[Check Equiparado]:[Check Equiparado]]="Sí",IF(DATOS!AY$5="Sí",(1/DATOS_[[% anualiz]:[% anualiz]]),1)*IF(DATOS!AY$4="Sí",1/DATOS_[[% normaliz]:[% normaliz]],1)*(DATOS_[Conc.Sal.21])))))))),
0)</f>
        <v>0</v>
      </c>
      <c r="AE88" s="109">
        <f t="array" ref="AE88">IFERROR(
(AVERAGE((IF(DATOS_[[Sexo]:[Sexo]]=$B88,IF(DATOS_[[AGRUP. CLAS. PROF.]:[AGRUP. CLAS. PROF.]]=$B87,IF(DATOS_[[Check Periodo Ref.]:[Check Periodo Ref.]]="Dentro",IF(DATOS_[[Check Equiparado]:[Check Equiparado]]="Sí",IF(DATOS!AZ$5="Sí",(1/DATOS_[[% anualiz]:[% anualiz]]),1)*IF(DATOS!AZ$4="Sí",1/DATOS_[[% normaliz]:[% normaliz]],1)*(DATOS_[Conc.Sal.22])))))))),
0)</f>
        <v>0</v>
      </c>
      <c r="AF88" s="109">
        <f t="array" ref="AF88">IFERROR(
(AVERAGE((IF(DATOS_[[Sexo]:[Sexo]]=$B88,IF(DATOS_[[AGRUP. CLAS. PROF.]:[AGRUP. CLAS. PROF.]]=$B87,IF(DATOS_[[Check Periodo Ref.]:[Check Periodo Ref.]]="Dentro",IF(DATOS_[[Check Equiparado]:[Check Equiparado]]="Sí",IF(DATOS!BA$5="Sí",(1/DATOS_[[% anualiz]:[% anualiz]]),1)*IF(DATOS!BA$4="Sí",1/DATOS_[[% normaliz]:[% normaliz]],1)*(DATOS_[Conc.Sal.23])))))))),
0)</f>
        <v>0</v>
      </c>
      <c r="AG88" s="109">
        <f t="array" ref="AG88">IFERROR(
(AVERAGE((IF(DATOS_[[Sexo]:[Sexo]]=$B88,IF(DATOS_[[AGRUP. CLAS. PROF.]:[AGRUP. CLAS. PROF.]]=$B87,IF(DATOS_[[Check Periodo Ref.]:[Check Periodo Ref.]]="Dentro",IF(DATOS_[[Check Equiparado]:[Check Equiparado]]="Sí",IF(DATOS!BB$5="Sí",(1/DATOS_[[% anualiz]:[% anualiz]]),1)*IF(DATOS!BB$4="Sí",1/DATOS_[[% normaliz]:[% normaliz]],1)*(DATOS_[Conc.Sal.24])))))))),
0)</f>
        <v>0</v>
      </c>
      <c r="AH88" s="109">
        <f t="array" ref="AH88">IFERROR(
(AVERAGE((IF(DATOS_[[Sexo]:[Sexo]]=$B88,IF(DATOS_[[AGRUP. CLAS. PROF.]:[AGRUP. CLAS. PROF.]]=$B87,IF(DATOS_[[Check Periodo Ref.]:[Check Periodo Ref.]]="Dentro",IF(DATOS_[[Check Equiparado]:[Check Equiparado]]="Sí",IF(DATOS!BC$5="Sí",(1/DATOS_[[% anualiz]:[% anualiz]]),1)*IF(DATOS!BC$4="Sí",1/DATOS_[[% normaliz]:[% normaliz]],1)*(DATOS_[Conc.Sal.25])))))))),
0)</f>
        <v>0</v>
      </c>
      <c r="AI88" s="109">
        <f t="array" ref="AI88">IFERROR(
(AVERAGE((IF(DATOS_[[Sexo]:[Sexo]]=$B88,IF(DATOS_[[AGRUP. CLAS. PROF.]:[AGRUP. CLAS. PROF.]]=$B87,IF(DATOS_[[Check Periodo Ref.]:[Check Periodo Ref.]]="Dentro",IF(DATOS_[[Check Equiparado]:[Check Equiparado]]="Sí",IF(DATOS!BD$5="Sí",(1/DATOS_[[% anualiz]:[% anualiz]]),1)*IF(DATOS!BD$4="Sí",1/DATOS_[[% normaliz]:[% normaliz]],1)*(DATOS_[Conc.Sal.26])))))))),
0)</f>
        <v>0</v>
      </c>
      <c r="AJ88" s="109">
        <f t="array" ref="AJ88">IFERROR(
(AVERAGE((IF(DATOS_[[Sexo]:[Sexo]]=$B88,IF(DATOS_[[AGRUP. CLAS. PROF.]:[AGRUP. CLAS. PROF.]]=$B87,IF(DATOS_[[Check Periodo Ref.]:[Check Periodo Ref.]]="Dentro",IF(DATOS_[[Check Equiparado]:[Check Equiparado]]="Sí",IF(DATOS!BE$5="Sí",(1/DATOS_[[% anualiz]:[% anualiz]]),1)*IF(DATOS!BE$4="Sí",1/DATOS_[[% normaliz]:[% normaliz]],1)*(DATOS_[Conc.Sal.27])))))))),
0)</f>
        <v>0</v>
      </c>
      <c r="AK88" s="109">
        <f t="array" ref="AK88">IFERROR(
(AVERAGE((IF(DATOS_[[Sexo]:[Sexo]]=$B88,IF(DATOS_[[AGRUP. CLAS. PROF.]:[AGRUP. CLAS. PROF.]]=$B87,IF(DATOS_[[Check Periodo Ref.]:[Check Periodo Ref.]]="Dentro",IF(DATOS_[[Check Equiparado]:[Check Equiparado]]="Sí",IF(DATOS!BF$5="Sí",(1/DATOS_[[% anualiz]:[% anualiz]]),1)*IF(DATOS!BF$4="Sí",1/DATOS_[[% normaliz]:[% normaliz]],1)*(DATOS_[Conc.Sal.28])))))))),
0)</f>
        <v>0</v>
      </c>
      <c r="AL88" s="109">
        <f t="array" ref="AL88">IFERROR(
(AVERAGE((IF(DATOS_[[Sexo]:[Sexo]]=$B88,IF(DATOS_[[AGRUP. CLAS. PROF.]:[AGRUP. CLAS. PROF.]]=$B87,IF(DATOS_[[Check Periodo Ref.]:[Check Periodo Ref.]]="Dentro",IF(DATOS_[[Check Equiparado]:[Check Equiparado]]="Sí",IF(DATOS!BG$5="Sí",(1/DATOS_[[% anualiz]:[% anualiz]]),1)*IF(DATOS!BG$4="Sí",1/DATOS_[[% normaliz]:[% normaliz]],1)*(DATOS_[Conc.Sal.29])))))))),
0)</f>
        <v>0</v>
      </c>
      <c r="AM88" s="109">
        <f t="array" ref="AM88">IFERROR(
(AVERAGE((IF(DATOS_[[Sexo]:[Sexo]]=$B88,IF(DATOS_[[AGRUP. CLAS. PROF.]:[AGRUP. CLAS. PROF.]]=$B87,IF(DATOS_[[Check Periodo Ref.]:[Check Periodo Ref.]]="Dentro",IF(DATOS_[[Check Equiparado]:[Check Equiparado]]="Sí",IF(DATOS!BH$5="Sí",(1/DATOS_[[% anualiz]:[% anualiz]]),1)*IF(DATOS!BH$4="Sí",1/DATOS_[[% normaliz]:[% normaliz]],1)*(DATOS_[Conc.Sal.30])))))))),
0)</f>
        <v>0</v>
      </c>
      <c r="AN88" s="110">
        <f t="array" ref="AN88">IFERROR(
AVERAGE(IF(DATOS_[Sexo]=$B88,IF(DATOS_[[AGRUP. CLAS. PROF.]:[AGRUP. CLAS. PROF.]]=$B87,IF(DATOS_[Check Equiparado]="Sí",IF(DATOS_[Check Periodo Ref.]="Dentro",DATOS_[Tot COMPL.SAL Eq],FALSE))))),
0)</f>
        <v>0</v>
      </c>
      <c r="AO88" s="111">
        <f t="array" ref="AO88">IFERROR(
AVERAGE(IF(DATOS_[Sexo]=$B88,IF(DATOS_[[AGRUP. CLAS. PROF.]:[AGRUP. CLAS. PROF.]]=$B87,IF(DATOS_[Check Equiparado]="Sí",IF(DATOS_[Check Periodo Ref.]="Dentro",DATOS_[TOTAL SALARIO Eq],FALSE))))),
0)</f>
        <v>0</v>
      </c>
      <c r="AP88" s="112">
        <f t="array" ref="AP88">IFERROR(
(AVERAGE((IF(DATOS_[[Sexo]:[Sexo]]=$B88,IF(DATOS_[[AGRUP. CLAS. PROF.]:[AGRUP. CLAS. PROF.]]=$B87,IF(DATOS_[[Check Periodo Ref.]:[Check Periodo Ref.]]="Dentro",IF(DATOS_[[Check Equiparado]:[Check Equiparado]]="Sí",IF(DATOS!BI$5="Sí",(1/DATOS_[[% anualiz]:[% anualiz]]),1)*IF(DATOS!BI$4="Sí",1/DATOS_[[% normaliz]:[% normaliz]],1)*(DATOS_[C.Extra.01])))))))),
0)</f>
        <v>0</v>
      </c>
      <c r="AQ88" s="112">
        <f t="array" ref="AQ88">IFERROR(
(AVERAGE((IF(DATOS_[[Sexo]:[Sexo]]=$B88,IF(DATOS_[[AGRUP. CLAS. PROF.]:[AGRUP. CLAS. PROF.]]=$B87,IF(DATOS_[[Check Periodo Ref.]:[Check Periodo Ref.]]="Dentro",IF(DATOS_[[Check Equiparado]:[Check Equiparado]]="Sí",IF(DATOS!BJ$5="Sí",(1/DATOS_[[% anualiz]:[% anualiz]]),1)*IF(DATOS!BJ$4="Sí",1/DATOS_[[% normaliz]:[% normaliz]],1)*(DATOS_[C.Extra.02])))))))),
0)</f>
        <v>0</v>
      </c>
      <c r="AR88" s="112">
        <f t="array" ref="AR88">IFERROR(
(AVERAGE((IF(DATOS_[[Sexo]:[Sexo]]=$B88,IF(DATOS_[[AGRUP. CLAS. PROF.]:[AGRUP. CLAS. PROF.]]=$B87,IF(DATOS_[[Check Periodo Ref.]:[Check Periodo Ref.]]="Dentro",IF(DATOS_[[Check Equiparado]:[Check Equiparado]]="Sí",IF(DATOS!BK$5="Sí",(1/DATOS_[[% anualiz]:[% anualiz]]),1)*IF(DATOS!BK$4="Sí",1/DATOS_[[% normaliz]:[% normaliz]],1)*(DATOS_[C.Extra.03])))))))),
0)</f>
        <v>0</v>
      </c>
      <c r="AS88" s="112">
        <f t="array" ref="AS88">IFERROR(
(AVERAGE((IF(DATOS_[[Sexo]:[Sexo]]=$B88,IF(DATOS_[[AGRUP. CLAS. PROF.]:[AGRUP. CLAS. PROF.]]=$B87,IF(DATOS_[[Check Periodo Ref.]:[Check Periodo Ref.]]="Dentro",IF(DATOS_[[Check Equiparado]:[Check Equiparado]]="Sí",IF(DATOS!BL$5="Sí",(1/DATOS_[[% anualiz]:[% anualiz]]),1)*IF(DATOS!BL$4="Sí",1/DATOS_[[% normaliz]:[% normaliz]],1)*(DATOS_[C.Extra.04])))))))),
0)</f>
        <v>0</v>
      </c>
      <c r="AT88" s="112">
        <f t="array" ref="AT88">IFERROR(
(AVERAGE((IF(DATOS_[[Sexo]:[Sexo]]=$B88,IF(DATOS_[[AGRUP. CLAS. PROF.]:[AGRUP. CLAS. PROF.]]=$B87,IF(DATOS_[[Check Periodo Ref.]:[Check Periodo Ref.]]="Dentro",IF(DATOS_[[Check Equiparado]:[Check Equiparado]]="Sí",IF(DATOS!BM$5="Sí",(1/DATOS_[[% anualiz]:[% anualiz]]),1)*IF(DATOS!BM$4="Sí",1/DATOS_[[% normaliz]:[% normaliz]],1)*(DATOS_[C.Extra.05])))))))),
0)</f>
        <v>0</v>
      </c>
      <c r="AU88" s="113">
        <f t="array" ref="AU88">IFERROR(
AVERAGE(IF(DATOS_[Sexo]=$B88,IF(DATOS_[[AGRUP. CLAS. PROF.]:[AGRUP. CLAS. PROF.]]=$B87,IF(DATOS_[Check Equiparado]="Sí",IF(DATOS_[Check Periodo Ref.]="Dentro",DATOS_[Tot Extrasalarial Eq],FALSE))))),
0)</f>
        <v>0</v>
      </c>
      <c r="AV88" s="114">
        <f t="array" ref="AV88">IFERROR(
AVERAGE(IF(DATOS_[Sexo]=$B88,IF(DATOS_[[AGRUP. CLAS. PROF.]:[AGRUP. CLAS. PROF.]]=$B87,IF(DATOS_[Check Equiparado]="Sí",IF(DATOS_[Check Periodo Ref.]="Dentro",DATOS_[TOTAL Retrib Eq],FALSE))))),
0)</f>
        <v>0</v>
      </c>
    </row>
    <row r="89" spans="1:48" x14ac:dyDescent="0.3">
      <c r="A89" s="60" t="str">
        <f t="shared" ref="A89" si="102">+A88</f>
        <v>[ocultar]</v>
      </c>
      <c r="B89" s="64" t="s">
        <v>163</v>
      </c>
      <c r="C89" s="65">
        <f t="array" ref="C89">SUM(IF($B89=DATOS_[Sexo],
IF($B87=DATOS_[AGRUP. CLAS. PROF.],
IF("Dentro"=DATOS_[Check Periodo Ref.],
1/(COUNTIFS(DATOS_[Sexo],$B89,DATOS_[AGRUP. CLAS. PROF.],$B87,DATOS_[Check Periodo Ref.],"Dentro",DATOS_[id],DATOS_[id]))))))</f>
        <v>0</v>
      </c>
      <c r="D89" s="66">
        <f>COUNTIFS(DATOS_[AGRUP. CLAS. PROF.],$B87,DATOS_[Sexo],$B89,DATOS_[Check Periodo Ref.],"Dentro")</f>
        <v>0</v>
      </c>
      <c r="E89" s="66">
        <f>COUNTIFS(DATOS_[AGRUP. CLAS. PROF.],$B87,DATOS_[Sexo],$B89,DATOS_[Check Periodo Ref.],"Dentro",DATOS_[Check Nº SC Norm],"Sí")</f>
        <v>0</v>
      </c>
      <c r="F89" s="66">
        <f>COUNTIFS(DATOS_[AGRUP. CLAS. PROF.],$B87,DATOS_[Sexo],$B89,DATOS_[Check Periodo Ref.],"Dentro",DATOS_[Check Nº SC Anualiz],"Sí")</f>
        <v>0</v>
      </c>
      <c r="G89" s="66">
        <f>COUNTIFS(DATOS_[AGRUP. CLAS. PROF.],$B87,DATOS_[Sexo],$B89,DATOS_[Check Periodo Ref.],"Dentro",DATOS_[Check Nº SC Norm y Anualiz],"Sí")</f>
        <v>0</v>
      </c>
      <c r="H89" s="66">
        <f>COUNTIFS(DATOS_[AGRUP. CLAS. PROF.],$B87,DATOS_[Sexo],$B89,DATOS_[Check Periodo Ref.],"Dentro",DATOS_[Check Equiparación],"Sí")</f>
        <v>0</v>
      </c>
      <c r="I89" s="108" cm="1">
        <f t="array" ref="I89">IFERROR(
AVERAGE(IF(DATOS_[Sexo]=$B89,IF(DATOS_[[AGRUP. CLAS. PROF.]:[AGRUP. CLAS. PROF.]]=$B87,IF(DATOS_[Check Equiparado]="Sí",IF(DATOS_[Check Periodo Ref.]="Dentro",DATOS_[SALARIO BASE Eq],FALSE))))),
0)</f>
        <v>0</v>
      </c>
      <c r="J89" s="109">
        <f t="array" ref="J89">IFERROR(
(AVERAGE((IF(DATOS_[[Sexo]:[Sexo]]=$B89,IF(DATOS_[[AGRUP. CLAS. PROF.]:[AGRUP. CLAS. PROF.]]=$B87,IF(DATOS_[[Check Periodo Ref.]:[Check Periodo Ref.]]="Dentro",IF(DATOS_[[Check Equiparado]:[Check Equiparado]]="Sí",IF(DATOS!AE$5="Sí",(1/DATOS_[[% anualiz]:[% anualiz]]),1)*IF(DATOS!AE$4="Sí",1/DATOS_[[% normaliz]:[% normaliz]],1)*(DATOS_[Conc.Sal.01])))))))),
0)</f>
        <v>0</v>
      </c>
      <c r="K89" s="109">
        <f t="array" ref="K89">IFERROR(
(AVERAGE((IF(DATOS_[[Sexo]:[Sexo]]=$B89,IF(DATOS_[[AGRUP. CLAS. PROF.]:[AGRUP. CLAS. PROF.]]=$B87,IF(DATOS_[[Check Periodo Ref.]:[Check Periodo Ref.]]="Dentro",IF(DATOS_[[Check Equiparado]:[Check Equiparado]]="Sí",IF(DATOS!AF$5="Sí",(1/DATOS_[[% anualiz]:[% anualiz]]),1)*IF(DATOS!AF$4="Sí",1/DATOS_[[% normaliz]:[% normaliz]],1)*(DATOS_[Conc.Sal.02])))))))),
0)</f>
        <v>0</v>
      </c>
      <c r="L89" s="109">
        <f t="array" ref="L89">IFERROR(
(AVERAGE((IF(DATOS_[[Sexo]:[Sexo]]=$B89,IF(DATOS_[[AGRUP. CLAS. PROF.]:[AGRUP. CLAS. PROF.]]=$B87,IF(DATOS_[[Check Periodo Ref.]:[Check Periodo Ref.]]="Dentro",IF(DATOS_[[Check Equiparado]:[Check Equiparado]]="Sí",IF(DATOS!AG$5="Sí",(1/DATOS_[[% anualiz]:[% anualiz]]),1)*IF(DATOS!AG$4="Sí",1/DATOS_[[% normaliz]:[% normaliz]],1)*(DATOS_[Conc.Sal.03])))))))),
0)</f>
        <v>0</v>
      </c>
      <c r="M89" s="109">
        <f t="array" ref="M89">IFERROR(
(AVERAGE((IF(DATOS_[[Sexo]:[Sexo]]=$B89,IF(DATOS_[[AGRUP. CLAS. PROF.]:[AGRUP. CLAS. PROF.]]=$B87,IF(DATOS_[[Check Periodo Ref.]:[Check Periodo Ref.]]="Dentro",IF(DATOS_[[Check Equiparado]:[Check Equiparado]]="Sí",IF(DATOS!AH$5="Sí",(1/DATOS_[[% anualiz]:[% anualiz]]),1)*IF(DATOS!AH$4="Sí",1/DATOS_[[% normaliz]:[% normaliz]],1)*(DATOS_[Conc.Sal.04])))))))),
0)</f>
        <v>0</v>
      </c>
      <c r="N89" s="109">
        <f t="array" ref="N89">IFERROR(
(AVERAGE((IF(DATOS_[[Sexo]:[Sexo]]=$B89,IF(DATOS_[[AGRUP. CLAS. PROF.]:[AGRUP. CLAS. PROF.]]=$B87,IF(DATOS_[[Check Periodo Ref.]:[Check Periodo Ref.]]="Dentro",IF(DATOS_[[Check Equiparado]:[Check Equiparado]]="Sí",IF(DATOS!AI$5="Sí",(1/DATOS_[[% anualiz]:[% anualiz]]),1)*IF(DATOS!AI$4="Sí",1/DATOS_[[% normaliz]:[% normaliz]],1)*(DATOS_[Conc.Sal.05])))))))),
0)</f>
        <v>0</v>
      </c>
      <c r="O89" s="109">
        <f t="array" ref="O89">IFERROR(
(AVERAGE((IF(DATOS_[[Sexo]:[Sexo]]=$B89,IF(DATOS_[[AGRUP. CLAS. PROF.]:[AGRUP. CLAS. PROF.]]=$B87,IF(DATOS_[[Check Periodo Ref.]:[Check Periodo Ref.]]="Dentro",IF(DATOS_[[Check Equiparado]:[Check Equiparado]]="Sí",IF(DATOS!AJ$5="Sí",(1/DATOS_[[% anualiz]:[% anualiz]]),1)*IF(DATOS!AJ$4="Sí",1/DATOS_[[% normaliz]:[% normaliz]],1)*(DATOS_[Conc.Sal.06])))))))),
0)</f>
        <v>0</v>
      </c>
      <c r="P89" s="109">
        <f t="array" ref="P89">IFERROR(
(AVERAGE((IF(DATOS_[[Sexo]:[Sexo]]=$B89,IF(DATOS_[[AGRUP. CLAS. PROF.]:[AGRUP. CLAS. PROF.]]=$B87,IF(DATOS_[[Check Periodo Ref.]:[Check Periodo Ref.]]="Dentro",IF(DATOS_[[Check Equiparado]:[Check Equiparado]]="Sí",IF(DATOS!AK$5="Sí",(1/DATOS_[[% anualiz]:[% anualiz]]),1)*IF(DATOS!AK$4="Sí",1/DATOS_[[% normaliz]:[% normaliz]],1)*(DATOS_[Conc.Sal.07])))))))),
0)</f>
        <v>0</v>
      </c>
      <c r="Q89" s="109">
        <f t="array" ref="Q89">IFERROR(
(AVERAGE((IF(DATOS_[[Sexo]:[Sexo]]=$B89,IF(DATOS_[[AGRUP. CLAS. PROF.]:[AGRUP. CLAS. PROF.]]=$B87,IF(DATOS_[[Check Periodo Ref.]:[Check Periodo Ref.]]="Dentro",IF(DATOS_[[Check Equiparado]:[Check Equiparado]]="Sí",IF(DATOS!AL$5="Sí",(1/DATOS_[[% anualiz]:[% anualiz]]),1)*IF(DATOS!AL$4="Sí",1/DATOS_[[% normaliz]:[% normaliz]],1)*(DATOS_[Conc.Sal.08])))))))),
0)</f>
        <v>0</v>
      </c>
      <c r="R89" s="109">
        <f t="array" ref="R89">IFERROR(
(AVERAGE((IF(DATOS_[[Sexo]:[Sexo]]=$B89,IF(DATOS_[[AGRUP. CLAS. PROF.]:[AGRUP. CLAS. PROF.]]=$B87,IF(DATOS_[[Check Periodo Ref.]:[Check Periodo Ref.]]="Dentro",IF(DATOS_[[Check Equiparado]:[Check Equiparado]]="Sí",IF(DATOS!AM$5="Sí",(1/DATOS_[[% anualiz]:[% anualiz]]),1)*IF(DATOS!AM$4="Sí",1/DATOS_[[% normaliz]:[% normaliz]],1)*(DATOS_[Conc.Sal.09])))))))),
0)</f>
        <v>0</v>
      </c>
      <c r="S89" s="109">
        <f t="array" ref="S89">IFERROR(
(AVERAGE((IF(DATOS_[[Sexo]:[Sexo]]=$B89,IF(DATOS_[[AGRUP. CLAS. PROF.]:[AGRUP. CLAS. PROF.]]=$B87,IF(DATOS_[[Check Periodo Ref.]:[Check Periodo Ref.]]="Dentro",IF(DATOS_[[Check Equiparado]:[Check Equiparado]]="Sí",IF(DATOS!AN$5="Sí",(1/DATOS_[[% anualiz]:[% anualiz]]),1)*IF(DATOS!AN$4="Sí",1/DATOS_[[% normaliz]:[% normaliz]],1)*(DATOS_[Conc.Sal.10])))))))),
0)</f>
        <v>0</v>
      </c>
      <c r="T89" s="109">
        <f t="array" ref="T89">IFERROR(
(AVERAGE((IF(DATOS_[[Sexo]:[Sexo]]=$B89,IF(DATOS_[[AGRUP. CLAS. PROF.]:[AGRUP. CLAS. PROF.]]=$B87,IF(DATOS_[[Check Periodo Ref.]:[Check Periodo Ref.]]="Dentro",IF(DATOS_[[Check Equiparado]:[Check Equiparado]]="Sí",IF(DATOS!AO$5="Sí",(1/DATOS_[[% anualiz]:[% anualiz]]),1)*IF(DATOS!AO$4="Sí",1/DATOS_[[% normaliz]:[% normaliz]],1)*(DATOS_[Conc.Sal.11])))))))),
0)</f>
        <v>0</v>
      </c>
      <c r="U89" s="109">
        <f t="array" ref="U89">IFERROR(
(AVERAGE((IF(DATOS_[[Sexo]:[Sexo]]=$B89,IF(DATOS_[[AGRUP. CLAS. PROF.]:[AGRUP. CLAS. PROF.]]=$B87,IF(DATOS_[[Check Periodo Ref.]:[Check Periodo Ref.]]="Dentro",IF(DATOS_[[Check Equiparado]:[Check Equiparado]]="Sí",IF(DATOS!AP$5="Sí",(1/DATOS_[[% anualiz]:[% anualiz]]),1)*IF(DATOS!AP$4="Sí",1/DATOS_[[% normaliz]:[% normaliz]],1)*(DATOS_[Conc.Sal.12])))))))),
0)</f>
        <v>0</v>
      </c>
      <c r="V89" s="109">
        <f t="array" ref="V89">IFERROR(
(AVERAGE((IF(DATOS_[[Sexo]:[Sexo]]=$B89,IF(DATOS_[[AGRUP. CLAS. PROF.]:[AGRUP. CLAS. PROF.]]=$B87,IF(DATOS_[[Check Periodo Ref.]:[Check Periodo Ref.]]="Dentro",IF(DATOS_[[Check Equiparado]:[Check Equiparado]]="Sí",IF(DATOS!AQ$5="Sí",(1/DATOS_[[% anualiz]:[% anualiz]]),1)*IF(DATOS!AQ$4="Sí",1/DATOS_[[% normaliz]:[% normaliz]],1)*(DATOS_[Conc.Sal.13])))))))),
0)</f>
        <v>0</v>
      </c>
      <c r="W89" s="109">
        <f t="array" ref="W89">IFERROR(
(AVERAGE((IF(DATOS_[[Sexo]:[Sexo]]=$B89,IF(DATOS_[[AGRUP. CLAS. PROF.]:[AGRUP. CLAS. PROF.]]=$B87,IF(DATOS_[[Check Periodo Ref.]:[Check Periodo Ref.]]="Dentro",IF(DATOS_[[Check Equiparado]:[Check Equiparado]]="Sí",IF(DATOS!AR$5="Sí",(1/DATOS_[[% anualiz]:[% anualiz]]),1)*IF(DATOS!AR$4="Sí",1/DATOS_[[% normaliz]:[% normaliz]],1)*(DATOS_[Conc.Sal.14])))))))),
0)</f>
        <v>0</v>
      </c>
      <c r="X89" s="109">
        <f t="array" ref="X89">IFERROR(
(AVERAGE((IF(DATOS_[[Sexo]:[Sexo]]=$B89,IF(DATOS_[[AGRUP. CLAS. PROF.]:[AGRUP. CLAS. PROF.]]=$B87,IF(DATOS_[[Check Periodo Ref.]:[Check Periodo Ref.]]="Dentro",IF(DATOS_[[Check Equiparado]:[Check Equiparado]]="Sí",IF(DATOS!AS$5="Sí",(1/DATOS_[[% anualiz]:[% anualiz]]),1)*IF(DATOS!AS$4="Sí",1/DATOS_[[% normaliz]:[% normaliz]],1)*(DATOS_[Conc.Sal.15])))))))),
0)</f>
        <v>0</v>
      </c>
      <c r="Y89" s="109">
        <f t="array" ref="Y89">IFERROR(
(AVERAGE((IF(DATOS_[[Sexo]:[Sexo]]=$B89,IF(DATOS_[[AGRUP. CLAS. PROF.]:[AGRUP. CLAS. PROF.]]=$B87,IF(DATOS_[[Check Periodo Ref.]:[Check Periodo Ref.]]="Dentro",IF(DATOS_[[Check Equiparado]:[Check Equiparado]]="Sí",IF(DATOS!AT$5="Sí",(1/DATOS_[[% anualiz]:[% anualiz]]),1)*IF(DATOS!AT$4="Sí",1/DATOS_[[% normaliz]:[% normaliz]],1)*(DATOS_[Conc.Sal.16])))))))),
0)</f>
        <v>0</v>
      </c>
      <c r="Z89" s="109">
        <f t="array" ref="Z89">IFERROR(
(AVERAGE((IF(DATOS_[[Sexo]:[Sexo]]=$B89,IF(DATOS_[[AGRUP. CLAS. PROF.]:[AGRUP. CLAS. PROF.]]=$B87,IF(DATOS_[[Check Periodo Ref.]:[Check Periodo Ref.]]="Dentro",IF(DATOS_[[Check Equiparado]:[Check Equiparado]]="Sí",IF(DATOS!AU$5="Sí",(1/DATOS_[[% anualiz]:[% anualiz]]),1)*IF(DATOS!AU$4="Sí",1/DATOS_[[% normaliz]:[% normaliz]],1)*(DATOS_[Conc.Sal.17])))))))),
0)</f>
        <v>0</v>
      </c>
      <c r="AA89" s="109">
        <f t="array" ref="AA89">IFERROR(
(AVERAGE((IF(DATOS_[[Sexo]:[Sexo]]=$B89,IF(DATOS_[[AGRUP. CLAS. PROF.]:[AGRUP. CLAS. PROF.]]=$B87,IF(DATOS_[[Check Periodo Ref.]:[Check Periodo Ref.]]="Dentro",IF(DATOS_[[Check Equiparado]:[Check Equiparado]]="Sí",IF(DATOS!AV$5="Sí",(1/DATOS_[[% anualiz]:[% anualiz]]),1)*IF(DATOS!AV$4="Sí",1/DATOS_[[% normaliz]:[% normaliz]],1)*(DATOS_[Conc.Sal.18])))))))),
0)</f>
        <v>0</v>
      </c>
      <c r="AB89" s="109">
        <f t="array" ref="AB89">IFERROR(
(AVERAGE((IF(DATOS_[[Sexo]:[Sexo]]=$B89,IF(DATOS_[[AGRUP. CLAS. PROF.]:[AGRUP. CLAS. PROF.]]=$B87,IF(DATOS_[[Check Periodo Ref.]:[Check Periodo Ref.]]="Dentro",IF(DATOS_[[Check Equiparado]:[Check Equiparado]]="Sí",IF(DATOS!AW$5="Sí",(1/DATOS_[[% anualiz]:[% anualiz]]),1)*IF(DATOS!AW$4="Sí",1/DATOS_[[% normaliz]:[% normaliz]],1)*(DATOS_[Conc.Sal.19])))))))),
0)</f>
        <v>0</v>
      </c>
      <c r="AC89" s="109">
        <f t="array" ref="AC89">IFERROR(
(AVERAGE((IF(DATOS_[[Sexo]:[Sexo]]=$B89,IF(DATOS_[[AGRUP. CLAS. PROF.]:[AGRUP. CLAS. PROF.]]=$B87,IF(DATOS_[[Check Periodo Ref.]:[Check Periodo Ref.]]="Dentro",IF(DATOS_[[Check Equiparado]:[Check Equiparado]]="Sí",IF(DATOS!AX$5="Sí",(1/DATOS_[[% anualiz]:[% anualiz]]),1)*IF(DATOS!AX$4="Sí",1/DATOS_[[% normaliz]:[% normaliz]],1)*(DATOS_[Conc.Sal.20])))))))),
0)</f>
        <v>0</v>
      </c>
      <c r="AD89" s="109">
        <f t="array" ref="AD89">IFERROR(
(AVERAGE((IF(DATOS_[[Sexo]:[Sexo]]=$B89,IF(DATOS_[[AGRUP. CLAS. PROF.]:[AGRUP. CLAS. PROF.]]=$B87,IF(DATOS_[[Check Periodo Ref.]:[Check Periodo Ref.]]="Dentro",IF(DATOS_[[Check Equiparado]:[Check Equiparado]]="Sí",IF(DATOS!AY$5="Sí",(1/DATOS_[[% anualiz]:[% anualiz]]),1)*IF(DATOS!AY$4="Sí",1/DATOS_[[% normaliz]:[% normaliz]],1)*(DATOS_[Conc.Sal.21])))))))),
0)</f>
        <v>0</v>
      </c>
      <c r="AE89" s="109">
        <f t="array" ref="AE89">IFERROR(
(AVERAGE((IF(DATOS_[[Sexo]:[Sexo]]=$B89,IF(DATOS_[[AGRUP. CLAS. PROF.]:[AGRUP. CLAS. PROF.]]=$B87,IF(DATOS_[[Check Periodo Ref.]:[Check Periodo Ref.]]="Dentro",IF(DATOS_[[Check Equiparado]:[Check Equiparado]]="Sí",IF(DATOS!AZ$5="Sí",(1/DATOS_[[% anualiz]:[% anualiz]]),1)*IF(DATOS!AZ$4="Sí",1/DATOS_[[% normaliz]:[% normaliz]],1)*(DATOS_[Conc.Sal.22])))))))),
0)</f>
        <v>0</v>
      </c>
      <c r="AF89" s="109">
        <f t="array" ref="AF89">IFERROR(
(AVERAGE((IF(DATOS_[[Sexo]:[Sexo]]=$B89,IF(DATOS_[[AGRUP. CLAS. PROF.]:[AGRUP. CLAS. PROF.]]=$B87,IF(DATOS_[[Check Periodo Ref.]:[Check Periodo Ref.]]="Dentro",IF(DATOS_[[Check Equiparado]:[Check Equiparado]]="Sí",IF(DATOS!BA$5="Sí",(1/DATOS_[[% anualiz]:[% anualiz]]),1)*IF(DATOS!BA$4="Sí",1/DATOS_[[% normaliz]:[% normaliz]],1)*(DATOS_[Conc.Sal.23])))))))),
0)</f>
        <v>0</v>
      </c>
      <c r="AG89" s="109">
        <f t="array" ref="AG89">IFERROR(
(AVERAGE((IF(DATOS_[[Sexo]:[Sexo]]=$B89,IF(DATOS_[[AGRUP. CLAS. PROF.]:[AGRUP. CLAS. PROF.]]=$B87,IF(DATOS_[[Check Periodo Ref.]:[Check Periodo Ref.]]="Dentro",IF(DATOS_[[Check Equiparado]:[Check Equiparado]]="Sí",IF(DATOS!BB$5="Sí",(1/DATOS_[[% anualiz]:[% anualiz]]),1)*IF(DATOS!BB$4="Sí",1/DATOS_[[% normaliz]:[% normaliz]],1)*(DATOS_[Conc.Sal.24])))))))),
0)</f>
        <v>0</v>
      </c>
      <c r="AH89" s="109">
        <f t="array" ref="AH89">IFERROR(
(AVERAGE((IF(DATOS_[[Sexo]:[Sexo]]=$B89,IF(DATOS_[[AGRUP. CLAS. PROF.]:[AGRUP. CLAS. PROF.]]=$B87,IF(DATOS_[[Check Periodo Ref.]:[Check Periodo Ref.]]="Dentro",IF(DATOS_[[Check Equiparado]:[Check Equiparado]]="Sí",IF(DATOS!BC$5="Sí",(1/DATOS_[[% anualiz]:[% anualiz]]),1)*IF(DATOS!BC$4="Sí",1/DATOS_[[% normaliz]:[% normaliz]],1)*(DATOS_[Conc.Sal.25])))))))),
0)</f>
        <v>0</v>
      </c>
      <c r="AI89" s="109">
        <f t="array" ref="AI89">IFERROR(
(AVERAGE((IF(DATOS_[[Sexo]:[Sexo]]=$B89,IF(DATOS_[[AGRUP. CLAS. PROF.]:[AGRUP. CLAS. PROF.]]=$B87,IF(DATOS_[[Check Periodo Ref.]:[Check Periodo Ref.]]="Dentro",IF(DATOS_[[Check Equiparado]:[Check Equiparado]]="Sí",IF(DATOS!BD$5="Sí",(1/DATOS_[[% anualiz]:[% anualiz]]),1)*IF(DATOS!BD$4="Sí",1/DATOS_[[% normaliz]:[% normaliz]],1)*(DATOS_[Conc.Sal.26])))))))),
0)</f>
        <v>0</v>
      </c>
      <c r="AJ89" s="109">
        <f t="array" ref="AJ89">IFERROR(
(AVERAGE((IF(DATOS_[[Sexo]:[Sexo]]=$B89,IF(DATOS_[[AGRUP. CLAS. PROF.]:[AGRUP. CLAS. PROF.]]=$B87,IF(DATOS_[[Check Periodo Ref.]:[Check Periodo Ref.]]="Dentro",IF(DATOS_[[Check Equiparado]:[Check Equiparado]]="Sí",IF(DATOS!BE$5="Sí",(1/DATOS_[[% anualiz]:[% anualiz]]),1)*IF(DATOS!BE$4="Sí",1/DATOS_[[% normaliz]:[% normaliz]],1)*(DATOS_[Conc.Sal.27])))))))),
0)</f>
        <v>0</v>
      </c>
      <c r="AK89" s="109">
        <f t="array" ref="AK89">IFERROR(
(AVERAGE((IF(DATOS_[[Sexo]:[Sexo]]=$B89,IF(DATOS_[[AGRUP. CLAS. PROF.]:[AGRUP. CLAS. PROF.]]=$B87,IF(DATOS_[[Check Periodo Ref.]:[Check Periodo Ref.]]="Dentro",IF(DATOS_[[Check Equiparado]:[Check Equiparado]]="Sí",IF(DATOS!BF$5="Sí",(1/DATOS_[[% anualiz]:[% anualiz]]),1)*IF(DATOS!BF$4="Sí",1/DATOS_[[% normaliz]:[% normaliz]],1)*(DATOS_[Conc.Sal.28])))))))),
0)</f>
        <v>0</v>
      </c>
      <c r="AL89" s="109">
        <f t="array" ref="AL89">IFERROR(
(AVERAGE((IF(DATOS_[[Sexo]:[Sexo]]=$B89,IF(DATOS_[[AGRUP. CLAS. PROF.]:[AGRUP. CLAS. PROF.]]=$B87,IF(DATOS_[[Check Periodo Ref.]:[Check Periodo Ref.]]="Dentro",IF(DATOS_[[Check Equiparado]:[Check Equiparado]]="Sí",IF(DATOS!BG$5="Sí",(1/DATOS_[[% anualiz]:[% anualiz]]),1)*IF(DATOS!BG$4="Sí",1/DATOS_[[% normaliz]:[% normaliz]],1)*(DATOS_[Conc.Sal.29])))))))),
0)</f>
        <v>0</v>
      </c>
      <c r="AM89" s="109">
        <f t="array" ref="AM89">IFERROR(
(AVERAGE((IF(DATOS_[[Sexo]:[Sexo]]=$B89,IF(DATOS_[[AGRUP. CLAS. PROF.]:[AGRUP. CLAS. PROF.]]=$B87,IF(DATOS_[[Check Periodo Ref.]:[Check Periodo Ref.]]="Dentro",IF(DATOS_[[Check Equiparado]:[Check Equiparado]]="Sí",IF(DATOS!BH$5="Sí",(1/DATOS_[[% anualiz]:[% anualiz]]),1)*IF(DATOS!BH$4="Sí",1/DATOS_[[% normaliz]:[% normaliz]],1)*(DATOS_[Conc.Sal.30])))))))),
0)</f>
        <v>0</v>
      </c>
      <c r="AN89" s="110">
        <f t="array" ref="AN89">IFERROR(
AVERAGE(IF(DATOS_[Sexo]=$B89,IF(DATOS_[[AGRUP. CLAS. PROF.]:[AGRUP. CLAS. PROF.]]=$B87,IF(DATOS_[Check Equiparado]="Sí",IF(DATOS_[Check Periodo Ref.]="Dentro",DATOS_[Tot COMPL.SAL Eq],FALSE))))),
0)</f>
        <v>0</v>
      </c>
      <c r="AO89" s="111">
        <f t="array" ref="AO89">IFERROR(
AVERAGE(IF(DATOS_[Sexo]=$B89,IF(DATOS_[[AGRUP. CLAS. PROF.]:[AGRUP. CLAS. PROF.]]=$B87,IF(DATOS_[Check Equiparado]="Sí",IF(DATOS_[Check Periodo Ref.]="Dentro",DATOS_[TOTAL SALARIO Eq],FALSE))))),
0)</f>
        <v>0</v>
      </c>
      <c r="AP89" s="112">
        <f t="array" ref="AP89">IFERROR(
(AVERAGE((IF(DATOS_[[Sexo]:[Sexo]]=$B89,IF(DATOS_[[AGRUP. CLAS. PROF.]:[AGRUP. CLAS. PROF.]]=$B87,IF(DATOS_[[Check Periodo Ref.]:[Check Periodo Ref.]]="Dentro",IF(DATOS_[[Check Equiparado]:[Check Equiparado]]="Sí",IF(DATOS!BI$5="Sí",(1/DATOS_[[% anualiz]:[% anualiz]]),1)*IF(DATOS!BI$4="Sí",1/DATOS_[[% normaliz]:[% normaliz]],1)*(DATOS_[C.Extra.01])))))))),
0)</f>
        <v>0</v>
      </c>
      <c r="AQ89" s="112">
        <f t="array" ref="AQ89">IFERROR(
(AVERAGE((IF(DATOS_[[Sexo]:[Sexo]]=$B89,IF(DATOS_[[AGRUP. CLAS. PROF.]:[AGRUP. CLAS. PROF.]]=$B87,IF(DATOS_[[Check Periodo Ref.]:[Check Periodo Ref.]]="Dentro",IF(DATOS_[[Check Equiparado]:[Check Equiparado]]="Sí",IF(DATOS!BJ$5="Sí",(1/DATOS_[[% anualiz]:[% anualiz]]),1)*IF(DATOS!BJ$4="Sí",1/DATOS_[[% normaliz]:[% normaliz]],1)*(DATOS_[C.Extra.02])))))))),
0)</f>
        <v>0</v>
      </c>
      <c r="AR89" s="112">
        <f t="array" ref="AR89">IFERROR(
(AVERAGE((IF(DATOS_[[Sexo]:[Sexo]]=$B89,IF(DATOS_[[AGRUP. CLAS. PROF.]:[AGRUP. CLAS. PROF.]]=$B87,IF(DATOS_[[Check Periodo Ref.]:[Check Periodo Ref.]]="Dentro",IF(DATOS_[[Check Equiparado]:[Check Equiparado]]="Sí",IF(DATOS!BK$5="Sí",(1/DATOS_[[% anualiz]:[% anualiz]]),1)*IF(DATOS!BK$4="Sí",1/DATOS_[[% normaliz]:[% normaliz]],1)*(DATOS_[C.Extra.03])))))))),
0)</f>
        <v>0</v>
      </c>
      <c r="AS89" s="112">
        <f t="array" ref="AS89">IFERROR(
(AVERAGE((IF(DATOS_[[Sexo]:[Sexo]]=$B89,IF(DATOS_[[AGRUP. CLAS. PROF.]:[AGRUP. CLAS. PROF.]]=$B87,IF(DATOS_[[Check Periodo Ref.]:[Check Periodo Ref.]]="Dentro",IF(DATOS_[[Check Equiparado]:[Check Equiparado]]="Sí",IF(DATOS!BL$5="Sí",(1/DATOS_[[% anualiz]:[% anualiz]]),1)*IF(DATOS!BL$4="Sí",1/DATOS_[[% normaliz]:[% normaliz]],1)*(DATOS_[C.Extra.04])))))))),
0)</f>
        <v>0</v>
      </c>
      <c r="AT89" s="112">
        <f t="array" ref="AT89">IFERROR(
(AVERAGE((IF(DATOS_[[Sexo]:[Sexo]]=$B89,IF(DATOS_[[AGRUP. CLAS. PROF.]:[AGRUP. CLAS. PROF.]]=$B87,IF(DATOS_[[Check Periodo Ref.]:[Check Periodo Ref.]]="Dentro",IF(DATOS_[[Check Equiparado]:[Check Equiparado]]="Sí",IF(DATOS!BM$5="Sí",(1/DATOS_[[% anualiz]:[% anualiz]]),1)*IF(DATOS!BM$4="Sí",1/DATOS_[[% normaliz]:[% normaliz]],1)*(DATOS_[C.Extra.05])))))))),
0)</f>
        <v>0</v>
      </c>
      <c r="AU89" s="113">
        <f t="array" ref="AU89">IFERROR(
AVERAGE(IF(DATOS_[Sexo]=$B89,IF(DATOS_[[AGRUP. CLAS. PROF.]:[AGRUP. CLAS. PROF.]]=$B87,IF(DATOS_[Check Equiparado]="Sí",IF(DATOS_[Check Periodo Ref.]="Dentro",DATOS_[Tot Extrasalarial Eq],FALSE))))),
0)</f>
        <v>0</v>
      </c>
      <c r="AV89" s="114">
        <f t="array" ref="AV89">IFERROR(
AVERAGE(IF(DATOS_[Sexo]=$B89,IF(DATOS_[[AGRUP. CLAS. PROF.]:[AGRUP. CLAS. PROF.]]=$B87,IF(DATOS_[Check Equiparado]="Sí",IF(DATOS_[Check Periodo Ref.]="Dentro",DATOS_[TOTAL Retrib Eq],FALSE))))),
0)</f>
        <v>0</v>
      </c>
    </row>
    <row r="90" spans="1:48" ht="17.25" thickBot="1" x14ac:dyDescent="0.35">
      <c r="A90" s="60" t="str">
        <f t="shared" ref="A90" si="103">+A91</f>
        <v>[ocultar]</v>
      </c>
      <c r="B90" s="70" t="s">
        <v>242</v>
      </c>
      <c r="C90" s="107"/>
      <c r="D90" s="71"/>
      <c r="E90" s="71"/>
      <c r="F90" s="71"/>
      <c r="G90" s="71"/>
      <c r="H90" s="71"/>
      <c r="I90" s="137" t="str">
        <f t="shared" ref="I90:AV90" si="104">IFERROR((I91-I92)/I91,"")</f>
        <v/>
      </c>
      <c r="J90" s="138" t="str">
        <f t="shared" si="104"/>
        <v/>
      </c>
      <c r="K90" s="139" t="str">
        <f t="shared" si="104"/>
        <v/>
      </c>
      <c r="L90" s="139" t="str">
        <f t="shared" si="104"/>
        <v/>
      </c>
      <c r="M90" s="139" t="str">
        <f t="shared" si="104"/>
        <v/>
      </c>
      <c r="N90" s="140" t="str">
        <f t="shared" si="104"/>
        <v/>
      </c>
      <c r="O90" s="141" t="str">
        <f t="shared" si="104"/>
        <v/>
      </c>
      <c r="P90" s="141" t="str">
        <f t="shared" si="104"/>
        <v/>
      </c>
      <c r="Q90" s="141" t="str">
        <f t="shared" si="104"/>
        <v/>
      </c>
      <c r="R90" s="141" t="str">
        <f t="shared" si="104"/>
        <v/>
      </c>
      <c r="S90" s="141" t="str">
        <f t="shared" si="104"/>
        <v/>
      </c>
      <c r="T90" s="141" t="str">
        <f t="shared" si="104"/>
        <v/>
      </c>
      <c r="U90" s="141" t="str">
        <f t="shared" si="104"/>
        <v/>
      </c>
      <c r="V90" s="141" t="str">
        <f t="shared" si="104"/>
        <v/>
      </c>
      <c r="W90" s="141" t="str">
        <f t="shared" si="104"/>
        <v/>
      </c>
      <c r="X90" s="141" t="str">
        <f t="shared" si="104"/>
        <v/>
      </c>
      <c r="Y90" s="141" t="str">
        <f t="shared" si="104"/>
        <v/>
      </c>
      <c r="Z90" s="140" t="str">
        <f t="shared" si="104"/>
        <v/>
      </c>
      <c r="AA90" s="140" t="str">
        <f t="shared" si="104"/>
        <v/>
      </c>
      <c r="AB90" s="140" t="str">
        <f t="shared" si="104"/>
        <v/>
      </c>
      <c r="AC90" s="140" t="str">
        <f t="shared" si="104"/>
        <v/>
      </c>
      <c r="AD90" s="140" t="str">
        <f t="shared" si="104"/>
        <v/>
      </c>
      <c r="AE90" s="140" t="str">
        <f t="shared" si="104"/>
        <v/>
      </c>
      <c r="AF90" s="140" t="str">
        <f t="shared" si="104"/>
        <v/>
      </c>
      <c r="AG90" s="140" t="str">
        <f t="shared" si="104"/>
        <v/>
      </c>
      <c r="AH90" s="140" t="str">
        <f t="shared" si="104"/>
        <v/>
      </c>
      <c r="AI90" s="140" t="str">
        <f t="shared" si="104"/>
        <v/>
      </c>
      <c r="AJ90" s="140" t="str">
        <f t="shared" si="104"/>
        <v/>
      </c>
      <c r="AK90" s="140" t="str">
        <f t="shared" si="104"/>
        <v/>
      </c>
      <c r="AL90" s="140" t="str">
        <f t="shared" si="104"/>
        <v/>
      </c>
      <c r="AM90" s="140" t="str">
        <f t="shared" si="104"/>
        <v/>
      </c>
      <c r="AN90" s="142" t="str">
        <f t="shared" si="104"/>
        <v/>
      </c>
      <c r="AO90" s="146" t="str">
        <f t="shared" si="104"/>
        <v/>
      </c>
      <c r="AP90" s="143" t="str">
        <f t="shared" si="104"/>
        <v/>
      </c>
      <c r="AQ90" s="143" t="str">
        <f t="shared" si="104"/>
        <v/>
      </c>
      <c r="AR90" s="143" t="str">
        <f t="shared" si="104"/>
        <v/>
      </c>
      <c r="AS90" s="143" t="str">
        <f t="shared" si="104"/>
        <v/>
      </c>
      <c r="AT90" s="143" t="str">
        <f t="shared" si="104"/>
        <v/>
      </c>
      <c r="AU90" s="144" t="str">
        <f t="shared" si="104"/>
        <v/>
      </c>
      <c r="AV90" s="145" t="str">
        <f t="shared" si="104"/>
        <v/>
      </c>
    </row>
    <row r="91" spans="1:48" x14ac:dyDescent="0.3">
      <c r="A91" s="60" t="str">
        <f t="shared" ref="A91" si="105">+IF(C91+C92=0,"[ocultar]","")</f>
        <v>[ocultar]</v>
      </c>
      <c r="B91" s="64" t="s">
        <v>162</v>
      </c>
      <c r="C91" s="65">
        <f t="array" ref="C91">SUM(IF($B91=DATOS_[Sexo],
IF($B90=DATOS_[AGRUP. CLAS. PROF.],
IF("Dentro"=DATOS_[Check Periodo Ref.],
1/(COUNTIFS(DATOS_[Sexo],$B91,DATOS_[AGRUP. CLAS. PROF.],$B90,DATOS_[Check Periodo Ref.],"Dentro",DATOS_[id],DATOS_[id]))))))</f>
        <v>0</v>
      </c>
      <c r="D91" s="66">
        <f>COUNTIFS(DATOS_[AGRUP. CLAS. PROF.],$B90,DATOS_[Sexo],$B91,DATOS_[Check Periodo Ref.],"Dentro")</f>
        <v>0</v>
      </c>
      <c r="E91" s="66">
        <f>COUNTIFS(DATOS_[AGRUP. CLAS. PROF.],$B90,DATOS_[Sexo],$B91,DATOS_[Check Periodo Ref.],"Dentro",DATOS_[Check Nº SC Norm],"Sí")</f>
        <v>0</v>
      </c>
      <c r="F91" s="66">
        <f>COUNTIFS(DATOS_[AGRUP. CLAS. PROF.],$B90,DATOS_[Sexo],$B91,DATOS_[Check Periodo Ref.],"Dentro",DATOS_[Check Nº SC Anualiz],"Sí")</f>
        <v>0</v>
      </c>
      <c r="G91" s="66">
        <f>COUNTIFS(DATOS_[AGRUP. CLAS. PROF.],$B90,DATOS_[Sexo],$B91,DATOS_[Check Periodo Ref.],"Dentro",DATOS_[Check Nº SC Norm y Anualiz],"Sí")</f>
        <v>0</v>
      </c>
      <c r="H91" s="66">
        <f>COUNTIFS(DATOS_[AGRUP. CLAS. PROF.],$B90,DATOS_[Sexo],$B91,DATOS_[Check Periodo Ref.],"Dentro",DATOS_[Check Equiparación],"Sí")</f>
        <v>0</v>
      </c>
      <c r="I91" s="108">
        <f t="array" ref="I91">IFERROR(
AVERAGE(IF(DATOS_[Sexo]=$B91,IF(DATOS_[[AGRUP. CLAS. PROF.]:[AGRUP. CLAS. PROF.]]=$B90,IF(DATOS_[Check Equiparado]="Sí",IF(DATOS_[Check Periodo Ref.]="Dentro",DATOS_[SALARIO BASE Eq],FALSE))))),
0)</f>
        <v>0</v>
      </c>
      <c r="J91" s="109">
        <f t="array" ref="J91">IFERROR(
(AVERAGE((IF(DATOS_[[Sexo]:[Sexo]]=$B91,IF(DATOS_[[AGRUP. CLAS. PROF.]:[AGRUP. CLAS. PROF.]]=$B90,IF(DATOS_[[Check Periodo Ref.]:[Check Periodo Ref.]]="Dentro",IF(DATOS_[[Check Equiparado]:[Check Equiparado]]="Sí",IF(DATOS!AE$5="Sí",(1/DATOS_[[% anualiz]:[% anualiz]]),1)*IF(DATOS!AE$4="Sí",1/DATOS_[[% normaliz]:[% normaliz]],1)*(DATOS_[Conc.Sal.01])))))))),
0)</f>
        <v>0</v>
      </c>
      <c r="K91" s="109">
        <f t="array" ref="K91">IFERROR(
(AVERAGE((IF(DATOS_[[Sexo]:[Sexo]]=$B91,IF(DATOS_[[AGRUP. CLAS. PROF.]:[AGRUP. CLAS. PROF.]]=$B90,IF(DATOS_[[Check Periodo Ref.]:[Check Periodo Ref.]]="Dentro",IF(DATOS_[[Check Equiparado]:[Check Equiparado]]="Sí",IF(DATOS!AF$5="Sí",(1/DATOS_[[% anualiz]:[% anualiz]]),1)*IF(DATOS!AF$4="Sí",1/DATOS_[[% normaliz]:[% normaliz]],1)*(DATOS_[Conc.Sal.02])))))))),
0)</f>
        <v>0</v>
      </c>
      <c r="L91" s="109">
        <f t="array" ref="L91">IFERROR(
(AVERAGE((IF(DATOS_[[Sexo]:[Sexo]]=$B91,IF(DATOS_[[AGRUP. CLAS. PROF.]:[AGRUP. CLAS. PROF.]]=$B90,IF(DATOS_[[Check Periodo Ref.]:[Check Periodo Ref.]]="Dentro",IF(DATOS_[[Check Equiparado]:[Check Equiparado]]="Sí",IF(DATOS!AG$5="Sí",(1/DATOS_[[% anualiz]:[% anualiz]]),1)*IF(DATOS!AG$4="Sí",1/DATOS_[[% normaliz]:[% normaliz]],1)*(DATOS_[Conc.Sal.03])))))))),
0)</f>
        <v>0</v>
      </c>
      <c r="M91" s="109">
        <f t="array" ref="M91">IFERROR(
(AVERAGE((IF(DATOS_[[Sexo]:[Sexo]]=$B91,IF(DATOS_[[AGRUP. CLAS. PROF.]:[AGRUP. CLAS. PROF.]]=$B90,IF(DATOS_[[Check Periodo Ref.]:[Check Periodo Ref.]]="Dentro",IF(DATOS_[[Check Equiparado]:[Check Equiparado]]="Sí",IF(DATOS!AH$5="Sí",(1/DATOS_[[% anualiz]:[% anualiz]]),1)*IF(DATOS!AH$4="Sí",1/DATOS_[[% normaliz]:[% normaliz]],1)*(DATOS_[Conc.Sal.04])))))))),
0)</f>
        <v>0</v>
      </c>
      <c r="N91" s="109">
        <f t="array" ref="N91">IFERROR(
(AVERAGE((IF(DATOS_[[Sexo]:[Sexo]]=$B91,IF(DATOS_[[AGRUP. CLAS. PROF.]:[AGRUP. CLAS. PROF.]]=$B90,IF(DATOS_[[Check Periodo Ref.]:[Check Periodo Ref.]]="Dentro",IF(DATOS_[[Check Equiparado]:[Check Equiparado]]="Sí",IF(DATOS!AI$5="Sí",(1/DATOS_[[% anualiz]:[% anualiz]]),1)*IF(DATOS!AI$4="Sí",1/DATOS_[[% normaliz]:[% normaliz]],1)*(DATOS_[Conc.Sal.05])))))))),
0)</f>
        <v>0</v>
      </c>
      <c r="O91" s="109">
        <f t="array" ref="O91">IFERROR(
(AVERAGE((IF(DATOS_[[Sexo]:[Sexo]]=$B91,IF(DATOS_[[AGRUP. CLAS. PROF.]:[AGRUP. CLAS. PROF.]]=$B90,IF(DATOS_[[Check Periodo Ref.]:[Check Periodo Ref.]]="Dentro",IF(DATOS_[[Check Equiparado]:[Check Equiparado]]="Sí",IF(DATOS!AJ$5="Sí",(1/DATOS_[[% anualiz]:[% anualiz]]),1)*IF(DATOS!AJ$4="Sí",1/DATOS_[[% normaliz]:[% normaliz]],1)*(DATOS_[Conc.Sal.06])))))))),
0)</f>
        <v>0</v>
      </c>
      <c r="P91" s="109">
        <f t="array" ref="P91">IFERROR(
(AVERAGE((IF(DATOS_[[Sexo]:[Sexo]]=$B91,IF(DATOS_[[AGRUP. CLAS. PROF.]:[AGRUP. CLAS. PROF.]]=$B90,IF(DATOS_[[Check Periodo Ref.]:[Check Periodo Ref.]]="Dentro",IF(DATOS_[[Check Equiparado]:[Check Equiparado]]="Sí",IF(DATOS!AK$5="Sí",(1/DATOS_[[% anualiz]:[% anualiz]]),1)*IF(DATOS!AK$4="Sí",1/DATOS_[[% normaliz]:[% normaliz]],1)*(DATOS_[Conc.Sal.07])))))))),
0)</f>
        <v>0</v>
      </c>
      <c r="Q91" s="109">
        <f t="array" ref="Q91">IFERROR(
(AVERAGE((IF(DATOS_[[Sexo]:[Sexo]]=$B91,IF(DATOS_[[AGRUP. CLAS. PROF.]:[AGRUP. CLAS. PROF.]]=$B90,IF(DATOS_[[Check Periodo Ref.]:[Check Periodo Ref.]]="Dentro",IF(DATOS_[[Check Equiparado]:[Check Equiparado]]="Sí",IF(DATOS!AL$5="Sí",(1/DATOS_[[% anualiz]:[% anualiz]]),1)*IF(DATOS!AL$4="Sí",1/DATOS_[[% normaliz]:[% normaliz]],1)*(DATOS_[Conc.Sal.08])))))))),
0)</f>
        <v>0</v>
      </c>
      <c r="R91" s="109">
        <f t="array" ref="R91">IFERROR(
(AVERAGE((IF(DATOS_[[Sexo]:[Sexo]]=$B91,IF(DATOS_[[AGRUP. CLAS. PROF.]:[AGRUP. CLAS. PROF.]]=$B90,IF(DATOS_[[Check Periodo Ref.]:[Check Periodo Ref.]]="Dentro",IF(DATOS_[[Check Equiparado]:[Check Equiparado]]="Sí",IF(DATOS!AM$5="Sí",(1/DATOS_[[% anualiz]:[% anualiz]]),1)*IF(DATOS!AM$4="Sí",1/DATOS_[[% normaliz]:[% normaliz]],1)*(DATOS_[Conc.Sal.09])))))))),
0)</f>
        <v>0</v>
      </c>
      <c r="S91" s="109">
        <f t="array" ref="S91">IFERROR(
(AVERAGE((IF(DATOS_[[Sexo]:[Sexo]]=$B91,IF(DATOS_[[AGRUP. CLAS. PROF.]:[AGRUP. CLAS. PROF.]]=$B90,IF(DATOS_[[Check Periodo Ref.]:[Check Periodo Ref.]]="Dentro",IF(DATOS_[[Check Equiparado]:[Check Equiparado]]="Sí",IF(DATOS!AN$5="Sí",(1/DATOS_[[% anualiz]:[% anualiz]]),1)*IF(DATOS!AN$4="Sí",1/DATOS_[[% normaliz]:[% normaliz]],1)*(DATOS_[Conc.Sal.10])))))))),
0)</f>
        <v>0</v>
      </c>
      <c r="T91" s="109">
        <f t="array" ref="T91">IFERROR(
(AVERAGE((IF(DATOS_[[Sexo]:[Sexo]]=$B91,IF(DATOS_[[AGRUP. CLAS. PROF.]:[AGRUP. CLAS. PROF.]]=$B90,IF(DATOS_[[Check Periodo Ref.]:[Check Periodo Ref.]]="Dentro",IF(DATOS_[[Check Equiparado]:[Check Equiparado]]="Sí",IF(DATOS!AO$5="Sí",(1/DATOS_[[% anualiz]:[% anualiz]]),1)*IF(DATOS!AO$4="Sí",1/DATOS_[[% normaliz]:[% normaliz]],1)*(DATOS_[Conc.Sal.11])))))))),
0)</f>
        <v>0</v>
      </c>
      <c r="U91" s="109">
        <f t="array" ref="U91">IFERROR(
(AVERAGE((IF(DATOS_[[Sexo]:[Sexo]]=$B91,IF(DATOS_[[AGRUP. CLAS. PROF.]:[AGRUP. CLAS. PROF.]]=$B90,IF(DATOS_[[Check Periodo Ref.]:[Check Periodo Ref.]]="Dentro",IF(DATOS_[[Check Equiparado]:[Check Equiparado]]="Sí",IF(DATOS!AP$5="Sí",(1/DATOS_[[% anualiz]:[% anualiz]]),1)*IF(DATOS!AP$4="Sí",1/DATOS_[[% normaliz]:[% normaliz]],1)*(DATOS_[Conc.Sal.12])))))))),
0)</f>
        <v>0</v>
      </c>
      <c r="V91" s="109">
        <f t="array" ref="V91">IFERROR(
(AVERAGE((IF(DATOS_[[Sexo]:[Sexo]]=$B91,IF(DATOS_[[AGRUP. CLAS. PROF.]:[AGRUP. CLAS. PROF.]]=$B90,IF(DATOS_[[Check Periodo Ref.]:[Check Periodo Ref.]]="Dentro",IF(DATOS_[[Check Equiparado]:[Check Equiparado]]="Sí",IF(DATOS!AQ$5="Sí",(1/DATOS_[[% anualiz]:[% anualiz]]),1)*IF(DATOS!AQ$4="Sí",1/DATOS_[[% normaliz]:[% normaliz]],1)*(DATOS_[Conc.Sal.13])))))))),
0)</f>
        <v>0</v>
      </c>
      <c r="W91" s="109">
        <f t="array" ref="W91">IFERROR(
(AVERAGE((IF(DATOS_[[Sexo]:[Sexo]]=$B91,IF(DATOS_[[AGRUP. CLAS. PROF.]:[AGRUP. CLAS. PROF.]]=$B90,IF(DATOS_[[Check Periodo Ref.]:[Check Periodo Ref.]]="Dentro",IF(DATOS_[[Check Equiparado]:[Check Equiparado]]="Sí",IF(DATOS!AR$5="Sí",(1/DATOS_[[% anualiz]:[% anualiz]]),1)*IF(DATOS!AR$4="Sí",1/DATOS_[[% normaliz]:[% normaliz]],1)*(DATOS_[Conc.Sal.14])))))))),
0)</f>
        <v>0</v>
      </c>
      <c r="X91" s="109">
        <f t="array" ref="X91">IFERROR(
(AVERAGE((IF(DATOS_[[Sexo]:[Sexo]]=$B91,IF(DATOS_[[AGRUP. CLAS. PROF.]:[AGRUP. CLAS. PROF.]]=$B90,IF(DATOS_[[Check Periodo Ref.]:[Check Periodo Ref.]]="Dentro",IF(DATOS_[[Check Equiparado]:[Check Equiparado]]="Sí",IF(DATOS!AS$5="Sí",(1/DATOS_[[% anualiz]:[% anualiz]]),1)*IF(DATOS!AS$4="Sí",1/DATOS_[[% normaliz]:[% normaliz]],1)*(DATOS_[Conc.Sal.15])))))))),
0)</f>
        <v>0</v>
      </c>
      <c r="Y91" s="109">
        <f t="array" ref="Y91">IFERROR(
(AVERAGE((IF(DATOS_[[Sexo]:[Sexo]]=$B91,IF(DATOS_[[AGRUP. CLAS. PROF.]:[AGRUP. CLAS. PROF.]]=$B90,IF(DATOS_[[Check Periodo Ref.]:[Check Periodo Ref.]]="Dentro",IF(DATOS_[[Check Equiparado]:[Check Equiparado]]="Sí",IF(DATOS!AT$5="Sí",(1/DATOS_[[% anualiz]:[% anualiz]]),1)*IF(DATOS!AT$4="Sí",1/DATOS_[[% normaliz]:[% normaliz]],1)*(DATOS_[Conc.Sal.16])))))))),
0)</f>
        <v>0</v>
      </c>
      <c r="Z91" s="109">
        <f t="array" ref="Z91">IFERROR(
(AVERAGE((IF(DATOS_[[Sexo]:[Sexo]]=$B91,IF(DATOS_[[AGRUP. CLAS. PROF.]:[AGRUP. CLAS. PROF.]]=$B90,IF(DATOS_[[Check Periodo Ref.]:[Check Periodo Ref.]]="Dentro",IF(DATOS_[[Check Equiparado]:[Check Equiparado]]="Sí",IF(DATOS!AU$5="Sí",(1/DATOS_[[% anualiz]:[% anualiz]]),1)*IF(DATOS!AU$4="Sí",1/DATOS_[[% normaliz]:[% normaliz]],1)*(DATOS_[Conc.Sal.17])))))))),
0)</f>
        <v>0</v>
      </c>
      <c r="AA91" s="109">
        <f t="array" ref="AA91">IFERROR(
(AVERAGE((IF(DATOS_[[Sexo]:[Sexo]]=$B91,IF(DATOS_[[AGRUP. CLAS. PROF.]:[AGRUP. CLAS. PROF.]]=$B90,IF(DATOS_[[Check Periodo Ref.]:[Check Periodo Ref.]]="Dentro",IF(DATOS_[[Check Equiparado]:[Check Equiparado]]="Sí",IF(DATOS!AV$5="Sí",(1/DATOS_[[% anualiz]:[% anualiz]]),1)*IF(DATOS!AV$4="Sí",1/DATOS_[[% normaliz]:[% normaliz]],1)*(DATOS_[Conc.Sal.18])))))))),
0)</f>
        <v>0</v>
      </c>
      <c r="AB91" s="109">
        <f t="array" ref="AB91">IFERROR(
(AVERAGE((IF(DATOS_[[Sexo]:[Sexo]]=$B91,IF(DATOS_[[AGRUP. CLAS. PROF.]:[AGRUP. CLAS. PROF.]]=$B90,IF(DATOS_[[Check Periodo Ref.]:[Check Periodo Ref.]]="Dentro",IF(DATOS_[[Check Equiparado]:[Check Equiparado]]="Sí",IF(DATOS!AW$5="Sí",(1/DATOS_[[% anualiz]:[% anualiz]]),1)*IF(DATOS!AW$4="Sí",1/DATOS_[[% normaliz]:[% normaliz]],1)*(DATOS_[Conc.Sal.19])))))))),
0)</f>
        <v>0</v>
      </c>
      <c r="AC91" s="109">
        <f t="array" ref="AC91">IFERROR(
(AVERAGE((IF(DATOS_[[Sexo]:[Sexo]]=$B91,IF(DATOS_[[AGRUP. CLAS. PROF.]:[AGRUP. CLAS. PROF.]]=$B90,IF(DATOS_[[Check Periodo Ref.]:[Check Periodo Ref.]]="Dentro",IF(DATOS_[[Check Equiparado]:[Check Equiparado]]="Sí",IF(DATOS!AX$5="Sí",(1/DATOS_[[% anualiz]:[% anualiz]]),1)*IF(DATOS!AX$4="Sí",1/DATOS_[[% normaliz]:[% normaliz]],1)*(DATOS_[Conc.Sal.20])))))))),
0)</f>
        <v>0</v>
      </c>
      <c r="AD91" s="109">
        <f t="array" ref="AD91">IFERROR(
(AVERAGE((IF(DATOS_[[Sexo]:[Sexo]]=$B91,IF(DATOS_[[AGRUP. CLAS. PROF.]:[AGRUP. CLAS. PROF.]]=$B90,IF(DATOS_[[Check Periodo Ref.]:[Check Periodo Ref.]]="Dentro",IF(DATOS_[[Check Equiparado]:[Check Equiparado]]="Sí",IF(DATOS!AY$5="Sí",(1/DATOS_[[% anualiz]:[% anualiz]]),1)*IF(DATOS!AY$4="Sí",1/DATOS_[[% normaliz]:[% normaliz]],1)*(DATOS_[Conc.Sal.21])))))))),
0)</f>
        <v>0</v>
      </c>
      <c r="AE91" s="109">
        <f t="array" ref="AE91">IFERROR(
(AVERAGE((IF(DATOS_[[Sexo]:[Sexo]]=$B91,IF(DATOS_[[AGRUP. CLAS. PROF.]:[AGRUP. CLAS. PROF.]]=$B90,IF(DATOS_[[Check Periodo Ref.]:[Check Periodo Ref.]]="Dentro",IF(DATOS_[[Check Equiparado]:[Check Equiparado]]="Sí",IF(DATOS!AZ$5="Sí",(1/DATOS_[[% anualiz]:[% anualiz]]),1)*IF(DATOS!AZ$4="Sí",1/DATOS_[[% normaliz]:[% normaliz]],1)*(DATOS_[Conc.Sal.22])))))))),
0)</f>
        <v>0</v>
      </c>
      <c r="AF91" s="109">
        <f t="array" ref="AF91">IFERROR(
(AVERAGE((IF(DATOS_[[Sexo]:[Sexo]]=$B91,IF(DATOS_[[AGRUP. CLAS. PROF.]:[AGRUP. CLAS. PROF.]]=$B90,IF(DATOS_[[Check Periodo Ref.]:[Check Periodo Ref.]]="Dentro",IF(DATOS_[[Check Equiparado]:[Check Equiparado]]="Sí",IF(DATOS!BA$5="Sí",(1/DATOS_[[% anualiz]:[% anualiz]]),1)*IF(DATOS!BA$4="Sí",1/DATOS_[[% normaliz]:[% normaliz]],1)*(DATOS_[Conc.Sal.23])))))))),
0)</f>
        <v>0</v>
      </c>
      <c r="AG91" s="109">
        <f t="array" ref="AG91">IFERROR(
(AVERAGE((IF(DATOS_[[Sexo]:[Sexo]]=$B91,IF(DATOS_[[AGRUP. CLAS. PROF.]:[AGRUP. CLAS. PROF.]]=$B90,IF(DATOS_[[Check Periodo Ref.]:[Check Periodo Ref.]]="Dentro",IF(DATOS_[[Check Equiparado]:[Check Equiparado]]="Sí",IF(DATOS!BB$5="Sí",(1/DATOS_[[% anualiz]:[% anualiz]]),1)*IF(DATOS!BB$4="Sí",1/DATOS_[[% normaliz]:[% normaliz]],1)*(DATOS_[Conc.Sal.24])))))))),
0)</f>
        <v>0</v>
      </c>
      <c r="AH91" s="109">
        <f t="array" ref="AH91">IFERROR(
(AVERAGE((IF(DATOS_[[Sexo]:[Sexo]]=$B91,IF(DATOS_[[AGRUP. CLAS. PROF.]:[AGRUP. CLAS. PROF.]]=$B90,IF(DATOS_[[Check Periodo Ref.]:[Check Periodo Ref.]]="Dentro",IF(DATOS_[[Check Equiparado]:[Check Equiparado]]="Sí",IF(DATOS!BC$5="Sí",(1/DATOS_[[% anualiz]:[% anualiz]]),1)*IF(DATOS!BC$4="Sí",1/DATOS_[[% normaliz]:[% normaliz]],1)*(DATOS_[Conc.Sal.25])))))))),
0)</f>
        <v>0</v>
      </c>
      <c r="AI91" s="109">
        <f t="array" ref="AI91">IFERROR(
(AVERAGE((IF(DATOS_[[Sexo]:[Sexo]]=$B91,IF(DATOS_[[AGRUP. CLAS. PROF.]:[AGRUP. CLAS. PROF.]]=$B90,IF(DATOS_[[Check Periodo Ref.]:[Check Periodo Ref.]]="Dentro",IF(DATOS_[[Check Equiparado]:[Check Equiparado]]="Sí",IF(DATOS!BD$5="Sí",(1/DATOS_[[% anualiz]:[% anualiz]]),1)*IF(DATOS!BD$4="Sí",1/DATOS_[[% normaliz]:[% normaliz]],1)*(DATOS_[Conc.Sal.26])))))))),
0)</f>
        <v>0</v>
      </c>
      <c r="AJ91" s="109">
        <f t="array" ref="AJ91">IFERROR(
(AVERAGE((IF(DATOS_[[Sexo]:[Sexo]]=$B91,IF(DATOS_[[AGRUP. CLAS. PROF.]:[AGRUP. CLAS. PROF.]]=$B90,IF(DATOS_[[Check Periodo Ref.]:[Check Periodo Ref.]]="Dentro",IF(DATOS_[[Check Equiparado]:[Check Equiparado]]="Sí",IF(DATOS!BE$5="Sí",(1/DATOS_[[% anualiz]:[% anualiz]]),1)*IF(DATOS!BE$4="Sí",1/DATOS_[[% normaliz]:[% normaliz]],1)*(DATOS_[Conc.Sal.27])))))))),
0)</f>
        <v>0</v>
      </c>
      <c r="AK91" s="109">
        <f t="array" ref="AK91">IFERROR(
(AVERAGE((IF(DATOS_[[Sexo]:[Sexo]]=$B91,IF(DATOS_[[AGRUP. CLAS. PROF.]:[AGRUP. CLAS. PROF.]]=$B90,IF(DATOS_[[Check Periodo Ref.]:[Check Periodo Ref.]]="Dentro",IF(DATOS_[[Check Equiparado]:[Check Equiparado]]="Sí",IF(DATOS!BF$5="Sí",(1/DATOS_[[% anualiz]:[% anualiz]]),1)*IF(DATOS!BF$4="Sí",1/DATOS_[[% normaliz]:[% normaliz]],1)*(DATOS_[Conc.Sal.28])))))))),
0)</f>
        <v>0</v>
      </c>
      <c r="AL91" s="109">
        <f t="array" ref="AL91">IFERROR(
(AVERAGE((IF(DATOS_[[Sexo]:[Sexo]]=$B91,IF(DATOS_[[AGRUP. CLAS. PROF.]:[AGRUP. CLAS. PROF.]]=$B90,IF(DATOS_[[Check Periodo Ref.]:[Check Periodo Ref.]]="Dentro",IF(DATOS_[[Check Equiparado]:[Check Equiparado]]="Sí",IF(DATOS!BG$5="Sí",(1/DATOS_[[% anualiz]:[% anualiz]]),1)*IF(DATOS!BG$4="Sí",1/DATOS_[[% normaliz]:[% normaliz]],1)*(DATOS_[Conc.Sal.29])))))))),
0)</f>
        <v>0</v>
      </c>
      <c r="AM91" s="109">
        <f t="array" ref="AM91">IFERROR(
(AVERAGE((IF(DATOS_[[Sexo]:[Sexo]]=$B91,IF(DATOS_[[AGRUP. CLAS. PROF.]:[AGRUP. CLAS. PROF.]]=$B90,IF(DATOS_[[Check Periodo Ref.]:[Check Periodo Ref.]]="Dentro",IF(DATOS_[[Check Equiparado]:[Check Equiparado]]="Sí",IF(DATOS!BH$5="Sí",(1/DATOS_[[% anualiz]:[% anualiz]]),1)*IF(DATOS!BH$4="Sí",1/DATOS_[[% normaliz]:[% normaliz]],1)*(DATOS_[Conc.Sal.30])))))))),
0)</f>
        <v>0</v>
      </c>
      <c r="AN91" s="110">
        <f t="array" ref="AN91">IFERROR(
AVERAGE(IF(DATOS_[Sexo]=$B91,IF(DATOS_[[AGRUP. CLAS. PROF.]:[AGRUP. CLAS. PROF.]]=$B90,IF(DATOS_[Check Equiparado]="Sí",IF(DATOS_[Check Periodo Ref.]="Dentro",DATOS_[Tot COMPL.SAL Eq],FALSE))))),
0)</f>
        <v>0</v>
      </c>
      <c r="AO91" s="111">
        <f t="array" ref="AO91">IFERROR(
AVERAGE(IF(DATOS_[Sexo]=$B91,IF(DATOS_[[AGRUP. CLAS. PROF.]:[AGRUP. CLAS. PROF.]]=$B90,IF(DATOS_[Check Equiparado]="Sí",IF(DATOS_[Check Periodo Ref.]="Dentro",DATOS_[TOTAL SALARIO Eq],FALSE))))),
0)</f>
        <v>0</v>
      </c>
      <c r="AP91" s="112">
        <f t="array" ref="AP91">IFERROR(
(AVERAGE((IF(DATOS_[[Sexo]:[Sexo]]=$B91,IF(DATOS_[[AGRUP. CLAS. PROF.]:[AGRUP. CLAS. PROF.]]=$B90,IF(DATOS_[[Check Periodo Ref.]:[Check Periodo Ref.]]="Dentro",IF(DATOS_[[Check Equiparado]:[Check Equiparado]]="Sí",IF(DATOS!BI$5="Sí",(1/DATOS_[[% anualiz]:[% anualiz]]),1)*IF(DATOS!BI$4="Sí",1/DATOS_[[% normaliz]:[% normaliz]],1)*(DATOS_[C.Extra.01])))))))),
0)</f>
        <v>0</v>
      </c>
      <c r="AQ91" s="112">
        <f t="array" ref="AQ91">IFERROR(
(AVERAGE((IF(DATOS_[[Sexo]:[Sexo]]=$B91,IF(DATOS_[[AGRUP. CLAS. PROF.]:[AGRUP. CLAS. PROF.]]=$B90,IF(DATOS_[[Check Periodo Ref.]:[Check Periodo Ref.]]="Dentro",IF(DATOS_[[Check Equiparado]:[Check Equiparado]]="Sí",IF(DATOS!BJ$5="Sí",(1/DATOS_[[% anualiz]:[% anualiz]]),1)*IF(DATOS!BJ$4="Sí",1/DATOS_[[% normaliz]:[% normaliz]],1)*(DATOS_[C.Extra.02])))))))),
0)</f>
        <v>0</v>
      </c>
      <c r="AR91" s="112">
        <f t="array" ref="AR91">IFERROR(
(AVERAGE((IF(DATOS_[[Sexo]:[Sexo]]=$B91,IF(DATOS_[[AGRUP. CLAS. PROF.]:[AGRUP. CLAS. PROF.]]=$B90,IF(DATOS_[[Check Periodo Ref.]:[Check Periodo Ref.]]="Dentro",IF(DATOS_[[Check Equiparado]:[Check Equiparado]]="Sí",IF(DATOS!BK$5="Sí",(1/DATOS_[[% anualiz]:[% anualiz]]),1)*IF(DATOS!BK$4="Sí",1/DATOS_[[% normaliz]:[% normaliz]],1)*(DATOS_[C.Extra.03])))))))),
0)</f>
        <v>0</v>
      </c>
      <c r="AS91" s="112">
        <f t="array" ref="AS91">IFERROR(
(AVERAGE((IF(DATOS_[[Sexo]:[Sexo]]=$B91,IF(DATOS_[[AGRUP. CLAS. PROF.]:[AGRUP. CLAS. PROF.]]=$B90,IF(DATOS_[[Check Periodo Ref.]:[Check Periodo Ref.]]="Dentro",IF(DATOS_[[Check Equiparado]:[Check Equiparado]]="Sí",IF(DATOS!BL$5="Sí",(1/DATOS_[[% anualiz]:[% anualiz]]),1)*IF(DATOS!BL$4="Sí",1/DATOS_[[% normaliz]:[% normaliz]],1)*(DATOS_[C.Extra.04])))))))),
0)</f>
        <v>0</v>
      </c>
      <c r="AT91" s="112">
        <f t="array" ref="AT91">IFERROR(
(AVERAGE((IF(DATOS_[[Sexo]:[Sexo]]=$B91,IF(DATOS_[[AGRUP. CLAS. PROF.]:[AGRUP. CLAS. PROF.]]=$B90,IF(DATOS_[[Check Periodo Ref.]:[Check Periodo Ref.]]="Dentro",IF(DATOS_[[Check Equiparado]:[Check Equiparado]]="Sí",IF(DATOS!BM$5="Sí",(1/DATOS_[[% anualiz]:[% anualiz]]),1)*IF(DATOS!BM$4="Sí",1/DATOS_[[% normaliz]:[% normaliz]],1)*(DATOS_[C.Extra.05])))))))),
0)</f>
        <v>0</v>
      </c>
      <c r="AU91" s="113">
        <f t="array" ref="AU91">IFERROR(
AVERAGE(IF(DATOS_[Sexo]=$B91,IF(DATOS_[[AGRUP. CLAS. PROF.]:[AGRUP. CLAS. PROF.]]=$B90,IF(DATOS_[Check Equiparado]="Sí",IF(DATOS_[Check Periodo Ref.]="Dentro",DATOS_[Tot Extrasalarial Eq],FALSE))))),
0)</f>
        <v>0</v>
      </c>
      <c r="AV91" s="114">
        <f t="array" ref="AV91">IFERROR(
AVERAGE(IF(DATOS_[Sexo]=$B91,IF(DATOS_[[AGRUP. CLAS. PROF.]:[AGRUP. CLAS. PROF.]]=$B90,IF(DATOS_[Check Equiparado]="Sí",IF(DATOS_[Check Periodo Ref.]="Dentro",DATOS_[TOTAL Retrib Eq],FALSE))))),
0)</f>
        <v>0</v>
      </c>
    </row>
    <row r="92" spans="1:48" x14ac:dyDescent="0.3">
      <c r="A92" s="60" t="str">
        <f t="shared" ref="A92" si="106">+A91</f>
        <v>[ocultar]</v>
      </c>
      <c r="B92" s="64" t="s">
        <v>163</v>
      </c>
      <c r="C92" s="65">
        <f t="array" ref="C92">SUM(IF($B92=DATOS_[Sexo],
IF($B90=DATOS_[AGRUP. CLAS. PROF.],
IF("Dentro"=DATOS_[Check Periodo Ref.],
1/(COUNTIFS(DATOS_[Sexo],$B92,DATOS_[AGRUP. CLAS. PROF.],$B90,DATOS_[Check Periodo Ref.],"Dentro",DATOS_[id],DATOS_[id]))))))</f>
        <v>0</v>
      </c>
      <c r="D92" s="66">
        <f>COUNTIFS(DATOS_[AGRUP. CLAS. PROF.],$B90,DATOS_[Sexo],$B92,DATOS_[Check Periodo Ref.],"Dentro")</f>
        <v>0</v>
      </c>
      <c r="E92" s="66">
        <f>COUNTIFS(DATOS_[AGRUP. CLAS. PROF.],$B90,DATOS_[Sexo],$B92,DATOS_[Check Periodo Ref.],"Dentro",DATOS_[Check Nº SC Norm],"Sí")</f>
        <v>0</v>
      </c>
      <c r="F92" s="66">
        <f>COUNTIFS(DATOS_[AGRUP. CLAS. PROF.],$B90,DATOS_[Sexo],$B92,DATOS_[Check Periodo Ref.],"Dentro",DATOS_[Check Nº SC Anualiz],"Sí")</f>
        <v>0</v>
      </c>
      <c r="G92" s="66">
        <f>COUNTIFS(DATOS_[AGRUP. CLAS. PROF.],$B90,DATOS_[Sexo],$B92,DATOS_[Check Periodo Ref.],"Dentro",DATOS_[Check Nº SC Norm y Anualiz],"Sí")</f>
        <v>0</v>
      </c>
      <c r="H92" s="66">
        <f>COUNTIFS(DATOS_[AGRUP. CLAS. PROF.],$B90,DATOS_[Sexo],$B92,DATOS_[Check Periodo Ref.],"Dentro",DATOS_[Check Equiparación],"Sí")</f>
        <v>0</v>
      </c>
      <c r="I92" s="108" cm="1">
        <f t="array" ref="I92">IFERROR(
AVERAGE(IF(DATOS_[Sexo]=$B92,IF(DATOS_[[AGRUP. CLAS. PROF.]:[AGRUP. CLAS. PROF.]]=$B90,IF(DATOS_[Check Equiparado]="Sí",IF(DATOS_[Check Periodo Ref.]="Dentro",DATOS_[SALARIO BASE Eq],FALSE))))),
0)</f>
        <v>0</v>
      </c>
      <c r="J92" s="109">
        <f t="array" ref="J92">IFERROR(
(AVERAGE((IF(DATOS_[[Sexo]:[Sexo]]=$B92,IF(DATOS_[[AGRUP. CLAS. PROF.]:[AGRUP. CLAS. PROF.]]=$B90,IF(DATOS_[[Check Periodo Ref.]:[Check Periodo Ref.]]="Dentro",IF(DATOS_[[Check Equiparado]:[Check Equiparado]]="Sí",IF(DATOS!AE$5="Sí",(1/DATOS_[[% anualiz]:[% anualiz]]),1)*IF(DATOS!AE$4="Sí",1/DATOS_[[% normaliz]:[% normaliz]],1)*(DATOS_[Conc.Sal.01])))))))),
0)</f>
        <v>0</v>
      </c>
      <c r="K92" s="109">
        <f t="array" ref="K92">IFERROR(
(AVERAGE((IF(DATOS_[[Sexo]:[Sexo]]=$B92,IF(DATOS_[[AGRUP. CLAS. PROF.]:[AGRUP. CLAS. PROF.]]=$B90,IF(DATOS_[[Check Periodo Ref.]:[Check Periodo Ref.]]="Dentro",IF(DATOS_[[Check Equiparado]:[Check Equiparado]]="Sí",IF(DATOS!AF$5="Sí",(1/DATOS_[[% anualiz]:[% anualiz]]),1)*IF(DATOS!AF$4="Sí",1/DATOS_[[% normaliz]:[% normaliz]],1)*(DATOS_[Conc.Sal.02])))))))),
0)</f>
        <v>0</v>
      </c>
      <c r="L92" s="109">
        <f t="array" ref="L92">IFERROR(
(AVERAGE((IF(DATOS_[[Sexo]:[Sexo]]=$B92,IF(DATOS_[[AGRUP. CLAS. PROF.]:[AGRUP. CLAS. PROF.]]=$B90,IF(DATOS_[[Check Periodo Ref.]:[Check Periodo Ref.]]="Dentro",IF(DATOS_[[Check Equiparado]:[Check Equiparado]]="Sí",IF(DATOS!AG$5="Sí",(1/DATOS_[[% anualiz]:[% anualiz]]),1)*IF(DATOS!AG$4="Sí",1/DATOS_[[% normaliz]:[% normaliz]],1)*(DATOS_[Conc.Sal.03])))))))),
0)</f>
        <v>0</v>
      </c>
      <c r="M92" s="109">
        <f t="array" ref="M92">IFERROR(
(AVERAGE((IF(DATOS_[[Sexo]:[Sexo]]=$B92,IF(DATOS_[[AGRUP. CLAS. PROF.]:[AGRUP. CLAS. PROF.]]=$B90,IF(DATOS_[[Check Periodo Ref.]:[Check Periodo Ref.]]="Dentro",IF(DATOS_[[Check Equiparado]:[Check Equiparado]]="Sí",IF(DATOS!AH$5="Sí",(1/DATOS_[[% anualiz]:[% anualiz]]),1)*IF(DATOS!AH$4="Sí",1/DATOS_[[% normaliz]:[% normaliz]],1)*(DATOS_[Conc.Sal.04])))))))),
0)</f>
        <v>0</v>
      </c>
      <c r="N92" s="109">
        <f t="array" ref="N92">IFERROR(
(AVERAGE((IF(DATOS_[[Sexo]:[Sexo]]=$B92,IF(DATOS_[[AGRUP. CLAS. PROF.]:[AGRUP. CLAS. PROF.]]=$B90,IF(DATOS_[[Check Periodo Ref.]:[Check Periodo Ref.]]="Dentro",IF(DATOS_[[Check Equiparado]:[Check Equiparado]]="Sí",IF(DATOS!AI$5="Sí",(1/DATOS_[[% anualiz]:[% anualiz]]),1)*IF(DATOS!AI$4="Sí",1/DATOS_[[% normaliz]:[% normaliz]],1)*(DATOS_[Conc.Sal.05])))))))),
0)</f>
        <v>0</v>
      </c>
      <c r="O92" s="109">
        <f t="array" ref="O92">IFERROR(
(AVERAGE((IF(DATOS_[[Sexo]:[Sexo]]=$B92,IF(DATOS_[[AGRUP. CLAS. PROF.]:[AGRUP. CLAS. PROF.]]=$B90,IF(DATOS_[[Check Periodo Ref.]:[Check Periodo Ref.]]="Dentro",IF(DATOS_[[Check Equiparado]:[Check Equiparado]]="Sí",IF(DATOS!AJ$5="Sí",(1/DATOS_[[% anualiz]:[% anualiz]]),1)*IF(DATOS!AJ$4="Sí",1/DATOS_[[% normaliz]:[% normaliz]],1)*(DATOS_[Conc.Sal.06])))))))),
0)</f>
        <v>0</v>
      </c>
      <c r="P92" s="109">
        <f t="array" ref="P92">IFERROR(
(AVERAGE((IF(DATOS_[[Sexo]:[Sexo]]=$B92,IF(DATOS_[[AGRUP. CLAS. PROF.]:[AGRUP. CLAS. PROF.]]=$B90,IF(DATOS_[[Check Periodo Ref.]:[Check Periodo Ref.]]="Dentro",IF(DATOS_[[Check Equiparado]:[Check Equiparado]]="Sí",IF(DATOS!AK$5="Sí",(1/DATOS_[[% anualiz]:[% anualiz]]),1)*IF(DATOS!AK$4="Sí",1/DATOS_[[% normaliz]:[% normaliz]],1)*(DATOS_[Conc.Sal.07])))))))),
0)</f>
        <v>0</v>
      </c>
      <c r="Q92" s="109">
        <f t="array" ref="Q92">IFERROR(
(AVERAGE((IF(DATOS_[[Sexo]:[Sexo]]=$B92,IF(DATOS_[[AGRUP. CLAS. PROF.]:[AGRUP. CLAS. PROF.]]=$B90,IF(DATOS_[[Check Periodo Ref.]:[Check Periodo Ref.]]="Dentro",IF(DATOS_[[Check Equiparado]:[Check Equiparado]]="Sí",IF(DATOS!AL$5="Sí",(1/DATOS_[[% anualiz]:[% anualiz]]),1)*IF(DATOS!AL$4="Sí",1/DATOS_[[% normaliz]:[% normaliz]],1)*(DATOS_[Conc.Sal.08])))))))),
0)</f>
        <v>0</v>
      </c>
      <c r="R92" s="109">
        <f t="array" ref="R92">IFERROR(
(AVERAGE((IF(DATOS_[[Sexo]:[Sexo]]=$B92,IF(DATOS_[[AGRUP. CLAS. PROF.]:[AGRUP. CLAS. PROF.]]=$B90,IF(DATOS_[[Check Periodo Ref.]:[Check Periodo Ref.]]="Dentro",IF(DATOS_[[Check Equiparado]:[Check Equiparado]]="Sí",IF(DATOS!AM$5="Sí",(1/DATOS_[[% anualiz]:[% anualiz]]),1)*IF(DATOS!AM$4="Sí",1/DATOS_[[% normaliz]:[% normaliz]],1)*(DATOS_[Conc.Sal.09])))))))),
0)</f>
        <v>0</v>
      </c>
      <c r="S92" s="109">
        <f t="array" ref="S92">IFERROR(
(AVERAGE((IF(DATOS_[[Sexo]:[Sexo]]=$B92,IF(DATOS_[[AGRUP. CLAS. PROF.]:[AGRUP. CLAS. PROF.]]=$B90,IF(DATOS_[[Check Periodo Ref.]:[Check Periodo Ref.]]="Dentro",IF(DATOS_[[Check Equiparado]:[Check Equiparado]]="Sí",IF(DATOS!AN$5="Sí",(1/DATOS_[[% anualiz]:[% anualiz]]),1)*IF(DATOS!AN$4="Sí",1/DATOS_[[% normaliz]:[% normaliz]],1)*(DATOS_[Conc.Sal.10])))))))),
0)</f>
        <v>0</v>
      </c>
      <c r="T92" s="109">
        <f t="array" ref="T92">IFERROR(
(AVERAGE((IF(DATOS_[[Sexo]:[Sexo]]=$B92,IF(DATOS_[[AGRUP. CLAS. PROF.]:[AGRUP. CLAS. PROF.]]=$B90,IF(DATOS_[[Check Periodo Ref.]:[Check Periodo Ref.]]="Dentro",IF(DATOS_[[Check Equiparado]:[Check Equiparado]]="Sí",IF(DATOS!AO$5="Sí",(1/DATOS_[[% anualiz]:[% anualiz]]),1)*IF(DATOS!AO$4="Sí",1/DATOS_[[% normaliz]:[% normaliz]],1)*(DATOS_[Conc.Sal.11])))))))),
0)</f>
        <v>0</v>
      </c>
      <c r="U92" s="109">
        <f t="array" ref="U92">IFERROR(
(AVERAGE((IF(DATOS_[[Sexo]:[Sexo]]=$B92,IF(DATOS_[[AGRUP. CLAS. PROF.]:[AGRUP. CLAS. PROF.]]=$B90,IF(DATOS_[[Check Periodo Ref.]:[Check Periodo Ref.]]="Dentro",IF(DATOS_[[Check Equiparado]:[Check Equiparado]]="Sí",IF(DATOS!AP$5="Sí",(1/DATOS_[[% anualiz]:[% anualiz]]),1)*IF(DATOS!AP$4="Sí",1/DATOS_[[% normaliz]:[% normaliz]],1)*(DATOS_[Conc.Sal.12])))))))),
0)</f>
        <v>0</v>
      </c>
      <c r="V92" s="109">
        <f t="array" ref="V92">IFERROR(
(AVERAGE((IF(DATOS_[[Sexo]:[Sexo]]=$B92,IF(DATOS_[[AGRUP. CLAS. PROF.]:[AGRUP. CLAS. PROF.]]=$B90,IF(DATOS_[[Check Periodo Ref.]:[Check Periodo Ref.]]="Dentro",IF(DATOS_[[Check Equiparado]:[Check Equiparado]]="Sí",IF(DATOS!AQ$5="Sí",(1/DATOS_[[% anualiz]:[% anualiz]]),1)*IF(DATOS!AQ$4="Sí",1/DATOS_[[% normaliz]:[% normaliz]],1)*(DATOS_[Conc.Sal.13])))))))),
0)</f>
        <v>0</v>
      </c>
      <c r="W92" s="109">
        <f t="array" ref="W92">IFERROR(
(AVERAGE((IF(DATOS_[[Sexo]:[Sexo]]=$B92,IF(DATOS_[[AGRUP. CLAS. PROF.]:[AGRUP. CLAS. PROF.]]=$B90,IF(DATOS_[[Check Periodo Ref.]:[Check Periodo Ref.]]="Dentro",IF(DATOS_[[Check Equiparado]:[Check Equiparado]]="Sí",IF(DATOS!AR$5="Sí",(1/DATOS_[[% anualiz]:[% anualiz]]),1)*IF(DATOS!AR$4="Sí",1/DATOS_[[% normaliz]:[% normaliz]],1)*(DATOS_[Conc.Sal.14])))))))),
0)</f>
        <v>0</v>
      </c>
      <c r="X92" s="109">
        <f t="array" ref="X92">IFERROR(
(AVERAGE((IF(DATOS_[[Sexo]:[Sexo]]=$B92,IF(DATOS_[[AGRUP. CLAS. PROF.]:[AGRUP. CLAS. PROF.]]=$B90,IF(DATOS_[[Check Periodo Ref.]:[Check Periodo Ref.]]="Dentro",IF(DATOS_[[Check Equiparado]:[Check Equiparado]]="Sí",IF(DATOS!AS$5="Sí",(1/DATOS_[[% anualiz]:[% anualiz]]),1)*IF(DATOS!AS$4="Sí",1/DATOS_[[% normaliz]:[% normaliz]],1)*(DATOS_[Conc.Sal.15])))))))),
0)</f>
        <v>0</v>
      </c>
      <c r="Y92" s="109">
        <f t="array" ref="Y92">IFERROR(
(AVERAGE((IF(DATOS_[[Sexo]:[Sexo]]=$B92,IF(DATOS_[[AGRUP. CLAS. PROF.]:[AGRUP. CLAS. PROF.]]=$B90,IF(DATOS_[[Check Periodo Ref.]:[Check Periodo Ref.]]="Dentro",IF(DATOS_[[Check Equiparado]:[Check Equiparado]]="Sí",IF(DATOS!AT$5="Sí",(1/DATOS_[[% anualiz]:[% anualiz]]),1)*IF(DATOS!AT$4="Sí",1/DATOS_[[% normaliz]:[% normaliz]],1)*(DATOS_[Conc.Sal.16])))))))),
0)</f>
        <v>0</v>
      </c>
      <c r="Z92" s="109">
        <f t="array" ref="Z92">IFERROR(
(AVERAGE((IF(DATOS_[[Sexo]:[Sexo]]=$B92,IF(DATOS_[[AGRUP. CLAS. PROF.]:[AGRUP. CLAS. PROF.]]=$B90,IF(DATOS_[[Check Periodo Ref.]:[Check Periodo Ref.]]="Dentro",IF(DATOS_[[Check Equiparado]:[Check Equiparado]]="Sí",IF(DATOS!AU$5="Sí",(1/DATOS_[[% anualiz]:[% anualiz]]),1)*IF(DATOS!AU$4="Sí",1/DATOS_[[% normaliz]:[% normaliz]],1)*(DATOS_[Conc.Sal.17])))))))),
0)</f>
        <v>0</v>
      </c>
      <c r="AA92" s="109">
        <f t="array" ref="AA92">IFERROR(
(AVERAGE((IF(DATOS_[[Sexo]:[Sexo]]=$B92,IF(DATOS_[[AGRUP. CLAS. PROF.]:[AGRUP. CLAS. PROF.]]=$B90,IF(DATOS_[[Check Periodo Ref.]:[Check Periodo Ref.]]="Dentro",IF(DATOS_[[Check Equiparado]:[Check Equiparado]]="Sí",IF(DATOS!AV$5="Sí",(1/DATOS_[[% anualiz]:[% anualiz]]),1)*IF(DATOS!AV$4="Sí",1/DATOS_[[% normaliz]:[% normaliz]],1)*(DATOS_[Conc.Sal.18])))))))),
0)</f>
        <v>0</v>
      </c>
      <c r="AB92" s="109">
        <f t="array" ref="AB92">IFERROR(
(AVERAGE((IF(DATOS_[[Sexo]:[Sexo]]=$B92,IF(DATOS_[[AGRUP. CLAS. PROF.]:[AGRUP. CLAS. PROF.]]=$B90,IF(DATOS_[[Check Periodo Ref.]:[Check Periodo Ref.]]="Dentro",IF(DATOS_[[Check Equiparado]:[Check Equiparado]]="Sí",IF(DATOS!AW$5="Sí",(1/DATOS_[[% anualiz]:[% anualiz]]),1)*IF(DATOS!AW$4="Sí",1/DATOS_[[% normaliz]:[% normaliz]],1)*(DATOS_[Conc.Sal.19])))))))),
0)</f>
        <v>0</v>
      </c>
      <c r="AC92" s="109">
        <f t="array" ref="AC92">IFERROR(
(AVERAGE((IF(DATOS_[[Sexo]:[Sexo]]=$B92,IF(DATOS_[[AGRUP. CLAS. PROF.]:[AGRUP. CLAS. PROF.]]=$B90,IF(DATOS_[[Check Periodo Ref.]:[Check Periodo Ref.]]="Dentro",IF(DATOS_[[Check Equiparado]:[Check Equiparado]]="Sí",IF(DATOS!AX$5="Sí",(1/DATOS_[[% anualiz]:[% anualiz]]),1)*IF(DATOS!AX$4="Sí",1/DATOS_[[% normaliz]:[% normaliz]],1)*(DATOS_[Conc.Sal.20])))))))),
0)</f>
        <v>0</v>
      </c>
      <c r="AD92" s="109">
        <f t="array" ref="AD92">IFERROR(
(AVERAGE((IF(DATOS_[[Sexo]:[Sexo]]=$B92,IF(DATOS_[[AGRUP. CLAS. PROF.]:[AGRUP. CLAS. PROF.]]=$B90,IF(DATOS_[[Check Periodo Ref.]:[Check Periodo Ref.]]="Dentro",IF(DATOS_[[Check Equiparado]:[Check Equiparado]]="Sí",IF(DATOS!AY$5="Sí",(1/DATOS_[[% anualiz]:[% anualiz]]),1)*IF(DATOS!AY$4="Sí",1/DATOS_[[% normaliz]:[% normaliz]],1)*(DATOS_[Conc.Sal.21])))))))),
0)</f>
        <v>0</v>
      </c>
      <c r="AE92" s="109">
        <f t="array" ref="AE92">IFERROR(
(AVERAGE((IF(DATOS_[[Sexo]:[Sexo]]=$B92,IF(DATOS_[[AGRUP. CLAS. PROF.]:[AGRUP. CLAS. PROF.]]=$B90,IF(DATOS_[[Check Periodo Ref.]:[Check Periodo Ref.]]="Dentro",IF(DATOS_[[Check Equiparado]:[Check Equiparado]]="Sí",IF(DATOS!AZ$5="Sí",(1/DATOS_[[% anualiz]:[% anualiz]]),1)*IF(DATOS!AZ$4="Sí",1/DATOS_[[% normaliz]:[% normaliz]],1)*(DATOS_[Conc.Sal.22])))))))),
0)</f>
        <v>0</v>
      </c>
      <c r="AF92" s="109">
        <f t="array" ref="AF92">IFERROR(
(AVERAGE((IF(DATOS_[[Sexo]:[Sexo]]=$B92,IF(DATOS_[[AGRUP. CLAS. PROF.]:[AGRUP. CLAS. PROF.]]=$B90,IF(DATOS_[[Check Periodo Ref.]:[Check Periodo Ref.]]="Dentro",IF(DATOS_[[Check Equiparado]:[Check Equiparado]]="Sí",IF(DATOS!BA$5="Sí",(1/DATOS_[[% anualiz]:[% anualiz]]),1)*IF(DATOS!BA$4="Sí",1/DATOS_[[% normaliz]:[% normaliz]],1)*(DATOS_[Conc.Sal.23])))))))),
0)</f>
        <v>0</v>
      </c>
      <c r="AG92" s="109">
        <f t="array" ref="AG92">IFERROR(
(AVERAGE((IF(DATOS_[[Sexo]:[Sexo]]=$B92,IF(DATOS_[[AGRUP. CLAS. PROF.]:[AGRUP. CLAS. PROF.]]=$B90,IF(DATOS_[[Check Periodo Ref.]:[Check Periodo Ref.]]="Dentro",IF(DATOS_[[Check Equiparado]:[Check Equiparado]]="Sí",IF(DATOS!BB$5="Sí",(1/DATOS_[[% anualiz]:[% anualiz]]),1)*IF(DATOS!BB$4="Sí",1/DATOS_[[% normaliz]:[% normaliz]],1)*(DATOS_[Conc.Sal.24])))))))),
0)</f>
        <v>0</v>
      </c>
      <c r="AH92" s="109">
        <f t="array" ref="AH92">IFERROR(
(AVERAGE((IF(DATOS_[[Sexo]:[Sexo]]=$B92,IF(DATOS_[[AGRUP. CLAS. PROF.]:[AGRUP. CLAS. PROF.]]=$B90,IF(DATOS_[[Check Periodo Ref.]:[Check Periodo Ref.]]="Dentro",IF(DATOS_[[Check Equiparado]:[Check Equiparado]]="Sí",IF(DATOS!BC$5="Sí",(1/DATOS_[[% anualiz]:[% anualiz]]),1)*IF(DATOS!BC$4="Sí",1/DATOS_[[% normaliz]:[% normaliz]],1)*(DATOS_[Conc.Sal.25])))))))),
0)</f>
        <v>0</v>
      </c>
      <c r="AI92" s="109">
        <f t="array" ref="AI92">IFERROR(
(AVERAGE((IF(DATOS_[[Sexo]:[Sexo]]=$B92,IF(DATOS_[[AGRUP. CLAS. PROF.]:[AGRUP. CLAS. PROF.]]=$B90,IF(DATOS_[[Check Periodo Ref.]:[Check Periodo Ref.]]="Dentro",IF(DATOS_[[Check Equiparado]:[Check Equiparado]]="Sí",IF(DATOS!BD$5="Sí",(1/DATOS_[[% anualiz]:[% anualiz]]),1)*IF(DATOS!BD$4="Sí",1/DATOS_[[% normaliz]:[% normaliz]],1)*(DATOS_[Conc.Sal.26])))))))),
0)</f>
        <v>0</v>
      </c>
      <c r="AJ92" s="109">
        <f t="array" ref="AJ92">IFERROR(
(AVERAGE((IF(DATOS_[[Sexo]:[Sexo]]=$B92,IF(DATOS_[[AGRUP. CLAS. PROF.]:[AGRUP. CLAS. PROF.]]=$B90,IF(DATOS_[[Check Periodo Ref.]:[Check Periodo Ref.]]="Dentro",IF(DATOS_[[Check Equiparado]:[Check Equiparado]]="Sí",IF(DATOS!BE$5="Sí",(1/DATOS_[[% anualiz]:[% anualiz]]),1)*IF(DATOS!BE$4="Sí",1/DATOS_[[% normaliz]:[% normaliz]],1)*(DATOS_[Conc.Sal.27])))))))),
0)</f>
        <v>0</v>
      </c>
      <c r="AK92" s="109">
        <f t="array" ref="AK92">IFERROR(
(AVERAGE((IF(DATOS_[[Sexo]:[Sexo]]=$B92,IF(DATOS_[[AGRUP. CLAS. PROF.]:[AGRUP. CLAS. PROF.]]=$B90,IF(DATOS_[[Check Periodo Ref.]:[Check Periodo Ref.]]="Dentro",IF(DATOS_[[Check Equiparado]:[Check Equiparado]]="Sí",IF(DATOS!BF$5="Sí",(1/DATOS_[[% anualiz]:[% anualiz]]),1)*IF(DATOS!BF$4="Sí",1/DATOS_[[% normaliz]:[% normaliz]],1)*(DATOS_[Conc.Sal.28])))))))),
0)</f>
        <v>0</v>
      </c>
      <c r="AL92" s="109">
        <f t="array" ref="AL92">IFERROR(
(AVERAGE((IF(DATOS_[[Sexo]:[Sexo]]=$B92,IF(DATOS_[[AGRUP. CLAS. PROF.]:[AGRUP. CLAS. PROF.]]=$B90,IF(DATOS_[[Check Periodo Ref.]:[Check Periodo Ref.]]="Dentro",IF(DATOS_[[Check Equiparado]:[Check Equiparado]]="Sí",IF(DATOS!BG$5="Sí",(1/DATOS_[[% anualiz]:[% anualiz]]),1)*IF(DATOS!BG$4="Sí",1/DATOS_[[% normaliz]:[% normaliz]],1)*(DATOS_[Conc.Sal.29])))))))),
0)</f>
        <v>0</v>
      </c>
      <c r="AM92" s="109">
        <f t="array" ref="AM92">IFERROR(
(AVERAGE((IF(DATOS_[[Sexo]:[Sexo]]=$B92,IF(DATOS_[[AGRUP. CLAS. PROF.]:[AGRUP. CLAS. PROF.]]=$B90,IF(DATOS_[[Check Periodo Ref.]:[Check Periodo Ref.]]="Dentro",IF(DATOS_[[Check Equiparado]:[Check Equiparado]]="Sí",IF(DATOS!BH$5="Sí",(1/DATOS_[[% anualiz]:[% anualiz]]),1)*IF(DATOS!BH$4="Sí",1/DATOS_[[% normaliz]:[% normaliz]],1)*(DATOS_[Conc.Sal.30])))))))),
0)</f>
        <v>0</v>
      </c>
      <c r="AN92" s="110">
        <f t="array" ref="AN92">IFERROR(
AVERAGE(IF(DATOS_[Sexo]=$B92,IF(DATOS_[[AGRUP. CLAS. PROF.]:[AGRUP. CLAS. PROF.]]=$B90,IF(DATOS_[Check Equiparado]="Sí",IF(DATOS_[Check Periodo Ref.]="Dentro",DATOS_[Tot COMPL.SAL Eq],FALSE))))),
0)</f>
        <v>0</v>
      </c>
      <c r="AO92" s="111">
        <f t="array" ref="AO92">IFERROR(
AVERAGE(IF(DATOS_[Sexo]=$B92,IF(DATOS_[[AGRUP. CLAS. PROF.]:[AGRUP. CLAS. PROF.]]=$B90,IF(DATOS_[Check Equiparado]="Sí",IF(DATOS_[Check Periodo Ref.]="Dentro",DATOS_[TOTAL SALARIO Eq],FALSE))))),
0)</f>
        <v>0</v>
      </c>
      <c r="AP92" s="112">
        <f t="array" ref="AP92">IFERROR(
(AVERAGE((IF(DATOS_[[Sexo]:[Sexo]]=$B92,IF(DATOS_[[AGRUP. CLAS. PROF.]:[AGRUP. CLAS. PROF.]]=$B90,IF(DATOS_[[Check Periodo Ref.]:[Check Periodo Ref.]]="Dentro",IF(DATOS_[[Check Equiparado]:[Check Equiparado]]="Sí",IF(DATOS!BI$5="Sí",(1/DATOS_[[% anualiz]:[% anualiz]]),1)*IF(DATOS!BI$4="Sí",1/DATOS_[[% normaliz]:[% normaliz]],1)*(DATOS_[C.Extra.01])))))))),
0)</f>
        <v>0</v>
      </c>
      <c r="AQ92" s="112">
        <f t="array" ref="AQ92">IFERROR(
(AVERAGE((IF(DATOS_[[Sexo]:[Sexo]]=$B92,IF(DATOS_[[AGRUP. CLAS. PROF.]:[AGRUP. CLAS. PROF.]]=$B90,IF(DATOS_[[Check Periodo Ref.]:[Check Periodo Ref.]]="Dentro",IF(DATOS_[[Check Equiparado]:[Check Equiparado]]="Sí",IF(DATOS!BJ$5="Sí",(1/DATOS_[[% anualiz]:[% anualiz]]),1)*IF(DATOS!BJ$4="Sí",1/DATOS_[[% normaliz]:[% normaliz]],1)*(DATOS_[C.Extra.02])))))))),
0)</f>
        <v>0</v>
      </c>
      <c r="AR92" s="112">
        <f t="array" ref="AR92">IFERROR(
(AVERAGE((IF(DATOS_[[Sexo]:[Sexo]]=$B92,IF(DATOS_[[AGRUP. CLAS. PROF.]:[AGRUP. CLAS. PROF.]]=$B90,IF(DATOS_[[Check Periodo Ref.]:[Check Periodo Ref.]]="Dentro",IF(DATOS_[[Check Equiparado]:[Check Equiparado]]="Sí",IF(DATOS!BK$5="Sí",(1/DATOS_[[% anualiz]:[% anualiz]]),1)*IF(DATOS!BK$4="Sí",1/DATOS_[[% normaliz]:[% normaliz]],1)*(DATOS_[C.Extra.03])))))))),
0)</f>
        <v>0</v>
      </c>
      <c r="AS92" s="112">
        <f t="array" ref="AS92">IFERROR(
(AVERAGE((IF(DATOS_[[Sexo]:[Sexo]]=$B92,IF(DATOS_[[AGRUP. CLAS. PROF.]:[AGRUP. CLAS. PROF.]]=$B90,IF(DATOS_[[Check Periodo Ref.]:[Check Periodo Ref.]]="Dentro",IF(DATOS_[[Check Equiparado]:[Check Equiparado]]="Sí",IF(DATOS!BL$5="Sí",(1/DATOS_[[% anualiz]:[% anualiz]]),1)*IF(DATOS!BL$4="Sí",1/DATOS_[[% normaliz]:[% normaliz]],1)*(DATOS_[C.Extra.04])))))))),
0)</f>
        <v>0</v>
      </c>
      <c r="AT92" s="112">
        <f t="array" ref="AT92">IFERROR(
(AVERAGE((IF(DATOS_[[Sexo]:[Sexo]]=$B92,IF(DATOS_[[AGRUP. CLAS. PROF.]:[AGRUP. CLAS. PROF.]]=$B90,IF(DATOS_[[Check Periodo Ref.]:[Check Periodo Ref.]]="Dentro",IF(DATOS_[[Check Equiparado]:[Check Equiparado]]="Sí",IF(DATOS!BM$5="Sí",(1/DATOS_[[% anualiz]:[% anualiz]]),1)*IF(DATOS!BM$4="Sí",1/DATOS_[[% normaliz]:[% normaliz]],1)*(DATOS_[C.Extra.05])))))))),
0)</f>
        <v>0</v>
      </c>
      <c r="AU92" s="113">
        <f t="array" ref="AU92">IFERROR(
AVERAGE(IF(DATOS_[Sexo]=$B92,IF(DATOS_[[AGRUP. CLAS. PROF.]:[AGRUP. CLAS. PROF.]]=$B90,IF(DATOS_[Check Equiparado]="Sí",IF(DATOS_[Check Periodo Ref.]="Dentro",DATOS_[Tot Extrasalarial Eq],FALSE))))),
0)</f>
        <v>0</v>
      </c>
      <c r="AV92" s="114">
        <f t="array" ref="AV92">IFERROR(
AVERAGE(IF(DATOS_[Sexo]=$B92,IF(DATOS_[[AGRUP. CLAS. PROF.]:[AGRUP. CLAS. PROF.]]=$B90,IF(DATOS_[Check Equiparado]="Sí",IF(DATOS_[Check Periodo Ref.]="Dentro",DATOS_[TOTAL Retrib Eq],FALSE))))),
0)</f>
        <v>0</v>
      </c>
    </row>
    <row r="93" spans="1:48" ht="17.25" thickBot="1" x14ac:dyDescent="0.35">
      <c r="A93" s="60" t="str">
        <f t="shared" ref="A93" si="107">+A94</f>
        <v>[ocultar]</v>
      </c>
      <c r="B93" s="70" t="s">
        <v>243</v>
      </c>
      <c r="C93" s="107"/>
      <c r="D93" s="71"/>
      <c r="E93" s="71"/>
      <c r="F93" s="71"/>
      <c r="G93" s="71"/>
      <c r="H93" s="71"/>
      <c r="I93" s="137" t="str">
        <f t="shared" ref="I93:AV93" si="108">IFERROR((I94-I95)/I94,"")</f>
        <v/>
      </c>
      <c r="J93" s="138" t="str">
        <f t="shared" si="108"/>
        <v/>
      </c>
      <c r="K93" s="139" t="str">
        <f t="shared" si="108"/>
        <v/>
      </c>
      <c r="L93" s="139" t="str">
        <f t="shared" si="108"/>
        <v/>
      </c>
      <c r="M93" s="139" t="str">
        <f t="shared" si="108"/>
        <v/>
      </c>
      <c r="N93" s="140" t="str">
        <f t="shared" si="108"/>
        <v/>
      </c>
      <c r="O93" s="141" t="str">
        <f t="shared" si="108"/>
        <v/>
      </c>
      <c r="P93" s="141" t="str">
        <f t="shared" si="108"/>
        <v/>
      </c>
      <c r="Q93" s="141" t="str">
        <f t="shared" si="108"/>
        <v/>
      </c>
      <c r="R93" s="141" t="str">
        <f t="shared" si="108"/>
        <v/>
      </c>
      <c r="S93" s="141" t="str">
        <f t="shared" si="108"/>
        <v/>
      </c>
      <c r="T93" s="141" t="str">
        <f t="shared" si="108"/>
        <v/>
      </c>
      <c r="U93" s="141" t="str">
        <f t="shared" si="108"/>
        <v/>
      </c>
      <c r="V93" s="141" t="str">
        <f t="shared" si="108"/>
        <v/>
      </c>
      <c r="W93" s="141" t="str">
        <f t="shared" si="108"/>
        <v/>
      </c>
      <c r="X93" s="141" t="str">
        <f t="shared" si="108"/>
        <v/>
      </c>
      <c r="Y93" s="141" t="str">
        <f t="shared" si="108"/>
        <v/>
      </c>
      <c r="Z93" s="140" t="str">
        <f t="shared" si="108"/>
        <v/>
      </c>
      <c r="AA93" s="140" t="str">
        <f t="shared" si="108"/>
        <v/>
      </c>
      <c r="AB93" s="140" t="str">
        <f t="shared" si="108"/>
        <v/>
      </c>
      <c r="AC93" s="140" t="str">
        <f t="shared" si="108"/>
        <v/>
      </c>
      <c r="AD93" s="140" t="str">
        <f t="shared" si="108"/>
        <v/>
      </c>
      <c r="AE93" s="140" t="str">
        <f t="shared" si="108"/>
        <v/>
      </c>
      <c r="AF93" s="140" t="str">
        <f t="shared" si="108"/>
        <v/>
      </c>
      <c r="AG93" s="140" t="str">
        <f t="shared" si="108"/>
        <v/>
      </c>
      <c r="AH93" s="140" t="str">
        <f t="shared" si="108"/>
        <v/>
      </c>
      <c r="AI93" s="140" t="str">
        <f t="shared" si="108"/>
        <v/>
      </c>
      <c r="AJ93" s="140" t="str">
        <f t="shared" si="108"/>
        <v/>
      </c>
      <c r="AK93" s="140" t="str">
        <f t="shared" si="108"/>
        <v/>
      </c>
      <c r="AL93" s="140" t="str">
        <f t="shared" si="108"/>
        <v/>
      </c>
      <c r="AM93" s="140" t="str">
        <f t="shared" si="108"/>
        <v/>
      </c>
      <c r="AN93" s="142" t="str">
        <f t="shared" si="108"/>
        <v/>
      </c>
      <c r="AO93" s="146" t="str">
        <f t="shared" si="108"/>
        <v/>
      </c>
      <c r="AP93" s="143" t="str">
        <f t="shared" si="108"/>
        <v/>
      </c>
      <c r="AQ93" s="143" t="str">
        <f t="shared" si="108"/>
        <v/>
      </c>
      <c r="AR93" s="143" t="str">
        <f t="shared" si="108"/>
        <v/>
      </c>
      <c r="AS93" s="143" t="str">
        <f t="shared" si="108"/>
        <v/>
      </c>
      <c r="AT93" s="143" t="str">
        <f t="shared" si="108"/>
        <v/>
      </c>
      <c r="AU93" s="144" t="str">
        <f t="shared" si="108"/>
        <v/>
      </c>
      <c r="AV93" s="145" t="str">
        <f t="shared" si="108"/>
        <v/>
      </c>
    </row>
    <row r="94" spans="1:48" x14ac:dyDescent="0.3">
      <c r="A94" s="60" t="str">
        <f t="shared" ref="A94" si="109">+IF(C94+C95=0,"[ocultar]","")</f>
        <v>[ocultar]</v>
      </c>
      <c r="B94" s="64" t="s">
        <v>162</v>
      </c>
      <c r="C94" s="65">
        <f t="array" ref="C94">SUM(IF($B94=DATOS_[Sexo],
IF($B93=DATOS_[AGRUP. CLAS. PROF.],
IF("Dentro"=DATOS_[Check Periodo Ref.],
1/(COUNTIFS(DATOS_[Sexo],$B94,DATOS_[AGRUP. CLAS. PROF.],$B93,DATOS_[Check Periodo Ref.],"Dentro",DATOS_[id],DATOS_[id]))))))</f>
        <v>0</v>
      </c>
      <c r="D94" s="66">
        <f>COUNTIFS(DATOS_[AGRUP. CLAS. PROF.],$B93,DATOS_[Sexo],$B94,DATOS_[Check Periodo Ref.],"Dentro")</f>
        <v>0</v>
      </c>
      <c r="E94" s="66">
        <f>COUNTIFS(DATOS_[AGRUP. CLAS. PROF.],$B93,DATOS_[Sexo],$B94,DATOS_[Check Periodo Ref.],"Dentro",DATOS_[Check Nº SC Norm],"Sí")</f>
        <v>0</v>
      </c>
      <c r="F94" s="66">
        <f>COUNTIFS(DATOS_[AGRUP. CLAS. PROF.],$B93,DATOS_[Sexo],$B94,DATOS_[Check Periodo Ref.],"Dentro",DATOS_[Check Nº SC Anualiz],"Sí")</f>
        <v>0</v>
      </c>
      <c r="G94" s="66">
        <f>COUNTIFS(DATOS_[AGRUP. CLAS. PROF.],$B93,DATOS_[Sexo],$B94,DATOS_[Check Periodo Ref.],"Dentro",DATOS_[Check Nº SC Norm y Anualiz],"Sí")</f>
        <v>0</v>
      </c>
      <c r="H94" s="66">
        <f>COUNTIFS(DATOS_[AGRUP. CLAS. PROF.],$B93,DATOS_[Sexo],$B94,DATOS_[Check Periodo Ref.],"Dentro",DATOS_[Check Equiparación],"Sí")</f>
        <v>0</v>
      </c>
      <c r="I94" s="108">
        <f t="array" ref="I94">IFERROR(
AVERAGE(IF(DATOS_[Sexo]=$B94,IF(DATOS_[[AGRUP. CLAS. PROF.]:[AGRUP. CLAS. PROF.]]=$B93,IF(DATOS_[Check Equiparado]="Sí",IF(DATOS_[Check Periodo Ref.]="Dentro",DATOS_[SALARIO BASE Eq],FALSE))))),
0)</f>
        <v>0</v>
      </c>
      <c r="J94" s="109">
        <f t="array" ref="J94">IFERROR(
(AVERAGE((IF(DATOS_[[Sexo]:[Sexo]]=$B94,IF(DATOS_[[AGRUP. CLAS. PROF.]:[AGRUP. CLAS. PROF.]]=$B93,IF(DATOS_[[Check Periodo Ref.]:[Check Periodo Ref.]]="Dentro",IF(DATOS_[[Check Equiparado]:[Check Equiparado]]="Sí",IF(DATOS!AE$5="Sí",(1/DATOS_[[% anualiz]:[% anualiz]]),1)*IF(DATOS!AE$4="Sí",1/DATOS_[[% normaliz]:[% normaliz]],1)*(DATOS_[Conc.Sal.01])))))))),
0)</f>
        <v>0</v>
      </c>
      <c r="K94" s="109">
        <f t="array" ref="K94">IFERROR(
(AVERAGE((IF(DATOS_[[Sexo]:[Sexo]]=$B94,IF(DATOS_[[AGRUP. CLAS. PROF.]:[AGRUP. CLAS. PROF.]]=$B93,IF(DATOS_[[Check Periodo Ref.]:[Check Periodo Ref.]]="Dentro",IF(DATOS_[[Check Equiparado]:[Check Equiparado]]="Sí",IF(DATOS!AF$5="Sí",(1/DATOS_[[% anualiz]:[% anualiz]]),1)*IF(DATOS!AF$4="Sí",1/DATOS_[[% normaliz]:[% normaliz]],1)*(DATOS_[Conc.Sal.02])))))))),
0)</f>
        <v>0</v>
      </c>
      <c r="L94" s="109">
        <f t="array" ref="L94">IFERROR(
(AVERAGE((IF(DATOS_[[Sexo]:[Sexo]]=$B94,IF(DATOS_[[AGRUP. CLAS. PROF.]:[AGRUP. CLAS. PROF.]]=$B93,IF(DATOS_[[Check Periodo Ref.]:[Check Periodo Ref.]]="Dentro",IF(DATOS_[[Check Equiparado]:[Check Equiparado]]="Sí",IF(DATOS!AG$5="Sí",(1/DATOS_[[% anualiz]:[% anualiz]]),1)*IF(DATOS!AG$4="Sí",1/DATOS_[[% normaliz]:[% normaliz]],1)*(DATOS_[Conc.Sal.03])))))))),
0)</f>
        <v>0</v>
      </c>
      <c r="M94" s="109">
        <f t="array" ref="M94">IFERROR(
(AVERAGE((IF(DATOS_[[Sexo]:[Sexo]]=$B94,IF(DATOS_[[AGRUP. CLAS. PROF.]:[AGRUP. CLAS. PROF.]]=$B93,IF(DATOS_[[Check Periodo Ref.]:[Check Periodo Ref.]]="Dentro",IF(DATOS_[[Check Equiparado]:[Check Equiparado]]="Sí",IF(DATOS!AH$5="Sí",(1/DATOS_[[% anualiz]:[% anualiz]]),1)*IF(DATOS!AH$4="Sí",1/DATOS_[[% normaliz]:[% normaliz]],1)*(DATOS_[Conc.Sal.04])))))))),
0)</f>
        <v>0</v>
      </c>
      <c r="N94" s="109">
        <f t="array" ref="N94">IFERROR(
(AVERAGE((IF(DATOS_[[Sexo]:[Sexo]]=$B94,IF(DATOS_[[AGRUP. CLAS. PROF.]:[AGRUP. CLAS. PROF.]]=$B93,IF(DATOS_[[Check Periodo Ref.]:[Check Periodo Ref.]]="Dentro",IF(DATOS_[[Check Equiparado]:[Check Equiparado]]="Sí",IF(DATOS!AI$5="Sí",(1/DATOS_[[% anualiz]:[% anualiz]]),1)*IF(DATOS!AI$4="Sí",1/DATOS_[[% normaliz]:[% normaliz]],1)*(DATOS_[Conc.Sal.05])))))))),
0)</f>
        <v>0</v>
      </c>
      <c r="O94" s="109">
        <f t="array" ref="O94">IFERROR(
(AVERAGE((IF(DATOS_[[Sexo]:[Sexo]]=$B94,IF(DATOS_[[AGRUP. CLAS. PROF.]:[AGRUP. CLAS. PROF.]]=$B93,IF(DATOS_[[Check Periodo Ref.]:[Check Periodo Ref.]]="Dentro",IF(DATOS_[[Check Equiparado]:[Check Equiparado]]="Sí",IF(DATOS!AJ$5="Sí",(1/DATOS_[[% anualiz]:[% anualiz]]),1)*IF(DATOS!AJ$4="Sí",1/DATOS_[[% normaliz]:[% normaliz]],1)*(DATOS_[Conc.Sal.06])))))))),
0)</f>
        <v>0</v>
      </c>
      <c r="P94" s="109">
        <f t="array" ref="P94">IFERROR(
(AVERAGE((IF(DATOS_[[Sexo]:[Sexo]]=$B94,IF(DATOS_[[AGRUP. CLAS. PROF.]:[AGRUP. CLAS. PROF.]]=$B93,IF(DATOS_[[Check Periodo Ref.]:[Check Periodo Ref.]]="Dentro",IF(DATOS_[[Check Equiparado]:[Check Equiparado]]="Sí",IF(DATOS!AK$5="Sí",(1/DATOS_[[% anualiz]:[% anualiz]]),1)*IF(DATOS!AK$4="Sí",1/DATOS_[[% normaliz]:[% normaliz]],1)*(DATOS_[Conc.Sal.07])))))))),
0)</f>
        <v>0</v>
      </c>
      <c r="Q94" s="109">
        <f t="array" ref="Q94">IFERROR(
(AVERAGE((IF(DATOS_[[Sexo]:[Sexo]]=$B94,IF(DATOS_[[AGRUP. CLAS. PROF.]:[AGRUP. CLAS. PROF.]]=$B93,IF(DATOS_[[Check Periodo Ref.]:[Check Periodo Ref.]]="Dentro",IF(DATOS_[[Check Equiparado]:[Check Equiparado]]="Sí",IF(DATOS!AL$5="Sí",(1/DATOS_[[% anualiz]:[% anualiz]]),1)*IF(DATOS!AL$4="Sí",1/DATOS_[[% normaliz]:[% normaliz]],1)*(DATOS_[Conc.Sal.08])))))))),
0)</f>
        <v>0</v>
      </c>
      <c r="R94" s="109">
        <f t="array" ref="R94">IFERROR(
(AVERAGE((IF(DATOS_[[Sexo]:[Sexo]]=$B94,IF(DATOS_[[AGRUP. CLAS. PROF.]:[AGRUP. CLAS. PROF.]]=$B93,IF(DATOS_[[Check Periodo Ref.]:[Check Periodo Ref.]]="Dentro",IF(DATOS_[[Check Equiparado]:[Check Equiparado]]="Sí",IF(DATOS!AM$5="Sí",(1/DATOS_[[% anualiz]:[% anualiz]]),1)*IF(DATOS!AM$4="Sí",1/DATOS_[[% normaliz]:[% normaliz]],1)*(DATOS_[Conc.Sal.09])))))))),
0)</f>
        <v>0</v>
      </c>
      <c r="S94" s="109">
        <f t="array" ref="S94">IFERROR(
(AVERAGE((IF(DATOS_[[Sexo]:[Sexo]]=$B94,IF(DATOS_[[AGRUP. CLAS. PROF.]:[AGRUP. CLAS. PROF.]]=$B93,IF(DATOS_[[Check Periodo Ref.]:[Check Periodo Ref.]]="Dentro",IF(DATOS_[[Check Equiparado]:[Check Equiparado]]="Sí",IF(DATOS!AN$5="Sí",(1/DATOS_[[% anualiz]:[% anualiz]]),1)*IF(DATOS!AN$4="Sí",1/DATOS_[[% normaliz]:[% normaliz]],1)*(DATOS_[Conc.Sal.10])))))))),
0)</f>
        <v>0</v>
      </c>
      <c r="T94" s="109">
        <f t="array" ref="T94">IFERROR(
(AVERAGE((IF(DATOS_[[Sexo]:[Sexo]]=$B94,IF(DATOS_[[AGRUP. CLAS. PROF.]:[AGRUP. CLAS. PROF.]]=$B93,IF(DATOS_[[Check Periodo Ref.]:[Check Periodo Ref.]]="Dentro",IF(DATOS_[[Check Equiparado]:[Check Equiparado]]="Sí",IF(DATOS!AO$5="Sí",(1/DATOS_[[% anualiz]:[% anualiz]]),1)*IF(DATOS!AO$4="Sí",1/DATOS_[[% normaliz]:[% normaliz]],1)*(DATOS_[Conc.Sal.11])))))))),
0)</f>
        <v>0</v>
      </c>
      <c r="U94" s="109">
        <f t="array" ref="U94">IFERROR(
(AVERAGE((IF(DATOS_[[Sexo]:[Sexo]]=$B94,IF(DATOS_[[AGRUP. CLAS. PROF.]:[AGRUP. CLAS. PROF.]]=$B93,IF(DATOS_[[Check Periodo Ref.]:[Check Periodo Ref.]]="Dentro",IF(DATOS_[[Check Equiparado]:[Check Equiparado]]="Sí",IF(DATOS!AP$5="Sí",(1/DATOS_[[% anualiz]:[% anualiz]]),1)*IF(DATOS!AP$4="Sí",1/DATOS_[[% normaliz]:[% normaliz]],1)*(DATOS_[Conc.Sal.12])))))))),
0)</f>
        <v>0</v>
      </c>
      <c r="V94" s="109">
        <f t="array" ref="V94">IFERROR(
(AVERAGE((IF(DATOS_[[Sexo]:[Sexo]]=$B94,IF(DATOS_[[AGRUP. CLAS. PROF.]:[AGRUP. CLAS. PROF.]]=$B93,IF(DATOS_[[Check Periodo Ref.]:[Check Periodo Ref.]]="Dentro",IF(DATOS_[[Check Equiparado]:[Check Equiparado]]="Sí",IF(DATOS!AQ$5="Sí",(1/DATOS_[[% anualiz]:[% anualiz]]),1)*IF(DATOS!AQ$4="Sí",1/DATOS_[[% normaliz]:[% normaliz]],1)*(DATOS_[Conc.Sal.13])))))))),
0)</f>
        <v>0</v>
      </c>
      <c r="W94" s="109">
        <f t="array" ref="W94">IFERROR(
(AVERAGE((IF(DATOS_[[Sexo]:[Sexo]]=$B94,IF(DATOS_[[AGRUP. CLAS. PROF.]:[AGRUP. CLAS. PROF.]]=$B93,IF(DATOS_[[Check Periodo Ref.]:[Check Periodo Ref.]]="Dentro",IF(DATOS_[[Check Equiparado]:[Check Equiparado]]="Sí",IF(DATOS!AR$5="Sí",(1/DATOS_[[% anualiz]:[% anualiz]]),1)*IF(DATOS!AR$4="Sí",1/DATOS_[[% normaliz]:[% normaliz]],1)*(DATOS_[Conc.Sal.14])))))))),
0)</f>
        <v>0</v>
      </c>
      <c r="X94" s="109">
        <f t="array" ref="X94">IFERROR(
(AVERAGE((IF(DATOS_[[Sexo]:[Sexo]]=$B94,IF(DATOS_[[AGRUP. CLAS. PROF.]:[AGRUP. CLAS. PROF.]]=$B93,IF(DATOS_[[Check Periodo Ref.]:[Check Periodo Ref.]]="Dentro",IF(DATOS_[[Check Equiparado]:[Check Equiparado]]="Sí",IF(DATOS!AS$5="Sí",(1/DATOS_[[% anualiz]:[% anualiz]]),1)*IF(DATOS!AS$4="Sí",1/DATOS_[[% normaliz]:[% normaliz]],1)*(DATOS_[Conc.Sal.15])))))))),
0)</f>
        <v>0</v>
      </c>
      <c r="Y94" s="109">
        <f t="array" ref="Y94">IFERROR(
(AVERAGE((IF(DATOS_[[Sexo]:[Sexo]]=$B94,IF(DATOS_[[AGRUP. CLAS. PROF.]:[AGRUP. CLAS. PROF.]]=$B93,IF(DATOS_[[Check Periodo Ref.]:[Check Periodo Ref.]]="Dentro",IF(DATOS_[[Check Equiparado]:[Check Equiparado]]="Sí",IF(DATOS!AT$5="Sí",(1/DATOS_[[% anualiz]:[% anualiz]]),1)*IF(DATOS!AT$4="Sí",1/DATOS_[[% normaliz]:[% normaliz]],1)*(DATOS_[Conc.Sal.16])))))))),
0)</f>
        <v>0</v>
      </c>
      <c r="Z94" s="109">
        <f t="array" ref="Z94">IFERROR(
(AVERAGE((IF(DATOS_[[Sexo]:[Sexo]]=$B94,IF(DATOS_[[AGRUP. CLAS. PROF.]:[AGRUP. CLAS. PROF.]]=$B93,IF(DATOS_[[Check Periodo Ref.]:[Check Periodo Ref.]]="Dentro",IF(DATOS_[[Check Equiparado]:[Check Equiparado]]="Sí",IF(DATOS!AU$5="Sí",(1/DATOS_[[% anualiz]:[% anualiz]]),1)*IF(DATOS!AU$4="Sí",1/DATOS_[[% normaliz]:[% normaliz]],1)*(DATOS_[Conc.Sal.17])))))))),
0)</f>
        <v>0</v>
      </c>
      <c r="AA94" s="109">
        <f t="array" ref="AA94">IFERROR(
(AVERAGE((IF(DATOS_[[Sexo]:[Sexo]]=$B94,IF(DATOS_[[AGRUP. CLAS. PROF.]:[AGRUP. CLAS. PROF.]]=$B93,IF(DATOS_[[Check Periodo Ref.]:[Check Periodo Ref.]]="Dentro",IF(DATOS_[[Check Equiparado]:[Check Equiparado]]="Sí",IF(DATOS!AV$5="Sí",(1/DATOS_[[% anualiz]:[% anualiz]]),1)*IF(DATOS!AV$4="Sí",1/DATOS_[[% normaliz]:[% normaliz]],1)*(DATOS_[Conc.Sal.18])))))))),
0)</f>
        <v>0</v>
      </c>
      <c r="AB94" s="109">
        <f t="array" ref="AB94">IFERROR(
(AVERAGE((IF(DATOS_[[Sexo]:[Sexo]]=$B94,IF(DATOS_[[AGRUP. CLAS. PROF.]:[AGRUP. CLAS. PROF.]]=$B93,IF(DATOS_[[Check Periodo Ref.]:[Check Periodo Ref.]]="Dentro",IF(DATOS_[[Check Equiparado]:[Check Equiparado]]="Sí",IF(DATOS!AW$5="Sí",(1/DATOS_[[% anualiz]:[% anualiz]]),1)*IF(DATOS!AW$4="Sí",1/DATOS_[[% normaliz]:[% normaliz]],1)*(DATOS_[Conc.Sal.19])))))))),
0)</f>
        <v>0</v>
      </c>
      <c r="AC94" s="109">
        <f t="array" ref="AC94">IFERROR(
(AVERAGE((IF(DATOS_[[Sexo]:[Sexo]]=$B94,IF(DATOS_[[AGRUP. CLAS. PROF.]:[AGRUP. CLAS. PROF.]]=$B93,IF(DATOS_[[Check Periodo Ref.]:[Check Periodo Ref.]]="Dentro",IF(DATOS_[[Check Equiparado]:[Check Equiparado]]="Sí",IF(DATOS!AX$5="Sí",(1/DATOS_[[% anualiz]:[% anualiz]]),1)*IF(DATOS!AX$4="Sí",1/DATOS_[[% normaliz]:[% normaliz]],1)*(DATOS_[Conc.Sal.20])))))))),
0)</f>
        <v>0</v>
      </c>
      <c r="AD94" s="109">
        <f t="array" ref="AD94">IFERROR(
(AVERAGE((IF(DATOS_[[Sexo]:[Sexo]]=$B94,IF(DATOS_[[AGRUP. CLAS. PROF.]:[AGRUP. CLAS. PROF.]]=$B93,IF(DATOS_[[Check Periodo Ref.]:[Check Periodo Ref.]]="Dentro",IF(DATOS_[[Check Equiparado]:[Check Equiparado]]="Sí",IF(DATOS!AY$5="Sí",(1/DATOS_[[% anualiz]:[% anualiz]]),1)*IF(DATOS!AY$4="Sí",1/DATOS_[[% normaliz]:[% normaliz]],1)*(DATOS_[Conc.Sal.21])))))))),
0)</f>
        <v>0</v>
      </c>
      <c r="AE94" s="109">
        <f t="array" ref="AE94">IFERROR(
(AVERAGE((IF(DATOS_[[Sexo]:[Sexo]]=$B94,IF(DATOS_[[AGRUP. CLAS. PROF.]:[AGRUP. CLAS. PROF.]]=$B93,IF(DATOS_[[Check Periodo Ref.]:[Check Periodo Ref.]]="Dentro",IF(DATOS_[[Check Equiparado]:[Check Equiparado]]="Sí",IF(DATOS!AZ$5="Sí",(1/DATOS_[[% anualiz]:[% anualiz]]),1)*IF(DATOS!AZ$4="Sí",1/DATOS_[[% normaliz]:[% normaliz]],1)*(DATOS_[Conc.Sal.22])))))))),
0)</f>
        <v>0</v>
      </c>
      <c r="AF94" s="109">
        <f t="array" ref="AF94">IFERROR(
(AVERAGE((IF(DATOS_[[Sexo]:[Sexo]]=$B94,IF(DATOS_[[AGRUP. CLAS. PROF.]:[AGRUP. CLAS. PROF.]]=$B93,IF(DATOS_[[Check Periodo Ref.]:[Check Periodo Ref.]]="Dentro",IF(DATOS_[[Check Equiparado]:[Check Equiparado]]="Sí",IF(DATOS!BA$5="Sí",(1/DATOS_[[% anualiz]:[% anualiz]]),1)*IF(DATOS!BA$4="Sí",1/DATOS_[[% normaliz]:[% normaliz]],1)*(DATOS_[Conc.Sal.23])))))))),
0)</f>
        <v>0</v>
      </c>
      <c r="AG94" s="109">
        <f t="array" ref="AG94">IFERROR(
(AVERAGE((IF(DATOS_[[Sexo]:[Sexo]]=$B94,IF(DATOS_[[AGRUP. CLAS. PROF.]:[AGRUP. CLAS. PROF.]]=$B93,IF(DATOS_[[Check Periodo Ref.]:[Check Periodo Ref.]]="Dentro",IF(DATOS_[[Check Equiparado]:[Check Equiparado]]="Sí",IF(DATOS!BB$5="Sí",(1/DATOS_[[% anualiz]:[% anualiz]]),1)*IF(DATOS!BB$4="Sí",1/DATOS_[[% normaliz]:[% normaliz]],1)*(DATOS_[Conc.Sal.24])))))))),
0)</f>
        <v>0</v>
      </c>
      <c r="AH94" s="109">
        <f t="array" ref="AH94">IFERROR(
(AVERAGE((IF(DATOS_[[Sexo]:[Sexo]]=$B94,IF(DATOS_[[AGRUP. CLAS. PROF.]:[AGRUP. CLAS. PROF.]]=$B93,IF(DATOS_[[Check Periodo Ref.]:[Check Periodo Ref.]]="Dentro",IF(DATOS_[[Check Equiparado]:[Check Equiparado]]="Sí",IF(DATOS!BC$5="Sí",(1/DATOS_[[% anualiz]:[% anualiz]]),1)*IF(DATOS!BC$4="Sí",1/DATOS_[[% normaliz]:[% normaliz]],1)*(DATOS_[Conc.Sal.25])))))))),
0)</f>
        <v>0</v>
      </c>
      <c r="AI94" s="109">
        <f t="array" ref="AI94">IFERROR(
(AVERAGE((IF(DATOS_[[Sexo]:[Sexo]]=$B94,IF(DATOS_[[AGRUP. CLAS. PROF.]:[AGRUP. CLAS. PROF.]]=$B93,IF(DATOS_[[Check Periodo Ref.]:[Check Periodo Ref.]]="Dentro",IF(DATOS_[[Check Equiparado]:[Check Equiparado]]="Sí",IF(DATOS!BD$5="Sí",(1/DATOS_[[% anualiz]:[% anualiz]]),1)*IF(DATOS!BD$4="Sí",1/DATOS_[[% normaliz]:[% normaliz]],1)*(DATOS_[Conc.Sal.26])))))))),
0)</f>
        <v>0</v>
      </c>
      <c r="AJ94" s="109">
        <f t="array" ref="AJ94">IFERROR(
(AVERAGE((IF(DATOS_[[Sexo]:[Sexo]]=$B94,IF(DATOS_[[AGRUP. CLAS. PROF.]:[AGRUP. CLAS. PROF.]]=$B93,IF(DATOS_[[Check Periodo Ref.]:[Check Periodo Ref.]]="Dentro",IF(DATOS_[[Check Equiparado]:[Check Equiparado]]="Sí",IF(DATOS!BE$5="Sí",(1/DATOS_[[% anualiz]:[% anualiz]]),1)*IF(DATOS!BE$4="Sí",1/DATOS_[[% normaliz]:[% normaliz]],1)*(DATOS_[Conc.Sal.27])))))))),
0)</f>
        <v>0</v>
      </c>
      <c r="AK94" s="109">
        <f t="array" ref="AK94">IFERROR(
(AVERAGE((IF(DATOS_[[Sexo]:[Sexo]]=$B94,IF(DATOS_[[AGRUP. CLAS. PROF.]:[AGRUP. CLAS. PROF.]]=$B93,IF(DATOS_[[Check Periodo Ref.]:[Check Periodo Ref.]]="Dentro",IF(DATOS_[[Check Equiparado]:[Check Equiparado]]="Sí",IF(DATOS!BF$5="Sí",(1/DATOS_[[% anualiz]:[% anualiz]]),1)*IF(DATOS!BF$4="Sí",1/DATOS_[[% normaliz]:[% normaliz]],1)*(DATOS_[Conc.Sal.28])))))))),
0)</f>
        <v>0</v>
      </c>
      <c r="AL94" s="109">
        <f t="array" ref="AL94">IFERROR(
(AVERAGE((IF(DATOS_[[Sexo]:[Sexo]]=$B94,IF(DATOS_[[AGRUP. CLAS. PROF.]:[AGRUP. CLAS. PROF.]]=$B93,IF(DATOS_[[Check Periodo Ref.]:[Check Periodo Ref.]]="Dentro",IF(DATOS_[[Check Equiparado]:[Check Equiparado]]="Sí",IF(DATOS!BG$5="Sí",(1/DATOS_[[% anualiz]:[% anualiz]]),1)*IF(DATOS!BG$4="Sí",1/DATOS_[[% normaliz]:[% normaliz]],1)*(DATOS_[Conc.Sal.29])))))))),
0)</f>
        <v>0</v>
      </c>
      <c r="AM94" s="109">
        <f t="array" ref="AM94">IFERROR(
(AVERAGE((IF(DATOS_[[Sexo]:[Sexo]]=$B94,IF(DATOS_[[AGRUP. CLAS. PROF.]:[AGRUP. CLAS. PROF.]]=$B93,IF(DATOS_[[Check Periodo Ref.]:[Check Periodo Ref.]]="Dentro",IF(DATOS_[[Check Equiparado]:[Check Equiparado]]="Sí",IF(DATOS!BH$5="Sí",(1/DATOS_[[% anualiz]:[% anualiz]]),1)*IF(DATOS!BH$4="Sí",1/DATOS_[[% normaliz]:[% normaliz]],1)*(DATOS_[Conc.Sal.30])))))))),
0)</f>
        <v>0</v>
      </c>
      <c r="AN94" s="110">
        <f t="array" ref="AN94">IFERROR(
AVERAGE(IF(DATOS_[Sexo]=$B94,IF(DATOS_[[AGRUP. CLAS. PROF.]:[AGRUP. CLAS. PROF.]]=$B93,IF(DATOS_[Check Equiparado]="Sí",IF(DATOS_[Check Periodo Ref.]="Dentro",DATOS_[Tot COMPL.SAL Eq],FALSE))))),
0)</f>
        <v>0</v>
      </c>
      <c r="AO94" s="111">
        <f t="array" ref="AO94">IFERROR(
AVERAGE(IF(DATOS_[Sexo]=$B94,IF(DATOS_[[AGRUP. CLAS. PROF.]:[AGRUP. CLAS. PROF.]]=$B93,IF(DATOS_[Check Equiparado]="Sí",IF(DATOS_[Check Periodo Ref.]="Dentro",DATOS_[TOTAL SALARIO Eq],FALSE))))),
0)</f>
        <v>0</v>
      </c>
      <c r="AP94" s="112">
        <f t="array" ref="AP94">IFERROR(
(AVERAGE((IF(DATOS_[[Sexo]:[Sexo]]=$B94,IF(DATOS_[[AGRUP. CLAS. PROF.]:[AGRUP. CLAS. PROF.]]=$B93,IF(DATOS_[[Check Periodo Ref.]:[Check Periodo Ref.]]="Dentro",IF(DATOS_[[Check Equiparado]:[Check Equiparado]]="Sí",IF(DATOS!BI$5="Sí",(1/DATOS_[[% anualiz]:[% anualiz]]),1)*IF(DATOS!BI$4="Sí",1/DATOS_[[% normaliz]:[% normaliz]],1)*(DATOS_[C.Extra.01])))))))),
0)</f>
        <v>0</v>
      </c>
      <c r="AQ94" s="112">
        <f t="array" ref="AQ94">IFERROR(
(AVERAGE((IF(DATOS_[[Sexo]:[Sexo]]=$B94,IF(DATOS_[[AGRUP. CLAS. PROF.]:[AGRUP. CLAS. PROF.]]=$B93,IF(DATOS_[[Check Periodo Ref.]:[Check Periodo Ref.]]="Dentro",IF(DATOS_[[Check Equiparado]:[Check Equiparado]]="Sí",IF(DATOS!BJ$5="Sí",(1/DATOS_[[% anualiz]:[% anualiz]]),1)*IF(DATOS!BJ$4="Sí",1/DATOS_[[% normaliz]:[% normaliz]],1)*(DATOS_[C.Extra.02])))))))),
0)</f>
        <v>0</v>
      </c>
      <c r="AR94" s="112">
        <f t="array" ref="AR94">IFERROR(
(AVERAGE((IF(DATOS_[[Sexo]:[Sexo]]=$B94,IF(DATOS_[[AGRUP. CLAS. PROF.]:[AGRUP. CLAS. PROF.]]=$B93,IF(DATOS_[[Check Periodo Ref.]:[Check Periodo Ref.]]="Dentro",IF(DATOS_[[Check Equiparado]:[Check Equiparado]]="Sí",IF(DATOS!BK$5="Sí",(1/DATOS_[[% anualiz]:[% anualiz]]),1)*IF(DATOS!BK$4="Sí",1/DATOS_[[% normaliz]:[% normaliz]],1)*(DATOS_[C.Extra.03])))))))),
0)</f>
        <v>0</v>
      </c>
      <c r="AS94" s="112">
        <f t="array" ref="AS94">IFERROR(
(AVERAGE((IF(DATOS_[[Sexo]:[Sexo]]=$B94,IF(DATOS_[[AGRUP. CLAS. PROF.]:[AGRUP. CLAS. PROF.]]=$B93,IF(DATOS_[[Check Periodo Ref.]:[Check Periodo Ref.]]="Dentro",IF(DATOS_[[Check Equiparado]:[Check Equiparado]]="Sí",IF(DATOS!BL$5="Sí",(1/DATOS_[[% anualiz]:[% anualiz]]),1)*IF(DATOS!BL$4="Sí",1/DATOS_[[% normaliz]:[% normaliz]],1)*(DATOS_[C.Extra.04])))))))),
0)</f>
        <v>0</v>
      </c>
      <c r="AT94" s="112">
        <f t="array" ref="AT94">IFERROR(
(AVERAGE((IF(DATOS_[[Sexo]:[Sexo]]=$B94,IF(DATOS_[[AGRUP. CLAS. PROF.]:[AGRUP. CLAS. PROF.]]=$B93,IF(DATOS_[[Check Periodo Ref.]:[Check Periodo Ref.]]="Dentro",IF(DATOS_[[Check Equiparado]:[Check Equiparado]]="Sí",IF(DATOS!BM$5="Sí",(1/DATOS_[[% anualiz]:[% anualiz]]),1)*IF(DATOS!BM$4="Sí",1/DATOS_[[% normaliz]:[% normaliz]],1)*(DATOS_[C.Extra.05])))))))),
0)</f>
        <v>0</v>
      </c>
      <c r="AU94" s="113">
        <f t="array" ref="AU94">IFERROR(
AVERAGE(IF(DATOS_[Sexo]=$B94,IF(DATOS_[[AGRUP. CLAS. PROF.]:[AGRUP. CLAS. PROF.]]=$B93,IF(DATOS_[Check Equiparado]="Sí",IF(DATOS_[Check Periodo Ref.]="Dentro",DATOS_[Tot Extrasalarial Eq],FALSE))))),
0)</f>
        <v>0</v>
      </c>
      <c r="AV94" s="114">
        <f t="array" ref="AV94">IFERROR(
AVERAGE(IF(DATOS_[Sexo]=$B94,IF(DATOS_[[AGRUP. CLAS. PROF.]:[AGRUP. CLAS. PROF.]]=$B93,IF(DATOS_[Check Equiparado]="Sí",IF(DATOS_[Check Periodo Ref.]="Dentro",DATOS_[TOTAL Retrib Eq],FALSE))))),
0)</f>
        <v>0</v>
      </c>
    </row>
    <row r="95" spans="1:48" x14ac:dyDescent="0.3">
      <c r="A95" s="60" t="str">
        <f t="shared" ref="A95" si="110">+A94</f>
        <v>[ocultar]</v>
      </c>
      <c r="B95" s="64" t="s">
        <v>163</v>
      </c>
      <c r="C95" s="65">
        <f t="array" ref="C95">SUM(IF($B95=DATOS_[Sexo],
IF($B93=DATOS_[AGRUP. CLAS. PROF.],
IF("Dentro"=DATOS_[Check Periodo Ref.],
1/(COUNTIFS(DATOS_[Sexo],$B95,DATOS_[AGRUP. CLAS. PROF.],$B93,DATOS_[Check Periodo Ref.],"Dentro",DATOS_[id],DATOS_[id]))))))</f>
        <v>0</v>
      </c>
      <c r="D95" s="66">
        <f>COUNTIFS(DATOS_[AGRUP. CLAS. PROF.],$B93,DATOS_[Sexo],$B95,DATOS_[Check Periodo Ref.],"Dentro")</f>
        <v>0</v>
      </c>
      <c r="E95" s="66">
        <f>COUNTIFS(DATOS_[AGRUP. CLAS. PROF.],$B93,DATOS_[Sexo],$B95,DATOS_[Check Periodo Ref.],"Dentro",DATOS_[Check Nº SC Norm],"Sí")</f>
        <v>0</v>
      </c>
      <c r="F95" s="66">
        <f>COUNTIFS(DATOS_[AGRUP. CLAS. PROF.],$B93,DATOS_[Sexo],$B95,DATOS_[Check Periodo Ref.],"Dentro",DATOS_[Check Nº SC Anualiz],"Sí")</f>
        <v>0</v>
      </c>
      <c r="G95" s="66">
        <f>COUNTIFS(DATOS_[AGRUP. CLAS. PROF.],$B93,DATOS_[Sexo],$B95,DATOS_[Check Periodo Ref.],"Dentro",DATOS_[Check Nº SC Norm y Anualiz],"Sí")</f>
        <v>0</v>
      </c>
      <c r="H95" s="66">
        <f>COUNTIFS(DATOS_[AGRUP. CLAS. PROF.],$B93,DATOS_[Sexo],$B95,DATOS_[Check Periodo Ref.],"Dentro",DATOS_[Check Equiparación],"Sí")</f>
        <v>0</v>
      </c>
      <c r="I95" s="108" cm="1">
        <f t="array" ref="I95">IFERROR(
AVERAGE(IF(DATOS_[Sexo]=$B95,IF(DATOS_[[AGRUP. CLAS. PROF.]:[AGRUP. CLAS. PROF.]]=$B93,IF(DATOS_[Check Equiparado]="Sí",IF(DATOS_[Check Periodo Ref.]="Dentro",DATOS_[SALARIO BASE Eq],FALSE))))),
0)</f>
        <v>0</v>
      </c>
      <c r="J95" s="109">
        <f t="array" ref="J95">IFERROR(
(AVERAGE((IF(DATOS_[[Sexo]:[Sexo]]=$B95,IF(DATOS_[[AGRUP. CLAS. PROF.]:[AGRUP. CLAS. PROF.]]=$B93,IF(DATOS_[[Check Periodo Ref.]:[Check Periodo Ref.]]="Dentro",IF(DATOS_[[Check Equiparado]:[Check Equiparado]]="Sí",IF(DATOS!AE$5="Sí",(1/DATOS_[[% anualiz]:[% anualiz]]),1)*IF(DATOS!AE$4="Sí",1/DATOS_[[% normaliz]:[% normaliz]],1)*(DATOS_[Conc.Sal.01])))))))),
0)</f>
        <v>0</v>
      </c>
      <c r="K95" s="109">
        <f t="array" ref="K95">IFERROR(
(AVERAGE((IF(DATOS_[[Sexo]:[Sexo]]=$B95,IF(DATOS_[[AGRUP. CLAS. PROF.]:[AGRUP. CLAS. PROF.]]=$B93,IF(DATOS_[[Check Periodo Ref.]:[Check Periodo Ref.]]="Dentro",IF(DATOS_[[Check Equiparado]:[Check Equiparado]]="Sí",IF(DATOS!AF$5="Sí",(1/DATOS_[[% anualiz]:[% anualiz]]),1)*IF(DATOS!AF$4="Sí",1/DATOS_[[% normaliz]:[% normaliz]],1)*(DATOS_[Conc.Sal.02])))))))),
0)</f>
        <v>0</v>
      </c>
      <c r="L95" s="109">
        <f t="array" ref="L95">IFERROR(
(AVERAGE((IF(DATOS_[[Sexo]:[Sexo]]=$B95,IF(DATOS_[[AGRUP. CLAS. PROF.]:[AGRUP. CLAS. PROF.]]=$B93,IF(DATOS_[[Check Periodo Ref.]:[Check Periodo Ref.]]="Dentro",IF(DATOS_[[Check Equiparado]:[Check Equiparado]]="Sí",IF(DATOS!AG$5="Sí",(1/DATOS_[[% anualiz]:[% anualiz]]),1)*IF(DATOS!AG$4="Sí",1/DATOS_[[% normaliz]:[% normaliz]],1)*(DATOS_[Conc.Sal.03])))))))),
0)</f>
        <v>0</v>
      </c>
      <c r="M95" s="109">
        <f t="array" ref="M95">IFERROR(
(AVERAGE((IF(DATOS_[[Sexo]:[Sexo]]=$B95,IF(DATOS_[[AGRUP. CLAS. PROF.]:[AGRUP. CLAS. PROF.]]=$B93,IF(DATOS_[[Check Periodo Ref.]:[Check Periodo Ref.]]="Dentro",IF(DATOS_[[Check Equiparado]:[Check Equiparado]]="Sí",IF(DATOS!AH$5="Sí",(1/DATOS_[[% anualiz]:[% anualiz]]),1)*IF(DATOS!AH$4="Sí",1/DATOS_[[% normaliz]:[% normaliz]],1)*(DATOS_[Conc.Sal.04])))))))),
0)</f>
        <v>0</v>
      </c>
      <c r="N95" s="109">
        <f t="array" ref="N95">IFERROR(
(AVERAGE((IF(DATOS_[[Sexo]:[Sexo]]=$B95,IF(DATOS_[[AGRUP. CLAS. PROF.]:[AGRUP. CLAS. PROF.]]=$B93,IF(DATOS_[[Check Periodo Ref.]:[Check Periodo Ref.]]="Dentro",IF(DATOS_[[Check Equiparado]:[Check Equiparado]]="Sí",IF(DATOS!AI$5="Sí",(1/DATOS_[[% anualiz]:[% anualiz]]),1)*IF(DATOS!AI$4="Sí",1/DATOS_[[% normaliz]:[% normaliz]],1)*(DATOS_[Conc.Sal.05])))))))),
0)</f>
        <v>0</v>
      </c>
      <c r="O95" s="109">
        <f t="array" ref="O95">IFERROR(
(AVERAGE((IF(DATOS_[[Sexo]:[Sexo]]=$B95,IF(DATOS_[[AGRUP. CLAS. PROF.]:[AGRUP. CLAS. PROF.]]=$B93,IF(DATOS_[[Check Periodo Ref.]:[Check Periodo Ref.]]="Dentro",IF(DATOS_[[Check Equiparado]:[Check Equiparado]]="Sí",IF(DATOS!AJ$5="Sí",(1/DATOS_[[% anualiz]:[% anualiz]]),1)*IF(DATOS!AJ$4="Sí",1/DATOS_[[% normaliz]:[% normaliz]],1)*(DATOS_[Conc.Sal.06])))))))),
0)</f>
        <v>0</v>
      </c>
      <c r="P95" s="109">
        <f t="array" ref="P95">IFERROR(
(AVERAGE((IF(DATOS_[[Sexo]:[Sexo]]=$B95,IF(DATOS_[[AGRUP. CLAS. PROF.]:[AGRUP. CLAS. PROF.]]=$B93,IF(DATOS_[[Check Periodo Ref.]:[Check Periodo Ref.]]="Dentro",IF(DATOS_[[Check Equiparado]:[Check Equiparado]]="Sí",IF(DATOS!AK$5="Sí",(1/DATOS_[[% anualiz]:[% anualiz]]),1)*IF(DATOS!AK$4="Sí",1/DATOS_[[% normaliz]:[% normaliz]],1)*(DATOS_[Conc.Sal.07])))))))),
0)</f>
        <v>0</v>
      </c>
      <c r="Q95" s="109">
        <f t="array" ref="Q95">IFERROR(
(AVERAGE((IF(DATOS_[[Sexo]:[Sexo]]=$B95,IF(DATOS_[[AGRUP. CLAS. PROF.]:[AGRUP. CLAS. PROF.]]=$B93,IF(DATOS_[[Check Periodo Ref.]:[Check Periodo Ref.]]="Dentro",IF(DATOS_[[Check Equiparado]:[Check Equiparado]]="Sí",IF(DATOS!AL$5="Sí",(1/DATOS_[[% anualiz]:[% anualiz]]),1)*IF(DATOS!AL$4="Sí",1/DATOS_[[% normaliz]:[% normaliz]],1)*(DATOS_[Conc.Sal.08])))))))),
0)</f>
        <v>0</v>
      </c>
      <c r="R95" s="109">
        <f t="array" ref="R95">IFERROR(
(AVERAGE((IF(DATOS_[[Sexo]:[Sexo]]=$B95,IF(DATOS_[[AGRUP. CLAS. PROF.]:[AGRUP. CLAS. PROF.]]=$B93,IF(DATOS_[[Check Periodo Ref.]:[Check Periodo Ref.]]="Dentro",IF(DATOS_[[Check Equiparado]:[Check Equiparado]]="Sí",IF(DATOS!AM$5="Sí",(1/DATOS_[[% anualiz]:[% anualiz]]),1)*IF(DATOS!AM$4="Sí",1/DATOS_[[% normaliz]:[% normaliz]],1)*(DATOS_[Conc.Sal.09])))))))),
0)</f>
        <v>0</v>
      </c>
      <c r="S95" s="109">
        <f t="array" ref="S95">IFERROR(
(AVERAGE((IF(DATOS_[[Sexo]:[Sexo]]=$B95,IF(DATOS_[[AGRUP. CLAS. PROF.]:[AGRUP. CLAS. PROF.]]=$B93,IF(DATOS_[[Check Periodo Ref.]:[Check Periodo Ref.]]="Dentro",IF(DATOS_[[Check Equiparado]:[Check Equiparado]]="Sí",IF(DATOS!AN$5="Sí",(1/DATOS_[[% anualiz]:[% anualiz]]),1)*IF(DATOS!AN$4="Sí",1/DATOS_[[% normaliz]:[% normaliz]],1)*(DATOS_[Conc.Sal.10])))))))),
0)</f>
        <v>0</v>
      </c>
      <c r="T95" s="109">
        <f t="array" ref="T95">IFERROR(
(AVERAGE((IF(DATOS_[[Sexo]:[Sexo]]=$B95,IF(DATOS_[[AGRUP. CLAS. PROF.]:[AGRUP. CLAS. PROF.]]=$B93,IF(DATOS_[[Check Periodo Ref.]:[Check Periodo Ref.]]="Dentro",IF(DATOS_[[Check Equiparado]:[Check Equiparado]]="Sí",IF(DATOS!AO$5="Sí",(1/DATOS_[[% anualiz]:[% anualiz]]),1)*IF(DATOS!AO$4="Sí",1/DATOS_[[% normaliz]:[% normaliz]],1)*(DATOS_[Conc.Sal.11])))))))),
0)</f>
        <v>0</v>
      </c>
      <c r="U95" s="109">
        <f t="array" ref="U95">IFERROR(
(AVERAGE((IF(DATOS_[[Sexo]:[Sexo]]=$B95,IF(DATOS_[[AGRUP. CLAS. PROF.]:[AGRUP. CLAS. PROF.]]=$B93,IF(DATOS_[[Check Periodo Ref.]:[Check Periodo Ref.]]="Dentro",IF(DATOS_[[Check Equiparado]:[Check Equiparado]]="Sí",IF(DATOS!AP$5="Sí",(1/DATOS_[[% anualiz]:[% anualiz]]),1)*IF(DATOS!AP$4="Sí",1/DATOS_[[% normaliz]:[% normaliz]],1)*(DATOS_[Conc.Sal.12])))))))),
0)</f>
        <v>0</v>
      </c>
      <c r="V95" s="109">
        <f t="array" ref="V95">IFERROR(
(AVERAGE((IF(DATOS_[[Sexo]:[Sexo]]=$B95,IF(DATOS_[[AGRUP. CLAS. PROF.]:[AGRUP. CLAS. PROF.]]=$B93,IF(DATOS_[[Check Periodo Ref.]:[Check Periodo Ref.]]="Dentro",IF(DATOS_[[Check Equiparado]:[Check Equiparado]]="Sí",IF(DATOS!AQ$5="Sí",(1/DATOS_[[% anualiz]:[% anualiz]]),1)*IF(DATOS!AQ$4="Sí",1/DATOS_[[% normaliz]:[% normaliz]],1)*(DATOS_[Conc.Sal.13])))))))),
0)</f>
        <v>0</v>
      </c>
      <c r="W95" s="109">
        <f t="array" ref="W95">IFERROR(
(AVERAGE((IF(DATOS_[[Sexo]:[Sexo]]=$B95,IF(DATOS_[[AGRUP. CLAS. PROF.]:[AGRUP. CLAS. PROF.]]=$B93,IF(DATOS_[[Check Periodo Ref.]:[Check Periodo Ref.]]="Dentro",IF(DATOS_[[Check Equiparado]:[Check Equiparado]]="Sí",IF(DATOS!AR$5="Sí",(1/DATOS_[[% anualiz]:[% anualiz]]),1)*IF(DATOS!AR$4="Sí",1/DATOS_[[% normaliz]:[% normaliz]],1)*(DATOS_[Conc.Sal.14])))))))),
0)</f>
        <v>0</v>
      </c>
      <c r="X95" s="109">
        <f t="array" ref="X95">IFERROR(
(AVERAGE((IF(DATOS_[[Sexo]:[Sexo]]=$B95,IF(DATOS_[[AGRUP. CLAS. PROF.]:[AGRUP. CLAS. PROF.]]=$B93,IF(DATOS_[[Check Periodo Ref.]:[Check Periodo Ref.]]="Dentro",IF(DATOS_[[Check Equiparado]:[Check Equiparado]]="Sí",IF(DATOS!AS$5="Sí",(1/DATOS_[[% anualiz]:[% anualiz]]),1)*IF(DATOS!AS$4="Sí",1/DATOS_[[% normaliz]:[% normaliz]],1)*(DATOS_[Conc.Sal.15])))))))),
0)</f>
        <v>0</v>
      </c>
      <c r="Y95" s="109">
        <f t="array" ref="Y95">IFERROR(
(AVERAGE((IF(DATOS_[[Sexo]:[Sexo]]=$B95,IF(DATOS_[[AGRUP. CLAS. PROF.]:[AGRUP. CLAS. PROF.]]=$B93,IF(DATOS_[[Check Periodo Ref.]:[Check Periodo Ref.]]="Dentro",IF(DATOS_[[Check Equiparado]:[Check Equiparado]]="Sí",IF(DATOS!AT$5="Sí",(1/DATOS_[[% anualiz]:[% anualiz]]),1)*IF(DATOS!AT$4="Sí",1/DATOS_[[% normaliz]:[% normaliz]],1)*(DATOS_[Conc.Sal.16])))))))),
0)</f>
        <v>0</v>
      </c>
      <c r="Z95" s="109">
        <f t="array" ref="Z95">IFERROR(
(AVERAGE((IF(DATOS_[[Sexo]:[Sexo]]=$B95,IF(DATOS_[[AGRUP. CLAS. PROF.]:[AGRUP. CLAS. PROF.]]=$B93,IF(DATOS_[[Check Periodo Ref.]:[Check Periodo Ref.]]="Dentro",IF(DATOS_[[Check Equiparado]:[Check Equiparado]]="Sí",IF(DATOS!AU$5="Sí",(1/DATOS_[[% anualiz]:[% anualiz]]),1)*IF(DATOS!AU$4="Sí",1/DATOS_[[% normaliz]:[% normaliz]],1)*(DATOS_[Conc.Sal.17])))))))),
0)</f>
        <v>0</v>
      </c>
      <c r="AA95" s="109">
        <f t="array" ref="AA95">IFERROR(
(AVERAGE((IF(DATOS_[[Sexo]:[Sexo]]=$B95,IF(DATOS_[[AGRUP. CLAS. PROF.]:[AGRUP. CLAS. PROF.]]=$B93,IF(DATOS_[[Check Periodo Ref.]:[Check Periodo Ref.]]="Dentro",IF(DATOS_[[Check Equiparado]:[Check Equiparado]]="Sí",IF(DATOS!AV$5="Sí",(1/DATOS_[[% anualiz]:[% anualiz]]),1)*IF(DATOS!AV$4="Sí",1/DATOS_[[% normaliz]:[% normaliz]],1)*(DATOS_[Conc.Sal.18])))))))),
0)</f>
        <v>0</v>
      </c>
      <c r="AB95" s="109">
        <f t="array" ref="AB95">IFERROR(
(AVERAGE((IF(DATOS_[[Sexo]:[Sexo]]=$B95,IF(DATOS_[[AGRUP. CLAS. PROF.]:[AGRUP. CLAS. PROF.]]=$B93,IF(DATOS_[[Check Periodo Ref.]:[Check Periodo Ref.]]="Dentro",IF(DATOS_[[Check Equiparado]:[Check Equiparado]]="Sí",IF(DATOS!AW$5="Sí",(1/DATOS_[[% anualiz]:[% anualiz]]),1)*IF(DATOS!AW$4="Sí",1/DATOS_[[% normaliz]:[% normaliz]],1)*(DATOS_[Conc.Sal.19])))))))),
0)</f>
        <v>0</v>
      </c>
      <c r="AC95" s="109">
        <f t="array" ref="AC95">IFERROR(
(AVERAGE((IF(DATOS_[[Sexo]:[Sexo]]=$B95,IF(DATOS_[[AGRUP. CLAS. PROF.]:[AGRUP. CLAS. PROF.]]=$B93,IF(DATOS_[[Check Periodo Ref.]:[Check Periodo Ref.]]="Dentro",IF(DATOS_[[Check Equiparado]:[Check Equiparado]]="Sí",IF(DATOS!AX$5="Sí",(1/DATOS_[[% anualiz]:[% anualiz]]),1)*IF(DATOS!AX$4="Sí",1/DATOS_[[% normaliz]:[% normaliz]],1)*(DATOS_[Conc.Sal.20])))))))),
0)</f>
        <v>0</v>
      </c>
      <c r="AD95" s="109">
        <f t="array" ref="AD95">IFERROR(
(AVERAGE((IF(DATOS_[[Sexo]:[Sexo]]=$B95,IF(DATOS_[[AGRUP. CLAS. PROF.]:[AGRUP. CLAS. PROF.]]=$B93,IF(DATOS_[[Check Periodo Ref.]:[Check Periodo Ref.]]="Dentro",IF(DATOS_[[Check Equiparado]:[Check Equiparado]]="Sí",IF(DATOS!AY$5="Sí",(1/DATOS_[[% anualiz]:[% anualiz]]),1)*IF(DATOS!AY$4="Sí",1/DATOS_[[% normaliz]:[% normaliz]],1)*(DATOS_[Conc.Sal.21])))))))),
0)</f>
        <v>0</v>
      </c>
      <c r="AE95" s="109">
        <f t="array" ref="AE95">IFERROR(
(AVERAGE((IF(DATOS_[[Sexo]:[Sexo]]=$B95,IF(DATOS_[[AGRUP. CLAS. PROF.]:[AGRUP. CLAS. PROF.]]=$B93,IF(DATOS_[[Check Periodo Ref.]:[Check Periodo Ref.]]="Dentro",IF(DATOS_[[Check Equiparado]:[Check Equiparado]]="Sí",IF(DATOS!AZ$5="Sí",(1/DATOS_[[% anualiz]:[% anualiz]]),1)*IF(DATOS!AZ$4="Sí",1/DATOS_[[% normaliz]:[% normaliz]],1)*(DATOS_[Conc.Sal.22])))))))),
0)</f>
        <v>0</v>
      </c>
      <c r="AF95" s="109">
        <f t="array" ref="AF95">IFERROR(
(AVERAGE((IF(DATOS_[[Sexo]:[Sexo]]=$B95,IF(DATOS_[[AGRUP. CLAS. PROF.]:[AGRUP. CLAS. PROF.]]=$B93,IF(DATOS_[[Check Periodo Ref.]:[Check Periodo Ref.]]="Dentro",IF(DATOS_[[Check Equiparado]:[Check Equiparado]]="Sí",IF(DATOS!BA$5="Sí",(1/DATOS_[[% anualiz]:[% anualiz]]),1)*IF(DATOS!BA$4="Sí",1/DATOS_[[% normaliz]:[% normaliz]],1)*(DATOS_[Conc.Sal.23])))))))),
0)</f>
        <v>0</v>
      </c>
      <c r="AG95" s="109">
        <f t="array" ref="AG95">IFERROR(
(AVERAGE((IF(DATOS_[[Sexo]:[Sexo]]=$B95,IF(DATOS_[[AGRUP. CLAS. PROF.]:[AGRUP. CLAS. PROF.]]=$B93,IF(DATOS_[[Check Periodo Ref.]:[Check Periodo Ref.]]="Dentro",IF(DATOS_[[Check Equiparado]:[Check Equiparado]]="Sí",IF(DATOS!BB$5="Sí",(1/DATOS_[[% anualiz]:[% anualiz]]),1)*IF(DATOS!BB$4="Sí",1/DATOS_[[% normaliz]:[% normaliz]],1)*(DATOS_[Conc.Sal.24])))))))),
0)</f>
        <v>0</v>
      </c>
      <c r="AH95" s="109">
        <f t="array" ref="AH95">IFERROR(
(AVERAGE((IF(DATOS_[[Sexo]:[Sexo]]=$B95,IF(DATOS_[[AGRUP. CLAS. PROF.]:[AGRUP. CLAS. PROF.]]=$B93,IF(DATOS_[[Check Periodo Ref.]:[Check Periodo Ref.]]="Dentro",IF(DATOS_[[Check Equiparado]:[Check Equiparado]]="Sí",IF(DATOS!BC$5="Sí",(1/DATOS_[[% anualiz]:[% anualiz]]),1)*IF(DATOS!BC$4="Sí",1/DATOS_[[% normaliz]:[% normaliz]],1)*(DATOS_[Conc.Sal.25])))))))),
0)</f>
        <v>0</v>
      </c>
      <c r="AI95" s="109">
        <f t="array" ref="AI95">IFERROR(
(AVERAGE((IF(DATOS_[[Sexo]:[Sexo]]=$B95,IF(DATOS_[[AGRUP. CLAS. PROF.]:[AGRUP. CLAS. PROF.]]=$B93,IF(DATOS_[[Check Periodo Ref.]:[Check Periodo Ref.]]="Dentro",IF(DATOS_[[Check Equiparado]:[Check Equiparado]]="Sí",IF(DATOS!BD$5="Sí",(1/DATOS_[[% anualiz]:[% anualiz]]),1)*IF(DATOS!BD$4="Sí",1/DATOS_[[% normaliz]:[% normaliz]],1)*(DATOS_[Conc.Sal.26])))))))),
0)</f>
        <v>0</v>
      </c>
      <c r="AJ95" s="109">
        <f t="array" ref="AJ95">IFERROR(
(AVERAGE((IF(DATOS_[[Sexo]:[Sexo]]=$B95,IF(DATOS_[[AGRUP. CLAS. PROF.]:[AGRUP. CLAS. PROF.]]=$B93,IF(DATOS_[[Check Periodo Ref.]:[Check Periodo Ref.]]="Dentro",IF(DATOS_[[Check Equiparado]:[Check Equiparado]]="Sí",IF(DATOS!BE$5="Sí",(1/DATOS_[[% anualiz]:[% anualiz]]),1)*IF(DATOS!BE$4="Sí",1/DATOS_[[% normaliz]:[% normaliz]],1)*(DATOS_[Conc.Sal.27])))))))),
0)</f>
        <v>0</v>
      </c>
      <c r="AK95" s="109">
        <f t="array" ref="AK95">IFERROR(
(AVERAGE((IF(DATOS_[[Sexo]:[Sexo]]=$B95,IF(DATOS_[[AGRUP. CLAS. PROF.]:[AGRUP. CLAS. PROF.]]=$B93,IF(DATOS_[[Check Periodo Ref.]:[Check Periodo Ref.]]="Dentro",IF(DATOS_[[Check Equiparado]:[Check Equiparado]]="Sí",IF(DATOS!BF$5="Sí",(1/DATOS_[[% anualiz]:[% anualiz]]),1)*IF(DATOS!BF$4="Sí",1/DATOS_[[% normaliz]:[% normaliz]],1)*(DATOS_[Conc.Sal.28])))))))),
0)</f>
        <v>0</v>
      </c>
      <c r="AL95" s="109">
        <f t="array" ref="AL95">IFERROR(
(AVERAGE((IF(DATOS_[[Sexo]:[Sexo]]=$B95,IF(DATOS_[[AGRUP. CLAS. PROF.]:[AGRUP. CLAS. PROF.]]=$B93,IF(DATOS_[[Check Periodo Ref.]:[Check Periodo Ref.]]="Dentro",IF(DATOS_[[Check Equiparado]:[Check Equiparado]]="Sí",IF(DATOS!BG$5="Sí",(1/DATOS_[[% anualiz]:[% anualiz]]),1)*IF(DATOS!BG$4="Sí",1/DATOS_[[% normaliz]:[% normaliz]],1)*(DATOS_[Conc.Sal.29])))))))),
0)</f>
        <v>0</v>
      </c>
      <c r="AM95" s="109">
        <f t="array" ref="AM95">IFERROR(
(AVERAGE((IF(DATOS_[[Sexo]:[Sexo]]=$B95,IF(DATOS_[[AGRUP. CLAS. PROF.]:[AGRUP. CLAS. PROF.]]=$B93,IF(DATOS_[[Check Periodo Ref.]:[Check Periodo Ref.]]="Dentro",IF(DATOS_[[Check Equiparado]:[Check Equiparado]]="Sí",IF(DATOS!BH$5="Sí",(1/DATOS_[[% anualiz]:[% anualiz]]),1)*IF(DATOS!BH$4="Sí",1/DATOS_[[% normaliz]:[% normaliz]],1)*(DATOS_[Conc.Sal.30])))))))),
0)</f>
        <v>0</v>
      </c>
      <c r="AN95" s="110">
        <f t="array" ref="AN95">IFERROR(
AVERAGE(IF(DATOS_[Sexo]=$B95,IF(DATOS_[[AGRUP. CLAS. PROF.]:[AGRUP. CLAS. PROF.]]=$B93,IF(DATOS_[Check Equiparado]="Sí",IF(DATOS_[Check Periodo Ref.]="Dentro",DATOS_[Tot COMPL.SAL Eq],FALSE))))),
0)</f>
        <v>0</v>
      </c>
      <c r="AO95" s="111">
        <f t="array" ref="AO95">IFERROR(
AVERAGE(IF(DATOS_[Sexo]=$B95,IF(DATOS_[[AGRUP. CLAS. PROF.]:[AGRUP. CLAS. PROF.]]=$B93,IF(DATOS_[Check Equiparado]="Sí",IF(DATOS_[Check Periodo Ref.]="Dentro",DATOS_[TOTAL SALARIO Eq],FALSE))))),
0)</f>
        <v>0</v>
      </c>
      <c r="AP95" s="112">
        <f t="array" ref="AP95">IFERROR(
(AVERAGE((IF(DATOS_[[Sexo]:[Sexo]]=$B95,IF(DATOS_[[AGRUP. CLAS. PROF.]:[AGRUP. CLAS. PROF.]]=$B93,IF(DATOS_[[Check Periodo Ref.]:[Check Periodo Ref.]]="Dentro",IF(DATOS_[[Check Equiparado]:[Check Equiparado]]="Sí",IF(DATOS!BI$5="Sí",(1/DATOS_[[% anualiz]:[% anualiz]]),1)*IF(DATOS!BI$4="Sí",1/DATOS_[[% normaliz]:[% normaliz]],1)*(DATOS_[C.Extra.01])))))))),
0)</f>
        <v>0</v>
      </c>
      <c r="AQ95" s="112">
        <f t="array" ref="AQ95">IFERROR(
(AVERAGE((IF(DATOS_[[Sexo]:[Sexo]]=$B95,IF(DATOS_[[AGRUP. CLAS. PROF.]:[AGRUP. CLAS. PROF.]]=$B93,IF(DATOS_[[Check Periodo Ref.]:[Check Periodo Ref.]]="Dentro",IF(DATOS_[[Check Equiparado]:[Check Equiparado]]="Sí",IF(DATOS!BJ$5="Sí",(1/DATOS_[[% anualiz]:[% anualiz]]),1)*IF(DATOS!BJ$4="Sí",1/DATOS_[[% normaliz]:[% normaliz]],1)*(DATOS_[C.Extra.02])))))))),
0)</f>
        <v>0</v>
      </c>
      <c r="AR95" s="112">
        <f t="array" ref="AR95">IFERROR(
(AVERAGE((IF(DATOS_[[Sexo]:[Sexo]]=$B95,IF(DATOS_[[AGRUP. CLAS. PROF.]:[AGRUP. CLAS. PROF.]]=$B93,IF(DATOS_[[Check Periodo Ref.]:[Check Periodo Ref.]]="Dentro",IF(DATOS_[[Check Equiparado]:[Check Equiparado]]="Sí",IF(DATOS!BK$5="Sí",(1/DATOS_[[% anualiz]:[% anualiz]]),1)*IF(DATOS!BK$4="Sí",1/DATOS_[[% normaliz]:[% normaliz]],1)*(DATOS_[C.Extra.03])))))))),
0)</f>
        <v>0</v>
      </c>
      <c r="AS95" s="112">
        <f t="array" ref="AS95">IFERROR(
(AVERAGE((IF(DATOS_[[Sexo]:[Sexo]]=$B95,IF(DATOS_[[AGRUP. CLAS. PROF.]:[AGRUP. CLAS. PROF.]]=$B93,IF(DATOS_[[Check Periodo Ref.]:[Check Periodo Ref.]]="Dentro",IF(DATOS_[[Check Equiparado]:[Check Equiparado]]="Sí",IF(DATOS!BL$5="Sí",(1/DATOS_[[% anualiz]:[% anualiz]]),1)*IF(DATOS!BL$4="Sí",1/DATOS_[[% normaliz]:[% normaliz]],1)*(DATOS_[C.Extra.04])))))))),
0)</f>
        <v>0</v>
      </c>
      <c r="AT95" s="112">
        <f t="array" ref="AT95">IFERROR(
(AVERAGE((IF(DATOS_[[Sexo]:[Sexo]]=$B95,IF(DATOS_[[AGRUP. CLAS. PROF.]:[AGRUP. CLAS. PROF.]]=$B93,IF(DATOS_[[Check Periodo Ref.]:[Check Periodo Ref.]]="Dentro",IF(DATOS_[[Check Equiparado]:[Check Equiparado]]="Sí",IF(DATOS!BM$5="Sí",(1/DATOS_[[% anualiz]:[% anualiz]]),1)*IF(DATOS!BM$4="Sí",1/DATOS_[[% normaliz]:[% normaliz]],1)*(DATOS_[C.Extra.05])))))))),
0)</f>
        <v>0</v>
      </c>
      <c r="AU95" s="113">
        <f t="array" ref="AU95">IFERROR(
AVERAGE(IF(DATOS_[Sexo]=$B95,IF(DATOS_[[AGRUP. CLAS. PROF.]:[AGRUP. CLAS. PROF.]]=$B93,IF(DATOS_[Check Equiparado]="Sí",IF(DATOS_[Check Periodo Ref.]="Dentro",DATOS_[Tot Extrasalarial Eq],FALSE))))),
0)</f>
        <v>0</v>
      </c>
      <c r="AV95" s="114">
        <f t="array" ref="AV95">IFERROR(
AVERAGE(IF(DATOS_[Sexo]=$B95,IF(DATOS_[[AGRUP. CLAS. PROF.]:[AGRUP. CLAS. PROF.]]=$B93,IF(DATOS_[Check Equiparado]="Sí",IF(DATOS_[Check Periodo Ref.]="Dentro",DATOS_[TOTAL Retrib Eq],FALSE))))),
0)</f>
        <v>0</v>
      </c>
    </row>
    <row r="96" spans="1:48" ht="17.25" thickBot="1" x14ac:dyDescent="0.35">
      <c r="A96" s="60" t="str">
        <f t="shared" ref="A96" si="111">+A97</f>
        <v>[ocultar]</v>
      </c>
      <c r="B96" s="70" t="s">
        <v>244</v>
      </c>
      <c r="C96" s="107"/>
      <c r="D96" s="71"/>
      <c r="E96" s="71"/>
      <c r="F96" s="71"/>
      <c r="G96" s="71"/>
      <c r="H96" s="71"/>
      <c r="I96" s="137" t="str">
        <f t="shared" ref="I96:AV96" si="112">IFERROR((I97-I98)/I97,"")</f>
        <v/>
      </c>
      <c r="J96" s="138" t="str">
        <f t="shared" si="112"/>
        <v/>
      </c>
      <c r="K96" s="139" t="str">
        <f t="shared" si="112"/>
        <v/>
      </c>
      <c r="L96" s="139" t="str">
        <f t="shared" si="112"/>
        <v/>
      </c>
      <c r="M96" s="139" t="str">
        <f t="shared" si="112"/>
        <v/>
      </c>
      <c r="N96" s="140" t="str">
        <f t="shared" si="112"/>
        <v/>
      </c>
      <c r="O96" s="141" t="str">
        <f t="shared" si="112"/>
        <v/>
      </c>
      <c r="P96" s="141" t="str">
        <f t="shared" si="112"/>
        <v/>
      </c>
      <c r="Q96" s="141" t="str">
        <f t="shared" si="112"/>
        <v/>
      </c>
      <c r="R96" s="141" t="str">
        <f t="shared" si="112"/>
        <v/>
      </c>
      <c r="S96" s="141" t="str">
        <f t="shared" si="112"/>
        <v/>
      </c>
      <c r="T96" s="141" t="str">
        <f t="shared" si="112"/>
        <v/>
      </c>
      <c r="U96" s="141" t="str">
        <f t="shared" si="112"/>
        <v/>
      </c>
      <c r="V96" s="141" t="str">
        <f t="shared" si="112"/>
        <v/>
      </c>
      <c r="W96" s="141" t="str">
        <f t="shared" si="112"/>
        <v/>
      </c>
      <c r="X96" s="141" t="str">
        <f t="shared" si="112"/>
        <v/>
      </c>
      <c r="Y96" s="141" t="str">
        <f t="shared" si="112"/>
        <v/>
      </c>
      <c r="Z96" s="140" t="str">
        <f t="shared" si="112"/>
        <v/>
      </c>
      <c r="AA96" s="140" t="str">
        <f t="shared" si="112"/>
        <v/>
      </c>
      <c r="AB96" s="140" t="str">
        <f t="shared" si="112"/>
        <v/>
      </c>
      <c r="AC96" s="140" t="str">
        <f t="shared" si="112"/>
        <v/>
      </c>
      <c r="AD96" s="140" t="str">
        <f t="shared" si="112"/>
        <v/>
      </c>
      <c r="AE96" s="140" t="str">
        <f t="shared" si="112"/>
        <v/>
      </c>
      <c r="AF96" s="140" t="str">
        <f t="shared" si="112"/>
        <v/>
      </c>
      <c r="AG96" s="140" t="str">
        <f t="shared" si="112"/>
        <v/>
      </c>
      <c r="AH96" s="140" t="str">
        <f t="shared" si="112"/>
        <v/>
      </c>
      <c r="AI96" s="140" t="str">
        <f t="shared" si="112"/>
        <v/>
      </c>
      <c r="AJ96" s="140" t="str">
        <f t="shared" si="112"/>
        <v/>
      </c>
      <c r="AK96" s="140" t="str">
        <f t="shared" si="112"/>
        <v/>
      </c>
      <c r="AL96" s="140" t="str">
        <f t="shared" si="112"/>
        <v/>
      </c>
      <c r="AM96" s="140" t="str">
        <f t="shared" si="112"/>
        <v/>
      </c>
      <c r="AN96" s="142" t="str">
        <f t="shared" si="112"/>
        <v/>
      </c>
      <c r="AO96" s="146" t="str">
        <f t="shared" si="112"/>
        <v/>
      </c>
      <c r="AP96" s="143" t="str">
        <f t="shared" si="112"/>
        <v/>
      </c>
      <c r="AQ96" s="143" t="str">
        <f t="shared" si="112"/>
        <v/>
      </c>
      <c r="AR96" s="143" t="str">
        <f t="shared" si="112"/>
        <v/>
      </c>
      <c r="AS96" s="143" t="str">
        <f t="shared" si="112"/>
        <v/>
      </c>
      <c r="AT96" s="143" t="str">
        <f t="shared" si="112"/>
        <v/>
      </c>
      <c r="AU96" s="144" t="str">
        <f t="shared" si="112"/>
        <v/>
      </c>
      <c r="AV96" s="145" t="str">
        <f t="shared" si="112"/>
        <v/>
      </c>
    </row>
    <row r="97" spans="1:48" x14ac:dyDescent="0.3">
      <c r="A97" s="60" t="str">
        <f t="shared" ref="A97" si="113">+IF(C97+C98=0,"[ocultar]","")</f>
        <v>[ocultar]</v>
      </c>
      <c r="B97" s="64" t="s">
        <v>162</v>
      </c>
      <c r="C97" s="65">
        <f t="array" ref="C97">SUM(IF($B97=DATOS_[Sexo],
IF($B96=DATOS_[AGRUP. CLAS. PROF.],
IF("Dentro"=DATOS_[Check Periodo Ref.],
1/(COUNTIFS(DATOS_[Sexo],$B97,DATOS_[AGRUP. CLAS. PROF.],$B96,DATOS_[Check Periodo Ref.],"Dentro",DATOS_[id],DATOS_[id]))))))</f>
        <v>0</v>
      </c>
      <c r="D97" s="66">
        <f>COUNTIFS(DATOS_[AGRUP. CLAS. PROF.],$B96,DATOS_[Sexo],$B97,DATOS_[Check Periodo Ref.],"Dentro")</f>
        <v>0</v>
      </c>
      <c r="E97" s="66">
        <f>COUNTIFS(DATOS_[AGRUP. CLAS. PROF.],$B96,DATOS_[Sexo],$B97,DATOS_[Check Periodo Ref.],"Dentro",DATOS_[Check Nº SC Norm],"Sí")</f>
        <v>0</v>
      </c>
      <c r="F97" s="66">
        <f>COUNTIFS(DATOS_[AGRUP. CLAS. PROF.],$B96,DATOS_[Sexo],$B97,DATOS_[Check Periodo Ref.],"Dentro",DATOS_[Check Nº SC Anualiz],"Sí")</f>
        <v>0</v>
      </c>
      <c r="G97" s="66">
        <f>COUNTIFS(DATOS_[AGRUP. CLAS. PROF.],$B96,DATOS_[Sexo],$B97,DATOS_[Check Periodo Ref.],"Dentro",DATOS_[Check Nº SC Norm y Anualiz],"Sí")</f>
        <v>0</v>
      </c>
      <c r="H97" s="66">
        <f>COUNTIFS(DATOS_[AGRUP. CLAS. PROF.],$B96,DATOS_[Sexo],$B97,DATOS_[Check Periodo Ref.],"Dentro",DATOS_[Check Equiparación],"Sí")</f>
        <v>0</v>
      </c>
      <c r="I97" s="108">
        <f t="array" ref="I97">IFERROR(
AVERAGE(IF(DATOS_[Sexo]=$B97,IF(DATOS_[[AGRUP. CLAS. PROF.]:[AGRUP. CLAS. PROF.]]=$B96,IF(DATOS_[Check Equiparado]="Sí",IF(DATOS_[Check Periodo Ref.]="Dentro",DATOS_[SALARIO BASE Eq],FALSE))))),
0)</f>
        <v>0</v>
      </c>
      <c r="J97" s="109">
        <f t="array" ref="J97">IFERROR(
(AVERAGE((IF(DATOS_[[Sexo]:[Sexo]]=$B97,IF(DATOS_[[AGRUP. CLAS. PROF.]:[AGRUP. CLAS. PROF.]]=$B96,IF(DATOS_[[Check Periodo Ref.]:[Check Periodo Ref.]]="Dentro",IF(DATOS_[[Check Equiparado]:[Check Equiparado]]="Sí",IF(DATOS!AE$5="Sí",(1/DATOS_[[% anualiz]:[% anualiz]]),1)*IF(DATOS!AE$4="Sí",1/DATOS_[[% normaliz]:[% normaliz]],1)*(DATOS_[Conc.Sal.01])))))))),
0)</f>
        <v>0</v>
      </c>
      <c r="K97" s="109">
        <f t="array" ref="K97">IFERROR(
(AVERAGE((IF(DATOS_[[Sexo]:[Sexo]]=$B97,IF(DATOS_[[AGRUP. CLAS. PROF.]:[AGRUP. CLAS. PROF.]]=$B96,IF(DATOS_[[Check Periodo Ref.]:[Check Periodo Ref.]]="Dentro",IF(DATOS_[[Check Equiparado]:[Check Equiparado]]="Sí",IF(DATOS!AF$5="Sí",(1/DATOS_[[% anualiz]:[% anualiz]]),1)*IF(DATOS!AF$4="Sí",1/DATOS_[[% normaliz]:[% normaliz]],1)*(DATOS_[Conc.Sal.02])))))))),
0)</f>
        <v>0</v>
      </c>
      <c r="L97" s="109">
        <f t="array" ref="L97">IFERROR(
(AVERAGE((IF(DATOS_[[Sexo]:[Sexo]]=$B97,IF(DATOS_[[AGRUP. CLAS. PROF.]:[AGRUP. CLAS. PROF.]]=$B96,IF(DATOS_[[Check Periodo Ref.]:[Check Periodo Ref.]]="Dentro",IF(DATOS_[[Check Equiparado]:[Check Equiparado]]="Sí",IF(DATOS!AG$5="Sí",(1/DATOS_[[% anualiz]:[% anualiz]]),1)*IF(DATOS!AG$4="Sí",1/DATOS_[[% normaliz]:[% normaliz]],1)*(DATOS_[Conc.Sal.03])))))))),
0)</f>
        <v>0</v>
      </c>
      <c r="M97" s="109">
        <f t="array" ref="M97">IFERROR(
(AVERAGE((IF(DATOS_[[Sexo]:[Sexo]]=$B97,IF(DATOS_[[AGRUP. CLAS. PROF.]:[AGRUP. CLAS. PROF.]]=$B96,IF(DATOS_[[Check Periodo Ref.]:[Check Periodo Ref.]]="Dentro",IF(DATOS_[[Check Equiparado]:[Check Equiparado]]="Sí",IF(DATOS!AH$5="Sí",(1/DATOS_[[% anualiz]:[% anualiz]]),1)*IF(DATOS!AH$4="Sí",1/DATOS_[[% normaliz]:[% normaliz]],1)*(DATOS_[Conc.Sal.04])))))))),
0)</f>
        <v>0</v>
      </c>
      <c r="N97" s="109">
        <f t="array" ref="N97">IFERROR(
(AVERAGE((IF(DATOS_[[Sexo]:[Sexo]]=$B97,IF(DATOS_[[AGRUP. CLAS. PROF.]:[AGRUP. CLAS. PROF.]]=$B96,IF(DATOS_[[Check Periodo Ref.]:[Check Periodo Ref.]]="Dentro",IF(DATOS_[[Check Equiparado]:[Check Equiparado]]="Sí",IF(DATOS!AI$5="Sí",(1/DATOS_[[% anualiz]:[% anualiz]]),1)*IF(DATOS!AI$4="Sí",1/DATOS_[[% normaliz]:[% normaliz]],1)*(DATOS_[Conc.Sal.05])))))))),
0)</f>
        <v>0</v>
      </c>
      <c r="O97" s="109">
        <f t="array" ref="O97">IFERROR(
(AVERAGE((IF(DATOS_[[Sexo]:[Sexo]]=$B97,IF(DATOS_[[AGRUP. CLAS. PROF.]:[AGRUP. CLAS. PROF.]]=$B96,IF(DATOS_[[Check Periodo Ref.]:[Check Periodo Ref.]]="Dentro",IF(DATOS_[[Check Equiparado]:[Check Equiparado]]="Sí",IF(DATOS!AJ$5="Sí",(1/DATOS_[[% anualiz]:[% anualiz]]),1)*IF(DATOS!AJ$4="Sí",1/DATOS_[[% normaliz]:[% normaliz]],1)*(DATOS_[Conc.Sal.06])))))))),
0)</f>
        <v>0</v>
      </c>
      <c r="P97" s="109">
        <f t="array" ref="P97">IFERROR(
(AVERAGE((IF(DATOS_[[Sexo]:[Sexo]]=$B97,IF(DATOS_[[AGRUP. CLAS. PROF.]:[AGRUP. CLAS. PROF.]]=$B96,IF(DATOS_[[Check Periodo Ref.]:[Check Periodo Ref.]]="Dentro",IF(DATOS_[[Check Equiparado]:[Check Equiparado]]="Sí",IF(DATOS!AK$5="Sí",(1/DATOS_[[% anualiz]:[% anualiz]]),1)*IF(DATOS!AK$4="Sí",1/DATOS_[[% normaliz]:[% normaliz]],1)*(DATOS_[Conc.Sal.07])))))))),
0)</f>
        <v>0</v>
      </c>
      <c r="Q97" s="109">
        <f t="array" ref="Q97">IFERROR(
(AVERAGE((IF(DATOS_[[Sexo]:[Sexo]]=$B97,IF(DATOS_[[AGRUP. CLAS. PROF.]:[AGRUP. CLAS. PROF.]]=$B96,IF(DATOS_[[Check Periodo Ref.]:[Check Periodo Ref.]]="Dentro",IF(DATOS_[[Check Equiparado]:[Check Equiparado]]="Sí",IF(DATOS!AL$5="Sí",(1/DATOS_[[% anualiz]:[% anualiz]]),1)*IF(DATOS!AL$4="Sí",1/DATOS_[[% normaliz]:[% normaliz]],1)*(DATOS_[Conc.Sal.08])))))))),
0)</f>
        <v>0</v>
      </c>
      <c r="R97" s="109">
        <f t="array" ref="R97">IFERROR(
(AVERAGE((IF(DATOS_[[Sexo]:[Sexo]]=$B97,IF(DATOS_[[AGRUP. CLAS. PROF.]:[AGRUP. CLAS. PROF.]]=$B96,IF(DATOS_[[Check Periodo Ref.]:[Check Periodo Ref.]]="Dentro",IF(DATOS_[[Check Equiparado]:[Check Equiparado]]="Sí",IF(DATOS!AM$5="Sí",(1/DATOS_[[% anualiz]:[% anualiz]]),1)*IF(DATOS!AM$4="Sí",1/DATOS_[[% normaliz]:[% normaliz]],1)*(DATOS_[Conc.Sal.09])))))))),
0)</f>
        <v>0</v>
      </c>
      <c r="S97" s="109">
        <f t="array" ref="S97">IFERROR(
(AVERAGE((IF(DATOS_[[Sexo]:[Sexo]]=$B97,IF(DATOS_[[AGRUP. CLAS. PROF.]:[AGRUP. CLAS. PROF.]]=$B96,IF(DATOS_[[Check Periodo Ref.]:[Check Periodo Ref.]]="Dentro",IF(DATOS_[[Check Equiparado]:[Check Equiparado]]="Sí",IF(DATOS!AN$5="Sí",(1/DATOS_[[% anualiz]:[% anualiz]]),1)*IF(DATOS!AN$4="Sí",1/DATOS_[[% normaliz]:[% normaliz]],1)*(DATOS_[Conc.Sal.10])))))))),
0)</f>
        <v>0</v>
      </c>
      <c r="T97" s="109">
        <f t="array" ref="T97">IFERROR(
(AVERAGE((IF(DATOS_[[Sexo]:[Sexo]]=$B97,IF(DATOS_[[AGRUP. CLAS. PROF.]:[AGRUP. CLAS. PROF.]]=$B96,IF(DATOS_[[Check Periodo Ref.]:[Check Periodo Ref.]]="Dentro",IF(DATOS_[[Check Equiparado]:[Check Equiparado]]="Sí",IF(DATOS!AO$5="Sí",(1/DATOS_[[% anualiz]:[% anualiz]]),1)*IF(DATOS!AO$4="Sí",1/DATOS_[[% normaliz]:[% normaliz]],1)*(DATOS_[Conc.Sal.11])))))))),
0)</f>
        <v>0</v>
      </c>
      <c r="U97" s="109">
        <f t="array" ref="U97">IFERROR(
(AVERAGE((IF(DATOS_[[Sexo]:[Sexo]]=$B97,IF(DATOS_[[AGRUP. CLAS. PROF.]:[AGRUP. CLAS. PROF.]]=$B96,IF(DATOS_[[Check Periodo Ref.]:[Check Periodo Ref.]]="Dentro",IF(DATOS_[[Check Equiparado]:[Check Equiparado]]="Sí",IF(DATOS!AP$5="Sí",(1/DATOS_[[% anualiz]:[% anualiz]]),1)*IF(DATOS!AP$4="Sí",1/DATOS_[[% normaliz]:[% normaliz]],1)*(DATOS_[Conc.Sal.12])))))))),
0)</f>
        <v>0</v>
      </c>
      <c r="V97" s="109">
        <f t="array" ref="V97">IFERROR(
(AVERAGE((IF(DATOS_[[Sexo]:[Sexo]]=$B97,IF(DATOS_[[AGRUP. CLAS. PROF.]:[AGRUP. CLAS. PROF.]]=$B96,IF(DATOS_[[Check Periodo Ref.]:[Check Periodo Ref.]]="Dentro",IF(DATOS_[[Check Equiparado]:[Check Equiparado]]="Sí",IF(DATOS!AQ$5="Sí",(1/DATOS_[[% anualiz]:[% anualiz]]),1)*IF(DATOS!AQ$4="Sí",1/DATOS_[[% normaliz]:[% normaliz]],1)*(DATOS_[Conc.Sal.13])))))))),
0)</f>
        <v>0</v>
      </c>
      <c r="W97" s="109">
        <f t="array" ref="W97">IFERROR(
(AVERAGE((IF(DATOS_[[Sexo]:[Sexo]]=$B97,IF(DATOS_[[AGRUP. CLAS. PROF.]:[AGRUP. CLAS. PROF.]]=$B96,IF(DATOS_[[Check Periodo Ref.]:[Check Periodo Ref.]]="Dentro",IF(DATOS_[[Check Equiparado]:[Check Equiparado]]="Sí",IF(DATOS!AR$5="Sí",(1/DATOS_[[% anualiz]:[% anualiz]]),1)*IF(DATOS!AR$4="Sí",1/DATOS_[[% normaliz]:[% normaliz]],1)*(DATOS_[Conc.Sal.14])))))))),
0)</f>
        <v>0</v>
      </c>
      <c r="X97" s="109">
        <f t="array" ref="X97">IFERROR(
(AVERAGE((IF(DATOS_[[Sexo]:[Sexo]]=$B97,IF(DATOS_[[AGRUP. CLAS. PROF.]:[AGRUP. CLAS. PROF.]]=$B96,IF(DATOS_[[Check Periodo Ref.]:[Check Periodo Ref.]]="Dentro",IF(DATOS_[[Check Equiparado]:[Check Equiparado]]="Sí",IF(DATOS!AS$5="Sí",(1/DATOS_[[% anualiz]:[% anualiz]]),1)*IF(DATOS!AS$4="Sí",1/DATOS_[[% normaliz]:[% normaliz]],1)*(DATOS_[Conc.Sal.15])))))))),
0)</f>
        <v>0</v>
      </c>
      <c r="Y97" s="109">
        <f t="array" ref="Y97">IFERROR(
(AVERAGE((IF(DATOS_[[Sexo]:[Sexo]]=$B97,IF(DATOS_[[AGRUP. CLAS. PROF.]:[AGRUP. CLAS. PROF.]]=$B96,IF(DATOS_[[Check Periodo Ref.]:[Check Periodo Ref.]]="Dentro",IF(DATOS_[[Check Equiparado]:[Check Equiparado]]="Sí",IF(DATOS!AT$5="Sí",(1/DATOS_[[% anualiz]:[% anualiz]]),1)*IF(DATOS!AT$4="Sí",1/DATOS_[[% normaliz]:[% normaliz]],1)*(DATOS_[Conc.Sal.16])))))))),
0)</f>
        <v>0</v>
      </c>
      <c r="Z97" s="109">
        <f t="array" ref="Z97">IFERROR(
(AVERAGE((IF(DATOS_[[Sexo]:[Sexo]]=$B97,IF(DATOS_[[AGRUP. CLAS. PROF.]:[AGRUP. CLAS. PROF.]]=$B96,IF(DATOS_[[Check Periodo Ref.]:[Check Periodo Ref.]]="Dentro",IF(DATOS_[[Check Equiparado]:[Check Equiparado]]="Sí",IF(DATOS!AU$5="Sí",(1/DATOS_[[% anualiz]:[% anualiz]]),1)*IF(DATOS!AU$4="Sí",1/DATOS_[[% normaliz]:[% normaliz]],1)*(DATOS_[Conc.Sal.17])))))))),
0)</f>
        <v>0</v>
      </c>
      <c r="AA97" s="109">
        <f t="array" ref="AA97">IFERROR(
(AVERAGE((IF(DATOS_[[Sexo]:[Sexo]]=$B97,IF(DATOS_[[AGRUP. CLAS. PROF.]:[AGRUP. CLAS. PROF.]]=$B96,IF(DATOS_[[Check Periodo Ref.]:[Check Periodo Ref.]]="Dentro",IF(DATOS_[[Check Equiparado]:[Check Equiparado]]="Sí",IF(DATOS!AV$5="Sí",(1/DATOS_[[% anualiz]:[% anualiz]]),1)*IF(DATOS!AV$4="Sí",1/DATOS_[[% normaliz]:[% normaliz]],1)*(DATOS_[Conc.Sal.18])))))))),
0)</f>
        <v>0</v>
      </c>
      <c r="AB97" s="109">
        <f t="array" ref="AB97">IFERROR(
(AVERAGE((IF(DATOS_[[Sexo]:[Sexo]]=$B97,IF(DATOS_[[AGRUP. CLAS. PROF.]:[AGRUP. CLAS. PROF.]]=$B96,IF(DATOS_[[Check Periodo Ref.]:[Check Periodo Ref.]]="Dentro",IF(DATOS_[[Check Equiparado]:[Check Equiparado]]="Sí",IF(DATOS!AW$5="Sí",(1/DATOS_[[% anualiz]:[% anualiz]]),1)*IF(DATOS!AW$4="Sí",1/DATOS_[[% normaliz]:[% normaliz]],1)*(DATOS_[Conc.Sal.19])))))))),
0)</f>
        <v>0</v>
      </c>
      <c r="AC97" s="109">
        <f t="array" ref="AC97">IFERROR(
(AVERAGE((IF(DATOS_[[Sexo]:[Sexo]]=$B97,IF(DATOS_[[AGRUP. CLAS. PROF.]:[AGRUP. CLAS. PROF.]]=$B96,IF(DATOS_[[Check Periodo Ref.]:[Check Periodo Ref.]]="Dentro",IF(DATOS_[[Check Equiparado]:[Check Equiparado]]="Sí",IF(DATOS!AX$5="Sí",(1/DATOS_[[% anualiz]:[% anualiz]]),1)*IF(DATOS!AX$4="Sí",1/DATOS_[[% normaliz]:[% normaliz]],1)*(DATOS_[Conc.Sal.20])))))))),
0)</f>
        <v>0</v>
      </c>
      <c r="AD97" s="109">
        <f t="array" ref="AD97">IFERROR(
(AVERAGE((IF(DATOS_[[Sexo]:[Sexo]]=$B97,IF(DATOS_[[AGRUP. CLAS. PROF.]:[AGRUP. CLAS. PROF.]]=$B96,IF(DATOS_[[Check Periodo Ref.]:[Check Periodo Ref.]]="Dentro",IF(DATOS_[[Check Equiparado]:[Check Equiparado]]="Sí",IF(DATOS!AY$5="Sí",(1/DATOS_[[% anualiz]:[% anualiz]]),1)*IF(DATOS!AY$4="Sí",1/DATOS_[[% normaliz]:[% normaliz]],1)*(DATOS_[Conc.Sal.21])))))))),
0)</f>
        <v>0</v>
      </c>
      <c r="AE97" s="109">
        <f t="array" ref="AE97">IFERROR(
(AVERAGE((IF(DATOS_[[Sexo]:[Sexo]]=$B97,IF(DATOS_[[AGRUP. CLAS. PROF.]:[AGRUP. CLAS. PROF.]]=$B96,IF(DATOS_[[Check Periodo Ref.]:[Check Periodo Ref.]]="Dentro",IF(DATOS_[[Check Equiparado]:[Check Equiparado]]="Sí",IF(DATOS!AZ$5="Sí",(1/DATOS_[[% anualiz]:[% anualiz]]),1)*IF(DATOS!AZ$4="Sí",1/DATOS_[[% normaliz]:[% normaliz]],1)*(DATOS_[Conc.Sal.22])))))))),
0)</f>
        <v>0</v>
      </c>
      <c r="AF97" s="109">
        <f t="array" ref="AF97">IFERROR(
(AVERAGE((IF(DATOS_[[Sexo]:[Sexo]]=$B97,IF(DATOS_[[AGRUP. CLAS. PROF.]:[AGRUP. CLAS. PROF.]]=$B96,IF(DATOS_[[Check Periodo Ref.]:[Check Periodo Ref.]]="Dentro",IF(DATOS_[[Check Equiparado]:[Check Equiparado]]="Sí",IF(DATOS!BA$5="Sí",(1/DATOS_[[% anualiz]:[% anualiz]]),1)*IF(DATOS!BA$4="Sí",1/DATOS_[[% normaliz]:[% normaliz]],1)*(DATOS_[Conc.Sal.23])))))))),
0)</f>
        <v>0</v>
      </c>
      <c r="AG97" s="109">
        <f t="array" ref="AG97">IFERROR(
(AVERAGE((IF(DATOS_[[Sexo]:[Sexo]]=$B97,IF(DATOS_[[AGRUP. CLAS. PROF.]:[AGRUP. CLAS. PROF.]]=$B96,IF(DATOS_[[Check Periodo Ref.]:[Check Periodo Ref.]]="Dentro",IF(DATOS_[[Check Equiparado]:[Check Equiparado]]="Sí",IF(DATOS!BB$5="Sí",(1/DATOS_[[% anualiz]:[% anualiz]]),1)*IF(DATOS!BB$4="Sí",1/DATOS_[[% normaliz]:[% normaliz]],1)*(DATOS_[Conc.Sal.24])))))))),
0)</f>
        <v>0</v>
      </c>
      <c r="AH97" s="109">
        <f t="array" ref="AH97">IFERROR(
(AVERAGE((IF(DATOS_[[Sexo]:[Sexo]]=$B97,IF(DATOS_[[AGRUP. CLAS. PROF.]:[AGRUP. CLAS. PROF.]]=$B96,IF(DATOS_[[Check Periodo Ref.]:[Check Periodo Ref.]]="Dentro",IF(DATOS_[[Check Equiparado]:[Check Equiparado]]="Sí",IF(DATOS!BC$5="Sí",(1/DATOS_[[% anualiz]:[% anualiz]]),1)*IF(DATOS!BC$4="Sí",1/DATOS_[[% normaliz]:[% normaliz]],1)*(DATOS_[Conc.Sal.25])))))))),
0)</f>
        <v>0</v>
      </c>
      <c r="AI97" s="109">
        <f t="array" ref="AI97">IFERROR(
(AVERAGE((IF(DATOS_[[Sexo]:[Sexo]]=$B97,IF(DATOS_[[AGRUP. CLAS. PROF.]:[AGRUP. CLAS. PROF.]]=$B96,IF(DATOS_[[Check Periodo Ref.]:[Check Periodo Ref.]]="Dentro",IF(DATOS_[[Check Equiparado]:[Check Equiparado]]="Sí",IF(DATOS!BD$5="Sí",(1/DATOS_[[% anualiz]:[% anualiz]]),1)*IF(DATOS!BD$4="Sí",1/DATOS_[[% normaliz]:[% normaliz]],1)*(DATOS_[Conc.Sal.26])))))))),
0)</f>
        <v>0</v>
      </c>
      <c r="AJ97" s="109">
        <f t="array" ref="AJ97">IFERROR(
(AVERAGE((IF(DATOS_[[Sexo]:[Sexo]]=$B97,IF(DATOS_[[AGRUP. CLAS. PROF.]:[AGRUP. CLAS. PROF.]]=$B96,IF(DATOS_[[Check Periodo Ref.]:[Check Periodo Ref.]]="Dentro",IF(DATOS_[[Check Equiparado]:[Check Equiparado]]="Sí",IF(DATOS!BE$5="Sí",(1/DATOS_[[% anualiz]:[% anualiz]]),1)*IF(DATOS!BE$4="Sí",1/DATOS_[[% normaliz]:[% normaliz]],1)*(DATOS_[Conc.Sal.27])))))))),
0)</f>
        <v>0</v>
      </c>
      <c r="AK97" s="109">
        <f t="array" ref="AK97">IFERROR(
(AVERAGE((IF(DATOS_[[Sexo]:[Sexo]]=$B97,IF(DATOS_[[AGRUP. CLAS. PROF.]:[AGRUP. CLAS. PROF.]]=$B96,IF(DATOS_[[Check Periodo Ref.]:[Check Periodo Ref.]]="Dentro",IF(DATOS_[[Check Equiparado]:[Check Equiparado]]="Sí",IF(DATOS!BF$5="Sí",(1/DATOS_[[% anualiz]:[% anualiz]]),1)*IF(DATOS!BF$4="Sí",1/DATOS_[[% normaliz]:[% normaliz]],1)*(DATOS_[Conc.Sal.28])))))))),
0)</f>
        <v>0</v>
      </c>
      <c r="AL97" s="109">
        <f t="array" ref="AL97">IFERROR(
(AVERAGE((IF(DATOS_[[Sexo]:[Sexo]]=$B97,IF(DATOS_[[AGRUP. CLAS. PROF.]:[AGRUP. CLAS. PROF.]]=$B96,IF(DATOS_[[Check Periodo Ref.]:[Check Periodo Ref.]]="Dentro",IF(DATOS_[[Check Equiparado]:[Check Equiparado]]="Sí",IF(DATOS!BG$5="Sí",(1/DATOS_[[% anualiz]:[% anualiz]]),1)*IF(DATOS!BG$4="Sí",1/DATOS_[[% normaliz]:[% normaliz]],1)*(DATOS_[Conc.Sal.29])))))))),
0)</f>
        <v>0</v>
      </c>
      <c r="AM97" s="109">
        <f t="array" ref="AM97">IFERROR(
(AVERAGE((IF(DATOS_[[Sexo]:[Sexo]]=$B97,IF(DATOS_[[AGRUP. CLAS. PROF.]:[AGRUP. CLAS. PROF.]]=$B96,IF(DATOS_[[Check Periodo Ref.]:[Check Periodo Ref.]]="Dentro",IF(DATOS_[[Check Equiparado]:[Check Equiparado]]="Sí",IF(DATOS!BH$5="Sí",(1/DATOS_[[% anualiz]:[% anualiz]]),1)*IF(DATOS!BH$4="Sí",1/DATOS_[[% normaliz]:[% normaliz]],1)*(DATOS_[Conc.Sal.30])))))))),
0)</f>
        <v>0</v>
      </c>
      <c r="AN97" s="110">
        <f t="array" ref="AN97">IFERROR(
AVERAGE(IF(DATOS_[Sexo]=$B97,IF(DATOS_[[AGRUP. CLAS. PROF.]:[AGRUP. CLAS. PROF.]]=$B96,IF(DATOS_[Check Equiparado]="Sí",IF(DATOS_[Check Periodo Ref.]="Dentro",DATOS_[Tot COMPL.SAL Eq],FALSE))))),
0)</f>
        <v>0</v>
      </c>
      <c r="AO97" s="111">
        <f t="array" ref="AO97">IFERROR(
AVERAGE(IF(DATOS_[Sexo]=$B97,IF(DATOS_[[AGRUP. CLAS. PROF.]:[AGRUP. CLAS. PROF.]]=$B96,IF(DATOS_[Check Equiparado]="Sí",IF(DATOS_[Check Periodo Ref.]="Dentro",DATOS_[TOTAL SALARIO Eq],FALSE))))),
0)</f>
        <v>0</v>
      </c>
      <c r="AP97" s="112">
        <f t="array" ref="AP97">IFERROR(
(AVERAGE((IF(DATOS_[[Sexo]:[Sexo]]=$B97,IF(DATOS_[[AGRUP. CLAS. PROF.]:[AGRUP. CLAS. PROF.]]=$B96,IF(DATOS_[[Check Periodo Ref.]:[Check Periodo Ref.]]="Dentro",IF(DATOS_[[Check Equiparado]:[Check Equiparado]]="Sí",IF(DATOS!BI$5="Sí",(1/DATOS_[[% anualiz]:[% anualiz]]),1)*IF(DATOS!BI$4="Sí",1/DATOS_[[% normaliz]:[% normaliz]],1)*(DATOS_[C.Extra.01])))))))),
0)</f>
        <v>0</v>
      </c>
      <c r="AQ97" s="112">
        <f t="array" ref="AQ97">IFERROR(
(AVERAGE((IF(DATOS_[[Sexo]:[Sexo]]=$B97,IF(DATOS_[[AGRUP. CLAS. PROF.]:[AGRUP. CLAS. PROF.]]=$B96,IF(DATOS_[[Check Periodo Ref.]:[Check Periodo Ref.]]="Dentro",IF(DATOS_[[Check Equiparado]:[Check Equiparado]]="Sí",IF(DATOS!BJ$5="Sí",(1/DATOS_[[% anualiz]:[% anualiz]]),1)*IF(DATOS!BJ$4="Sí",1/DATOS_[[% normaliz]:[% normaliz]],1)*(DATOS_[C.Extra.02])))))))),
0)</f>
        <v>0</v>
      </c>
      <c r="AR97" s="112">
        <f t="array" ref="AR97">IFERROR(
(AVERAGE((IF(DATOS_[[Sexo]:[Sexo]]=$B97,IF(DATOS_[[AGRUP. CLAS. PROF.]:[AGRUP. CLAS. PROF.]]=$B96,IF(DATOS_[[Check Periodo Ref.]:[Check Periodo Ref.]]="Dentro",IF(DATOS_[[Check Equiparado]:[Check Equiparado]]="Sí",IF(DATOS!BK$5="Sí",(1/DATOS_[[% anualiz]:[% anualiz]]),1)*IF(DATOS!BK$4="Sí",1/DATOS_[[% normaliz]:[% normaliz]],1)*(DATOS_[C.Extra.03])))))))),
0)</f>
        <v>0</v>
      </c>
      <c r="AS97" s="112">
        <f t="array" ref="AS97">IFERROR(
(AVERAGE((IF(DATOS_[[Sexo]:[Sexo]]=$B97,IF(DATOS_[[AGRUP. CLAS. PROF.]:[AGRUP. CLAS. PROF.]]=$B96,IF(DATOS_[[Check Periodo Ref.]:[Check Periodo Ref.]]="Dentro",IF(DATOS_[[Check Equiparado]:[Check Equiparado]]="Sí",IF(DATOS!BL$5="Sí",(1/DATOS_[[% anualiz]:[% anualiz]]),1)*IF(DATOS!BL$4="Sí",1/DATOS_[[% normaliz]:[% normaliz]],1)*(DATOS_[C.Extra.04])))))))),
0)</f>
        <v>0</v>
      </c>
      <c r="AT97" s="112">
        <f t="array" ref="AT97">IFERROR(
(AVERAGE((IF(DATOS_[[Sexo]:[Sexo]]=$B97,IF(DATOS_[[AGRUP. CLAS. PROF.]:[AGRUP. CLAS. PROF.]]=$B96,IF(DATOS_[[Check Periodo Ref.]:[Check Periodo Ref.]]="Dentro",IF(DATOS_[[Check Equiparado]:[Check Equiparado]]="Sí",IF(DATOS!BM$5="Sí",(1/DATOS_[[% anualiz]:[% anualiz]]),1)*IF(DATOS!BM$4="Sí",1/DATOS_[[% normaliz]:[% normaliz]],1)*(DATOS_[C.Extra.05])))))))),
0)</f>
        <v>0</v>
      </c>
      <c r="AU97" s="113">
        <f t="array" ref="AU97">IFERROR(
AVERAGE(IF(DATOS_[Sexo]=$B97,IF(DATOS_[[AGRUP. CLAS. PROF.]:[AGRUP. CLAS. PROF.]]=$B96,IF(DATOS_[Check Equiparado]="Sí",IF(DATOS_[Check Periodo Ref.]="Dentro",DATOS_[Tot Extrasalarial Eq],FALSE))))),
0)</f>
        <v>0</v>
      </c>
      <c r="AV97" s="114">
        <f t="array" ref="AV97">IFERROR(
AVERAGE(IF(DATOS_[Sexo]=$B97,IF(DATOS_[[AGRUP. CLAS. PROF.]:[AGRUP. CLAS. PROF.]]=$B96,IF(DATOS_[Check Equiparado]="Sí",IF(DATOS_[Check Periodo Ref.]="Dentro",DATOS_[TOTAL Retrib Eq],FALSE))))),
0)</f>
        <v>0</v>
      </c>
    </row>
    <row r="98" spans="1:48" x14ac:dyDescent="0.3">
      <c r="A98" s="60" t="str">
        <f t="shared" ref="A98" si="114">+A97</f>
        <v>[ocultar]</v>
      </c>
      <c r="B98" s="64" t="s">
        <v>163</v>
      </c>
      <c r="C98" s="65">
        <f t="array" ref="C98">SUM(IF($B98=DATOS_[Sexo],
IF($B96=DATOS_[AGRUP. CLAS. PROF.],
IF("Dentro"=DATOS_[Check Periodo Ref.],
1/(COUNTIFS(DATOS_[Sexo],$B98,DATOS_[AGRUP. CLAS. PROF.],$B96,DATOS_[Check Periodo Ref.],"Dentro",DATOS_[id],DATOS_[id]))))))</f>
        <v>0</v>
      </c>
      <c r="D98" s="66">
        <f>COUNTIFS(DATOS_[AGRUP. CLAS. PROF.],$B96,DATOS_[Sexo],$B98,DATOS_[Check Periodo Ref.],"Dentro")</f>
        <v>0</v>
      </c>
      <c r="E98" s="66">
        <f>COUNTIFS(DATOS_[AGRUP. CLAS. PROF.],$B96,DATOS_[Sexo],$B98,DATOS_[Check Periodo Ref.],"Dentro",DATOS_[Check Nº SC Norm],"Sí")</f>
        <v>0</v>
      </c>
      <c r="F98" s="66">
        <f>COUNTIFS(DATOS_[AGRUP. CLAS. PROF.],$B96,DATOS_[Sexo],$B98,DATOS_[Check Periodo Ref.],"Dentro",DATOS_[Check Nº SC Anualiz],"Sí")</f>
        <v>0</v>
      </c>
      <c r="G98" s="66">
        <f>COUNTIFS(DATOS_[AGRUP. CLAS. PROF.],$B96,DATOS_[Sexo],$B98,DATOS_[Check Periodo Ref.],"Dentro",DATOS_[Check Nº SC Norm y Anualiz],"Sí")</f>
        <v>0</v>
      </c>
      <c r="H98" s="66">
        <f>COUNTIFS(DATOS_[AGRUP. CLAS. PROF.],$B96,DATOS_[Sexo],$B98,DATOS_[Check Periodo Ref.],"Dentro",DATOS_[Check Equiparación],"Sí")</f>
        <v>0</v>
      </c>
      <c r="I98" s="108" cm="1">
        <f t="array" ref="I98">IFERROR(
AVERAGE(IF(DATOS_[Sexo]=$B98,IF(DATOS_[[AGRUP. CLAS. PROF.]:[AGRUP. CLAS. PROF.]]=$B96,IF(DATOS_[Check Equiparado]="Sí",IF(DATOS_[Check Periodo Ref.]="Dentro",DATOS_[SALARIO BASE Eq],FALSE))))),
0)</f>
        <v>0</v>
      </c>
      <c r="J98" s="109">
        <f t="array" ref="J98">IFERROR(
(AVERAGE((IF(DATOS_[[Sexo]:[Sexo]]=$B98,IF(DATOS_[[AGRUP. CLAS. PROF.]:[AGRUP. CLAS. PROF.]]=$B96,IF(DATOS_[[Check Periodo Ref.]:[Check Periodo Ref.]]="Dentro",IF(DATOS_[[Check Equiparado]:[Check Equiparado]]="Sí",IF(DATOS!AE$5="Sí",(1/DATOS_[[% anualiz]:[% anualiz]]),1)*IF(DATOS!AE$4="Sí",1/DATOS_[[% normaliz]:[% normaliz]],1)*(DATOS_[Conc.Sal.01])))))))),
0)</f>
        <v>0</v>
      </c>
      <c r="K98" s="109">
        <f t="array" ref="K98">IFERROR(
(AVERAGE((IF(DATOS_[[Sexo]:[Sexo]]=$B98,IF(DATOS_[[AGRUP. CLAS. PROF.]:[AGRUP. CLAS. PROF.]]=$B96,IF(DATOS_[[Check Periodo Ref.]:[Check Periodo Ref.]]="Dentro",IF(DATOS_[[Check Equiparado]:[Check Equiparado]]="Sí",IF(DATOS!AF$5="Sí",(1/DATOS_[[% anualiz]:[% anualiz]]),1)*IF(DATOS!AF$4="Sí",1/DATOS_[[% normaliz]:[% normaliz]],1)*(DATOS_[Conc.Sal.02])))))))),
0)</f>
        <v>0</v>
      </c>
      <c r="L98" s="109">
        <f t="array" ref="L98">IFERROR(
(AVERAGE((IF(DATOS_[[Sexo]:[Sexo]]=$B98,IF(DATOS_[[AGRUP. CLAS. PROF.]:[AGRUP. CLAS. PROF.]]=$B96,IF(DATOS_[[Check Periodo Ref.]:[Check Periodo Ref.]]="Dentro",IF(DATOS_[[Check Equiparado]:[Check Equiparado]]="Sí",IF(DATOS!AG$5="Sí",(1/DATOS_[[% anualiz]:[% anualiz]]),1)*IF(DATOS!AG$4="Sí",1/DATOS_[[% normaliz]:[% normaliz]],1)*(DATOS_[Conc.Sal.03])))))))),
0)</f>
        <v>0</v>
      </c>
      <c r="M98" s="109">
        <f t="array" ref="M98">IFERROR(
(AVERAGE((IF(DATOS_[[Sexo]:[Sexo]]=$B98,IF(DATOS_[[AGRUP. CLAS. PROF.]:[AGRUP. CLAS. PROF.]]=$B96,IF(DATOS_[[Check Periodo Ref.]:[Check Periodo Ref.]]="Dentro",IF(DATOS_[[Check Equiparado]:[Check Equiparado]]="Sí",IF(DATOS!AH$5="Sí",(1/DATOS_[[% anualiz]:[% anualiz]]),1)*IF(DATOS!AH$4="Sí",1/DATOS_[[% normaliz]:[% normaliz]],1)*(DATOS_[Conc.Sal.04])))))))),
0)</f>
        <v>0</v>
      </c>
      <c r="N98" s="109">
        <f t="array" ref="N98">IFERROR(
(AVERAGE((IF(DATOS_[[Sexo]:[Sexo]]=$B98,IF(DATOS_[[AGRUP. CLAS. PROF.]:[AGRUP. CLAS. PROF.]]=$B96,IF(DATOS_[[Check Periodo Ref.]:[Check Periodo Ref.]]="Dentro",IF(DATOS_[[Check Equiparado]:[Check Equiparado]]="Sí",IF(DATOS!AI$5="Sí",(1/DATOS_[[% anualiz]:[% anualiz]]),1)*IF(DATOS!AI$4="Sí",1/DATOS_[[% normaliz]:[% normaliz]],1)*(DATOS_[Conc.Sal.05])))))))),
0)</f>
        <v>0</v>
      </c>
      <c r="O98" s="109">
        <f t="array" ref="O98">IFERROR(
(AVERAGE((IF(DATOS_[[Sexo]:[Sexo]]=$B98,IF(DATOS_[[AGRUP. CLAS. PROF.]:[AGRUP. CLAS. PROF.]]=$B96,IF(DATOS_[[Check Periodo Ref.]:[Check Periodo Ref.]]="Dentro",IF(DATOS_[[Check Equiparado]:[Check Equiparado]]="Sí",IF(DATOS!AJ$5="Sí",(1/DATOS_[[% anualiz]:[% anualiz]]),1)*IF(DATOS!AJ$4="Sí",1/DATOS_[[% normaliz]:[% normaliz]],1)*(DATOS_[Conc.Sal.06])))))))),
0)</f>
        <v>0</v>
      </c>
      <c r="P98" s="109">
        <f t="array" ref="P98">IFERROR(
(AVERAGE((IF(DATOS_[[Sexo]:[Sexo]]=$B98,IF(DATOS_[[AGRUP. CLAS. PROF.]:[AGRUP. CLAS. PROF.]]=$B96,IF(DATOS_[[Check Periodo Ref.]:[Check Periodo Ref.]]="Dentro",IF(DATOS_[[Check Equiparado]:[Check Equiparado]]="Sí",IF(DATOS!AK$5="Sí",(1/DATOS_[[% anualiz]:[% anualiz]]),1)*IF(DATOS!AK$4="Sí",1/DATOS_[[% normaliz]:[% normaliz]],1)*(DATOS_[Conc.Sal.07])))))))),
0)</f>
        <v>0</v>
      </c>
      <c r="Q98" s="109">
        <f t="array" ref="Q98">IFERROR(
(AVERAGE((IF(DATOS_[[Sexo]:[Sexo]]=$B98,IF(DATOS_[[AGRUP. CLAS. PROF.]:[AGRUP. CLAS. PROF.]]=$B96,IF(DATOS_[[Check Periodo Ref.]:[Check Periodo Ref.]]="Dentro",IF(DATOS_[[Check Equiparado]:[Check Equiparado]]="Sí",IF(DATOS!AL$5="Sí",(1/DATOS_[[% anualiz]:[% anualiz]]),1)*IF(DATOS!AL$4="Sí",1/DATOS_[[% normaliz]:[% normaliz]],1)*(DATOS_[Conc.Sal.08])))))))),
0)</f>
        <v>0</v>
      </c>
      <c r="R98" s="109">
        <f t="array" ref="R98">IFERROR(
(AVERAGE((IF(DATOS_[[Sexo]:[Sexo]]=$B98,IF(DATOS_[[AGRUP. CLAS. PROF.]:[AGRUP. CLAS. PROF.]]=$B96,IF(DATOS_[[Check Periodo Ref.]:[Check Periodo Ref.]]="Dentro",IF(DATOS_[[Check Equiparado]:[Check Equiparado]]="Sí",IF(DATOS!AM$5="Sí",(1/DATOS_[[% anualiz]:[% anualiz]]),1)*IF(DATOS!AM$4="Sí",1/DATOS_[[% normaliz]:[% normaliz]],1)*(DATOS_[Conc.Sal.09])))))))),
0)</f>
        <v>0</v>
      </c>
      <c r="S98" s="109">
        <f t="array" ref="S98">IFERROR(
(AVERAGE((IF(DATOS_[[Sexo]:[Sexo]]=$B98,IF(DATOS_[[AGRUP. CLAS. PROF.]:[AGRUP. CLAS. PROF.]]=$B96,IF(DATOS_[[Check Periodo Ref.]:[Check Periodo Ref.]]="Dentro",IF(DATOS_[[Check Equiparado]:[Check Equiparado]]="Sí",IF(DATOS!AN$5="Sí",(1/DATOS_[[% anualiz]:[% anualiz]]),1)*IF(DATOS!AN$4="Sí",1/DATOS_[[% normaliz]:[% normaliz]],1)*(DATOS_[Conc.Sal.10])))))))),
0)</f>
        <v>0</v>
      </c>
      <c r="T98" s="109">
        <f t="array" ref="T98">IFERROR(
(AVERAGE((IF(DATOS_[[Sexo]:[Sexo]]=$B98,IF(DATOS_[[AGRUP. CLAS. PROF.]:[AGRUP. CLAS. PROF.]]=$B96,IF(DATOS_[[Check Periodo Ref.]:[Check Periodo Ref.]]="Dentro",IF(DATOS_[[Check Equiparado]:[Check Equiparado]]="Sí",IF(DATOS!AO$5="Sí",(1/DATOS_[[% anualiz]:[% anualiz]]),1)*IF(DATOS!AO$4="Sí",1/DATOS_[[% normaliz]:[% normaliz]],1)*(DATOS_[Conc.Sal.11])))))))),
0)</f>
        <v>0</v>
      </c>
      <c r="U98" s="109">
        <f t="array" ref="U98">IFERROR(
(AVERAGE((IF(DATOS_[[Sexo]:[Sexo]]=$B98,IF(DATOS_[[AGRUP. CLAS. PROF.]:[AGRUP. CLAS. PROF.]]=$B96,IF(DATOS_[[Check Periodo Ref.]:[Check Periodo Ref.]]="Dentro",IF(DATOS_[[Check Equiparado]:[Check Equiparado]]="Sí",IF(DATOS!AP$5="Sí",(1/DATOS_[[% anualiz]:[% anualiz]]),1)*IF(DATOS!AP$4="Sí",1/DATOS_[[% normaliz]:[% normaliz]],1)*(DATOS_[Conc.Sal.12])))))))),
0)</f>
        <v>0</v>
      </c>
      <c r="V98" s="109">
        <f t="array" ref="V98">IFERROR(
(AVERAGE((IF(DATOS_[[Sexo]:[Sexo]]=$B98,IF(DATOS_[[AGRUP. CLAS. PROF.]:[AGRUP. CLAS. PROF.]]=$B96,IF(DATOS_[[Check Periodo Ref.]:[Check Periodo Ref.]]="Dentro",IF(DATOS_[[Check Equiparado]:[Check Equiparado]]="Sí",IF(DATOS!AQ$5="Sí",(1/DATOS_[[% anualiz]:[% anualiz]]),1)*IF(DATOS!AQ$4="Sí",1/DATOS_[[% normaliz]:[% normaliz]],1)*(DATOS_[Conc.Sal.13])))))))),
0)</f>
        <v>0</v>
      </c>
      <c r="W98" s="109">
        <f t="array" ref="W98">IFERROR(
(AVERAGE((IF(DATOS_[[Sexo]:[Sexo]]=$B98,IF(DATOS_[[AGRUP. CLAS. PROF.]:[AGRUP. CLAS. PROF.]]=$B96,IF(DATOS_[[Check Periodo Ref.]:[Check Periodo Ref.]]="Dentro",IF(DATOS_[[Check Equiparado]:[Check Equiparado]]="Sí",IF(DATOS!AR$5="Sí",(1/DATOS_[[% anualiz]:[% anualiz]]),1)*IF(DATOS!AR$4="Sí",1/DATOS_[[% normaliz]:[% normaliz]],1)*(DATOS_[Conc.Sal.14])))))))),
0)</f>
        <v>0</v>
      </c>
      <c r="X98" s="109">
        <f t="array" ref="X98">IFERROR(
(AVERAGE((IF(DATOS_[[Sexo]:[Sexo]]=$B98,IF(DATOS_[[AGRUP. CLAS. PROF.]:[AGRUP. CLAS. PROF.]]=$B96,IF(DATOS_[[Check Periodo Ref.]:[Check Periodo Ref.]]="Dentro",IF(DATOS_[[Check Equiparado]:[Check Equiparado]]="Sí",IF(DATOS!AS$5="Sí",(1/DATOS_[[% anualiz]:[% anualiz]]),1)*IF(DATOS!AS$4="Sí",1/DATOS_[[% normaliz]:[% normaliz]],1)*(DATOS_[Conc.Sal.15])))))))),
0)</f>
        <v>0</v>
      </c>
      <c r="Y98" s="109">
        <f t="array" ref="Y98">IFERROR(
(AVERAGE((IF(DATOS_[[Sexo]:[Sexo]]=$B98,IF(DATOS_[[AGRUP. CLAS. PROF.]:[AGRUP. CLAS. PROF.]]=$B96,IF(DATOS_[[Check Periodo Ref.]:[Check Periodo Ref.]]="Dentro",IF(DATOS_[[Check Equiparado]:[Check Equiparado]]="Sí",IF(DATOS!AT$5="Sí",(1/DATOS_[[% anualiz]:[% anualiz]]),1)*IF(DATOS!AT$4="Sí",1/DATOS_[[% normaliz]:[% normaliz]],1)*(DATOS_[Conc.Sal.16])))))))),
0)</f>
        <v>0</v>
      </c>
      <c r="Z98" s="109">
        <f t="array" ref="Z98">IFERROR(
(AVERAGE((IF(DATOS_[[Sexo]:[Sexo]]=$B98,IF(DATOS_[[AGRUP. CLAS. PROF.]:[AGRUP. CLAS. PROF.]]=$B96,IF(DATOS_[[Check Periodo Ref.]:[Check Periodo Ref.]]="Dentro",IF(DATOS_[[Check Equiparado]:[Check Equiparado]]="Sí",IF(DATOS!AU$5="Sí",(1/DATOS_[[% anualiz]:[% anualiz]]),1)*IF(DATOS!AU$4="Sí",1/DATOS_[[% normaliz]:[% normaliz]],1)*(DATOS_[Conc.Sal.17])))))))),
0)</f>
        <v>0</v>
      </c>
      <c r="AA98" s="109">
        <f t="array" ref="AA98">IFERROR(
(AVERAGE((IF(DATOS_[[Sexo]:[Sexo]]=$B98,IF(DATOS_[[AGRUP. CLAS. PROF.]:[AGRUP. CLAS. PROF.]]=$B96,IF(DATOS_[[Check Periodo Ref.]:[Check Periodo Ref.]]="Dentro",IF(DATOS_[[Check Equiparado]:[Check Equiparado]]="Sí",IF(DATOS!AV$5="Sí",(1/DATOS_[[% anualiz]:[% anualiz]]),1)*IF(DATOS!AV$4="Sí",1/DATOS_[[% normaliz]:[% normaliz]],1)*(DATOS_[Conc.Sal.18])))))))),
0)</f>
        <v>0</v>
      </c>
      <c r="AB98" s="109">
        <f t="array" ref="AB98">IFERROR(
(AVERAGE((IF(DATOS_[[Sexo]:[Sexo]]=$B98,IF(DATOS_[[AGRUP. CLAS. PROF.]:[AGRUP. CLAS. PROF.]]=$B96,IF(DATOS_[[Check Periodo Ref.]:[Check Periodo Ref.]]="Dentro",IF(DATOS_[[Check Equiparado]:[Check Equiparado]]="Sí",IF(DATOS!AW$5="Sí",(1/DATOS_[[% anualiz]:[% anualiz]]),1)*IF(DATOS!AW$4="Sí",1/DATOS_[[% normaliz]:[% normaliz]],1)*(DATOS_[Conc.Sal.19])))))))),
0)</f>
        <v>0</v>
      </c>
      <c r="AC98" s="109">
        <f t="array" ref="AC98">IFERROR(
(AVERAGE((IF(DATOS_[[Sexo]:[Sexo]]=$B98,IF(DATOS_[[AGRUP. CLAS. PROF.]:[AGRUP. CLAS. PROF.]]=$B96,IF(DATOS_[[Check Periodo Ref.]:[Check Periodo Ref.]]="Dentro",IF(DATOS_[[Check Equiparado]:[Check Equiparado]]="Sí",IF(DATOS!AX$5="Sí",(1/DATOS_[[% anualiz]:[% anualiz]]),1)*IF(DATOS!AX$4="Sí",1/DATOS_[[% normaliz]:[% normaliz]],1)*(DATOS_[Conc.Sal.20])))))))),
0)</f>
        <v>0</v>
      </c>
      <c r="AD98" s="109">
        <f t="array" ref="AD98">IFERROR(
(AVERAGE((IF(DATOS_[[Sexo]:[Sexo]]=$B98,IF(DATOS_[[AGRUP. CLAS. PROF.]:[AGRUP. CLAS. PROF.]]=$B96,IF(DATOS_[[Check Periodo Ref.]:[Check Periodo Ref.]]="Dentro",IF(DATOS_[[Check Equiparado]:[Check Equiparado]]="Sí",IF(DATOS!AY$5="Sí",(1/DATOS_[[% anualiz]:[% anualiz]]),1)*IF(DATOS!AY$4="Sí",1/DATOS_[[% normaliz]:[% normaliz]],1)*(DATOS_[Conc.Sal.21])))))))),
0)</f>
        <v>0</v>
      </c>
      <c r="AE98" s="109">
        <f t="array" ref="AE98">IFERROR(
(AVERAGE((IF(DATOS_[[Sexo]:[Sexo]]=$B98,IF(DATOS_[[AGRUP. CLAS. PROF.]:[AGRUP. CLAS. PROF.]]=$B96,IF(DATOS_[[Check Periodo Ref.]:[Check Periodo Ref.]]="Dentro",IF(DATOS_[[Check Equiparado]:[Check Equiparado]]="Sí",IF(DATOS!AZ$5="Sí",(1/DATOS_[[% anualiz]:[% anualiz]]),1)*IF(DATOS!AZ$4="Sí",1/DATOS_[[% normaliz]:[% normaliz]],1)*(DATOS_[Conc.Sal.22])))))))),
0)</f>
        <v>0</v>
      </c>
      <c r="AF98" s="109">
        <f t="array" ref="AF98">IFERROR(
(AVERAGE((IF(DATOS_[[Sexo]:[Sexo]]=$B98,IF(DATOS_[[AGRUP. CLAS. PROF.]:[AGRUP. CLAS. PROF.]]=$B96,IF(DATOS_[[Check Periodo Ref.]:[Check Periodo Ref.]]="Dentro",IF(DATOS_[[Check Equiparado]:[Check Equiparado]]="Sí",IF(DATOS!BA$5="Sí",(1/DATOS_[[% anualiz]:[% anualiz]]),1)*IF(DATOS!BA$4="Sí",1/DATOS_[[% normaliz]:[% normaliz]],1)*(DATOS_[Conc.Sal.23])))))))),
0)</f>
        <v>0</v>
      </c>
      <c r="AG98" s="109">
        <f t="array" ref="AG98">IFERROR(
(AVERAGE((IF(DATOS_[[Sexo]:[Sexo]]=$B98,IF(DATOS_[[AGRUP. CLAS. PROF.]:[AGRUP. CLAS. PROF.]]=$B96,IF(DATOS_[[Check Periodo Ref.]:[Check Periodo Ref.]]="Dentro",IF(DATOS_[[Check Equiparado]:[Check Equiparado]]="Sí",IF(DATOS!BB$5="Sí",(1/DATOS_[[% anualiz]:[% anualiz]]),1)*IF(DATOS!BB$4="Sí",1/DATOS_[[% normaliz]:[% normaliz]],1)*(DATOS_[Conc.Sal.24])))))))),
0)</f>
        <v>0</v>
      </c>
      <c r="AH98" s="109">
        <f t="array" ref="AH98">IFERROR(
(AVERAGE((IF(DATOS_[[Sexo]:[Sexo]]=$B98,IF(DATOS_[[AGRUP. CLAS. PROF.]:[AGRUP. CLAS. PROF.]]=$B96,IF(DATOS_[[Check Periodo Ref.]:[Check Periodo Ref.]]="Dentro",IF(DATOS_[[Check Equiparado]:[Check Equiparado]]="Sí",IF(DATOS!BC$5="Sí",(1/DATOS_[[% anualiz]:[% anualiz]]),1)*IF(DATOS!BC$4="Sí",1/DATOS_[[% normaliz]:[% normaliz]],1)*(DATOS_[Conc.Sal.25])))))))),
0)</f>
        <v>0</v>
      </c>
      <c r="AI98" s="109">
        <f t="array" ref="AI98">IFERROR(
(AVERAGE((IF(DATOS_[[Sexo]:[Sexo]]=$B98,IF(DATOS_[[AGRUP. CLAS. PROF.]:[AGRUP. CLAS. PROF.]]=$B96,IF(DATOS_[[Check Periodo Ref.]:[Check Periodo Ref.]]="Dentro",IF(DATOS_[[Check Equiparado]:[Check Equiparado]]="Sí",IF(DATOS!BD$5="Sí",(1/DATOS_[[% anualiz]:[% anualiz]]),1)*IF(DATOS!BD$4="Sí",1/DATOS_[[% normaliz]:[% normaliz]],1)*(DATOS_[Conc.Sal.26])))))))),
0)</f>
        <v>0</v>
      </c>
      <c r="AJ98" s="109">
        <f t="array" ref="AJ98">IFERROR(
(AVERAGE((IF(DATOS_[[Sexo]:[Sexo]]=$B98,IF(DATOS_[[AGRUP. CLAS. PROF.]:[AGRUP. CLAS. PROF.]]=$B96,IF(DATOS_[[Check Periodo Ref.]:[Check Periodo Ref.]]="Dentro",IF(DATOS_[[Check Equiparado]:[Check Equiparado]]="Sí",IF(DATOS!BE$5="Sí",(1/DATOS_[[% anualiz]:[% anualiz]]),1)*IF(DATOS!BE$4="Sí",1/DATOS_[[% normaliz]:[% normaliz]],1)*(DATOS_[Conc.Sal.27])))))))),
0)</f>
        <v>0</v>
      </c>
      <c r="AK98" s="109">
        <f t="array" ref="AK98">IFERROR(
(AVERAGE((IF(DATOS_[[Sexo]:[Sexo]]=$B98,IF(DATOS_[[AGRUP. CLAS. PROF.]:[AGRUP. CLAS. PROF.]]=$B96,IF(DATOS_[[Check Periodo Ref.]:[Check Periodo Ref.]]="Dentro",IF(DATOS_[[Check Equiparado]:[Check Equiparado]]="Sí",IF(DATOS!BF$5="Sí",(1/DATOS_[[% anualiz]:[% anualiz]]),1)*IF(DATOS!BF$4="Sí",1/DATOS_[[% normaliz]:[% normaliz]],1)*(DATOS_[Conc.Sal.28])))))))),
0)</f>
        <v>0</v>
      </c>
      <c r="AL98" s="109">
        <f t="array" ref="AL98">IFERROR(
(AVERAGE((IF(DATOS_[[Sexo]:[Sexo]]=$B98,IF(DATOS_[[AGRUP. CLAS. PROF.]:[AGRUP. CLAS. PROF.]]=$B96,IF(DATOS_[[Check Periodo Ref.]:[Check Periodo Ref.]]="Dentro",IF(DATOS_[[Check Equiparado]:[Check Equiparado]]="Sí",IF(DATOS!BG$5="Sí",(1/DATOS_[[% anualiz]:[% anualiz]]),1)*IF(DATOS!BG$4="Sí",1/DATOS_[[% normaliz]:[% normaliz]],1)*(DATOS_[Conc.Sal.29])))))))),
0)</f>
        <v>0</v>
      </c>
      <c r="AM98" s="109">
        <f t="array" ref="AM98">IFERROR(
(AVERAGE((IF(DATOS_[[Sexo]:[Sexo]]=$B98,IF(DATOS_[[AGRUP. CLAS. PROF.]:[AGRUP. CLAS. PROF.]]=$B96,IF(DATOS_[[Check Periodo Ref.]:[Check Periodo Ref.]]="Dentro",IF(DATOS_[[Check Equiparado]:[Check Equiparado]]="Sí",IF(DATOS!BH$5="Sí",(1/DATOS_[[% anualiz]:[% anualiz]]),1)*IF(DATOS!BH$4="Sí",1/DATOS_[[% normaliz]:[% normaliz]],1)*(DATOS_[Conc.Sal.30])))))))),
0)</f>
        <v>0</v>
      </c>
      <c r="AN98" s="110">
        <f t="array" ref="AN98">IFERROR(
AVERAGE(IF(DATOS_[Sexo]=$B98,IF(DATOS_[[AGRUP. CLAS. PROF.]:[AGRUP. CLAS. PROF.]]=$B96,IF(DATOS_[Check Equiparado]="Sí",IF(DATOS_[Check Periodo Ref.]="Dentro",DATOS_[Tot COMPL.SAL Eq],FALSE))))),
0)</f>
        <v>0</v>
      </c>
      <c r="AO98" s="111">
        <f t="array" ref="AO98">IFERROR(
AVERAGE(IF(DATOS_[Sexo]=$B98,IF(DATOS_[[AGRUP. CLAS. PROF.]:[AGRUP. CLAS. PROF.]]=$B96,IF(DATOS_[Check Equiparado]="Sí",IF(DATOS_[Check Periodo Ref.]="Dentro",DATOS_[TOTAL SALARIO Eq],FALSE))))),
0)</f>
        <v>0</v>
      </c>
      <c r="AP98" s="112">
        <f t="array" ref="AP98">IFERROR(
(AVERAGE((IF(DATOS_[[Sexo]:[Sexo]]=$B98,IF(DATOS_[[AGRUP. CLAS. PROF.]:[AGRUP. CLAS. PROF.]]=$B96,IF(DATOS_[[Check Periodo Ref.]:[Check Periodo Ref.]]="Dentro",IF(DATOS_[[Check Equiparado]:[Check Equiparado]]="Sí",IF(DATOS!BI$5="Sí",(1/DATOS_[[% anualiz]:[% anualiz]]),1)*IF(DATOS!BI$4="Sí",1/DATOS_[[% normaliz]:[% normaliz]],1)*(DATOS_[C.Extra.01])))))))),
0)</f>
        <v>0</v>
      </c>
      <c r="AQ98" s="112">
        <f t="array" ref="AQ98">IFERROR(
(AVERAGE((IF(DATOS_[[Sexo]:[Sexo]]=$B98,IF(DATOS_[[AGRUP. CLAS. PROF.]:[AGRUP. CLAS. PROF.]]=$B96,IF(DATOS_[[Check Periodo Ref.]:[Check Periodo Ref.]]="Dentro",IF(DATOS_[[Check Equiparado]:[Check Equiparado]]="Sí",IF(DATOS!BJ$5="Sí",(1/DATOS_[[% anualiz]:[% anualiz]]),1)*IF(DATOS!BJ$4="Sí",1/DATOS_[[% normaliz]:[% normaliz]],1)*(DATOS_[C.Extra.02])))))))),
0)</f>
        <v>0</v>
      </c>
      <c r="AR98" s="112">
        <f t="array" ref="AR98">IFERROR(
(AVERAGE((IF(DATOS_[[Sexo]:[Sexo]]=$B98,IF(DATOS_[[AGRUP. CLAS. PROF.]:[AGRUP. CLAS. PROF.]]=$B96,IF(DATOS_[[Check Periodo Ref.]:[Check Periodo Ref.]]="Dentro",IF(DATOS_[[Check Equiparado]:[Check Equiparado]]="Sí",IF(DATOS!BK$5="Sí",(1/DATOS_[[% anualiz]:[% anualiz]]),1)*IF(DATOS!BK$4="Sí",1/DATOS_[[% normaliz]:[% normaliz]],1)*(DATOS_[C.Extra.03])))))))),
0)</f>
        <v>0</v>
      </c>
      <c r="AS98" s="112">
        <f t="array" ref="AS98">IFERROR(
(AVERAGE((IF(DATOS_[[Sexo]:[Sexo]]=$B98,IF(DATOS_[[AGRUP. CLAS. PROF.]:[AGRUP. CLAS. PROF.]]=$B96,IF(DATOS_[[Check Periodo Ref.]:[Check Periodo Ref.]]="Dentro",IF(DATOS_[[Check Equiparado]:[Check Equiparado]]="Sí",IF(DATOS!BL$5="Sí",(1/DATOS_[[% anualiz]:[% anualiz]]),1)*IF(DATOS!BL$4="Sí",1/DATOS_[[% normaliz]:[% normaliz]],1)*(DATOS_[C.Extra.04])))))))),
0)</f>
        <v>0</v>
      </c>
      <c r="AT98" s="112">
        <f t="array" ref="AT98">IFERROR(
(AVERAGE((IF(DATOS_[[Sexo]:[Sexo]]=$B98,IF(DATOS_[[AGRUP. CLAS. PROF.]:[AGRUP. CLAS. PROF.]]=$B96,IF(DATOS_[[Check Periodo Ref.]:[Check Periodo Ref.]]="Dentro",IF(DATOS_[[Check Equiparado]:[Check Equiparado]]="Sí",IF(DATOS!BM$5="Sí",(1/DATOS_[[% anualiz]:[% anualiz]]),1)*IF(DATOS!BM$4="Sí",1/DATOS_[[% normaliz]:[% normaliz]],1)*(DATOS_[C.Extra.05])))))))),
0)</f>
        <v>0</v>
      </c>
      <c r="AU98" s="113">
        <f t="array" ref="AU98">IFERROR(
AVERAGE(IF(DATOS_[Sexo]=$B98,IF(DATOS_[[AGRUP. CLAS. PROF.]:[AGRUP. CLAS. PROF.]]=$B96,IF(DATOS_[Check Equiparado]="Sí",IF(DATOS_[Check Periodo Ref.]="Dentro",DATOS_[Tot Extrasalarial Eq],FALSE))))),
0)</f>
        <v>0</v>
      </c>
      <c r="AV98" s="114">
        <f t="array" ref="AV98">IFERROR(
AVERAGE(IF(DATOS_[Sexo]=$B98,IF(DATOS_[[AGRUP. CLAS. PROF.]:[AGRUP. CLAS. PROF.]]=$B96,IF(DATOS_[Check Equiparado]="Sí",IF(DATOS_[Check Periodo Ref.]="Dentro",DATOS_[TOTAL Retrib Eq],FALSE))))),
0)</f>
        <v>0</v>
      </c>
    </row>
    <row r="99" spans="1:48" ht="17.25" thickBot="1" x14ac:dyDescent="0.35">
      <c r="A99" s="60" t="str">
        <f t="shared" ref="A99" si="115">+A100</f>
        <v>[ocultar]</v>
      </c>
      <c r="B99" s="70" t="s">
        <v>245</v>
      </c>
      <c r="C99" s="107"/>
      <c r="D99" s="71"/>
      <c r="E99" s="71"/>
      <c r="F99" s="71"/>
      <c r="G99" s="71"/>
      <c r="H99" s="71"/>
      <c r="I99" s="137" t="str">
        <f t="shared" ref="I99:AV99" si="116">IFERROR((I100-I101)/I100,"")</f>
        <v/>
      </c>
      <c r="J99" s="138" t="str">
        <f t="shared" si="116"/>
        <v/>
      </c>
      <c r="K99" s="139" t="str">
        <f t="shared" si="116"/>
        <v/>
      </c>
      <c r="L99" s="139" t="str">
        <f t="shared" si="116"/>
        <v/>
      </c>
      <c r="M99" s="139" t="str">
        <f t="shared" si="116"/>
        <v/>
      </c>
      <c r="N99" s="140" t="str">
        <f t="shared" si="116"/>
        <v/>
      </c>
      <c r="O99" s="141" t="str">
        <f t="shared" si="116"/>
        <v/>
      </c>
      <c r="P99" s="141" t="str">
        <f t="shared" si="116"/>
        <v/>
      </c>
      <c r="Q99" s="141" t="str">
        <f t="shared" si="116"/>
        <v/>
      </c>
      <c r="R99" s="141" t="str">
        <f t="shared" si="116"/>
        <v/>
      </c>
      <c r="S99" s="141" t="str">
        <f t="shared" si="116"/>
        <v/>
      </c>
      <c r="T99" s="141" t="str">
        <f t="shared" si="116"/>
        <v/>
      </c>
      <c r="U99" s="141" t="str">
        <f t="shared" si="116"/>
        <v/>
      </c>
      <c r="V99" s="141" t="str">
        <f t="shared" si="116"/>
        <v/>
      </c>
      <c r="W99" s="141" t="str">
        <f t="shared" si="116"/>
        <v/>
      </c>
      <c r="X99" s="141" t="str">
        <f t="shared" si="116"/>
        <v/>
      </c>
      <c r="Y99" s="141" t="str">
        <f t="shared" si="116"/>
        <v/>
      </c>
      <c r="Z99" s="140" t="str">
        <f t="shared" si="116"/>
        <v/>
      </c>
      <c r="AA99" s="140" t="str">
        <f t="shared" si="116"/>
        <v/>
      </c>
      <c r="AB99" s="140" t="str">
        <f t="shared" si="116"/>
        <v/>
      </c>
      <c r="AC99" s="140" t="str">
        <f t="shared" si="116"/>
        <v/>
      </c>
      <c r="AD99" s="140" t="str">
        <f t="shared" si="116"/>
        <v/>
      </c>
      <c r="AE99" s="140" t="str">
        <f t="shared" si="116"/>
        <v/>
      </c>
      <c r="AF99" s="140" t="str">
        <f t="shared" si="116"/>
        <v/>
      </c>
      <c r="AG99" s="140" t="str">
        <f t="shared" si="116"/>
        <v/>
      </c>
      <c r="AH99" s="140" t="str">
        <f t="shared" si="116"/>
        <v/>
      </c>
      <c r="AI99" s="140" t="str">
        <f t="shared" si="116"/>
        <v/>
      </c>
      <c r="AJ99" s="140" t="str">
        <f t="shared" si="116"/>
        <v/>
      </c>
      <c r="AK99" s="140" t="str">
        <f t="shared" si="116"/>
        <v/>
      </c>
      <c r="AL99" s="140" t="str">
        <f t="shared" si="116"/>
        <v/>
      </c>
      <c r="AM99" s="140" t="str">
        <f t="shared" si="116"/>
        <v/>
      </c>
      <c r="AN99" s="142" t="str">
        <f t="shared" si="116"/>
        <v/>
      </c>
      <c r="AO99" s="146" t="str">
        <f t="shared" si="116"/>
        <v/>
      </c>
      <c r="AP99" s="143" t="str">
        <f t="shared" si="116"/>
        <v/>
      </c>
      <c r="AQ99" s="143" t="str">
        <f t="shared" si="116"/>
        <v/>
      </c>
      <c r="AR99" s="143" t="str">
        <f t="shared" si="116"/>
        <v/>
      </c>
      <c r="AS99" s="143" t="str">
        <f t="shared" si="116"/>
        <v/>
      </c>
      <c r="AT99" s="143" t="str">
        <f t="shared" si="116"/>
        <v/>
      </c>
      <c r="AU99" s="144" t="str">
        <f t="shared" si="116"/>
        <v/>
      </c>
      <c r="AV99" s="145" t="str">
        <f t="shared" si="116"/>
        <v/>
      </c>
    </row>
    <row r="100" spans="1:48" x14ac:dyDescent="0.3">
      <c r="A100" s="60" t="str">
        <f t="shared" ref="A100" si="117">+IF(C100+C101=0,"[ocultar]","")</f>
        <v>[ocultar]</v>
      </c>
      <c r="B100" s="64" t="s">
        <v>162</v>
      </c>
      <c r="C100" s="65">
        <f t="array" ref="C100">SUM(IF($B100=DATOS_[Sexo],
IF($B99=DATOS_[AGRUP. CLAS. PROF.],
IF("Dentro"=DATOS_[Check Periodo Ref.],
1/(COUNTIFS(DATOS_[Sexo],$B100,DATOS_[AGRUP. CLAS. PROF.],$B99,DATOS_[Check Periodo Ref.],"Dentro",DATOS_[id],DATOS_[id]))))))</f>
        <v>0</v>
      </c>
      <c r="D100" s="66">
        <f>COUNTIFS(DATOS_[AGRUP. CLAS. PROF.],$B99,DATOS_[Sexo],$B100,DATOS_[Check Periodo Ref.],"Dentro")</f>
        <v>0</v>
      </c>
      <c r="E100" s="66">
        <f>COUNTIFS(DATOS_[AGRUP. CLAS. PROF.],$B99,DATOS_[Sexo],$B100,DATOS_[Check Periodo Ref.],"Dentro",DATOS_[Check Nº SC Norm],"Sí")</f>
        <v>0</v>
      </c>
      <c r="F100" s="66">
        <f>COUNTIFS(DATOS_[AGRUP. CLAS. PROF.],$B99,DATOS_[Sexo],$B100,DATOS_[Check Periodo Ref.],"Dentro",DATOS_[Check Nº SC Anualiz],"Sí")</f>
        <v>0</v>
      </c>
      <c r="G100" s="66">
        <f>COUNTIFS(DATOS_[AGRUP. CLAS. PROF.],$B99,DATOS_[Sexo],$B100,DATOS_[Check Periodo Ref.],"Dentro",DATOS_[Check Nº SC Norm y Anualiz],"Sí")</f>
        <v>0</v>
      </c>
      <c r="H100" s="66">
        <f>COUNTIFS(DATOS_[AGRUP. CLAS. PROF.],$B99,DATOS_[Sexo],$B100,DATOS_[Check Periodo Ref.],"Dentro",DATOS_[Check Equiparación],"Sí")</f>
        <v>0</v>
      </c>
      <c r="I100" s="108">
        <f t="array" ref="I100">IFERROR(
AVERAGE(IF(DATOS_[Sexo]=$B100,IF(DATOS_[[AGRUP. CLAS. PROF.]:[AGRUP. CLAS. PROF.]]=$B99,IF(DATOS_[Check Equiparado]="Sí",IF(DATOS_[Check Periodo Ref.]="Dentro",DATOS_[SALARIO BASE Eq],FALSE))))),
0)</f>
        <v>0</v>
      </c>
      <c r="J100" s="109">
        <f t="array" ref="J100">IFERROR(
(AVERAGE((IF(DATOS_[[Sexo]:[Sexo]]=$B100,IF(DATOS_[[AGRUP. CLAS. PROF.]:[AGRUP. CLAS. PROF.]]=$B99,IF(DATOS_[[Check Periodo Ref.]:[Check Periodo Ref.]]="Dentro",IF(DATOS_[[Check Equiparado]:[Check Equiparado]]="Sí",IF(DATOS!AE$5="Sí",(1/DATOS_[[% anualiz]:[% anualiz]]),1)*IF(DATOS!AE$4="Sí",1/DATOS_[[% normaliz]:[% normaliz]],1)*(DATOS_[Conc.Sal.01])))))))),
0)</f>
        <v>0</v>
      </c>
      <c r="K100" s="109">
        <f t="array" ref="K100">IFERROR(
(AVERAGE((IF(DATOS_[[Sexo]:[Sexo]]=$B100,IF(DATOS_[[AGRUP. CLAS. PROF.]:[AGRUP. CLAS. PROF.]]=$B99,IF(DATOS_[[Check Periodo Ref.]:[Check Periodo Ref.]]="Dentro",IF(DATOS_[[Check Equiparado]:[Check Equiparado]]="Sí",IF(DATOS!AF$5="Sí",(1/DATOS_[[% anualiz]:[% anualiz]]),1)*IF(DATOS!AF$4="Sí",1/DATOS_[[% normaliz]:[% normaliz]],1)*(DATOS_[Conc.Sal.02])))))))),
0)</f>
        <v>0</v>
      </c>
      <c r="L100" s="109">
        <f t="array" ref="L100">IFERROR(
(AVERAGE((IF(DATOS_[[Sexo]:[Sexo]]=$B100,IF(DATOS_[[AGRUP. CLAS. PROF.]:[AGRUP. CLAS. PROF.]]=$B99,IF(DATOS_[[Check Periodo Ref.]:[Check Periodo Ref.]]="Dentro",IF(DATOS_[[Check Equiparado]:[Check Equiparado]]="Sí",IF(DATOS!AG$5="Sí",(1/DATOS_[[% anualiz]:[% anualiz]]),1)*IF(DATOS!AG$4="Sí",1/DATOS_[[% normaliz]:[% normaliz]],1)*(DATOS_[Conc.Sal.03])))))))),
0)</f>
        <v>0</v>
      </c>
      <c r="M100" s="109">
        <f t="array" ref="M100">IFERROR(
(AVERAGE((IF(DATOS_[[Sexo]:[Sexo]]=$B100,IF(DATOS_[[AGRUP. CLAS. PROF.]:[AGRUP. CLAS. PROF.]]=$B99,IF(DATOS_[[Check Periodo Ref.]:[Check Periodo Ref.]]="Dentro",IF(DATOS_[[Check Equiparado]:[Check Equiparado]]="Sí",IF(DATOS!AH$5="Sí",(1/DATOS_[[% anualiz]:[% anualiz]]),1)*IF(DATOS!AH$4="Sí",1/DATOS_[[% normaliz]:[% normaliz]],1)*(DATOS_[Conc.Sal.04])))))))),
0)</f>
        <v>0</v>
      </c>
      <c r="N100" s="109">
        <f t="array" ref="N100">IFERROR(
(AVERAGE((IF(DATOS_[[Sexo]:[Sexo]]=$B100,IF(DATOS_[[AGRUP. CLAS. PROF.]:[AGRUP. CLAS. PROF.]]=$B99,IF(DATOS_[[Check Periodo Ref.]:[Check Periodo Ref.]]="Dentro",IF(DATOS_[[Check Equiparado]:[Check Equiparado]]="Sí",IF(DATOS!AI$5="Sí",(1/DATOS_[[% anualiz]:[% anualiz]]),1)*IF(DATOS!AI$4="Sí",1/DATOS_[[% normaliz]:[% normaliz]],1)*(DATOS_[Conc.Sal.05])))))))),
0)</f>
        <v>0</v>
      </c>
      <c r="O100" s="109">
        <f t="array" ref="O100">IFERROR(
(AVERAGE((IF(DATOS_[[Sexo]:[Sexo]]=$B100,IF(DATOS_[[AGRUP. CLAS. PROF.]:[AGRUP. CLAS. PROF.]]=$B99,IF(DATOS_[[Check Periodo Ref.]:[Check Periodo Ref.]]="Dentro",IF(DATOS_[[Check Equiparado]:[Check Equiparado]]="Sí",IF(DATOS!AJ$5="Sí",(1/DATOS_[[% anualiz]:[% anualiz]]),1)*IF(DATOS!AJ$4="Sí",1/DATOS_[[% normaliz]:[% normaliz]],1)*(DATOS_[Conc.Sal.06])))))))),
0)</f>
        <v>0</v>
      </c>
      <c r="P100" s="109">
        <f t="array" ref="P100">IFERROR(
(AVERAGE((IF(DATOS_[[Sexo]:[Sexo]]=$B100,IF(DATOS_[[AGRUP. CLAS. PROF.]:[AGRUP. CLAS. PROF.]]=$B99,IF(DATOS_[[Check Periodo Ref.]:[Check Periodo Ref.]]="Dentro",IF(DATOS_[[Check Equiparado]:[Check Equiparado]]="Sí",IF(DATOS!AK$5="Sí",(1/DATOS_[[% anualiz]:[% anualiz]]),1)*IF(DATOS!AK$4="Sí",1/DATOS_[[% normaliz]:[% normaliz]],1)*(DATOS_[Conc.Sal.07])))))))),
0)</f>
        <v>0</v>
      </c>
      <c r="Q100" s="109">
        <f t="array" ref="Q100">IFERROR(
(AVERAGE((IF(DATOS_[[Sexo]:[Sexo]]=$B100,IF(DATOS_[[AGRUP. CLAS. PROF.]:[AGRUP. CLAS. PROF.]]=$B99,IF(DATOS_[[Check Periodo Ref.]:[Check Periodo Ref.]]="Dentro",IF(DATOS_[[Check Equiparado]:[Check Equiparado]]="Sí",IF(DATOS!AL$5="Sí",(1/DATOS_[[% anualiz]:[% anualiz]]),1)*IF(DATOS!AL$4="Sí",1/DATOS_[[% normaliz]:[% normaliz]],1)*(DATOS_[Conc.Sal.08])))))))),
0)</f>
        <v>0</v>
      </c>
      <c r="R100" s="109">
        <f t="array" ref="R100">IFERROR(
(AVERAGE((IF(DATOS_[[Sexo]:[Sexo]]=$B100,IF(DATOS_[[AGRUP. CLAS. PROF.]:[AGRUP. CLAS. PROF.]]=$B99,IF(DATOS_[[Check Periodo Ref.]:[Check Periodo Ref.]]="Dentro",IF(DATOS_[[Check Equiparado]:[Check Equiparado]]="Sí",IF(DATOS!AM$5="Sí",(1/DATOS_[[% anualiz]:[% anualiz]]),1)*IF(DATOS!AM$4="Sí",1/DATOS_[[% normaliz]:[% normaliz]],1)*(DATOS_[Conc.Sal.09])))))))),
0)</f>
        <v>0</v>
      </c>
      <c r="S100" s="109">
        <f t="array" ref="S100">IFERROR(
(AVERAGE((IF(DATOS_[[Sexo]:[Sexo]]=$B100,IF(DATOS_[[AGRUP. CLAS. PROF.]:[AGRUP. CLAS. PROF.]]=$B99,IF(DATOS_[[Check Periodo Ref.]:[Check Periodo Ref.]]="Dentro",IF(DATOS_[[Check Equiparado]:[Check Equiparado]]="Sí",IF(DATOS!AN$5="Sí",(1/DATOS_[[% anualiz]:[% anualiz]]),1)*IF(DATOS!AN$4="Sí",1/DATOS_[[% normaliz]:[% normaliz]],1)*(DATOS_[Conc.Sal.10])))))))),
0)</f>
        <v>0</v>
      </c>
      <c r="T100" s="109">
        <f t="array" ref="T100">IFERROR(
(AVERAGE((IF(DATOS_[[Sexo]:[Sexo]]=$B100,IF(DATOS_[[AGRUP. CLAS. PROF.]:[AGRUP. CLAS. PROF.]]=$B99,IF(DATOS_[[Check Periodo Ref.]:[Check Periodo Ref.]]="Dentro",IF(DATOS_[[Check Equiparado]:[Check Equiparado]]="Sí",IF(DATOS!AO$5="Sí",(1/DATOS_[[% anualiz]:[% anualiz]]),1)*IF(DATOS!AO$4="Sí",1/DATOS_[[% normaliz]:[% normaliz]],1)*(DATOS_[Conc.Sal.11])))))))),
0)</f>
        <v>0</v>
      </c>
      <c r="U100" s="109">
        <f t="array" ref="U100">IFERROR(
(AVERAGE((IF(DATOS_[[Sexo]:[Sexo]]=$B100,IF(DATOS_[[AGRUP. CLAS. PROF.]:[AGRUP. CLAS. PROF.]]=$B99,IF(DATOS_[[Check Periodo Ref.]:[Check Periodo Ref.]]="Dentro",IF(DATOS_[[Check Equiparado]:[Check Equiparado]]="Sí",IF(DATOS!AP$5="Sí",(1/DATOS_[[% anualiz]:[% anualiz]]),1)*IF(DATOS!AP$4="Sí",1/DATOS_[[% normaliz]:[% normaliz]],1)*(DATOS_[Conc.Sal.12])))))))),
0)</f>
        <v>0</v>
      </c>
      <c r="V100" s="109">
        <f t="array" ref="V100">IFERROR(
(AVERAGE((IF(DATOS_[[Sexo]:[Sexo]]=$B100,IF(DATOS_[[AGRUP. CLAS. PROF.]:[AGRUP. CLAS. PROF.]]=$B99,IF(DATOS_[[Check Periodo Ref.]:[Check Periodo Ref.]]="Dentro",IF(DATOS_[[Check Equiparado]:[Check Equiparado]]="Sí",IF(DATOS!AQ$5="Sí",(1/DATOS_[[% anualiz]:[% anualiz]]),1)*IF(DATOS!AQ$4="Sí",1/DATOS_[[% normaliz]:[% normaliz]],1)*(DATOS_[Conc.Sal.13])))))))),
0)</f>
        <v>0</v>
      </c>
      <c r="W100" s="109">
        <f t="array" ref="W100">IFERROR(
(AVERAGE((IF(DATOS_[[Sexo]:[Sexo]]=$B100,IF(DATOS_[[AGRUP. CLAS. PROF.]:[AGRUP. CLAS. PROF.]]=$B99,IF(DATOS_[[Check Periodo Ref.]:[Check Periodo Ref.]]="Dentro",IF(DATOS_[[Check Equiparado]:[Check Equiparado]]="Sí",IF(DATOS!AR$5="Sí",(1/DATOS_[[% anualiz]:[% anualiz]]),1)*IF(DATOS!AR$4="Sí",1/DATOS_[[% normaliz]:[% normaliz]],1)*(DATOS_[Conc.Sal.14])))))))),
0)</f>
        <v>0</v>
      </c>
      <c r="X100" s="109">
        <f t="array" ref="X100">IFERROR(
(AVERAGE((IF(DATOS_[[Sexo]:[Sexo]]=$B100,IF(DATOS_[[AGRUP. CLAS. PROF.]:[AGRUP. CLAS. PROF.]]=$B99,IF(DATOS_[[Check Periodo Ref.]:[Check Periodo Ref.]]="Dentro",IF(DATOS_[[Check Equiparado]:[Check Equiparado]]="Sí",IF(DATOS!AS$5="Sí",(1/DATOS_[[% anualiz]:[% anualiz]]),1)*IF(DATOS!AS$4="Sí",1/DATOS_[[% normaliz]:[% normaliz]],1)*(DATOS_[Conc.Sal.15])))))))),
0)</f>
        <v>0</v>
      </c>
      <c r="Y100" s="109">
        <f t="array" ref="Y100">IFERROR(
(AVERAGE((IF(DATOS_[[Sexo]:[Sexo]]=$B100,IF(DATOS_[[AGRUP. CLAS. PROF.]:[AGRUP. CLAS. PROF.]]=$B99,IF(DATOS_[[Check Periodo Ref.]:[Check Periodo Ref.]]="Dentro",IF(DATOS_[[Check Equiparado]:[Check Equiparado]]="Sí",IF(DATOS!AT$5="Sí",(1/DATOS_[[% anualiz]:[% anualiz]]),1)*IF(DATOS!AT$4="Sí",1/DATOS_[[% normaliz]:[% normaliz]],1)*(DATOS_[Conc.Sal.16])))))))),
0)</f>
        <v>0</v>
      </c>
      <c r="Z100" s="109">
        <f t="array" ref="Z100">IFERROR(
(AVERAGE((IF(DATOS_[[Sexo]:[Sexo]]=$B100,IF(DATOS_[[AGRUP. CLAS. PROF.]:[AGRUP. CLAS. PROF.]]=$B99,IF(DATOS_[[Check Periodo Ref.]:[Check Periodo Ref.]]="Dentro",IF(DATOS_[[Check Equiparado]:[Check Equiparado]]="Sí",IF(DATOS!AU$5="Sí",(1/DATOS_[[% anualiz]:[% anualiz]]),1)*IF(DATOS!AU$4="Sí",1/DATOS_[[% normaliz]:[% normaliz]],1)*(DATOS_[Conc.Sal.17])))))))),
0)</f>
        <v>0</v>
      </c>
      <c r="AA100" s="109">
        <f t="array" ref="AA100">IFERROR(
(AVERAGE((IF(DATOS_[[Sexo]:[Sexo]]=$B100,IF(DATOS_[[AGRUP. CLAS. PROF.]:[AGRUP. CLAS. PROF.]]=$B99,IF(DATOS_[[Check Periodo Ref.]:[Check Periodo Ref.]]="Dentro",IF(DATOS_[[Check Equiparado]:[Check Equiparado]]="Sí",IF(DATOS!AV$5="Sí",(1/DATOS_[[% anualiz]:[% anualiz]]),1)*IF(DATOS!AV$4="Sí",1/DATOS_[[% normaliz]:[% normaliz]],1)*(DATOS_[Conc.Sal.18])))))))),
0)</f>
        <v>0</v>
      </c>
      <c r="AB100" s="109">
        <f t="array" ref="AB100">IFERROR(
(AVERAGE((IF(DATOS_[[Sexo]:[Sexo]]=$B100,IF(DATOS_[[AGRUP. CLAS. PROF.]:[AGRUP. CLAS. PROF.]]=$B99,IF(DATOS_[[Check Periodo Ref.]:[Check Periodo Ref.]]="Dentro",IF(DATOS_[[Check Equiparado]:[Check Equiparado]]="Sí",IF(DATOS!AW$5="Sí",(1/DATOS_[[% anualiz]:[% anualiz]]),1)*IF(DATOS!AW$4="Sí",1/DATOS_[[% normaliz]:[% normaliz]],1)*(DATOS_[Conc.Sal.19])))))))),
0)</f>
        <v>0</v>
      </c>
      <c r="AC100" s="109">
        <f t="array" ref="AC100">IFERROR(
(AVERAGE((IF(DATOS_[[Sexo]:[Sexo]]=$B100,IF(DATOS_[[AGRUP. CLAS. PROF.]:[AGRUP. CLAS. PROF.]]=$B99,IF(DATOS_[[Check Periodo Ref.]:[Check Periodo Ref.]]="Dentro",IF(DATOS_[[Check Equiparado]:[Check Equiparado]]="Sí",IF(DATOS!AX$5="Sí",(1/DATOS_[[% anualiz]:[% anualiz]]),1)*IF(DATOS!AX$4="Sí",1/DATOS_[[% normaliz]:[% normaliz]],1)*(DATOS_[Conc.Sal.20])))))))),
0)</f>
        <v>0</v>
      </c>
      <c r="AD100" s="109">
        <f t="array" ref="AD100">IFERROR(
(AVERAGE((IF(DATOS_[[Sexo]:[Sexo]]=$B100,IF(DATOS_[[AGRUP. CLAS. PROF.]:[AGRUP. CLAS. PROF.]]=$B99,IF(DATOS_[[Check Periodo Ref.]:[Check Periodo Ref.]]="Dentro",IF(DATOS_[[Check Equiparado]:[Check Equiparado]]="Sí",IF(DATOS!AY$5="Sí",(1/DATOS_[[% anualiz]:[% anualiz]]),1)*IF(DATOS!AY$4="Sí",1/DATOS_[[% normaliz]:[% normaliz]],1)*(DATOS_[Conc.Sal.21])))))))),
0)</f>
        <v>0</v>
      </c>
      <c r="AE100" s="109">
        <f t="array" ref="AE100">IFERROR(
(AVERAGE((IF(DATOS_[[Sexo]:[Sexo]]=$B100,IF(DATOS_[[AGRUP. CLAS. PROF.]:[AGRUP. CLAS. PROF.]]=$B99,IF(DATOS_[[Check Periodo Ref.]:[Check Periodo Ref.]]="Dentro",IF(DATOS_[[Check Equiparado]:[Check Equiparado]]="Sí",IF(DATOS!AZ$5="Sí",(1/DATOS_[[% anualiz]:[% anualiz]]),1)*IF(DATOS!AZ$4="Sí",1/DATOS_[[% normaliz]:[% normaliz]],1)*(DATOS_[Conc.Sal.22])))))))),
0)</f>
        <v>0</v>
      </c>
      <c r="AF100" s="109">
        <f t="array" ref="AF100">IFERROR(
(AVERAGE((IF(DATOS_[[Sexo]:[Sexo]]=$B100,IF(DATOS_[[AGRUP. CLAS. PROF.]:[AGRUP. CLAS. PROF.]]=$B99,IF(DATOS_[[Check Periodo Ref.]:[Check Periodo Ref.]]="Dentro",IF(DATOS_[[Check Equiparado]:[Check Equiparado]]="Sí",IF(DATOS!BA$5="Sí",(1/DATOS_[[% anualiz]:[% anualiz]]),1)*IF(DATOS!BA$4="Sí",1/DATOS_[[% normaliz]:[% normaliz]],1)*(DATOS_[Conc.Sal.23])))))))),
0)</f>
        <v>0</v>
      </c>
      <c r="AG100" s="109">
        <f t="array" ref="AG100">IFERROR(
(AVERAGE((IF(DATOS_[[Sexo]:[Sexo]]=$B100,IF(DATOS_[[AGRUP. CLAS. PROF.]:[AGRUP. CLAS. PROF.]]=$B99,IF(DATOS_[[Check Periodo Ref.]:[Check Periodo Ref.]]="Dentro",IF(DATOS_[[Check Equiparado]:[Check Equiparado]]="Sí",IF(DATOS!BB$5="Sí",(1/DATOS_[[% anualiz]:[% anualiz]]),1)*IF(DATOS!BB$4="Sí",1/DATOS_[[% normaliz]:[% normaliz]],1)*(DATOS_[Conc.Sal.24])))))))),
0)</f>
        <v>0</v>
      </c>
      <c r="AH100" s="109">
        <f t="array" ref="AH100">IFERROR(
(AVERAGE((IF(DATOS_[[Sexo]:[Sexo]]=$B100,IF(DATOS_[[AGRUP. CLAS. PROF.]:[AGRUP. CLAS. PROF.]]=$B99,IF(DATOS_[[Check Periodo Ref.]:[Check Periodo Ref.]]="Dentro",IF(DATOS_[[Check Equiparado]:[Check Equiparado]]="Sí",IF(DATOS!BC$5="Sí",(1/DATOS_[[% anualiz]:[% anualiz]]),1)*IF(DATOS!BC$4="Sí",1/DATOS_[[% normaliz]:[% normaliz]],1)*(DATOS_[Conc.Sal.25])))))))),
0)</f>
        <v>0</v>
      </c>
      <c r="AI100" s="109">
        <f t="array" ref="AI100">IFERROR(
(AVERAGE((IF(DATOS_[[Sexo]:[Sexo]]=$B100,IF(DATOS_[[AGRUP. CLAS. PROF.]:[AGRUP. CLAS. PROF.]]=$B99,IF(DATOS_[[Check Periodo Ref.]:[Check Periodo Ref.]]="Dentro",IF(DATOS_[[Check Equiparado]:[Check Equiparado]]="Sí",IF(DATOS!BD$5="Sí",(1/DATOS_[[% anualiz]:[% anualiz]]),1)*IF(DATOS!BD$4="Sí",1/DATOS_[[% normaliz]:[% normaliz]],1)*(DATOS_[Conc.Sal.26])))))))),
0)</f>
        <v>0</v>
      </c>
      <c r="AJ100" s="109">
        <f t="array" ref="AJ100">IFERROR(
(AVERAGE((IF(DATOS_[[Sexo]:[Sexo]]=$B100,IF(DATOS_[[AGRUP. CLAS. PROF.]:[AGRUP. CLAS. PROF.]]=$B99,IF(DATOS_[[Check Periodo Ref.]:[Check Periodo Ref.]]="Dentro",IF(DATOS_[[Check Equiparado]:[Check Equiparado]]="Sí",IF(DATOS!BE$5="Sí",(1/DATOS_[[% anualiz]:[% anualiz]]),1)*IF(DATOS!BE$4="Sí",1/DATOS_[[% normaliz]:[% normaliz]],1)*(DATOS_[Conc.Sal.27])))))))),
0)</f>
        <v>0</v>
      </c>
      <c r="AK100" s="109">
        <f t="array" ref="AK100">IFERROR(
(AVERAGE((IF(DATOS_[[Sexo]:[Sexo]]=$B100,IF(DATOS_[[AGRUP. CLAS. PROF.]:[AGRUP. CLAS. PROF.]]=$B99,IF(DATOS_[[Check Periodo Ref.]:[Check Periodo Ref.]]="Dentro",IF(DATOS_[[Check Equiparado]:[Check Equiparado]]="Sí",IF(DATOS!BF$5="Sí",(1/DATOS_[[% anualiz]:[% anualiz]]),1)*IF(DATOS!BF$4="Sí",1/DATOS_[[% normaliz]:[% normaliz]],1)*(DATOS_[Conc.Sal.28])))))))),
0)</f>
        <v>0</v>
      </c>
      <c r="AL100" s="109">
        <f t="array" ref="AL100">IFERROR(
(AVERAGE((IF(DATOS_[[Sexo]:[Sexo]]=$B100,IF(DATOS_[[AGRUP. CLAS. PROF.]:[AGRUP. CLAS. PROF.]]=$B99,IF(DATOS_[[Check Periodo Ref.]:[Check Periodo Ref.]]="Dentro",IF(DATOS_[[Check Equiparado]:[Check Equiparado]]="Sí",IF(DATOS!BG$5="Sí",(1/DATOS_[[% anualiz]:[% anualiz]]),1)*IF(DATOS!BG$4="Sí",1/DATOS_[[% normaliz]:[% normaliz]],1)*(DATOS_[Conc.Sal.29])))))))),
0)</f>
        <v>0</v>
      </c>
      <c r="AM100" s="109">
        <f t="array" ref="AM100">IFERROR(
(AVERAGE((IF(DATOS_[[Sexo]:[Sexo]]=$B100,IF(DATOS_[[AGRUP. CLAS. PROF.]:[AGRUP. CLAS. PROF.]]=$B99,IF(DATOS_[[Check Periodo Ref.]:[Check Periodo Ref.]]="Dentro",IF(DATOS_[[Check Equiparado]:[Check Equiparado]]="Sí",IF(DATOS!BH$5="Sí",(1/DATOS_[[% anualiz]:[% anualiz]]),1)*IF(DATOS!BH$4="Sí",1/DATOS_[[% normaliz]:[% normaliz]],1)*(DATOS_[Conc.Sal.30])))))))),
0)</f>
        <v>0</v>
      </c>
      <c r="AN100" s="110">
        <f t="array" ref="AN100">IFERROR(
AVERAGE(IF(DATOS_[Sexo]=$B100,IF(DATOS_[[AGRUP. CLAS. PROF.]:[AGRUP. CLAS. PROF.]]=$B99,IF(DATOS_[Check Equiparado]="Sí",IF(DATOS_[Check Periodo Ref.]="Dentro",DATOS_[Tot COMPL.SAL Eq],FALSE))))),
0)</f>
        <v>0</v>
      </c>
      <c r="AO100" s="111">
        <f t="array" ref="AO100">IFERROR(
AVERAGE(IF(DATOS_[Sexo]=$B100,IF(DATOS_[[AGRUP. CLAS. PROF.]:[AGRUP. CLAS. PROF.]]=$B99,IF(DATOS_[Check Equiparado]="Sí",IF(DATOS_[Check Periodo Ref.]="Dentro",DATOS_[TOTAL SALARIO Eq],FALSE))))),
0)</f>
        <v>0</v>
      </c>
      <c r="AP100" s="112">
        <f t="array" ref="AP100">IFERROR(
(AVERAGE((IF(DATOS_[[Sexo]:[Sexo]]=$B100,IF(DATOS_[[AGRUP. CLAS. PROF.]:[AGRUP. CLAS. PROF.]]=$B99,IF(DATOS_[[Check Periodo Ref.]:[Check Periodo Ref.]]="Dentro",IF(DATOS_[[Check Equiparado]:[Check Equiparado]]="Sí",IF(DATOS!BI$5="Sí",(1/DATOS_[[% anualiz]:[% anualiz]]),1)*IF(DATOS!BI$4="Sí",1/DATOS_[[% normaliz]:[% normaliz]],1)*(DATOS_[C.Extra.01])))))))),
0)</f>
        <v>0</v>
      </c>
      <c r="AQ100" s="112">
        <f t="array" ref="AQ100">IFERROR(
(AVERAGE((IF(DATOS_[[Sexo]:[Sexo]]=$B100,IF(DATOS_[[AGRUP. CLAS. PROF.]:[AGRUP. CLAS. PROF.]]=$B99,IF(DATOS_[[Check Periodo Ref.]:[Check Periodo Ref.]]="Dentro",IF(DATOS_[[Check Equiparado]:[Check Equiparado]]="Sí",IF(DATOS!BJ$5="Sí",(1/DATOS_[[% anualiz]:[% anualiz]]),1)*IF(DATOS!BJ$4="Sí",1/DATOS_[[% normaliz]:[% normaliz]],1)*(DATOS_[C.Extra.02])))))))),
0)</f>
        <v>0</v>
      </c>
      <c r="AR100" s="112">
        <f t="array" ref="AR100">IFERROR(
(AVERAGE((IF(DATOS_[[Sexo]:[Sexo]]=$B100,IF(DATOS_[[AGRUP. CLAS. PROF.]:[AGRUP. CLAS. PROF.]]=$B99,IF(DATOS_[[Check Periodo Ref.]:[Check Periodo Ref.]]="Dentro",IF(DATOS_[[Check Equiparado]:[Check Equiparado]]="Sí",IF(DATOS!BK$5="Sí",(1/DATOS_[[% anualiz]:[% anualiz]]),1)*IF(DATOS!BK$4="Sí",1/DATOS_[[% normaliz]:[% normaliz]],1)*(DATOS_[C.Extra.03])))))))),
0)</f>
        <v>0</v>
      </c>
      <c r="AS100" s="112">
        <f t="array" ref="AS100">IFERROR(
(AVERAGE((IF(DATOS_[[Sexo]:[Sexo]]=$B100,IF(DATOS_[[AGRUP. CLAS. PROF.]:[AGRUP. CLAS. PROF.]]=$B99,IF(DATOS_[[Check Periodo Ref.]:[Check Periodo Ref.]]="Dentro",IF(DATOS_[[Check Equiparado]:[Check Equiparado]]="Sí",IF(DATOS!BL$5="Sí",(1/DATOS_[[% anualiz]:[% anualiz]]),1)*IF(DATOS!BL$4="Sí",1/DATOS_[[% normaliz]:[% normaliz]],1)*(DATOS_[C.Extra.04])))))))),
0)</f>
        <v>0</v>
      </c>
      <c r="AT100" s="112">
        <f t="array" ref="AT100">IFERROR(
(AVERAGE((IF(DATOS_[[Sexo]:[Sexo]]=$B100,IF(DATOS_[[AGRUP. CLAS. PROF.]:[AGRUP. CLAS. PROF.]]=$B99,IF(DATOS_[[Check Periodo Ref.]:[Check Periodo Ref.]]="Dentro",IF(DATOS_[[Check Equiparado]:[Check Equiparado]]="Sí",IF(DATOS!BM$5="Sí",(1/DATOS_[[% anualiz]:[% anualiz]]),1)*IF(DATOS!BM$4="Sí",1/DATOS_[[% normaliz]:[% normaliz]],1)*(DATOS_[C.Extra.05])))))))),
0)</f>
        <v>0</v>
      </c>
      <c r="AU100" s="113">
        <f t="array" ref="AU100">IFERROR(
AVERAGE(IF(DATOS_[Sexo]=$B100,IF(DATOS_[[AGRUP. CLAS. PROF.]:[AGRUP. CLAS. PROF.]]=$B99,IF(DATOS_[Check Equiparado]="Sí",IF(DATOS_[Check Periodo Ref.]="Dentro",DATOS_[Tot Extrasalarial Eq],FALSE))))),
0)</f>
        <v>0</v>
      </c>
      <c r="AV100" s="114">
        <f t="array" ref="AV100">IFERROR(
AVERAGE(IF(DATOS_[Sexo]=$B100,IF(DATOS_[[AGRUP. CLAS. PROF.]:[AGRUP. CLAS. PROF.]]=$B99,IF(DATOS_[Check Equiparado]="Sí",IF(DATOS_[Check Periodo Ref.]="Dentro",DATOS_[TOTAL Retrib Eq],FALSE))))),
0)</f>
        <v>0</v>
      </c>
    </row>
    <row r="101" spans="1:48" x14ac:dyDescent="0.3">
      <c r="A101" s="60" t="str">
        <f t="shared" ref="A101" si="118">+A100</f>
        <v>[ocultar]</v>
      </c>
      <c r="B101" s="64" t="s">
        <v>163</v>
      </c>
      <c r="C101" s="65">
        <f t="array" ref="C101">SUM(IF($B101=DATOS_[Sexo],
IF($B99=DATOS_[AGRUP. CLAS. PROF.],
IF("Dentro"=DATOS_[Check Periodo Ref.],
1/(COUNTIFS(DATOS_[Sexo],$B101,DATOS_[AGRUP. CLAS. PROF.],$B99,DATOS_[Check Periodo Ref.],"Dentro",DATOS_[id],DATOS_[id]))))))</f>
        <v>0</v>
      </c>
      <c r="D101" s="66">
        <f>COUNTIFS(DATOS_[AGRUP. CLAS. PROF.],$B99,DATOS_[Sexo],$B101,DATOS_[Check Periodo Ref.],"Dentro")</f>
        <v>0</v>
      </c>
      <c r="E101" s="66">
        <f>COUNTIFS(DATOS_[AGRUP. CLAS. PROF.],$B99,DATOS_[Sexo],$B101,DATOS_[Check Periodo Ref.],"Dentro",DATOS_[Check Nº SC Norm],"Sí")</f>
        <v>0</v>
      </c>
      <c r="F101" s="66">
        <f>COUNTIFS(DATOS_[AGRUP. CLAS. PROF.],$B99,DATOS_[Sexo],$B101,DATOS_[Check Periodo Ref.],"Dentro",DATOS_[Check Nº SC Anualiz],"Sí")</f>
        <v>0</v>
      </c>
      <c r="G101" s="66">
        <f>COUNTIFS(DATOS_[AGRUP. CLAS. PROF.],$B99,DATOS_[Sexo],$B101,DATOS_[Check Periodo Ref.],"Dentro",DATOS_[Check Nº SC Norm y Anualiz],"Sí")</f>
        <v>0</v>
      </c>
      <c r="H101" s="66">
        <f>COUNTIFS(DATOS_[AGRUP. CLAS. PROF.],$B99,DATOS_[Sexo],$B101,DATOS_[Check Periodo Ref.],"Dentro",DATOS_[Check Equiparación],"Sí")</f>
        <v>0</v>
      </c>
      <c r="I101" s="108" cm="1">
        <f t="array" ref="I101">IFERROR(
AVERAGE(IF(DATOS_[Sexo]=$B101,IF(DATOS_[[AGRUP. CLAS. PROF.]:[AGRUP. CLAS. PROF.]]=$B99,IF(DATOS_[Check Equiparado]="Sí",IF(DATOS_[Check Periodo Ref.]="Dentro",DATOS_[SALARIO BASE Eq],FALSE))))),
0)</f>
        <v>0</v>
      </c>
      <c r="J101" s="109">
        <f t="array" ref="J101">IFERROR(
(AVERAGE((IF(DATOS_[[Sexo]:[Sexo]]=$B101,IF(DATOS_[[AGRUP. CLAS. PROF.]:[AGRUP. CLAS. PROF.]]=$B99,IF(DATOS_[[Check Periodo Ref.]:[Check Periodo Ref.]]="Dentro",IF(DATOS_[[Check Equiparado]:[Check Equiparado]]="Sí",IF(DATOS!AE$5="Sí",(1/DATOS_[[% anualiz]:[% anualiz]]),1)*IF(DATOS!AE$4="Sí",1/DATOS_[[% normaliz]:[% normaliz]],1)*(DATOS_[Conc.Sal.01])))))))),
0)</f>
        <v>0</v>
      </c>
      <c r="K101" s="109">
        <f t="array" ref="K101">IFERROR(
(AVERAGE((IF(DATOS_[[Sexo]:[Sexo]]=$B101,IF(DATOS_[[AGRUP. CLAS. PROF.]:[AGRUP. CLAS. PROF.]]=$B99,IF(DATOS_[[Check Periodo Ref.]:[Check Periodo Ref.]]="Dentro",IF(DATOS_[[Check Equiparado]:[Check Equiparado]]="Sí",IF(DATOS!AF$5="Sí",(1/DATOS_[[% anualiz]:[% anualiz]]),1)*IF(DATOS!AF$4="Sí",1/DATOS_[[% normaliz]:[% normaliz]],1)*(DATOS_[Conc.Sal.02])))))))),
0)</f>
        <v>0</v>
      </c>
      <c r="L101" s="109">
        <f t="array" ref="L101">IFERROR(
(AVERAGE((IF(DATOS_[[Sexo]:[Sexo]]=$B101,IF(DATOS_[[AGRUP. CLAS. PROF.]:[AGRUP. CLAS. PROF.]]=$B99,IF(DATOS_[[Check Periodo Ref.]:[Check Periodo Ref.]]="Dentro",IF(DATOS_[[Check Equiparado]:[Check Equiparado]]="Sí",IF(DATOS!AG$5="Sí",(1/DATOS_[[% anualiz]:[% anualiz]]),1)*IF(DATOS!AG$4="Sí",1/DATOS_[[% normaliz]:[% normaliz]],1)*(DATOS_[Conc.Sal.03])))))))),
0)</f>
        <v>0</v>
      </c>
      <c r="M101" s="109">
        <f t="array" ref="M101">IFERROR(
(AVERAGE((IF(DATOS_[[Sexo]:[Sexo]]=$B101,IF(DATOS_[[AGRUP. CLAS. PROF.]:[AGRUP. CLAS. PROF.]]=$B99,IF(DATOS_[[Check Periodo Ref.]:[Check Periodo Ref.]]="Dentro",IF(DATOS_[[Check Equiparado]:[Check Equiparado]]="Sí",IF(DATOS!AH$5="Sí",(1/DATOS_[[% anualiz]:[% anualiz]]),1)*IF(DATOS!AH$4="Sí",1/DATOS_[[% normaliz]:[% normaliz]],1)*(DATOS_[Conc.Sal.04])))))))),
0)</f>
        <v>0</v>
      </c>
      <c r="N101" s="109">
        <f t="array" ref="N101">IFERROR(
(AVERAGE((IF(DATOS_[[Sexo]:[Sexo]]=$B101,IF(DATOS_[[AGRUP. CLAS. PROF.]:[AGRUP. CLAS. PROF.]]=$B99,IF(DATOS_[[Check Periodo Ref.]:[Check Periodo Ref.]]="Dentro",IF(DATOS_[[Check Equiparado]:[Check Equiparado]]="Sí",IF(DATOS!AI$5="Sí",(1/DATOS_[[% anualiz]:[% anualiz]]),1)*IF(DATOS!AI$4="Sí",1/DATOS_[[% normaliz]:[% normaliz]],1)*(DATOS_[Conc.Sal.05])))))))),
0)</f>
        <v>0</v>
      </c>
      <c r="O101" s="109">
        <f t="array" ref="O101">IFERROR(
(AVERAGE((IF(DATOS_[[Sexo]:[Sexo]]=$B101,IF(DATOS_[[AGRUP. CLAS. PROF.]:[AGRUP. CLAS. PROF.]]=$B99,IF(DATOS_[[Check Periodo Ref.]:[Check Periodo Ref.]]="Dentro",IF(DATOS_[[Check Equiparado]:[Check Equiparado]]="Sí",IF(DATOS!AJ$5="Sí",(1/DATOS_[[% anualiz]:[% anualiz]]),1)*IF(DATOS!AJ$4="Sí",1/DATOS_[[% normaliz]:[% normaliz]],1)*(DATOS_[Conc.Sal.06])))))))),
0)</f>
        <v>0</v>
      </c>
      <c r="P101" s="109">
        <f t="array" ref="P101">IFERROR(
(AVERAGE((IF(DATOS_[[Sexo]:[Sexo]]=$B101,IF(DATOS_[[AGRUP. CLAS. PROF.]:[AGRUP. CLAS. PROF.]]=$B99,IF(DATOS_[[Check Periodo Ref.]:[Check Periodo Ref.]]="Dentro",IF(DATOS_[[Check Equiparado]:[Check Equiparado]]="Sí",IF(DATOS!AK$5="Sí",(1/DATOS_[[% anualiz]:[% anualiz]]),1)*IF(DATOS!AK$4="Sí",1/DATOS_[[% normaliz]:[% normaliz]],1)*(DATOS_[Conc.Sal.07])))))))),
0)</f>
        <v>0</v>
      </c>
      <c r="Q101" s="109">
        <f t="array" ref="Q101">IFERROR(
(AVERAGE((IF(DATOS_[[Sexo]:[Sexo]]=$B101,IF(DATOS_[[AGRUP. CLAS. PROF.]:[AGRUP. CLAS. PROF.]]=$B99,IF(DATOS_[[Check Periodo Ref.]:[Check Periodo Ref.]]="Dentro",IF(DATOS_[[Check Equiparado]:[Check Equiparado]]="Sí",IF(DATOS!AL$5="Sí",(1/DATOS_[[% anualiz]:[% anualiz]]),1)*IF(DATOS!AL$4="Sí",1/DATOS_[[% normaliz]:[% normaliz]],1)*(DATOS_[Conc.Sal.08])))))))),
0)</f>
        <v>0</v>
      </c>
      <c r="R101" s="109">
        <f t="array" ref="R101">IFERROR(
(AVERAGE((IF(DATOS_[[Sexo]:[Sexo]]=$B101,IF(DATOS_[[AGRUP. CLAS. PROF.]:[AGRUP. CLAS. PROF.]]=$B99,IF(DATOS_[[Check Periodo Ref.]:[Check Periodo Ref.]]="Dentro",IF(DATOS_[[Check Equiparado]:[Check Equiparado]]="Sí",IF(DATOS!AM$5="Sí",(1/DATOS_[[% anualiz]:[% anualiz]]),1)*IF(DATOS!AM$4="Sí",1/DATOS_[[% normaliz]:[% normaliz]],1)*(DATOS_[Conc.Sal.09])))))))),
0)</f>
        <v>0</v>
      </c>
      <c r="S101" s="109">
        <f t="array" ref="S101">IFERROR(
(AVERAGE((IF(DATOS_[[Sexo]:[Sexo]]=$B101,IF(DATOS_[[AGRUP. CLAS. PROF.]:[AGRUP. CLAS. PROF.]]=$B99,IF(DATOS_[[Check Periodo Ref.]:[Check Periodo Ref.]]="Dentro",IF(DATOS_[[Check Equiparado]:[Check Equiparado]]="Sí",IF(DATOS!AN$5="Sí",(1/DATOS_[[% anualiz]:[% anualiz]]),1)*IF(DATOS!AN$4="Sí",1/DATOS_[[% normaliz]:[% normaliz]],1)*(DATOS_[Conc.Sal.10])))))))),
0)</f>
        <v>0</v>
      </c>
      <c r="T101" s="109">
        <f t="array" ref="T101">IFERROR(
(AVERAGE((IF(DATOS_[[Sexo]:[Sexo]]=$B101,IF(DATOS_[[AGRUP. CLAS. PROF.]:[AGRUP. CLAS. PROF.]]=$B99,IF(DATOS_[[Check Periodo Ref.]:[Check Periodo Ref.]]="Dentro",IF(DATOS_[[Check Equiparado]:[Check Equiparado]]="Sí",IF(DATOS!AO$5="Sí",(1/DATOS_[[% anualiz]:[% anualiz]]),1)*IF(DATOS!AO$4="Sí",1/DATOS_[[% normaliz]:[% normaliz]],1)*(DATOS_[Conc.Sal.11])))))))),
0)</f>
        <v>0</v>
      </c>
      <c r="U101" s="109">
        <f t="array" ref="U101">IFERROR(
(AVERAGE((IF(DATOS_[[Sexo]:[Sexo]]=$B101,IF(DATOS_[[AGRUP. CLAS. PROF.]:[AGRUP. CLAS. PROF.]]=$B99,IF(DATOS_[[Check Periodo Ref.]:[Check Periodo Ref.]]="Dentro",IF(DATOS_[[Check Equiparado]:[Check Equiparado]]="Sí",IF(DATOS!AP$5="Sí",(1/DATOS_[[% anualiz]:[% anualiz]]),1)*IF(DATOS!AP$4="Sí",1/DATOS_[[% normaliz]:[% normaliz]],1)*(DATOS_[Conc.Sal.12])))))))),
0)</f>
        <v>0</v>
      </c>
      <c r="V101" s="109">
        <f t="array" ref="V101">IFERROR(
(AVERAGE((IF(DATOS_[[Sexo]:[Sexo]]=$B101,IF(DATOS_[[AGRUP. CLAS. PROF.]:[AGRUP. CLAS. PROF.]]=$B99,IF(DATOS_[[Check Periodo Ref.]:[Check Periodo Ref.]]="Dentro",IF(DATOS_[[Check Equiparado]:[Check Equiparado]]="Sí",IF(DATOS!AQ$5="Sí",(1/DATOS_[[% anualiz]:[% anualiz]]),1)*IF(DATOS!AQ$4="Sí",1/DATOS_[[% normaliz]:[% normaliz]],1)*(DATOS_[Conc.Sal.13])))))))),
0)</f>
        <v>0</v>
      </c>
      <c r="W101" s="109">
        <f t="array" ref="W101">IFERROR(
(AVERAGE((IF(DATOS_[[Sexo]:[Sexo]]=$B101,IF(DATOS_[[AGRUP. CLAS. PROF.]:[AGRUP. CLAS. PROF.]]=$B99,IF(DATOS_[[Check Periodo Ref.]:[Check Periodo Ref.]]="Dentro",IF(DATOS_[[Check Equiparado]:[Check Equiparado]]="Sí",IF(DATOS!AR$5="Sí",(1/DATOS_[[% anualiz]:[% anualiz]]),1)*IF(DATOS!AR$4="Sí",1/DATOS_[[% normaliz]:[% normaliz]],1)*(DATOS_[Conc.Sal.14])))))))),
0)</f>
        <v>0</v>
      </c>
      <c r="X101" s="109">
        <f t="array" ref="X101">IFERROR(
(AVERAGE((IF(DATOS_[[Sexo]:[Sexo]]=$B101,IF(DATOS_[[AGRUP. CLAS. PROF.]:[AGRUP. CLAS. PROF.]]=$B99,IF(DATOS_[[Check Periodo Ref.]:[Check Periodo Ref.]]="Dentro",IF(DATOS_[[Check Equiparado]:[Check Equiparado]]="Sí",IF(DATOS!AS$5="Sí",(1/DATOS_[[% anualiz]:[% anualiz]]),1)*IF(DATOS!AS$4="Sí",1/DATOS_[[% normaliz]:[% normaliz]],1)*(DATOS_[Conc.Sal.15])))))))),
0)</f>
        <v>0</v>
      </c>
      <c r="Y101" s="109">
        <f t="array" ref="Y101">IFERROR(
(AVERAGE((IF(DATOS_[[Sexo]:[Sexo]]=$B101,IF(DATOS_[[AGRUP. CLAS. PROF.]:[AGRUP. CLAS. PROF.]]=$B99,IF(DATOS_[[Check Periodo Ref.]:[Check Periodo Ref.]]="Dentro",IF(DATOS_[[Check Equiparado]:[Check Equiparado]]="Sí",IF(DATOS!AT$5="Sí",(1/DATOS_[[% anualiz]:[% anualiz]]),1)*IF(DATOS!AT$4="Sí",1/DATOS_[[% normaliz]:[% normaliz]],1)*(DATOS_[Conc.Sal.16])))))))),
0)</f>
        <v>0</v>
      </c>
      <c r="Z101" s="109">
        <f t="array" ref="Z101">IFERROR(
(AVERAGE((IF(DATOS_[[Sexo]:[Sexo]]=$B101,IF(DATOS_[[AGRUP. CLAS. PROF.]:[AGRUP. CLAS. PROF.]]=$B99,IF(DATOS_[[Check Periodo Ref.]:[Check Periodo Ref.]]="Dentro",IF(DATOS_[[Check Equiparado]:[Check Equiparado]]="Sí",IF(DATOS!AU$5="Sí",(1/DATOS_[[% anualiz]:[% anualiz]]),1)*IF(DATOS!AU$4="Sí",1/DATOS_[[% normaliz]:[% normaliz]],1)*(DATOS_[Conc.Sal.17])))))))),
0)</f>
        <v>0</v>
      </c>
      <c r="AA101" s="109">
        <f t="array" ref="AA101">IFERROR(
(AVERAGE((IF(DATOS_[[Sexo]:[Sexo]]=$B101,IF(DATOS_[[AGRUP. CLAS. PROF.]:[AGRUP. CLAS. PROF.]]=$B99,IF(DATOS_[[Check Periodo Ref.]:[Check Periodo Ref.]]="Dentro",IF(DATOS_[[Check Equiparado]:[Check Equiparado]]="Sí",IF(DATOS!AV$5="Sí",(1/DATOS_[[% anualiz]:[% anualiz]]),1)*IF(DATOS!AV$4="Sí",1/DATOS_[[% normaliz]:[% normaliz]],1)*(DATOS_[Conc.Sal.18])))))))),
0)</f>
        <v>0</v>
      </c>
      <c r="AB101" s="109">
        <f t="array" ref="AB101">IFERROR(
(AVERAGE((IF(DATOS_[[Sexo]:[Sexo]]=$B101,IF(DATOS_[[AGRUP. CLAS. PROF.]:[AGRUP. CLAS. PROF.]]=$B99,IF(DATOS_[[Check Periodo Ref.]:[Check Periodo Ref.]]="Dentro",IF(DATOS_[[Check Equiparado]:[Check Equiparado]]="Sí",IF(DATOS!AW$5="Sí",(1/DATOS_[[% anualiz]:[% anualiz]]),1)*IF(DATOS!AW$4="Sí",1/DATOS_[[% normaliz]:[% normaliz]],1)*(DATOS_[Conc.Sal.19])))))))),
0)</f>
        <v>0</v>
      </c>
      <c r="AC101" s="109">
        <f t="array" ref="AC101">IFERROR(
(AVERAGE((IF(DATOS_[[Sexo]:[Sexo]]=$B101,IF(DATOS_[[AGRUP. CLAS. PROF.]:[AGRUP. CLAS. PROF.]]=$B99,IF(DATOS_[[Check Periodo Ref.]:[Check Periodo Ref.]]="Dentro",IF(DATOS_[[Check Equiparado]:[Check Equiparado]]="Sí",IF(DATOS!AX$5="Sí",(1/DATOS_[[% anualiz]:[% anualiz]]),1)*IF(DATOS!AX$4="Sí",1/DATOS_[[% normaliz]:[% normaliz]],1)*(DATOS_[Conc.Sal.20])))))))),
0)</f>
        <v>0</v>
      </c>
      <c r="AD101" s="109">
        <f t="array" ref="AD101">IFERROR(
(AVERAGE((IF(DATOS_[[Sexo]:[Sexo]]=$B101,IF(DATOS_[[AGRUP. CLAS. PROF.]:[AGRUP. CLAS. PROF.]]=$B99,IF(DATOS_[[Check Periodo Ref.]:[Check Periodo Ref.]]="Dentro",IF(DATOS_[[Check Equiparado]:[Check Equiparado]]="Sí",IF(DATOS!AY$5="Sí",(1/DATOS_[[% anualiz]:[% anualiz]]),1)*IF(DATOS!AY$4="Sí",1/DATOS_[[% normaliz]:[% normaliz]],1)*(DATOS_[Conc.Sal.21])))))))),
0)</f>
        <v>0</v>
      </c>
      <c r="AE101" s="109">
        <f t="array" ref="AE101">IFERROR(
(AVERAGE((IF(DATOS_[[Sexo]:[Sexo]]=$B101,IF(DATOS_[[AGRUP. CLAS. PROF.]:[AGRUP. CLAS. PROF.]]=$B99,IF(DATOS_[[Check Periodo Ref.]:[Check Periodo Ref.]]="Dentro",IF(DATOS_[[Check Equiparado]:[Check Equiparado]]="Sí",IF(DATOS!AZ$5="Sí",(1/DATOS_[[% anualiz]:[% anualiz]]),1)*IF(DATOS!AZ$4="Sí",1/DATOS_[[% normaliz]:[% normaliz]],1)*(DATOS_[Conc.Sal.22])))))))),
0)</f>
        <v>0</v>
      </c>
      <c r="AF101" s="109">
        <f t="array" ref="AF101">IFERROR(
(AVERAGE((IF(DATOS_[[Sexo]:[Sexo]]=$B101,IF(DATOS_[[AGRUP. CLAS. PROF.]:[AGRUP. CLAS. PROF.]]=$B99,IF(DATOS_[[Check Periodo Ref.]:[Check Periodo Ref.]]="Dentro",IF(DATOS_[[Check Equiparado]:[Check Equiparado]]="Sí",IF(DATOS!BA$5="Sí",(1/DATOS_[[% anualiz]:[% anualiz]]),1)*IF(DATOS!BA$4="Sí",1/DATOS_[[% normaliz]:[% normaliz]],1)*(DATOS_[Conc.Sal.23])))))))),
0)</f>
        <v>0</v>
      </c>
      <c r="AG101" s="109">
        <f t="array" ref="AG101">IFERROR(
(AVERAGE((IF(DATOS_[[Sexo]:[Sexo]]=$B101,IF(DATOS_[[AGRUP. CLAS. PROF.]:[AGRUP. CLAS. PROF.]]=$B99,IF(DATOS_[[Check Periodo Ref.]:[Check Periodo Ref.]]="Dentro",IF(DATOS_[[Check Equiparado]:[Check Equiparado]]="Sí",IF(DATOS!BB$5="Sí",(1/DATOS_[[% anualiz]:[% anualiz]]),1)*IF(DATOS!BB$4="Sí",1/DATOS_[[% normaliz]:[% normaliz]],1)*(DATOS_[Conc.Sal.24])))))))),
0)</f>
        <v>0</v>
      </c>
      <c r="AH101" s="109">
        <f t="array" ref="AH101">IFERROR(
(AVERAGE((IF(DATOS_[[Sexo]:[Sexo]]=$B101,IF(DATOS_[[AGRUP. CLAS. PROF.]:[AGRUP. CLAS. PROF.]]=$B99,IF(DATOS_[[Check Periodo Ref.]:[Check Periodo Ref.]]="Dentro",IF(DATOS_[[Check Equiparado]:[Check Equiparado]]="Sí",IF(DATOS!BC$5="Sí",(1/DATOS_[[% anualiz]:[% anualiz]]),1)*IF(DATOS!BC$4="Sí",1/DATOS_[[% normaliz]:[% normaliz]],1)*(DATOS_[Conc.Sal.25])))))))),
0)</f>
        <v>0</v>
      </c>
      <c r="AI101" s="109">
        <f t="array" ref="AI101">IFERROR(
(AVERAGE((IF(DATOS_[[Sexo]:[Sexo]]=$B101,IF(DATOS_[[AGRUP. CLAS. PROF.]:[AGRUP. CLAS. PROF.]]=$B99,IF(DATOS_[[Check Periodo Ref.]:[Check Periodo Ref.]]="Dentro",IF(DATOS_[[Check Equiparado]:[Check Equiparado]]="Sí",IF(DATOS!BD$5="Sí",(1/DATOS_[[% anualiz]:[% anualiz]]),1)*IF(DATOS!BD$4="Sí",1/DATOS_[[% normaliz]:[% normaliz]],1)*(DATOS_[Conc.Sal.26])))))))),
0)</f>
        <v>0</v>
      </c>
      <c r="AJ101" s="109">
        <f t="array" ref="AJ101">IFERROR(
(AVERAGE((IF(DATOS_[[Sexo]:[Sexo]]=$B101,IF(DATOS_[[AGRUP. CLAS. PROF.]:[AGRUP. CLAS. PROF.]]=$B99,IF(DATOS_[[Check Periodo Ref.]:[Check Periodo Ref.]]="Dentro",IF(DATOS_[[Check Equiparado]:[Check Equiparado]]="Sí",IF(DATOS!BE$5="Sí",(1/DATOS_[[% anualiz]:[% anualiz]]),1)*IF(DATOS!BE$4="Sí",1/DATOS_[[% normaliz]:[% normaliz]],1)*(DATOS_[Conc.Sal.27])))))))),
0)</f>
        <v>0</v>
      </c>
      <c r="AK101" s="109">
        <f t="array" ref="AK101">IFERROR(
(AVERAGE((IF(DATOS_[[Sexo]:[Sexo]]=$B101,IF(DATOS_[[AGRUP. CLAS. PROF.]:[AGRUP. CLAS. PROF.]]=$B99,IF(DATOS_[[Check Periodo Ref.]:[Check Periodo Ref.]]="Dentro",IF(DATOS_[[Check Equiparado]:[Check Equiparado]]="Sí",IF(DATOS!BF$5="Sí",(1/DATOS_[[% anualiz]:[% anualiz]]),1)*IF(DATOS!BF$4="Sí",1/DATOS_[[% normaliz]:[% normaliz]],1)*(DATOS_[Conc.Sal.28])))))))),
0)</f>
        <v>0</v>
      </c>
      <c r="AL101" s="109">
        <f t="array" ref="AL101">IFERROR(
(AVERAGE((IF(DATOS_[[Sexo]:[Sexo]]=$B101,IF(DATOS_[[AGRUP. CLAS. PROF.]:[AGRUP. CLAS. PROF.]]=$B99,IF(DATOS_[[Check Periodo Ref.]:[Check Periodo Ref.]]="Dentro",IF(DATOS_[[Check Equiparado]:[Check Equiparado]]="Sí",IF(DATOS!BG$5="Sí",(1/DATOS_[[% anualiz]:[% anualiz]]),1)*IF(DATOS!BG$4="Sí",1/DATOS_[[% normaliz]:[% normaliz]],1)*(DATOS_[Conc.Sal.29])))))))),
0)</f>
        <v>0</v>
      </c>
      <c r="AM101" s="109">
        <f t="array" ref="AM101">IFERROR(
(AVERAGE((IF(DATOS_[[Sexo]:[Sexo]]=$B101,IF(DATOS_[[AGRUP. CLAS. PROF.]:[AGRUP. CLAS. PROF.]]=$B99,IF(DATOS_[[Check Periodo Ref.]:[Check Periodo Ref.]]="Dentro",IF(DATOS_[[Check Equiparado]:[Check Equiparado]]="Sí",IF(DATOS!BH$5="Sí",(1/DATOS_[[% anualiz]:[% anualiz]]),1)*IF(DATOS!BH$4="Sí",1/DATOS_[[% normaliz]:[% normaliz]],1)*(DATOS_[Conc.Sal.30])))))))),
0)</f>
        <v>0</v>
      </c>
      <c r="AN101" s="110">
        <f t="array" ref="AN101">IFERROR(
AVERAGE(IF(DATOS_[Sexo]=$B101,IF(DATOS_[[AGRUP. CLAS. PROF.]:[AGRUP. CLAS. PROF.]]=$B99,IF(DATOS_[Check Equiparado]="Sí",IF(DATOS_[Check Periodo Ref.]="Dentro",DATOS_[Tot COMPL.SAL Eq],FALSE))))),
0)</f>
        <v>0</v>
      </c>
      <c r="AO101" s="111">
        <f t="array" ref="AO101">IFERROR(
AVERAGE(IF(DATOS_[Sexo]=$B101,IF(DATOS_[[AGRUP. CLAS. PROF.]:[AGRUP. CLAS. PROF.]]=$B99,IF(DATOS_[Check Equiparado]="Sí",IF(DATOS_[Check Periodo Ref.]="Dentro",DATOS_[TOTAL SALARIO Eq],FALSE))))),
0)</f>
        <v>0</v>
      </c>
      <c r="AP101" s="112">
        <f t="array" ref="AP101">IFERROR(
(AVERAGE((IF(DATOS_[[Sexo]:[Sexo]]=$B101,IF(DATOS_[[AGRUP. CLAS. PROF.]:[AGRUP. CLAS. PROF.]]=$B99,IF(DATOS_[[Check Periodo Ref.]:[Check Periodo Ref.]]="Dentro",IF(DATOS_[[Check Equiparado]:[Check Equiparado]]="Sí",IF(DATOS!BI$5="Sí",(1/DATOS_[[% anualiz]:[% anualiz]]),1)*IF(DATOS!BI$4="Sí",1/DATOS_[[% normaliz]:[% normaliz]],1)*(DATOS_[C.Extra.01])))))))),
0)</f>
        <v>0</v>
      </c>
      <c r="AQ101" s="112">
        <f t="array" ref="AQ101">IFERROR(
(AVERAGE((IF(DATOS_[[Sexo]:[Sexo]]=$B101,IF(DATOS_[[AGRUP. CLAS. PROF.]:[AGRUP. CLAS. PROF.]]=$B99,IF(DATOS_[[Check Periodo Ref.]:[Check Periodo Ref.]]="Dentro",IF(DATOS_[[Check Equiparado]:[Check Equiparado]]="Sí",IF(DATOS!BJ$5="Sí",(1/DATOS_[[% anualiz]:[% anualiz]]),1)*IF(DATOS!BJ$4="Sí",1/DATOS_[[% normaliz]:[% normaliz]],1)*(DATOS_[C.Extra.02])))))))),
0)</f>
        <v>0</v>
      </c>
      <c r="AR101" s="112">
        <f t="array" ref="AR101">IFERROR(
(AVERAGE((IF(DATOS_[[Sexo]:[Sexo]]=$B101,IF(DATOS_[[AGRUP. CLAS. PROF.]:[AGRUP. CLAS. PROF.]]=$B99,IF(DATOS_[[Check Periodo Ref.]:[Check Periodo Ref.]]="Dentro",IF(DATOS_[[Check Equiparado]:[Check Equiparado]]="Sí",IF(DATOS!BK$5="Sí",(1/DATOS_[[% anualiz]:[% anualiz]]),1)*IF(DATOS!BK$4="Sí",1/DATOS_[[% normaliz]:[% normaliz]],1)*(DATOS_[C.Extra.03])))))))),
0)</f>
        <v>0</v>
      </c>
      <c r="AS101" s="112">
        <f t="array" ref="AS101">IFERROR(
(AVERAGE((IF(DATOS_[[Sexo]:[Sexo]]=$B101,IF(DATOS_[[AGRUP. CLAS. PROF.]:[AGRUP. CLAS. PROF.]]=$B99,IF(DATOS_[[Check Periodo Ref.]:[Check Periodo Ref.]]="Dentro",IF(DATOS_[[Check Equiparado]:[Check Equiparado]]="Sí",IF(DATOS!BL$5="Sí",(1/DATOS_[[% anualiz]:[% anualiz]]),1)*IF(DATOS!BL$4="Sí",1/DATOS_[[% normaliz]:[% normaliz]],1)*(DATOS_[C.Extra.04])))))))),
0)</f>
        <v>0</v>
      </c>
      <c r="AT101" s="112">
        <f t="array" ref="AT101">IFERROR(
(AVERAGE((IF(DATOS_[[Sexo]:[Sexo]]=$B101,IF(DATOS_[[AGRUP. CLAS. PROF.]:[AGRUP. CLAS. PROF.]]=$B99,IF(DATOS_[[Check Periodo Ref.]:[Check Periodo Ref.]]="Dentro",IF(DATOS_[[Check Equiparado]:[Check Equiparado]]="Sí",IF(DATOS!BM$5="Sí",(1/DATOS_[[% anualiz]:[% anualiz]]),1)*IF(DATOS!BM$4="Sí",1/DATOS_[[% normaliz]:[% normaliz]],1)*(DATOS_[C.Extra.05])))))))),
0)</f>
        <v>0</v>
      </c>
      <c r="AU101" s="113">
        <f t="array" ref="AU101">IFERROR(
AVERAGE(IF(DATOS_[Sexo]=$B101,IF(DATOS_[[AGRUP. CLAS. PROF.]:[AGRUP. CLAS. PROF.]]=$B99,IF(DATOS_[Check Equiparado]="Sí",IF(DATOS_[Check Periodo Ref.]="Dentro",DATOS_[Tot Extrasalarial Eq],FALSE))))),
0)</f>
        <v>0</v>
      </c>
      <c r="AV101" s="114">
        <f t="array" ref="AV101">IFERROR(
AVERAGE(IF(DATOS_[Sexo]=$B101,IF(DATOS_[[AGRUP. CLAS. PROF.]:[AGRUP. CLAS. PROF.]]=$B99,IF(DATOS_[Check Equiparado]="Sí",IF(DATOS_[Check Periodo Ref.]="Dentro",DATOS_[TOTAL Retrib Eq],FALSE))))),
0)</f>
        <v>0</v>
      </c>
    </row>
    <row r="102" spans="1:48" ht="17.25" thickBot="1" x14ac:dyDescent="0.35">
      <c r="A102" s="60" t="str">
        <f t="shared" ref="A102" si="119">+A103</f>
        <v>[ocultar]</v>
      </c>
      <c r="B102" s="70" t="s">
        <v>246</v>
      </c>
      <c r="C102" s="107"/>
      <c r="D102" s="71"/>
      <c r="E102" s="71"/>
      <c r="F102" s="71"/>
      <c r="G102" s="71"/>
      <c r="H102" s="71"/>
      <c r="I102" s="137" t="str">
        <f t="shared" ref="I102:AV102" si="120">IFERROR((I103-I104)/I103,"")</f>
        <v/>
      </c>
      <c r="J102" s="138" t="str">
        <f t="shared" si="120"/>
        <v/>
      </c>
      <c r="K102" s="139" t="str">
        <f t="shared" si="120"/>
        <v/>
      </c>
      <c r="L102" s="139" t="str">
        <f t="shared" si="120"/>
        <v/>
      </c>
      <c r="M102" s="139" t="str">
        <f t="shared" si="120"/>
        <v/>
      </c>
      <c r="N102" s="140" t="str">
        <f t="shared" si="120"/>
        <v/>
      </c>
      <c r="O102" s="141" t="str">
        <f t="shared" si="120"/>
        <v/>
      </c>
      <c r="P102" s="141" t="str">
        <f t="shared" si="120"/>
        <v/>
      </c>
      <c r="Q102" s="141" t="str">
        <f t="shared" si="120"/>
        <v/>
      </c>
      <c r="R102" s="141" t="str">
        <f t="shared" si="120"/>
        <v/>
      </c>
      <c r="S102" s="141" t="str">
        <f t="shared" si="120"/>
        <v/>
      </c>
      <c r="T102" s="141" t="str">
        <f t="shared" si="120"/>
        <v/>
      </c>
      <c r="U102" s="141" t="str">
        <f t="shared" si="120"/>
        <v/>
      </c>
      <c r="V102" s="141" t="str">
        <f t="shared" si="120"/>
        <v/>
      </c>
      <c r="W102" s="141" t="str">
        <f t="shared" si="120"/>
        <v/>
      </c>
      <c r="X102" s="141" t="str">
        <f t="shared" si="120"/>
        <v/>
      </c>
      <c r="Y102" s="141" t="str">
        <f t="shared" si="120"/>
        <v/>
      </c>
      <c r="Z102" s="140" t="str">
        <f t="shared" si="120"/>
        <v/>
      </c>
      <c r="AA102" s="140" t="str">
        <f t="shared" si="120"/>
        <v/>
      </c>
      <c r="AB102" s="140" t="str">
        <f t="shared" si="120"/>
        <v/>
      </c>
      <c r="AC102" s="140" t="str">
        <f t="shared" si="120"/>
        <v/>
      </c>
      <c r="AD102" s="140" t="str">
        <f t="shared" si="120"/>
        <v/>
      </c>
      <c r="AE102" s="140" t="str">
        <f t="shared" si="120"/>
        <v/>
      </c>
      <c r="AF102" s="140" t="str">
        <f t="shared" si="120"/>
        <v/>
      </c>
      <c r="AG102" s="140" t="str">
        <f t="shared" si="120"/>
        <v/>
      </c>
      <c r="AH102" s="140" t="str">
        <f t="shared" si="120"/>
        <v/>
      </c>
      <c r="AI102" s="140" t="str">
        <f t="shared" si="120"/>
        <v/>
      </c>
      <c r="AJ102" s="140" t="str">
        <f t="shared" si="120"/>
        <v/>
      </c>
      <c r="AK102" s="140" t="str">
        <f t="shared" si="120"/>
        <v/>
      </c>
      <c r="AL102" s="140" t="str">
        <f t="shared" si="120"/>
        <v/>
      </c>
      <c r="AM102" s="140" t="str">
        <f t="shared" si="120"/>
        <v/>
      </c>
      <c r="AN102" s="142" t="str">
        <f t="shared" si="120"/>
        <v/>
      </c>
      <c r="AO102" s="146" t="str">
        <f t="shared" si="120"/>
        <v/>
      </c>
      <c r="AP102" s="143" t="str">
        <f t="shared" si="120"/>
        <v/>
      </c>
      <c r="AQ102" s="143" t="str">
        <f t="shared" si="120"/>
        <v/>
      </c>
      <c r="AR102" s="143" t="str">
        <f t="shared" si="120"/>
        <v/>
      </c>
      <c r="AS102" s="143" t="str">
        <f t="shared" si="120"/>
        <v/>
      </c>
      <c r="AT102" s="143" t="str">
        <f t="shared" si="120"/>
        <v/>
      </c>
      <c r="AU102" s="144" t="str">
        <f t="shared" si="120"/>
        <v/>
      </c>
      <c r="AV102" s="145" t="str">
        <f t="shared" si="120"/>
        <v/>
      </c>
    </row>
    <row r="103" spans="1:48" x14ac:dyDescent="0.3">
      <c r="A103" s="60" t="str">
        <f t="shared" ref="A103" si="121">+IF(C103+C104=0,"[ocultar]","")</f>
        <v>[ocultar]</v>
      </c>
      <c r="B103" s="64" t="s">
        <v>162</v>
      </c>
      <c r="C103" s="65">
        <f t="array" ref="C103">SUM(IF($B103=DATOS_[Sexo],
IF($B102=DATOS_[AGRUP. CLAS. PROF.],
IF("Dentro"=DATOS_[Check Periodo Ref.],
1/(COUNTIFS(DATOS_[Sexo],$B103,DATOS_[AGRUP. CLAS. PROF.],$B102,DATOS_[Check Periodo Ref.],"Dentro",DATOS_[id],DATOS_[id]))))))</f>
        <v>0</v>
      </c>
      <c r="D103" s="66">
        <f>COUNTIFS(DATOS_[AGRUP. CLAS. PROF.],$B102,DATOS_[Sexo],$B103,DATOS_[Check Periodo Ref.],"Dentro")</f>
        <v>0</v>
      </c>
      <c r="E103" s="66">
        <f>COUNTIFS(DATOS_[AGRUP. CLAS. PROF.],$B102,DATOS_[Sexo],$B103,DATOS_[Check Periodo Ref.],"Dentro",DATOS_[Check Nº SC Norm],"Sí")</f>
        <v>0</v>
      </c>
      <c r="F103" s="66">
        <f>COUNTIFS(DATOS_[AGRUP. CLAS. PROF.],$B102,DATOS_[Sexo],$B103,DATOS_[Check Periodo Ref.],"Dentro",DATOS_[Check Nº SC Anualiz],"Sí")</f>
        <v>0</v>
      </c>
      <c r="G103" s="66">
        <f>COUNTIFS(DATOS_[AGRUP. CLAS. PROF.],$B102,DATOS_[Sexo],$B103,DATOS_[Check Periodo Ref.],"Dentro",DATOS_[Check Nº SC Norm y Anualiz],"Sí")</f>
        <v>0</v>
      </c>
      <c r="H103" s="66">
        <f>COUNTIFS(DATOS_[AGRUP. CLAS. PROF.],$B102,DATOS_[Sexo],$B103,DATOS_[Check Periodo Ref.],"Dentro",DATOS_[Check Equiparación],"Sí")</f>
        <v>0</v>
      </c>
      <c r="I103" s="108">
        <f t="array" ref="I103">IFERROR(
AVERAGE(IF(DATOS_[Sexo]=$B103,IF(DATOS_[[AGRUP. CLAS. PROF.]:[AGRUP. CLAS. PROF.]]=$B102,IF(DATOS_[Check Equiparado]="Sí",IF(DATOS_[Check Periodo Ref.]="Dentro",DATOS_[SALARIO BASE Eq],FALSE))))),
0)</f>
        <v>0</v>
      </c>
      <c r="J103" s="109">
        <f t="array" ref="J103">IFERROR(
(AVERAGE((IF(DATOS_[[Sexo]:[Sexo]]=$B103,IF(DATOS_[[AGRUP. CLAS. PROF.]:[AGRUP. CLAS. PROF.]]=$B102,IF(DATOS_[[Check Periodo Ref.]:[Check Periodo Ref.]]="Dentro",IF(DATOS_[[Check Equiparado]:[Check Equiparado]]="Sí",IF(DATOS!AE$5="Sí",(1/DATOS_[[% anualiz]:[% anualiz]]),1)*IF(DATOS!AE$4="Sí",1/DATOS_[[% normaliz]:[% normaliz]],1)*(DATOS_[Conc.Sal.01])))))))),
0)</f>
        <v>0</v>
      </c>
      <c r="K103" s="109">
        <f t="array" ref="K103">IFERROR(
(AVERAGE((IF(DATOS_[[Sexo]:[Sexo]]=$B103,IF(DATOS_[[AGRUP. CLAS. PROF.]:[AGRUP. CLAS. PROF.]]=$B102,IF(DATOS_[[Check Periodo Ref.]:[Check Periodo Ref.]]="Dentro",IF(DATOS_[[Check Equiparado]:[Check Equiparado]]="Sí",IF(DATOS!AF$5="Sí",(1/DATOS_[[% anualiz]:[% anualiz]]),1)*IF(DATOS!AF$4="Sí",1/DATOS_[[% normaliz]:[% normaliz]],1)*(DATOS_[Conc.Sal.02])))))))),
0)</f>
        <v>0</v>
      </c>
      <c r="L103" s="109">
        <f t="array" ref="L103">IFERROR(
(AVERAGE((IF(DATOS_[[Sexo]:[Sexo]]=$B103,IF(DATOS_[[AGRUP. CLAS. PROF.]:[AGRUP. CLAS. PROF.]]=$B102,IF(DATOS_[[Check Periodo Ref.]:[Check Periodo Ref.]]="Dentro",IF(DATOS_[[Check Equiparado]:[Check Equiparado]]="Sí",IF(DATOS!AG$5="Sí",(1/DATOS_[[% anualiz]:[% anualiz]]),1)*IF(DATOS!AG$4="Sí",1/DATOS_[[% normaliz]:[% normaliz]],1)*(DATOS_[Conc.Sal.03])))))))),
0)</f>
        <v>0</v>
      </c>
      <c r="M103" s="109">
        <f t="array" ref="M103">IFERROR(
(AVERAGE((IF(DATOS_[[Sexo]:[Sexo]]=$B103,IF(DATOS_[[AGRUP. CLAS. PROF.]:[AGRUP. CLAS. PROF.]]=$B102,IF(DATOS_[[Check Periodo Ref.]:[Check Periodo Ref.]]="Dentro",IF(DATOS_[[Check Equiparado]:[Check Equiparado]]="Sí",IF(DATOS!AH$5="Sí",(1/DATOS_[[% anualiz]:[% anualiz]]),1)*IF(DATOS!AH$4="Sí",1/DATOS_[[% normaliz]:[% normaliz]],1)*(DATOS_[Conc.Sal.04])))))))),
0)</f>
        <v>0</v>
      </c>
      <c r="N103" s="109">
        <f t="array" ref="N103">IFERROR(
(AVERAGE((IF(DATOS_[[Sexo]:[Sexo]]=$B103,IF(DATOS_[[AGRUP. CLAS. PROF.]:[AGRUP. CLAS. PROF.]]=$B102,IF(DATOS_[[Check Periodo Ref.]:[Check Periodo Ref.]]="Dentro",IF(DATOS_[[Check Equiparado]:[Check Equiparado]]="Sí",IF(DATOS!AI$5="Sí",(1/DATOS_[[% anualiz]:[% anualiz]]),1)*IF(DATOS!AI$4="Sí",1/DATOS_[[% normaliz]:[% normaliz]],1)*(DATOS_[Conc.Sal.05])))))))),
0)</f>
        <v>0</v>
      </c>
      <c r="O103" s="109">
        <f t="array" ref="O103">IFERROR(
(AVERAGE((IF(DATOS_[[Sexo]:[Sexo]]=$B103,IF(DATOS_[[AGRUP. CLAS. PROF.]:[AGRUP. CLAS. PROF.]]=$B102,IF(DATOS_[[Check Periodo Ref.]:[Check Periodo Ref.]]="Dentro",IF(DATOS_[[Check Equiparado]:[Check Equiparado]]="Sí",IF(DATOS!AJ$5="Sí",(1/DATOS_[[% anualiz]:[% anualiz]]),1)*IF(DATOS!AJ$4="Sí",1/DATOS_[[% normaliz]:[% normaliz]],1)*(DATOS_[Conc.Sal.06])))))))),
0)</f>
        <v>0</v>
      </c>
      <c r="P103" s="109">
        <f t="array" ref="P103">IFERROR(
(AVERAGE((IF(DATOS_[[Sexo]:[Sexo]]=$B103,IF(DATOS_[[AGRUP. CLAS. PROF.]:[AGRUP. CLAS. PROF.]]=$B102,IF(DATOS_[[Check Periodo Ref.]:[Check Periodo Ref.]]="Dentro",IF(DATOS_[[Check Equiparado]:[Check Equiparado]]="Sí",IF(DATOS!AK$5="Sí",(1/DATOS_[[% anualiz]:[% anualiz]]),1)*IF(DATOS!AK$4="Sí",1/DATOS_[[% normaliz]:[% normaliz]],1)*(DATOS_[Conc.Sal.07])))))))),
0)</f>
        <v>0</v>
      </c>
      <c r="Q103" s="109">
        <f t="array" ref="Q103">IFERROR(
(AVERAGE((IF(DATOS_[[Sexo]:[Sexo]]=$B103,IF(DATOS_[[AGRUP. CLAS. PROF.]:[AGRUP. CLAS. PROF.]]=$B102,IF(DATOS_[[Check Periodo Ref.]:[Check Periodo Ref.]]="Dentro",IF(DATOS_[[Check Equiparado]:[Check Equiparado]]="Sí",IF(DATOS!AL$5="Sí",(1/DATOS_[[% anualiz]:[% anualiz]]),1)*IF(DATOS!AL$4="Sí",1/DATOS_[[% normaliz]:[% normaliz]],1)*(DATOS_[Conc.Sal.08])))))))),
0)</f>
        <v>0</v>
      </c>
      <c r="R103" s="109">
        <f t="array" ref="R103">IFERROR(
(AVERAGE((IF(DATOS_[[Sexo]:[Sexo]]=$B103,IF(DATOS_[[AGRUP. CLAS. PROF.]:[AGRUP. CLAS. PROF.]]=$B102,IF(DATOS_[[Check Periodo Ref.]:[Check Periodo Ref.]]="Dentro",IF(DATOS_[[Check Equiparado]:[Check Equiparado]]="Sí",IF(DATOS!AM$5="Sí",(1/DATOS_[[% anualiz]:[% anualiz]]),1)*IF(DATOS!AM$4="Sí",1/DATOS_[[% normaliz]:[% normaliz]],1)*(DATOS_[Conc.Sal.09])))))))),
0)</f>
        <v>0</v>
      </c>
      <c r="S103" s="109">
        <f t="array" ref="S103">IFERROR(
(AVERAGE((IF(DATOS_[[Sexo]:[Sexo]]=$B103,IF(DATOS_[[AGRUP. CLAS. PROF.]:[AGRUP. CLAS. PROF.]]=$B102,IF(DATOS_[[Check Periodo Ref.]:[Check Periodo Ref.]]="Dentro",IF(DATOS_[[Check Equiparado]:[Check Equiparado]]="Sí",IF(DATOS!AN$5="Sí",(1/DATOS_[[% anualiz]:[% anualiz]]),1)*IF(DATOS!AN$4="Sí",1/DATOS_[[% normaliz]:[% normaliz]],1)*(DATOS_[Conc.Sal.10])))))))),
0)</f>
        <v>0</v>
      </c>
      <c r="T103" s="109">
        <f t="array" ref="T103">IFERROR(
(AVERAGE((IF(DATOS_[[Sexo]:[Sexo]]=$B103,IF(DATOS_[[AGRUP. CLAS. PROF.]:[AGRUP. CLAS. PROF.]]=$B102,IF(DATOS_[[Check Periodo Ref.]:[Check Periodo Ref.]]="Dentro",IF(DATOS_[[Check Equiparado]:[Check Equiparado]]="Sí",IF(DATOS!AO$5="Sí",(1/DATOS_[[% anualiz]:[% anualiz]]),1)*IF(DATOS!AO$4="Sí",1/DATOS_[[% normaliz]:[% normaliz]],1)*(DATOS_[Conc.Sal.11])))))))),
0)</f>
        <v>0</v>
      </c>
      <c r="U103" s="109">
        <f t="array" ref="U103">IFERROR(
(AVERAGE((IF(DATOS_[[Sexo]:[Sexo]]=$B103,IF(DATOS_[[AGRUP. CLAS. PROF.]:[AGRUP. CLAS. PROF.]]=$B102,IF(DATOS_[[Check Periodo Ref.]:[Check Periodo Ref.]]="Dentro",IF(DATOS_[[Check Equiparado]:[Check Equiparado]]="Sí",IF(DATOS!AP$5="Sí",(1/DATOS_[[% anualiz]:[% anualiz]]),1)*IF(DATOS!AP$4="Sí",1/DATOS_[[% normaliz]:[% normaliz]],1)*(DATOS_[Conc.Sal.12])))))))),
0)</f>
        <v>0</v>
      </c>
      <c r="V103" s="109">
        <f t="array" ref="V103">IFERROR(
(AVERAGE((IF(DATOS_[[Sexo]:[Sexo]]=$B103,IF(DATOS_[[AGRUP. CLAS. PROF.]:[AGRUP. CLAS. PROF.]]=$B102,IF(DATOS_[[Check Periodo Ref.]:[Check Periodo Ref.]]="Dentro",IF(DATOS_[[Check Equiparado]:[Check Equiparado]]="Sí",IF(DATOS!AQ$5="Sí",(1/DATOS_[[% anualiz]:[% anualiz]]),1)*IF(DATOS!AQ$4="Sí",1/DATOS_[[% normaliz]:[% normaliz]],1)*(DATOS_[Conc.Sal.13])))))))),
0)</f>
        <v>0</v>
      </c>
      <c r="W103" s="109">
        <f t="array" ref="W103">IFERROR(
(AVERAGE((IF(DATOS_[[Sexo]:[Sexo]]=$B103,IF(DATOS_[[AGRUP. CLAS. PROF.]:[AGRUP. CLAS. PROF.]]=$B102,IF(DATOS_[[Check Periodo Ref.]:[Check Periodo Ref.]]="Dentro",IF(DATOS_[[Check Equiparado]:[Check Equiparado]]="Sí",IF(DATOS!AR$5="Sí",(1/DATOS_[[% anualiz]:[% anualiz]]),1)*IF(DATOS!AR$4="Sí",1/DATOS_[[% normaliz]:[% normaliz]],1)*(DATOS_[Conc.Sal.14])))))))),
0)</f>
        <v>0</v>
      </c>
      <c r="X103" s="109">
        <f t="array" ref="X103">IFERROR(
(AVERAGE((IF(DATOS_[[Sexo]:[Sexo]]=$B103,IF(DATOS_[[AGRUP. CLAS. PROF.]:[AGRUP. CLAS. PROF.]]=$B102,IF(DATOS_[[Check Periodo Ref.]:[Check Periodo Ref.]]="Dentro",IF(DATOS_[[Check Equiparado]:[Check Equiparado]]="Sí",IF(DATOS!AS$5="Sí",(1/DATOS_[[% anualiz]:[% anualiz]]),1)*IF(DATOS!AS$4="Sí",1/DATOS_[[% normaliz]:[% normaliz]],1)*(DATOS_[Conc.Sal.15])))))))),
0)</f>
        <v>0</v>
      </c>
      <c r="Y103" s="109">
        <f t="array" ref="Y103">IFERROR(
(AVERAGE((IF(DATOS_[[Sexo]:[Sexo]]=$B103,IF(DATOS_[[AGRUP. CLAS. PROF.]:[AGRUP. CLAS. PROF.]]=$B102,IF(DATOS_[[Check Periodo Ref.]:[Check Periodo Ref.]]="Dentro",IF(DATOS_[[Check Equiparado]:[Check Equiparado]]="Sí",IF(DATOS!AT$5="Sí",(1/DATOS_[[% anualiz]:[% anualiz]]),1)*IF(DATOS!AT$4="Sí",1/DATOS_[[% normaliz]:[% normaliz]],1)*(DATOS_[Conc.Sal.16])))))))),
0)</f>
        <v>0</v>
      </c>
      <c r="Z103" s="109">
        <f t="array" ref="Z103">IFERROR(
(AVERAGE((IF(DATOS_[[Sexo]:[Sexo]]=$B103,IF(DATOS_[[AGRUP. CLAS. PROF.]:[AGRUP. CLAS. PROF.]]=$B102,IF(DATOS_[[Check Periodo Ref.]:[Check Periodo Ref.]]="Dentro",IF(DATOS_[[Check Equiparado]:[Check Equiparado]]="Sí",IF(DATOS!AU$5="Sí",(1/DATOS_[[% anualiz]:[% anualiz]]),1)*IF(DATOS!AU$4="Sí",1/DATOS_[[% normaliz]:[% normaliz]],1)*(DATOS_[Conc.Sal.17])))))))),
0)</f>
        <v>0</v>
      </c>
      <c r="AA103" s="109">
        <f t="array" ref="AA103">IFERROR(
(AVERAGE((IF(DATOS_[[Sexo]:[Sexo]]=$B103,IF(DATOS_[[AGRUP. CLAS. PROF.]:[AGRUP. CLAS. PROF.]]=$B102,IF(DATOS_[[Check Periodo Ref.]:[Check Periodo Ref.]]="Dentro",IF(DATOS_[[Check Equiparado]:[Check Equiparado]]="Sí",IF(DATOS!AV$5="Sí",(1/DATOS_[[% anualiz]:[% anualiz]]),1)*IF(DATOS!AV$4="Sí",1/DATOS_[[% normaliz]:[% normaliz]],1)*(DATOS_[Conc.Sal.18])))))))),
0)</f>
        <v>0</v>
      </c>
      <c r="AB103" s="109">
        <f t="array" ref="AB103">IFERROR(
(AVERAGE((IF(DATOS_[[Sexo]:[Sexo]]=$B103,IF(DATOS_[[AGRUP. CLAS. PROF.]:[AGRUP. CLAS. PROF.]]=$B102,IF(DATOS_[[Check Periodo Ref.]:[Check Periodo Ref.]]="Dentro",IF(DATOS_[[Check Equiparado]:[Check Equiparado]]="Sí",IF(DATOS!AW$5="Sí",(1/DATOS_[[% anualiz]:[% anualiz]]),1)*IF(DATOS!AW$4="Sí",1/DATOS_[[% normaliz]:[% normaliz]],1)*(DATOS_[Conc.Sal.19])))))))),
0)</f>
        <v>0</v>
      </c>
      <c r="AC103" s="109">
        <f t="array" ref="AC103">IFERROR(
(AVERAGE((IF(DATOS_[[Sexo]:[Sexo]]=$B103,IF(DATOS_[[AGRUP. CLAS. PROF.]:[AGRUP. CLAS. PROF.]]=$B102,IF(DATOS_[[Check Periodo Ref.]:[Check Periodo Ref.]]="Dentro",IF(DATOS_[[Check Equiparado]:[Check Equiparado]]="Sí",IF(DATOS!AX$5="Sí",(1/DATOS_[[% anualiz]:[% anualiz]]),1)*IF(DATOS!AX$4="Sí",1/DATOS_[[% normaliz]:[% normaliz]],1)*(DATOS_[Conc.Sal.20])))))))),
0)</f>
        <v>0</v>
      </c>
      <c r="AD103" s="109">
        <f t="array" ref="AD103">IFERROR(
(AVERAGE((IF(DATOS_[[Sexo]:[Sexo]]=$B103,IF(DATOS_[[AGRUP. CLAS. PROF.]:[AGRUP. CLAS. PROF.]]=$B102,IF(DATOS_[[Check Periodo Ref.]:[Check Periodo Ref.]]="Dentro",IF(DATOS_[[Check Equiparado]:[Check Equiparado]]="Sí",IF(DATOS!AY$5="Sí",(1/DATOS_[[% anualiz]:[% anualiz]]),1)*IF(DATOS!AY$4="Sí",1/DATOS_[[% normaliz]:[% normaliz]],1)*(DATOS_[Conc.Sal.21])))))))),
0)</f>
        <v>0</v>
      </c>
      <c r="AE103" s="109">
        <f t="array" ref="AE103">IFERROR(
(AVERAGE((IF(DATOS_[[Sexo]:[Sexo]]=$B103,IF(DATOS_[[AGRUP. CLAS. PROF.]:[AGRUP. CLAS. PROF.]]=$B102,IF(DATOS_[[Check Periodo Ref.]:[Check Periodo Ref.]]="Dentro",IF(DATOS_[[Check Equiparado]:[Check Equiparado]]="Sí",IF(DATOS!AZ$5="Sí",(1/DATOS_[[% anualiz]:[% anualiz]]),1)*IF(DATOS!AZ$4="Sí",1/DATOS_[[% normaliz]:[% normaliz]],1)*(DATOS_[Conc.Sal.22])))))))),
0)</f>
        <v>0</v>
      </c>
      <c r="AF103" s="109">
        <f t="array" ref="AF103">IFERROR(
(AVERAGE((IF(DATOS_[[Sexo]:[Sexo]]=$B103,IF(DATOS_[[AGRUP. CLAS. PROF.]:[AGRUP. CLAS. PROF.]]=$B102,IF(DATOS_[[Check Periodo Ref.]:[Check Periodo Ref.]]="Dentro",IF(DATOS_[[Check Equiparado]:[Check Equiparado]]="Sí",IF(DATOS!BA$5="Sí",(1/DATOS_[[% anualiz]:[% anualiz]]),1)*IF(DATOS!BA$4="Sí",1/DATOS_[[% normaliz]:[% normaliz]],1)*(DATOS_[Conc.Sal.23])))))))),
0)</f>
        <v>0</v>
      </c>
      <c r="AG103" s="109">
        <f t="array" ref="AG103">IFERROR(
(AVERAGE((IF(DATOS_[[Sexo]:[Sexo]]=$B103,IF(DATOS_[[AGRUP. CLAS. PROF.]:[AGRUP. CLAS. PROF.]]=$B102,IF(DATOS_[[Check Periodo Ref.]:[Check Periodo Ref.]]="Dentro",IF(DATOS_[[Check Equiparado]:[Check Equiparado]]="Sí",IF(DATOS!BB$5="Sí",(1/DATOS_[[% anualiz]:[% anualiz]]),1)*IF(DATOS!BB$4="Sí",1/DATOS_[[% normaliz]:[% normaliz]],1)*(DATOS_[Conc.Sal.24])))))))),
0)</f>
        <v>0</v>
      </c>
      <c r="AH103" s="109">
        <f t="array" ref="AH103">IFERROR(
(AVERAGE((IF(DATOS_[[Sexo]:[Sexo]]=$B103,IF(DATOS_[[AGRUP. CLAS. PROF.]:[AGRUP. CLAS. PROF.]]=$B102,IF(DATOS_[[Check Periodo Ref.]:[Check Periodo Ref.]]="Dentro",IF(DATOS_[[Check Equiparado]:[Check Equiparado]]="Sí",IF(DATOS!BC$5="Sí",(1/DATOS_[[% anualiz]:[% anualiz]]),1)*IF(DATOS!BC$4="Sí",1/DATOS_[[% normaliz]:[% normaliz]],1)*(DATOS_[Conc.Sal.25])))))))),
0)</f>
        <v>0</v>
      </c>
      <c r="AI103" s="109">
        <f t="array" ref="AI103">IFERROR(
(AVERAGE((IF(DATOS_[[Sexo]:[Sexo]]=$B103,IF(DATOS_[[AGRUP. CLAS. PROF.]:[AGRUP. CLAS. PROF.]]=$B102,IF(DATOS_[[Check Periodo Ref.]:[Check Periodo Ref.]]="Dentro",IF(DATOS_[[Check Equiparado]:[Check Equiparado]]="Sí",IF(DATOS!BD$5="Sí",(1/DATOS_[[% anualiz]:[% anualiz]]),1)*IF(DATOS!BD$4="Sí",1/DATOS_[[% normaliz]:[% normaliz]],1)*(DATOS_[Conc.Sal.26])))))))),
0)</f>
        <v>0</v>
      </c>
      <c r="AJ103" s="109">
        <f t="array" ref="AJ103">IFERROR(
(AVERAGE((IF(DATOS_[[Sexo]:[Sexo]]=$B103,IF(DATOS_[[AGRUP. CLAS. PROF.]:[AGRUP. CLAS. PROF.]]=$B102,IF(DATOS_[[Check Periodo Ref.]:[Check Periodo Ref.]]="Dentro",IF(DATOS_[[Check Equiparado]:[Check Equiparado]]="Sí",IF(DATOS!BE$5="Sí",(1/DATOS_[[% anualiz]:[% anualiz]]),1)*IF(DATOS!BE$4="Sí",1/DATOS_[[% normaliz]:[% normaliz]],1)*(DATOS_[Conc.Sal.27])))))))),
0)</f>
        <v>0</v>
      </c>
      <c r="AK103" s="109">
        <f t="array" ref="AK103">IFERROR(
(AVERAGE((IF(DATOS_[[Sexo]:[Sexo]]=$B103,IF(DATOS_[[AGRUP. CLAS. PROF.]:[AGRUP. CLAS. PROF.]]=$B102,IF(DATOS_[[Check Periodo Ref.]:[Check Periodo Ref.]]="Dentro",IF(DATOS_[[Check Equiparado]:[Check Equiparado]]="Sí",IF(DATOS!BF$5="Sí",(1/DATOS_[[% anualiz]:[% anualiz]]),1)*IF(DATOS!BF$4="Sí",1/DATOS_[[% normaliz]:[% normaliz]],1)*(DATOS_[Conc.Sal.28])))))))),
0)</f>
        <v>0</v>
      </c>
      <c r="AL103" s="109">
        <f t="array" ref="AL103">IFERROR(
(AVERAGE((IF(DATOS_[[Sexo]:[Sexo]]=$B103,IF(DATOS_[[AGRUP. CLAS. PROF.]:[AGRUP. CLAS. PROF.]]=$B102,IF(DATOS_[[Check Periodo Ref.]:[Check Periodo Ref.]]="Dentro",IF(DATOS_[[Check Equiparado]:[Check Equiparado]]="Sí",IF(DATOS!BG$5="Sí",(1/DATOS_[[% anualiz]:[% anualiz]]),1)*IF(DATOS!BG$4="Sí",1/DATOS_[[% normaliz]:[% normaliz]],1)*(DATOS_[Conc.Sal.29])))))))),
0)</f>
        <v>0</v>
      </c>
      <c r="AM103" s="109">
        <f t="array" ref="AM103">IFERROR(
(AVERAGE((IF(DATOS_[[Sexo]:[Sexo]]=$B103,IF(DATOS_[[AGRUP. CLAS. PROF.]:[AGRUP. CLAS. PROF.]]=$B102,IF(DATOS_[[Check Periodo Ref.]:[Check Periodo Ref.]]="Dentro",IF(DATOS_[[Check Equiparado]:[Check Equiparado]]="Sí",IF(DATOS!BH$5="Sí",(1/DATOS_[[% anualiz]:[% anualiz]]),1)*IF(DATOS!BH$4="Sí",1/DATOS_[[% normaliz]:[% normaliz]],1)*(DATOS_[Conc.Sal.30])))))))),
0)</f>
        <v>0</v>
      </c>
      <c r="AN103" s="110">
        <f t="array" ref="AN103">IFERROR(
AVERAGE(IF(DATOS_[Sexo]=$B103,IF(DATOS_[[AGRUP. CLAS. PROF.]:[AGRUP. CLAS. PROF.]]=$B102,IF(DATOS_[Check Equiparado]="Sí",IF(DATOS_[Check Periodo Ref.]="Dentro",DATOS_[Tot COMPL.SAL Eq],FALSE))))),
0)</f>
        <v>0</v>
      </c>
      <c r="AO103" s="111">
        <f t="array" ref="AO103">IFERROR(
AVERAGE(IF(DATOS_[Sexo]=$B103,IF(DATOS_[[AGRUP. CLAS. PROF.]:[AGRUP. CLAS. PROF.]]=$B102,IF(DATOS_[Check Equiparado]="Sí",IF(DATOS_[Check Periodo Ref.]="Dentro",DATOS_[TOTAL SALARIO Eq],FALSE))))),
0)</f>
        <v>0</v>
      </c>
      <c r="AP103" s="112">
        <f t="array" ref="AP103">IFERROR(
(AVERAGE((IF(DATOS_[[Sexo]:[Sexo]]=$B103,IF(DATOS_[[AGRUP. CLAS. PROF.]:[AGRUP. CLAS. PROF.]]=$B102,IF(DATOS_[[Check Periodo Ref.]:[Check Periodo Ref.]]="Dentro",IF(DATOS_[[Check Equiparado]:[Check Equiparado]]="Sí",IF(DATOS!BI$5="Sí",(1/DATOS_[[% anualiz]:[% anualiz]]),1)*IF(DATOS!BI$4="Sí",1/DATOS_[[% normaliz]:[% normaliz]],1)*(DATOS_[C.Extra.01])))))))),
0)</f>
        <v>0</v>
      </c>
      <c r="AQ103" s="112">
        <f t="array" ref="AQ103">IFERROR(
(AVERAGE((IF(DATOS_[[Sexo]:[Sexo]]=$B103,IF(DATOS_[[AGRUP. CLAS. PROF.]:[AGRUP. CLAS. PROF.]]=$B102,IF(DATOS_[[Check Periodo Ref.]:[Check Periodo Ref.]]="Dentro",IF(DATOS_[[Check Equiparado]:[Check Equiparado]]="Sí",IF(DATOS!BJ$5="Sí",(1/DATOS_[[% anualiz]:[% anualiz]]),1)*IF(DATOS!BJ$4="Sí",1/DATOS_[[% normaliz]:[% normaliz]],1)*(DATOS_[C.Extra.02])))))))),
0)</f>
        <v>0</v>
      </c>
      <c r="AR103" s="112">
        <f t="array" ref="AR103">IFERROR(
(AVERAGE((IF(DATOS_[[Sexo]:[Sexo]]=$B103,IF(DATOS_[[AGRUP. CLAS. PROF.]:[AGRUP. CLAS. PROF.]]=$B102,IF(DATOS_[[Check Periodo Ref.]:[Check Periodo Ref.]]="Dentro",IF(DATOS_[[Check Equiparado]:[Check Equiparado]]="Sí",IF(DATOS!BK$5="Sí",(1/DATOS_[[% anualiz]:[% anualiz]]),1)*IF(DATOS!BK$4="Sí",1/DATOS_[[% normaliz]:[% normaliz]],1)*(DATOS_[C.Extra.03])))))))),
0)</f>
        <v>0</v>
      </c>
      <c r="AS103" s="112">
        <f t="array" ref="AS103">IFERROR(
(AVERAGE((IF(DATOS_[[Sexo]:[Sexo]]=$B103,IF(DATOS_[[AGRUP. CLAS. PROF.]:[AGRUP. CLAS. PROF.]]=$B102,IF(DATOS_[[Check Periodo Ref.]:[Check Periodo Ref.]]="Dentro",IF(DATOS_[[Check Equiparado]:[Check Equiparado]]="Sí",IF(DATOS!BL$5="Sí",(1/DATOS_[[% anualiz]:[% anualiz]]),1)*IF(DATOS!BL$4="Sí",1/DATOS_[[% normaliz]:[% normaliz]],1)*(DATOS_[C.Extra.04])))))))),
0)</f>
        <v>0</v>
      </c>
      <c r="AT103" s="112">
        <f t="array" ref="AT103">IFERROR(
(AVERAGE((IF(DATOS_[[Sexo]:[Sexo]]=$B103,IF(DATOS_[[AGRUP. CLAS. PROF.]:[AGRUP. CLAS. PROF.]]=$B102,IF(DATOS_[[Check Periodo Ref.]:[Check Periodo Ref.]]="Dentro",IF(DATOS_[[Check Equiparado]:[Check Equiparado]]="Sí",IF(DATOS!BM$5="Sí",(1/DATOS_[[% anualiz]:[% anualiz]]),1)*IF(DATOS!BM$4="Sí",1/DATOS_[[% normaliz]:[% normaliz]],1)*(DATOS_[C.Extra.05])))))))),
0)</f>
        <v>0</v>
      </c>
      <c r="AU103" s="113">
        <f t="array" ref="AU103">IFERROR(
AVERAGE(IF(DATOS_[Sexo]=$B103,IF(DATOS_[[AGRUP. CLAS. PROF.]:[AGRUP. CLAS. PROF.]]=$B102,IF(DATOS_[Check Equiparado]="Sí",IF(DATOS_[Check Periodo Ref.]="Dentro",DATOS_[Tot Extrasalarial Eq],FALSE))))),
0)</f>
        <v>0</v>
      </c>
      <c r="AV103" s="114">
        <f t="array" ref="AV103">IFERROR(
AVERAGE(IF(DATOS_[Sexo]=$B103,IF(DATOS_[[AGRUP. CLAS. PROF.]:[AGRUP. CLAS. PROF.]]=$B102,IF(DATOS_[Check Equiparado]="Sí",IF(DATOS_[Check Periodo Ref.]="Dentro",DATOS_[TOTAL Retrib Eq],FALSE))))),
0)</f>
        <v>0</v>
      </c>
    </row>
    <row r="104" spans="1:48" x14ac:dyDescent="0.3">
      <c r="A104" s="60" t="str">
        <f t="shared" ref="A104" si="122">+A103</f>
        <v>[ocultar]</v>
      </c>
      <c r="B104" s="64" t="s">
        <v>163</v>
      </c>
      <c r="C104" s="65">
        <f t="array" ref="C104">SUM(IF($B104=DATOS_[Sexo],
IF($B102=DATOS_[AGRUP. CLAS. PROF.],
IF("Dentro"=DATOS_[Check Periodo Ref.],
1/(COUNTIFS(DATOS_[Sexo],$B104,DATOS_[AGRUP. CLAS. PROF.],$B102,DATOS_[Check Periodo Ref.],"Dentro",DATOS_[id],DATOS_[id]))))))</f>
        <v>0</v>
      </c>
      <c r="D104" s="66">
        <f>COUNTIFS(DATOS_[AGRUP. CLAS. PROF.],$B102,DATOS_[Sexo],$B104,DATOS_[Check Periodo Ref.],"Dentro")</f>
        <v>0</v>
      </c>
      <c r="E104" s="66">
        <f>COUNTIFS(DATOS_[AGRUP. CLAS. PROF.],$B102,DATOS_[Sexo],$B104,DATOS_[Check Periodo Ref.],"Dentro",DATOS_[Check Nº SC Norm],"Sí")</f>
        <v>0</v>
      </c>
      <c r="F104" s="66">
        <f>COUNTIFS(DATOS_[AGRUP. CLAS. PROF.],$B102,DATOS_[Sexo],$B104,DATOS_[Check Periodo Ref.],"Dentro",DATOS_[Check Nº SC Anualiz],"Sí")</f>
        <v>0</v>
      </c>
      <c r="G104" s="66">
        <f>COUNTIFS(DATOS_[AGRUP. CLAS. PROF.],$B102,DATOS_[Sexo],$B104,DATOS_[Check Periodo Ref.],"Dentro",DATOS_[Check Nº SC Norm y Anualiz],"Sí")</f>
        <v>0</v>
      </c>
      <c r="H104" s="66">
        <f>COUNTIFS(DATOS_[AGRUP. CLAS. PROF.],$B102,DATOS_[Sexo],$B104,DATOS_[Check Periodo Ref.],"Dentro",DATOS_[Check Equiparación],"Sí")</f>
        <v>0</v>
      </c>
      <c r="I104" s="108" cm="1">
        <f t="array" ref="I104">IFERROR(
AVERAGE(IF(DATOS_[Sexo]=$B104,IF(DATOS_[[AGRUP. CLAS. PROF.]:[AGRUP. CLAS. PROF.]]=$B102,IF(DATOS_[Check Equiparado]="Sí",IF(DATOS_[Check Periodo Ref.]="Dentro",DATOS_[SALARIO BASE Eq],FALSE))))),
0)</f>
        <v>0</v>
      </c>
      <c r="J104" s="109">
        <f t="array" ref="J104">IFERROR(
(AVERAGE((IF(DATOS_[[Sexo]:[Sexo]]=$B104,IF(DATOS_[[AGRUP. CLAS. PROF.]:[AGRUP. CLAS. PROF.]]=$B102,IF(DATOS_[[Check Periodo Ref.]:[Check Periodo Ref.]]="Dentro",IF(DATOS_[[Check Equiparado]:[Check Equiparado]]="Sí",IF(DATOS!AE$5="Sí",(1/DATOS_[[% anualiz]:[% anualiz]]),1)*IF(DATOS!AE$4="Sí",1/DATOS_[[% normaliz]:[% normaliz]],1)*(DATOS_[Conc.Sal.01])))))))),
0)</f>
        <v>0</v>
      </c>
      <c r="K104" s="109">
        <f t="array" ref="K104">IFERROR(
(AVERAGE((IF(DATOS_[[Sexo]:[Sexo]]=$B104,IF(DATOS_[[AGRUP. CLAS. PROF.]:[AGRUP. CLAS. PROF.]]=$B102,IF(DATOS_[[Check Periodo Ref.]:[Check Periodo Ref.]]="Dentro",IF(DATOS_[[Check Equiparado]:[Check Equiparado]]="Sí",IF(DATOS!AF$5="Sí",(1/DATOS_[[% anualiz]:[% anualiz]]),1)*IF(DATOS!AF$4="Sí",1/DATOS_[[% normaliz]:[% normaliz]],1)*(DATOS_[Conc.Sal.02])))))))),
0)</f>
        <v>0</v>
      </c>
      <c r="L104" s="109">
        <f t="array" ref="L104">IFERROR(
(AVERAGE((IF(DATOS_[[Sexo]:[Sexo]]=$B104,IF(DATOS_[[AGRUP. CLAS. PROF.]:[AGRUP. CLAS. PROF.]]=$B102,IF(DATOS_[[Check Periodo Ref.]:[Check Periodo Ref.]]="Dentro",IF(DATOS_[[Check Equiparado]:[Check Equiparado]]="Sí",IF(DATOS!AG$5="Sí",(1/DATOS_[[% anualiz]:[% anualiz]]),1)*IF(DATOS!AG$4="Sí",1/DATOS_[[% normaliz]:[% normaliz]],1)*(DATOS_[Conc.Sal.03])))))))),
0)</f>
        <v>0</v>
      </c>
      <c r="M104" s="109">
        <f t="array" ref="M104">IFERROR(
(AVERAGE((IF(DATOS_[[Sexo]:[Sexo]]=$B104,IF(DATOS_[[AGRUP. CLAS. PROF.]:[AGRUP. CLAS. PROF.]]=$B102,IF(DATOS_[[Check Periodo Ref.]:[Check Periodo Ref.]]="Dentro",IF(DATOS_[[Check Equiparado]:[Check Equiparado]]="Sí",IF(DATOS!AH$5="Sí",(1/DATOS_[[% anualiz]:[% anualiz]]),1)*IF(DATOS!AH$4="Sí",1/DATOS_[[% normaliz]:[% normaliz]],1)*(DATOS_[Conc.Sal.04])))))))),
0)</f>
        <v>0</v>
      </c>
      <c r="N104" s="109">
        <f t="array" ref="N104">IFERROR(
(AVERAGE((IF(DATOS_[[Sexo]:[Sexo]]=$B104,IF(DATOS_[[AGRUP. CLAS. PROF.]:[AGRUP. CLAS. PROF.]]=$B102,IF(DATOS_[[Check Periodo Ref.]:[Check Periodo Ref.]]="Dentro",IF(DATOS_[[Check Equiparado]:[Check Equiparado]]="Sí",IF(DATOS!AI$5="Sí",(1/DATOS_[[% anualiz]:[% anualiz]]),1)*IF(DATOS!AI$4="Sí",1/DATOS_[[% normaliz]:[% normaliz]],1)*(DATOS_[Conc.Sal.05])))))))),
0)</f>
        <v>0</v>
      </c>
      <c r="O104" s="109">
        <f t="array" ref="O104">IFERROR(
(AVERAGE((IF(DATOS_[[Sexo]:[Sexo]]=$B104,IF(DATOS_[[AGRUP. CLAS. PROF.]:[AGRUP. CLAS. PROF.]]=$B102,IF(DATOS_[[Check Periodo Ref.]:[Check Periodo Ref.]]="Dentro",IF(DATOS_[[Check Equiparado]:[Check Equiparado]]="Sí",IF(DATOS!AJ$5="Sí",(1/DATOS_[[% anualiz]:[% anualiz]]),1)*IF(DATOS!AJ$4="Sí",1/DATOS_[[% normaliz]:[% normaliz]],1)*(DATOS_[Conc.Sal.06])))))))),
0)</f>
        <v>0</v>
      </c>
      <c r="P104" s="109">
        <f t="array" ref="P104">IFERROR(
(AVERAGE((IF(DATOS_[[Sexo]:[Sexo]]=$B104,IF(DATOS_[[AGRUP. CLAS. PROF.]:[AGRUP. CLAS. PROF.]]=$B102,IF(DATOS_[[Check Periodo Ref.]:[Check Periodo Ref.]]="Dentro",IF(DATOS_[[Check Equiparado]:[Check Equiparado]]="Sí",IF(DATOS!AK$5="Sí",(1/DATOS_[[% anualiz]:[% anualiz]]),1)*IF(DATOS!AK$4="Sí",1/DATOS_[[% normaliz]:[% normaliz]],1)*(DATOS_[Conc.Sal.07])))))))),
0)</f>
        <v>0</v>
      </c>
      <c r="Q104" s="109">
        <f t="array" ref="Q104">IFERROR(
(AVERAGE((IF(DATOS_[[Sexo]:[Sexo]]=$B104,IF(DATOS_[[AGRUP. CLAS. PROF.]:[AGRUP. CLAS. PROF.]]=$B102,IF(DATOS_[[Check Periodo Ref.]:[Check Periodo Ref.]]="Dentro",IF(DATOS_[[Check Equiparado]:[Check Equiparado]]="Sí",IF(DATOS!AL$5="Sí",(1/DATOS_[[% anualiz]:[% anualiz]]),1)*IF(DATOS!AL$4="Sí",1/DATOS_[[% normaliz]:[% normaliz]],1)*(DATOS_[Conc.Sal.08])))))))),
0)</f>
        <v>0</v>
      </c>
      <c r="R104" s="109">
        <f t="array" ref="R104">IFERROR(
(AVERAGE((IF(DATOS_[[Sexo]:[Sexo]]=$B104,IF(DATOS_[[AGRUP. CLAS. PROF.]:[AGRUP. CLAS. PROF.]]=$B102,IF(DATOS_[[Check Periodo Ref.]:[Check Periodo Ref.]]="Dentro",IF(DATOS_[[Check Equiparado]:[Check Equiparado]]="Sí",IF(DATOS!AM$5="Sí",(1/DATOS_[[% anualiz]:[% anualiz]]),1)*IF(DATOS!AM$4="Sí",1/DATOS_[[% normaliz]:[% normaliz]],1)*(DATOS_[Conc.Sal.09])))))))),
0)</f>
        <v>0</v>
      </c>
      <c r="S104" s="109">
        <f t="array" ref="S104">IFERROR(
(AVERAGE((IF(DATOS_[[Sexo]:[Sexo]]=$B104,IF(DATOS_[[AGRUP. CLAS. PROF.]:[AGRUP. CLAS. PROF.]]=$B102,IF(DATOS_[[Check Periodo Ref.]:[Check Periodo Ref.]]="Dentro",IF(DATOS_[[Check Equiparado]:[Check Equiparado]]="Sí",IF(DATOS!AN$5="Sí",(1/DATOS_[[% anualiz]:[% anualiz]]),1)*IF(DATOS!AN$4="Sí",1/DATOS_[[% normaliz]:[% normaliz]],1)*(DATOS_[Conc.Sal.10])))))))),
0)</f>
        <v>0</v>
      </c>
      <c r="T104" s="109">
        <f t="array" ref="T104">IFERROR(
(AVERAGE((IF(DATOS_[[Sexo]:[Sexo]]=$B104,IF(DATOS_[[AGRUP. CLAS. PROF.]:[AGRUP. CLAS. PROF.]]=$B102,IF(DATOS_[[Check Periodo Ref.]:[Check Periodo Ref.]]="Dentro",IF(DATOS_[[Check Equiparado]:[Check Equiparado]]="Sí",IF(DATOS!AO$5="Sí",(1/DATOS_[[% anualiz]:[% anualiz]]),1)*IF(DATOS!AO$4="Sí",1/DATOS_[[% normaliz]:[% normaliz]],1)*(DATOS_[Conc.Sal.11])))))))),
0)</f>
        <v>0</v>
      </c>
      <c r="U104" s="109">
        <f t="array" ref="U104">IFERROR(
(AVERAGE((IF(DATOS_[[Sexo]:[Sexo]]=$B104,IF(DATOS_[[AGRUP. CLAS. PROF.]:[AGRUP. CLAS. PROF.]]=$B102,IF(DATOS_[[Check Periodo Ref.]:[Check Periodo Ref.]]="Dentro",IF(DATOS_[[Check Equiparado]:[Check Equiparado]]="Sí",IF(DATOS!AP$5="Sí",(1/DATOS_[[% anualiz]:[% anualiz]]),1)*IF(DATOS!AP$4="Sí",1/DATOS_[[% normaliz]:[% normaliz]],1)*(DATOS_[Conc.Sal.12])))))))),
0)</f>
        <v>0</v>
      </c>
      <c r="V104" s="109">
        <f t="array" ref="V104">IFERROR(
(AVERAGE((IF(DATOS_[[Sexo]:[Sexo]]=$B104,IF(DATOS_[[AGRUP. CLAS. PROF.]:[AGRUP. CLAS. PROF.]]=$B102,IF(DATOS_[[Check Periodo Ref.]:[Check Periodo Ref.]]="Dentro",IF(DATOS_[[Check Equiparado]:[Check Equiparado]]="Sí",IF(DATOS!AQ$5="Sí",(1/DATOS_[[% anualiz]:[% anualiz]]),1)*IF(DATOS!AQ$4="Sí",1/DATOS_[[% normaliz]:[% normaliz]],1)*(DATOS_[Conc.Sal.13])))))))),
0)</f>
        <v>0</v>
      </c>
      <c r="W104" s="109">
        <f t="array" ref="W104">IFERROR(
(AVERAGE((IF(DATOS_[[Sexo]:[Sexo]]=$B104,IF(DATOS_[[AGRUP. CLAS. PROF.]:[AGRUP. CLAS. PROF.]]=$B102,IF(DATOS_[[Check Periodo Ref.]:[Check Periodo Ref.]]="Dentro",IF(DATOS_[[Check Equiparado]:[Check Equiparado]]="Sí",IF(DATOS!AR$5="Sí",(1/DATOS_[[% anualiz]:[% anualiz]]),1)*IF(DATOS!AR$4="Sí",1/DATOS_[[% normaliz]:[% normaliz]],1)*(DATOS_[Conc.Sal.14])))))))),
0)</f>
        <v>0</v>
      </c>
      <c r="X104" s="109">
        <f t="array" ref="X104">IFERROR(
(AVERAGE((IF(DATOS_[[Sexo]:[Sexo]]=$B104,IF(DATOS_[[AGRUP. CLAS. PROF.]:[AGRUP. CLAS. PROF.]]=$B102,IF(DATOS_[[Check Periodo Ref.]:[Check Periodo Ref.]]="Dentro",IF(DATOS_[[Check Equiparado]:[Check Equiparado]]="Sí",IF(DATOS!AS$5="Sí",(1/DATOS_[[% anualiz]:[% anualiz]]),1)*IF(DATOS!AS$4="Sí",1/DATOS_[[% normaliz]:[% normaliz]],1)*(DATOS_[Conc.Sal.15])))))))),
0)</f>
        <v>0</v>
      </c>
      <c r="Y104" s="109">
        <f t="array" ref="Y104">IFERROR(
(AVERAGE((IF(DATOS_[[Sexo]:[Sexo]]=$B104,IF(DATOS_[[AGRUP. CLAS. PROF.]:[AGRUP. CLAS. PROF.]]=$B102,IF(DATOS_[[Check Periodo Ref.]:[Check Periodo Ref.]]="Dentro",IF(DATOS_[[Check Equiparado]:[Check Equiparado]]="Sí",IF(DATOS!AT$5="Sí",(1/DATOS_[[% anualiz]:[% anualiz]]),1)*IF(DATOS!AT$4="Sí",1/DATOS_[[% normaliz]:[% normaliz]],1)*(DATOS_[Conc.Sal.16])))))))),
0)</f>
        <v>0</v>
      </c>
      <c r="Z104" s="109">
        <f t="array" ref="Z104">IFERROR(
(AVERAGE((IF(DATOS_[[Sexo]:[Sexo]]=$B104,IF(DATOS_[[AGRUP. CLAS. PROF.]:[AGRUP. CLAS. PROF.]]=$B102,IF(DATOS_[[Check Periodo Ref.]:[Check Periodo Ref.]]="Dentro",IF(DATOS_[[Check Equiparado]:[Check Equiparado]]="Sí",IF(DATOS!AU$5="Sí",(1/DATOS_[[% anualiz]:[% anualiz]]),1)*IF(DATOS!AU$4="Sí",1/DATOS_[[% normaliz]:[% normaliz]],1)*(DATOS_[Conc.Sal.17])))))))),
0)</f>
        <v>0</v>
      </c>
      <c r="AA104" s="109">
        <f t="array" ref="AA104">IFERROR(
(AVERAGE((IF(DATOS_[[Sexo]:[Sexo]]=$B104,IF(DATOS_[[AGRUP. CLAS. PROF.]:[AGRUP. CLAS. PROF.]]=$B102,IF(DATOS_[[Check Periodo Ref.]:[Check Periodo Ref.]]="Dentro",IF(DATOS_[[Check Equiparado]:[Check Equiparado]]="Sí",IF(DATOS!AV$5="Sí",(1/DATOS_[[% anualiz]:[% anualiz]]),1)*IF(DATOS!AV$4="Sí",1/DATOS_[[% normaliz]:[% normaliz]],1)*(DATOS_[Conc.Sal.18])))))))),
0)</f>
        <v>0</v>
      </c>
      <c r="AB104" s="109">
        <f t="array" ref="AB104">IFERROR(
(AVERAGE((IF(DATOS_[[Sexo]:[Sexo]]=$B104,IF(DATOS_[[AGRUP. CLAS. PROF.]:[AGRUP. CLAS. PROF.]]=$B102,IF(DATOS_[[Check Periodo Ref.]:[Check Periodo Ref.]]="Dentro",IF(DATOS_[[Check Equiparado]:[Check Equiparado]]="Sí",IF(DATOS!AW$5="Sí",(1/DATOS_[[% anualiz]:[% anualiz]]),1)*IF(DATOS!AW$4="Sí",1/DATOS_[[% normaliz]:[% normaliz]],1)*(DATOS_[Conc.Sal.19])))))))),
0)</f>
        <v>0</v>
      </c>
      <c r="AC104" s="109">
        <f t="array" ref="AC104">IFERROR(
(AVERAGE((IF(DATOS_[[Sexo]:[Sexo]]=$B104,IF(DATOS_[[AGRUP. CLAS. PROF.]:[AGRUP. CLAS. PROF.]]=$B102,IF(DATOS_[[Check Periodo Ref.]:[Check Periodo Ref.]]="Dentro",IF(DATOS_[[Check Equiparado]:[Check Equiparado]]="Sí",IF(DATOS!AX$5="Sí",(1/DATOS_[[% anualiz]:[% anualiz]]),1)*IF(DATOS!AX$4="Sí",1/DATOS_[[% normaliz]:[% normaliz]],1)*(DATOS_[Conc.Sal.20])))))))),
0)</f>
        <v>0</v>
      </c>
      <c r="AD104" s="109">
        <f t="array" ref="AD104">IFERROR(
(AVERAGE((IF(DATOS_[[Sexo]:[Sexo]]=$B104,IF(DATOS_[[AGRUP. CLAS. PROF.]:[AGRUP. CLAS. PROF.]]=$B102,IF(DATOS_[[Check Periodo Ref.]:[Check Periodo Ref.]]="Dentro",IF(DATOS_[[Check Equiparado]:[Check Equiparado]]="Sí",IF(DATOS!AY$5="Sí",(1/DATOS_[[% anualiz]:[% anualiz]]),1)*IF(DATOS!AY$4="Sí",1/DATOS_[[% normaliz]:[% normaliz]],1)*(DATOS_[Conc.Sal.21])))))))),
0)</f>
        <v>0</v>
      </c>
      <c r="AE104" s="109">
        <f t="array" ref="AE104">IFERROR(
(AVERAGE((IF(DATOS_[[Sexo]:[Sexo]]=$B104,IF(DATOS_[[AGRUP. CLAS. PROF.]:[AGRUP. CLAS. PROF.]]=$B102,IF(DATOS_[[Check Periodo Ref.]:[Check Periodo Ref.]]="Dentro",IF(DATOS_[[Check Equiparado]:[Check Equiparado]]="Sí",IF(DATOS!AZ$5="Sí",(1/DATOS_[[% anualiz]:[% anualiz]]),1)*IF(DATOS!AZ$4="Sí",1/DATOS_[[% normaliz]:[% normaliz]],1)*(DATOS_[Conc.Sal.22])))))))),
0)</f>
        <v>0</v>
      </c>
      <c r="AF104" s="109">
        <f t="array" ref="AF104">IFERROR(
(AVERAGE((IF(DATOS_[[Sexo]:[Sexo]]=$B104,IF(DATOS_[[AGRUP. CLAS. PROF.]:[AGRUP. CLAS. PROF.]]=$B102,IF(DATOS_[[Check Periodo Ref.]:[Check Periodo Ref.]]="Dentro",IF(DATOS_[[Check Equiparado]:[Check Equiparado]]="Sí",IF(DATOS!BA$5="Sí",(1/DATOS_[[% anualiz]:[% anualiz]]),1)*IF(DATOS!BA$4="Sí",1/DATOS_[[% normaliz]:[% normaliz]],1)*(DATOS_[Conc.Sal.23])))))))),
0)</f>
        <v>0</v>
      </c>
      <c r="AG104" s="109">
        <f t="array" ref="AG104">IFERROR(
(AVERAGE((IF(DATOS_[[Sexo]:[Sexo]]=$B104,IF(DATOS_[[AGRUP. CLAS. PROF.]:[AGRUP. CLAS. PROF.]]=$B102,IF(DATOS_[[Check Periodo Ref.]:[Check Periodo Ref.]]="Dentro",IF(DATOS_[[Check Equiparado]:[Check Equiparado]]="Sí",IF(DATOS!BB$5="Sí",(1/DATOS_[[% anualiz]:[% anualiz]]),1)*IF(DATOS!BB$4="Sí",1/DATOS_[[% normaliz]:[% normaliz]],1)*(DATOS_[Conc.Sal.24])))))))),
0)</f>
        <v>0</v>
      </c>
      <c r="AH104" s="109">
        <f t="array" ref="AH104">IFERROR(
(AVERAGE((IF(DATOS_[[Sexo]:[Sexo]]=$B104,IF(DATOS_[[AGRUP. CLAS. PROF.]:[AGRUP. CLAS. PROF.]]=$B102,IF(DATOS_[[Check Periodo Ref.]:[Check Periodo Ref.]]="Dentro",IF(DATOS_[[Check Equiparado]:[Check Equiparado]]="Sí",IF(DATOS!BC$5="Sí",(1/DATOS_[[% anualiz]:[% anualiz]]),1)*IF(DATOS!BC$4="Sí",1/DATOS_[[% normaliz]:[% normaliz]],1)*(DATOS_[Conc.Sal.25])))))))),
0)</f>
        <v>0</v>
      </c>
      <c r="AI104" s="109">
        <f t="array" ref="AI104">IFERROR(
(AVERAGE((IF(DATOS_[[Sexo]:[Sexo]]=$B104,IF(DATOS_[[AGRUP. CLAS. PROF.]:[AGRUP. CLAS. PROF.]]=$B102,IF(DATOS_[[Check Periodo Ref.]:[Check Periodo Ref.]]="Dentro",IF(DATOS_[[Check Equiparado]:[Check Equiparado]]="Sí",IF(DATOS!BD$5="Sí",(1/DATOS_[[% anualiz]:[% anualiz]]),1)*IF(DATOS!BD$4="Sí",1/DATOS_[[% normaliz]:[% normaliz]],1)*(DATOS_[Conc.Sal.26])))))))),
0)</f>
        <v>0</v>
      </c>
      <c r="AJ104" s="109">
        <f t="array" ref="AJ104">IFERROR(
(AVERAGE((IF(DATOS_[[Sexo]:[Sexo]]=$B104,IF(DATOS_[[AGRUP. CLAS. PROF.]:[AGRUP. CLAS. PROF.]]=$B102,IF(DATOS_[[Check Periodo Ref.]:[Check Periodo Ref.]]="Dentro",IF(DATOS_[[Check Equiparado]:[Check Equiparado]]="Sí",IF(DATOS!BE$5="Sí",(1/DATOS_[[% anualiz]:[% anualiz]]),1)*IF(DATOS!BE$4="Sí",1/DATOS_[[% normaliz]:[% normaliz]],1)*(DATOS_[Conc.Sal.27])))))))),
0)</f>
        <v>0</v>
      </c>
      <c r="AK104" s="109">
        <f t="array" ref="AK104">IFERROR(
(AVERAGE((IF(DATOS_[[Sexo]:[Sexo]]=$B104,IF(DATOS_[[AGRUP. CLAS. PROF.]:[AGRUP. CLAS. PROF.]]=$B102,IF(DATOS_[[Check Periodo Ref.]:[Check Periodo Ref.]]="Dentro",IF(DATOS_[[Check Equiparado]:[Check Equiparado]]="Sí",IF(DATOS!BF$5="Sí",(1/DATOS_[[% anualiz]:[% anualiz]]),1)*IF(DATOS!BF$4="Sí",1/DATOS_[[% normaliz]:[% normaliz]],1)*(DATOS_[Conc.Sal.28])))))))),
0)</f>
        <v>0</v>
      </c>
      <c r="AL104" s="109">
        <f t="array" ref="AL104">IFERROR(
(AVERAGE((IF(DATOS_[[Sexo]:[Sexo]]=$B104,IF(DATOS_[[AGRUP. CLAS. PROF.]:[AGRUP. CLAS. PROF.]]=$B102,IF(DATOS_[[Check Periodo Ref.]:[Check Periodo Ref.]]="Dentro",IF(DATOS_[[Check Equiparado]:[Check Equiparado]]="Sí",IF(DATOS!BG$5="Sí",(1/DATOS_[[% anualiz]:[% anualiz]]),1)*IF(DATOS!BG$4="Sí",1/DATOS_[[% normaliz]:[% normaliz]],1)*(DATOS_[Conc.Sal.29])))))))),
0)</f>
        <v>0</v>
      </c>
      <c r="AM104" s="109">
        <f t="array" ref="AM104">IFERROR(
(AVERAGE((IF(DATOS_[[Sexo]:[Sexo]]=$B104,IF(DATOS_[[AGRUP. CLAS. PROF.]:[AGRUP. CLAS. PROF.]]=$B102,IF(DATOS_[[Check Periodo Ref.]:[Check Periodo Ref.]]="Dentro",IF(DATOS_[[Check Equiparado]:[Check Equiparado]]="Sí",IF(DATOS!BH$5="Sí",(1/DATOS_[[% anualiz]:[% anualiz]]),1)*IF(DATOS!BH$4="Sí",1/DATOS_[[% normaliz]:[% normaliz]],1)*(DATOS_[Conc.Sal.30])))))))),
0)</f>
        <v>0</v>
      </c>
      <c r="AN104" s="110">
        <f t="array" ref="AN104">IFERROR(
AVERAGE(IF(DATOS_[Sexo]=$B104,IF(DATOS_[[AGRUP. CLAS. PROF.]:[AGRUP. CLAS. PROF.]]=$B102,IF(DATOS_[Check Equiparado]="Sí",IF(DATOS_[Check Periodo Ref.]="Dentro",DATOS_[Tot COMPL.SAL Eq],FALSE))))),
0)</f>
        <v>0</v>
      </c>
      <c r="AO104" s="111">
        <f t="array" ref="AO104">IFERROR(
AVERAGE(IF(DATOS_[Sexo]=$B104,IF(DATOS_[[AGRUP. CLAS. PROF.]:[AGRUP. CLAS. PROF.]]=$B102,IF(DATOS_[Check Equiparado]="Sí",IF(DATOS_[Check Periodo Ref.]="Dentro",DATOS_[TOTAL SALARIO Eq],FALSE))))),
0)</f>
        <v>0</v>
      </c>
      <c r="AP104" s="112">
        <f t="array" ref="AP104">IFERROR(
(AVERAGE((IF(DATOS_[[Sexo]:[Sexo]]=$B104,IF(DATOS_[[AGRUP. CLAS. PROF.]:[AGRUP. CLAS. PROF.]]=$B102,IF(DATOS_[[Check Periodo Ref.]:[Check Periodo Ref.]]="Dentro",IF(DATOS_[[Check Equiparado]:[Check Equiparado]]="Sí",IF(DATOS!BI$5="Sí",(1/DATOS_[[% anualiz]:[% anualiz]]),1)*IF(DATOS!BI$4="Sí",1/DATOS_[[% normaliz]:[% normaliz]],1)*(DATOS_[C.Extra.01])))))))),
0)</f>
        <v>0</v>
      </c>
      <c r="AQ104" s="112">
        <f t="array" ref="AQ104">IFERROR(
(AVERAGE((IF(DATOS_[[Sexo]:[Sexo]]=$B104,IF(DATOS_[[AGRUP. CLAS. PROF.]:[AGRUP. CLAS. PROF.]]=$B102,IF(DATOS_[[Check Periodo Ref.]:[Check Periodo Ref.]]="Dentro",IF(DATOS_[[Check Equiparado]:[Check Equiparado]]="Sí",IF(DATOS!BJ$5="Sí",(1/DATOS_[[% anualiz]:[% anualiz]]),1)*IF(DATOS!BJ$4="Sí",1/DATOS_[[% normaliz]:[% normaliz]],1)*(DATOS_[C.Extra.02])))))))),
0)</f>
        <v>0</v>
      </c>
      <c r="AR104" s="112">
        <f t="array" ref="AR104">IFERROR(
(AVERAGE((IF(DATOS_[[Sexo]:[Sexo]]=$B104,IF(DATOS_[[AGRUP. CLAS. PROF.]:[AGRUP. CLAS. PROF.]]=$B102,IF(DATOS_[[Check Periodo Ref.]:[Check Periodo Ref.]]="Dentro",IF(DATOS_[[Check Equiparado]:[Check Equiparado]]="Sí",IF(DATOS!BK$5="Sí",(1/DATOS_[[% anualiz]:[% anualiz]]),1)*IF(DATOS!BK$4="Sí",1/DATOS_[[% normaliz]:[% normaliz]],1)*(DATOS_[C.Extra.03])))))))),
0)</f>
        <v>0</v>
      </c>
      <c r="AS104" s="112">
        <f t="array" ref="AS104">IFERROR(
(AVERAGE((IF(DATOS_[[Sexo]:[Sexo]]=$B104,IF(DATOS_[[AGRUP. CLAS. PROF.]:[AGRUP. CLAS. PROF.]]=$B102,IF(DATOS_[[Check Periodo Ref.]:[Check Periodo Ref.]]="Dentro",IF(DATOS_[[Check Equiparado]:[Check Equiparado]]="Sí",IF(DATOS!BL$5="Sí",(1/DATOS_[[% anualiz]:[% anualiz]]),1)*IF(DATOS!BL$4="Sí",1/DATOS_[[% normaliz]:[% normaliz]],1)*(DATOS_[C.Extra.04])))))))),
0)</f>
        <v>0</v>
      </c>
      <c r="AT104" s="112">
        <f t="array" ref="AT104">IFERROR(
(AVERAGE((IF(DATOS_[[Sexo]:[Sexo]]=$B104,IF(DATOS_[[AGRUP. CLAS. PROF.]:[AGRUP. CLAS. PROF.]]=$B102,IF(DATOS_[[Check Periodo Ref.]:[Check Periodo Ref.]]="Dentro",IF(DATOS_[[Check Equiparado]:[Check Equiparado]]="Sí",IF(DATOS!BM$5="Sí",(1/DATOS_[[% anualiz]:[% anualiz]]),1)*IF(DATOS!BM$4="Sí",1/DATOS_[[% normaliz]:[% normaliz]],1)*(DATOS_[C.Extra.05])))))))),
0)</f>
        <v>0</v>
      </c>
      <c r="AU104" s="113">
        <f t="array" ref="AU104">IFERROR(
AVERAGE(IF(DATOS_[Sexo]=$B104,IF(DATOS_[[AGRUP. CLAS. PROF.]:[AGRUP. CLAS. PROF.]]=$B102,IF(DATOS_[Check Equiparado]="Sí",IF(DATOS_[Check Periodo Ref.]="Dentro",DATOS_[Tot Extrasalarial Eq],FALSE))))),
0)</f>
        <v>0</v>
      </c>
      <c r="AV104" s="114">
        <f t="array" ref="AV104">IFERROR(
AVERAGE(IF(DATOS_[Sexo]=$B104,IF(DATOS_[[AGRUP. CLAS. PROF.]:[AGRUP. CLAS. PROF.]]=$B102,IF(DATOS_[Check Equiparado]="Sí",IF(DATOS_[Check Periodo Ref.]="Dentro",DATOS_[TOTAL Retrib Eq],FALSE))))),
0)</f>
        <v>0</v>
      </c>
    </row>
  </sheetData>
  <dataConsolidate/>
  <pageMargins left="0.25" right="0.25" top="0.75" bottom="0.75" header="0.3" footer="0.3"/>
  <pageSetup paperSize="9" scale="85" fitToHeight="0"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11</vt:i4>
      </vt:variant>
    </vt:vector>
  </HeadingPairs>
  <TitlesOfParts>
    <vt:vector size="25" baseType="lpstr">
      <vt:lpstr>Inicio</vt:lpstr>
      <vt:lpstr>CAMPOS</vt:lpstr>
      <vt:lpstr>CONC.RETR</vt:lpstr>
      <vt:lpstr>DATOS</vt:lpstr>
      <vt:lpstr>AGRUPACIONES</vt:lpstr>
      <vt:lpstr>CONTRATOS</vt:lpstr>
      <vt:lpstr>1.1.a.Efect.Prom</vt:lpstr>
      <vt:lpstr>1.2.a.Efect.Mediana</vt:lpstr>
      <vt:lpstr>2.1.a.Equip.Prom</vt:lpstr>
      <vt:lpstr>2.2.a.Equip.Mediana</vt:lpstr>
      <vt:lpstr>1.1.b.Efect.Prom</vt:lpstr>
      <vt:lpstr>1.2.b.Efect.Mediana</vt:lpstr>
      <vt:lpstr>2.1.b.Equip.Prom</vt:lpstr>
      <vt:lpstr>2.2.b.Equip.Mediana</vt:lpstr>
      <vt:lpstr>CAMPOS!_Hlk61886961</vt:lpstr>
      <vt:lpstr>_TIPO</vt:lpstr>
      <vt:lpstr>AGR_CL_EMP</vt:lpstr>
      <vt:lpstr>AGR_VAL_PTO</vt:lpstr>
      <vt:lpstr>CONTRATOS!Área_de_impresión</vt:lpstr>
      <vt:lpstr>DATOS</vt:lpstr>
      <vt:lpstr>rngAnualizable</vt:lpstr>
      <vt:lpstr>rngNombre</vt:lpstr>
      <vt:lpstr>rngNormalizable</vt:lpstr>
      <vt:lpstr>RngTipo</vt:lpstr>
      <vt:lpstr>CONTRATOS!TblRngEdad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Fernández</dc:creator>
  <cp:lastModifiedBy>Servicio de Asesoramiento</cp:lastModifiedBy>
  <cp:lastPrinted>2021-04-04T16:33:07Z</cp:lastPrinted>
  <dcterms:created xsi:type="dcterms:W3CDTF">2015-06-05T18:19:34Z</dcterms:created>
  <dcterms:modified xsi:type="dcterms:W3CDTF">2021-06-23T07:59:47Z</dcterms:modified>
</cp:coreProperties>
</file>